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e\Box Sync\Revenue Forecast\"/>
    </mc:Choice>
  </mc:AlternateContent>
  <xr:revisionPtr revIDLastSave="0" documentId="13_ncr:1_{34D69BA3-9655-4535-9ABF-CF5CAB778A77}" xr6:coauthVersionLast="47" xr6:coauthVersionMax="47" xr10:uidLastSave="{00000000-0000-0000-0000-000000000000}"/>
  <bookViews>
    <workbookView xWindow="-57720" yWindow="3450" windowWidth="29040" windowHeight="15840" firstSheet="18" activeTab="18" xr2:uid="{00000000-000D-0000-FFFF-FFFF00000000}"/>
  </bookViews>
  <sheets>
    <sheet name="7-24" sheetId="1" state="hidden" r:id="rId1"/>
    <sheet name="7-29" sheetId="4" state="hidden" r:id="rId2"/>
    <sheet name="US 0909" sheetId="21" state="hidden" r:id="rId3"/>
    <sheet name="US 0904" sheetId="6" state="hidden" r:id="rId4"/>
    <sheet name="US 0924" sheetId="26" state="hidden" r:id="rId5"/>
    <sheet name="US 0923" sheetId="24" state="hidden" r:id="rId6"/>
    <sheet name="US Oct" sheetId="20" state="hidden" r:id="rId7"/>
    <sheet name="US Aug" sheetId="17" state="hidden" r:id="rId8"/>
    <sheet name="US 8-21" sheetId="9" state="hidden" r:id="rId9"/>
    <sheet name="US 8-26" sheetId="14" state="hidden" r:id="rId10"/>
    <sheet name="8-17" sheetId="3" state="hidden" r:id="rId11"/>
    <sheet name="US 8-19" sheetId="11" state="hidden" r:id="rId12"/>
    <sheet name="CAN 8-21" sheetId="12" state="hidden" r:id="rId13"/>
    <sheet name="CAN 8-19" sheetId="10" state="hidden" r:id="rId14"/>
    <sheet name="US Nov" sheetId="30" state="hidden" r:id="rId15"/>
    <sheet name="US Dec" sheetId="29" state="hidden" r:id="rId16"/>
    <sheet name="US Jan" sheetId="36" state="hidden" r:id="rId17"/>
    <sheet name="Canand June" sheetId="44" state="hidden" r:id="rId18"/>
    <sheet name="April" sheetId="74" r:id="rId19"/>
    <sheet name="Sheet1" sheetId="110" r:id="rId20"/>
    <sheet name="Sheet3" sheetId="112" r:id="rId21"/>
    <sheet name="Sheet2" sheetId="111" r:id="rId22"/>
    <sheet name="Q.Home" sheetId="90" r:id="rId23"/>
    <sheet name="ESS_Item_Code" sheetId="92" r:id="rId24"/>
    <sheet name="Item Master Data" sheetId="98" r:id="rId25"/>
    <sheet name="HOUSTON RESI" sheetId="105" r:id="rId26"/>
    <sheet name="400 Priority (CA)" sheetId="106" r:id="rId27"/>
    <sheet name="angie_Sales OPS" sheetId="102" state="hidden" r:id="rId28"/>
    <sheet name="US December" sheetId="51" state="hidden" r:id="rId29"/>
    <sheet name="US November" sheetId="49" state="hidden" r:id="rId30"/>
    <sheet name="US October" sheetId="48" state="hidden" r:id="rId31"/>
    <sheet name="US September" sheetId="47" state="hidden" r:id="rId32"/>
    <sheet name="US August" sheetId="45" state="hidden" r:id="rId33"/>
    <sheet name="US June" sheetId="41" state="hidden" r:id="rId34"/>
    <sheet name="US April" sheetId="42" state="hidden" r:id="rId35"/>
    <sheet name="US March" sheetId="39" state="hidden" r:id="rId36"/>
    <sheet name="US Feb" sheetId="37" state="hidden" r:id="rId37"/>
    <sheet name="Summary" sheetId="34" state="hidden" r:id="rId38"/>
    <sheet name="CAN Aug" sheetId="18" state="hidden" r:id="rId39"/>
    <sheet name="Weekly" sheetId="25" state="hidden" r:id="rId40"/>
  </sheets>
  <functionGroups builtInGroupCount="19"/>
  <externalReferences>
    <externalReference r:id="rId41"/>
    <externalReference r:id="rId42"/>
    <externalReference r:id="rId43"/>
    <externalReference r:id="rId44"/>
  </externalReferences>
  <definedNames>
    <definedName name="_xlnm._FilterDatabase" localSheetId="0" hidden="1">'7-24'!$B$2:$M$103</definedName>
    <definedName name="_xlnm._FilterDatabase" localSheetId="1" hidden="1">'7-29'!$B$2:$M$116</definedName>
    <definedName name="_xlnm._FilterDatabase" localSheetId="10" hidden="1">'8-17'!$B$2:$N$2</definedName>
    <definedName name="_xlnm._FilterDatabase" localSheetId="18" hidden="1">April!$A$2:$AQ$548</definedName>
    <definedName name="_xlnm._FilterDatabase" localSheetId="17" hidden="1">'Canand June'!$B$2:$M$31</definedName>
    <definedName name="_xlnm._FilterDatabase" localSheetId="23" hidden="1">ESS_Item_Code!$A$1:$N$320</definedName>
    <definedName name="_xlnm._FilterDatabase" localSheetId="25" hidden="1">'HOUSTON RESI'!$A$1:$O$48</definedName>
    <definedName name="_xlnm._FilterDatabase" localSheetId="24" hidden="1">'Item Master Data'!$A$1:$K$1094</definedName>
    <definedName name="_xlnm._FilterDatabase" localSheetId="22" hidden="1">Q.Home!$A$1:$AU$22</definedName>
    <definedName name="_xlnm._FilterDatabase" localSheetId="19" hidden="1">Sheet1!$A$1:$E$66</definedName>
    <definedName name="_xlnm._FilterDatabase" localSheetId="20" hidden="1">Sheet3!$A$1:$AI$33</definedName>
    <definedName name="_xlnm._FilterDatabase" localSheetId="4" hidden="1">'US 0924'!$B$2:$O$113</definedName>
    <definedName name="_xlnm._FilterDatabase" localSheetId="32" hidden="1">'US August'!$B$2:$M$176</definedName>
    <definedName name="_xlnm._FilterDatabase" localSheetId="15" hidden="1">'US Dec'!$B$2:$N$2</definedName>
    <definedName name="_xlnm._FilterDatabase" localSheetId="28" hidden="1">'US December'!$B$2:$M$178</definedName>
    <definedName name="_xlnm._FilterDatabase" localSheetId="36" hidden="1">'US Feb'!$B$2:$N$137</definedName>
    <definedName name="_xlnm._FilterDatabase" localSheetId="16" hidden="1">'US Jan'!$B$2:$N$2</definedName>
    <definedName name="_xlnm._FilterDatabase" localSheetId="33" hidden="1">'US June'!$B$2:$M$156</definedName>
    <definedName name="_xlnm._FilterDatabase" localSheetId="35" hidden="1">'US March'!$B$2:$M$104</definedName>
    <definedName name="_xlnm._FilterDatabase" localSheetId="14" hidden="1">'US Nov'!$B$2:$N$113</definedName>
    <definedName name="_xlnm._FilterDatabase" localSheetId="29" hidden="1">'US November'!$B$2:$M$210</definedName>
    <definedName name="_xlnm._FilterDatabase" localSheetId="6" hidden="1">'US Oct'!$B$2:$N$2</definedName>
    <definedName name="_xlnm._FilterDatabase" localSheetId="30" hidden="1">'US October'!$B$2:$M$236</definedName>
    <definedName name="_xlnm._FilterDatabase" localSheetId="31" hidden="1">'US September'!$B$2:$M$174</definedName>
    <definedName name="Albany1">[1]Albany!$AX:$AX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595" i="74" l="1"/>
  <c r="AJ595" i="74" s="1" a="1"/>
  <c r="AJ595" i="74" s="1"/>
  <c r="F595" i="74"/>
  <c r="AI594" i="74"/>
  <c r="AJ594" i="74" s="1" a="1"/>
  <c r="AJ594" i="74" s="1"/>
  <c r="F594" i="74"/>
  <c r="H594" i="74" s="1"/>
  <c r="L594" i="74" s="1"/>
  <c r="M594" i="74" s="1"/>
  <c r="AI591" i="74"/>
  <c r="AJ591" i="74" s="1" a="1"/>
  <c r="AJ591" i="74" s="1"/>
  <c r="U591" i="74"/>
  <c r="H591" i="74"/>
  <c r="L591" i="74" s="1"/>
  <c r="M591" i="74" s="1"/>
  <c r="G591" i="74"/>
  <c r="AI592" i="74"/>
  <c r="AJ592" i="74" s="1" a="1"/>
  <c r="AJ592" i="74" s="1"/>
  <c r="H592" i="74"/>
  <c r="L592" i="74" s="1"/>
  <c r="M592" i="74" s="1"/>
  <c r="G592" i="74"/>
  <c r="AQ592" i="74" s="1"/>
  <c r="AI587" i="74"/>
  <c r="AJ587" i="74" s="1" a="1"/>
  <c r="AJ587" i="74" s="1"/>
  <c r="U587" i="74"/>
  <c r="H587" i="74"/>
  <c r="L587" i="74" s="1"/>
  <c r="M587" i="74" s="1"/>
  <c r="G587" i="74"/>
  <c r="AI590" i="74"/>
  <c r="AJ590" i="74" s="1" a="1"/>
  <c r="AJ590" i="74" s="1"/>
  <c r="U590" i="74"/>
  <c r="H590" i="74"/>
  <c r="L590" i="74" s="1"/>
  <c r="M590" i="74" s="1"/>
  <c r="G590" i="74"/>
  <c r="AI589" i="74"/>
  <c r="AJ589" i="74" s="1" a="1"/>
  <c r="AJ589" i="74" s="1"/>
  <c r="U589" i="74"/>
  <c r="H589" i="74"/>
  <c r="L589" i="74" s="1"/>
  <c r="M589" i="74" s="1"/>
  <c r="G589" i="74"/>
  <c r="AQ588" i="74"/>
  <c r="AI588" i="74"/>
  <c r="AJ588" i="74" s="1" a="1"/>
  <c r="AJ588" i="74" s="1"/>
  <c r="L588" i="74"/>
  <c r="M588" i="74" s="1"/>
  <c r="AI612" i="74"/>
  <c r="AJ612" i="74" s="1" a="1"/>
  <c r="AJ612" i="74" s="1"/>
  <c r="H612" i="74"/>
  <c r="L612" i="74" s="1"/>
  <c r="M612" i="74" s="1"/>
  <c r="G612" i="74"/>
  <c r="AI613" i="74"/>
  <c r="AJ613" i="74" s="1" a="1"/>
  <c r="AJ613" i="74" s="1"/>
  <c r="H613" i="74"/>
  <c r="K613" i="74" s="1"/>
  <c r="M613" i="74" s="1"/>
  <c r="G613" i="74"/>
  <c r="AI614" i="74"/>
  <c r="AJ614" i="74" s="1" a="1"/>
  <c r="AJ614" i="74" s="1"/>
  <c r="H614" i="74"/>
  <c r="L614" i="74" s="1"/>
  <c r="M614" i="74" s="1"/>
  <c r="G614" i="74"/>
  <c r="AQ596" i="74"/>
  <c r="AI596" i="74"/>
  <c r="AJ596" i="74" s="1" a="1"/>
  <c r="AJ596" i="74" s="1"/>
  <c r="L596" i="74"/>
  <c r="M596" i="74" s="1"/>
  <c r="AI530" i="74"/>
  <c r="AJ530" i="74" s="1" a="1"/>
  <c r="AJ530" i="74" s="1"/>
  <c r="H530" i="74"/>
  <c r="I530" i="74" s="1"/>
  <c r="M530" i="74" s="1"/>
  <c r="G530" i="74"/>
  <c r="AQ530" i="74" s="1"/>
  <c r="AI496" i="74"/>
  <c r="AJ496" i="74" s="1" a="1"/>
  <c r="AJ496" i="74" s="1"/>
  <c r="H496" i="74"/>
  <c r="I496" i="74" s="1"/>
  <c r="M496" i="74" s="1"/>
  <c r="G496" i="74"/>
  <c r="AQ496" i="74" s="1"/>
  <c r="AI506" i="74"/>
  <c r="AJ506" i="74" s="1" a="1"/>
  <c r="AJ506" i="74" s="1"/>
  <c r="H506" i="74"/>
  <c r="J506" i="74" s="1"/>
  <c r="M506" i="74" s="1"/>
  <c r="G506" i="74"/>
  <c r="AQ506" i="74" s="1"/>
  <c r="F21" i="74"/>
  <c r="AI20" i="74"/>
  <c r="AJ20" i="74" s="1" a="1"/>
  <c r="AJ20" i="74" s="1"/>
  <c r="H20" i="74"/>
  <c r="I20" i="74" s="1"/>
  <c r="G20" i="74"/>
  <c r="AQ20" i="74" s="1"/>
  <c r="F34" i="112"/>
  <c r="AI33" i="112"/>
  <c r="H33" i="112"/>
  <c r="I33" i="112" s="1"/>
  <c r="M33" i="112" s="1"/>
  <c r="G33" i="112"/>
  <c r="AI32" i="112"/>
  <c r="H32" i="112"/>
  <c r="I32" i="112" s="1"/>
  <c r="M32" i="112" s="1"/>
  <c r="G32" i="112"/>
  <c r="AI31" i="112"/>
  <c r="H31" i="112"/>
  <c r="L31" i="112" s="1"/>
  <c r="G31" i="112"/>
  <c r="AI30" i="112"/>
  <c r="H30" i="112"/>
  <c r="I30" i="112" s="1"/>
  <c r="M30" i="112" s="1"/>
  <c r="G30" i="112"/>
  <c r="AI29" i="112"/>
  <c r="H29" i="112"/>
  <c r="J29" i="112" s="1"/>
  <c r="M29" i="112" s="1"/>
  <c r="G29" i="112"/>
  <c r="AI28" i="112"/>
  <c r="H28" i="112"/>
  <c r="I28" i="112" s="1"/>
  <c r="M28" i="112" s="1"/>
  <c r="G28" i="112"/>
  <c r="AI27" i="112"/>
  <c r="H27" i="112"/>
  <c r="I27" i="112" s="1"/>
  <c r="M27" i="112" s="1"/>
  <c r="G27" i="112"/>
  <c r="AI26" i="112"/>
  <c r="H26" i="112"/>
  <c r="I26" i="112" s="1"/>
  <c r="M26" i="112" s="1"/>
  <c r="G26" i="112"/>
  <c r="AI25" i="112"/>
  <c r="H25" i="112"/>
  <c r="I25" i="112" s="1"/>
  <c r="M25" i="112" s="1"/>
  <c r="G25" i="112"/>
  <c r="AI24" i="112"/>
  <c r="H24" i="112"/>
  <c r="I24" i="112" s="1"/>
  <c r="M24" i="112" s="1"/>
  <c r="G24" i="112"/>
  <c r="AI23" i="112"/>
  <c r="H23" i="112"/>
  <c r="J23" i="112" s="1"/>
  <c r="M23" i="112" s="1"/>
  <c r="G23" i="112"/>
  <c r="AI22" i="112"/>
  <c r="H22" i="112"/>
  <c r="J22" i="112" s="1"/>
  <c r="M22" i="112" s="1"/>
  <c r="G22" i="112"/>
  <c r="AI21" i="112"/>
  <c r="H21" i="112"/>
  <c r="J21" i="112" s="1"/>
  <c r="M21" i="112" s="1"/>
  <c r="G21" i="112"/>
  <c r="AI20" i="112"/>
  <c r="H20" i="112"/>
  <c r="J20" i="112" s="1"/>
  <c r="M20" i="112" s="1"/>
  <c r="G20" i="112"/>
  <c r="AI19" i="112"/>
  <c r="H19" i="112"/>
  <c r="J19" i="112" s="1"/>
  <c r="M19" i="112" s="1"/>
  <c r="G19" i="112"/>
  <c r="AI18" i="112"/>
  <c r="H18" i="112"/>
  <c r="K18" i="112" s="1"/>
  <c r="M18" i="112" s="1"/>
  <c r="G18" i="112"/>
  <c r="AI17" i="112"/>
  <c r="H17" i="112"/>
  <c r="I17" i="112" s="1"/>
  <c r="M17" i="112" s="1"/>
  <c r="G17" i="112"/>
  <c r="AI16" i="112"/>
  <c r="H16" i="112"/>
  <c r="J16" i="112" s="1"/>
  <c r="M16" i="112" s="1"/>
  <c r="G16" i="112"/>
  <c r="AI15" i="112"/>
  <c r="H15" i="112"/>
  <c r="K15" i="112" s="1"/>
  <c r="M15" i="112" s="1"/>
  <c r="G15" i="112"/>
  <c r="AI14" i="112"/>
  <c r="H14" i="112"/>
  <c r="K14" i="112" s="1"/>
  <c r="M14" i="112" s="1"/>
  <c r="G14" i="112"/>
  <c r="AI13" i="112"/>
  <c r="H13" i="112"/>
  <c r="J13" i="112" s="1"/>
  <c r="M13" i="112" s="1"/>
  <c r="G13" i="112"/>
  <c r="AI12" i="112"/>
  <c r="H12" i="112"/>
  <c r="I12" i="112" s="1"/>
  <c r="M12" i="112" s="1"/>
  <c r="G12" i="112"/>
  <c r="AI11" i="112"/>
  <c r="H11" i="112"/>
  <c r="K11" i="112" s="1"/>
  <c r="M11" i="112" s="1"/>
  <c r="G11" i="112"/>
  <c r="AI10" i="112"/>
  <c r="H10" i="112"/>
  <c r="K10" i="112" s="1"/>
  <c r="M10" i="112" s="1"/>
  <c r="G10" i="112"/>
  <c r="AI9" i="112"/>
  <c r="H9" i="112"/>
  <c r="K9" i="112" s="1"/>
  <c r="M9" i="112" s="1"/>
  <c r="G9" i="112"/>
  <c r="AI8" i="112"/>
  <c r="H8" i="112"/>
  <c r="K8" i="112" s="1"/>
  <c r="M8" i="112" s="1"/>
  <c r="G8" i="112"/>
  <c r="AI7" i="112"/>
  <c r="H7" i="112"/>
  <c r="K7" i="112" s="1"/>
  <c r="M7" i="112" s="1"/>
  <c r="G7" i="112"/>
  <c r="AI6" i="112"/>
  <c r="H6" i="112"/>
  <c r="K6" i="112" s="1"/>
  <c r="M6" i="112" s="1"/>
  <c r="G6" i="112"/>
  <c r="AI5" i="112"/>
  <c r="H5" i="112"/>
  <c r="K5" i="112" s="1"/>
  <c r="G5" i="112"/>
  <c r="AI4" i="112"/>
  <c r="H4" i="112"/>
  <c r="J4" i="112" s="1"/>
  <c r="G4" i="112"/>
  <c r="AI3" i="112"/>
  <c r="H3" i="112"/>
  <c r="I3" i="112" s="1"/>
  <c r="M3" i="112" s="1"/>
  <c r="G3" i="112"/>
  <c r="AI2" i="112"/>
  <c r="H2" i="112"/>
  <c r="G2" i="112"/>
  <c r="AI617" i="74"/>
  <c r="AJ617" i="74" s="1" a="1"/>
  <c r="AJ617" i="74" s="1"/>
  <c r="H617" i="74"/>
  <c r="K617" i="74" s="1"/>
  <c r="M617" i="74" s="1"/>
  <c r="G617" i="74"/>
  <c r="AI616" i="74"/>
  <c r="AJ616" i="74" s="1" a="1"/>
  <c r="AJ616" i="74" s="1"/>
  <c r="H616" i="74"/>
  <c r="K616" i="74" s="1"/>
  <c r="M616" i="74" s="1"/>
  <c r="G616" i="74"/>
  <c r="AI615" i="74"/>
  <c r="AJ615" i="74" s="1" a="1"/>
  <c r="AJ615" i="74" s="1"/>
  <c r="H615" i="74"/>
  <c r="K615" i="74" s="1"/>
  <c r="M615" i="74" s="1"/>
  <c r="G615" i="74"/>
  <c r="G594" i="74" l="1"/>
  <c r="AQ594" i="74" s="1"/>
  <c r="AN594" i="74"/>
  <c r="AM594" i="74" s="1"/>
  <c r="AL594" i="74"/>
  <c r="AO594" i="74" s="1"/>
  <c r="AK594" i="74"/>
  <c r="AN595" i="74"/>
  <c r="AM595" i="74" s="1"/>
  <c r="AL595" i="74"/>
  <c r="AO595" i="74" s="1"/>
  <c r="AK595" i="74"/>
  <c r="G595" i="74"/>
  <c r="AQ595" i="74" s="1"/>
  <c r="H595" i="74"/>
  <c r="L595" i="74" s="1"/>
  <c r="M595" i="74" s="1"/>
  <c r="AQ591" i="74"/>
  <c r="AN591" i="74"/>
  <c r="AM591" i="74" s="1"/>
  <c r="AL591" i="74"/>
  <c r="AO591" i="74" s="1"/>
  <c r="AK591" i="74"/>
  <c r="AN592" i="74"/>
  <c r="AM592" i="74" s="1"/>
  <c r="AL592" i="74"/>
  <c r="AO592" i="74" s="1"/>
  <c r="AK592" i="74"/>
  <c r="AQ587" i="74"/>
  <c r="AN587" i="74"/>
  <c r="AM587" i="74" s="1"/>
  <c r="AL587" i="74"/>
  <c r="AO587" i="74" s="1"/>
  <c r="AK587" i="74"/>
  <c r="AQ590" i="74"/>
  <c r="AN590" i="74"/>
  <c r="AM590" i="74" s="1"/>
  <c r="AL590" i="74"/>
  <c r="AO590" i="74" s="1"/>
  <c r="AK590" i="74"/>
  <c r="AQ589" i="74"/>
  <c r="AN589" i="74"/>
  <c r="AM589" i="74" s="1"/>
  <c r="AL589" i="74"/>
  <c r="AO589" i="74" s="1"/>
  <c r="AK589" i="74"/>
  <c r="AN588" i="74"/>
  <c r="AM588" i="74" s="1"/>
  <c r="AL588" i="74"/>
  <c r="AO588" i="74" s="1"/>
  <c r="AK588" i="74"/>
  <c r="AN612" i="74"/>
  <c r="AM612" i="74" s="1"/>
  <c r="AK612" i="74"/>
  <c r="AL612" i="74"/>
  <c r="AO612" i="74" s="1"/>
  <c r="AN613" i="74"/>
  <c r="AM613" i="74" s="1"/>
  <c r="AL613" i="74"/>
  <c r="AO613" i="74" s="1"/>
  <c r="AK613" i="74"/>
  <c r="AN614" i="74"/>
  <c r="AM614" i="74" s="1"/>
  <c r="AL614" i="74"/>
  <c r="AO614" i="74" s="1"/>
  <c r="AK614" i="74"/>
  <c r="AN596" i="74"/>
  <c r="AM596" i="74" s="1"/>
  <c r="AL596" i="74"/>
  <c r="AO596" i="74" s="1"/>
  <c r="AK596" i="74"/>
  <c r="AN530" i="74"/>
  <c r="AM530" i="74" s="1"/>
  <c r="AL530" i="74"/>
  <c r="AO530" i="74" s="1"/>
  <c r="AK530" i="74"/>
  <c r="AN496" i="74"/>
  <c r="AM496" i="74" s="1"/>
  <c r="AL496" i="74"/>
  <c r="AO496" i="74" s="1"/>
  <c r="AK496" i="74"/>
  <c r="AN506" i="74"/>
  <c r="AM506" i="74" s="1"/>
  <c r="AL506" i="74"/>
  <c r="AO506" i="74" s="1"/>
  <c r="AK506" i="74"/>
  <c r="M20" i="74"/>
  <c r="AN20" i="74"/>
  <c r="AM20" i="74" s="1"/>
  <c r="AL20" i="74"/>
  <c r="AO20" i="74" s="1"/>
  <c r="AK20" i="74"/>
  <c r="H34" i="112"/>
  <c r="G34" i="112"/>
  <c r="M4" i="112"/>
  <c r="J34" i="112"/>
  <c r="K34" i="112"/>
  <c r="M5" i="112"/>
  <c r="L34" i="112"/>
  <c r="M31" i="112"/>
  <c r="I2" i="112"/>
  <c r="AN617" i="74"/>
  <c r="AM617" i="74" s="1"/>
  <c r="AL617" i="74"/>
  <c r="AO617" i="74" s="1"/>
  <c r="AK617" i="74"/>
  <c r="AN616" i="74"/>
  <c r="AM616" i="74" s="1"/>
  <c r="AL616" i="74"/>
  <c r="AO616" i="74" s="1"/>
  <c r="AK616" i="74"/>
  <c r="AN615" i="74"/>
  <c r="AM615" i="74" s="1"/>
  <c r="AL615" i="74"/>
  <c r="AO615" i="74" s="1"/>
  <c r="AK615" i="74"/>
  <c r="I34" i="112" l="1"/>
  <c r="M2" i="112"/>
  <c r="M34" i="112" s="1"/>
  <c r="AI226" i="74" l="1"/>
  <c r="AJ226" i="74" s="1" a="1"/>
  <c r="AJ226" i="74" s="1"/>
  <c r="H226" i="74"/>
  <c r="I226" i="74" s="1"/>
  <c r="M226" i="74" s="1"/>
  <c r="G226" i="74"/>
  <c r="AQ226" i="74" s="1"/>
  <c r="AI324" i="74"/>
  <c r="AJ324" i="74" s="1" a="1"/>
  <c r="AJ324" i="74" s="1"/>
  <c r="H324" i="74"/>
  <c r="G324" i="74"/>
  <c r="AQ324" i="74" s="1"/>
  <c r="F182" i="74"/>
  <c r="AI182" i="74"/>
  <c r="AJ182" i="74" s="1" a="1"/>
  <c r="AJ182" i="74" s="1"/>
  <c r="F169" i="74"/>
  <c r="AI168" i="74"/>
  <c r="AJ168" i="74" s="1" a="1"/>
  <c r="AJ168" i="74" s="1"/>
  <c r="H168" i="74"/>
  <c r="I168" i="74" s="1"/>
  <c r="G168" i="74"/>
  <c r="AQ168" i="74" s="1"/>
  <c r="AI82" i="74"/>
  <c r="AJ82" i="74" s="1" a="1"/>
  <c r="AJ82" i="74" s="1"/>
  <c r="H82" i="74"/>
  <c r="L82" i="74" s="1"/>
  <c r="G82" i="74"/>
  <c r="AQ82" i="74" s="1"/>
  <c r="F23" i="74"/>
  <c r="H414" i="74"/>
  <c r="I414" i="74" s="1"/>
  <c r="G414" i="74"/>
  <c r="AQ636" i="74"/>
  <c r="AI636" i="74"/>
  <c r="AJ636" i="74" s="1" a="1"/>
  <c r="AJ636" i="74" s="1"/>
  <c r="L636" i="74"/>
  <c r="M636" i="74" s="1"/>
  <c r="AQ611" i="74"/>
  <c r="AI611" i="74"/>
  <c r="AJ611" i="74" s="1" a="1"/>
  <c r="AJ611" i="74" s="1"/>
  <c r="L611" i="74"/>
  <c r="M611" i="74" s="1"/>
  <c r="AQ610" i="74"/>
  <c r="AI610" i="74"/>
  <c r="AJ610" i="74" s="1" a="1"/>
  <c r="AJ610" i="74" s="1"/>
  <c r="L610" i="74"/>
  <c r="M610" i="74" s="1"/>
  <c r="AQ609" i="74"/>
  <c r="AI609" i="74"/>
  <c r="AJ609" i="74" s="1" a="1"/>
  <c r="AJ609" i="74" s="1"/>
  <c r="L609" i="74"/>
  <c r="M609" i="74" s="1"/>
  <c r="AQ608" i="74"/>
  <c r="AI608" i="74"/>
  <c r="AJ608" i="74" s="1" a="1"/>
  <c r="AJ608" i="74" s="1"/>
  <c r="L608" i="74"/>
  <c r="M608" i="74" s="1"/>
  <c r="AQ607" i="74"/>
  <c r="AI607" i="74"/>
  <c r="AJ607" i="74" s="1" a="1"/>
  <c r="AJ607" i="74" s="1"/>
  <c r="L607" i="74"/>
  <c r="M607" i="74" s="1"/>
  <c r="AI603" i="74"/>
  <c r="AJ603" i="74" s="1" a="1"/>
  <c r="AJ603" i="74" s="1"/>
  <c r="H603" i="74"/>
  <c r="K603" i="74" s="1"/>
  <c r="M603" i="74" s="1"/>
  <c r="G603" i="74"/>
  <c r="AQ603" i="74" s="1"/>
  <c r="AQ606" i="74"/>
  <c r="AI606" i="74"/>
  <c r="AJ606" i="74" s="1" a="1"/>
  <c r="AJ606" i="74" s="1"/>
  <c r="L606" i="74"/>
  <c r="M606" i="74" s="1"/>
  <c r="AI605" i="74"/>
  <c r="AJ605" i="74" s="1" a="1"/>
  <c r="AJ605" i="74" s="1"/>
  <c r="H605" i="74"/>
  <c r="K605" i="74" s="1"/>
  <c r="M605" i="74" s="1"/>
  <c r="G605" i="74"/>
  <c r="AQ605" i="74" s="1"/>
  <c r="AI604" i="74"/>
  <c r="AJ604" i="74" s="1" a="1"/>
  <c r="AJ604" i="74" s="1"/>
  <c r="H604" i="74"/>
  <c r="K604" i="74" s="1"/>
  <c r="M604" i="74" s="1"/>
  <c r="G604" i="74"/>
  <c r="AQ604" i="74" s="1"/>
  <c r="I324" i="74" l="1"/>
  <c r="M324" i="74" s="1"/>
  <c r="M82" i="74"/>
  <c r="AN226" i="74"/>
  <c r="AM226" i="74" s="1"/>
  <c r="AL226" i="74"/>
  <c r="AO226" i="74" s="1"/>
  <c r="AK226" i="74"/>
  <c r="AN324" i="74"/>
  <c r="AM324" i="74" s="1"/>
  <c r="AL324" i="74"/>
  <c r="AO324" i="74" s="1"/>
  <c r="AK324" i="74"/>
  <c r="AN182" i="74"/>
  <c r="AM182" i="74" s="1"/>
  <c r="AL182" i="74"/>
  <c r="AO182" i="74" s="1"/>
  <c r="AK182" i="74"/>
  <c r="G182" i="74"/>
  <c r="AQ182" i="74" s="1"/>
  <c r="H182" i="74"/>
  <c r="J182" i="74" s="1"/>
  <c r="M182" i="74" s="1"/>
  <c r="M168" i="74"/>
  <c r="AN168" i="74"/>
  <c r="AM168" i="74" s="1"/>
  <c r="AL168" i="74"/>
  <c r="AO168" i="74" s="1"/>
  <c r="AK168" i="74"/>
  <c r="AN82" i="74"/>
  <c r="AM82" i="74" s="1"/>
  <c r="AL82" i="74"/>
  <c r="AO82" i="74" s="1"/>
  <c r="AK82" i="74"/>
  <c r="AN636" i="74"/>
  <c r="AM636" i="74" s="1"/>
  <c r="AL636" i="74"/>
  <c r="AO636" i="74" s="1"/>
  <c r="AK636" i="74"/>
  <c r="AN611" i="74"/>
  <c r="AM611" i="74" s="1"/>
  <c r="AL611" i="74"/>
  <c r="AO611" i="74" s="1"/>
  <c r="AK611" i="74"/>
  <c r="AN610" i="74"/>
  <c r="AM610" i="74" s="1"/>
  <c r="AL610" i="74"/>
  <c r="AO610" i="74" s="1"/>
  <c r="AK610" i="74"/>
  <c r="AK608" i="74"/>
  <c r="AL608" i="74"/>
  <c r="AO608" i="74" s="1"/>
  <c r="AN608" i="74"/>
  <c r="AM608" i="74" s="1"/>
  <c r="AN607" i="74"/>
  <c r="AM607" i="74" s="1"/>
  <c r="AL607" i="74"/>
  <c r="AO607" i="74" s="1"/>
  <c r="AK607" i="74"/>
  <c r="AN609" i="74"/>
  <c r="AM609" i="74" s="1"/>
  <c r="AL609" i="74"/>
  <c r="AO609" i="74" s="1"/>
  <c r="AK609" i="74"/>
  <c r="AN603" i="74"/>
  <c r="AM603" i="74" s="1"/>
  <c r="AL603" i="74"/>
  <c r="AO603" i="74" s="1"/>
  <c r="AK603" i="74"/>
  <c r="AN606" i="74"/>
  <c r="AM606" i="74" s="1"/>
  <c r="AL606" i="74"/>
  <c r="AO606" i="74" s="1"/>
  <c r="AK606" i="74"/>
  <c r="AN605" i="74"/>
  <c r="AM605" i="74" s="1"/>
  <c r="AL605" i="74"/>
  <c r="AO605" i="74" s="1"/>
  <c r="AK605" i="74"/>
  <c r="AN604" i="74"/>
  <c r="AM604" i="74" s="1"/>
  <c r="AL604" i="74"/>
  <c r="AO604" i="74" s="1"/>
  <c r="AK604" i="74"/>
  <c r="AI201" i="74" l="1"/>
  <c r="AJ201" i="74" s="1" a="1"/>
  <c r="AJ201" i="74" s="1"/>
  <c r="H201" i="74"/>
  <c r="J201" i="74" s="1"/>
  <c r="M201" i="74" s="1"/>
  <c r="G201" i="74"/>
  <c r="AQ201" i="74" s="1"/>
  <c r="AN201" i="74" l="1"/>
  <c r="AM201" i="74" s="1"/>
  <c r="AL201" i="74"/>
  <c r="AO201" i="74" s="1"/>
  <c r="AK201" i="74"/>
  <c r="AI438" i="74" l="1"/>
  <c r="AJ438" i="74" s="1" a="1"/>
  <c r="AJ438" i="74" s="1"/>
  <c r="H438" i="74"/>
  <c r="J438" i="74" s="1"/>
  <c r="M438" i="74" s="1"/>
  <c r="G438" i="74"/>
  <c r="AQ438" i="74" s="1"/>
  <c r="F451" i="74"/>
  <c r="AI637" i="74"/>
  <c r="AJ637" i="74" s="1" a="1"/>
  <c r="AJ637" i="74" s="1"/>
  <c r="H637" i="74"/>
  <c r="K637" i="74" s="1"/>
  <c r="M637" i="74" s="1"/>
  <c r="G637" i="74"/>
  <c r="AI638" i="74"/>
  <c r="AJ638" i="74" s="1" a="1"/>
  <c r="AJ638" i="74" s="1"/>
  <c r="H638" i="74"/>
  <c r="J638" i="74" s="1"/>
  <c r="M638" i="74" s="1"/>
  <c r="G638" i="74"/>
  <c r="AQ638" i="74" s="1"/>
  <c r="F456" i="74"/>
  <c r="G456" i="74" s="1"/>
  <c r="AI450" i="74"/>
  <c r="AJ450" i="74" s="1" a="1"/>
  <c r="AJ450" i="74" s="1"/>
  <c r="H450" i="74"/>
  <c r="G450" i="74"/>
  <c r="AQ450" i="74" s="1"/>
  <c r="F454" i="74"/>
  <c r="F453" i="74"/>
  <c r="F463" i="74"/>
  <c r="AQ414" i="74"/>
  <c r="AQ95" i="74"/>
  <c r="AQ94" i="74"/>
  <c r="AI640" i="74"/>
  <c r="AJ640" i="74" s="1" a="1"/>
  <c r="AJ640" i="74" s="1"/>
  <c r="H640" i="74"/>
  <c r="K640" i="74" s="1"/>
  <c r="M640" i="74" s="1"/>
  <c r="G640" i="74"/>
  <c r="AI639" i="74"/>
  <c r="AJ639" i="74" s="1" a="1"/>
  <c r="AJ639" i="74" s="1"/>
  <c r="H639" i="74"/>
  <c r="K639" i="74" s="1"/>
  <c r="M639" i="74" s="1"/>
  <c r="G639" i="74"/>
  <c r="AI598" i="74"/>
  <c r="AJ598" i="74" s="1" a="1"/>
  <c r="AJ598" i="74" s="1"/>
  <c r="L598" i="74"/>
  <c r="M598" i="74" s="1"/>
  <c r="AI643" i="74"/>
  <c r="AJ643" i="74" s="1" a="1"/>
  <c r="AJ643" i="74" s="1"/>
  <c r="H643" i="74"/>
  <c r="L643" i="74" s="1"/>
  <c r="M643" i="74" s="1"/>
  <c r="G643" i="74"/>
  <c r="AI642" i="74"/>
  <c r="AJ642" i="74" s="1" a="1"/>
  <c r="AJ642" i="74" s="1"/>
  <c r="H642" i="74"/>
  <c r="L642" i="74" s="1"/>
  <c r="M642" i="74" s="1"/>
  <c r="G642" i="74"/>
  <c r="AI641" i="74"/>
  <c r="AJ641" i="74" s="1" a="1"/>
  <c r="AJ641" i="74" s="1"/>
  <c r="H641" i="74"/>
  <c r="L641" i="74" s="1"/>
  <c r="M641" i="74" s="1"/>
  <c r="G641" i="74"/>
  <c r="H379" i="74"/>
  <c r="L379" i="74" s="1"/>
  <c r="G379" i="74"/>
  <c r="AQ379" i="74" s="1"/>
  <c r="H381" i="74"/>
  <c r="L381" i="74" s="1"/>
  <c r="G381" i="74"/>
  <c r="AQ381" i="74" s="1"/>
  <c r="AI581" i="74"/>
  <c r="AJ581" i="74" s="1" a="1"/>
  <c r="AJ581" i="74" s="1"/>
  <c r="H581" i="74"/>
  <c r="L581" i="74" s="1"/>
  <c r="M581" i="74" s="1"/>
  <c r="G581" i="74"/>
  <c r="AI645" i="74"/>
  <c r="AJ645" i="74" s="1" a="1"/>
  <c r="AJ645" i="74" s="1"/>
  <c r="F645" i="74"/>
  <c r="G645" i="74" s="1"/>
  <c r="AI644" i="74"/>
  <c r="AJ644" i="74" s="1" a="1"/>
  <c r="AJ644" i="74" s="1"/>
  <c r="H644" i="74"/>
  <c r="K644" i="74" s="1"/>
  <c r="M644" i="74" s="1"/>
  <c r="G644" i="74"/>
  <c r="AI646" i="74"/>
  <c r="AJ646" i="74" s="1" a="1"/>
  <c r="AJ646" i="74" s="1"/>
  <c r="H646" i="74"/>
  <c r="K646" i="74" s="1"/>
  <c r="M646" i="74" s="1"/>
  <c r="G646" i="74"/>
  <c r="AI648" i="74"/>
  <c r="AJ648" i="74" s="1" a="1"/>
  <c r="AJ648" i="74" s="1"/>
  <c r="H648" i="74"/>
  <c r="K648" i="74" s="1"/>
  <c r="M648" i="74" s="1"/>
  <c r="G648" i="74"/>
  <c r="AI647" i="74"/>
  <c r="AJ647" i="74" s="1" a="1"/>
  <c r="AJ647" i="74" s="1"/>
  <c r="H647" i="74"/>
  <c r="K647" i="74" s="1"/>
  <c r="M647" i="74" s="1"/>
  <c r="G647" i="74"/>
  <c r="AI593" i="74"/>
  <c r="AJ593" i="74" s="1" a="1"/>
  <c r="AJ593" i="74" s="1"/>
  <c r="H593" i="74"/>
  <c r="L593" i="74" s="1"/>
  <c r="M593" i="74" s="1"/>
  <c r="G593" i="74"/>
  <c r="AI602" i="74"/>
  <c r="AJ602" i="74" s="1" a="1"/>
  <c r="AJ602" i="74" s="1"/>
  <c r="H602" i="74"/>
  <c r="J602" i="74" s="1"/>
  <c r="M602" i="74" s="1"/>
  <c r="G602" i="74"/>
  <c r="AI601" i="74"/>
  <c r="AJ601" i="74" s="1" a="1"/>
  <c r="AJ601" i="74" s="1"/>
  <c r="H601" i="74"/>
  <c r="J601" i="74" s="1"/>
  <c r="M601" i="74" s="1"/>
  <c r="G601" i="74"/>
  <c r="H540" i="74"/>
  <c r="I540" i="74" s="1"/>
  <c r="M540" i="74" s="1"/>
  <c r="G540" i="74"/>
  <c r="AQ540" i="74" s="1"/>
  <c r="AI540" i="74"/>
  <c r="AJ540" i="74" s="1" a="1"/>
  <c r="AJ540" i="74" s="1"/>
  <c r="AK438" i="74" l="1"/>
  <c r="AN438" i="74"/>
  <c r="AM438" i="74" s="1"/>
  <c r="AL438" i="74"/>
  <c r="AO438" i="74" s="1"/>
  <c r="AN637" i="74"/>
  <c r="AM637" i="74" s="1"/>
  <c r="AL637" i="74"/>
  <c r="AO637" i="74" s="1"/>
  <c r="AK637" i="74"/>
  <c r="AN638" i="74"/>
  <c r="AM638" i="74" s="1"/>
  <c r="AL638" i="74"/>
  <c r="AO638" i="74" s="1"/>
  <c r="AK638" i="74"/>
  <c r="I450" i="74"/>
  <c r="M450" i="74" s="1"/>
  <c r="AK450" i="74"/>
  <c r="AN450" i="74"/>
  <c r="AM450" i="74" s="1"/>
  <c r="AL450" i="74"/>
  <c r="AO450" i="74" s="1"/>
  <c r="AK639" i="74"/>
  <c r="AN639" i="74"/>
  <c r="AM639" i="74" s="1"/>
  <c r="AL639" i="74"/>
  <c r="AO639" i="74" s="1"/>
  <c r="AN640" i="74"/>
  <c r="AM640" i="74" s="1"/>
  <c r="AL640" i="74"/>
  <c r="AO640" i="74" s="1"/>
  <c r="AK640" i="74"/>
  <c r="AN598" i="74"/>
  <c r="AM598" i="74" s="1"/>
  <c r="AL598" i="74"/>
  <c r="AO598" i="74" s="1"/>
  <c r="AK598" i="74"/>
  <c r="AK642" i="74"/>
  <c r="AL642" i="74"/>
  <c r="AO642" i="74" s="1"/>
  <c r="AN642" i="74"/>
  <c r="AM642" i="74" s="1"/>
  <c r="AN641" i="74"/>
  <c r="AM641" i="74" s="1"/>
  <c r="AL641" i="74"/>
  <c r="AO641" i="74" s="1"/>
  <c r="AK641" i="74"/>
  <c r="AN643" i="74"/>
  <c r="AM643" i="74" s="1"/>
  <c r="AL643" i="74"/>
  <c r="AO643" i="74" s="1"/>
  <c r="AK643" i="74"/>
  <c r="AN581" i="74"/>
  <c r="AM581" i="74" s="1"/>
  <c r="AL581" i="74"/>
  <c r="AO581" i="74" s="1"/>
  <c r="AK581" i="74"/>
  <c r="H645" i="74"/>
  <c r="L645" i="74" s="1"/>
  <c r="M645" i="74" s="1"/>
  <c r="AL644" i="74"/>
  <c r="AO644" i="74" s="1"/>
  <c r="AK644" i="74"/>
  <c r="AN644" i="74"/>
  <c r="AM644" i="74" s="1"/>
  <c r="AN645" i="74"/>
  <c r="AM645" i="74" s="1"/>
  <c r="AL645" i="74"/>
  <c r="AO645" i="74" s="1"/>
  <c r="AK645" i="74"/>
  <c r="AN646" i="74"/>
  <c r="AM646" i="74" s="1"/>
  <c r="AL646" i="74"/>
  <c r="AO646" i="74" s="1"/>
  <c r="AK646" i="74"/>
  <c r="AK647" i="74"/>
  <c r="AN647" i="74"/>
  <c r="AM647" i="74" s="1"/>
  <c r="AL647" i="74"/>
  <c r="AO647" i="74" s="1"/>
  <c r="AN648" i="74"/>
  <c r="AM648" i="74" s="1"/>
  <c r="AL648" i="74"/>
  <c r="AO648" i="74" s="1"/>
  <c r="AK648" i="74"/>
  <c r="AN593" i="74"/>
  <c r="AM593" i="74" s="1"/>
  <c r="AL593" i="74"/>
  <c r="AO593" i="74" s="1"/>
  <c r="AK593" i="74"/>
  <c r="AL602" i="74"/>
  <c r="AO602" i="74" s="1"/>
  <c r="AK602" i="74"/>
  <c r="AN602" i="74"/>
  <c r="AM602" i="74" s="1"/>
  <c r="AN601" i="74"/>
  <c r="AM601" i="74" s="1"/>
  <c r="AL601" i="74"/>
  <c r="AO601" i="74" s="1"/>
  <c r="AK601" i="74"/>
  <c r="AL540" i="74"/>
  <c r="AO540" i="74" s="1"/>
  <c r="AK540" i="74"/>
  <c r="AN540" i="74"/>
  <c r="AM540" i="74" s="1"/>
  <c r="K631" i="74" l="1"/>
  <c r="I631" i="74"/>
  <c r="AI138" i="74" l="1"/>
  <c r="AJ138" i="74" s="1" a="1"/>
  <c r="AJ138" i="74" s="1"/>
  <c r="U138" i="74"/>
  <c r="H138" i="74"/>
  <c r="G138" i="74"/>
  <c r="AI139" i="74"/>
  <c r="AJ139" i="74" s="1" a="1"/>
  <c r="AJ139" i="74" s="1"/>
  <c r="U139" i="74"/>
  <c r="H139" i="74"/>
  <c r="L139" i="74" s="1"/>
  <c r="G139" i="74"/>
  <c r="AI74" i="74"/>
  <c r="AJ74" i="74" s="1" a="1"/>
  <c r="AJ74" i="74" s="1"/>
  <c r="U74" i="74"/>
  <c r="H74" i="74"/>
  <c r="I74" i="74" s="1"/>
  <c r="G74" i="74"/>
  <c r="AI81" i="74"/>
  <c r="AJ81" i="74" s="1" a="1"/>
  <c r="AJ81" i="74" s="1"/>
  <c r="H81" i="74"/>
  <c r="I81" i="74" s="1"/>
  <c r="G81" i="74"/>
  <c r="AQ81" i="74" s="1"/>
  <c r="F464" i="74"/>
  <c r="I138" i="74" l="1"/>
  <c r="M138" i="74" s="1"/>
  <c r="AQ74" i="74"/>
  <c r="AQ138" i="74"/>
  <c r="AQ139" i="74"/>
  <c r="AK138" i="74"/>
  <c r="AL138" i="74"/>
  <c r="AO138" i="74" s="1"/>
  <c r="AN138" i="74"/>
  <c r="AM138" i="74" s="1"/>
  <c r="M139" i="74"/>
  <c r="AK139" i="74"/>
  <c r="AN139" i="74"/>
  <c r="AM139" i="74" s="1"/>
  <c r="AL139" i="74"/>
  <c r="AO139" i="74" s="1"/>
  <c r="M74" i="74"/>
  <c r="AK74" i="74"/>
  <c r="AN74" i="74"/>
  <c r="AM74" i="74" s="1"/>
  <c r="AL74" i="74"/>
  <c r="AO74" i="74" s="1"/>
  <c r="M81" i="74"/>
  <c r="AK81" i="74"/>
  <c r="AN81" i="74"/>
  <c r="AM81" i="74" s="1"/>
  <c r="AL81" i="74"/>
  <c r="AO81" i="74" s="1"/>
  <c r="AI65" i="74" l="1"/>
  <c r="AJ65" i="74" s="1" a="1"/>
  <c r="AJ65" i="74" s="1"/>
  <c r="U65" i="74"/>
  <c r="H65" i="74"/>
  <c r="G65" i="74"/>
  <c r="AI62" i="74"/>
  <c r="AJ62" i="74" s="1" a="1"/>
  <c r="AJ62" i="74" s="1"/>
  <c r="U62" i="74"/>
  <c r="H62" i="74"/>
  <c r="I62" i="74" s="1"/>
  <c r="M62" i="74" s="1"/>
  <c r="G62" i="74"/>
  <c r="AI61" i="74"/>
  <c r="AJ61" i="74" s="1" a="1"/>
  <c r="AJ61" i="74" s="1"/>
  <c r="U61" i="74"/>
  <c r="H61" i="74"/>
  <c r="G61" i="74"/>
  <c r="H64" i="74"/>
  <c r="L64" i="74" s="1"/>
  <c r="H59" i="74"/>
  <c r="L59" i="74" s="1"/>
  <c r="L61" i="74" l="1"/>
  <c r="M61" i="74" s="1"/>
  <c r="I65" i="74"/>
  <c r="M65" i="74" s="1"/>
  <c r="AQ65" i="74"/>
  <c r="AQ61" i="74"/>
  <c r="AQ62" i="74"/>
  <c r="AK65" i="74"/>
  <c r="AL65" i="74"/>
  <c r="AO65" i="74" s="1"/>
  <c r="AN65" i="74"/>
  <c r="AM65" i="74" s="1"/>
  <c r="AK62" i="74"/>
  <c r="AN62" i="74"/>
  <c r="AM62" i="74" s="1"/>
  <c r="AL62" i="74"/>
  <c r="AO62" i="74" s="1"/>
  <c r="AK61" i="74"/>
  <c r="AN61" i="74"/>
  <c r="AM61" i="74" s="1"/>
  <c r="AL61" i="74"/>
  <c r="AO61" i="74" s="1"/>
  <c r="H384" i="74" l="1"/>
  <c r="I384" i="74" s="1"/>
  <c r="M384" i="74" s="1"/>
  <c r="G384" i="74"/>
  <c r="AQ384" i="74" s="1"/>
  <c r="AI384" i="74"/>
  <c r="AJ384" i="74" s="1" a="1"/>
  <c r="AJ384" i="74" s="1"/>
  <c r="AK384" i="74" l="1"/>
  <c r="AL384" i="74"/>
  <c r="AO384" i="74" s="1"/>
  <c r="AN384" i="74"/>
  <c r="AM384" i="74" s="1"/>
  <c r="H336" i="74" l="1"/>
  <c r="J336" i="74" s="1"/>
  <c r="G336" i="74"/>
  <c r="AQ336" i="74" s="1"/>
  <c r="H335" i="74"/>
  <c r="J335" i="74" s="1"/>
  <c r="G335" i="74"/>
  <c r="AQ335" i="74" s="1"/>
  <c r="H332" i="74"/>
  <c r="L332" i="74" s="1"/>
  <c r="G332" i="74"/>
  <c r="AQ332" i="74" s="1"/>
  <c r="AI732" i="74"/>
  <c r="AJ732" i="74" s="1" a="1"/>
  <c r="AJ732" i="74" s="1"/>
  <c r="L732" i="74"/>
  <c r="M732" i="74" s="1"/>
  <c r="AK732" i="74" l="1"/>
  <c r="AN732" i="74"/>
  <c r="AM732" i="74" s="1"/>
  <c r="AL732" i="74"/>
  <c r="AO732" i="74" s="1"/>
  <c r="AI218" i="74" l="1"/>
  <c r="AJ218" i="74" s="1" a="1"/>
  <c r="AJ218" i="74" s="1"/>
  <c r="H218" i="74"/>
  <c r="G218" i="74"/>
  <c r="AQ218" i="74" s="1"/>
  <c r="AI731" i="74"/>
  <c r="AJ731" i="74" s="1" a="1"/>
  <c r="AJ731" i="74" s="1"/>
  <c r="L731" i="74"/>
  <c r="M731" i="74" s="1"/>
  <c r="AI183" i="74"/>
  <c r="AJ183" i="74" s="1" a="1"/>
  <c r="AJ183" i="74" s="1"/>
  <c r="H183" i="74"/>
  <c r="L183" i="74" s="1"/>
  <c r="M183" i="74" s="1"/>
  <c r="G183" i="74"/>
  <c r="AQ183" i="74" s="1"/>
  <c r="AI184" i="74"/>
  <c r="AJ184" i="74" s="1" a="1"/>
  <c r="AJ184" i="74" s="1"/>
  <c r="H184" i="74"/>
  <c r="J184" i="74" s="1"/>
  <c r="G184" i="74"/>
  <c r="AQ184" i="74" s="1"/>
  <c r="AI503" i="74"/>
  <c r="AJ503" i="74" s="1" a="1"/>
  <c r="AJ503" i="74" s="1"/>
  <c r="H503" i="74"/>
  <c r="G503" i="74"/>
  <c r="AQ503" i="74" s="1"/>
  <c r="J218" i="74" l="1"/>
  <c r="M218" i="74" s="1"/>
  <c r="AK218" i="74"/>
  <c r="AN218" i="74"/>
  <c r="AM218" i="74" s="1"/>
  <c r="AL218" i="74"/>
  <c r="AO218" i="74" s="1"/>
  <c r="AK731" i="74"/>
  <c r="AN731" i="74"/>
  <c r="AM731" i="74" s="1"/>
  <c r="AL731" i="74"/>
  <c r="AO731" i="74" s="1"/>
  <c r="AK183" i="74"/>
  <c r="AN183" i="74"/>
  <c r="AM183" i="74" s="1"/>
  <c r="AL183" i="74"/>
  <c r="AO183" i="74" s="1"/>
  <c r="M184" i="74"/>
  <c r="AK184" i="74"/>
  <c r="AN184" i="74"/>
  <c r="AM184" i="74" s="1"/>
  <c r="AL184" i="74"/>
  <c r="AO184" i="74" s="1"/>
  <c r="I503" i="74"/>
  <c r="M503" i="74" s="1"/>
  <c r="AK503" i="74"/>
  <c r="AN503" i="74"/>
  <c r="AM503" i="74" s="1"/>
  <c r="AL503" i="74"/>
  <c r="AO503" i="74" s="1"/>
  <c r="AI430" i="74" l="1"/>
  <c r="AJ430" i="74" s="1" a="1"/>
  <c r="AJ430" i="74" s="1"/>
  <c r="H430" i="74"/>
  <c r="L430" i="74" s="1"/>
  <c r="G430" i="74"/>
  <c r="AQ430" i="74" s="1"/>
  <c r="M430" i="74" l="1"/>
  <c r="AL430" i="74"/>
  <c r="AO430" i="74" s="1"/>
  <c r="AK430" i="74"/>
  <c r="AN430" i="74"/>
  <c r="AM430" i="74" s="1"/>
  <c r="AI554" i="74" l="1"/>
  <c r="AJ554" i="74" s="1" a="1"/>
  <c r="AJ554" i="74" s="1"/>
  <c r="H554" i="74"/>
  <c r="G554" i="74"/>
  <c r="G64" i="74"/>
  <c r="G59" i="74"/>
  <c r="AI649" i="74"/>
  <c r="AJ649" i="74" s="1" a="1"/>
  <c r="AJ649" i="74" s="1"/>
  <c r="L649" i="74"/>
  <c r="M649" i="74" s="1"/>
  <c r="J554" i="74" l="1"/>
  <c r="M554" i="74" s="1"/>
  <c r="AN554" i="74"/>
  <c r="AM554" i="74" s="1"/>
  <c r="AL554" i="74"/>
  <c r="AO554" i="74" s="1"/>
  <c r="AK554" i="74"/>
  <c r="AL649" i="74"/>
  <c r="AO649" i="74" s="1"/>
  <c r="AK649" i="74"/>
  <c r="AN649" i="74"/>
  <c r="AM649" i="74" s="1"/>
  <c r="AI333" i="74" l="1"/>
  <c r="AJ333" i="74" s="1" a="1"/>
  <c r="AJ333" i="74" s="1"/>
  <c r="H333" i="74"/>
  <c r="L333" i="74" s="1"/>
  <c r="M333" i="74" s="1"/>
  <c r="G333" i="74"/>
  <c r="AQ333" i="74" s="1"/>
  <c r="F103" i="74"/>
  <c r="F102" i="74"/>
  <c r="AI167" i="74"/>
  <c r="AJ167" i="74" s="1" a="1"/>
  <c r="AJ167" i="74" s="1"/>
  <c r="AI22" i="74"/>
  <c r="AJ22" i="74" s="1" a="1"/>
  <c r="AJ22" i="74" s="1"/>
  <c r="H22" i="74"/>
  <c r="I22" i="74" s="1"/>
  <c r="G22" i="74"/>
  <c r="AQ22" i="74" s="1"/>
  <c r="AI290" i="74"/>
  <c r="AJ290" i="74" s="1" a="1"/>
  <c r="AJ290" i="74" s="1"/>
  <c r="H290" i="74"/>
  <c r="G290" i="74"/>
  <c r="AQ290" i="74" s="1"/>
  <c r="F173" i="74"/>
  <c r="AI172" i="74"/>
  <c r="AJ172" i="74" s="1" a="1"/>
  <c r="AJ172" i="74" s="1"/>
  <c r="H172" i="74"/>
  <c r="G172" i="74"/>
  <c r="AQ172" i="74" s="1"/>
  <c r="AI166" i="74"/>
  <c r="AJ166" i="74" s="1" a="1"/>
  <c r="AJ166" i="74" s="1"/>
  <c r="H166" i="74"/>
  <c r="I166" i="74" s="1"/>
  <c r="G166" i="74"/>
  <c r="AQ166" i="74" s="1"/>
  <c r="AI467" i="74"/>
  <c r="AJ467" i="74" s="1" a="1"/>
  <c r="AJ467" i="74" s="1"/>
  <c r="H467" i="74"/>
  <c r="I467" i="74" s="1"/>
  <c r="G467" i="74"/>
  <c r="AQ467" i="74" s="1"/>
  <c r="I290" i="74" l="1"/>
  <c r="M290" i="74" s="1"/>
  <c r="M22" i="74"/>
  <c r="AN333" i="74"/>
  <c r="AM333" i="74" s="1"/>
  <c r="AL333" i="74"/>
  <c r="AO333" i="74" s="1"/>
  <c r="AK333" i="74"/>
  <c r="AN167" i="74"/>
  <c r="AM167" i="74" s="1"/>
  <c r="AL167" i="74"/>
  <c r="AO167" i="74" s="1"/>
  <c r="AK167" i="74"/>
  <c r="G167" i="74"/>
  <c r="AQ167" i="74" s="1"/>
  <c r="H167" i="74"/>
  <c r="AN22" i="74"/>
  <c r="AM22" i="74" s="1"/>
  <c r="AL22" i="74"/>
  <c r="AO22" i="74" s="1"/>
  <c r="AK22" i="74"/>
  <c r="AN290" i="74"/>
  <c r="AM290" i="74" s="1"/>
  <c r="AL290" i="74"/>
  <c r="AO290" i="74" s="1"/>
  <c r="AK290" i="74"/>
  <c r="I172" i="74"/>
  <c r="M172" i="74" s="1"/>
  <c r="AN172" i="74"/>
  <c r="AM172" i="74" s="1"/>
  <c r="AL172" i="74"/>
  <c r="AO172" i="74" s="1"/>
  <c r="AK172" i="74"/>
  <c r="M166" i="74"/>
  <c r="AN166" i="74"/>
  <c r="AM166" i="74" s="1"/>
  <c r="AK166" i="74"/>
  <c r="AL166" i="74"/>
  <c r="AO166" i="74" s="1"/>
  <c r="M467" i="74"/>
  <c r="AN467" i="74"/>
  <c r="AM467" i="74" s="1"/>
  <c r="AL467" i="74"/>
  <c r="AO467" i="74" s="1"/>
  <c r="AK467" i="74"/>
  <c r="L167" i="74" l="1"/>
  <c r="M167" i="74" s="1"/>
  <c r="AI650" i="74"/>
  <c r="AJ650" i="74" s="1" a="1"/>
  <c r="AJ650" i="74" s="1"/>
  <c r="F650" i="74"/>
  <c r="AI651" i="74"/>
  <c r="AJ651" i="74" s="1" a="1"/>
  <c r="AJ651" i="74" s="1"/>
  <c r="F651" i="74"/>
  <c r="G651" i="74" s="1"/>
  <c r="AI652" i="74"/>
  <c r="AJ652" i="74" s="1" a="1"/>
  <c r="AJ652" i="74" s="1"/>
  <c r="F652" i="74"/>
  <c r="G652" i="74" s="1"/>
  <c r="AI653" i="74"/>
  <c r="AJ653" i="74" s="1" a="1"/>
  <c r="AJ653" i="74" s="1"/>
  <c r="H653" i="74"/>
  <c r="K653" i="74" s="1"/>
  <c r="M653" i="74" s="1"/>
  <c r="G653" i="74"/>
  <c r="AI654" i="74"/>
  <c r="AJ654" i="74" s="1" a="1"/>
  <c r="AJ654" i="74" s="1"/>
  <c r="H654" i="74"/>
  <c r="K654" i="74" s="1"/>
  <c r="M654" i="74" s="1"/>
  <c r="G654" i="74"/>
  <c r="AI655" i="74"/>
  <c r="AJ655" i="74" s="1" a="1"/>
  <c r="AJ655" i="74" s="1"/>
  <c r="H655" i="74"/>
  <c r="K655" i="74" s="1"/>
  <c r="M655" i="74" s="1"/>
  <c r="G655" i="74"/>
  <c r="F110" i="74"/>
  <c r="H110" i="74" s="1"/>
  <c r="I110" i="74" s="1"/>
  <c r="AI110" i="74"/>
  <c r="AJ110" i="74" s="1" a="1"/>
  <c r="AJ110" i="74" s="1"/>
  <c r="AI577" i="74"/>
  <c r="AJ577" i="74" s="1" a="1"/>
  <c r="AJ577" i="74" s="1"/>
  <c r="H577" i="74"/>
  <c r="I577" i="74" s="1"/>
  <c r="G577" i="74"/>
  <c r="AI212" i="74"/>
  <c r="AJ212" i="74" s="1" a="1"/>
  <c r="AJ212" i="74" s="1"/>
  <c r="H212" i="74"/>
  <c r="G212" i="74"/>
  <c r="AQ212" i="74" s="1"/>
  <c r="H191" i="74"/>
  <c r="I191" i="74" s="1"/>
  <c r="G191" i="74"/>
  <c r="AQ191" i="74" s="1"/>
  <c r="AI435" i="74"/>
  <c r="AJ435" i="74" s="1" a="1"/>
  <c r="AJ435" i="74" s="1"/>
  <c r="H435" i="74"/>
  <c r="L435" i="74" s="1"/>
  <c r="G435" i="74"/>
  <c r="AQ435" i="74" s="1"/>
  <c r="H7" i="74"/>
  <c r="L7" i="74" s="1"/>
  <c r="G7" i="74"/>
  <c r="AQ7" i="74" s="1"/>
  <c r="H8" i="74"/>
  <c r="L8" i="74" s="1"/>
  <c r="G8" i="74"/>
  <c r="AQ8" i="74" s="1"/>
  <c r="AI233" i="74"/>
  <c r="AJ233" i="74" s="1" a="1"/>
  <c r="AJ233" i="74" s="1"/>
  <c r="H233" i="74"/>
  <c r="G233" i="74"/>
  <c r="AQ233" i="74" s="1"/>
  <c r="AI87" i="74"/>
  <c r="AJ87" i="74" s="1" a="1"/>
  <c r="AJ87" i="74" s="1"/>
  <c r="H87" i="74"/>
  <c r="I87" i="74" s="1"/>
  <c r="G87" i="74"/>
  <c r="AQ87" i="74" s="1"/>
  <c r="H368" i="74"/>
  <c r="L368" i="74" s="1"/>
  <c r="G368" i="74"/>
  <c r="AQ368" i="74" s="1"/>
  <c r="H337" i="74"/>
  <c r="J337" i="74" s="1"/>
  <c r="G337" i="74"/>
  <c r="AQ337" i="74" s="1"/>
  <c r="AI462" i="74"/>
  <c r="AJ462" i="74" s="1" a="1"/>
  <c r="AJ462" i="74" s="1"/>
  <c r="L233" i="74" l="1"/>
  <c r="M233" i="74" s="1"/>
  <c r="I212" i="74"/>
  <c r="M212" i="74" s="1"/>
  <c r="M435" i="74"/>
  <c r="M110" i="74"/>
  <c r="AN650" i="74"/>
  <c r="AM650" i="74" s="1"/>
  <c r="AL650" i="74"/>
  <c r="AO650" i="74" s="1"/>
  <c r="AK650" i="74"/>
  <c r="G650" i="74"/>
  <c r="H650" i="74"/>
  <c r="K650" i="74" s="1"/>
  <c r="M650" i="74" s="1"/>
  <c r="AN651" i="74"/>
  <c r="AM651" i="74" s="1"/>
  <c r="AL651" i="74"/>
  <c r="AO651" i="74" s="1"/>
  <c r="AK651" i="74"/>
  <c r="H651" i="74"/>
  <c r="K651" i="74" s="1"/>
  <c r="M651" i="74" s="1"/>
  <c r="AN652" i="74"/>
  <c r="AM652" i="74" s="1"/>
  <c r="AL652" i="74"/>
  <c r="AO652" i="74" s="1"/>
  <c r="AK652" i="74"/>
  <c r="H652" i="74"/>
  <c r="K652" i="74" s="1"/>
  <c r="M652" i="74" s="1"/>
  <c r="AN653" i="74"/>
  <c r="AM653" i="74" s="1"/>
  <c r="AL653" i="74"/>
  <c r="AO653" i="74" s="1"/>
  <c r="AK653" i="74"/>
  <c r="AN654" i="74"/>
  <c r="AM654" i="74" s="1"/>
  <c r="AL654" i="74"/>
  <c r="AO654" i="74" s="1"/>
  <c r="AK654" i="74"/>
  <c r="AN655" i="74"/>
  <c r="AM655" i="74" s="1"/>
  <c r="AL655" i="74"/>
  <c r="AO655" i="74" s="1"/>
  <c r="AK655" i="74"/>
  <c r="G110" i="74"/>
  <c r="AQ110" i="74" s="1"/>
  <c r="AN110" i="74"/>
  <c r="AM110" i="74" s="1"/>
  <c r="AL110" i="74"/>
  <c r="AO110" i="74" s="1"/>
  <c r="AK110" i="74"/>
  <c r="M577" i="74"/>
  <c r="AN577" i="74"/>
  <c r="AM577" i="74" s="1"/>
  <c r="AL577" i="74"/>
  <c r="AO577" i="74" s="1"/>
  <c r="AK577" i="74"/>
  <c r="AN212" i="74"/>
  <c r="AM212" i="74" s="1"/>
  <c r="AL212" i="74"/>
  <c r="AO212" i="74" s="1"/>
  <c r="AK212" i="74"/>
  <c r="AN435" i="74"/>
  <c r="AM435" i="74" s="1"/>
  <c r="AK435" i="74"/>
  <c r="AL435" i="74"/>
  <c r="AO435" i="74" s="1"/>
  <c r="AN233" i="74"/>
  <c r="AM233" i="74" s="1"/>
  <c r="AL233" i="74"/>
  <c r="AO233" i="74" s="1"/>
  <c r="AK233" i="74"/>
  <c r="M87" i="74"/>
  <c r="AN87" i="74"/>
  <c r="AM87" i="74" s="1"/>
  <c r="AL87" i="74"/>
  <c r="AO87" i="74" s="1"/>
  <c r="AK87" i="74"/>
  <c r="AL462" i="74"/>
  <c r="AO462" i="74" s="1"/>
  <c r="AK462" i="74"/>
  <c r="AN462" i="74"/>
  <c r="AM462" i="74" s="1"/>
  <c r="G462" i="74"/>
  <c r="AQ462" i="74" s="1"/>
  <c r="H462" i="74"/>
  <c r="I462" i="74" l="1"/>
  <c r="M462" i="74" s="1"/>
  <c r="AI113" i="74" l="1"/>
  <c r="AJ113" i="74" s="1" a="1"/>
  <c r="AJ113" i="74" s="1"/>
  <c r="H113" i="74"/>
  <c r="J113" i="74" s="1"/>
  <c r="G113" i="74"/>
  <c r="AQ113" i="74" s="1"/>
  <c r="AI101" i="74"/>
  <c r="AJ101" i="74" s="1" a="1"/>
  <c r="AJ101" i="74" s="1"/>
  <c r="H101" i="74"/>
  <c r="J101" i="74" s="1"/>
  <c r="G101" i="74"/>
  <c r="AQ101" i="74" s="1"/>
  <c r="AI174" i="74"/>
  <c r="AJ174" i="74" s="1" a="1"/>
  <c r="AJ174" i="74" s="1"/>
  <c r="H174" i="74"/>
  <c r="J174" i="74" s="1"/>
  <c r="M174" i="74" s="1"/>
  <c r="G174" i="74"/>
  <c r="AQ174" i="74" s="1"/>
  <c r="H386" i="74"/>
  <c r="I386" i="74" s="1"/>
  <c r="G386" i="74"/>
  <c r="AQ386" i="74" s="1"/>
  <c r="H387" i="74"/>
  <c r="I387" i="74" s="1"/>
  <c r="G387" i="74"/>
  <c r="AQ387" i="74" s="1"/>
  <c r="AI79" i="74"/>
  <c r="AJ79" i="74" s="1" a="1"/>
  <c r="AJ79" i="74" s="1"/>
  <c r="H79" i="74"/>
  <c r="G79" i="74"/>
  <c r="AQ79" i="74" s="1"/>
  <c r="U84" i="74"/>
  <c r="AI84" i="74"/>
  <c r="AJ84" i="74" s="1" a="1"/>
  <c r="AJ84" i="74" s="1"/>
  <c r="H84" i="74"/>
  <c r="G84" i="74"/>
  <c r="AI77" i="74"/>
  <c r="AJ77" i="74" s="1" a="1"/>
  <c r="AJ77" i="74" s="1"/>
  <c r="H77" i="74"/>
  <c r="G77" i="74"/>
  <c r="AQ77" i="74" s="1"/>
  <c r="AI426" i="74"/>
  <c r="AJ426" i="74" s="1" a="1"/>
  <c r="AJ426" i="74" s="1"/>
  <c r="H426" i="74"/>
  <c r="G426" i="74"/>
  <c r="AQ426" i="74" s="1"/>
  <c r="AI572" i="74"/>
  <c r="AJ572" i="74" s="1" a="1"/>
  <c r="AJ572" i="74" s="1"/>
  <c r="H572" i="74"/>
  <c r="J572" i="74" s="1"/>
  <c r="G572" i="74"/>
  <c r="AI571" i="74"/>
  <c r="AJ571" i="74" s="1" a="1"/>
  <c r="AJ571" i="74" s="1"/>
  <c r="H571" i="74"/>
  <c r="J571" i="74" s="1"/>
  <c r="G571" i="74"/>
  <c r="AI431" i="74"/>
  <c r="AJ431" i="74" s="1" a="1"/>
  <c r="AJ431" i="74" s="1"/>
  <c r="H431" i="74"/>
  <c r="I431" i="74" s="1"/>
  <c r="M431" i="74" s="1"/>
  <c r="G431" i="74"/>
  <c r="AQ431" i="74" s="1"/>
  <c r="AI432" i="74"/>
  <c r="AJ432" i="74" s="1" a="1"/>
  <c r="AJ432" i="74" s="1"/>
  <c r="H432" i="74"/>
  <c r="I432" i="74" s="1"/>
  <c r="M432" i="74" s="1"/>
  <c r="G432" i="74"/>
  <c r="AQ432" i="74" s="1"/>
  <c r="U41" i="74"/>
  <c r="AI41" i="74"/>
  <c r="AJ41" i="74" s="1" a="1"/>
  <c r="AJ41" i="74" s="1"/>
  <c r="H41" i="74"/>
  <c r="J41" i="74" s="1"/>
  <c r="G41" i="74"/>
  <c r="H376" i="74"/>
  <c r="I376" i="74" s="1"/>
  <c r="G376" i="74"/>
  <c r="AQ376" i="74" s="1"/>
  <c r="H378" i="74"/>
  <c r="L378" i="74" s="1"/>
  <c r="G378" i="74"/>
  <c r="AQ378" i="74" s="1"/>
  <c r="H330" i="74"/>
  <c r="L330" i="74" s="1"/>
  <c r="G330" i="74"/>
  <c r="AQ330" i="74" s="1"/>
  <c r="H331" i="74"/>
  <c r="L331" i="74" s="1"/>
  <c r="G331" i="74"/>
  <c r="AQ331" i="74" s="1"/>
  <c r="H334" i="74"/>
  <c r="L334" i="74" s="1"/>
  <c r="G334" i="74"/>
  <c r="AQ334" i="74" s="1"/>
  <c r="H340" i="74"/>
  <c r="L340" i="74" s="1"/>
  <c r="G340" i="74"/>
  <c r="AQ340" i="74" s="1"/>
  <c r="H339" i="74"/>
  <c r="L339" i="74" s="1"/>
  <c r="G339" i="74"/>
  <c r="AQ339" i="74" s="1"/>
  <c r="H338" i="74"/>
  <c r="L338" i="74" s="1"/>
  <c r="G338" i="74"/>
  <c r="AQ338" i="74" s="1"/>
  <c r="AQ84" i="74" l="1"/>
  <c r="L79" i="74"/>
  <c r="M79" i="74" s="1"/>
  <c r="AQ41" i="74"/>
  <c r="M571" i="74"/>
  <c r="I84" i="74"/>
  <c r="M84" i="74" s="1"/>
  <c r="J426" i="74"/>
  <c r="M426" i="74" s="1"/>
  <c r="M386" i="74"/>
  <c r="I77" i="74"/>
  <c r="M77" i="74" s="1"/>
  <c r="M113" i="74"/>
  <c r="AN113" i="74"/>
  <c r="AM113" i="74" s="1"/>
  <c r="AL113" i="74"/>
  <c r="AO113" i="74" s="1"/>
  <c r="AK113" i="74"/>
  <c r="M101" i="74"/>
  <c r="AN101" i="74"/>
  <c r="AM101" i="74" s="1"/>
  <c r="AL101" i="74"/>
  <c r="AO101" i="74" s="1"/>
  <c r="AK101" i="74"/>
  <c r="AN174" i="74"/>
  <c r="AM174" i="74" s="1"/>
  <c r="AL174" i="74"/>
  <c r="AO174" i="74" s="1"/>
  <c r="AK174" i="74"/>
  <c r="AN79" i="74"/>
  <c r="AM79" i="74" s="1"/>
  <c r="AL79" i="74"/>
  <c r="AO79" i="74" s="1"/>
  <c r="AK79" i="74"/>
  <c r="AN84" i="74"/>
  <c r="AM84" i="74" s="1"/>
  <c r="AL84" i="74"/>
  <c r="AO84" i="74" s="1"/>
  <c r="AK84" i="74"/>
  <c r="AN77" i="74"/>
  <c r="AM77" i="74" s="1"/>
  <c r="AL77" i="74"/>
  <c r="AO77" i="74" s="1"/>
  <c r="AK77" i="74"/>
  <c r="AN426" i="74"/>
  <c r="AM426" i="74" s="1"/>
  <c r="AL426" i="74"/>
  <c r="AO426" i="74" s="1"/>
  <c r="AK426" i="74"/>
  <c r="M572" i="74"/>
  <c r="AN571" i="74"/>
  <c r="AM571" i="74" s="1"/>
  <c r="AK571" i="74"/>
  <c r="AL571" i="74"/>
  <c r="AO571" i="74" s="1"/>
  <c r="AN572" i="74"/>
  <c r="AM572" i="74" s="1"/>
  <c r="AK572" i="74"/>
  <c r="AL572" i="74"/>
  <c r="AO572" i="74" s="1"/>
  <c r="AN431" i="74"/>
  <c r="AM431" i="74" s="1"/>
  <c r="AL431" i="74"/>
  <c r="AO431" i="74" s="1"/>
  <c r="AK431" i="74"/>
  <c r="AN432" i="74"/>
  <c r="AM432" i="74" s="1"/>
  <c r="AL432" i="74"/>
  <c r="AO432" i="74" s="1"/>
  <c r="AK432" i="74"/>
  <c r="M41" i="74"/>
  <c r="AN41" i="74"/>
  <c r="AM41" i="74" s="1"/>
  <c r="AL41" i="74"/>
  <c r="AO41" i="74" s="1"/>
  <c r="AK41" i="74"/>
  <c r="H375" i="74" l="1"/>
  <c r="J375" i="74" s="1"/>
  <c r="G375" i="74"/>
  <c r="AQ375" i="74" s="1"/>
  <c r="H352" i="74"/>
  <c r="J352" i="74" s="1"/>
  <c r="G352" i="74"/>
  <c r="AQ352" i="74" s="1"/>
  <c r="H351" i="74"/>
  <c r="L351" i="74" s="1"/>
  <c r="G351" i="74"/>
  <c r="AQ351" i="74" s="1"/>
  <c r="AI351" i="74"/>
  <c r="AJ351" i="74" s="1" a="1"/>
  <c r="AJ351" i="74" s="1"/>
  <c r="AI656" i="74"/>
  <c r="AJ656" i="74" s="1" a="1"/>
  <c r="AJ656" i="74" s="1"/>
  <c r="H656" i="74"/>
  <c r="L656" i="74" s="1"/>
  <c r="M656" i="74" s="1"/>
  <c r="G656" i="74"/>
  <c r="U76" i="74"/>
  <c r="U75" i="74"/>
  <c r="U73" i="74"/>
  <c r="U72" i="74"/>
  <c r="U71" i="74"/>
  <c r="U70" i="74"/>
  <c r="U69" i="74"/>
  <c r="U68" i="74"/>
  <c r="U67" i="74"/>
  <c r="U66" i="74"/>
  <c r="U64" i="74"/>
  <c r="AQ64" i="74" s="1"/>
  <c r="U63" i="74"/>
  <c r="U60" i="74"/>
  <c r="U59" i="74"/>
  <c r="AQ59" i="74" s="1"/>
  <c r="U58" i="74"/>
  <c r="AI71" i="74"/>
  <c r="AJ71" i="74" s="1" a="1"/>
  <c r="AJ71" i="74" s="1"/>
  <c r="H71" i="74"/>
  <c r="J71" i="74" s="1"/>
  <c r="M71" i="74" s="1"/>
  <c r="G71" i="74"/>
  <c r="AI70" i="74"/>
  <c r="AJ70" i="74" s="1" a="1"/>
  <c r="AJ70" i="74" s="1"/>
  <c r="H70" i="74"/>
  <c r="J70" i="74" s="1"/>
  <c r="M70" i="74" s="1"/>
  <c r="G70" i="74"/>
  <c r="AI72" i="74"/>
  <c r="AJ72" i="74" s="1" a="1"/>
  <c r="AJ72" i="74" s="1"/>
  <c r="H72" i="74"/>
  <c r="G72" i="74"/>
  <c r="AI69" i="74"/>
  <c r="AJ69" i="74" s="1" a="1"/>
  <c r="AJ69" i="74" s="1"/>
  <c r="H69" i="74"/>
  <c r="J69" i="74" s="1"/>
  <c r="M69" i="74" s="1"/>
  <c r="G69" i="74"/>
  <c r="AI73" i="74"/>
  <c r="AJ73" i="74" s="1" a="1"/>
  <c r="AJ73" i="74" s="1"/>
  <c r="H73" i="74"/>
  <c r="I73" i="74" s="1"/>
  <c r="G73" i="74"/>
  <c r="AI304" i="74"/>
  <c r="AJ304" i="74" s="1" a="1"/>
  <c r="AJ304" i="74" s="1"/>
  <c r="H304" i="74"/>
  <c r="I304" i="74" s="1"/>
  <c r="M304" i="74" s="1"/>
  <c r="G304" i="74"/>
  <c r="AQ304" i="74" s="1"/>
  <c r="AI257" i="74"/>
  <c r="AJ257" i="74" s="1" a="1"/>
  <c r="AJ257" i="74" s="1"/>
  <c r="H257" i="74"/>
  <c r="I257" i="74" s="1"/>
  <c r="G257" i="74"/>
  <c r="AQ257" i="74" s="1"/>
  <c r="AI306" i="74"/>
  <c r="AJ306" i="74" s="1" a="1"/>
  <c r="AJ306" i="74" s="1"/>
  <c r="H306" i="74"/>
  <c r="G306" i="74"/>
  <c r="AQ306" i="74" s="1"/>
  <c r="AI657" i="74"/>
  <c r="AJ657" i="74" s="1" a="1"/>
  <c r="AJ657" i="74" s="1"/>
  <c r="L657" i="74"/>
  <c r="M657" i="74" s="1"/>
  <c r="AI658" i="74"/>
  <c r="AJ658" i="74" s="1" a="1"/>
  <c r="AJ658" i="74" s="1"/>
  <c r="L658" i="74"/>
  <c r="M658" i="74" s="1"/>
  <c r="AI665" i="74"/>
  <c r="AJ665" i="74" s="1" a="1"/>
  <c r="AJ665" i="74" s="1"/>
  <c r="L665" i="74"/>
  <c r="M665" i="74" s="1"/>
  <c r="AI664" i="74"/>
  <c r="AJ664" i="74" s="1" a="1"/>
  <c r="AJ664" i="74" s="1"/>
  <c r="L664" i="74"/>
  <c r="M664" i="74" s="1"/>
  <c r="AI663" i="74"/>
  <c r="AJ663" i="74" s="1" a="1"/>
  <c r="AJ663" i="74" s="1"/>
  <c r="L663" i="74"/>
  <c r="M663" i="74" s="1"/>
  <c r="AI662" i="74"/>
  <c r="AJ662" i="74" s="1" a="1"/>
  <c r="AJ662" i="74" s="1"/>
  <c r="L662" i="74"/>
  <c r="M662" i="74" s="1"/>
  <c r="AI661" i="74"/>
  <c r="AJ661" i="74" s="1" a="1"/>
  <c r="AJ661" i="74" s="1"/>
  <c r="L661" i="74"/>
  <c r="M661" i="74" s="1"/>
  <c r="AI660" i="74"/>
  <c r="AJ660" i="74" s="1" a="1"/>
  <c r="AJ660" i="74" s="1"/>
  <c r="AN660" i="74" s="1"/>
  <c r="AM660" i="74" s="1"/>
  <c r="L660" i="74"/>
  <c r="M660" i="74" s="1"/>
  <c r="AI659" i="74"/>
  <c r="AJ659" i="74" s="1" a="1"/>
  <c r="AJ659" i="74" s="1"/>
  <c r="L659" i="74"/>
  <c r="M659" i="74" s="1"/>
  <c r="AI666" i="74"/>
  <c r="AJ666" i="74" s="1" a="1"/>
  <c r="AJ666" i="74" s="1"/>
  <c r="L666" i="74"/>
  <c r="M666" i="74" s="1"/>
  <c r="AI673" i="74"/>
  <c r="AJ673" i="74" s="1" a="1"/>
  <c r="AJ673" i="74" s="1"/>
  <c r="L673" i="74"/>
  <c r="M673" i="74" s="1"/>
  <c r="AI672" i="74"/>
  <c r="AJ672" i="74" s="1" a="1"/>
  <c r="AJ672" i="74" s="1"/>
  <c r="AN672" i="74" s="1"/>
  <c r="AM672" i="74" s="1"/>
  <c r="L672" i="74"/>
  <c r="M672" i="74" s="1"/>
  <c r="AI671" i="74"/>
  <c r="AJ671" i="74" s="1" a="1"/>
  <c r="AJ671" i="74" s="1"/>
  <c r="L671" i="74"/>
  <c r="M671" i="74" s="1"/>
  <c r="AI670" i="74"/>
  <c r="AJ670" i="74" s="1" a="1"/>
  <c r="AJ670" i="74" s="1"/>
  <c r="L670" i="74"/>
  <c r="M670" i="74" s="1"/>
  <c r="AI669" i="74"/>
  <c r="AJ669" i="74" s="1" a="1"/>
  <c r="AJ669" i="74" s="1"/>
  <c r="L669" i="74"/>
  <c r="M669" i="74" s="1"/>
  <c r="AI668" i="74"/>
  <c r="AJ668" i="74" s="1" a="1"/>
  <c r="AJ668" i="74" s="1"/>
  <c r="L668" i="74"/>
  <c r="M668" i="74" s="1"/>
  <c r="AI667" i="74"/>
  <c r="AJ667" i="74" s="1" a="1"/>
  <c r="AJ667" i="74" s="1"/>
  <c r="L667" i="74"/>
  <c r="M667" i="74" s="1"/>
  <c r="AQ69" i="74" l="1"/>
  <c r="AQ72" i="74"/>
  <c r="AQ73" i="74"/>
  <c r="AQ71" i="74"/>
  <c r="AQ70" i="74"/>
  <c r="I306" i="74"/>
  <c r="M306" i="74" s="1"/>
  <c r="M351" i="74"/>
  <c r="M257" i="74"/>
  <c r="AN351" i="74"/>
  <c r="AM351" i="74" s="1"/>
  <c r="AL351" i="74"/>
  <c r="AO351" i="74" s="1"/>
  <c r="AK351" i="74"/>
  <c r="AN656" i="74"/>
  <c r="AM656" i="74" s="1"/>
  <c r="AL656" i="74"/>
  <c r="AO656" i="74" s="1"/>
  <c r="AK656" i="74"/>
  <c r="I72" i="74"/>
  <c r="M72" i="74" s="1"/>
  <c r="M73" i="74"/>
  <c r="AN71" i="74"/>
  <c r="AM71" i="74" s="1"/>
  <c r="AL71" i="74"/>
  <c r="AO71" i="74" s="1"/>
  <c r="AK71" i="74"/>
  <c r="AN70" i="74"/>
  <c r="AM70" i="74" s="1"/>
  <c r="AL70" i="74"/>
  <c r="AO70" i="74" s="1"/>
  <c r="AK70" i="74"/>
  <c r="AN72" i="74"/>
  <c r="AM72" i="74" s="1"/>
  <c r="AK72" i="74"/>
  <c r="AL72" i="74"/>
  <c r="AO72" i="74" s="1"/>
  <c r="AN69" i="74"/>
  <c r="AM69" i="74" s="1"/>
  <c r="AL69" i="74"/>
  <c r="AO69" i="74" s="1"/>
  <c r="AK69" i="74"/>
  <c r="AN73" i="74"/>
  <c r="AM73" i="74" s="1"/>
  <c r="AL73" i="74"/>
  <c r="AO73" i="74" s="1"/>
  <c r="AK73" i="74"/>
  <c r="AN304" i="74"/>
  <c r="AM304" i="74" s="1"/>
  <c r="AL304" i="74"/>
  <c r="AO304" i="74" s="1"/>
  <c r="AK304" i="74"/>
  <c r="AN257" i="74"/>
  <c r="AM257" i="74" s="1"/>
  <c r="AL257" i="74"/>
  <c r="AO257" i="74" s="1"/>
  <c r="AK257" i="74"/>
  <c r="AN306" i="74"/>
  <c r="AM306" i="74" s="1"/>
  <c r="AL306" i="74"/>
  <c r="AO306" i="74" s="1"/>
  <c r="AK306" i="74"/>
  <c r="AN657" i="74"/>
  <c r="AM657" i="74" s="1"/>
  <c r="AL657" i="74"/>
  <c r="AO657" i="74" s="1"/>
  <c r="AK657" i="74"/>
  <c r="AN658" i="74"/>
  <c r="AM658" i="74" s="1"/>
  <c r="AL658" i="74"/>
  <c r="AO658" i="74" s="1"/>
  <c r="AK658" i="74"/>
  <c r="AL662" i="74"/>
  <c r="AO662" i="74" s="1"/>
  <c r="AK662" i="74"/>
  <c r="AN662" i="74"/>
  <c r="AM662" i="74" s="1"/>
  <c r="AK663" i="74"/>
  <c r="AL663" i="74"/>
  <c r="AO663" i="74" s="1"/>
  <c r="AN663" i="74"/>
  <c r="AM663" i="74" s="1"/>
  <c r="AK659" i="74"/>
  <c r="AL659" i="74"/>
  <c r="AO659" i="74" s="1"/>
  <c r="AN659" i="74"/>
  <c r="AM659" i="74" s="1"/>
  <c r="AN664" i="74"/>
  <c r="AM664" i="74" s="1"/>
  <c r="AL664" i="74"/>
  <c r="AO664" i="74" s="1"/>
  <c r="AK664" i="74"/>
  <c r="AN661" i="74"/>
  <c r="AM661" i="74" s="1"/>
  <c r="AL661" i="74"/>
  <c r="AO661" i="74" s="1"/>
  <c r="AK661" i="74"/>
  <c r="AN665" i="74"/>
  <c r="AM665" i="74" s="1"/>
  <c r="AL665" i="74"/>
  <c r="AO665" i="74" s="1"/>
  <c r="AK665" i="74"/>
  <c r="AK660" i="74"/>
  <c r="AL660" i="74"/>
  <c r="AO660" i="74" s="1"/>
  <c r="AN666" i="74"/>
  <c r="AM666" i="74" s="1"/>
  <c r="AL666" i="74"/>
  <c r="AO666" i="74" s="1"/>
  <c r="AK666" i="74"/>
  <c r="AK671" i="74"/>
  <c r="AL671" i="74"/>
  <c r="AO671" i="74" s="1"/>
  <c r="AN671" i="74"/>
  <c r="AM671" i="74" s="1"/>
  <c r="AL667" i="74"/>
  <c r="AO667" i="74" s="1"/>
  <c r="AK667" i="74"/>
  <c r="AN667" i="74"/>
  <c r="AM667" i="74" s="1"/>
  <c r="AN669" i="74"/>
  <c r="AM669" i="74" s="1"/>
  <c r="AL669" i="74"/>
  <c r="AO669" i="74" s="1"/>
  <c r="AK669" i="74"/>
  <c r="AN668" i="74"/>
  <c r="AM668" i="74" s="1"/>
  <c r="AL668" i="74"/>
  <c r="AO668" i="74" s="1"/>
  <c r="AK668" i="74"/>
  <c r="AL670" i="74"/>
  <c r="AO670" i="74" s="1"/>
  <c r="AK670" i="74"/>
  <c r="AN670" i="74"/>
  <c r="AM670" i="74" s="1"/>
  <c r="AN673" i="74"/>
  <c r="AM673" i="74" s="1"/>
  <c r="AL673" i="74"/>
  <c r="AO673" i="74" s="1"/>
  <c r="AK673" i="74"/>
  <c r="AK672" i="74"/>
  <c r="AL672" i="74"/>
  <c r="AO672" i="74" s="1"/>
  <c r="G396" i="74" l="1"/>
  <c r="AQ396" i="74" s="1"/>
  <c r="H396" i="74"/>
  <c r="J396" i="74" s="1"/>
  <c r="AI396" i="74"/>
  <c r="AJ396" i="74" s="1" a="1"/>
  <c r="AJ396" i="74" s="1"/>
  <c r="AI409" i="74"/>
  <c r="AJ409" i="74" s="1" a="1"/>
  <c r="AJ409" i="74" s="1"/>
  <c r="H409" i="74"/>
  <c r="J409" i="74" s="1"/>
  <c r="G409" i="74"/>
  <c r="AQ409" i="74" s="1"/>
  <c r="AI674" i="74"/>
  <c r="AJ674" i="74" s="1" a="1"/>
  <c r="AJ674" i="74" s="1"/>
  <c r="H674" i="74"/>
  <c r="L674" i="74" s="1"/>
  <c r="M674" i="74" s="1"/>
  <c r="G674" i="74"/>
  <c r="AI675" i="74"/>
  <c r="AJ675" i="74" s="1" a="1"/>
  <c r="AJ675" i="74" s="1"/>
  <c r="H675" i="74"/>
  <c r="L675" i="74" s="1"/>
  <c r="M675" i="74" s="1"/>
  <c r="G675" i="74"/>
  <c r="AI676" i="74"/>
  <c r="AJ676" i="74" s="1" a="1"/>
  <c r="AJ676" i="74" s="1"/>
  <c r="H676" i="74"/>
  <c r="L676" i="74" s="1"/>
  <c r="M676" i="74" s="1"/>
  <c r="G676" i="74"/>
  <c r="AI679" i="74"/>
  <c r="AJ679" i="74" s="1" a="1"/>
  <c r="AJ679" i="74" s="1"/>
  <c r="H679" i="74"/>
  <c r="L679" i="74" s="1"/>
  <c r="M679" i="74" s="1"/>
  <c r="G679" i="74"/>
  <c r="AI678" i="74"/>
  <c r="AJ678" i="74" s="1" a="1"/>
  <c r="AJ678" i="74" s="1"/>
  <c r="H678" i="74"/>
  <c r="L678" i="74" s="1"/>
  <c r="M678" i="74" s="1"/>
  <c r="G678" i="74"/>
  <c r="AI677" i="74"/>
  <c r="AJ677" i="74" s="1" a="1"/>
  <c r="AJ677" i="74" s="1"/>
  <c r="H677" i="74"/>
  <c r="L677" i="74" s="1"/>
  <c r="M677" i="74" s="1"/>
  <c r="G677" i="74"/>
  <c r="AI680" i="74"/>
  <c r="AJ680" i="74" s="1" a="1"/>
  <c r="AJ680" i="74" s="1"/>
  <c r="H680" i="74"/>
  <c r="L680" i="74" s="1"/>
  <c r="M680" i="74" s="1"/>
  <c r="G680" i="74"/>
  <c r="AI681" i="74"/>
  <c r="AJ681" i="74" s="1" a="1"/>
  <c r="AJ681" i="74" s="1"/>
  <c r="H681" i="74"/>
  <c r="L681" i="74" s="1"/>
  <c r="M681" i="74" s="1"/>
  <c r="G681" i="74"/>
  <c r="AI682" i="74"/>
  <c r="AJ682" i="74" s="1" a="1"/>
  <c r="AJ682" i="74" s="1"/>
  <c r="H682" i="74"/>
  <c r="L682" i="74" s="1"/>
  <c r="M682" i="74" s="1"/>
  <c r="G682" i="74"/>
  <c r="AI684" i="74"/>
  <c r="AJ684" i="74" s="1" a="1"/>
  <c r="AJ684" i="74" s="1"/>
  <c r="H684" i="74"/>
  <c r="K684" i="74" s="1"/>
  <c r="M684" i="74" s="1"/>
  <c r="G684" i="74"/>
  <c r="AI683" i="74"/>
  <c r="AJ683" i="74" s="1" a="1"/>
  <c r="AJ683" i="74" s="1"/>
  <c r="H683" i="74"/>
  <c r="K683" i="74" s="1"/>
  <c r="M683" i="74" s="1"/>
  <c r="G683" i="74"/>
  <c r="H88" i="74"/>
  <c r="J88" i="74" s="1"/>
  <c r="G88" i="74"/>
  <c r="AQ88" i="74" s="1"/>
  <c r="H90" i="74"/>
  <c r="I90" i="74" s="1"/>
  <c r="G90" i="74"/>
  <c r="AQ90" i="74" s="1"/>
  <c r="H45" i="74"/>
  <c r="K45" i="74" s="1"/>
  <c r="G45" i="74"/>
  <c r="AQ45" i="74" s="1"/>
  <c r="H24" i="74"/>
  <c r="I24" i="74" s="1"/>
  <c r="G24" i="74"/>
  <c r="AQ24" i="74" s="1"/>
  <c r="H465" i="74"/>
  <c r="L465" i="74" s="1"/>
  <c r="G465" i="74"/>
  <c r="AQ465" i="74" s="1"/>
  <c r="G18" i="74"/>
  <c r="AQ18" i="74" s="1"/>
  <c r="H18" i="74"/>
  <c r="I18" i="74" s="1"/>
  <c r="G23" i="74"/>
  <c r="AQ23" i="74" s="1"/>
  <c r="H23" i="74"/>
  <c r="J23" i="74" s="1"/>
  <c r="G36" i="74"/>
  <c r="AQ36" i="74" s="1"/>
  <c r="H36" i="74"/>
  <c r="I36" i="74" s="1"/>
  <c r="G75" i="74"/>
  <c r="AQ75" i="74" s="1"/>
  <c r="H75" i="74"/>
  <c r="I75" i="74" s="1"/>
  <c r="G83" i="74"/>
  <c r="AQ83" i="74" s="1"/>
  <c r="H83" i="74"/>
  <c r="J83" i="74" s="1"/>
  <c r="AI686" i="74"/>
  <c r="AJ686" i="74" s="1" a="1"/>
  <c r="AJ686" i="74" s="1"/>
  <c r="H686" i="74"/>
  <c r="L686" i="74" s="1"/>
  <c r="M686" i="74" s="1"/>
  <c r="G686" i="74"/>
  <c r="AI685" i="74"/>
  <c r="AJ685" i="74" s="1" a="1"/>
  <c r="AJ685" i="74" s="1"/>
  <c r="H685" i="74"/>
  <c r="L685" i="74" s="1"/>
  <c r="M685" i="74" s="1"/>
  <c r="G685" i="74"/>
  <c r="H413" i="74"/>
  <c r="I413" i="74" s="1"/>
  <c r="G413" i="74"/>
  <c r="AQ413" i="74" s="1"/>
  <c r="H411" i="74"/>
  <c r="L411" i="74" s="1"/>
  <c r="G411" i="74"/>
  <c r="AQ411" i="74" s="1"/>
  <c r="H399" i="74"/>
  <c r="I399" i="74" s="1"/>
  <c r="G399" i="74"/>
  <c r="AQ399" i="74" s="1"/>
  <c r="H398" i="74"/>
  <c r="L398" i="74" s="1"/>
  <c r="G398" i="74"/>
  <c r="AQ398" i="74" s="1"/>
  <c r="H397" i="74"/>
  <c r="L397" i="74" s="1"/>
  <c r="G397" i="74"/>
  <c r="AQ397" i="74" s="1"/>
  <c r="H395" i="74"/>
  <c r="J395" i="74" s="1"/>
  <c r="G395" i="74"/>
  <c r="AQ395" i="74" s="1"/>
  <c r="H394" i="74"/>
  <c r="J394" i="74" s="1"/>
  <c r="G394" i="74"/>
  <c r="AQ394" i="74" s="1"/>
  <c r="H393" i="74"/>
  <c r="L393" i="74" s="1"/>
  <c r="G393" i="74"/>
  <c r="AQ393" i="74" s="1"/>
  <c r="H392" i="74"/>
  <c r="I392" i="74" s="1"/>
  <c r="G392" i="74"/>
  <c r="AQ392" i="74" s="1"/>
  <c r="H391" i="74"/>
  <c r="J391" i="74" s="1"/>
  <c r="G391" i="74"/>
  <c r="AQ391" i="74" s="1"/>
  <c r="H390" i="74"/>
  <c r="J390" i="74" s="1"/>
  <c r="G390" i="74"/>
  <c r="AQ390" i="74" s="1"/>
  <c r="H389" i="74"/>
  <c r="J389" i="74" s="1"/>
  <c r="G389" i="74"/>
  <c r="AQ389" i="74" s="1"/>
  <c r="AI687" i="74"/>
  <c r="AJ687" i="74" s="1" a="1"/>
  <c r="AJ687" i="74" s="1"/>
  <c r="L687" i="74"/>
  <c r="M687" i="74" s="1"/>
  <c r="AI688" i="74"/>
  <c r="AJ688" i="74" s="1" a="1"/>
  <c r="AJ688" i="74" s="1"/>
  <c r="L688" i="74"/>
  <c r="M688" i="74" s="1"/>
  <c r="H350" i="74"/>
  <c r="L350" i="74" s="1"/>
  <c r="G350" i="74"/>
  <c r="AQ350" i="74" s="1"/>
  <c r="H349" i="74"/>
  <c r="L349" i="74" s="1"/>
  <c r="G349" i="74"/>
  <c r="AQ349" i="74" s="1"/>
  <c r="H348" i="74"/>
  <c r="L348" i="74" s="1"/>
  <c r="G348" i="74"/>
  <c r="AQ348" i="74" s="1"/>
  <c r="H347" i="74"/>
  <c r="L347" i="74" s="1"/>
  <c r="G347" i="74"/>
  <c r="AQ347" i="74" s="1"/>
  <c r="AI689" i="74"/>
  <c r="AJ689" i="74" s="1" a="1"/>
  <c r="AJ689" i="74" s="1"/>
  <c r="L689" i="74"/>
  <c r="M689" i="74" s="1"/>
  <c r="AI690" i="74"/>
  <c r="AJ690" i="74" s="1" a="1"/>
  <c r="AJ690" i="74" s="1"/>
  <c r="H690" i="74"/>
  <c r="L690" i="74" s="1"/>
  <c r="M690" i="74" s="1"/>
  <c r="G690" i="74"/>
  <c r="AI319" i="74"/>
  <c r="AJ319" i="74" s="1" a="1"/>
  <c r="AJ319" i="74" s="1"/>
  <c r="H319" i="74"/>
  <c r="L319" i="74" s="1"/>
  <c r="G319" i="74"/>
  <c r="AQ319" i="74" s="1"/>
  <c r="AI321" i="74"/>
  <c r="AJ321" i="74" s="1" a="1"/>
  <c r="AJ321" i="74" s="1"/>
  <c r="H321" i="74"/>
  <c r="G321" i="74"/>
  <c r="AQ321" i="74" s="1"/>
  <c r="AI279" i="74"/>
  <c r="AJ279" i="74" s="1" a="1"/>
  <c r="AJ279" i="74" s="1"/>
  <c r="H279" i="74"/>
  <c r="I279" i="74" s="1"/>
  <c r="G279" i="74"/>
  <c r="AQ279" i="74" s="1"/>
  <c r="AI278" i="74"/>
  <c r="AJ278" i="74" s="1" a="1"/>
  <c r="AJ278" i="74" s="1"/>
  <c r="H278" i="74"/>
  <c r="G278" i="74"/>
  <c r="AQ278" i="74" s="1"/>
  <c r="AI272" i="74"/>
  <c r="AJ272" i="74" s="1" a="1"/>
  <c r="AJ272" i="74" s="1"/>
  <c r="H272" i="74"/>
  <c r="G272" i="74"/>
  <c r="AQ272" i="74" s="1"/>
  <c r="I272" i="74" l="1"/>
  <c r="M272" i="74" s="1"/>
  <c r="M279" i="74"/>
  <c r="M319" i="74"/>
  <c r="J278" i="74"/>
  <c r="M278" i="74" s="1"/>
  <c r="J321" i="74"/>
  <c r="M321" i="74" s="1"/>
  <c r="M396" i="74"/>
  <c r="AL396" i="74"/>
  <c r="AO396" i="74" s="1"/>
  <c r="AN396" i="74"/>
  <c r="AM396" i="74" s="1"/>
  <c r="AK396" i="74"/>
  <c r="M409" i="74"/>
  <c r="AN409" i="74"/>
  <c r="AM409" i="74" s="1"/>
  <c r="AL409" i="74"/>
  <c r="AO409" i="74" s="1"/>
  <c r="AK409" i="74"/>
  <c r="AN674" i="74"/>
  <c r="AM674" i="74" s="1"/>
  <c r="AL674" i="74"/>
  <c r="AO674" i="74" s="1"/>
  <c r="AK674" i="74"/>
  <c r="AN675" i="74"/>
  <c r="AM675" i="74" s="1"/>
  <c r="AL675" i="74"/>
  <c r="AO675" i="74" s="1"/>
  <c r="AK675" i="74"/>
  <c r="AN676" i="74"/>
  <c r="AM676" i="74" s="1"/>
  <c r="AL676" i="74"/>
  <c r="AO676" i="74" s="1"/>
  <c r="AK676" i="74"/>
  <c r="AN677" i="74"/>
  <c r="AM677" i="74" s="1"/>
  <c r="AL677" i="74"/>
  <c r="AO677" i="74" s="1"/>
  <c r="AK677" i="74"/>
  <c r="AK678" i="74"/>
  <c r="AL678" i="74"/>
  <c r="AO678" i="74" s="1"/>
  <c r="AN678" i="74"/>
  <c r="AM678" i="74" s="1"/>
  <c r="AN679" i="74"/>
  <c r="AM679" i="74" s="1"/>
  <c r="AL679" i="74"/>
  <c r="AO679" i="74" s="1"/>
  <c r="AK679" i="74"/>
  <c r="AN680" i="74"/>
  <c r="AM680" i="74" s="1"/>
  <c r="AL680" i="74"/>
  <c r="AO680" i="74" s="1"/>
  <c r="AK680" i="74"/>
  <c r="AN681" i="74"/>
  <c r="AM681" i="74" s="1"/>
  <c r="AL681" i="74"/>
  <c r="AO681" i="74" s="1"/>
  <c r="AK681" i="74"/>
  <c r="AN682" i="74"/>
  <c r="AM682" i="74" s="1"/>
  <c r="AL682" i="74"/>
  <c r="AO682" i="74" s="1"/>
  <c r="AK682" i="74"/>
  <c r="AK683" i="74"/>
  <c r="AL683" i="74"/>
  <c r="AO683" i="74" s="1"/>
  <c r="AN683" i="74"/>
  <c r="AM683" i="74" s="1"/>
  <c r="AN684" i="74"/>
  <c r="AM684" i="74" s="1"/>
  <c r="AL684" i="74"/>
  <c r="AO684" i="74" s="1"/>
  <c r="AK684" i="74"/>
  <c r="AK685" i="74"/>
  <c r="AL685" i="74"/>
  <c r="AO685" i="74" s="1"/>
  <c r="AN685" i="74"/>
  <c r="AM685" i="74" s="1"/>
  <c r="AN686" i="74"/>
  <c r="AM686" i="74" s="1"/>
  <c r="AL686" i="74"/>
  <c r="AO686" i="74" s="1"/>
  <c r="AK686" i="74"/>
  <c r="AN687" i="74"/>
  <c r="AM687" i="74" s="1"/>
  <c r="AL687" i="74"/>
  <c r="AO687" i="74" s="1"/>
  <c r="AK687" i="74"/>
  <c r="AN688" i="74"/>
  <c r="AM688" i="74" s="1"/>
  <c r="AL688" i="74"/>
  <c r="AO688" i="74" s="1"/>
  <c r="AK688" i="74"/>
  <c r="AN689" i="74"/>
  <c r="AM689" i="74" s="1"/>
  <c r="AL689" i="74"/>
  <c r="AO689" i="74" s="1"/>
  <c r="AK689" i="74"/>
  <c r="AN690" i="74"/>
  <c r="AM690" i="74" s="1"/>
  <c r="AL690" i="74"/>
  <c r="AO690" i="74" s="1"/>
  <c r="AK690" i="74"/>
  <c r="AK319" i="74"/>
  <c r="AN319" i="74"/>
  <c r="AM319" i="74" s="1"/>
  <c r="AL319" i="74"/>
  <c r="AO319" i="74" s="1"/>
  <c r="AN321" i="74"/>
  <c r="AM321" i="74" s="1"/>
  <c r="AL321" i="74"/>
  <c r="AO321" i="74" s="1"/>
  <c r="AK321" i="74"/>
  <c r="AN279" i="74"/>
  <c r="AM279" i="74" s="1"/>
  <c r="AL279" i="74"/>
  <c r="AO279" i="74" s="1"/>
  <c r="AK279" i="74"/>
  <c r="AN278" i="74"/>
  <c r="AM278" i="74" s="1"/>
  <c r="AL278" i="74"/>
  <c r="AO278" i="74" s="1"/>
  <c r="AK278" i="74"/>
  <c r="AN272" i="74"/>
  <c r="AM272" i="74" s="1"/>
  <c r="AK272" i="74"/>
  <c r="AL272" i="74"/>
  <c r="AO272" i="74" s="1"/>
  <c r="F260" i="74" l="1"/>
  <c r="AI259" i="74"/>
  <c r="AJ259" i="74" s="1" a="1"/>
  <c r="AJ259" i="74" s="1"/>
  <c r="H259" i="74"/>
  <c r="G259" i="74"/>
  <c r="AQ259" i="74" s="1"/>
  <c r="I259" i="74" l="1"/>
  <c r="M259" i="74" s="1"/>
  <c r="AN259" i="74"/>
  <c r="AM259" i="74" s="1"/>
  <c r="AL259" i="74"/>
  <c r="AO259" i="74" s="1"/>
  <c r="AK259" i="74"/>
  <c r="AI328" i="74" l="1"/>
  <c r="AJ328" i="74" s="1" a="1"/>
  <c r="AJ328" i="74" s="1"/>
  <c r="H328" i="74"/>
  <c r="I328" i="74" s="1"/>
  <c r="G328" i="74"/>
  <c r="AQ328" i="74" s="1"/>
  <c r="AI323" i="74"/>
  <c r="AJ323" i="74" s="1" a="1"/>
  <c r="AJ323" i="74" s="1"/>
  <c r="H323" i="74"/>
  <c r="I323" i="74" s="1"/>
  <c r="G323" i="74"/>
  <c r="AQ323" i="74" s="1"/>
  <c r="F282" i="74"/>
  <c r="AI281" i="74"/>
  <c r="AJ281" i="74" s="1" a="1"/>
  <c r="AJ281" i="74" s="1"/>
  <c r="H281" i="74"/>
  <c r="J281" i="74" s="1"/>
  <c r="G281" i="74"/>
  <c r="AQ281" i="74" s="1"/>
  <c r="AI181" i="74"/>
  <c r="AJ181" i="74" s="1" a="1"/>
  <c r="AJ181" i="74" s="1"/>
  <c r="H181" i="74"/>
  <c r="I181" i="74" s="1"/>
  <c r="G181" i="74"/>
  <c r="AQ181" i="74" s="1"/>
  <c r="M328" i="74" l="1"/>
  <c r="AN328" i="74"/>
  <c r="AM328" i="74" s="1"/>
  <c r="AL328" i="74"/>
  <c r="AO328" i="74" s="1"/>
  <c r="AK328" i="74"/>
  <c r="M323" i="74"/>
  <c r="AN323" i="74"/>
  <c r="AM323" i="74" s="1"/>
  <c r="AL323" i="74"/>
  <c r="AO323" i="74" s="1"/>
  <c r="AK323" i="74"/>
  <c r="M281" i="74"/>
  <c r="AN281" i="74"/>
  <c r="AM281" i="74" s="1"/>
  <c r="AL281" i="74"/>
  <c r="AO281" i="74" s="1"/>
  <c r="AK281" i="74"/>
  <c r="M181" i="74"/>
  <c r="AL181" i="74"/>
  <c r="AO181" i="74" s="1"/>
  <c r="AN181" i="74"/>
  <c r="AM181" i="74" s="1"/>
  <c r="AK181" i="74"/>
  <c r="AI478" i="74" l="1"/>
  <c r="AJ478" i="74" s="1" a="1"/>
  <c r="AJ478" i="74" s="1"/>
  <c r="H478" i="74"/>
  <c r="J478" i="74" s="1"/>
  <c r="G478" i="74"/>
  <c r="AQ478" i="74" s="1"/>
  <c r="AI214" i="74"/>
  <c r="AJ214" i="74" s="1" a="1"/>
  <c r="AJ214" i="74" s="1"/>
  <c r="H214" i="74"/>
  <c r="I214" i="74" s="1"/>
  <c r="G214" i="74"/>
  <c r="AQ214" i="74" s="1"/>
  <c r="AI210" i="74"/>
  <c r="AJ210" i="74" s="1" a="1"/>
  <c r="AJ210" i="74" s="1"/>
  <c r="H210" i="74"/>
  <c r="I210" i="74" s="1"/>
  <c r="G210" i="74"/>
  <c r="AQ210" i="74" s="1"/>
  <c r="AI192" i="74"/>
  <c r="AJ192" i="74" s="1" a="1"/>
  <c r="AJ192" i="74" s="1"/>
  <c r="H192" i="74"/>
  <c r="I192" i="74" s="1"/>
  <c r="G192" i="74"/>
  <c r="AQ192" i="74" s="1"/>
  <c r="AI458" i="74"/>
  <c r="AJ458" i="74" s="1" a="1"/>
  <c r="AJ458" i="74" s="1"/>
  <c r="H458" i="74"/>
  <c r="G458" i="74"/>
  <c r="AQ458" i="74" s="1"/>
  <c r="AI600" i="74"/>
  <c r="AJ600" i="74" s="1" a="1"/>
  <c r="AJ600" i="74" s="1"/>
  <c r="H600" i="74"/>
  <c r="L600" i="74" s="1"/>
  <c r="M600" i="74" s="1"/>
  <c r="G600" i="74"/>
  <c r="AI599" i="74"/>
  <c r="AJ599" i="74" s="1" a="1"/>
  <c r="AJ599" i="74" s="1"/>
  <c r="H599" i="74"/>
  <c r="L599" i="74" s="1"/>
  <c r="M599" i="74" s="1"/>
  <c r="G599" i="74"/>
  <c r="AI691" i="74"/>
  <c r="AJ691" i="74" s="1" a="1"/>
  <c r="AJ691" i="74" s="1"/>
  <c r="H691" i="74"/>
  <c r="L691" i="74" s="1"/>
  <c r="M691" i="74" s="1"/>
  <c r="G691" i="74"/>
  <c r="AI693" i="74"/>
  <c r="AJ693" i="74" s="1" a="1"/>
  <c r="AJ693" i="74" s="1"/>
  <c r="H693" i="74"/>
  <c r="L693" i="74" s="1"/>
  <c r="M693" i="74" s="1"/>
  <c r="G693" i="74"/>
  <c r="AI692" i="74"/>
  <c r="AJ692" i="74" s="1" a="1"/>
  <c r="AJ692" i="74" s="1"/>
  <c r="H692" i="74"/>
  <c r="L692" i="74" s="1"/>
  <c r="M692" i="74" s="1"/>
  <c r="G692" i="74"/>
  <c r="AI694" i="74"/>
  <c r="AJ694" i="74" s="1" a="1"/>
  <c r="AJ694" i="74" s="1"/>
  <c r="H694" i="74"/>
  <c r="L694" i="74" s="1"/>
  <c r="M694" i="74" s="1"/>
  <c r="G694" i="74"/>
  <c r="AI695" i="74"/>
  <c r="AJ695" i="74" s="1" a="1"/>
  <c r="AJ695" i="74" s="1"/>
  <c r="H695" i="74"/>
  <c r="L695" i="74" s="1"/>
  <c r="M695" i="74" s="1"/>
  <c r="G695" i="74"/>
  <c r="AI696" i="74"/>
  <c r="AJ696" i="74" s="1" a="1"/>
  <c r="AJ696" i="74" s="1"/>
  <c r="H696" i="74"/>
  <c r="L696" i="74" s="1"/>
  <c r="M696" i="74" s="1"/>
  <c r="G696" i="74"/>
  <c r="AI702" i="74"/>
  <c r="AJ702" i="74" s="1" a="1"/>
  <c r="AJ702" i="74" s="1"/>
  <c r="H702" i="74"/>
  <c r="L702" i="74" s="1"/>
  <c r="M702" i="74" s="1"/>
  <c r="G702" i="74"/>
  <c r="AI701" i="74"/>
  <c r="AJ701" i="74" s="1" a="1"/>
  <c r="AJ701" i="74" s="1"/>
  <c r="H701" i="74"/>
  <c r="L701" i="74" s="1"/>
  <c r="M701" i="74" s="1"/>
  <c r="G701" i="74"/>
  <c r="AI700" i="74"/>
  <c r="AJ700" i="74" s="1" a="1"/>
  <c r="AJ700" i="74" s="1"/>
  <c r="H700" i="74"/>
  <c r="L700" i="74" s="1"/>
  <c r="M700" i="74" s="1"/>
  <c r="G700" i="74"/>
  <c r="AI699" i="74"/>
  <c r="AJ699" i="74" s="1" a="1"/>
  <c r="AJ699" i="74" s="1"/>
  <c r="H699" i="74"/>
  <c r="L699" i="74" s="1"/>
  <c r="M699" i="74" s="1"/>
  <c r="G699" i="74"/>
  <c r="AI698" i="74"/>
  <c r="AJ698" i="74" s="1" a="1"/>
  <c r="AJ698" i="74" s="1"/>
  <c r="H698" i="74"/>
  <c r="L698" i="74" s="1"/>
  <c r="M698" i="74" s="1"/>
  <c r="G698" i="74"/>
  <c r="AI697" i="74"/>
  <c r="AJ697" i="74" s="1" a="1"/>
  <c r="AJ697" i="74" s="1"/>
  <c r="H697" i="74"/>
  <c r="L697" i="74" s="1"/>
  <c r="M697" i="74" s="1"/>
  <c r="G697" i="74"/>
  <c r="AI704" i="74"/>
  <c r="AJ704" i="74" s="1" a="1"/>
  <c r="AJ704" i="74" s="1"/>
  <c r="H704" i="74"/>
  <c r="L704" i="74" s="1"/>
  <c r="M704" i="74" s="1"/>
  <c r="G704" i="74"/>
  <c r="AI703" i="74"/>
  <c r="AJ703" i="74" s="1" a="1"/>
  <c r="AJ703" i="74" s="1"/>
  <c r="H703" i="74"/>
  <c r="L703" i="74" s="1"/>
  <c r="M703" i="74" s="1"/>
  <c r="G703" i="74"/>
  <c r="AI715" i="74"/>
  <c r="AJ715" i="74" s="1" a="1"/>
  <c r="AJ715" i="74" s="1"/>
  <c r="H715" i="74"/>
  <c r="K715" i="74" s="1"/>
  <c r="M715" i="74" s="1"/>
  <c r="G715" i="74"/>
  <c r="AI714" i="74"/>
  <c r="AJ714" i="74" s="1" a="1"/>
  <c r="AJ714" i="74" s="1"/>
  <c r="F714" i="74"/>
  <c r="H714" i="74" s="1"/>
  <c r="K714" i="74" s="1"/>
  <c r="M714" i="74" s="1"/>
  <c r="AI705" i="74"/>
  <c r="AJ705" i="74" s="1" a="1"/>
  <c r="AJ705" i="74" s="1"/>
  <c r="H705" i="74"/>
  <c r="L705" i="74" s="1"/>
  <c r="M705" i="74" s="1"/>
  <c r="G705" i="74"/>
  <c r="AI706" i="74"/>
  <c r="AJ706" i="74" s="1" a="1"/>
  <c r="AJ706" i="74" s="1"/>
  <c r="H706" i="74"/>
  <c r="L706" i="74" s="1"/>
  <c r="M706" i="74" s="1"/>
  <c r="G706" i="74"/>
  <c r="AI707" i="74"/>
  <c r="AJ707" i="74" s="1" a="1"/>
  <c r="AJ707" i="74" s="1"/>
  <c r="H707" i="74"/>
  <c r="L707" i="74" s="1"/>
  <c r="M707" i="74" s="1"/>
  <c r="G707" i="74"/>
  <c r="AI708" i="74"/>
  <c r="AJ708" i="74" s="1" a="1"/>
  <c r="AJ708" i="74" s="1"/>
  <c r="H708" i="74"/>
  <c r="L708" i="74" s="1"/>
  <c r="M708" i="74" s="1"/>
  <c r="G708" i="74"/>
  <c r="AI709" i="74"/>
  <c r="AJ709" i="74" s="1" a="1"/>
  <c r="AJ709" i="74" s="1"/>
  <c r="H709" i="74"/>
  <c r="L709" i="74" s="1"/>
  <c r="M709" i="74" s="1"/>
  <c r="G709" i="74"/>
  <c r="M478" i="74" l="1"/>
  <c r="AN478" i="74"/>
  <c r="AM478" i="74" s="1"/>
  <c r="AL478" i="74"/>
  <c r="AO478" i="74" s="1"/>
  <c r="AK478" i="74"/>
  <c r="M214" i="74"/>
  <c r="AN214" i="74"/>
  <c r="AM214" i="74" s="1"/>
  <c r="AL214" i="74"/>
  <c r="AO214" i="74" s="1"/>
  <c r="AK214" i="74"/>
  <c r="M210" i="74"/>
  <c r="AN210" i="74"/>
  <c r="AM210" i="74" s="1"/>
  <c r="AL210" i="74"/>
  <c r="AO210" i="74" s="1"/>
  <c r="AK210" i="74"/>
  <c r="M192" i="74"/>
  <c r="AN192" i="74"/>
  <c r="AM192" i="74" s="1"/>
  <c r="AL192" i="74"/>
  <c r="AO192" i="74" s="1"/>
  <c r="AK192" i="74"/>
  <c r="I458" i="74"/>
  <c r="M458" i="74" s="1"/>
  <c r="AN458" i="74"/>
  <c r="AM458" i="74" s="1"/>
  <c r="AL458" i="74"/>
  <c r="AO458" i="74" s="1"/>
  <c r="AK458" i="74"/>
  <c r="AN600" i="74"/>
  <c r="AM600" i="74" s="1"/>
  <c r="AL600" i="74"/>
  <c r="AO600" i="74" s="1"/>
  <c r="AK600" i="74"/>
  <c r="AN599" i="74"/>
  <c r="AM599" i="74" s="1"/>
  <c r="AL599" i="74"/>
  <c r="AO599" i="74" s="1"/>
  <c r="AK599" i="74"/>
  <c r="AN691" i="74"/>
  <c r="AM691" i="74" s="1"/>
  <c r="AL691" i="74"/>
  <c r="AO691" i="74" s="1"/>
  <c r="AK691" i="74"/>
  <c r="AK692" i="74"/>
  <c r="AN692" i="74"/>
  <c r="AM692" i="74" s="1"/>
  <c r="AL692" i="74"/>
  <c r="AO692" i="74" s="1"/>
  <c r="AN693" i="74"/>
  <c r="AM693" i="74" s="1"/>
  <c r="AL693" i="74"/>
  <c r="AO693" i="74" s="1"/>
  <c r="AK693" i="74"/>
  <c r="AN694" i="74"/>
  <c r="AM694" i="74" s="1"/>
  <c r="AL694" i="74"/>
  <c r="AO694" i="74" s="1"/>
  <c r="AK694" i="74"/>
  <c r="AN695" i="74"/>
  <c r="AM695" i="74" s="1"/>
  <c r="AL695" i="74"/>
  <c r="AO695" i="74" s="1"/>
  <c r="AK695" i="74"/>
  <c r="AN696" i="74"/>
  <c r="AM696" i="74" s="1"/>
  <c r="AL696" i="74"/>
  <c r="AO696" i="74" s="1"/>
  <c r="AK696" i="74"/>
  <c r="AN700" i="74"/>
  <c r="AM700" i="74" s="1"/>
  <c r="AL700" i="74"/>
  <c r="AO700" i="74" s="1"/>
  <c r="AK700" i="74"/>
  <c r="AK701" i="74"/>
  <c r="AL701" i="74"/>
  <c r="AO701" i="74" s="1"/>
  <c r="AN701" i="74"/>
  <c r="AM701" i="74" s="1"/>
  <c r="AN702" i="74"/>
  <c r="AM702" i="74" s="1"/>
  <c r="AL702" i="74"/>
  <c r="AO702" i="74" s="1"/>
  <c r="AK702" i="74"/>
  <c r="AK698" i="74"/>
  <c r="AN698" i="74"/>
  <c r="AM698" i="74" s="1"/>
  <c r="AL698" i="74"/>
  <c r="AO698" i="74" s="1"/>
  <c r="AN697" i="74"/>
  <c r="AM697" i="74" s="1"/>
  <c r="AL697" i="74"/>
  <c r="AO697" i="74" s="1"/>
  <c r="AK697" i="74"/>
  <c r="AN699" i="74"/>
  <c r="AM699" i="74" s="1"/>
  <c r="AL699" i="74"/>
  <c r="AO699" i="74" s="1"/>
  <c r="AK699" i="74"/>
  <c r="AK703" i="74"/>
  <c r="AL703" i="74"/>
  <c r="AO703" i="74" s="1"/>
  <c r="AN703" i="74"/>
  <c r="AM703" i="74" s="1"/>
  <c r="AN704" i="74"/>
  <c r="AM704" i="74" s="1"/>
  <c r="AL704" i="74"/>
  <c r="AO704" i="74" s="1"/>
  <c r="AK704" i="74"/>
  <c r="G714" i="74"/>
  <c r="AK714" i="74"/>
  <c r="AL714" i="74"/>
  <c r="AO714" i="74" s="1"/>
  <c r="AN714" i="74"/>
  <c r="AM714" i="74" s="1"/>
  <c r="AN715" i="74"/>
  <c r="AM715" i="74" s="1"/>
  <c r="AL715" i="74"/>
  <c r="AO715" i="74" s="1"/>
  <c r="AK715" i="74"/>
  <c r="AN705" i="74"/>
  <c r="AM705" i="74" s="1"/>
  <c r="AL705" i="74"/>
  <c r="AO705" i="74" s="1"/>
  <c r="AK705" i="74"/>
  <c r="AN706" i="74"/>
  <c r="AM706" i="74" s="1"/>
  <c r="AL706" i="74"/>
  <c r="AO706" i="74" s="1"/>
  <c r="AK706" i="74"/>
  <c r="AN707" i="74"/>
  <c r="AM707" i="74" s="1"/>
  <c r="AL707" i="74"/>
  <c r="AO707" i="74" s="1"/>
  <c r="AK707" i="74"/>
  <c r="AN708" i="74"/>
  <c r="AM708" i="74" s="1"/>
  <c r="AL708" i="74"/>
  <c r="AO708" i="74" s="1"/>
  <c r="AK708" i="74"/>
  <c r="AN709" i="74"/>
  <c r="AM709" i="74" s="1"/>
  <c r="AL709" i="74"/>
  <c r="AO709" i="74" s="1"/>
  <c r="AK709" i="74"/>
  <c r="AI375" i="74" l="1"/>
  <c r="AJ375" i="74" s="1" a="1"/>
  <c r="AJ375" i="74" s="1"/>
  <c r="M375" i="74"/>
  <c r="AI710" i="74"/>
  <c r="AJ710" i="74" s="1" a="1"/>
  <c r="AJ710" i="74" s="1"/>
  <c r="H710" i="74"/>
  <c r="L710" i="74" s="1"/>
  <c r="M710" i="74" s="1"/>
  <c r="G710" i="74"/>
  <c r="AI373" i="74"/>
  <c r="AJ373" i="74" s="1" a="1"/>
  <c r="AJ373" i="74" s="1"/>
  <c r="H373" i="74"/>
  <c r="J373" i="74" s="1"/>
  <c r="G373" i="74"/>
  <c r="AQ373" i="74" s="1"/>
  <c r="AI374" i="74"/>
  <c r="AJ374" i="74" s="1" a="1"/>
  <c r="AJ374" i="74" s="1"/>
  <c r="H374" i="74"/>
  <c r="J374" i="74" s="1"/>
  <c r="G374" i="74"/>
  <c r="AQ374" i="74" s="1"/>
  <c r="AI372" i="74"/>
  <c r="AJ372" i="74" s="1" a="1"/>
  <c r="AJ372" i="74" s="1"/>
  <c r="H372" i="74"/>
  <c r="J372" i="74" s="1"/>
  <c r="G372" i="74"/>
  <c r="AQ372" i="74" s="1"/>
  <c r="AI368" i="74"/>
  <c r="AJ368" i="74" s="1" a="1"/>
  <c r="AJ368" i="74" s="1"/>
  <c r="M368" i="74"/>
  <c r="AI711" i="74"/>
  <c r="AJ711" i="74" s="1" a="1"/>
  <c r="AJ711" i="74" s="1"/>
  <c r="H711" i="74"/>
  <c r="L711" i="74" s="1"/>
  <c r="M711" i="74" s="1"/>
  <c r="G711" i="74"/>
  <c r="M374" i="74" l="1"/>
  <c r="M373" i="74"/>
  <c r="M372" i="74"/>
  <c r="AN375" i="74"/>
  <c r="AM375" i="74" s="1"/>
  <c r="AL375" i="74"/>
  <c r="AO375" i="74" s="1"/>
  <c r="AK375" i="74"/>
  <c r="AN710" i="74"/>
  <c r="AM710" i="74" s="1"/>
  <c r="AK710" i="74"/>
  <c r="AL710" i="74"/>
  <c r="AO710" i="74" s="1"/>
  <c r="AN373" i="74"/>
  <c r="AM373" i="74" s="1"/>
  <c r="AL373" i="74"/>
  <c r="AO373" i="74" s="1"/>
  <c r="AK373" i="74"/>
  <c r="AL374" i="74"/>
  <c r="AO374" i="74" s="1"/>
  <c r="AN374" i="74"/>
  <c r="AM374" i="74" s="1"/>
  <c r="AK374" i="74"/>
  <c r="AN372" i="74"/>
  <c r="AM372" i="74" s="1"/>
  <c r="AL372" i="74"/>
  <c r="AO372" i="74" s="1"/>
  <c r="AK372" i="74"/>
  <c r="AN368" i="74"/>
  <c r="AM368" i="74" s="1"/>
  <c r="AL368" i="74"/>
  <c r="AO368" i="74" s="1"/>
  <c r="AK368" i="74"/>
  <c r="AN711" i="74"/>
  <c r="AM711" i="74" s="1"/>
  <c r="AL711" i="74"/>
  <c r="AO711" i="74" s="1"/>
  <c r="AK711" i="74"/>
  <c r="AI712" i="74"/>
  <c r="AJ712" i="74" s="1" a="1"/>
  <c r="AJ712" i="74" s="1"/>
  <c r="H712" i="74"/>
  <c r="L712" i="74" s="1"/>
  <c r="M712" i="74" s="1"/>
  <c r="G712" i="74"/>
  <c r="AI713" i="74"/>
  <c r="AJ713" i="74" s="1" a="1"/>
  <c r="AJ713" i="74" s="1"/>
  <c r="F713" i="74"/>
  <c r="M414" i="74"/>
  <c r="AI420" i="74"/>
  <c r="AJ420" i="74" s="1" a="1"/>
  <c r="AJ420" i="74" s="1"/>
  <c r="H420" i="74"/>
  <c r="I420" i="74" s="1"/>
  <c r="G420" i="74"/>
  <c r="AQ420" i="74" s="1"/>
  <c r="AI419" i="74"/>
  <c r="AJ419" i="74" s="1" a="1"/>
  <c r="AJ419" i="74" s="1"/>
  <c r="H419" i="74"/>
  <c r="I419" i="74" s="1"/>
  <c r="G419" i="74"/>
  <c r="AQ419" i="74" s="1"/>
  <c r="AI418" i="74"/>
  <c r="AJ418" i="74" s="1" a="1"/>
  <c r="AJ418" i="74" s="1"/>
  <c r="H418" i="74"/>
  <c r="I418" i="74" s="1"/>
  <c r="G418" i="74"/>
  <c r="AQ418" i="74" s="1"/>
  <c r="AI417" i="74"/>
  <c r="AJ417" i="74" s="1" a="1"/>
  <c r="AJ417" i="74" s="1"/>
  <c r="H417" i="74"/>
  <c r="I417" i="74" s="1"/>
  <c r="G417" i="74"/>
  <c r="AQ417" i="74" s="1"/>
  <c r="AI416" i="74"/>
  <c r="AJ416" i="74" s="1" a="1"/>
  <c r="AJ416" i="74" s="1"/>
  <c r="H416" i="74"/>
  <c r="I416" i="74" s="1"/>
  <c r="G416" i="74"/>
  <c r="AQ416" i="74" s="1"/>
  <c r="AI415" i="74"/>
  <c r="AJ415" i="74" s="1" a="1"/>
  <c r="AJ415" i="74" s="1"/>
  <c r="H415" i="74"/>
  <c r="I415" i="74" s="1"/>
  <c r="G415" i="74"/>
  <c r="AQ415" i="74" s="1"/>
  <c r="AI414" i="74"/>
  <c r="AJ414" i="74" s="1" a="1"/>
  <c r="AJ414" i="74" s="1"/>
  <c r="AI718" i="74"/>
  <c r="AJ718" i="74" s="1" a="1"/>
  <c r="AJ718" i="74" s="1"/>
  <c r="H718" i="74"/>
  <c r="K718" i="74" s="1"/>
  <c r="M718" i="74" s="1"/>
  <c r="G718" i="74"/>
  <c r="AI717" i="74"/>
  <c r="AJ717" i="74" s="1" a="1"/>
  <c r="AJ717" i="74" s="1"/>
  <c r="H717" i="74"/>
  <c r="K717" i="74" s="1"/>
  <c r="M717" i="74" s="1"/>
  <c r="G717" i="74"/>
  <c r="AI716" i="74"/>
  <c r="AJ716" i="74" s="1" a="1"/>
  <c r="AJ716" i="74" s="1"/>
  <c r="H716" i="74"/>
  <c r="K716" i="74" s="1"/>
  <c r="M716" i="74" s="1"/>
  <c r="G716" i="74"/>
  <c r="AN712" i="74" l="1"/>
  <c r="AM712" i="74" s="1"/>
  <c r="AL712" i="74"/>
  <c r="AO712" i="74" s="1"/>
  <c r="AK712" i="74"/>
  <c r="AN713" i="74"/>
  <c r="AM713" i="74" s="1"/>
  <c r="AL713" i="74"/>
  <c r="AO713" i="74" s="1"/>
  <c r="AK713" i="74"/>
  <c r="G713" i="74"/>
  <c r="H713" i="74"/>
  <c r="L713" i="74" s="1"/>
  <c r="M713" i="74" s="1"/>
  <c r="M420" i="74"/>
  <c r="M415" i="74"/>
  <c r="M419" i="74"/>
  <c r="M417" i="74"/>
  <c r="M418" i="74"/>
  <c r="M416" i="74"/>
  <c r="AN420" i="74"/>
  <c r="AM420" i="74" s="1"/>
  <c r="AL420" i="74"/>
  <c r="AO420" i="74" s="1"/>
  <c r="AK420" i="74"/>
  <c r="AN419" i="74"/>
  <c r="AM419" i="74" s="1"/>
  <c r="AL419" i="74"/>
  <c r="AO419" i="74" s="1"/>
  <c r="AK419" i="74"/>
  <c r="AN418" i="74"/>
  <c r="AM418" i="74" s="1"/>
  <c r="AL418" i="74"/>
  <c r="AO418" i="74" s="1"/>
  <c r="AK418" i="74"/>
  <c r="AN417" i="74"/>
  <c r="AM417" i="74" s="1"/>
  <c r="AK417" i="74"/>
  <c r="AL417" i="74"/>
  <c r="AO417" i="74" s="1"/>
  <c r="AN416" i="74"/>
  <c r="AM416" i="74" s="1"/>
  <c r="AL416" i="74"/>
  <c r="AO416" i="74" s="1"/>
  <c r="AK416" i="74"/>
  <c r="AN415" i="74"/>
  <c r="AM415" i="74" s="1"/>
  <c r="AL415" i="74"/>
  <c r="AO415" i="74" s="1"/>
  <c r="AK415" i="74"/>
  <c r="AN414" i="74"/>
  <c r="AM414" i="74" s="1"/>
  <c r="AL414" i="74"/>
  <c r="AO414" i="74" s="1"/>
  <c r="AK414" i="74"/>
  <c r="AL718" i="74"/>
  <c r="AO718" i="74" s="1"/>
  <c r="AK718" i="74"/>
  <c r="AN718" i="74"/>
  <c r="AM718" i="74" s="1"/>
  <c r="AN717" i="74"/>
  <c r="AM717" i="74" s="1"/>
  <c r="AK717" i="74"/>
  <c r="AL717" i="74"/>
  <c r="AO717" i="74" s="1"/>
  <c r="AL716" i="74"/>
  <c r="AO716" i="74" s="1"/>
  <c r="AK716" i="74"/>
  <c r="AN716" i="74"/>
  <c r="AM716" i="74" s="1"/>
  <c r="AI505" i="74" l="1"/>
  <c r="AJ505" i="74" s="1" a="1"/>
  <c r="AJ505" i="74" s="1"/>
  <c r="H505" i="74"/>
  <c r="G505" i="74"/>
  <c r="AQ505" i="74" s="1"/>
  <c r="I505" i="74" l="1"/>
  <c r="M505" i="74" s="1"/>
  <c r="AN505" i="74"/>
  <c r="AM505" i="74" s="1"/>
  <c r="AL505" i="74"/>
  <c r="AO505" i="74" s="1"/>
  <c r="AK505" i="74"/>
  <c r="AI451" i="74" l="1"/>
  <c r="AJ451" i="74" s="1" a="1"/>
  <c r="AJ451" i="74" s="1"/>
  <c r="H451" i="74"/>
  <c r="J451" i="74" s="1"/>
  <c r="G451" i="74"/>
  <c r="AQ451" i="74" s="1"/>
  <c r="M451" i="74" l="1"/>
  <c r="AN451" i="74"/>
  <c r="AM451" i="74" s="1"/>
  <c r="AL451" i="74"/>
  <c r="AO451" i="74" s="1"/>
  <c r="AK451" i="74"/>
  <c r="G245" i="74" l="1"/>
  <c r="AQ245" i="74" s="1"/>
  <c r="AI719" i="74"/>
  <c r="AJ719" i="74" s="1" a="1"/>
  <c r="AJ719" i="74" s="1"/>
  <c r="H719" i="74"/>
  <c r="L719" i="74" s="1"/>
  <c r="M719" i="74" s="1"/>
  <c r="G719" i="74"/>
  <c r="AI720" i="74"/>
  <c r="AJ720" i="74" s="1" a="1"/>
  <c r="AJ720" i="74" s="1"/>
  <c r="H720" i="74"/>
  <c r="L720" i="74" s="1"/>
  <c r="M720" i="74" s="1"/>
  <c r="G720" i="74"/>
  <c r="AI722" i="74"/>
  <c r="AJ722" i="74" s="1" a="1"/>
  <c r="AJ722" i="74" s="1"/>
  <c r="H722" i="74"/>
  <c r="L722" i="74" s="1"/>
  <c r="M722" i="74" s="1"/>
  <c r="G722" i="74"/>
  <c r="AI721" i="74"/>
  <c r="AJ721" i="74" s="1" a="1"/>
  <c r="AJ721" i="74" s="1"/>
  <c r="H721" i="74"/>
  <c r="K721" i="74" s="1"/>
  <c r="M721" i="74" s="1"/>
  <c r="G721" i="74"/>
  <c r="AI724" i="74"/>
  <c r="AJ724" i="74" s="1" a="1"/>
  <c r="AJ724" i="74" s="1"/>
  <c r="H724" i="74"/>
  <c r="L724" i="74" s="1"/>
  <c r="M724" i="74" s="1"/>
  <c r="G724" i="74"/>
  <c r="AI723" i="74"/>
  <c r="AJ723" i="74" s="1" a="1"/>
  <c r="AJ723" i="74" s="1"/>
  <c r="H723" i="74"/>
  <c r="L723" i="74" s="1"/>
  <c r="M723" i="74" s="1"/>
  <c r="G723" i="74"/>
  <c r="AI452" i="74"/>
  <c r="AJ452" i="74" s="1" a="1"/>
  <c r="AJ452" i="74" s="1"/>
  <c r="H452" i="74"/>
  <c r="I452" i="74" s="1"/>
  <c r="G452" i="74"/>
  <c r="AQ452" i="74" s="1"/>
  <c r="AI726" i="74"/>
  <c r="AJ726" i="74" s="1" a="1"/>
  <c r="AJ726" i="74" s="1"/>
  <c r="H726" i="74"/>
  <c r="L726" i="74" s="1"/>
  <c r="M726" i="74" s="1"/>
  <c r="G726" i="74"/>
  <c r="AI725" i="74"/>
  <c r="AJ725" i="74" s="1" a="1"/>
  <c r="AJ725" i="74" s="1"/>
  <c r="H725" i="74"/>
  <c r="L725" i="74" s="1"/>
  <c r="M725" i="74" s="1"/>
  <c r="G725" i="74"/>
  <c r="AI238" i="74"/>
  <c r="AJ238" i="74" s="1" a="1"/>
  <c r="AJ238" i="74" s="1"/>
  <c r="H238" i="74"/>
  <c r="I238" i="74" s="1"/>
  <c r="G238" i="74"/>
  <c r="AQ238" i="74" s="1"/>
  <c r="M238" i="74" l="1"/>
  <c r="AN719" i="74"/>
  <c r="AM719" i="74" s="1"/>
  <c r="AL719" i="74"/>
  <c r="AO719" i="74" s="1"/>
  <c r="AK719" i="74"/>
  <c r="AN720" i="74"/>
  <c r="AM720" i="74" s="1"/>
  <c r="AL720" i="74"/>
  <c r="AO720" i="74" s="1"/>
  <c r="AK720" i="74"/>
  <c r="AK721" i="74"/>
  <c r="AN721" i="74"/>
  <c r="AM721" i="74" s="1"/>
  <c r="AL721" i="74"/>
  <c r="AO721" i="74" s="1"/>
  <c r="AN722" i="74"/>
  <c r="AM722" i="74" s="1"/>
  <c r="AL722" i="74"/>
  <c r="AO722" i="74" s="1"/>
  <c r="AK722" i="74"/>
  <c r="AN723" i="74"/>
  <c r="AM723" i="74" s="1"/>
  <c r="AL723" i="74"/>
  <c r="AO723" i="74" s="1"/>
  <c r="AK723" i="74"/>
  <c r="AN724" i="74"/>
  <c r="AM724" i="74" s="1"/>
  <c r="AK724" i="74"/>
  <c r="AL724" i="74"/>
  <c r="AO724" i="74" s="1"/>
  <c r="M452" i="74"/>
  <c r="AN452" i="74"/>
  <c r="AM452" i="74" s="1"/>
  <c r="AK452" i="74"/>
  <c r="AL452" i="74"/>
  <c r="AO452" i="74" s="1"/>
  <c r="AK725" i="74"/>
  <c r="AN725" i="74"/>
  <c r="AM725" i="74" s="1"/>
  <c r="AL725" i="74"/>
  <c r="AO725" i="74" s="1"/>
  <c r="AN726" i="74"/>
  <c r="AM726" i="74" s="1"/>
  <c r="AL726" i="74"/>
  <c r="AO726" i="74" s="1"/>
  <c r="AK726" i="74"/>
  <c r="AN238" i="74"/>
  <c r="AM238" i="74" s="1"/>
  <c r="AK238" i="74"/>
  <c r="AL238" i="74"/>
  <c r="AO238" i="74" s="1"/>
  <c r="AI173" i="74" l="1"/>
  <c r="AJ173" i="74" s="1" a="1"/>
  <c r="AJ173" i="74" s="1"/>
  <c r="H173" i="74"/>
  <c r="L173" i="74" s="1"/>
  <c r="G173" i="74"/>
  <c r="AQ173" i="74" s="1"/>
  <c r="M173" i="74" l="1"/>
  <c r="AN173" i="74"/>
  <c r="AM173" i="74" s="1"/>
  <c r="AL173" i="74"/>
  <c r="AO173" i="74" s="1"/>
  <c r="AK173" i="74"/>
  <c r="AI64" i="74" l="1"/>
  <c r="AJ64" i="74" s="1" a="1"/>
  <c r="AJ64" i="74" s="1"/>
  <c r="AI359" i="74"/>
  <c r="AJ359" i="74" s="1" a="1"/>
  <c r="AJ359" i="74" s="1"/>
  <c r="F359" i="74"/>
  <c r="G539" i="74"/>
  <c r="AQ539" i="74" s="1"/>
  <c r="AI538" i="74"/>
  <c r="AJ538" i="74" s="1" a="1"/>
  <c r="AJ538" i="74" s="1"/>
  <c r="H538" i="74"/>
  <c r="I538" i="74" s="1"/>
  <c r="G538" i="74"/>
  <c r="AQ538" i="74" s="1"/>
  <c r="AI539" i="74"/>
  <c r="AJ539" i="74" s="1" a="1"/>
  <c r="AJ539" i="74" s="1"/>
  <c r="AI507" i="74"/>
  <c r="AJ507" i="74" s="1" a="1"/>
  <c r="AJ507" i="74" s="1"/>
  <c r="H507" i="74"/>
  <c r="J507" i="74" s="1"/>
  <c r="G507" i="74"/>
  <c r="AQ507" i="74" s="1"/>
  <c r="AI504" i="74"/>
  <c r="AJ504" i="74" s="1" a="1"/>
  <c r="AJ504" i="74" s="1"/>
  <c r="H504" i="74"/>
  <c r="J504" i="74" s="1"/>
  <c r="G504" i="74"/>
  <c r="AQ504" i="74" s="1"/>
  <c r="F471" i="74"/>
  <c r="AI470" i="74"/>
  <c r="AJ470" i="74" s="1" a="1"/>
  <c r="AJ470" i="74" s="1"/>
  <c r="H470" i="74"/>
  <c r="I470" i="74" s="1"/>
  <c r="G470" i="74"/>
  <c r="AQ470" i="74" s="1"/>
  <c r="AI434" i="74"/>
  <c r="AJ434" i="74" s="1" a="1"/>
  <c r="AJ434" i="74" s="1"/>
  <c r="H434" i="74"/>
  <c r="I434" i="74" s="1"/>
  <c r="G434" i="74"/>
  <c r="AQ434" i="74" s="1"/>
  <c r="F422" i="74"/>
  <c r="AI421" i="74"/>
  <c r="AJ421" i="74" s="1" a="1"/>
  <c r="AJ421" i="74" s="1"/>
  <c r="H421" i="74"/>
  <c r="I421" i="74" s="1"/>
  <c r="G421" i="74"/>
  <c r="AQ421" i="74" s="1"/>
  <c r="AI286" i="74"/>
  <c r="AJ286" i="74" s="1" a="1"/>
  <c r="AJ286" i="74" s="1"/>
  <c r="H286" i="74"/>
  <c r="G286" i="74"/>
  <c r="AQ286" i="74" s="1"/>
  <c r="AI262" i="74"/>
  <c r="AJ262" i="74" s="1" a="1"/>
  <c r="AJ262" i="74" s="1"/>
  <c r="H262" i="74"/>
  <c r="G262" i="74"/>
  <c r="AQ262" i="74" s="1"/>
  <c r="I262" i="74" l="1"/>
  <c r="M262" i="74" s="1"/>
  <c r="I286" i="74"/>
  <c r="M286" i="74" s="1"/>
  <c r="M64" i="74"/>
  <c r="AN64" i="74"/>
  <c r="AM64" i="74" s="1"/>
  <c r="AL64" i="74"/>
  <c r="AO64" i="74" s="1"/>
  <c r="AK64" i="74"/>
  <c r="AN359" i="74"/>
  <c r="AM359" i="74" s="1"/>
  <c r="AL359" i="74"/>
  <c r="AO359" i="74" s="1"/>
  <c r="AK359" i="74"/>
  <c r="H539" i="74"/>
  <c r="J539" i="74" s="1"/>
  <c r="M539" i="74" s="1"/>
  <c r="G359" i="74"/>
  <c r="AQ359" i="74" s="1"/>
  <c r="H359" i="74"/>
  <c r="I359" i="74" s="1"/>
  <c r="M359" i="74" s="1"/>
  <c r="M538" i="74"/>
  <c r="AN538" i="74"/>
  <c r="AM538" i="74" s="1"/>
  <c r="AL538" i="74"/>
  <c r="AO538" i="74" s="1"/>
  <c r="AK538" i="74"/>
  <c r="AN539" i="74"/>
  <c r="AM539" i="74" s="1"/>
  <c r="AL539" i="74"/>
  <c r="AO539" i="74" s="1"/>
  <c r="AK539" i="74"/>
  <c r="M507" i="74"/>
  <c r="AN507" i="74"/>
  <c r="AM507" i="74" s="1"/>
  <c r="AL507" i="74"/>
  <c r="AO507" i="74" s="1"/>
  <c r="AK507" i="74"/>
  <c r="M504" i="74"/>
  <c r="AN504" i="74"/>
  <c r="AM504" i="74" s="1"/>
  <c r="AL504" i="74"/>
  <c r="AO504" i="74" s="1"/>
  <c r="AK504" i="74"/>
  <c r="M470" i="74"/>
  <c r="AN470" i="74"/>
  <c r="AM470" i="74" s="1"/>
  <c r="AL470" i="74"/>
  <c r="AO470" i="74" s="1"/>
  <c r="AK470" i="74"/>
  <c r="M434" i="74"/>
  <c r="AN434" i="74"/>
  <c r="AM434" i="74" s="1"/>
  <c r="AL434" i="74"/>
  <c r="AO434" i="74" s="1"/>
  <c r="AK434" i="74"/>
  <c r="M421" i="74"/>
  <c r="AN421" i="74"/>
  <c r="AM421" i="74" s="1"/>
  <c r="AL421" i="74"/>
  <c r="AO421" i="74" s="1"/>
  <c r="AK421" i="74"/>
  <c r="AN286" i="74"/>
  <c r="AM286" i="74" s="1"/>
  <c r="AK286" i="74"/>
  <c r="AL286" i="74"/>
  <c r="AO286" i="74" s="1"/>
  <c r="AN262" i="74"/>
  <c r="AM262" i="74" s="1"/>
  <c r="AL262" i="74"/>
  <c r="AO262" i="74" s="1"/>
  <c r="AK262" i="74"/>
  <c r="AI338" i="74" l="1"/>
  <c r="AJ338" i="74" s="1" a="1"/>
  <c r="AJ338" i="74" s="1"/>
  <c r="M338" i="74"/>
  <c r="AI340" i="74"/>
  <c r="AJ340" i="74" s="1" a="1"/>
  <c r="AJ340" i="74" s="1"/>
  <c r="M340" i="74"/>
  <c r="AI332" i="74"/>
  <c r="AJ332" i="74" s="1" a="1"/>
  <c r="AJ332" i="74" s="1"/>
  <c r="M332" i="74"/>
  <c r="AI331" i="74"/>
  <c r="AJ331" i="74" s="1" a="1"/>
  <c r="AJ331" i="74" s="1"/>
  <c r="M331" i="74"/>
  <c r="AI330" i="74"/>
  <c r="AJ330" i="74" s="1" a="1"/>
  <c r="AJ330" i="74" s="1"/>
  <c r="M330" i="74"/>
  <c r="U140" i="74"/>
  <c r="U137" i="74"/>
  <c r="AI7" i="74"/>
  <c r="AJ7" i="74" s="1" a="1"/>
  <c r="AJ7" i="74" s="1"/>
  <c r="AI8" i="74"/>
  <c r="AJ8" i="74" s="1" a="1"/>
  <c r="AJ8" i="74" s="1"/>
  <c r="AI567" i="74"/>
  <c r="AJ567" i="74" s="1" a="1"/>
  <c r="AJ567" i="74" s="1"/>
  <c r="H567" i="74"/>
  <c r="I567" i="74" s="1"/>
  <c r="G567" i="74"/>
  <c r="M567" i="74" l="1"/>
  <c r="AN338" i="74"/>
  <c r="AM338" i="74" s="1"/>
  <c r="AL338" i="74"/>
  <c r="AO338" i="74" s="1"/>
  <c r="AK338" i="74"/>
  <c r="AN340" i="74"/>
  <c r="AM340" i="74" s="1"/>
  <c r="AL340" i="74"/>
  <c r="AO340" i="74" s="1"/>
  <c r="AK340" i="74"/>
  <c r="AK331" i="74"/>
  <c r="AN331" i="74"/>
  <c r="AM331" i="74" s="1"/>
  <c r="AL331" i="74"/>
  <c r="AO331" i="74" s="1"/>
  <c r="AN332" i="74"/>
  <c r="AM332" i="74" s="1"/>
  <c r="AL332" i="74"/>
  <c r="AO332" i="74" s="1"/>
  <c r="AK332" i="74"/>
  <c r="AN330" i="74"/>
  <c r="AM330" i="74" s="1"/>
  <c r="AL330" i="74"/>
  <c r="AO330" i="74" s="1"/>
  <c r="AK330" i="74"/>
  <c r="M8" i="74"/>
  <c r="M7" i="74"/>
  <c r="AN7" i="74"/>
  <c r="AM7" i="74" s="1"/>
  <c r="AL7" i="74"/>
  <c r="AO7" i="74" s="1"/>
  <c r="AK7" i="74"/>
  <c r="AN8" i="74"/>
  <c r="AM8" i="74" s="1"/>
  <c r="AL8" i="74"/>
  <c r="AO8" i="74" s="1"/>
  <c r="AK8" i="74"/>
  <c r="AN567" i="74"/>
  <c r="AM567" i="74" s="1"/>
  <c r="AL567" i="74"/>
  <c r="AO567" i="74" s="1"/>
  <c r="AK567" i="74"/>
  <c r="H360" i="74" l="1"/>
  <c r="J360" i="74" s="1"/>
  <c r="AI360" i="74"/>
  <c r="AJ360" i="74" s="1" a="1"/>
  <c r="AJ360" i="74" s="1"/>
  <c r="AI358" i="74"/>
  <c r="AJ358" i="74" s="1" a="1"/>
  <c r="AJ358" i="74" s="1"/>
  <c r="H358" i="74"/>
  <c r="G358" i="74"/>
  <c r="AQ358" i="74" s="1"/>
  <c r="I358" i="74" l="1"/>
  <c r="M358" i="74" s="1"/>
  <c r="M360" i="74"/>
  <c r="G360" i="74"/>
  <c r="AQ360" i="74" s="1"/>
  <c r="AN360" i="74"/>
  <c r="AM360" i="74" s="1"/>
  <c r="AL360" i="74"/>
  <c r="AO360" i="74" s="1"/>
  <c r="AK360" i="74"/>
  <c r="AL358" i="74"/>
  <c r="AO358" i="74" s="1"/>
  <c r="AK358" i="74"/>
  <c r="AN358" i="74"/>
  <c r="AM358" i="74" s="1"/>
  <c r="AI479" i="74" l="1"/>
  <c r="AJ479" i="74" s="1" a="1"/>
  <c r="AJ479" i="74" s="1"/>
  <c r="H479" i="74"/>
  <c r="J479" i="74" s="1"/>
  <c r="G479" i="74"/>
  <c r="AQ479" i="74" s="1"/>
  <c r="M479" i="74" l="1"/>
  <c r="AN479" i="74"/>
  <c r="AM479" i="74" s="1"/>
  <c r="AL479" i="74"/>
  <c r="AO479" i="74" s="1"/>
  <c r="AK479" i="74"/>
  <c r="AI727" i="74" l="1"/>
  <c r="AJ727" i="74" s="1" a="1"/>
  <c r="AJ727" i="74" s="1"/>
  <c r="H727" i="74"/>
  <c r="L727" i="74" s="1"/>
  <c r="M727" i="74" s="1"/>
  <c r="G727" i="74"/>
  <c r="AI728" i="74"/>
  <c r="AJ728" i="74" s="1" a="1"/>
  <c r="AJ728" i="74" s="1"/>
  <c r="H728" i="74"/>
  <c r="L728" i="74" s="1"/>
  <c r="M728" i="74" s="1"/>
  <c r="G728" i="74"/>
  <c r="AI729" i="74"/>
  <c r="AJ729" i="74" s="1" a="1"/>
  <c r="AJ729" i="74" s="1"/>
  <c r="H729" i="74"/>
  <c r="K729" i="74" s="1"/>
  <c r="M729" i="74" s="1"/>
  <c r="G729" i="74"/>
  <c r="AI730" i="74"/>
  <c r="AJ730" i="74" s="1" a="1"/>
  <c r="AJ730" i="74" s="1"/>
  <c r="H730" i="74"/>
  <c r="K730" i="74" s="1"/>
  <c r="M730" i="74" s="1"/>
  <c r="G730" i="74"/>
  <c r="AN727" i="74" l="1"/>
  <c r="AM727" i="74" s="1"/>
  <c r="AL727" i="74"/>
  <c r="AO727" i="74" s="1"/>
  <c r="AK727" i="74"/>
  <c r="AN728" i="74"/>
  <c r="AM728" i="74" s="1"/>
  <c r="AL728" i="74"/>
  <c r="AO728" i="74" s="1"/>
  <c r="AK728" i="74"/>
  <c r="AN729" i="74"/>
  <c r="AM729" i="74" s="1"/>
  <c r="AL729" i="74"/>
  <c r="AO729" i="74" s="1"/>
  <c r="AK729" i="74"/>
  <c r="AN730" i="74"/>
  <c r="AM730" i="74" s="1"/>
  <c r="AL730" i="74"/>
  <c r="AO730" i="74" s="1"/>
  <c r="AK730" i="74"/>
  <c r="U3" i="74" l="1"/>
  <c r="AI3" i="74"/>
  <c r="AJ3" i="74" s="1" a="1"/>
  <c r="AJ3" i="74" s="1"/>
  <c r="H3" i="74"/>
  <c r="I3" i="74" s="1"/>
  <c r="G3" i="74"/>
  <c r="AQ3" i="74" l="1"/>
  <c r="M3" i="74"/>
  <c r="AL3" i="74"/>
  <c r="AO3" i="74" s="1"/>
  <c r="AK3" i="74"/>
  <c r="AN3" i="74"/>
  <c r="AM3" i="74" s="1"/>
  <c r="AI579" i="74" l="1"/>
  <c r="AJ579" i="74" s="1" a="1"/>
  <c r="AJ579" i="74" s="1"/>
  <c r="H579" i="74"/>
  <c r="J579" i="74" s="1"/>
  <c r="G579" i="74"/>
  <c r="AI570" i="74"/>
  <c r="AJ570" i="74" s="1" a="1"/>
  <c r="AJ570" i="74" s="1"/>
  <c r="H570" i="74"/>
  <c r="J570" i="74" s="1"/>
  <c r="G570" i="74"/>
  <c r="AI569" i="74"/>
  <c r="AJ569" i="74" s="1" a="1"/>
  <c r="AJ569" i="74" s="1"/>
  <c r="H569" i="74"/>
  <c r="G569" i="74"/>
  <c r="AI568" i="74"/>
  <c r="AJ568" i="74" s="1" a="1"/>
  <c r="AJ568" i="74" s="1"/>
  <c r="H568" i="74"/>
  <c r="G568" i="74"/>
  <c r="J569" i="74" l="1"/>
  <c r="M569" i="74" s="1"/>
  <c r="M579" i="74"/>
  <c r="K568" i="74"/>
  <c r="M568" i="74" s="1"/>
  <c r="M570" i="74"/>
  <c r="AN579" i="74"/>
  <c r="AM579" i="74" s="1"/>
  <c r="AL579" i="74"/>
  <c r="AO579" i="74" s="1"/>
  <c r="AK579" i="74"/>
  <c r="AN570" i="74"/>
  <c r="AM570" i="74" s="1"/>
  <c r="AL570" i="74"/>
  <c r="AO570" i="74" s="1"/>
  <c r="AK570" i="74"/>
  <c r="AN568" i="74"/>
  <c r="AM568" i="74" s="1"/>
  <c r="AL568" i="74"/>
  <c r="AO568" i="74" s="1"/>
  <c r="AK568" i="74"/>
  <c r="AL569" i="74"/>
  <c r="AO569" i="74" s="1"/>
  <c r="AK569" i="74"/>
  <c r="AN569" i="74"/>
  <c r="AM569" i="74" s="1"/>
  <c r="AI597" i="74" l="1"/>
  <c r="AJ597" i="74" s="1" a="1"/>
  <c r="AJ597" i="74" s="1"/>
  <c r="H597" i="74"/>
  <c r="J597" i="74" s="1"/>
  <c r="M597" i="74" s="1"/>
  <c r="G597" i="74"/>
  <c r="AN597" i="74" l="1"/>
  <c r="AM597" i="74" s="1"/>
  <c r="AL597" i="74"/>
  <c r="AO597" i="74" s="1"/>
  <c r="AK597" i="74"/>
  <c r="AI404" i="74" l="1"/>
  <c r="AJ404" i="74" s="1" a="1"/>
  <c r="AJ404" i="74" s="1"/>
  <c r="H404" i="74"/>
  <c r="I404" i="74" s="1"/>
  <c r="G404" i="74"/>
  <c r="AQ404" i="74" s="1"/>
  <c r="AI403" i="74"/>
  <c r="AJ403" i="74" s="1" a="1"/>
  <c r="AJ403" i="74" s="1"/>
  <c r="H403" i="74"/>
  <c r="I403" i="74" s="1"/>
  <c r="G403" i="74"/>
  <c r="AQ403" i="74" s="1"/>
  <c r="AI402" i="74"/>
  <c r="AJ402" i="74" s="1" a="1"/>
  <c r="AJ402" i="74" s="1"/>
  <c r="H402" i="74"/>
  <c r="I402" i="74" s="1"/>
  <c r="G402" i="74"/>
  <c r="AQ402" i="74" s="1"/>
  <c r="AI401" i="74"/>
  <c r="AJ401" i="74" s="1" a="1"/>
  <c r="AJ401" i="74" s="1"/>
  <c r="H401" i="74"/>
  <c r="I401" i="74" s="1"/>
  <c r="G401" i="74"/>
  <c r="AQ401" i="74" s="1"/>
  <c r="AI400" i="74"/>
  <c r="AJ400" i="74" s="1" a="1"/>
  <c r="AJ400" i="74" s="1"/>
  <c r="H400" i="74"/>
  <c r="I400" i="74" s="1"/>
  <c r="G400" i="74"/>
  <c r="AQ400" i="74" s="1"/>
  <c r="AI399" i="74"/>
  <c r="AJ399" i="74" s="1" a="1"/>
  <c r="AJ399" i="74" s="1"/>
  <c r="AI357" i="74"/>
  <c r="AJ357" i="74" s="1" a="1"/>
  <c r="AJ357" i="74" s="1"/>
  <c r="H357" i="74"/>
  <c r="I357" i="74" s="1"/>
  <c r="G357" i="74"/>
  <c r="AQ357" i="74" s="1"/>
  <c r="AI356" i="74"/>
  <c r="AJ356" i="74" s="1" a="1"/>
  <c r="AJ356" i="74" s="1"/>
  <c r="H356" i="74"/>
  <c r="I356" i="74" s="1"/>
  <c r="G356" i="74"/>
  <c r="AQ356" i="74" s="1"/>
  <c r="AI355" i="74"/>
  <c r="AJ355" i="74" s="1" a="1"/>
  <c r="AJ355" i="74" s="1"/>
  <c r="H355" i="74"/>
  <c r="I355" i="74" s="1"/>
  <c r="G355" i="74"/>
  <c r="AQ355" i="74" s="1"/>
  <c r="AI354" i="74"/>
  <c r="AJ354" i="74" s="1" a="1"/>
  <c r="AJ354" i="74" s="1"/>
  <c r="H354" i="74"/>
  <c r="I354" i="74" s="1"/>
  <c r="G354" i="74"/>
  <c r="AQ354" i="74" s="1"/>
  <c r="AI353" i="74"/>
  <c r="AJ353" i="74" s="1" a="1"/>
  <c r="AJ353" i="74" s="1"/>
  <c r="H353" i="74"/>
  <c r="I353" i="74" s="1"/>
  <c r="G353" i="74"/>
  <c r="AQ353" i="74" s="1"/>
  <c r="AI352" i="74"/>
  <c r="AJ352" i="74" s="1" a="1"/>
  <c r="AJ352" i="74" s="1"/>
  <c r="AI350" i="74"/>
  <c r="AJ350" i="74" s="1" a="1"/>
  <c r="AJ350" i="74" s="1"/>
  <c r="AI349" i="74"/>
  <c r="AJ349" i="74" s="1" a="1"/>
  <c r="AJ349" i="74" s="1"/>
  <c r="AI348" i="74"/>
  <c r="AJ348" i="74" s="1" a="1"/>
  <c r="AJ348" i="74" s="1"/>
  <c r="AI309" i="74"/>
  <c r="AJ309" i="74" s="1" a="1"/>
  <c r="AJ309" i="74" s="1"/>
  <c r="H309" i="74"/>
  <c r="I309" i="74" s="1"/>
  <c r="G309" i="74"/>
  <c r="AQ309" i="74" s="1"/>
  <c r="AI308" i="74"/>
  <c r="AJ308" i="74" s="1" a="1"/>
  <c r="AJ308" i="74" s="1"/>
  <c r="H308" i="74"/>
  <c r="J308" i="74" s="1"/>
  <c r="G308" i="74"/>
  <c r="AQ308" i="74" s="1"/>
  <c r="AI307" i="74"/>
  <c r="AJ307" i="74" s="1" a="1"/>
  <c r="AJ307" i="74" s="1"/>
  <c r="H307" i="74"/>
  <c r="J307" i="74" s="1"/>
  <c r="G307" i="74"/>
  <c r="AQ307" i="74" s="1"/>
  <c r="AI305" i="74"/>
  <c r="AJ305" i="74" s="1" a="1"/>
  <c r="AJ305" i="74" s="1"/>
  <c r="H305" i="74"/>
  <c r="J305" i="74" s="1"/>
  <c r="G305" i="74"/>
  <c r="AQ305" i="74" s="1"/>
  <c r="AI303" i="74"/>
  <c r="AJ303" i="74" s="1" a="1"/>
  <c r="AJ303" i="74" s="1"/>
  <c r="H303" i="74"/>
  <c r="I303" i="74" s="1"/>
  <c r="G303" i="74"/>
  <c r="AQ303" i="74" s="1"/>
  <c r="AI302" i="74"/>
  <c r="AJ302" i="74" s="1" a="1"/>
  <c r="AJ302" i="74" s="1"/>
  <c r="H302" i="74"/>
  <c r="I302" i="74" s="1"/>
  <c r="G302" i="74"/>
  <c r="AQ302" i="74" s="1"/>
  <c r="AI301" i="74"/>
  <c r="AJ301" i="74" s="1" a="1"/>
  <c r="AJ301" i="74" s="1"/>
  <c r="H301" i="74"/>
  <c r="I301" i="74" s="1"/>
  <c r="G301" i="74"/>
  <c r="AQ301" i="74" s="1"/>
  <c r="AI300" i="74"/>
  <c r="AJ300" i="74" s="1" a="1"/>
  <c r="AJ300" i="74" s="1"/>
  <c r="H300" i="74"/>
  <c r="I300" i="74" s="1"/>
  <c r="G300" i="74"/>
  <c r="AQ300" i="74" s="1"/>
  <c r="AI299" i="74"/>
  <c r="AJ299" i="74" s="1" a="1"/>
  <c r="AJ299" i="74" s="1"/>
  <c r="H299" i="74"/>
  <c r="I299" i="74" s="1"/>
  <c r="G299" i="74"/>
  <c r="AQ299" i="74" s="1"/>
  <c r="AI298" i="74"/>
  <c r="AJ298" i="74" s="1" a="1"/>
  <c r="AJ298" i="74" s="1"/>
  <c r="H298" i="74"/>
  <c r="I298" i="74" s="1"/>
  <c r="G298" i="74"/>
  <c r="AQ298" i="74" s="1"/>
  <c r="AI297" i="74"/>
  <c r="AJ297" i="74" s="1" a="1"/>
  <c r="AJ297" i="74" s="1"/>
  <c r="H297" i="74"/>
  <c r="I297" i="74" s="1"/>
  <c r="G297" i="74"/>
  <c r="AQ297" i="74" s="1"/>
  <c r="AI296" i="74"/>
  <c r="AJ296" i="74" s="1" a="1"/>
  <c r="AJ296" i="74" s="1"/>
  <c r="H296" i="74"/>
  <c r="I296" i="74" s="1"/>
  <c r="G296" i="74"/>
  <c r="AQ296" i="74" s="1"/>
  <c r="AI295" i="74"/>
  <c r="AJ295" i="74" s="1" a="1"/>
  <c r="AJ295" i="74" s="1"/>
  <c r="H295" i="74"/>
  <c r="I295" i="74" s="1"/>
  <c r="G295" i="74"/>
  <c r="AQ295" i="74" s="1"/>
  <c r="AI294" i="74"/>
  <c r="AJ294" i="74" s="1" a="1"/>
  <c r="AJ294" i="74" s="1"/>
  <c r="H294" i="74"/>
  <c r="I294" i="74" s="1"/>
  <c r="G294" i="74"/>
  <c r="AQ294" i="74" s="1"/>
  <c r="AI293" i="74"/>
  <c r="AJ293" i="74" s="1" a="1"/>
  <c r="AJ293" i="74" s="1"/>
  <c r="H293" i="74"/>
  <c r="I293" i="74" s="1"/>
  <c r="G293" i="74"/>
  <c r="AQ293" i="74" s="1"/>
  <c r="AI292" i="74"/>
  <c r="AJ292" i="74" s="1" a="1"/>
  <c r="AJ292" i="74" s="1"/>
  <c r="H292" i="74"/>
  <c r="I292" i="74" s="1"/>
  <c r="G292" i="74"/>
  <c r="AQ292" i="74" s="1"/>
  <c r="AI291" i="74"/>
  <c r="AJ291" i="74" s="1" a="1"/>
  <c r="AJ291" i="74" s="1"/>
  <c r="H291" i="74"/>
  <c r="I291" i="74" s="1"/>
  <c r="G291" i="74"/>
  <c r="AQ291" i="74" s="1"/>
  <c r="AI289" i="74"/>
  <c r="AJ289" i="74" s="1" a="1"/>
  <c r="AJ289" i="74" s="1"/>
  <c r="H289" i="74"/>
  <c r="I289" i="74" s="1"/>
  <c r="G289" i="74"/>
  <c r="AQ289" i="74" s="1"/>
  <c r="AI288" i="74"/>
  <c r="AJ288" i="74" s="1" a="1"/>
  <c r="AJ288" i="74" s="1"/>
  <c r="H288" i="74"/>
  <c r="I288" i="74" s="1"/>
  <c r="G288" i="74"/>
  <c r="AQ288" i="74" s="1"/>
  <c r="AI287" i="74"/>
  <c r="AJ287" i="74" s="1" a="1"/>
  <c r="AJ287" i="74" s="1"/>
  <c r="H287" i="74"/>
  <c r="I287" i="74" s="1"/>
  <c r="G287" i="74"/>
  <c r="AQ287" i="74" s="1"/>
  <c r="AI285" i="74"/>
  <c r="AJ285" i="74" s="1" a="1"/>
  <c r="AJ285" i="74" s="1"/>
  <c r="H285" i="74"/>
  <c r="I285" i="74" s="1"/>
  <c r="G285" i="74"/>
  <c r="AQ285" i="74" s="1"/>
  <c r="AI284" i="74"/>
  <c r="AJ284" i="74" s="1" a="1"/>
  <c r="AJ284" i="74" s="1"/>
  <c r="H284" i="74"/>
  <c r="I284" i="74" s="1"/>
  <c r="G284" i="74"/>
  <c r="AQ284" i="74" s="1"/>
  <c r="AI283" i="74"/>
  <c r="AJ283" i="74" s="1" a="1"/>
  <c r="AJ283" i="74" s="1"/>
  <c r="H283" i="74"/>
  <c r="I283" i="74" s="1"/>
  <c r="G283" i="74"/>
  <c r="AQ283" i="74" s="1"/>
  <c r="AI282" i="74"/>
  <c r="AJ282" i="74" s="1" a="1"/>
  <c r="AJ282" i="74" s="1"/>
  <c r="H282" i="74"/>
  <c r="I282" i="74" s="1"/>
  <c r="G282" i="74"/>
  <c r="AQ282" i="74" s="1"/>
  <c r="AI280" i="74"/>
  <c r="AJ280" i="74" s="1" a="1"/>
  <c r="AJ280" i="74" s="1"/>
  <c r="H280" i="74"/>
  <c r="L280" i="74" s="1"/>
  <c r="G280" i="74"/>
  <c r="AQ280" i="74" s="1"/>
  <c r="AI277" i="74"/>
  <c r="AJ277" i="74" s="1" a="1"/>
  <c r="AJ277" i="74" s="1"/>
  <c r="H277" i="74"/>
  <c r="J277" i="74" s="1"/>
  <c r="G277" i="74"/>
  <c r="AQ277" i="74" s="1"/>
  <c r="AI276" i="74"/>
  <c r="AJ276" i="74" s="1" a="1"/>
  <c r="AJ276" i="74" s="1"/>
  <c r="H276" i="74"/>
  <c r="I276" i="74" s="1"/>
  <c r="G276" i="74"/>
  <c r="AQ276" i="74" s="1"/>
  <c r="AI275" i="74"/>
  <c r="AJ275" i="74" s="1" a="1"/>
  <c r="AJ275" i="74" s="1"/>
  <c r="H275" i="74"/>
  <c r="I275" i="74" s="1"/>
  <c r="G275" i="74"/>
  <c r="AQ275" i="74" s="1"/>
  <c r="AI274" i="74"/>
  <c r="AJ274" i="74" s="1" a="1"/>
  <c r="AJ274" i="74" s="1"/>
  <c r="H274" i="74"/>
  <c r="J274" i="74" s="1"/>
  <c r="G274" i="74"/>
  <c r="AQ274" i="74" s="1"/>
  <c r="AI248" i="74"/>
  <c r="AJ248" i="74" s="1" a="1"/>
  <c r="AJ248" i="74" s="1"/>
  <c r="H248" i="74"/>
  <c r="I248" i="74" s="1"/>
  <c r="G248" i="74"/>
  <c r="AQ248" i="74" s="1"/>
  <c r="AI247" i="74"/>
  <c r="AJ247" i="74" s="1" a="1"/>
  <c r="AJ247" i="74" s="1"/>
  <c r="H247" i="74"/>
  <c r="I247" i="74" s="1"/>
  <c r="G247" i="74"/>
  <c r="AQ247" i="74" s="1"/>
  <c r="AI246" i="74"/>
  <c r="AJ246" i="74" s="1" a="1"/>
  <c r="AJ246" i="74" s="1"/>
  <c r="H246" i="74"/>
  <c r="I246" i="74" s="1"/>
  <c r="G246" i="74"/>
  <c r="AQ246" i="74" s="1"/>
  <c r="AI245" i="74"/>
  <c r="AJ245" i="74" s="1" a="1"/>
  <c r="AJ245" i="74" s="1"/>
  <c r="H245" i="74"/>
  <c r="I245" i="74" s="1"/>
  <c r="AI244" i="74"/>
  <c r="AJ244" i="74" s="1" a="1"/>
  <c r="AJ244" i="74" s="1"/>
  <c r="H244" i="74"/>
  <c r="I244" i="74" s="1"/>
  <c r="G244" i="74"/>
  <c r="AQ244" i="74" s="1"/>
  <c r="AI243" i="74"/>
  <c r="AJ243" i="74" s="1" a="1"/>
  <c r="AJ243" i="74" s="1"/>
  <c r="H243" i="74"/>
  <c r="I243" i="74" s="1"/>
  <c r="G243" i="74"/>
  <c r="AQ243" i="74" s="1"/>
  <c r="AI242" i="74"/>
  <c r="AJ242" i="74" s="1" a="1"/>
  <c r="AJ242" i="74" s="1"/>
  <c r="H242" i="74"/>
  <c r="I242" i="74" s="1"/>
  <c r="G242" i="74"/>
  <c r="AQ242" i="74" s="1"/>
  <c r="AI241" i="74"/>
  <c r="AJ241" i="74" s="1" a="1"/>
  <c r="AJ241" i="74" s="1"/>
  <c r="H241" i="74"/>
  <c r="J241" i="74" s="1"/>
  <c r="G241" i="74"/>
  <c r="AQ241" i="74" s="1"/>
  <c r="AI240" i="74"/>
  <c r="AJ240" i="74" s="1" a="1"/>
  <c r="AJ240" i="74" s="1"/>
  <c r="H240" i="74"/>
  <c r="I240" i="74" s="1"/>
  <c r="G240" i="74"/>
  <c r="AQ240" i="74" s="1"/>
  <c r="AI239" i="74"/>
  <c r="AJ239" i="74" s="1" a="1"/>
  <c r="AJ239" i="74" s="1"/>
  <c r="H239" i="74"/>
  <c r="I239" i="74" s="1"/>
  <c r="G239" i="74"/>
  <c r="AQ239" i="74" s="1"/>
  <c r="AI237" i="74"/>
  <c r="AJ237" i="74" s="1" a="1"/>
  <c r="AJ237" i="74" s="1"/>
  <c r="H237" i="74"/>
  <c r="I237" i="74" s="1"/>
  <c r="G237" i="74"/>
  <c r="AQ237" i="74" s="1"/>
  <c r="AI236" i="74"/>
  <c r="AJ236" i="74" s="1" a="1"/>
  <c r="AJ236" i="74" s="1"/>
  <c r="H236" i="74"/>
  <c r="I236" i="74" s="1"/>
  <c r="G236" i="74"/>
  <c r="AQ236" i="74" s="1"/>
  <c r="AI235" i="74"/>
  <c r="AJ235" i="74" s="1" a="1"/>
  <c r="AJ235" i="74" s="1"/>
  <c r="H235" i="74"/>
  <c r="I235" i="74" s="1"/>
  <c r="G235" i="74"/>
  <c r="AQ235" i="74" s="1"/>
  <c r="AI234" i="74"/>
  <c r="AJ234" i="74" s="1" a="1"/>
  <c r="AJ234" i="74" s="1"/>
  <c r="H234" i="74"/>
  <c r="L234" i="74" s="1"/>
  <c r="G234" i="74"/>
  <c r="AQ234" i="74" s="1"/>
  <c r="AI232" i="74"/>
  <c r="AJ232" i="74" s="1" a="1"/>
  <c r="AJ232" i="74" s="1"/>
  <c r="H232" i="74"/>
  <c r="I232" i="74" s="1"/>
  <c r="G232" i="74"/>
  <c r="AQ232" i="74" s="1"/>
  <c r="AI231" i="74"/>
  <c r="AJ231" i="74" s="1" a="1"/>
  <c r="AJ231" i="74" s="1"/>
  <c r="H231" i="74"/>
  <c r="L231" i="74" s="1"/>
  <c r="G231" i="74"/>
  <c r="AQ231" i="74" s="1"/>
  <c r="AI230" i="74"/>
  <c r="AJ230" i="74" s="1" a="1"/>
  <c r="AJ230" i="74" s="1"/>
  <c r="H230" i="74"/>
  <c r="I230" i="74" s="1"/>
  <c r="G230" i="74"/>
  <c r="AQ230" i="74" s="1"/>
  <c r="AI229" i="74"/>
  <c r="AJ229" i="74" s="1" a="1"/>
  <c r="AJ229" i="74" s="1"/>
  <c r="H229" i="74"/>
  <c r="I229" i="74" s="1"/>
  <c r="G229" i="74"/>
  <c r="AQ229" i="74" s="1"/>
  <c r="AI228" i="74"/>
  <c r="AJ228" i="74" s="1" a="1"/>
  <c r="AJ228" i="74" s="1"/>
  <c r="H228" i="74"/>
  <c r="I228" i="74" s="1"/>
  <c r="G228" i="74"/>
  <c r="AQ228" i="74" s="1"/>
  <c r="AI227" i="74"/>
  <c r="AJ227" i="74" s="1" a="1"/>
  <c r="AJ227" i="74" s="1"/>
  <c r="H227" i="74"/>
  <c r="L227" i="74" s="1"/>
  <c r="G227" i="74"/>
  <c r="AQ227" i="74" s="1"/>
  <c r="AI225" i="74"/>
  <c r="AJ225" i="74" s="1" a="1"/>
  <c r="AJ225" i="74" s="1"/>
  <c r="H225" i="74"/>
  <c r="I225" i="74" s="1"/>
  <c r="G225" i="74"/>
  <c r="AQ225" i="74" s="1"/>
  <c r="AI224" i="74"/>
  <c r="AJ224" i="74" s="1" a="1"/>
  <c r="AJ224" i="74" s="1"/>
  <c r="H224" i="74"/>
  <c r="I224" i="74" s="1"/>
  <c r="G224" i="74"/>
  <c r="AQ224" i="74" s="1"/>
  <c r="AI223" i="74"/>
  <c r="AJ223" i="74" s="1" a="1"/>
  <c r="AJ223" i="74" s="1"/>
  <c r="H223" i="74"/>
  <c r="I223" i="74" s="1"/>
  <c r="G223" i="74"/>
  <c r="AQ223" i="74" s="1"/>
  <c r="AI222" i="74"/>
  <c r="AJ222" i="74" s="1" a="1"/>
  <c r="AJ222" i="74" s="1"/>
  <c r="H222" i="74"/>
  <c r="L222" i="74" s="1"/>
  <c r="G222" i="74"/>
  <c r="AQ222" i="74" s="1"/>
  <c r="AI221" i="74"/>
  <c r="AJ221" i="74" s="1" a="1"/>
  <c r="AJ221" i="74" s="1"/>
  <c r="H221" i="74"/>
  <c r="I221" i="74" s="1"/>
  <c r="G221" i="74"/>
  <c r="AQ221" i="74" s="1"/>
  <c r="AI220" i="74"/>
  <c r="AJ220" i="74" s="1" a="1"/>
  <c r="AJ220" i="74" s="1"/>
  <c r="H220" i="74"/>
  <c r="I220" i="74" s="1"/>
  <c r="G220" i="74"/>
  <c r="AQ220" i="74" s="1"/>
  <c r="AI219" i="74"/>
  <c r="AJ219" i="74" s="1" a="1"/>
  <c r="AJ219" i="74" s="1"/>
  <c r="H219" i="74"/>
  <c r="I219" i="74" s="1"/>
  <c r="G219" i="74"/>
  <c r="AQ219" i="74" s="1"/>
  <c r="AI217" i="74"/>
  <c r="AJ217" i="74" s="1" a="1"/>
  <c r="AJ217" i="74" s="1"/>
  <c r="H217" i="74"/>
  <c r="I217" i="74" s="1"/>
  <c r="G217" i="74"/>
  <c r="AQ217" i="74" s="1"/>
  <c r="AI317" i="74"/>
  <c r="AJ317" i="74" s="1" a="1"/>
  <c r="AJ317" i="74" s="1"/>
  <c r="H317" i="74"/>
  <c r="I317" i="74" s="1"/>
  <c r="G317" i="74"/>
  <c r="AQ317" i="74" s="1"/>
  <c r="AI316" i="74"/>
  <c r="AJ316" i="74" s="1" a="1"/>
  <c r="AJ316" i="74" s="1"/>
  <c r="H316" i="74"/>
  <c r="I316" i="74" s="1"/>
  <c r="G316" i="74"/>
  <c r="AQ316" i="74" s="1"/>
  <c r="AI315" i="74"/>
  <c r="AJ315" i="74" s="1" a="1"/>
  <c r="AJ315" i="74" s="1"/>
  <c r="H315" i="74"/>
  <c r="I315" i="74" s="1"/>
  <c r="G315" i="74"/>
  <c r="AQ315" i="74" s="1"/>
  <c r="AI314" i="74"/>
  <c r="AJ314" i="74" s="1" a="1"/>
  <c r="AJ314" i="74" s="1"/>
  <c r="H314" i="74"/>
  <c r="I314" i="74" s="1"/>
  <c r="G314" i="74"/>
  <c r="AQ314" i="74" s="1"/>
  <c r="AI313" i="74"/>
  <c r="AJ313" i="74" s="1" a="1"/>
  <c r="AJ313" i="74" s="1"/>
  <c r="H313" i="74"/>
  <c r="I313" i="74" s="1"/>
  <c r="G313" i="74"/>
  <c r="AQ313" i="74" s="1"/>
  <c r="AI312" i="74"/>
  <c r="AJ312" i="74" s="1" a="1"/>
  <c r="AJ312" i="74" s="1"/>
  <c r="H312" i="74"/>
  <c r="I312" i="74" s="1"/>
  <c r="G312" i="74"/>
  <c r="AQ312" i="74" s="1"/>
  <c r="AI311" i="74"/>
  <c r="AJ311" i="74" s="1" a="1"/>
  <c r="AJ311" i="74" s="1"/>
  <c r="H311" i="74"/>
  <c r="I311" i="74" s="1"/>
  <c r="G311" i="74"/>
  <c r="AQ311" i="74" s="1"/>
  <c r="AI310" i="74"/>
  <c r="AJ310" i="74" s="1" a="1"/>
  <c r="AJ310" i="74" s="1"/>
  <c r="H310" i="74"/>
  <c r="I310" i="74" s="1"/>
  <c r="G310" i="74"/>
  <c r="AQ310" i="74" s="1"/>
  <c r="AI273" i="74"/>
  <c r="AJ273" i="74" s="1" a="1"/>
  <c r="AJ273" i="74" s="1"/>
  <c r="H273" i="74"/>
  <c r="J273" i="74" s="1"/>
  <c r="G273" i="74"/>
  <c r="AQ273" i="74" s="1"/>
  <c r="AI271" i="74"/>
  <c r="AJ271" i="74" s="1" a="1"/>
  <c r="AJ271" i="74" s="1"/>
  <c r="H271" i="74"/>
  <c r="I271" i="74" s="1"/>
  <c r="G271" i="74"/>
  <c r="AQ271" i="74" s="1"/>
  <c r="AI270" i="74"/>
  <c r="AJ270" i="74" s="1" a="1"/>
  <c r="AJ270" i="74" s="1"/>
  <c r="H270" i="74"/>
  <c r="I270" i="74" s="1"/>
  <c r="G270" i="74"/>
  <c r="AQ270" i="74" s="1"/>
  <c r="AI269" i="74"/>
  <c r="AJ269" i="74" s="1" a="1"/>
  <c r="AJ269" i="74" s="1"/>
  <c r="H269" i="74"/>
  <c r="L269" i="74" s="1"/>
  <c r="G269" i="74"/>
  <c r="AQ269" i="74" s="1"/>
  <c r="AI268" i="74"/>
  <c r="AJ268" i="74" s="1" a="1"/>
  <c r="AJ268" i="74" s="1"/>
  <c r="H268" i="74"/>
  <c r="J268" i="74" s="1"/>
  <c r="G268" i="74"/>
  <c r="AQ268" i="74" s="1"/>
  <c r="AI267" i="74"/>
  <c r="AJ267" i="74" s="1" a="1"/>
  <c r="AJ267" i="74" s="1"/>
  <c r="H267" i="74"/>
  <c r="I267" i="74" s="1"/>
  <c r="G267" i="74"/>
  <c r="AQ267" i="74" s="1"/>
  <c r="AI266" i="74"/>
  <c r="AJ266" i="74" s="1" a="1"/>
  <c r="AJ266" i="74" s="1"/>
  <c r="H266" i="74"/>
  <c r="I266" i="74" s="1"/>
  <c r="G266" i="74"/>
  <c r="AQ266" i="74" s="1"/>
  <c r="AI265" i="74"/>
  <c r="AJ265" i="74" s="1" a="1"/>
  <c r="AJ265" i="74" s="1"/>
  <c r="H265" i="74"/>
  <c r="I265" i="74" s="1"/>
  <c r="G265" i="74"/>
  <c r="AQ265" i="74" s="1"/>
  <c r="AI264" i="74"/>
  <c r="AJ264" i="74" s="1" a="1"/>
  <c r="AJ264" i="74" s="1"/>
  <c r="H264" i="74"/>
  <c r="I264" i="74" s="1"/>
  <c r="G264" i="74"/>
  <c r="AQ264" i="74" s="1"/>
  <c r="AI263" i="74"/>
  <c r="AJ263" i="74" s="1" a="1"/>
  <c r="AJ263" i="74" s="1"/>
  <c r="H263" i="74"/>
  <c r="I263" i="74" s="1"/>
  <c r="G263" i="74"/>
  <c r="AQ263" i="74" s="1"/>
  <c r="AI261" i="74"/>
  <c r="AJ261" i="74" s="1" a="1"/>
  <c r="AJ261" i="74" s="1"/>
  <c r="H261" i="74"/>
  <c r="I261" i="74" s="1"/>
  <c r="G261" i="74"/>
  <c r="AQ261" i="74" s="1"/>
  <c r="AI260" i="74"/>
  <c r="AJ260" i="74" s="1" a="1"/>
  <c r="AJ260" i="74" s="1"/>
  <c r="H260" i="74"/>
  <c r="L260" i="74" s="1"/>
  <c r="G260" i="74"/>
  <c r="AQ260" i="74" s="1"/>
  <c r="AI258" i="74"/>
  <c r="AJ258" i="74" s="1" a="1"/>
  <c r="AJ258" i="74" s="1"/>
  <c r="H258" i="74"/>
  <c r="I258" i="74" s="1"/>
  <c r="G258" i="74"/>
  <c r="AQ258" i="74" s="1"/>
  <c r="AI256" i="74"/>
  <c r="AJ256" i="74" s="1" a="1"/>
  <c r="AJ256" i="74" s="1"/>
  <c r="H256" i="74"/>
  <c r="I256" i="74" s="1"/>
  <c r="G256" i="74"/>
  <c r="AQ256" i="74" s="1"/>
  <c r="AI255" i="74"/>
  <c r="AJ255" i="74" s="1" a="1"/>
  <c r="AJ255" i="74" s="1"/>
  <c r="H255" i="74"/>
  <c r="I255" i="74" s="1"/>
  <c r="G255" i="74"/>
  <c r="AQ255" i="74" s="1"/>
  <c r="AI254" i="74"/>
  <c r="AJ254" i="74" s="1" a="1"/>
  <c r="AJ254" i="74" s="1"/>
  <c r="H254" i="74"/>
  <c r="I254" i="74" s="1"/>
  <c r="G254" i="74"/>
  <c r="AQ254" i="74" s="1"/>
  <c r="AI253" i="74"/>
  <c r="AJ253" i="74" s="1" a="1"/>
  <c r="AJ253" i="74" s="1"/>
  <c r="H253" i="74"/>
  <c r="I253" i="74" s="1"/>
  <c r="G253" i="74"/>
  <c r="AQ253" i="74" s="1"/>
  <c r="AI252" i="74"/>
  <c r="AJ252" i="74" s="1" a="1"/>
  <c r="AJ252" i="74" s="1"/>
  <c r="H252" i="74"/>
  <c r="I252" i="74" s="1"/>
  <c r="G252" i="74"/>
  <c r="AQ252" i="74" s="1"/>
  <c r="AI251" i="74"/>
  <c r="AJ251" i="74" s="1" a="1"/>
  <c r="AJ251" i="74" s="1"/>
  <c r="H251" i="74"/>
  <c r="I251" i="74" s="1"/>
  <c r="G251" i="74"/>
  <c r="AQ251" i="74" s="1"/>
  <c r="AI250" i="74"/>
  <c r="AJ250" i="74" s="1" a="1"/>
  <c r="AJ250" i="74" s="1"/>
  <c r="H250" i="74"/>
  <c r="I250" i="74" s="1"/>
  <c r="G250" i="74"/>
  <c r="AQ250" i="74" s="1"/>
  <c r="AI249" i="74"/>
  <c r="AJ249" i="74" s="1" a="1"/>
  <c r="AJ249" i="74" s="1"/>
  <c r="H249" i="74"/>
  <c r="I249" i="74" s="1"/>
  <c r="G249" i="74"/>
  <c r="AQ249" i="74" s="1"/>
  <c r="AI198" i="74"/>
  <c r="AJ198" i="74" s="1" a="1"/>
  <c r="AJ198" i="74" s="1"/>
  <c r="H198" i="74"/>
  <c r="K198" i="74" s="1"/>
  <c r="G198" i="74"/>
  <c r="AQ198" i="74" s="1"/>
  <c r="AI197" i="74"/>
  <c r="AJ197" i="74" s="1" a="1"/>
  <c r="AJ197" i="74" s="1"/>
  <c r="H197" i="74"/>
  <c r="K197" i="74" s="1"/>
  <c r="G197" i="74"/>
  <c r="AQ197" i="74" s="1"/>
  <c r="AI196" i="74"/>
  <c r="AJ196" i="74" s="1" a="1"/>
  <c r="AJ196" i="74" s="1"/>
  <c r="H196" i="74"/>
  <c r="K196" i="74" s="1"/>
  <c r="G196" i="74"/>
  <c r="AQ196" i="74" s="1"/>
  <c r="AI195" i="74"/>
  <c r="AJ195" i="74" s="1" a="1"/>
  <c r="AJ195" i="74" s="1"/>
  <c r="H195" i="74"/>
  <c r="I195" i="74" s="1"/>
  <c r="G195" i="74"/>
  <c r="AQ195" i="74" s="1"/>
  <c r="AI194" i="74"/>
  <c r="AJ194" i="74" s="1" a="1"/>
  <c r="AJ194" i="74" s="1"/>
  <c r="H194" i="74"/>
  <c r="I194" i="74" s="1"/>
  <c r="G194" i="74"/>
  <c r="AQ194" i="74" s="1"/>
  <c r="AI193" i="74"/>
  <c r="AJ193" i="74" s="1" a="1"/>
  <c r="AJ193" i="74" s="1"/>
  <c r="H193" i="74"/>
  <c r="I193" i="74" s="1"/>
  <c r="G193" i="74"/>
  <c r="AQ193" i="74" s="1"/>
  <c r="AI191" i="74"/>
  <c r="AJ191" i="74" s="1" a="1"/>
  <c r="AJ191" i="74" s="1"/>
  <c r="AI190" i="74"/>
  <c r="AJ190" i="74" s="1" a="1"/>
  <c r="AJ190" i="74" s="1"/>
  <c r="H190" i="74"/>
  <c r="L190" i="74" s="1"/>
  <c r="G190" i="74"/>
  <c r="AQ190" i="74" s="1"/>
  <c r="AI189" i="74"/>
  <c r="AJ189" i="74" s="1" a="1"/>
  <c r="AJ189" i="74" s="1"/>
  <c r="H189" i="74"/>
  <c r="I189" i="74" s="1"/>
  <c r="G189" i="74"/>
  <c r="AQ189" i="74" s="1"/>
  <c r="AI188" i="74"/>
  <c r="AJ188" i="74" s="1" a="1"/>
  <c r="AJ188" i="74" s="1"/>
  <c r="H188" i="74"/>
  <c r="I188" i="74" s="1"/>
  <c r="G188" i="74"/>
  <c r="AQ188" i="74" s="1"/>
  <c r="AI187" i="74"/>
  <c r="AJ187" i="74" s="1" a="1"/>
  <c r="AJ187" i="74" s="1"/>
  <c r="H187" i="74"/>
  <c r="L187" i="74" s="1"/>
  <c r="G187" i="74"/>
  <c r="AQ187" i="74" s="1"/>
  <c r="AI186" i="74"/>
  <c r="AJ186" i="74" s="1" a="1"/>
  <c r="AJ186" i="74" s="1"/>
  <c r="H186" i="74"/>
  <c r="I186" i="74" s="1"/>
  <c r="G186" i="74"/>
  <c r="AQ186" i="74" s="1"/>
  <c r="AI185" i="74"/>
  <c r="AJ185" i="74" s="1" a="1"/>
  <c r="AJ185" i="74" s="1"/>
  <c r="H185" i="74"/>
  <c r="L185" i="74" s="1"/>
  <c r="G185" i="74"/>
  <c r="AQ185" i="74" s="1"/>
  <c r="AI180" i="74"/>
  <c r="AJ180" i="74" s="1" a="1"/>
  <c r="AJ180" i="74" s="1"/>
  <c r="H180" i="74"/>
  <c r="I180" i="74" s="1"/>
  <c r="G180" i="74"/>
  <c r="AQ180" i="74" s="1"/>
  <c r="AI179" i="74"/>
  <c r="AJ179" i="74" s="1" a="1"/>
  <c r="AJ179" i="74" s="1"/>
  <c r="H179" i="74"/>
  <c r="I179" i="74" s="1"/>
  <c r="G179" i="74"/>
  <c r="AQ179" i="74" s="1"/>
  <c r="AI178" i="74"/>
  <c r="AJ178" i="74" s="1" a="1"/>
  <c r="AJ178" i="74" s="1"/>
  <c r="H178" i="74"/>
  <c r="K178" i="74" s="1"/>
  <c r="G178" i="74"/>
  <c r="AQ178" i="74" s="1"/>
  <c r="AI177" i="74"/>
  <c r="AJ177" i="74" s="1" a="1"/>
  <c r="AJ177" i="74" s="1"/>
  <c r="H177" i="74"/>
  <c r="L177" i="74" s="1"/>
  <c r="G177" i="74"/>
  <c r="AQ177" i="74" s="1"/>
  <c r="AI176" i="74"/>
  <c r="AJ176" i="74" s="1" a="1"/>
  <c r="AJ176" i="74" s="1"/>
  <c r="H176" i="74"/>
  <c r="L176" i="74" s="1"/>
  <c r="G176" i="74"/>
  <c r="AQ176" i="74" s="1"/>
  <c r="AI175" i="74"/>
  <c r="AJ175" i="74" s="1" a="1"/>
  <c r="AJ175" i="74" s="1"/>
  <c r="H175" i="74"/>
  <c r="L175" i="74" s="1"/>
  <c r="G175" i="74"/>
  <c r="AQ175" i="74" s="1"/>
  <c r="AI171" i="74"/>
  <c r="AJ171" i="74" s="1" a="1"/>
  <c r="AJ171" i="74" s="1"/>
  <c r="H171" i="74"/>
  <c r="L171" i="74" s="1"/>
  <c r="G171" i="74"/>
  <c r="AQ171" i="74" s="1"/>
  <c r="AI170" i="74"/>
  <c r="AJ170" i="74" s="1" a="1"/>
  <c r="AJ170" i="74" s="1"/>
  <c r="H170" i="74"/>
  <c r="I170" i="74" s="1"/>
  <c r="G170" i="74"/>
  <c r="AQ170" i="74" s="1"/>
  <c r="AI169" i="74"/>
  <c r="AJ169" i="74" s="1" a="1"/>
  <c r="AJ169" i="74" s="1"/>
  <c r="H169" i="74"/>
  <c r="J169" i="74" s="1"/>
  <c r="G169" i="74"/>
  <c r="AQ169" i="74" s="1"/>
  <c r="AI145" i="74"/>
  <c r="AJ145" i="74" s="1" a="1"/>
  <c r="AJ145" i="74" s="1"/>
  <c r="H145" i="74"/>
  <c r="J145" i="74" s="1"/>
  <c r="G145" i="74"/>
  <c r="AQ145" i="74" s="1"/>
  <c r="AI144" i="74"/>
  <c r="AJ144" i="74" s="1" a="1"/>
  <c r="AJ144" i="74" s="1"/>
  <c r="H144" i="74"/>
  <c r="I144" i="74" s="1"/>
  <c r="G144" i="74"/>
  <c r="AQ144" i="74" s="1"/>
  <c r="AI143" i="74"/>
  <c r="AJ143" i="74" s="1" a="1"/>
  <c r="AJ143" i="74" s="1"/>
  <c r="H143" i="74"/>
  <c r="I143" i="74" s="1"/>
  <c r="G143" i="74"/>
  <c r="AQ143" i="74" s="1"/>
  <c r="AI142" i="74"/>
  <c r="AJ142" i="74" s="1" a="1"/>
  <c r="AJ142" i="74" s="1"/>
  <c r="H142" i="74"/>
  <c r="I142" i="74" s="1"/>
  <c r="G142" i="74"/>
  <c r="AQ142" i="74" s="1"/>
  <c r="AI141" i="74"/>
  <c r="AJ141" i="74" s="1" a="1"/>
  <c r="AJ141" i="74" s="1"/>
  <c r="H141" i="74"/>
  <c r="I141" i="74" s="1"/>
  <c r="G141" i="74"/>
  <c r="AQ141" i="74" s="1"/>
  <c r="AI140" i="74"/>
  <c r="AJ140" i="74" s="1" a="1"/>
  <c r="AJ140" i="74" s="1"/>
  <c r="H140" i="74"/>
  <c r="J140" i="74" s="1"/>
  <c r="G140" i="74"/>
  <c r="AQ140" i="74" s="1"/>
  <c r="AI137" i="74"/>
  <c r="AJ137" i="74" s="1" a="1"/>
  <c r="AJ137" i="74" s="1"/>
  <c r="H137" i="74"/>
  <c r="J137" i="74" s="1"/>
  <c r="G137" i="74"/>
  <c r="AQ137" i="74" s="1"/>
  <c r="AI136" i="74"/>
  <c r="AJ136" i="74" s="1" a="1"/>
  <c r="AJ136" i="74" s="1"/>
  <c r="H136" i="74"/>
  <c r="I136" i="74" s="1"/>
  <c r="G136" i="74"/>
  <c r="AQ136" i="74" s="1"/>
  <c r="AI135" i="74"/>
  <c r="AJ135" i="74" s="1" a="1"/>
  <c r="AJ135" i="74" s="1"/>
  <c r="H135" i="74"/>
  <c r="I135" i="74" s="1"/>
  <c r="G135" i="74"/>
  <c r="AQ135" i="74" s="1"/>
  <c r="AI134" i="74"/>
  <c r="AJ134" i="74" s="1" a="1"/>
  <c r="AJ134" i="74" s="1"/>
  <c r="H134" i="74"/>
  <c r="I134" i="74" s="1"/>
  <c r="G134" i="74"/>
  <c r="AQ134" i="74" s="1"/>
  <c r="AI133" i="74"/>
  <c r="AJ133" i="74" s="1" a="1"/>
  <c r="AJ133" i="74" s="1"/>
  <c r="H133" i="74"/>
  <c r="I133" i="74" s="1"/>
  <c r="G133" i="74"/>
  <c r="AQ133" i="74" s="1"/>
  <c r="AI132" i="74"/>
  <c r="AJ132" i="74" s="1" a="1"/>
  <c r="AJ132" i="74" s="1"/>
  <c r="H132" i="74"/>
  <c r="I132" i="74" s="1"/>
  <c r="G132" i="74"/>
  <c r="AQ132" i="74" s="1"/>
  <c r="G146" i="74"/>
  <c r="AQ146" i="74" s="1"/>
  <c r="H146" i="74"/>
  <c r="I146" i="74" s="1"/>
  <c r="AI146" i="74"/>
  <c r="AJ146" i="74" s="1" a="1"/>
  <c r="AJ146" i="74" s="1"/>
  <c r="AL146" i="74" s="1"/>
  <c r="AO146" i="74" s="1"/>
  <c r="G147" i="74"/>
  <c r="AQ147" i="74" s="1"/>
  <c r="H147" i="74"/>
  <c r="L147" i="74" s="1"/>
  <c r="AI147" i="74"/>
  <c r="AJ147" i="74" s="1" a="1"/>
  <c r="AJ147" i="74" s="1"/>
  <c r="G148" i="74"/>
  <c r="AQ148" i="74" s="1"/>
  <c r="H148" i="74"/>
  <c r="I148" i="74" s="1"/>
  <c r="AI148" i="74"/>
  <c r="AJ148" i="74" s="1" a="1"/>
  <c r="AJ148" i="74" s="1"/>
  <c r="G149" i="74"/>
  <c r="AQ149" i="74" s="1"/>
  <c r="H149" i="74"/>
  <c r="I149" i="74" s="1"/>
  <c r="AI149" i="74"/>
  <c r="AJ149" i="74" s="1" a="1"/>
  <c r="AJ149" i="74" s="1"/>
  <c r="AL149" i="74" s="1"/>
  <c r="AO149" i="74" s="1"/>
  <c r="G150" i="74"/>
  <c r="AQ150" i="74" s="1"/>
  <c r="H150" i="74"/>
  <c r="I150" i="74" s="1"/>
  <c r="AI150" i="74"/>
  <c r="AJ150" i="74" s="1" a="1"/>
  <c r="AJ150" i="74" s="1"/>
  <c r="G151" i="74"/>
  <c r="AQ151" i="74" s="1"/>
  <c r="H151" i="74"/>
  <c r="I151" i="74" s="1"/>
  <c r="AI151" i="74"/>
  <c r="AJ151" i="74" s="1" a="1"/>
  <c r="AJ151" i="74" s="1"/>
  <c r="G152" i="74"/>
  <c r="AQ152" i="74" s="1"/>
  <c r="H152" i="74"/>
  <c r="I152" i="74" s="1"/>
  <c r="AI152" i="74"/>
  <c r="AJ152" i="74" s="1" a="1"/>
  <c r="AJ152" i="74" s="1"/>
  <c r="G153" i="74"/>
  <c r="AQ153" i="74" s="1"/>
  <c r="H153" i="74"/>
  <c r="L153" i="74" s="1"/>
  <c r="AI153" i="74"/>
  <c r="AJ153" i="74" s="1" a="1"/>
  <c r="AJ153" i="74" s="1"/>
  <c r="G154" i="74"/>
  <c r="AQ154" i="74" s="1"/>
  <c r="H154" i="74"/>
  <c r="I154" i="74" s="1"/>
  <c r="AI154" i="74"/>
  <c r="AJ154" i="74" s="1" a="1"/>
  <c r="AJ154" i="74" s="1"/>
  <c r="G155" i="74"/>
  <c r="AQ155" i="74" s="1"/>
  <c r="H155" i="74"/>
  <c r="L155" i="74" s="1"/>
  <c r="AI155" i="74"/>
  <c r="AJ155" i="74" s="1" a="1"/>
  <c r="AJ155" i="74" s="1"/>
  <c r="G156" i="74"/>
  <c r="AQ156" i="74" s="1"/>
  <c r="H156" i="74"/>
  <c r="I156" i="74" s="1"/>
  <c r="AI156" i="74"/>
  <c r="AJ156" i="74" s="1" a="1"/>
  <c r="AJ156" i="74" s="1"/>
  <c r="G157" i="74"/>
  <c r="AQ157" i="74" s="1"/>
  <c r="H157" i="74"/>
  <c r="I157" i="74" s="1"/>
  <c r="AI157" i="74"/>
  <c r="AJ157" i="74" s="1" a="1"/>
  <c r="AJ157" i="74" s="1"/>
  <c r="G158" i="74"/>
  <c r="AQ158" i="74" s="1"/>
  <c r="H158" i="74"/>
  <c r="J158" i="74" s="1"/>
  <c r="AI158" i="74"/>
  <c r="AJ158" i="74" s="1" a="1"/>
  <c r="AJ158" i="74" s="1"/>
  <c r="G159" i="74"/>
  <c r="AQ159" i="74" s="1"/>
  <c r="H159" i="74"/>
  <c r="L159" i="74" s="1"/>
  <c r="AI159" i="74"/>
  <c r="AJ159" i="74" s="1" a="1"/>
  <c r="AJ159" i="74" s="1"/>
  <c r="G160" i="74"/>
  <c r="AQ160" i="74" s="1"/>
  <c r="H160" i="74"/>
  <c r="I160" i="74" s="1"/>
  <c r="AI160" i="74"/>
  <c r="AJ160" i="74" s="1" a="1"/>
  <c r="AJ160" i="74" s="1"/>
  <c r="G161" i="74"/>
  <c r="AQ161" i="74" s="1"/>
  <c r="H161" i="74"/>
  <c r="I161" i="74" s="1"/>
  <c r="AI161" i="74"/>
  <c r="AJ161" i="74" s="1" a="1"/>
  <c r="AJ161" i="74" s="1"/>
  <c r="G162" i="74"/>
  <c r="AQ162" i="74" s="1"/>
  <c r="H162" i="74"/>
  <c r="I162" i="74" s="1"/>
  <c r="AI162" i="74"/>
  <c r="AJ162" i="74" s="1" a="1"/>
  <c r="AJ162" i="74" s="1"/>
  <c r="H583" i="74"/>
  <c r="I583" i="74" s="1"/>
  <c r="G583" i="74"/>
  <c r="H582" i="74"/>
  <c r="I582" i="74" s="1"/>
  <c r="G582" i="74"/>
  <c r="H580" i="74"/>
  <c r="I580" i="74" s="1"/>
  <c r="G580" i="74"/>
  <c r="AI583" i="74"/>
  <c r="AJ583" i="74" s="1" a="1"/>
  <c r="AJ583" i="74" s="1"/>
  <c r="AN583" i="74" s="1"/>
  <c r="AM583" i="74" s="1"/>
  <c r="AI582" i="74"/>
  <c r="AJ582" i="74" s="1" a="1"/>
  <c r="AJ582" i="74" s="1"/>
  <c r="AK582" i="74" s="1"/>
  <c r="AI580" i="74"/>
  <c r="AJ580" i="74" s="1" a="1"/>
  <c r="AJ580" i="74" s="1"/>
  <c r="AK580" i="74" s="1"/>
  <c r="AI578" i="74"/>
  <c r="AJ578" i="74" s="1" a="1"/>
  <c r="AJ578" i="74" s="1"/>
  <c r="AK578" i="74" s="1"/>
  <c r="AI576" i="74"/>
  <c r="AJ576" i="74" s="1" a="1"/>
  <c r="AJ576" i="74" s="1"/>
  <c r="AN576" i="74" s="1"/>
  <c r="AM576" i="74" s="1"/>
  <c r="AI575" i="74"/>
  <c r="AJ575" i="74" s="1" a="1"/>
  <c r="AJ575" i="74" s="1"/>
  <c r="AL575" i="74" s="1"/>
  <c r="AO575" i="74" s="1"/>
  <c r="AI574" i="74"/>
  <c r="AJ574" i="74" s="1" a="1"/>
  <c r="AJ574" i="74" s="1"/>
  <c r="AN574" i="74" s="1"/>
  <c r="AM574" i="74" s="1"/>
  <c r="AI573" i="74"/>
  <c r="AJ573" i="74" s="1" a="1"/>
  <c r="AJ573" i="74" s="1"/>
  <c r="AN573" i="74" s="1"/>
  <c r="AM573" i="74" s="1"/>
  <c r="AI566" i="74"/>
  <c r="AJ566" i="74" s="1" a="1"/>
  <c r="AJ566" i="74" s="1"/>
  <c r="AI565" i="74"/>
  <c r="AJ565" i="74" s="1" a="1"/>
  <c r="AJ565" i="74" s="1"/>
  <c r="AI564" i="74"/>
  <c r="AJ564" i="74" s="1" a="1"/>
  <c r="AJ564" i="74" s="1"/>
  <c r="AI563" i="74"/>
  <c r="AJ563" i="74" s="1" a="1"/>
  <c r="AJ563" i="74" s="1"/>
  <c r="AI562" i="74"/>
  <c r="AJ562" i="74" s="1" a="1"/>
  <c r="AJ562" i="74" s="1"/>
  <c r="AI561" i="74"/>
  <c r="AJ561" i="74" s="1" a="1"/>
  <c r="AJ561" i="74" s="1"/>
  <c r="AI560" i="74"/>
  <c r="AJ560" i="74" s="1" a="1"/>
  <c r="AJ560" i="74" s="1"/>
  <c r="AI559" i="74"/>
  <c r="AJ559" i="74" s="1" a="1"/>
  <c r="AJ559" i="74" s="1"/>
  <c r="AI557" i="74"/>
  <c r="AJ557" i="74" s="1" a="1"/>
  <c r="AJ557" i="74" s="1"/>
  <c r="AI556" i="74"/>
  <c r="AI555" i="74"/>
  <c r="AI553" i="74"/>
  <c r="AI552" i="74"/>
  <c r="H566" i="74"/>
  <c r="J566" i="74" s="1"/>
  <c r="G566" i="74"/>
  <c r="H565" i="74"/>
  <c r="K565" i="74" s="1"/>
  <c r="G565" i="74"/>
  <c r="H564" i="74"/>
  <c r="K564" i="74" s="1"/>
  <c r="G564" i="74"/>
  <c r="H563" i="74"/>
  <c r="J563" i="74" s="1"/>
  <c r="G563" i="74"/>
  <c r="H562" i="74"/>
  <c r="I562" i="74" s="1"/>
  <c r="G562" i="74"/>
  <c r="H561" i="74"/>
  <c r="K561" i="74" s="1"/>
  <c r="G561" i="74"/>
  <c r="H560" i="74"/>
  <c r="K560" i="74" s="1"/>
  <c r="G560" i="74"/>
  <c r="H559" i="74"/>
  <c r="K559" i="74" s="1"/>
  <c r="G559" i="74"/>
  <c r="AI558" i="74"/>
  <c r="AJ558" i="74" s="1" a="1"/>
  <c r="AJ558" i="74" s="1"/>
  <c r="H558" i="74"/>
  <c r="K558" i="74" s="1"/>
  <c r="G558" i="74"/>
  <c r="H557" i="74"/>
  <c r="K557" i="74" s="1"/>
  <c r="G557" i="74"/>
  <c r="H578" i="74"/>
  <c r="I578" i="74" s="1"/>
  <c r="G578" i="74"/>
  <c r="H576" i="74"/>
  <c r="I576" i="74" s="1"/>
  <c r="G576" i="74"/>
  <c r="H575" i="74"/>
  <c r="I575" i="74" s="1"/>
  <c r="G575" i="74"/>
  <c r="H574" i="74"/>
  <c r="I574" i="74" s="1"/>
  <c r="G574" i="74"/>
  <c r="H573" i="74"/>
  <c r="J573" i="74" s="1"/>
  <c r="G573" i="74"/>
  <c r="AI88" i="74"/>
  <c r="AJ88" i="74" s="1" a="1"/>
  <c r="AJ88" i="74" s="1"/>
  <c r="AI86" i="74"/>
  <c r="AJ86" i="74" s="1" a="1"/>
  <c r="AJ86" i="74" s="1"/>
  <c r="H86" i="74"/>
  <c r="I86" i="74" s="1"/>
  <c r="G86" i="74"/>
  <c r="AQ86" i="74" s="1"/>
  <c r="AI85" i="74"/>
  <c r="AJ85" i="74" s="1" a="1"/>
  <c r="AJ85" i="74" s="1"/>
  <c r="H85" i="74"/>
  <c r="I85" i="74" s="1"/>
  <c r="G85" i="74"/>
  <c r="AQ85" i="74" s="1"/>
  <c r="AI45" i="74"/>
  <c r="AJ45" i="74" s="1" a="1"/>
  <c r="AJ45" i="74" s="1"/>
  <c r="AI44" i="74"/>
  <c r="AJ44" i="74" s="1" a="1"/>
  <c r="AJ44" i="74" s="1"/>
  <c r="H44" i="74"/>
  <c r="I44" i="74" s="1"/>
  <c r="G44" i="74"/>
  <c r="AQ44" i="74" s="1"/>
  <c r="AI43" i="74"/>
  <c r="AJ43" i="74" s="1" a="1"/>
  <c r="AJ43" i="74" s="1"/>
  <c r="H43" i="74"/>
  <c r="L43" i="74" s="1"/>
  <c r="G43" i="74"/>
  <c r="AQ43" i="74" s="1"/>
  <c r="AI42" i="74"/>
  <c r="AJ42" i="74" s="1" a="1"/>
  <c r="AJ42" i="74" s="1"/>
  <c r="H42" i="74"/>
  <c r="I42" i="74" s="1"/>
  <c r="G42" i="74"/>
  <c r="AQ42" i="74" s="1"/>
  <c r="AI40" i="74"/>
  <c r="AJ40" i="74" s="1" a="1"/>
  <c r="AJ40" i="74" s="1"/>
  <c r="H40" i="74"/>
  <c r="J40" i="74" s="1"/>
  <c r="G40" i="74"/>
  <c r="AQ40" i="74" s="1"/>
  <c r="AI39" i="74"/>
  <c r="AJ39" i="74" s="1" a="1"/>
  <c r="AJ39" i="74" s="1"/>
  <c r="AL39" i="74" s="1"/>
  <c r="AO39" i="74" s="1"/>
  <c r="H39" i="74"/>
  <c r="I39" i="74" s="1"/>
  <c r="G39" i="74"/>
  <c r="AQ39" i="74" s="1"/>
  <c r="AI38" i="74"/>
  <c r="AJ38" i="74" s="1" a="1"/>
  <c r="AJ38" i="74" s="1"/>
  <c r="H38" i="74"/>
  <c r="I38" i="74" s="1"/>
  <c r="G38" i="74"/>
  <c r="AQ38" i="74" s="1"/>
  <c r="AI37" i="74"/>
  <c r="AJ37" i="74" s="1" a="1"/>
  <c r="AJ37" i="74" s="1"/>
  <c r="H37" i="74"/>
  <c r="I37" i="74" s="1"/>
  <c r="G37" i="74"/>
  <c r="AQ37" i="74" s="1"/>
  <c r="AI36" i="74"/>
  <c r="AJ36" i="74" s="1" a="1"/>
  <c r="AJ36" i="74" s="1"/>
  <c r="AI35" i="74"/>
  <c r="AJ35" i="74" s="1" a="1"/>
  <c r="AJ35" i="74" s="1"/>
  <c r="H35" i="74"/>
  <c r="I35" i="74" s="1"/>
  <c r="G35" i="74"/>
  <c r="AQ35" i="74" s="1"/>
  <c r="AI34" i="74"/>
  <c r="AJ34" i="74" s="1" a="1"/>
  <c r="AJ34" i="74" s="1"/>
  <c r="H34" i="74"/>
  <c r="I34" i="74" s="1"/>
  <c r="G34" i="74"/>
  <c r="AQ34" i="74" s="1"/>
  <c r="AI33" i="74"/>
  <c r="AJ33" i="74" s="1" a="1"/>
  <c r="AJ33" i="74" s="1"/>
  <c r="H33" i="74"/>
  <c r="I33" i="74" s="1"/>
  <c r="G33" i="74"/>
  <c r="AQ33" i="74" s="1"/>
  <c r="AI32" i="74"/>
  <c r="AJ32" i="74" s="1" a="1"/>
  <c r="AJ32" i="74" s="1"/>
  <c r="AL32" i="74" s="1"/>
  <c r="AO32" i="74" s="1"/>
  <c r="H32" i="74"/>
  <c r="I32" i="74" s="1"/>
  <c r="G32" i="74"/>
  <c r="AQ32" i="74" s="1"/>
  <c r="AI31" i="74"/>
  <c r="AJ31" i="74" s="1" a="1"/>
  <c r="AJ31" i="74" s="1"/>
  <c r="H31" i="74"/>
  <c r="I31" i="74" s="1"/>
  <c r="G31" i="74"/>
  <c r="AQ31" i="74" s="1"/>
  <c r="AI30" i="74"/>
  <c r="AJ30" i="74" s="1" a="1"/>
  <c r="AJ30" i="74" s="1"/>
  <c r="H30" i="74"/>
  <c r="I30" i="74" s="1"/>
  <c r="G30" i="74"/>
  <c r="AQ30" i="74" s="1"/>
  <c r="AI29" i="74"/>
  <c r="AJ29" i="74" s="1" a="1"/>
  <c r="AJ29" i="74" s="1"/>
  <c r="H29" i="74"/>
  <c r="I29" i="74" s="1"/>
  <c r="G29" i="74"/>
  <c r="AQ29" i="74" s="1"/>
  <c r="AI28" i="74"/>
  <c r="AJ28" i="74" s="1" a="1"/>
  <c r="AJ28" i="74" s="1"/>
  <c r="AL28" i="74" s="1"/>
  <c r="AO28" i="74" s="1"/>
  <c r="H28" i="74"/>
  <c r="I28" i="74" s="1"/>
  <c r="G28" i="74"/>
  <c r="AQ28" i="74" s="1"/>
  <c r="AI27" i="74"/>
  <c r="AJ27" i="74" s="1" a="1"/>
  <c r="AJ27" i="74" s="1"/>
  <c r="H27" i="74"/>
  <c r="J27" i="74" s="1"/>
  <c r="G27" i="74"/>
  <c r="AQ27" i="74" s="1"/>
  <c r="AI26" i="74"/>
  <c r="AJ26" i="74" s="1" a="1"/>
  <c r="AJ26" i="74" s="1"/>
  <c r="AK26" i="74" s="1"/>
  <c r="H26" i="74"/>
  <c r="J26" i="74" s="1"/>
  <c r="G26" i="74"/>
  <c r="AQ26" i="74" s="1"/>
  <c r="AI25" i="74"/>
  <c r="AJ25" i="74" s="1" a="1"/>
  <c r="AJ25" i="74" s="1"/>
  <c r="H25" i="74"/>
  <c r="J25" i="74" s="1"/>
  <c r="G25" i="74"/>
  <c r="AQ25" i="74" s="1"/>
  <c r="AI24" i="74"/>
  <c r="AJ24" i="74" s="1" a="1"/>
  <c r="AJ24" i="74" s="1"/>
  <c r="AI23" i="74"/>
  <c r="AJ23" i="74" s="1" a="1"/>
  <c r="AJ23" i="74" s="1"/>
  <c r="AI21" i="74"/>
  <c r="AJ21" i="74" s="1" a="1"/>
  <c r="AJ21" i="74" s="1"/>
  <c r="H21" i="74"/>
  <c r="J21" i="74" s="1"/>
  <c r="G21" i="74"/>
  <c r="AQ21" i="74" s="1"/>
  <c r="AI19" i="74"/>
  <c r="AJ19" i="74" s="1" a="1"/>
  <c r="AJ19" i="74" s="1"/>
  <c r="AK19" i="74" s="1"/>
  <c r="H19" i="74"/>
  <c r="I19" i="74" s="1"/>
  <c r="G19" i="74"/>
  <c r="AQ19" i="74" s="1"/>
  <c r="AI18" i="74"/>
  <c r="AJ18" i="74" s="1" a="1"/>
  <c r="AJ18" i="74" s="1"/>
  <c r="AI17" i="74"/>
  <c r="AJ17" i="74" s="1" a="1"/>
  <c r="AJ17" i="74" s="1"/>
  <c r="H17" i="74"/>
  <c r="I17" i="74" s="1"/>
  <c r="G17" i="74"/>
  <c r="AQ17" i="74" s="1"/>
  <c r="M229" i="74" l="1"/>
  <c r="M276" i="74"/>
  <c r="M261" i="74"/>
  <c r="M291" i="74"/>
  <c r="M350" i="74"/>
  <c r="M242" i="74"/>
  <c r="M267" i="74"/>
  <c r="M264" i="74"/>
  <c r="M287" i="74"/>
  <c r="M308" i="74"/>
  <c r="M224" i="74"/>
  <c r="M232" i="74"/>
  <c r="M244" i="74"/>
  <c r="M222" i="74"/>
  <c r="M230" i="74"/>
  <c r="M240" i="74"/>
  <c r="M305" i="74"/>
  <c r="M269" i="74"/>
  <c r="M277" i="74"/>
  <c r="M268" i="74"/>
  <c r="M225" i="74"/>
  <c r="M234" i="74"/>
  <c r="M275" i="74"/>
  <c r="M352" i="74"/>
  <c r="M399" i="74"/>
  <c r="M227" i="74"/>
  <c r="M235" i="74"/>
  <c r="M273" i="74"/>
  <c r="M280" i="74"/>
  <c r="M348" i="74"/>
  <c r="M401" i="74"/>
  <c r="M237" i="74"/>
  <c r="M231" i="74"/>
  <c r="M241" i="74"/>
  <c r="M282" i="74"/>
  <c r="M220" i="74"/>
  <c r="M228" i="74"/>
  <c r="M239" i="74"/>
  <c r="M260" i="74"/>
  <c r="M274" i="74"/>
  <c r="M307" i="74"/>
  <c r="M349" i="74"/>
  <c r="M137" i="74"/>
  <c r="M170" i="74"/>
  <c r="M27" i="74"/>
  <c r="M190" i="74"/>
  <c r="M196" i="74"/>
  <c r="M25" i="74"/>
  <c r="M45" i="74"/>
  <c r="M197" i="74"/>
  <c r="M198" i="74"/>
  <c r="M86" i="74"/>
  <c r="M188" i="74"/>
  <c r="M18" i="74"/>
  <c r="M175" i="74"/>
  <c r="M30" i="74"/>
  <c r="M147" i="74"/>
  <c r="M191" i="74"/>
  <c r="M37" i="74"/>
  <c r="M153" i="74"/>
  <c r="M26" i="74"/>
  <c r="M133" i="74"/>
  <c r="M23" i="74"/>
  <c r="M134" i="74"/>
  <c r="M155" i="74"/>
  <c r="M176" i="74"/>
  <c r="M44" i="74"/>
  <c r="M17" i="74"/>
  <c r="M140" i="74"/>
  <c r="M40" i="74"/>
  <c r="M136" i="74"/>
  <c r="M189" i="74"/>
  <c r="M24" i="74"/>
  <c r="M43" i="74"/>
  <c r="M88" i="74"/>
  <c r="M135" i="74"/>
  <c r="M177" i="74"/>
  <c r="M265" i="74"/>
  <c r="M288" i="74"/>
  <c r="M289" i="74"/>
  <c r="M298" i="74"/>
  <c r="M299" i="74"/>
  <c r="M266" i="74"/>
  <c r="M270" i="74"/>
  <c r="M292" i="74"/>
  <c r="M300" i="74"/>
  <c r="M313" i="74"/>
  <c r="M271" i="74"/>
  <c r="M293" i="74"/>
  <c r="M314" i="74"/>
  <c r="M283" i="74"/>
  <c r="M294" i="74"/>
  <c r="M315" i="74"/>
  <c r="M258" i="74"/>
  <c r="M295" i="74"/>
  <c r="M316" i="74"/>
  <c r="M263" i="74"/>
  <c r="M284" i="74"/>
  <c r="M296" i="74"/>
  <c r="M285" i="74"/>
  <c r="M297" i="74"/>
  <c r="M247" i="74"/>
  <c r="M356" i="74"/>
  <c r="M404" i="74"/>
  <c r="M159" i="74"/>
  <c r="M179" i="74"/>
  <c r="M195" i="74"/>
  <c r="M32" i="74"/>
  <c r="M85" i="74"/>
  <c r="M151" i="74"/>
  <c r="M249" i="74"/>
  <c r="M31" i="74"/>
  <c r="M161" i="74"/>
  <c r="M141" i="74"/>
  <c r="M180" i="74"/>
  <c r="M312" i="74"/>
  <c r="M219" i="74"/>
  <c r="M143" i="74"/>
  <c r="M162" i="74"/>
  <c r="M223" i="74"/>
  <c r="M317" i="74"/>
  <c r="M33" i="74"/>
  <c r="M150" i="74"/>
  <c r="M255" i="74"/>
  <c r="M301" i="74"/>
  <c r="M144" i="74"/>
  <c r="M154" i="74"/>
  <c r="M186" i="74"/>
  <c r="M236" i="74"/>
  <c r="M251" i="74"/>
  <c r="M303" i="74"/>
  <c r="M42" i="74"/>
  <c r="M178" i="74"/>
  <c r="M194" i="74"/>
  <c r="M250" i="74"/>
  <c r="M217" i="74"/>
  <c r="M248" i="74"/>
  <c r="M21" i="74"/>
  <c r="M156" i="74"/>
  <c r="M187" i="74"/>
  <c r="M252" i="74"/>
  <c r="M400" i="74"/>
  <c r="M35" i="74"/>
  <c r="M160" i="74"/>
  <c r="M152" i="74"/>
  <c r="M132" i="74"/>
  <c r="M142" i="74"/>
  <c r="M185" i="74"/>
  <c r="M253" i="74"/>
  <c r="M243" i="74"/>
  <c r="M36" i="74"/>
  <c r="M146" i="74"/>
  <c r="M169" i="74"/>
  <c r="M245" i="74"/>
  <c r="M310" i="74"/>
  <c r="M354" i="74"/>
  <c r="M402" i="74"/>
  <c r="M28" i="74"/>
  <c r="M221" i="74"/>
  <c r="M19" i="74"/>
  <c r="M34" i="74"/>
  <c r="M39" i="74"/>
  <c r="M157" i="74"/>
  <c r="M149" i="74"/>
  <c r="M145" i="74"/>
  <c r="M256" i="74"/>
  <c r="M246" i="74"/>
  <c r="M302" i="74"/>
  <c r="M309" i="74"/>
  <c r="M353" i="74"/>
  <c r="M29" i="74"/>
  <c r="M38" i="74"/>
  <c r="M148" i="74"/>
  <c r="M158" i="74"/>
  <c r="M171" i="74"/>
  <c r="M193" i="74"/>
  <c r="M254" i="74"/>
  <c r="M311" i="74"/>
  <c r="M355" i="74"/>
  <c r="M357" i="74"/>
  <c r="M403" i="74"/>
  <c r="AN402" i="74"/>
  <c r="AM402" i="74" s="1"/>
  <c r="AL402" i="74"/>
  <c r="AO402" i="74" s="1"/>
  <c r="AK402" i="74"/>
  <c r="AN400" i="74"/>
  <c r="AM400" i="74" s="1"/>
  <c r="AL400" i="74"/>
  <c r="AO400" i="74" s="1"/>
  <c r="AK400" i="74"/>
  <c r="AN399" i="74"/>
  <c r="AM399" i="74" s="1"/>
  <c r="AL399" i="74"/>
  <c r="AO399" i="74" s="1"/>
  <c r="AK399" i="74"/>
  <c r="AK403" i="74"/>
  <c r="AN403" i="74"/>
  <c r="AM403" i="74" s="1"/>
  <c r="AL403" i="74"/>
  <c r="AO403" i="74" s="1"/>
  <c r="AK401" i="74"/>
  <c r="AN401" i="74"/>
  <c r="AM401" i="74" s="1"/>
  <c r="AL401" i="74"/>
  <c r="AO401" i="74" s="1"/>
  <c r="AN404" i="74"/>
  <c r="AM404" i="74" s="1"/>
  <c r="AL404" i="74"/>
  <c r="AO404" i="74" s="1"/>
  <c r="AK404" i="74"/>
  <c r="AN350" i="74"/>
  <c r="AM350" i="74" s="1"/>
  <c r="AL350" i="74"/>
  <c r="AO350" i="74" s="1"/>
  <c r="AK350" i="74"/>
  <c r="AK354" i="74"/>
  <c r="AN354" i="74"/>
  <c r="AM354" i="74" s="1"/>
  <c r="AL354" i="74"/>
  <c r="AO354" i="74" s="1"/>
  <c r="AK356" i="74"/>
  <c r="AN356" i="74"/>
  <c r="AM356" i="74" s="1"/>
  <c r="AL356" i="74"/>
  <c r="AO356" i="74" s="1"/>
  <c r="AN353" i="74"/>
  <c r="AM353" i="74" s="1"/>
  <c r="AL353" i="74"/>
  <c r="AO353" i="74" s="1"/>
  <c r="AK353" i="74"/>
  <c r="AK348" i="74"/>
  <c r="AN348" i="74"/>
  <c r="AM348" i="74" s="1"/>
  <c r="AL348" i="74"/>
  <c r="AO348" i="74" s="1"/>
  <c r="AN355" i="74"/>
  <c r="AM355" i="74" s="1"/>
  <c r="AL355" i="74"/>
  <c r="AO355" i="74" s="1"/>
  <c r="AK355" i="74"/>
  <c r="AK349" i="74"/>
  <c r="AN349" i="74"/>
  <c r="AM349" i="74" s="1"/>
  <c r="AL349" i="74"/>
  <c r="AO349" i="74" s="1"/>
  <c r="AK352" i="74"/>
  <c r="AN352" i="74"/>
  <c r="AM352" i="74" s="1"/>
  <c r="AL352" i="74"/>
  <c r="AO352" i="74" s="1"/>
  <c r="AN357" i="74"/>
  <c r="AM357" i="74" s="1"/>
  <c r="AL357" i="74"/>
  <c r="AO357" i="74" s="1"/>
  <c r="AK357" i="74"/>
  <c r="AK275" i="74"/>
  <c r="AN275" i="74"/>
  <c r="AM275" i="74" s="1"/>
  <c r="AL275" i="74"/>
  <c r="AO275" i="74" s="1"/>
  <c r="AK277" i="74"/>
  <c r="AN277" i="74"/>
  <c r="AM277" i="74" s="1"/>
  <c r="AL277" i="74"/>
  <c r="AO277" i="74" s="1"/>
  <c r="AK282" i="74"/>
  <c r="AN282" i="74"/>
  <c r="AM282" i="74" s="1"/>
  <c r="AL282" i="74"/>
  <c r="AO282" i="74" s="1"/>
  <c r="AK283" i="74"/>
  <c r="AN283" i="74"/>
  <c r="AM283" i="74" s="1"/>
  <c r="AL283" i="74"/>
  <c r="AO283" i="74" s="1"/>
  <c r="AK284" i="74"/>
  <c r="AN284" i="74"/>
  <c r="AM284" i="74" s="1"/>
  <c r="AL284" i="74"/>
  <c r="AO284" i="74" s="1"/>
  <c r="AK287" i="74"/>
  <c r="AN287" i="74"/>
  <c r="AM287" i="74" s="1"/>
  <c r="AL287" i="74"/>
  <c r="AO287" i="74" s="1"/>
  <c r="AK289" i="74"/>
  <c r="AN289" i="74"/>
  <c r="AM289" i="74" s="1"/>
  <c r="AL289" i="74"/>
  <c r="AO289" i="74" s="1"/>
  <c r="AK293" i="74"/>
  <c r="AN293" i="74"/>
  <c r="AM293" i="74" s="1"/>
  <c r="AL293" i="74"/>
  <c r="AO293" i="74" s="1"/>
  <c r="AK295" i="74"/>
  <c r="AN295" i="74"/>
  <c r="AM295" i="74" s="1"/>
  <c r="AL295" i="74"/>
  <c r="AO295" i="74" s="1"/>
  <c r="AK297" i="74"/>
  <c r="AN297" i="74"/>
  <c r="AM297" i="74" s="1"/>
  <c r="AL297" i="74"/>
  <c r="AO297" i="74" s="1"/>
  <c r="AK299" i="74"/>
  <c r="AN299" i="74"/>
  <c r="AM299" i="74" s="1"/>
  <c r="AL299" i="74"/>
  <c r="AO299" i="74" s="1"/>
  <c r="AK301" i="74"/>
  <c r="AN301" i="74"/>
  <c r="AM301" i="74" s="1"/>
  <c r="AL301" i="74"/>
  <c r="AO301" i="74" s="1"/>
  <c r="AK303" i="74"/>
  <c r="AN303" i="74"/>
  <c r="AM303" i="74" s="1"/>
  <c r="AL303" i="74"/>
  <c r="AO303" i="74" s="1"/>
  <c r="AK308" i="74"/>
  <c r="AN308" i="74"/>
  <c r="AM308" i="74" s="1"/>
  <c r="AL308" i="74"/>
  <c r="AO308" i="74" s="1"/>
  <c r="AN274" i="74"/>
  <c r="AM274" i="74" s="1"/>
  <c r="AL274" i="74"/>
  <c r="AO274" i="74" s="1"/>
  <c r="AK274" i="74"/>
  <c r="AN276" i="74"/>
  <c r="AM276" i="74" s="1"/>
  <c r="AL276" i="74"/>
  <c r="AO276" i="74" s="1"/>
  <c r="AK276" i="74"/>
  <c r="AN280" i="74"/>
  <c r="AM280" i="74" s="1"/>
  <c r="AL280" i="74"/>
  <c r="AO280" i="74" s="1"/>
  <c r="AK280" i="74"/>
  <c r="AN285" i="74"/>
  <c r="AM285" i="74" s="1"/>
  <c r="AL285" i="74"/>
  <c r="AO285" i="74" s="1"/>
  <c r="AK285" i="74"/>
  <c r="AN288" i="74"/>
  <c r="AM288" i="74" s="1"/>
  <c r="AL288" i="74"/>
  <c r="AO288" i="74" s="1"/>
  <c r="AK288" i="74"/>
  <c r="AN291" i="74"/>
  <c r="AM291" i="74" s="1"/>
  <c r="AL291" i="74"/>
  <c r="AO291" i="74" s="1"/>
  <c r="AK291" i="74"/>
  <c r="AN292" i="74"/>
  <c r="AM292" i="74" s="1"/>
  <c r="AL292" i="74"/>
  <c r="AO292" i="74" s="1"/>
  <c r="AK292" i="74"/>
  <c r="AN294" i="74"/>
  <c r="AM294" i="74" s="1"/>
  <c r="AL294" i="74"/>
  <c r="AO294" i="74" s="1"/>
  <c r="AK294" i="74"/>
  <c r="AN296" i="74"/>
  <c r="AM296" i="74" s="1"/>
  <c r="AL296" i="74"/>
  <c r="AO296" i="74" s="1"/>
  <c r="AK296" i="74"/>
  <c r="AN298" i="74"/>
  <c r="AM298" i="74" s="1"/>
  <c r="AL298" i="74"/>
  <c r="AO298" i="74" s="1"/>
  <c r="AK298" i="74"/>
  <c r="AN300" i="74"/>
  <c r="AM300" i="74" s="1"/>
  <c r="AL300" i="74"/>
  <c r="AO300" i="74" s="1"/>
  <c r="AK300" i="74"/>
  <c r="AN302" i="74"/>
  <c r="AM302" i="74" s="1"/>
  <c r="AL302" i="74"/>
  <c r="AO302" i="74" s="1"/>
  <c r="AK302" i="74"/>
  <c r="AN305" i="74"/>
  <c r="AM305" i="74" s="1"/>
  <c r="AL305" i="74"/>
  <c r="AO305" i="74" s="1"/>
  <c r="AK305" i="74"/>
  <c r="AN307" i="74"/>
  <c r="AM307" i="74" s="1"/>
  <c r="AL307" i="74"/>
  <c r="AO307" i="74" s="1"/>
  <c r="AK307" i="74"/>
  <c r="AN309" i="74"/>
  <c r="AM309" i="74" s="1"/>
  <c r="AL309" i="74"/>
  <c r="AO309" i="74" s="1"/>
  <c r="AK309" i="74"/>
  <c r="AN228" i="74"/>
  <c r="AM228" i="74" s="1"/>
  <c r="AL228" i="74"/>
  <c r="AO228" i="74" s="1"/>
  <c r="AK228" i="74"/>
  <c r="AK236" i="74"/>
  <c r="AN236" i="74"/>
  <c r="AM236" i="74" s="1"/>
  <c r="AL236" i="74"/>
  <c r="AO236" i="74" s="1"/>
  <c r="AN246" i="74"/>
  <c r="AM246" i="74" s="1"/>
  <c r="AL246" i="74"/>
  <c r="AO246" i="74" s="1"/>
  <c r="AK246" i="74"/>
  <c r="AN227" i="74"/>
  <c r="AM227" i="74" s="1"/>
  <c r="AL227" i="74"/>
  <c r="AO227" i="74" s="1"/>
  <c r="AK227" i="74"/>
  <c r="AK234" i="74"/>
  <c r="AN234" i="74"/>
  <c r="AM234" i="74" s="1"/>
  <c r="AL234" i="74"/>
  <c r="AO234" i="74" s="1"/>
  <c r="AN244" i="74"/>
  <c r="AM244" i="74" s="1"/>
  <c r="AL244" i="74"/>
  <c r="AO244" i="74" s="1"/>
  <c r="AK244" i="74"/>
  <c r="AN224" i="74"/>
  <c r="AM224" i="74" s="1"/>
  <c r="AL224" i="74"/>
  <c r="AO224" i="74" s="1"/>
  <c r="AK224" i="74"/>
  <c r="AK231" i="74"/>
  <c r="AN231" i="74"/>
  <c r="AM231" i="74" s="1"/>
  <c r="AL231" i="74"/>
  <c r="AO231" i="74" s="1"/>
  <c r="AN242" i="74"/>
  <c r="AM242" i="74" s="1"/>
  <c r="AL242" i="74"/>
  <c r="AO242" i="74" s="1"/>
  <c r="AK242" i="74"/>
  <c r="AN222" i="74"/>
  <c r="AM222" i="74" s="1"/>
  <c r="AL222" i="74"/>
  <c r="AO222" i="74" s="1"/>
  <c r="AK222" i="74"/>
  <c r="AK229" i="74"/>
  <c r="AN229" i="74"/>
  <c r="AM229" i="74" s="1"/>
  <c r="AL229" i="74"/>
  <c r="AO229" i="74" s="1"/>
  <c r="AN240" i="74"/>
  <c r="AM240" i="74" s="1"/>
  <c r="AL240" i="74"/>
  <c r="AO240" i="74" s="1"/>
  <c r="AK240" i="74"/>
  <c r="AK247" i="74"/>
  <c r="AN247" i="74"/>
  <c r="AM247" i="74" s="1"/>
  <c r="AL247" i="74"/>
  <c r="AO247" i="74" s="1"/>
  <c r="AN237" i="74"/>
  <c r="AM237" i="74" s="1"/>
  <c r="AL237" i="74"/>
  <c r="AO237" i="74" s="1"/>
  <c r="AK237" i="74"/>
  <c r="AK245" i="74"/>
  <c r="AN245" i="74"/>
  <c r="AM245" i="74" s="1"/>
  <c r="AL245" i="74"/>
  <c r="AO245" i="74" s="1"/>
  <c r="AN220" i="74"/>
  <c r="AM220" i="74" s="1"/>
  <c r="AL220" i="74"/>
  <c r="AO220" i="74" s="1"/>
  <c r="AK220" i="74"/>
  <c r="AK225" i="74"/>
  <c r="AN225" i="74"/>
  <c r="AM225" i="74" s="1"/>
  <c r="AL225" i="74"/>
  <c r="AO225" i="74" s="1"/>
  <c r="AN235" i="74"/>
  <c r="AM235" i="74" s="1"/>
  <c r="AL235" i="74"/>
  <c r="AO235" i="74" s="1"/>
  <c r="AK235" i="74"/>
  <c r="AK243" i="74"/>
  <c r="AN243" i="74"/>
  <c r="AM243" i="74" s="1"/>
  <c r="AL243" i="74"/>
  <c r="AO243" i="74" s="1"/>
  <c r="AN219" i="74"/>
  <c r="AM219" i="74" s="1"/>
  <c r="AL219" i="74"/>
  <c r="AO219" i="74" s="1"/>
  <c r="AK219" i="74"/>
  <c r="AK223" i="74"/>
  <c r="AN223" i="74"/>
  <c r="AM223" i="74" s="1"/>
  <c r="AL223" i="74"/>
  <c r="AO223" i="74" s="1"/>
  <c r="AN232" i="74"/>
  <c r="AM232" i="74" s="1"/>
  <c r="AL232" i="74"/>
  <c r="AO232" i="74" s="1"/>
  <c r="AK232" i="74"/>
  <c r="AK241" i="74"/>
  <c r="AN241" i="74"/>
  <c r="AM241" i="74" s="1"/>
  <c r="AL241" i="74"/>
  <c r="AO241" i="74" s="1"/>
  <c r="AN217" i="74"/>
  <c r="AM217" i="74" s="1"/>
  <c r="AL217" i="74"/>
  <c r="AO217" i="74" s="1"/>
  <c r="AK217" i="74"/>
  <c r="AK221" i="74"/>
  <c r="AN221" i="74"/>
  <c r="AM221" i="74" s="1"/>
  <c r="AL221" i="74"/>
  <c r="AO221" i="74" s="1"/>
  <c r="AN230" i="74"/>
  <c r="AM230" i="74" s="1"/>
  <c r="AL230" i="74"/>
  <c r="AO230" i="74" s="1"/>
  <c r="AK230" i="74"/>
  <c r="AK239" i="74"/>
  <c r="AN239" i="74"/>
  <c r="AM239" i="74" s="1"/>
  <c r="AL239" i="74"/>
  <c r="AO239" i="74" s="1"/>
  <c r="AN248" i="74"/>
  <c r="AM248" i="74" s="1"/>
  <c r="AL248" i="74"/>
  <c r="AO248" i="74" s="1"/>
  <c r="AK248" i="74"/>
  <c r="AN315" i="74"/>
  <c r="AM315" i="74" s="1"/>
  <c r="AL315" i="74"/>
  <c r="AO315" i="74" s="1"/>
  <c r="AK315" i="74"/>
  <c r="AK252" i="74"/>
  <c r="AN252" i="74"/>
  <c r="AM252" i="74" s="1"/>
  <c r="AL252" i="74"/>
  <c r="AO252" i="74" s="1"/>
  <c r="AN260" i="74"/>
  <c r="AM260" i="74" s="1"/>
  <c r="AL260" i="74"/>
  <c r="AO260" i="74" s="1"/>
  <c r="AK260" i="74"/>
  <c r="AK267" i="74"/>
  <c r="AN267" i="74"/>
  <c r="AM267" i="74" s="1"/>
  <c r="AL267" i="74"/>
  <c r="AO267" i="74" s="1"/>
  <c r="AN313" i="74"/>
  <c r="AM313" i="74" s="1"/>
  <c r="AL313" i="74"/>
  <c r="AO313" i="74" s="1"/>
  <c r="AK313" i="74"/>
  <c r="AN263" i="74"/>
  <c r="AM263" i="74" s="1"/>
  <c r="AL263" i="74"/>
  <c r="AO263" i="74" s="1"/>
  <c r="AK263" i="74"/>
  <c r="AK250" i="74"/>
  <c r="AN250" i="74"/>
  <c r="AM250" i="74" s="1"/>
  <c r="AL250" i="74"/>
  <c r="AO250" i="74" s="1"/>
  <c r="AN258" i="74"/>
  <c r="AM258" i="74" s="1"/>
  <c r="AL258" i="74"/>
  <c r="AO258" i="74" s="1"/>
  <c r="AK258" i="74"/>
  <c r="AK265" i="74"/>
  <c r="AN265" i="74"/>
  <c r="AM265" i="74" s="1"/>
  <c r="AL265" i="74"/>
  <c r="AO265" i="74" s="1"/>
  <c r="AN311" i="74"/>
  <c r="AM311" i="74" s="1"/>
  <c r="AL311" i="74"/>
  <c r="AO311" i="74" s="1"/>
  <c r="AK311" i="74"/>
  <c r="AK269" i="74"/>
  <c r="AN269" i="74"/>
  <c r="AM269" i="74" s="1"/>
  <c r="AL269" i="74"/>
  <c r="AO269" i="74" s="1"/>
  <c r="AN273" i="74"/>
  <c r="AM273" i="74" s="1"/>
  <c r="AL273" i="74"/>
  <c r="AO273" i="74" s="1"/>
  <c r="AK273" i="74"/>
  <c r="AK316" i="74"/>
  <c r="AN316" i="74"/>
  <c r="AM316" i="74" s="1"/>
  <c r="AL316" i="74"/>
  <c r="AO316" i="74" s="1"/>
  <c r="AN255" i="74"/>
  <c r="AM255" i="74" s="1"/>
  <c r="AL255" i="74"/>
  <c r="AO255" i="74" s="1"/>
  <c r="AK255" i="74"/>
  <c r="AK261" i="74"/>
  <c r="AN261" i="74"/>
  <c r="AM261" i="74" s="1"/>
  <c r="AL261" i="74"/>
  <c r="AO261" i="74" s="1"/>
  <c r="AN270" i="74"/>
  <c r="AM270" i="74" s="1"/>
  <c r="AL270" i="74"/>
  <c r="AO270" i="74" s="1"/>
  <c r="AK270" i="74"/>
  <c r="AK314" i="74"/>
  <c r="AN314" i="74"/>
  <c r="AM314" i="74" s="1"/>
  <c r="AL314" i="74"/>
  <c r="AO314" i="74" s="1"/>
  <c r="AK254" i="74"/>
  <c r="AN254" i="74"/>
  <c r="AM254" i="74" s="1"/>
  <c r="AL254" i="74"/>
  <c r="AO254" i="74" s="1"/>
  <c r="AN253" i="74"/>
  <c r="AM253" i="74" s="1"/>
  <c r="AL253" i="74"/>
  <c r="AO253" i="74" s="1"/>
  <c r="AK253" i="74"/>
  <c r="AN268" i="74"/>
  <c r="AM268" i="74" s="1"/>
  <c r="AL268" i="74"/>
  <c r="AO268" i="74" s="1"/>
  <c r="AK268" i="74"/>
  <c r="AK312" i="74"/>
  <c r="AN312" i="74"/>
  <c r="AM312" i="74" s="1"/>
  <c r="AL312" i="74"/>
  <c r="AO312" i="74" s="1"/>
  <c r="AN251" i="74"/>
  <c r="AM251" i="74" s="1"/>
  <c r="AL251" i="74"/>
  <c r="AO251" i="74" s="1"/>
  <c r="AK251" i="74"/>
  <c r="AN266" i="74"/>
  <c r="AM266" i="74" s="1"/>
  <c r="AL266" i="74"/>
  <c r="AO266" i="74" s="1"/>
  <c r="AK266" i="74"/>
  <c r="AK310" i="74"/>
  <c r="AN310" i="74"/>
  <c r="AM310" i="74" s="1"/>
  <c r="AL310" i="74"/>
  <c r="AO310" i="74" s="1"/>
  <c r="AN249" i="74"/>
  <c r="AM249" i="74" s="1"/>
  <c r="AL249" i="74"/>
  <c r="AO249" i="74" s="1"/>
  <c r="AK249" i="74"/>
  <c r="AK256" i="74"/>
  <c r="AN256" i="74"/>
  <c r="AM256" i="74" s="1"/>
  <c r="AL256" i="74"/>
  <c r="AO256" i="74" s="1"/>
  <c r="AN264" i="74"/>
  <c r="AM264" i="74" s="1"/>
  <c r="AL264" i="74"/>
  <c r="AO264" i="74" s="1"/>
  <c r="AK264" i="74"/>
  <c r="AK271" i="74"/>
  <c r="AN271" i="74"/>
  <c r="AM271" i="74" s="1"/>
  <c r="AL271" i="74"/>
  <c r="AO271" i="74" s="1"/>
  <c r="AN317" i="74"/>
  <c r="AM317" i="74" s="1"/>
  <c r="AL317" i="74"/>
  <c r="AO317" i="74" s="1"/>
  <c r="AK317" i="74"/>
  <c r="AK191" i="74"/>
  <c r="AN191" i="74"/>
  <c r="AM191" i="74" s="1"/>
  <c r="AL191" i="74"/>
  <c r="AO191" i="74" s="1"/>
  <c r="AK195" i="74"/>
  <c r="AN195" i="74"/>
  <c r="AM195" i="74" s="1"/>
  <c r="AL195" i="74"/>
  <c r="AO195" i="74" s="1"/>
  <c r="AK193" i="74"/>
  <c r="AN193" i="74"/>
  <c r="AM193" i="74" s="1"/>
  <c r="AL193" i="74"/>
  <c r="AO193" i="74" s="1"/>
  <c r="AN196" i="74"/>
  <c r="AM196" i="74" s="1"/>
  <c r="AL196" i="74"/>
  <c r="AO196" i="74" s="1"/>
  <c r="AK196" i="74"/>
  <c r="AK198" i="74"/>
  <c r="AN198" i="74"/>
  <c r="AM198" i="74" s="1"/>
  <c r="AL198" i="74"/>
  <c r="AO198" i="74" s="1"/>
  <c r="AN194" i="74"/>
  <c r="AM194" i="74" s="1"/>
  <c r="AL194" i="74"/>
  <c r="AO194" i="74" s="1"/>
  <c r="AK194" i="74"/>
  <c r="AK197" i="74"/>
  <c r="AN197" i="74"/>
  <c r="AM197" i="74" s="1"/>
  <c r="AL197" i="74"/>
  <c r="AO197" i="74" s="1"/>
  <c r="AN188" i="74"/>
  <c r="AM188" i="74" s="1"/>
  <c r="AL188" i="74"/>
  <c r="AO188" i="74" s="1"/>
  <c r="AK188" i="74"/>
  <c r="AN186" i="74"/>
  <c r="AM186" i="74" s="1"/>
  <c r="AL186" i="74"/>
  <c r="AO186" i="74" s="1"/>
  <c r="AK186" i="74"/>
  <c r="AN180" i="74"/>
  <c r="AM180" i="74" s="1"/>
  <c r="AL180" i="74"/>
  <c r="AO180" i="74" s="1"/>
  <c r="AK180" i="74"/>
  <c r="AK171" i="74"/>
  <c r="AN171" i="74"/>
  <c r="AM171" i="74" s="1"/>
  <c r="AL171" i="74"/>
  <c r="AO171" i="74" s="1"/>
  <c r="AN178" i="74"/>
  <c r="AM178" i="74" s="1"/>
  <c r="AL178" i="74"/>
  <c r="AO178" i="74" s="1"/>
  <c r="AK178" i="74"/>
  <c r="AK169" i="74"/>
  <c r="AN169" i="74"/>
  <c r="AM169" i="74" s="1"/>
  <c r="AL169" i="74"/>
  <c r="AO169" i="74" s="1"/>
  <c r="AN176" i="74"/>
  <c r="AM176" i="74" s="1"/>
  <c r="AL176" i="74"/>
  <c r="AO176" i="74" s="1"/>
  <c r="AK176" i="74"/>
  <c r="AK189" i="74"/>
  <c r="AN189" i="74"/>
  <c r="AM189" i="74" s="1"/>
  <c r="AL189" i="74"/>
  <c r="AO189" i="74" s="1"/>
  <c r="AK177" i="74"/>
  <c r="AN177" i="74"/>
  <c r="AM177" i="74" s="1"/>
  <c r="AL177" i="74"/>
  <c r="AO177" i="74" s="1"/>
  <c r="AK187" i="74"/>
  <c r="AN187" i="74"/>
  <c r="AM187" i="74" s="1"/>
  <c r="AL187" i="74"/>
  <c r="AO187" i="74" s="1"/>
  <c r="AN175" i="74"/>
  <c r="AM175" i="74" s="1"/>
  <c r="AL175" i="74"/>
  <c r="AO175" i="74" s="1"/>
  <c r="AK175" i="74"/>
  <c r="AK185" i="74"/>
  <c r="AN185" i="74"/>
  <c r="AM185" i="74" s="1"/>
  <c r="AL185" i="74"/>
  <c r="AO185" i="74" s="1"/>
  <c r="AN170" i="74"/>
  <c r="AM170" i="74" s="1"/>
  <c r="AL170" i="74"/>
  <c r="AO170" i="74" s="1"/>
  <c r="AK170" i="74"/>
  <c r="AK179" i="74"/>
  <c r="AN179" i="74"/>
  <c r="AM179" i="74" s="1"/>
  <c r="AL179" i="74"/>
  <c r="AO179" i="74" s="1"/>
  <c r="AN190" i="74"/>
  <c r="AM190" i="74" s="1"/>
  <c r="AL190" i="74"/>
  <c r="AO190" i="74" s="1"/>
  <c r="AK190" i="74"/>
  <c r="AN133" i="74"/>
  <c r="AM133" i="74" s="1"/>
  <c r="AL133" i="74"/>
  <c r="AO133" i="74" s="1"/>
  <c r="AK133" i="74"/>
  <c r="AN140" i="74"/>
  <c r="AM140" i="74" s="1"/>
  <c r="AL140" i="74"/>
  <c r="AO140" i="74" s="1"/>
  <c r="AK140" i="74"/>
  <c r="AN143" i="74"/>
  <c r="AM143" i="74" s="1"/>
  <c r="AL143" i="74"/>
  <c r="AO143" i="74" s="1"/>
  <c r="AK143" i="74"/>
  <c r="AK136" i="74"/>
  <c r="AN136" i="74"/>
  <c r="AM136" i="74" s="1"/>
  <c r="AL136" i="74"/>
  <c r="AO136" i="74" s="1"/>
  <c r="AN141" i="74"/>
  <c r="AM141" i="74" s="1"/>
  <c r="AL141" i="74"/>
  <c r="AO141" i="74" s="1"/>
  <c r="AK141" i="74"/>
  <c r="AK134" i="74"/>
  <c r="AN134" i="74"/>
  <c r="AM134" i="74" s="1"/>
  <c r="AL134" i="74"/>
  <c r="AO134" i="74" s="1"/>
  <c r="AK144" i="74"/>
  <c r="AN144" i="74"/>
  <c r="AM144" i="74" s="1"/>
  <c r="AL144" i="74"/>
  <c r="AO144" i="74" s="1"/>
  <c r="AN137" i="74"/>
  <c r="AM137" i="74" s="1"/>
  <c r="AL137" i="74"/>
  <c r="AO137" i="74" s="1"/>
  <c r="AK137" i="74"/>
  <c r="AK132" i="74"/>
  <c r="AN132" i="74"/>
  <c r="AM132" i="74" s="1"/>
  <c r="AL132" i="74"/>
  <c r="AO132" i="74" s="1"/>
  <c r="AK142" i="74"/>
  <c r="AN142" i="74"/>
  <c r="AM142" i="74" s="1"/>
  <c r="AL142" i="74"/>
  <c r="AO142" i="74" s="1"/>
  <c r="AN135" i="74"/>
  <c r="AM135" i="74" s="1"/>
  <c r="AL135" i="74"/>
  <c r="AO135" i="74" s="1"/>
  <c r="AK135" i="74"/>
  <c r="AN145" i="74"/>
  <c r="AM145" i="74" s="1"/>
  <c r="AL145" i="74"/>
  <c r="AO145" i="74" s="1"/>
  <c r="AK145" i="74"/>
  <c r="AK162" i="74"/>
  <c r="AL162" i="74"/>
  <c r="AO162" i="74" s="1"/>
  <c r="AN162" i="74"/>
  <c r="AM162" i="74" s="1"/>
  <c r="AK160" i="74"/>
  <c r="AL160" i="74"/>
  <c r="AO160" i="74" s="1"/>
  <c r="AN160" i="74"/>
  <c r="AM160" i="74" s="1"/>
  <c r="AK154" i="74"/>
  <c r="AL154" i="74"/>
  <c r="AO154" i="74" s="1"/>
  <c r="AN154" i="74"/>
  <c r="AM154" i="74" s="1"/>
  <c r="AL151" i="74"/>
  <c r="AO151" i="74" s="1"/>
  <c r="AN151" i="74"/>
  <c r="AM151" i="74" s="1"/>
  <c r="AK151" i="74"/>
  <c r="AK156" i="74"/>
  <c r="AL156" i="74"/>
  <c r="AO156" i="74" s="1"/>
  <c r="AN156" i="74"/>
  <c r="AM156" i="74" s="1"/>
  <c r="AL161" i="74"/>
  <c r="AO161" i="74" s="1"/>
  <c r="AN161" i="74"/>
  <c r="AM161" i="74" s="1"/>
  <c r="AK161" i="74"/>
  <c r="AL159" i="74"/>
  <c r="AO159" i="74" s="1"/>
  <c r="AN159" i="74"/>
  <c r="AM159" i="74" s="1"/>
  <c r="AK159" i="74"/>
  <c r="AL157" i="74"/>
  <c r="AO157" i="74" s="1"/>
  <c r="AN157" i="74"/>
  <c r="AM157" i="74" s="1"/>
  <c r="AK157" i="74"/>
  <c r="AL155" i="74"/>
  <c r="AO155" i="74" s="1"/>
  <c r="AN155" i="74"/>
  <c r="AM155" i="74" s="1"/>
  <c r="AK155" i="74"/>
  <c r="AL153" i="74"/>
  <c r="AO153" i="74" s="1"/>
  <c r="AN153" i="74"/>
  <c r="AM153" i="74" s="1"/>
  <c r="AK153" i="74"/>
  <c r="AK152" i="74"/>
  <c r="AL152" i="74"/>
  <c r="AO152" i="74" s="1"/>
  <c r="AN152" i="74"/>
  <c r="AM152" i="74" s="1"/>
  <c r="AK158" i="74"/>
  <c r="AL158" i="74"/>
  <c r="AO158" i="74" s="1"/>
  <c r="AN158" i="74"/>
  <c r="AM158" i="74" s="1"/>
  <c r="AK150" i="74"/>
  <c r="AL150" i="74"/>
  <c r="AO150" i="74" s="1"/>
  <c r="AN150" i="74"/>
  <c r="AM150" i="74" s="1"/>
  <c r="AK148" i="74"/>
  <c r="AL148" i="74"/>
  <c r="AO148" i="74" s="1"/>
  <c r="AN148" i="74"/>
  <c r="AM148" i="74" s="1"/>
  <c r="AK147" i="74"/>
  <c r="AL147" i="74"/>
  <c r="AO147" i="74" s="1"/>
  <c r="AN147" i="74"/>
  <c r="AM147" i="74" s="1"/>
  <c r="AK149" i="74"/>
  <c r="AK146" i="74"/>
  <c r="AN149" i="74"/>
  <c r="AM149" i="74" s="1"/>
  <c r="AN146" i="74"/>
  <c r="AM146" i="74" s="1"/>
  <c r="M559" i="74"/>
  <c r="M560" i="74"/>
  <c r="M562" i="74"/>
  <c r="M558" i="74"/>
  <c r="M563" i="74"/>
  <c r="M566" i="74"/>
  <c r="M575" i="74"/>
  <c r="M576" i="74"/>
  <c r="M561" i="74"/>
  <c r="M573" i="74"/>
  <c r="M574" i="74"/>
  <c r="M578" i="74"/>
  <c r="M583" i="74"/>
  <c r="M582" i="74"/>
  <c r="M564" i="74"/>
  <c r="M557" i="74"/>
  <c r="M565" i="74"/>
  <c r="M580" i="74"/>
  <c r="AL578" i="74"/>
  <c r="AO578" i="74" s="1"/>
  <c r="AN578" i="74"/>
  <c r="AM578" i="74" s="1"/>
  <c r="AL580" i="74"/>
  <c r="AO580" i="74" s="1"/>
  <c r="AL582" i="74"/>
  <c r="AO582" i="74" s="1"/>
  <c r="AN582" i="74"/>
  <c r="AM582" i="74" s="1"/>
  <c r="AN575" i="74"/>
  <c r="AM575" i="74" s="1"/>
  <c r="AK576" i="74"/>
  <c r="AK573" i="74"/>
  <c r="AK574" i="74"/>
  <c r="AL576" i="74"/>
  <c r="AO576" i="74" s="1"/>
  <c r="AN580" i="74"/>
  <c r="AM580" i="74" s="1"/>
  <c r="AL573" i="74"/>
  <c r="AO573" i="74" s="1"/>
  <c r="AL574" i="74"/>
  <c r="AO574" i="74" s="1"/>
  <c r="AK575" i="74"/>
  <c r="AK583" i="74"/>
  <c r="AL583" i="74"/>
  <c r="AO583" i="74" s="1"/>
  <c r="AK557" i="74"/>
  <c r="AN557" i="74"/>
  <c r="AM557" i="74" s="1"/>
  <c r="AL557" i="74"/>
  <c r="AO557" i="74" s="1"/>
  <c r="AK559" i="74"/>
  <c r="AN559" i="74"/>
  <c r="AM559" i="74" s="1"/>
  <c r="AL559" i="74"/>
  <c r="AO559" i="74" s="1"/>
  <c r="AK561" i="74"/>
  <c r="AN561" i="74"/>
  <c r="AM561" i="74" s="1"/>
  <c r="AL561" i="74"/>
  <c r="AO561" i="74" s="1"/>
  <c r="AK563" i="74"/>
  <c r="AN563" i="74"/>
  <c r="AM563" i="74" s="1"/>
  <c r="AL563" i="74"/>
  <c r="AO563" i="74" s="1"/>
  <c r="AK565" i="74"/>
  <c r="AN565" i="74"/>
  <c r="AM565" i="74" s="1"/>
  <c r="AL565" i="74"/>
  <c r="AO565" i="74" s="1"/>
  <c r="AN558" i="74"/>
  <c r="AM558" i="74" s="1"/>
  <c r="AL558" i="74"/>
  <c r="AO558" i="74" s="1"/>
  <c r="AK558" i="74"/>
  <c r="AN560" i="74"/>
  <c r="AM560" i="74" s="1"/>
  <c r="AL560" i="74"/>
  <c r="AO560" i="74" s="1"/>
  <c r="AK560" i="74"/>
  <c r="AN562" i="74"/>
  <c r="AM562" i="74" s="1"/>
  <c r="AL562" i="74"/>
  <c r="AO562" i="74" s="1"/>
  <c r="AK562" i="74"/>
  <c r="AN564" i="74"/>
  <c r="AM564" i="74" s="1"/>
  <c r="AL564" i="74"/>
  <c r="AO564" i="74" s="1"/>
  <c r="AK564" i="74"/>
  <c r="AN566" i="74"/>
  <c r="AM566" i="74" s="1"/>
  <c r="AL566" i="74"/>
  <c r="AO566" i="74" s="1"/>
  <c r="AK566" i="74"/>
  <c r="AN85" i="74"/>
  <c r="AM85" i="74" s="1"/>
  <c r="AL85" i="74"/>
  <c r="AO85" i="74" s="1"/>
  <c r="AK85" i="74"/>
  <c r="AK86" i="74"/>
  <c r="AN86" i="74"/>
  <c r="AM86" i="74" s="1"/>
  <c r="AL86" i="74"/>
  <c r="AO86" i="74" s="1"/>
  <c r="AN88" i="74"/>
  <c r="AM88" i="74" s="1"/>
  <c r="AL88" i="74"/>
  <c r="AO88" i="74" s="1"/>
  <c r="AK88" i="74"/>
  <c r="AK21" i="74"/>
  <c r="AN21" i="74"/>
  <c r="AM21" i="74" s="1"/>
  <c r="AL21" i="74"/>
  <c r="AO21" i="74" s="1"/>
  <c r="AK27" i="74"/>
  <c r="AL27" i="74"/>
  <c r="AO27" i="74" s="1"/>
  <c r="AN27" i="74"/>
  <c r="AM27" i="74" s="1"/>
  <c r="AK24" i="74"/>
  <c r="AL24" i="74"/>
  <c r="AO24" i="74" s="1"/>
  <c r="AN24" i="74"/>
  <c r="AM24" i="74" s="1"/>
  <c r="AK25" i="74"/>
  <c r="AL25" i="74"/>
  <c r="AO25" i="74" s="1"/>
  <c r="AN25" i="74"/>
  <c r="AM25" i="74" s="1"/>
  <c r="AK18" i="74"/>
  <c r="AL18" i="74"/>
  <c r="AO18" i="74" s="1"/>
  <c r="AN18" i="74"/>
  <c r="AM18" i="74" s="1"/>
  <c r="AK23" i="74"/>
  <c r="AL23" i="74"/>
  <c r="AO23" i="74" s="1"/>
  <c r="AN23" i="74"/>
  <c r="AM23" i="74" s="1"/>
  <c r="AK17" i="74"/>
  <c r="AL17" i="74"/>
  <c r="AO17" i="74" s="1"/>
  <c r="AN17" i="74"/>
  <c r="AM17" i="74" s="1"/>
  <c r="AK30" i="74"/>
  <c r="AN30" i="74"/>
  <c r="AM30" i="74" s="1"/>
  <c r="AL30" i="74"/>
  <c r="AO30" i="74" s="1"/>
  <c r="AN19" i="74"/>
  <c r="AM19" i="74" s="1"/>
  <c r="AK34" i="74"/>
  <c r="AN34" i="74"/>
  <c r="AM34" i="74" s="1"/>
  <c r="AK42" i="74"/>
  <c r="AN42" i="74"/>
  <c r="AM42" i="74" s="1"/>
  <c r="AL26" i="74"/>
  <c r="AO26" i="74" s="1"/>
  <c r="AL34" i="74"/>
  <c r="AO34" i="74" s="1"/>
  <c r="AL42" i="74"/>
  <c r="AO42" i="74" s="1"/>
  <c r="AN29" i="74"/>
  <c r="AM29" i="74" s="1"/>
  <c r="AK29" i="74"/>
  <c r="AK36" i="74"/>
  <c r="AN36" i="74"/>
  <c r="AM36" i="74" s="1"/>
  <c r="AK40" i="74"/>
  <c r="AN40" i="74"/>
  <c r="AM40" i="74" s="1"/>
  <c r="AL40" i="74"/>
  <c r="AO40" i="74" s="1"/>
  <c r="AK44" i="74"/>
  <c r="AN44" i="74"/>
  <c r="AM44" i="74" s="1"/>
  <c r="AK33" i="74"/>
  <c r="AN33" i="74"/>
  <c r="AM33" i="74" s="1"/>
  <c r="AL33" i="74"/>
  <c r="AO33" i="74" s="1"/>
  <c r="AN26" i="74"/>
  <c r="AM26" i="74" s="1"/>
  <c r="AL29" i="74"/>
  <c r="AO29" i="74" s="1"/>
  <c r="AL36" i="74"/>
  <c r="AO36" i="74" s="1"/>
  <c r="AL44" i="74"/>
  <c r="AO44" i="74" s="1"/>
  <c r="AK31" i="74"/>
  <c r="AN31" i="74"/>
  <c r="AM31" i="74" s="1"/>
  <c r="AK38" i="74"/>
  <c r="AN38" i="74"/>
  <c r="AM38" i="74" s="1"/>
  <c r="AK43" i="74"/>
  <c r="AN43" i="74"/>
  <c r="AM43" i="74" s="1"/>
  <c r="AL43" i="74"/>
  <c r="AO43" i="74" s="1"/>
  <c r="AK35" i="74"/>
  <c r="AN35" i="74"/>
  <c r="AM35" i="74" s="1"/>
  <c r="AL35" i="74"/>
  <c r="AO35" i="74" s="1"/>
  <c r="AL19" i="74"/>
  <c r="AO19" i="74" s="1"/>
  <c r="AL31" i="74"/>
  <c r="AO31" i="74" s="1"/>
  <c r="AL38" i="74"/>
  <c r="AO38" i="74" s="1"/>
  <c r="AK28" i="74"/>
  <c r="AN28" i="74"/>
  <c r="AM28" i="74" s="1"/>
  <c r="AN32" i="74"/>
  <c r="AM32" i="74" s="1"/>
  <c r="AK32" i="74"/>
  <c r="AK37" i="74"/>
  <c r="AN37" i="74"/>
  <c r="AM37" i="74" s="1"/>
  <c r="AL37" i="74"/>
  <c r="AO37" i="74" s="1"/>
  <c r="AK39" i="74"/>
  <c r="AN39" i="74"/>
  <c r="AM39" i="74" s="1"/>
  <c r="AK45" i="74"/>
  <c r="AN45" i="74"/>
  <c r="AM45" i="74" s="1"/>
  <c r="AL45" i="74"/>
  <c r="AO45" i="74" s="1"/>
  <c r="G552" i="74" l="1"/>
  <c r="G553" i="74"/>
  <c r="G555" i="74"/>
  <c r="G556" i="74"/>
  <c r="X630" i="74" l="1"/>
  <c r="W630" i="74"/>
  <c r="Y631" i="74" l="1"/>
  <c r="AI117" i="74" l="1"/>
  <c r="AJ117" i="74" s="1" a="1"/>
  <c r="AJ117" i="74" s="1"/>
  <c r="H117" i="74"/>
  <c r="I117" i="74" s="1"/>
  <c r="G117" i="74"/>
  <c r="AQ117" i="74" s="1"/>
  <c r="AI129" i="74"/>
  <c r="AJ129" i="74" s="1" a="1"/>
  <c r="AJ129" i="74" s="1"/>
  <c r="H129" i="74"/>
  <c r="I129" i="74" s="1"/>
  <c r="G129" i="74"/>
  <c r="AQ129" i="74" s="1"/>
  <c r="M117" i="74" l="1"/>
  <c r="AN117" i="74"/>
  <c r="AM117" i="74" s="1"/>
  <c r="AL117" i="74"/>
  <c r="AO117" i="74" s="1"/>
  <c r="AK117" i="74"/>
  <c r="M129" i="74"/>
  <c r="AN129" i="74"/>
  <c r="AM129" i="74" s="1"/>
  <c r="AL129" i="74"/>
  <c r="AO129" i="74" s="1"/>
  <c r="AK129" i="74"/>
  <c r="AI433" i="74" l="1"/>
  <c r="AJ433" i="74" s="1" a="1"/>
  <c r="AJ433" i="74" s="1"/>
  <c r="H433" i="74"/>
  <c r="I433" i="74" s="1"/>
  <c r="G433" i="74"/>
  <c r="AQ433" i="74" s="1"/>
  <c r="M433" i="74" l="1"/>
  <c r="AN433" i="74"/>
  <c r="AM433" i="74" s="1"/>
  <c r="AL433" i="74"/>
  <c r="AO433" i="74" s="1"/>
  <c r="AK433" i="74"/>
  <c r="AI528" i="74" l="1"/>
  <c r="AJ528" i="74" s="1" a="1"/>
  <c r="AJ528" i="74" s="1"/>
  <c r="H528" i="74"/>
  <c r="I528" i="74" s="1"/>
  <c r="G528" i="74"/>
  <c r="AQ528" i="74" s="1"/>
  <c r="AI394" i="74"/>
  <c r="AJ394" i="74" s="1" a="1"/>
  <c r="AJ394" i="74" s="1"/>
  <c r="AI393" i="74"/>
  <c r="AJ393" i="74" s="1" a="1"/>
  <c r="AJ393" i="74" s="1"/>
  <c r="M528" i="74" l="1"/>
  <c r="AN528" i="74"/>
  <c r="AM528" i="74" s="1"/>
  <c r="AL528" i="74"/>
  <c r="AO528" i="74" s="1"/>
  <c r="AK528" i="74"/>
  <c r="M393" i="74"/>
  <c r="M394" i="74"/>
  <c r="AK393" i="74"/>
  <c r="AN393" i="74"/>
  <c r="AM393" i="74" s="1"/>
  <c r="AL393" i="74"/>
  <c r="AO393" i="74" s="1"/>
  <c r="AN394" i="74"/>
  <c r="AM394" i="74" s="1"/>
  <c r="AL394" i="74"/>
  <c r="AO394" i="74" s="1"/>
  <c r="AK394" i="74"/>
  <c r="AI488" i="74" l="1"/>
  <c r="AJ488" i="74" s="1" a="1"/>
  <c r="AJ488" i="74" s="1"/>
  <c r="H488" i="74"/>
  <c r="I488" i="74" s="1"/>
  <c r="G488" i="74"/>
  <c r="AQ488" i="74" s="1"/>
  <c r="H103" i="74"/>
  <c r="J103" i="74" s="1"/>
  <c r="AI103" i="74"/>
  <c r="AJ103" i="74" s="1" a="1"/>
  <c r="AJ103" i="74" s="1"/>
  <c r="V31" i="90"/>
  <c r="T31" i="90"/>
  <c r="T30" i="90"/>
  <c r="T29" i="90"/>
  <c r="T28" i="90"/>
  <c r="T27" i="90"/>
  <c r="T26" i="90"/>
  <c r="T25" i="90"/>
  <c r="T24" i="90"/>
  <c r="T23" i="90"/>
  <c r="V30" i="90"/>
  <c r="V29" i="90"/>
  <c r="V28" i="90"/>
  <c r="V27" i="90"/>
  <c r="V26" i="90"/>
  <c r="V25" i="90"/>
  <c r="V24" i="90"/>
  <c r="V23" i="90"/>
  <c r="M103" i="74" l="1"/>
  <c r="M488" i="74"/>
  <c r="AN488" i="74"/>
  <c r="AM488" i="74" s="1"/>
  <c r="AL488" i="74"/>
  <c r="AO488" i="74" s="1"/>
  <c r="AK488" i="74"/>
  <c r="G103" i="74"/>
  <c r="AQ103" i="74" s="1"/>
  <c r="AN103" i="74"/>
  <c r="AM103" i="74" s="1"/>
  <c r="AK103" i="74"/>
  <c r="AL103" i="74"/>
  <c r="AO103" i="74" s="1"/>
  <c r="AI464" i="74" l="1"/>
  <c r="AJ464" i="74" s="1" a="1"/>
  <c r="AJ464" i="74" s="1"/>
  <c r="H464" i="74"/>
  <c r="I464" i="74" s="1"/>
  <c r="G464" i="74"/>
  <c r="AQ464" i="74" s="1"/>
  <c r="M464" i="74" l="1"/>
  <c r="AN464" i="74"/>
  <c r="AM464" i="74" s="1"/>
  <c r="AL464" i="74"/>
  <c r="AO464" i="74" s="1"/>
  <c r="AK464" i="74"/>
  <c r="AI522" i="74" l="1"/>
  <c r="AJ522" i="74" s="1" a="1"/>
  <c r="AJ522" i="74" s="1"/>
  <c r="H522" i="74"/>
  <c r="I522" i="74" s="1"/>
  <c r="G522" i="74"/>
  <c r="AQ522" i="74" s="1"/>
  <c r="AI531" i="74"/>
  <c r="AJ531" i="74" s="1" a="1"/>
  <c r="AJ531" i="74" s="1"/>
  <c r="H531" i="74"/>
  <c r="J531" i="74" s="1"/>
  <c r="G531" i="74"/>
  <c r="AQ531" i="74" s="1"/>
  <c r="AI111" i="74"/>
  <c r="AJ111" i="74" s="1" a="1"/>
  <c r="AJ111" i="74" s="1"/>
  <c r="AI131" i="74"/>
  <c r="AJ131" i="74" s="1" a="1"/>
  <c r="AJ131" i="74" s="1"/>
  <c r="H131" i="74"/>
  <c r="I131" i="74" s="1"/>
  <c r="G131" i="74"/>
  <c r="AQ131" i="74" s="1"/>
  <c r="AI476" i="74"/>
  <c r="AJ476" i="74" s="1" a="1"/>
  <c r="AJ476" i="74" s="1"/>
  <c r="H476" i="74"/>
  <c r="I476" i="74" s="1"/>
  <c r="G476" i="74"/>
  <c r="AQ476" i="74" s="1"/>
  <c r="M131" i="74" l="1"/>
  <c r="M476" i="74"/>
  <c r="M522" i="74"/>
  <c r="AN522" i="74"/>
  <c r="AM522" i="74" s="1"/>
  <c r="AL522" i="74"/>
  <c r="AO522" i="74" s="1"/>
  <c r="AK522" i="74"/>
  <c r="M531" i="74"/>
  <c r="AN531" i="74"/>
  <c r="AM531" i="74" s="1"/>
  <c r="AL531" i="74"/>
  <c r="AO531" i="74" s="1"/>
  <c r="AK531" i="74"/>
  <c r="AN111" i="74"/>
  <c r="AM111" i="74" s="1"/>
  <c r="AL111" i="74"/>
  <c r="AO111" i="74" s="1"/>
  <c r="AK111" i="74"/>
  <c r="G111" i="74"/>
  <c r="AQ111" i="74" s="1"/>
  <c r="H111" i="74"/>
  <c r="J111" i="74" s="1"/>
  <c r="AN131" i="74"/>
  <c r="AM131" i="74" s="1"/>
  <c r="AL131" i="74"/>
  <c r="AO131" i="74" s="1"/>
  <c r="AK131" i="74"/>
  <c r="AN476" i="74"/>
  <c r="AM476" i="74" s="1"/>
  <c r="AL476" i="74"/>
  <c r="AO476" i="74" s="1"/>
  <c r="AK476" i="74"/>
  <c r="M111" i="74" l="1"/>
  <c r="AI398" i="74" l="1"/>
  <c r="AJ398" i="74" s="1" a="1"/>
  <c r="AJ398" i="74" s="1"/>
  <c r="M398" i="74" l="1"/>
  <c r="AN398" i="74"/>
  <c r="AM398" i="74" s="1"/>
  <c r="AL398" i="74"/>
  <c r="AO398" i="74" s="1"/>
  <c r="AK398" i="74"/>
  <c r="AI493" i="74" l="1"/>
  <c r="AJ493" i="74" s="1" a="1"/>
  <c r="AJ493" i="74" s="1"/>
  <c r="G493" i="74"/>
  <c r="AQ493" i="74" s="1"/>
  <c r="AI52" i="74"/>
  <c r="AJ52" i="74" s="1" a="1"/>
  <c r="AJ52" i="74" s="1"/>
  <c r="H52" i="74"/>
  <c r="I52" i="74" s="1"/>
  <c r="G52" i="74"/>
  <c r="AQ52" i="74" s="1"/>
  <c r="AI49" i="74"/>
  <c r="AJ49" i="74" s="1" a="1"/>
  <c r="AJ49" i="74" s="1"/>
  <c r="H49" i="74"/>
  <c r="I49" i="74" s="1"/>
  <c r="G49" i="74"/>
  <c r="AQ49" i="74" s="1"/>
  <c r="AI469" i="74"/>
  <c r="AJ469" i="74" s="1" a="1"/>
  <c r="AJ469" i="74" s="1"/>
  <c r="H469" i="74"/>
  <c r="I469" i="74" s="1"/>
  <c r="G469" i="74"/>
  <c r="AQ469" i="74" s="1"/>
  <c r="AI487" i="74"/>
  <c r="AJ487" i="74" s="1" a="1"/>
  <c r="AJ487" i="74" s="1"/>
  <c r="H487" i="74"/>
  <c r="I487" i="74" s="1"/>
  <c r="G487" i="74"/>
  <c r="AQ487" i="74" s="1"/>
  <c r="M469" i="74" l="1"/>
  <c r="M49" i="74"/>
  <c r="AN493" i="74"/>
  <c r="AM493" i="74" s="1"/>
  <c r="AL493" i="74"/>
  <c r="AO493" i="74" s="1"/>
  <c r="AK493" i="74"/>
  <c r="H493" i="74"/>
  <c r="I493" i="74" s="1"/>
  <c r="M52" i="74"/>
  <c r="AN52" i="74"/>
  <c r="AM52" i="74" s="1"/>
  <c r="AL52" i="74"/>
  <c r="AO52" i="74" s="1"/>
  <c r="AK52" i="74"/>
  <c r="AN49" i="74"/>
  <c r="AM49" i="74" s="1"/>
  <c r="AL49" i="74"/>
  <c r="AO49" i="74" s="1"/>
  <c r="AK49" i="74"/>
  <c r="AN469" i="74"/>
  <c r="AM469" i="74" s="1"/>
  <c r="AK469" i="74"/>
  <c r="AL469" i="74"/>
  <c r="AO469" i="74" s="1"/>
  <c r="M487" i="74"/>
  <c r="AN487" i="74"/>
  <c r="AM487" i="74" s="1"/>
  <c r="AL487" i="74"/>
  <c r="AO487" i="74" s="1"/>
  <c r="AK487" i="74"/>
  <c r="M493" i="74" l="1"/>
  <c r="H556" i="74"/>
  <c r="K556" i="74" s="1"/>
  <c r="H555" i="74"/>
  <c r="K555" i="74" s="1"/>
  <c r="H553" i="74"/>
  <c r="I553" i="74" s="1"/>
  <c r="H552" i="74"/>
  <c r="I552" i="74" s="1"/>
  <c r="M555" i="74" l="1"/>
  <c r="M553" i="74"/>
  <c r="M552" i="74"/>
  <c r="M556" i="74"/>
  <c r="H454" i="74"/>
  <c r="J454" i="74" s="1"/>
  <c r="AI454" i="74"/>
  <c r="AJ454" i="74" s="1" a="1"/>
  <c r="AJ454" i="74" s="1"/>
  <c r="AI529" i="74"/>
  <c r="AJ529" i="74" s="1" a="1"/>
  <c r="AJ529" i="74" s="1"/>
  <c r="H529" i="74"/>
  <c r="I529" i="74" s="1"/>
  <c r="G529" i="74"/>
  <c r="AQ529" i="74" s="1"/>
  <c r="M454" i="74" l="1"/>
  <c r="G454" i="74"/>
  <c r="AQ454" i="74" s="1"/>
  <c r="AN454" i="74"/>
  <c r="AM454" i="74" s="1"/>
  <c r="AL454" i="74"/>
  <c r="AO454" i="74" s="1"/>
  <c r="AK454" i="74"/>
  <c r="M529" i="74"/>
  <c r="AN529" i="74"/>
  <c r="AM529" i="74" s="1"/>
  <c r="AK529" i="74"/>
  <c r="AL529" i="74"/>
  <c r="AO529" i="74" s="1"/>
  <c r="AI107" i="74"/>
  <c r="AJ107" i="74" s="1" a="1"/>
  <c r="AJ107" i="74" s="1"/>
  <c r="H107" i="74"/>
  <c r="I107" i="74" s="1"/>
  <c r="G107" i="74"/>
  <c r="AQ107" i="74" s="1"/>
  <c r="M107" i="74" l="1"/>
  <c r="AN107" i="74"/>
  <c r="AM107" i="74" s="1"/>
  <c r="AL107" i="74"/>
  <c r="AO107" i="74" s="1"/>
  <c r="AK107" i="74"/>
  <c r="AI46" i="74" l="1"/>
  <c r="AJ46" i="74" s="1" a="1"/>
  <c r="AJ46" i="74" s="1"/>
  <c r="H46" i="74"/>
  <c r="I46" i="74" s="1"/>
  <c r="G46" i="74"/>
  <c r="AQ46" i="74" s="1"/>
  <c r="M46" i="74" l="1"/>
  <c r="AN46" i="74"/>
  <c r="AM46" i="74" s="1"/>
  <c r="AL46" i="74"/>
  <c r="AO46" i="74" s="1"/>
  <c r="AK46" i="74"/>
  <c r="AI102" i="74" l="1"/>
  <c r="AJ102" i="74" s="1" a="1"/>
  <c r="AJ102" i="74" s="1"/>
  <c r="H102" i="74"/>
  <c r="J102" i="74" s="1"/>
  <c r="G102" i="74"/>
  <c r="AQ102" i="74" s="1"/>
  <c r="M102" i="74" l="1"/>
  <c r="AN102" i="74"/>
  <c r="AM102" i="74" s="1"/>
  <c r="AL102" i="74"/>
  <c r="AO102" i="74" s="1"/>
  <c r="AK102" i="74"/>
  <c r="AI54" i="74" l="1"/>
  <c r="AJ54" i="74" s="1" a="1"/>
  <c r="AJ54" i="74" s="1"/>
  <c r="H54" i="74"/>
  <c r="I54" i="74" s="1"/>
  <c r="G54" i="74"/>
  <c r="AQ54" i="74" s="1"/>
  <c r="M54" i="74" l="1"/>
  <c r="AN54" i="74"/>
  <c r="AM54" i="74" s="1"/>
  <c r="AL54" i="74"/>
  <c r="AO54" i="74" s="1"/>
  <c r="AK54" i="74"/>
  <c r="AI481" i="74" l="1"/>
  <c r="AJ481" i="74" s="1" a="1"/>
  <c r="AJ481" i="74" s="1"/>
  <c r="H481" i="74"/>
  <c r="I481" i="74" s="1"/>
  <c r="G481" i="74"/>
  <c r="AQ481" i="74" s="1"/>
  <c r="AI511" i="74"/>
  <c r="AJ511" i="74" s="1" a="1"/>
  <c r="AJ511" i="74" s="1"/>
  <c r="AI500" i="74"/>
  <c r="AJ500" i="74" s="1" a="1"/>
  <c r="AJ500" i="74" s="1"/>
  <c r="H500" i="74"/>
  <c r="I500" i="74" s="1"/>
  <c r="G500" i="74"/>
  <c r="AQ500" i="74" s="1"/>
  <c r="AI112" i="74"/>
  <c r="AJ112" i="74" s="1" a="1"/>
  <c r="AJ112" i="74" s="1"/>
  <c r="H112" i="74"/>
  <c r="J112" i="74" s="1"/>
  <c r="G112" i="74"/>
  <c r="AQ112" i="74" s="1"/>
  <c r="AI395" i="74"/>
  <c r="AJ395" i="74" s="1" a="1"/>
  <c r="AJ395" i="74" s="1"/>
  <c r="AI397" i="74"/>
  <c r="AJ397" i="74" s="1" a="1"/>
  <c r="AJ397" i="74" s="1"/>
  <c r="AI392" i="74"/>
  <c r="AJ392" i="74" s="1" a="1"/>
  <c r="AJ392" i="74" s="1"/>
  <c r="M392" i="74" l="1"/>
  <c r="M112" i="74"/>
  <c r="M481" i="74"/>
  <c r="AN481" i="74"/>
  <c r="AM481" i="74" s="1"/>
  <c r="AL481" i="74"/>
  <c r="AO481" i="74" s="1"/>
  <c r="AK481" i="74"/>
  <c r="AN511" i="74"/>
  <c r="AM511" i="74" s="1"/>
  <c r="AL511" i="74"/>
  <c r="AO511" i="74" s="1"/>
  <c r="AK511" i="74"/>
  <c r="G511" i="74"/>
  <c r="AQ511" i="74" s="1"/>
  <c r="H511" i="74"/>
  <c r="I511" i="74" s="1"/>
  <c r="M500" i="74"/>
  <c r="AN500" i="74"/>
  <c r="AM500" i="74" s="1"/>
  <c r="AL500" i="74"/>
  <c r="AO500" i="74" s="1"/>
  <c r="AK500" i="74"/>
  <c r="AN112" i="74"/>
  <c r="AM112" i="74" s="1"/>
  <c r="AL112" i="74"/>
  <c r="AO112" i="74" s="1"/>
  <c r="AK112" i="74"/>
  <c r="M397" i="74"/>
  <c r="M395" i="74"/>
  <c r="AK395" i="74"/>
  <c r="AN395" i="74"/>
  <c r="AM395" i="74" s="1"/>
  <c r="AL395" i="74"/>
  <c r="AO395" i="74" s="1"/>
  <c r="AN397" i="74"/>
  <c r="AM397" i="74" s="1"/>
  <c r="AK397" i="74"/>
  <c r="AL397" i="74"/>
  <c r="AO397" i="74" s="1"/>
  <c r="AN392" i="74"/>
  <c r="AM392" i="74" s="1"/>
  <c r="AL392" i="74"/>
  <c r="AO392" i="74" s="1"/>
  <c r="AK392" i="74"/>
  <c r="M511" i="74" l="1"/>
  <c r="AI447" i="74" l="1"/>
  <c r="AJ447" i="74" s="1" a="1"/>
  <c r="AJ447" i="74" s="1"/>
  <c r="H447" i="74"/>
  <c r="L447" i="74" s="1"/>
  <c r="G447" i="74"/>
  <c r="AQ447" i="74" s="1"/>
  <c r="AI116" i="74"/>
  <c r="AJ116" i="74" s="1" a="1"/>
  <c r="AJ116" i="74" s="1"/>
  <c r="H116" i="74"/>
  <c r="I116" i="74" s="1"/>
  <c r="G116" i="74"/>
  <c r="AQ116" i="74" s="1"/>
  <c r="AI16" i="74"/>
  <c r="AJ16" i="74" s="1" a="1"/>
  <c r="AJ16" i="74" s="1"/>
  <c r="H16" i="74"/>
  <c r="L16" i="74" s="1"/>
  <c r="G16" i="74"/>
  <c r="AQ16" i="74" s="1"/>
  <c r="AI6" i="74"/>
  <c r="AJ6" i="74" s="1" a="1"/>
  <c r="AJ6" i="74" s="1"/>
  <c r="H6" i="74"/>
  <c r="I6" i="74" s="1"/>
  <c r="G6" i="74"/>
  <c r="AQ6" i="74" s="1"/>
  <c r="M6" i="74" l="1"/>
  <c r="AN447" i="74"/>
  <c r="AM447" i="74" s="1"/>
  <c r="AL447" i="74"/>
  <c r="AO447" i="74" s="1"/>
  <c r="AK447" i="74"/>
  <c r="M116" i="74"/>
  <c r="M16" i="74"/>
  <c r="M447" i="74"/>
  <c r="AN116" i="74"/>
  <c r="AM116" i="74" s="1"/>
  <c r="AL116" i="74"/>
  <c r="AO116" i="74" s="1"/>
  <c r="AK116" i="74"/>
  <c r="AN16" i="74"/>
  <c r="AM16" i="74" s="1"/>
  <c r="AL16" i="74"/>
  <c r="AO16" i="74" s="1"/>
  <c r="AK16" i="74"/>
  <c r="AN6" i="74"/>
  <c r="AM6" i="74" s="1"/>
  <c r="AL6" i="74"/>
  <c r="AO6" i="74" s="1"/>
  <c r="AK6" i="74"/>
  <c r="AI513" i="74" l="1"/>
  <c r="AJ513" i="74" s="1" a="1"/>
  <c r="AJ513" i="74" s="1"/>
  <c r="H513" i="74"/>
  <c r="I513" i="74" s="1"/>
  <c r="G513" i="74"/>
  <c r="AQ513" i="74" s="1"/>
  <c r="M513" i="74" l="1"/>
  <c r="AL513" i="74"/>
  <c r="AO513" i="74" s="1"/>
  <c r="AK513" i="74"/>
  <c r="AN513" i="74"/>
  <c r="AM513" i="74" s="1"/>
  <c r="AI468" i="74" l="1"/>
  <c r="AJ468" i="74" s="1" a="1"/>
  <c r="AJ468" i="74" s="1"/>
  <c r="H468" i="74"/>
  <c r="I468" i="74" s="1"/>
  <c r="G468" i="74"/>
  <c r="AQ468" i="74" s="1"/>
  <c r="AI466" i="74"/>
  <c r="AJ466" i="74" s="1" a="1"/>
  <c r="AJ466" i="74" s="1"/>
  <c r="H466" i="74"/>
  <c r="I466" i="74" s="1"/>
  <c r="G466" i="74"/>
  <c r="AQ466" i="74" s="1"/>
  <c r="M466" i="74" l="1"/>
  <c r="M468" i="74"/>
  <c r="AN468" i="74"/>
  <c r="AM468" i="74" s="1"/>
  <c r="AL468" i="74"/>
  <c r="AO468" i="74" s="1"/>
  <c r="AK468" i="74"/>
  <c r="AL466" i="74"/>
  <c r="AO466" i="74" s="1"/>
  <c r="AN466" i="74"/>
  <c r="AM466" i="74" s="1"/>
  <c r="AK466" i="74"/>
  <c r="AI322" i="74"/>
  <c r="AJ322" i="74" s="1" a="1"/>
  <c r="AJ322" i="74" s="1"/>
  <c r="H322" i="74"/>
  <c r="J322" i="74" s="1"/>
  <c r="G322" i="74"/>
  <c r="AQ322" i="74" s="1"/>
  <c r="F34" i="105"/>
  <c r="M322" i="74" l="1"/>
  <c r="AN322" i="74"/>
  <c r="AM322" i="74" s="1"/>
  <c r="AL322" i="74"/>
  <c r="AO322" i="74" s="1"/>
  <c r="AK322" i="74"/>
  <c r="F46" i="105"/>
  <c r="F48" i="105" s="1"/>
  <c r="G49" i="105" s="1"/>
  <c r="F16" i="105"/>
  <c r="AI461" i="74"/>
  <c r="AJ461" i="74" s="1" a="1"/>
  <c r="AJ461" i="74" s="1"/>
  <c r="H461" i="74"/>
  <c r="I461" i="74" s="1"/>
  <c r="G461" i="74"/>
  <c r="AQ461" i="74" s="1"/>
  <c r="AI532" i="74"/>
  <c r="AJ532" i="74" s="1" a="1"/>
  <c r="AJ532" i="74" s="1"/>
  <c r="AI498" i="74"/>
  <c r="AJ498" i="74" s="1" a="1"/>
  <c r="AJ498" i="74" s="1"/>
  <c r="H498" i="74"/>
  <c r="I498" i="74" s="1"/>
  <c r="G498" i="74"/>
  <c r="AQ498" i="74" s="1"/>
  <c r="AI130" i="74"/>
  <c r="AJ130" i="74" s="1" a="1"/>
  <c r="AJ130" i="74" s="1"/>
  <c r="H130" i="74"/>
  <c r="L130" i="74" s="1"/>
  <c r="G130" i="74"/>
  <c r="AQ130" i="74" s="1"/>
  <c r="AI204" i="74"/>
  <c r="AJ204" i="74" s="1" a="1"/>
  <c r="AJ204" i="74" s="1"/>
  <c r="H204" i="74"/>
  <c r="J204" i="74" s="1"/>
  <c r="G204" i="74"/>
  <c r="AQ204" i="74" s="1"/>
  <c r="AI202" i="74"/>
  <c r="AJ202" i="74" s="1" a="1"/>
  <c r="AJ202" i="74" s="1"/>
  <c r="H202" i="74"/>
  <c r="J202" i="74" s="1"/>
  <c r="G202" i="74"/>
  <c r="AQ202" i="74" s="1"/>
  <c r="M204" i="74" l="1"/>
  <c r="M202" i="74"/>
  <c r="M130" i="74"/>
  <c r="M498" i="74"/>
  <c r="M461" i="74"/>
  <c r="AN461" i="74"/>
  <c r="AM461" i="74" s="1"/>
  <c r="AL461" i="74"/>
  <c r="AO461" i="74" s="1"/>
  <c r="AK461" i="74"/>
  <c r="AN532" i="74"/>
  <c r="AM532" i="74" s="1"/>
  <c r="AL532" i="74"/>
  <c r="AO532" i="74" s="1"/>
  <c r="AK532" i="74"/>
  <c r="G532" i="74"/>
  <c r="AQ532" i="74" s="1"/>
  <c r="H532" i="74"/>
  <c r="I532" i="74" s="1"/>
  <c r="AN498" i="74"/>
  <c r="AM498" i="74" s="1"/>
  <c r="AL498" i="74"/>
  <c r="AO498" i="74" s="1"/>
  <c r="AK498" i="74"/>
  <c r="AN130" i="74"/>
  <c r="AM130" i="74" s="1"/>
  <c r="AL130" i="74"/>
  <c r="AO130" i="74" s="1"/>
  <c r="AK130" i="74"/>
  <c r="AN204" i="74"/>
  <c r="AM204" i="74" s="1"/>
  <c r="AL204" i="74"/>
  <c r="AO204" i="74" s="1"/>
  <c r="AK204" i="74"/>
  <c r="AN202" i="74"/>
  <c r="AM202" i="74" s="1"/>
  <c r="AL202" i="74"/>
  <c r="AO202" i="74" s="1"/>
  <c r="AK202" i="74"/>
  <c r="M532" i="74" l="1"/>
  <c r="AI483" i="74" l="1"/>
  <c r="AJ483" i="74" s="1" a="1"/>
  <c r="AJ483" i="74" s="1"/>
  <c r="H483" i="74"/>
  <c r="I483" i="74" s="1"/>
  <c r="G483" i="74"/>
  <c r="AQ483" i="74" s="1"/>
  <c r="M483" i="74" l="1"/>
  <c r="AN483" i="74"/>
  <c r="AM483" i="74" s="1"/>
  <c r="AK483" i="74"/>
  <c r="AL483" i="74"/>
  <c r="AO483" i="74" s="1"/>
  <c r="H207" i="74"/>
  <c r="J207" i="74" s="1"/>
  <c r="AI207" i="74"/>
  <c r="AJ207" i="74" s="1" a="1"/>
  <c r="AJ207" i="74" s="1"/>
  <c r="M207" i="74" l="1"/>
  <c r="G207" i="74"/>
  <c r="AQ207" i="74" s="1"/>
  <c r="AN207" i="74"/>
  <c r="AM207" i="74" s="1"/>
  <c r="AL207" i="74"/>
  <c r="AO207" i="74" s="1"/>
  <c r="AK207" i="74"/>
  <c r="AI365" i="74" l="1"/>
  <c r="AJ365" i="74" s="1" a="1"/>
  <c r="AJ365" i="74" s="1"/>
  <c r="H365" i="74"/>
  <c r="I365" i="74" s="1"/>
  <c r="G365" i="74"/>
  <c r="AQ365" i="74" s="1"/>
  <c r="M365" i="74" l="1"/>
  <c r="AN365" i="74"/>
  <c r="AM365" i="74" s="1"/>
  <c r="AL365" i="74"/>
  <c r="AO365" i="74" s="1"/>
  <c r="AK365" i="74"/>
  <c r="AI485" i="74" l="1"/>
  <c r="AJ485" i="74" s="1" a="1"/>
  <c r="AJ485" i="74" s="1"/>
  <c r="H485" i="74"/>
  <c r="I485" i="74" s="1"/>
  <c r="G485" i="74"/>
  <c r="AQ485" i="74" s="1"/>
  <c r="AI482" i="74"/>
  <c r="AJ482" i="74" s="1" a="1"/>
  <c r="AJ482" i="74" s="1"/>
  <c r="AI484" i="74"/>
  <c r="AJ484" i="74" s="1" a="1"/>
  <c r="AJ484" i="74" s="1"/>
  <c r="AI486" i="74"/>
  <c r="AJ486" i="74" s="1" a="1"/>
  <c r="AJ486" i="74" s="1"/>
  <c r="M485" i="74" l="1"/>
  <c r="AN485" i="74"/>
  <c r="AM485" i="74" s="1"/>
  <c r="AL485" i="74"/>
  <c r="AO485" i="74" s="1"/>
  <c r="AK485" i="74"/>
  <c r="AL482" i="74"/>
  <c r="AO482" i="74" s="1"/>
  <c r="AN482" i="74"/>
  <c r="AM482" i="74" s="1"/>
  <c r="AK482" i="74"/>
  <c r="G482" i="74"/>
  <c r="AQ482" i="74" s="1"/>
  <c r="H482" i="74"/>
  <c r="I482" i="74" s="1"/>
  <c r="AN484" i="74"/>
  <c r="AM484" i="74" s="1"/>
  <c r="AK484" i="74"/>
  <c r="AL484" i="74"/>
  <c r="AO484" i="74" s="1"/>
  <c r="G484" i="74"/>
  <c r="AQ484" i="74" s="1"/>
  <c r="H484" i="74"/>
  <c r="I484" i="74" s="1"/>
  <c r="AN486" i="74"/>
  <c r="AM486" i="74" s="1"/>
  <c r="AL486" i="74"/>
  <c r="AO486" i="74" s="1"/>
  <c r="AK486" i="74"/>
  <c r="G486" i="74"/>
  <c r="AQ486" i="74" s="1"/>
  <c r="H486" i="74"/>
  <c r="I486" i="74" s="1"/>
  <c r="M482" i="74" l="1"/>
  <c r="M484" i="74"/>
  <c r="M486" i="74"/>
  <c r="AI391" i="74" l="1"/>
  <c r="AJ391" i="74" s="1" a="1"/>
  <c r="AJ391" i="74" s="1"/>
  <c r="AI390" i="74"/>
  <c r="AJ390" i="74" s="1" a="1"/>
  <c r="AJ390" i="74" s="1"/>
  <c r="AI389" i="74"/>
  <c r="AJ389" i="74" s="1" a="1"/>
  <c r="AJ389" i="74" s="1"/>
  <c r="AI388" i="74"/>
  <c r="AJ388" i="74" s="1" a="1"/>
  <c r="AJ388" i="74" s="1"/>
  <c r="H388" i="74"/>
  <c r="I388" i="74" s="1"/>
  <c r="G388" i="74"/>
  <c r="AQ388" i="74" s="1"/>
  <c r="M389" i="74" l="1"/>
  <c r="M390" i="74"/>
  <c r="M391" i="74"/>
  <c r="M388" i="74"/>
  <c r="AN391" i="74"/>
  <c r="AM391" i="74" s="1"/>
  <c r="AL391" i="74"/>
  <c r="AO391" i="74" s="1"/>
  <c r="AK391" i="74"/>
  <c r="AN390" i="74"/>
  <c r="AM390" i="74" s="1"/>
  <c r="AL390" i="74"/>
  <c r="AO390" i="74" s="1"/>
  <c r="AK390" i="74"/>
  <c r="AN389" i="74"/>
  <c r="AM389" i="74" s="1"/>
  <c r="AL389" i="74"/>
  <c r="AO389" i="74" s="1"/>
  <c r="AK389" i="74"/>
  <c r="AN388" i="74"/>
  <c r="AM388" i="74" s="1"/>
  <c r="AL388" i="74"/>
  <c r="AO388" i="74" s="1"/>
  <c r="AK388" i="74"/>
  <c r="AI76" i="74" l="1"/>
  <c r="AJ76" i="74" s="1" a="1"/>
  <c r="AJ76" i="74" s="1"/>
  <c r="H76" i="74"/>
  <c r="I76" i="74" s="1"/>
  <c r="G76" i="74"/>
  <c r="AQ76" i="74" s="1"/>
  <c r="AI80" i="74"/>
  <c r="AJ80" i="74" s="1" a="1"/>
  <c r="AJ80" i="74" s="1"/>
  <c r="H80" i="74"/>
  <c r="J80" i="74" s="1"/>
  <c r="G80" i="74"/>
  <c r="AQ80" i="74" s="1"/>
  <c r="AI75" i="74"/>
  <c r="AJ75" i="74" s="1" a="1"/>
  <c r="AJ75" i="74" s="1"/>
  <c r="AI68" i="74"/>
  <c r="AJ68" i="74" s="1" a="1"/>
  <c r="AJ68" i="74" s="1"/>
  <c r="H68" i="74"/>
  <c r="I68" i="74" s="1"/>
  <c r="G68" i="74"/>
  <c r="AQ68" i="74" s="1"/>
  <c r="AI123" i="74"/>
  <c r="AJ123" i="74" s="1" a="1"/>
  <c r="AJ123" i="74" s="1"/>
  <c r="H123" i="74"/>
  <c r="L123" i="74" s="1"/>
  <c r="G123" i="74"/>
  <c r="AQ123" i="74" s="1"/>
  <c r="AI126" i="74"/>
  <c r="AJ126" i="74" s="1" a="1"/>
  <c r="AJ126" i="74" s="1"/>
  <c r="H126" i="74"/>
  <c r="I126" i="74" s="1"/>
  <c r="G126" i="74"/>
  <c r="AQ126" i="74" s="1"/>
  <c r="M123" i="74" l="1"/>
  <c r="M68" i="74"/>
  <c r="M126" i="74"/>
  <c r="M80" i="74"/>
  <c r="M76" i="74"/>
  <c r="AN76" i="74"/>
  <c r="AM76" i="74" s="1"/>
  <c r="AL76" i="74"/>
  <c r="AO76" i="74" s="1"/>
  <c r="AK76" i="74"/>
  <c r="AN80" i="74"/>
  <c r="AM80" i="74" s="1"/>
  <c r="AL80" i="74"/>
  <c r="AO80" i="74" s="1"/>
  <c r="AK80" i="74"/>
  <c r="M75" i="74"/>
  <c r="AN75" i="74"/>
  <c r="AM75" i="74" s="1"/>
  <c r="AL75" i="74"/>
  <c r="AO75" i="74" s="1"/>
  <c r="AK75" i="74"/>
  <c r="AN68" i="74"/>
  <c r="AM68" i="74" s="1"/>
  <c r="AL68" i="74"/>
  <c r="AO68" i="74" s="1"/>
  <c r="AK68" i="74"/>
  <c r="AN123" i="74"/>
  <c r="AM123" i="74" s="1"/>
  <c r="AL123" i="74"/>
  <c r="AO123" i="74" s="1"/>
  <c r="AK123" i="74"/>
  <c r="AN126" i="74"/>
  <c r="AM126" i="74" s="1"/>
  <c r="AL126" i="74"/>
  <c r="AO126" i="74" s="1"/>
  <c r="AK126" i="74"/>
  <c r="AI48" i="74"/>
  <c r="AJ48" i="74" s="1" a="1"/>
  <c r="AJ48" i="74" s="1"/>
  <c r="H48" i="74"/>
  <c r="I48" i="74" s="1"/>
  <c r="G48" i="74"/>
  <c r="AQ48" i="74" s="1"/>
  <c r="M48" i="74" l="1"/>
  <c r="AL48" i="74"/>
  <c r="AO48" i="74" s="1"/>
  <c r="AN48" i="74"/>
  <c r="AM48" i="74" s="1"/>
  <c r="AK48" i="74"/>
  <c r="AI128" i="74" l="1"/>
  <c r="AJ128" i="74" s="1" a="1"/>
  <c r="AJ128" i="74" s="1"/>
  <c r="H128" i="74"/>
  <c r="I128" i="74" s="1"/>
  <c r="G128" i="74"/>
  <c r="AQ128" i="74" s="1"/>
  <c r="M128" i="74" l="1"/>
  <c r="AN128" i="74"/>
  <c r="AM128" i="74" s="1"/>
  <c r="AL128" i="74"/>
  <c r="AO128" i="74" s="1"/>
  <c r="AK128" i="74"/>
  <c r="AI499" i="74" l="1"/>
  <c r="AJ499" i="74" s="1" a="1"/>
  <c r="AJ499" i="74" s="1"/>
  <c r="H499" i="74"/>
  <c r="I499" i="74" s="1"/>
  <c r="G499" i="74"/>
  <c r="AQ499" i="74" s="1"/>
  <c r="AI521" i="74"/>
  <c r="AJ521" i="74" s="1" a="1"/>
  <c r="AJ521" i="74" s="1"/>
  <c r="H521" i="74"/>
  <c r="I521" i="74" s="1"/>
  <c r="G521" i="74"/>
  <c r="AQ521" i="74" s="1"/>
  <c r="AI509" i="74"/>
  <c r="AJ509" i="74" s="1" a="1"/>
  <c r="AJ509" i="74" s="1"/>
  <c r="H509" i="74"/>
  <c r="I509" i="74" s="1"/>
  <c r="G509" i="74"/>
  <c r="AQ509" i="74" s="1"/>
  <c r="AI216" i="74"/>
  <c r="AJ216" i="74" s="1" a="1"/>
  <c r="AJ216" i="74" s="1"/>
  <c r="H216" i="74"/>
  <c r="I216" i="74" s="1"/>
  <c r="G216" i="74"/>
  <c r="AQ216" i="74" s="1"/>
  <c r="M521" i="74" l="1"/>
  <c r="M509" i="74"/>
  <c r="M499" i="74"/>
  <c r="AN499" i="74"/>
  <c r="AM499" i="74" s="1"/>
  <c r="AL499" i="74"/>
  <c r="AO499" i="74" s="1"/>
  <c r="AK499" i="74"/>
  <c r="AN521" i="74"/>
  <c r="AM521" i="74" s="1"/>
  <c r="AL521" i="74"/>
  <c r="AO521" i="74" s="1"/>
  <c r="AK521" i="74"/>
  <c r="AN509" i="74"/>
  <c r="AM509" i="74" s="1"/>
  <c r="AL509" i="74"/>
  <c r="AO509" i="74" s="1"/>
  <c r="AK509" i="74"/>
  <c r="M216" i="74"/>
  <c r="AN216" i="74"/>
  <c r="AM216" i="74" s="1"/>
  <c r="AL216" i="74"/>
  <c r="AO216" i="74" s="1"/>
  <c r="AK216" i="74"/>
  <c r="AJ553" i="74" l="1" a="1"/>
  <c r="AJ553" i="74" s="1"/>
  <c r="AN553" i="74" l="1"/>
  <c r="AM553" i="74" s="1"/>
  <c r="AL553" i="74"/>
  <c r="AO553" i="74" s="1"/>
  <c r="AK553" i="74"/>
  <c r="AI427" i="74"/>
  <c r="AJ427" i="74" s="1" a="1"/>
  <c r="AJ427" i="74" s="1"/>
  <c r="H427" i="74"/>
  <c r="I427" i="74" s="1"/>
  <c r="G427" i="74"/>
  <c r="AQ427" i="74" s="1"/>
  <c r="AI425" i="74"/>
  <c r="AJ425" i="74" s="1" a="1"/>
  <c r="AJ425" i="74" s="1"/>
  <c r="H425" i="74"/>
  <c r="I425" i="74" s="1"/>
  <c r="G425" i="74"/>
  <c r="AQ425" i="74" s="1"/>
  <c r="M425" i="74" l="1"/>
  <c r="M427" i="74"/>
  <c r="AN427" i="74"/>
  <c r="AM427" i="74" s="1"/>
  <c r="AL427" i="74"/>
  <c r="AO427" i="74" s="1"/>
  <c r="AK427" i="74"/>
  <c r="AN425" i="74"/>
  <c r="AM425" i="74" s="1"/>
  <c r="AL425" i="74"/>
  <c r="AO425" i="74" s="1"/>
  <c r="AK425" i="74"/>
  <c r="AI208" i="74" l="1"/>
  <c r="AJ208" i="74" s="1" a="1"/>
  <c r="AJ208" i="74" s="1"/>
  <c r="H208" i="74"/>
  <c r="L208" i="74" s="1"/>
  <c r="G208" i="74"/>
  <c r="AQ208" i="74" s="1"/>
  <c r="M208" i="74" l="1"/>
  <c r="AN208" i="74"/>
  <c r="AM208" i="74" s="1"/>
  <c r="AL208" i="74"/>
  <c r="AO208" i="74" s="1"/>
  <c r="AK208" i="74"/>
  <c r="AI515" i="74" l="1"/>
  <c r="AJ515" i="74" s="1" a="1"/>
  <c r="AJ515" i="74" s="1"/>
  <c r="H515" i="74"/>
  <c r="I515" i="74" s="1"/>
  <c r="G515" i="74"/>
  <c r="AQ515" i="74" s="1"/>
  <c r="AI526" i="74"/>
  <c r="AJ526" i="74" s="1" a="1"/>
  <c r="AJ526" i="74" s="1"/>
  <c r="AI109" i="74"/>
  <c r="AJ109" i="74" s="1" a="1"/>
  <c r="AJ109" i="74" s="1"/>
  <c r="H109" i="74"/>
  <c r="I109" i="74" s="1"/>
  <c r="G109" i="74"/>
  <c r="AQ109" i="74" s="1"/>
  <c r="M515" i="74" l="1"/>
  <c r="AN515" i="74"/>
  <c r="AM515" i="74" s="1"/>
  <c r="AK515" i="74"/>
  <c r="AL515" i="74"/>
  <c r="AO515" i="74" s="1"/>
  <c r="AN526" i="74"/>
  <c r="AM526" i="74" s="1"/>
  <c r="AK526" i="74"/>
  <c r="AL526" i="74"/>
  <c r="AO526" i="74" s="1"/>
  <c r="G526" i="74"/>
  <c r="AQ526" i="74" s="1"/>
  <c r="H526" i="74"/>
  <c r="I526" i="74" s="1"/>
  <c r="M109" i="74"/>
  <c r="AL109" i="74"/>
  <c r="AO109" i="74" s="1"/>
  <c r="AK109" i="74"/>
  <c r="AN109" i="74"/>
  <c r="AM109" i="74" s="1"/>
  <c r="M526" i="74" l="1"/>
  <c r="AI512" i="74" l="1"/>
  <c r="AJ512" i="74" s="1" a="1"/>
  <c r="AJ512" i="74" s="1"/>
  <c r="H512" i="74"/>
  <c r="I512" i="74" s="1"/>
  <c r="G512" i="74"/>
  <c r="AQ512" i="74" s="1"/>
  <c r="M512" i="74" l="1"/>
  <c r="AN512" i="74"/>
  <c r="AM512" i="74" s="1"/>
  <c r="AL512" i="74"/>
  <c r="AO512" i="74" s="1"/>
  <c r="AK512" i="74"/>
  <c r="AI492" i="74" l="1"/>
  <c r="AJ492" i="74" s="1" a="1"/>
  <c r="AJ492" i="74" s="1"/>
  <c r="H492" i="74"/>
  <c r="I492" i="74" s="1"/>
  <c r="G492" i="74"/>
  <c r="AQ492" i="74" s="1"/>
  <c r="AI413" i="74"/>
  <c r="AJ413" i="74" s="1" a="1"/>
  <c r="AJ413" i="74" s="1"/>
  <c r="AI424" i="74"/>
  <c r="AJ424" i="74" s="1" a="1"/>
  <c r="AJ424" i="74" s="1"/>
  <c r="H424" i="74"/>
  <c r="I424" i="74" s="1"/>
  <c r="G424" i="74"/>
  <c r="AQ424" i="74" s="1"/>
  <c r="AI329" i="74"/>
  <c r="AJ329" i="74" s="1" a="1"/>
  <c r="AJ329" i="74" s="1"/>
  <c r="H329" i="74"/>
  <c r="L329" i="74" s="1"/>
  <c r="G329" i="74"/>
  <c r="AQ329" i="74" s="1"/>
  <c r="M492" i="74" l="1"/>
  <c r="AN492" i="74"/>
  <c r="AM492" i="74" s="1"/>
  <c r="AL492" i="74"/>
  <c r="AO492" i="74" s="1"/>
  <c r="AK492" i="74"/>
  <c r="M413" i="74"/>
  <c r="AN413" i="74"/>
  <c r="AM413" i="74" s="1"/>
  <c r="AL413" i="74"/>
  <c r="AO413" i="74" s="1"/>
  <c r="AK413" i="74"/>
  <c r="M424" i="74"/>
  <c r="AN424" i="74"/>
  <c r="AM424" i="74" s="1"/>
  <c r="AL424" i="74"/>
  <c r="AO424" i="74" s="1"/>
  <c r="AK424" i="74"/>
  <c r="M329" i="74"/>
  <c r="AN329" i="74"/>
  <c r="AM329" i="74" s="1"/>
  <c r="AL329" i="74"/>
  <c r="AO329" i="74" s="1"/>
  <c r="AK329" i="74"/>
  <c r="AI378" i="74" l="1"/>
  <c r="AJ378" i="74" s="1" a="1"/>
  <c r="AJ378" i="74" s="1"/>
  <c r="AI379" i="74"/>
  <c r="AJ379" i="74" s="1" a="1"/>
  <c r="AJ379" i="74" s="1"/>
  <c r="AI489" i="74"/>
  <c r="AJ489" i="74" s="1" a="1"/>
  <c r="AJ489" i="74" s="1"/>
  <c r="H489" i="74"/>
  <c r="I489" i="74" s="1"/>
  <c r="G489" i="74"/>
  <c r="AQ489" i="74" s="1"/>
  <c r="M379" i="74" l="1"/>
  <c r="M378" i="74"/>
  <c r="AN378" i="74"/>
  <c r="AM378" i="74" s="1"/>
  <c r="AL378" i="74"/>
  <c r="AO378" i="74" s="1"/>
  <c r="AK378" i="74"/>
  <c r="AN379" i="74"/>
  <c r="AM379" i="74" s="1"/>
  <c r="AL379" i="74"/>
  <c r="AO379" i="74" s="1"/>
  <c r="AK379" i="74"/>
  <c r="M489" i="74"/>
  <c r="AN489" i="74"/>
  <c r="AM489" i="74" s="1"/>
  <c r="AL489" i="74"/>
  <c r="AO489" i="74" s="1"/>
  <c r="AK489" i="74"/>
  <c r="AI12" i="74" l="1"/>
  <c r="AJ12" i="74" s="1" a="1"/>
  <c r="AJ12" i="74" s="1"/>
  <c r="H12" i="74"/>
  <c r="I12" i="74" s="1"/>
  <c r="G12" i="74"/>
  <c r="AQ12" i="74" s="1"/>
  <c r="AI472" i="74"/>
  <c r="AJ472" i="74" s="1" a="1"/>
  <c r="AJ472" i="74" s="1"/>
  <c r="H472" i="74"/>
  <c r="I472" i="74" s="1"/>
  <c r="G472" i="74"/>
  <c r="AQ472" i="74" s="1"/>
  <c r="AI165" i="74"/>
  <c r="AJ165" i="74" s="1" a="1"/>
  <c r="AJ165" i="74" s="1"/>
  <c r="H165" i="74"/>
  <c r="I165" i="74" s="1"/>
  <c r="G165" i="74"/>
  <c r="AQ165" i="74" s="1"/>
  <c r="M12" i="74" l="1"/>
  <c r="M472" i="74"/>
  <c r="M165" i="74"/>
  <c r="AN12" i="74"/>
  <c r="AM12" i="74" s="1"/>
  <c r="AL12" i="74"/>
  <c r="AO12" i="74" s="1"/>
  <c r="AK12" i="74"/>
  <c r="AN472" i="74"/>
  <c r="AM472" i="74" s="1"/>
  <c r="AL472" i="74"/>
  <c r="AO472" i="74" s="1"/>
  <c r="AK472" i="74"/>
  <c r="AN165" i="74"/>
  <c r="AM165" i="74" s="1"/>
  <c r="AL165" i="74"/>
  <c r="AO165" i="74" s="1"/>
  <c r="AK165" i="74"/>
  <c r="AI334" i="74"/>
  <c r="AJ334" i="74" s="1" a="1"/>
  <c r="AJ334" i="74" s="1"/>
  <c r="AI535" i="74"/>
  <c r="AJ535" i="74" s="1" a="1"/>
  <c r="AJ535" i="74" s="1"/>
  <c r="H535" i="74"/>
  <c r="I535" i="74" s="1"/>
  <c r="G535" i="74"/>
  <c r="AQ535" i="74" s="1"/>
  <c r="AI508" i="74"/>
  <c r="AJ508" i="74" s="1" a="1"/>
  <c r="AJ508" i="74" s="1"/>
  <c r="H508" i="74"/>
  <c r="I508" i="74" s="1"/>
  <c r="G508" i="74"/>
  <c r="AQ508" i="74" s="1"/>
  <c r="AI497" i="74"/>
  <c r="AJ497" i="74" s="1" a="1"/>
  <c r="AJ497" i="74" s="1"/>
  <c r="AI106" i="74"/>
  <c r="AJ106" i="74" s="1" a="1"/>
  <c r="AJ106" i="74" s="1"/>
  <c r="H106" i="74"/>
  <c r="J106" i="74" s="1"/>
  <c r="G106" i="74"/>
  <c r="AQ106" i="74" s="1"/>
  <c r="AN334" i="74" l="1"/>
  <c r="AM334" i="74" s="1"/>
  <c r="AL334" i="74"/>
  <c r="AO334" i="74" s="1"/>
  <c r="AK334" i="74"/>
  <c r="M334" i="74"/>
  <c r="M535" i="74"/>
  <c r="AN535" i="74"/>
  <c r="AM535" i="74" s="1"/>
  <c r="AL535" i="74"/>
  <c r="AO535" i="74" s="1"/>
  <c r="AK535" i="74"/>
  <c r="M508" i="74"/>
  <c r="AN508" i="74"/>
  <c r="AM508" i="74" s="1"/>
  <c r="AL508" i="74"/>
  <c r="AO508" i="74" s="1"/>
  <c r="AK508" i="74"/>
  <c r="AN497" i="74"/>
  <c r="AM497" i="74" s="1"/>
  <c r="AL497" i="74"/>
  <c r="AO497" i="74" s="1"/>
  <c r="AK497" i="74"/>
  <c r="G497" i="74"/>
  <c r="AQ497" i="74" s="1"/>
  <c r="H497" i="74"/>
  <c r="J497" i="74" s="1"/>
  <c r="M106" i="74"/>
  <c r="AN106" i="74"/>
  <c r="AM106" i="74" s="1"/>
  <c r="AL106" i="74"/>
  <c r="AO106" i="74" s="1"/>
  <c r="AK106" i="74"/>
  <c r="M497" i="74" l="1"/>
  <c r="AI380" i="74" l="1"/>
  <c r="AJ380" i="74" s="1" a="1"/>
  <c r="AJ380" i="74" s="1"/>
  <c r="H380" i="74"/>
  <c r="I380" i="74" s="1"/>
  <c r="G380" i="74"/>
  <c r="AQ380" i="74" s="1"/>
  <c r="M380" i="74" l="1"/>
  <c r="AN380" i="74"/>
  <c r="AM380" i="74" s="1"/>
  <c r="AL380" i="74"/>
  <c r="AO380" i="74" s="1"/>
  <c r="AK380" i="74"/>
  <c r="AI517" i="74" l="1"/>
  <c r="AJ517" i="74" s="1" a="1"/>
  <c r="AJ517" i="74" s="1"/>
  <c r="H517" i="74"/>
  <c r="I517" i="74" s="1"/>
  <c r="G517" i="74"/>
  <c r="AQ517" i="74" s="1"/>
  <c r="M517" i="74" l="1"/>
  <c r="AN517" i="74"/>
  <c r="AM517" i="74" s="1"/>
  <c r="AL517" i="74"/>
  <c r="AO517" i="74" s="1"/>
  <c r="AK517" i="74"/>
  <c r="AI495" i="74" l="1"/>
  <c r="AJ495" i="74" s="1" a="1"/>
  <c r="AJ495" i="74" s="1"/>
  <c r="H495" i="74"/>
  <c r="I495" i="74" s="1"/>
  <c r="G495" i="74"/>
  <c r="AQ495" i="74" s="1"/>
  <c r="M495" i="74" l="1"/>
  <c r="AL495" i="74"/>
  <c r="AO495" i="74" s="1"/>
  <c r="AN495" i="74"/>
  <c r="AM495" i="74" s="1"/>
  <c r="AK495" i="74"/>
  <c r="AI127" i="74" l="1"/>
  <c r="AJ127" i="74" s="1" a="1"/>
  <c r="AJ127" i="74" s="1"/>
  <c r="H127" i="74"/>
  <c r="I127" i="74" s="1"/>
  <c r="G127" i="74"/>
  <c r="AQ127" i="74" s="1"/>
  <c r="AI121" i="74"/>
  <c r="AJ121" i="74" s="1" a="1"/>
  <c r="AJ121" i="74" s="1"/>
  <c r="H121" i="74"/>
  <c r="I121" i="74" s="1"/>
  <c r="G121" i="74"/>
  <c r="AQ121" i="74" s="1"/>
  <c r="AI125" i="74"/>
  <c r="AJ125" i="74" s="1" a="1"/>
  <c r="AJ125" i="74" s="1"/>
  <c r="H125" i="74"/>
  <c r="I125" i="74" s="1"/>
  <c r="G125" i="74"/>
  <c r="AQ125" i="74" s="1"/>
  <c r="AI124" i="74"/>
  <c r="AJ124" i="74" s="1" a="1"/>
  <c r="AJ124" i="74" s="1"/>
  <c r="H124" i="74"/>
  <c r="I124" i="74" s="1"/>
  <c r="G124" i="74"/>
  <c r="AQ124" i="74" s="1"/>
  <c r="AI122" i="74"/>
  <c r="AJ122" i="74" s="1" a="1"/>
  <c r="AJ122" i="74" s="1"/>
  <c r="H122" i="74"/>
  <c r="I122" i="74" s="1"/>
  <c r="G122" i="74"/>
  <c r="AQ122" i="74" s="1"/>
  <c r="M127" i="74" l="1"/>
  <c r="M121" i="74"/>
  <c r="AN127" i="74"/>
  <c r="AM127" i="74" s="1"/>
  <c r="AL127" i="74"/>
  <c r="AO127" i="74" s="1"/>
  <c r="AK127" i="74"/>
  <c r="AN121" i="74"/>
  <c r="AM121" i="74" s="1"/>
  <c r="AK121" i="74"/>
  <c r="AL121" i="74"/>
  <c r="AO121" i="74" s="1"/>
  <c r="M125" i="74"/>
  <c r="AN125" i="74"/>
  <c r="AM125" i="74" s="1"/>
  <c r="AL125" i="74"/>
  <c r="AO125" i="74" s="1"/>
  <c r="AK125" i="74"/>
  <c r="AN124" i="74"/>
  <c r="AM124" i="74" s="1"/>
  <c r="AL124" i="74"/>
  <c r="AO124" i="74" s="1"/>
  <c r="AK124" i="74"/>
  <c r="AL122" i="74"/>
  <c r="AO122" i="74" s="1"/>
  <c r="AK122" i="74"/>
  <c r="AN122" i="74"/>
  <c r="AM122" i="74" s="1"/>
  <c r="M124" i="74" l="1"/>
  <c r="M122" i="74"/>
  <c r="AI518" i="74"/>
  <c r="AJ518" i="74" s="1" a="1"/>
  <c r="AJ518" i="74" s="1"/>
  <c r="H518" i="74"/>
  <c r="I518" i="74" s="1"/>
  <c r="G518" i="74"/>
  <c r="AQ518" i="74" s="1"/>
  <c r="AI437" i="74"/>
  <c r="AJ437" i="74" s="1" a="1"/>
  <c r="AJ437" i="74" s="1"/>
  <c r="H437" i="74"/>
  <c r="I437" i="74" s="1"/>
  <c r="G437" i="74"/>
  <c r="AQ437" i="74" s="1"/>
  <c r="AI436" i="74"/>
  <c r="AJ436" i="74" s="1" a="1"/>
  <c r="AJ436" i="74" s="1"/>
  <c r="H436" i="74"/>
  <c r="L436" i="74" s="1"/>
  <c r="G436" i="74"/>
  <c r="AQ436" i="74" s="1"/>
  <c r="M436" i="74" l="1"/>
  <c r="M518" i="74"/>
  <c r="M437" i="74"/>
  <c r="AN518" i="74"/>
  <c r="AM518" i="74" s="1"/>
  <c r="AL518" i="74"/>
  <c r="AO518" i="74" s="1"/>
  <c r="AK518" i="74"/>
  <c r="AN436" i="74"/>
  <c r="AM436" i="74" s="1"/>
  <c r="AL436" i="74"/>
  <c r="AO436" i="74" s="1"/>
  <c r="AK436" i="74"/>
  <c r="AK437" i="74"/>
  <c r="AL437" i="74"/>
  <c r="AO437" i="74" s="1"/>
  <c r="AN437" i="74"/>
  <c r="AM437" i="74" s="1"/>
  <c r="AI344" i="74"/>
  <c r="AJ344" i="74" s="1" a="1"/>
  <c r="AJ344" i="74" s="1"/>
  <c r="H344" i="74"/>
  <c r="J344" i="74" s="1"/>
  <c r="G344" i="74"/>
  <c r="AQ344" i="74" s="1"/>
  <c r="M344" i="74" l="1"/>
  <c r="AN344" i="74"/>
  <c r="AM344" i="74" s="1"/>
  <c r="AL344" i="74"/>
  <c r="AO344" i="74" s="1"/>
  <c r="AK344" i="74"/>
  <c r="AI422" i="74" l="1"/>
  <c r="AJ422" i="74" s="1" a="1"/>
  <c r="AJ422" i="74" s="1"/>
  <c r="H422" i="74"/>
  <c r="I422" i="74" s="1"/>
  <c r="G422" i="74"/>
  <c r="AQ422" i="74" s="1"/>
  <c r="AI423" i="74"/>
  <c r="AJ423" i="74" s="1" a="1"/>
  <c r="AJ423" i="74" s="1"/>
  <c r="H423" i="74"/>
  <c r="I423" i="74" s="1"/>
  <c r="G423" i="74"/>
  <c r="AQ423" i="74" s="1"/>
  <c r="AI412" i="74"/>
  <c r="AJ412" i="74" s="1" a="1"/>
  <c r="AJ412" i="74" s="1"/>
  <c r="H412" i="74"/>
  <c r="I412" i="74" s="1"/>
  <c r="G412" i="74"/>
  <c r="AQ412" i="74" s="1"/>
  <c r="M412" i="74" l="1"/>
  <c r="M423" i="74"/>
  <c r="M422" i="74"/>
  <c r="AN422" i="74"/>
  <c r="AM422" i="74" s="1"/>
  <c r="AL422" i="74"/>
  <c r="AO422" i="74" s="1"/>
  <c r="AK422" i="74"/>
  <c r="AN423" i="74"/>
  <c r="AM423" i="74" s="1"/>
  <c r="AL423" i="74"/>
  <c r="AO423" i="74" s="1"/>
  <c r="AK423" i="74"/>
  <c r="AN412" i="74"/>
  <c r="AM412" i="74" s="1"/>
  <c r="AL412" i="74"/>
  <c r="AO412" i="74" s="1"/>
  <c r="AK412" i="74"/>
  <c r="G444" i="74" l="1"/>
  <c r="AQ444" i="74" s="1"/>
  <c r="AI444" i="74"/>
  <c r="AJ444" i="74" s="1" a="1"/>
  <c r="AJ444" i="74" s="1"/>
  <c r="H444" i="74"/>
  <c r="I444" i="74" s="1"/>
  <c r="M444" i="74" l="1"/>
  <c r="AN444" i="74"/>
  <c r="AM444" i="74" s="1"/>
  <c r="AL444" i="74"/>
  <c r="AO444" i="74" s="1"/>
  <c r="AK444" i="74"/>
  <c r="AI90" i="74" l="1"/>
  <c r="AJ90" i="74" s="1" a="1"/>
  <c r="AJ90" i="74" s="1"/>
  <c r="AI55" i="74"/>
  <c r="AJ55" i="74" s="1" a="1"/>
  <c r="AJ55" i="74" s="1"/>
  <c r="H55" i="74"/>
  <c r="L55" i="74" s="1"/>
  <c r="G55" i="74"/>
  <c r="AQ55" i="74" s="1"/>
  <c r="M55" i="74" l="1"/>
  <c r="M90" i="74"/>
  <c r="AK90" i="74"/>
  <c r="AN90" i="74"/>
  <c r="AM90" i="74" s="1"/>
  <c r="AL90" i="74"/>
  <c r="AO90" i="74" s="1"/>
  <c r="AN55" i="74"/>
  <c r="AM55" i="74" s="1"/>
  <c r="AL55" i="74"/>
  <c r="AO55" i="74" s="1"/>
  <c r="AK55" i="74"/>
  <c r="AI363" i="74" l="1"/>
  <c r="AJ363" i="74" s="1" a="1"/>
  <c r="AJ363" i="74" s="1"/>
  <c r="G363" i="74"/>
  <c r="AQ363" i="74" s="1"/>
  <c r="AI347" i="74"/>
  <c r="AJ347" i="74" s="1" a="1"/>
  <c r="AJ347" i="74" s="1"/>
  <c r="AI346" i="74"/>
  <c r="AJ346" i="74" s="1" a="1"/>
  <c r="AJ346" i="74" s="1"/>
  <c r="H346" i="74"/>
  <c r="I346" i="74" s="1"/>
  <c r="G346" i="74"/>
  <c r="AQ346" i="74" s="1"/>
  <c r="AI345" i="74"/>
  <c r="AJ345" i="74" s="1" a="1"/>
  <c r="AJ345" i="74" s="1"/>
  <c r="H345" i="74"/>
  <c r="I345" i="74" s="1"/>
  <c r="G345" i="74"/>
  <c r="AQ345" i="74" s="1"/>
  <c r="AI369" i="74"/>
  <c r="AJ369" i="74" s="1" a="1"/>
  <c r="AJ369" i="74" s="1"/>
  <c r="H369" i="74"/>
  <c r="J369" i="74" s="1"/>
  <c r="G369" i="74"/>
  <c r="AQ369" i="74" s="1"/>
  <c r="AI370" i="74"/>
  <c r="AJ370" i="74" s="1" a="1"/>
  <c r="AJ370" i="74" s="1"/>
  <c r="H370" i="74"/>
  <c r="I370" i="74" s="1"/>
  <c r="G370" i="74"/>
  <c r="AQ370" i="74" s="1"/>
  <c r="AI371" i="74"/>
  <c r="AJ371" i="74" s="1" a="1"/>
  <c r="AJ371" i="74" s="1"/>
  <c r="H371" i="74"/>
  <c r="I371" i="74" s="1"/>
  <c r="G371" i="74"/>
  <c r="AQ371" i="74" s="1"/>
  <c r="AI442" i="74"/>
  <c r="AJ442" i="74" s="1" a="1"/>
  <c r="AJ442" i="74" s="1"/>
  <c r="H442" i="74"/>
  <c r="I442" i="74" s="1"/>
  <c r="G442" i="74"/>
  <c r="AQ442" i="74" s="1"/>
  <c r="M442" i="74" l="1"/>
  <c r="M346" i="74"/>
  <c r="M369" i="74"/>
  <c r="M347" i="74"/>
  <c r="M371" i="74"/>
  <c r="M345" i="74"/>
  <c r="M370" i="74"/>
  <c r="AN363" i="74"/>
  <c r="AM363" i="74" s="1"/>
  <c r="AL363" i="74"/>
  <c r="AO363" i="74" s="1"/>
  <c r="AK363" i="74"/>
  <c r="H363" i="74"/>
  <c r="L363" i="74" s="1"/>
  <c r="AN347" i="74"/>
  <c r="AM347" i="74" s="1"/>
  <c r="AL347" i="74"/>
  <c r="AO347" i="74" s="1"/>
  <c r="AK347" i="74"/>
  <c r="AN346" i="74"/>
  <c r="AM346" i="74" s="1"/>
  <c r="AL346" i="74"/>
  <c r="AO346" i="74" s="1"/>
  <c r="AK346" i="74"/>
  <c r="AN345" i="74"/>
  <c r="AM345" i="74" s="1"/>
  <c r="AL345" i="74"/>
  <c r="AO345" i="74" s="1"/>
  <c r="AK345" i="74"/>
  <c r="AN369" i="74"/>
  <c r="AM369" i="74" s="1"/>
  <c r="AL369" i="74"/>
  <c r="AO369" i="74" s="1"/>
  <c r="AK369" i="74"/>
  <c r="AN370" i="74"/>
  <c r="AM370" i="74" s="1"/>
  <c r="AL370" i="74"/>
  <c r="AO370" i="74" s="1"/>
  <c r="AK370" i="74"/>
  <c r="AN371" i="74"/>
  <c r="AM371" i="74" s="1"/>
  <c r="AK371" i="74"/>
  <c r="AL371" i="74"/>
  <c r="AO371" i="74" s="1"/>
  <c r="AN442" i="74"/>
  <c r="AM442" i="74" s="1"/>
  <c r="AK442" i="74"/>
  <c r="AL442" i="74"/>
  <c r="AO442" i="74" s="1"/>
  <c r="M363" i="74" l="1"/>
  <c r="AI10" i="74" l="1"/>
  <c r="AJ10" i="74" s="1" a="1"/>
  <c r="AJ10" i="74" s="1"/>
  <c r="H10" i="74"/>
  <c r="I10" i="74" s="1"/>
  <c r="G10" i="74"/>
  <c r="AQ10" i="74" s="1"/>
  <c r="AI367" i="74"/>
  <c r="AJ367" i="74" s="1" a="1"/>
  <c r="AJ367" i="74" s="1"/>
  <c r="H367" i="74"/>
  <c r="I367" i="74" s="1"/>
  <c r="G367" i="74"/>
  <c r="AQ367" i="74" s="1"/>
  <c r="AI480" i="74"/>
  <c r="AJ480" i="74" s="1" a="1"/>
  <c r="AJ480" i="74" s="1"/>
  <c r="AI206" i="74"/>
  <c r="AJ206" i="74" s="1" a="1"/>
  <c r="AJ206" i="74" s="1"/>
  <c r="H206" i="74"/>
  <c r="J206" i="74" s="1"/>
  <c r="G206" i="74"/>
  <c r="AQ206" i="74" s="1"/>
  <c r="AI119" i="74"/>
  <c r="AJ119" i="74" s="1" a="1"/>
  <c r="AJ119" i="74" s="1"/>
  <c r="AI527" i="74"/>
  <c r="AJ527" i="74" s="1" a="1"/>
  <c r="AJ527" i="74" s="1"/>
  <c r="M206" i="74" l="1"/>
  <c r="M367" i="74"/>
  <c r="M10" i="74"/>
  <c r="AN10" i="74"/>
  <c r="AM10" i="74" s="1"/>
  <c r="AL10" i="74"/>
  <c r="AO10" i="74" s="1"/>
  <c r="AK10" i="74"/>
  <c r="AN367" i="74"/>
  <c r="AM367" i="74" s="1"/>
  <c r="AL367" i="74"/>
  <c r="AO367" i="74" s="1"/>
  <c r="AK367" i="74"/>
  <c r="AN480" i="74"/>
  <c r="AM480" i="74" s="1"/>
  <c r="AL480" i="74"/>
  <c r="AO480" i="74" s="1"/>
  <c r="AK480" i="74"/>
  <c r="G480" i="74"/>
  <c r="AQ480" i="74" s="1"/>
  <c r="H480" i="74"/>
  <c r="I480" i="74" s="1"/>
  <c r="AK206" i="74"/>
  <c r="AL206" i="74"/>
  <c r="AO206" i="74" s="1"/>
  <c r="AN206" i="74"/>
  <c r="AM206" i="74" s="1"/>
  <c r="AN119" i="74"/>
  <c r="AM119" i="74" s="1"/>
  <c r="AL119" i="74"/>
  <c r="AO119" i="74" s="1"/>
  <c r="AK119" i="74"/>
  <c r="G119" i="74"/>
  <c r="AQ119" i="74" s="1"/>
  <c r="H119" i="74"/>
  <c r="J119" i="74" s="1"/>
  <c r="AN527" i="74"/>
  <c r="AM527" i="74" s="1"/>
  <c r="AL527" i="74"/>
  <c r="AO527" i="74" s="1"/>
  <c r="AK527" i="74"/>
  <c r="G527" i="74"/>
  <c r="AQ527" i="74" s="1"/>
  <c r="H527" i="74"/>
  <c r="I527" i="74" s="1"/>
  <c r="M480" i="74" l="1"/>
  <c r="M119" i="74"/>
  <c r="M527" i="74"/>
  <c r="G318" i="74"/>
  <c r="AQ318" i="74" s="1"/>
  <c r="AJ556" i="74" l="1" a="1"/>
  <c r="AJ556" i="74" s="1"/>
  <c r="AJ555" i="74" a="1"/>
  <c r="AJ555" i="74" s="1"/>
  <c r="AK556" i="74" l="1"/>
  <c r="AN556" i="74"/>
  <c r="AM556" i="74" s="1"/>
  <c r="AL556" i="74"/>
  <c r="AO556" i="74" s="1"/>
  <c r="AK555" i="74"/>
  <c r="AL555" i="74"/>
  <c r="AO555" i="74" s="1"/>
  <c r="AN555" i="74"/>
  <c r="AM555" i="74" s="1"/>
  <c r="AI533" i="74" l="1"/>
  <c r="AJ533" i="74" s="1" a="1"/>
  <c r="AJ533" i="74" s="1"/>
  <c r="H533" i="74"/>
  <c r="I533" i="74" s="1"/>
  <c r="G533" i="74"/>
  <c r="AQ533" i="74" s="1"/>
  <c r="AI524" i="74"/>
  <c r="AJ524" i="74" s="1" a="1"/>
  <c r="AJ524" i="74" s="1"/>
  <c r="H524" i="74"/>
  <c r="I524" i="74" s="1"/>
  <c r="G524" i="74"/>
  <c r="AQ524" i="74" s="1"/>
  <c r="AI525" i="74"/>
  <c r="AJ525" i="74" s="1" a="1"/>
  <c r="AJ525" i="74" s="1"/>
  <c r="H525" i="74"/>
  <c r="I525" i="74" s="1"/>
  <c r="G525" i="74"/>
  <c r="AQ525" i="74" s="1"/>
  <c r="AI536" i="74"/>
  <c r="AJ536" i="74" s="1" a="1"/>
  <c r="AJ536" i="74" s="1"/>
  <c r="H536" i="74"/>
  <c r="I536" i="74" s="1"/>
  <c r="G536" i="74"/>
  <c r="AQ536" i="74" s="1"/>
  <c r="AI519" i="74"/>
  <c r="AJ519" i="74" s="1" a="1"/>
  <c r="AJ519" i="74" s="1"/>
  <c r="H519" i="74"/>
  <c r="I519" i="74" s="1"/>
  <c r="G519" i="74"/>
  <c r="AQ519" i="74" s="1"/>
  <c r="AI520" i="74"/>
  <c r="AJ520" i="74" s="1" a="1"/>
  <c r="AJ520" i="74" s="1"/>
  <c r="H520" i="74"/>
  <c r="I520" i="74" s="1"/>
  <c r="G520" i="74"/>
  <c r="AQ520" i="74" s="1"/>
  <c r="AI510" i="74"/>
  <c r="AJ510" i="74" s="1" a="1"/>
  <c r="AJ510" i="74" s="1"/>
  <c r="H510" i="74"/>
  <c r="I510" i="74" s="1"/>
  <c r="G510" i="74"/>
  <c r="AQ510" i="74" s="1"/>
  <c r="AI491" i="74"/>
  <c r="AJ491" i="74" s="1" a="1"/>
  <c r="AJ491" i="74" s="1"/>
  <c r="H491" i="74"/>
  <c r="I491" i="74" s="1"/>
  <c r="G491" i="74"/>
  <c r="AQ491" i="74" s="1"/>
  <c r="AI11" i="74"/>
  <c r="AJ11" i="74" s="1" a="1"/>
  <c r="AJ11" i="74" s="1"/>
  <c r="H11" i="74"/>
  <c r="I11" i="74" s="1"/>
  <c r="G11" i="74"/>
  <c r="AQ11" i="74" s="1"/>
  <c r="M11" i="74" l="1"/>
  <c r="M536" i="74"/>
  <c r="M519" i="74"/>
  <c r="M533" i="74"/>
  <c r="AN533" i="74"/>
  <c r="AM533" i="74" s="1"/>
  <c r="AL533" i="74"/>
  <c r="AO533" i="74" s="1"/>
  <c r="AK533" i="74"/>
  <c r="M525" i="74"/>
  <c r="M524" i="74"/>
  <c r="AN524" i="74"/>
  <c r="AM524" i="74" s="1"/>
  <c r="AL524" i="74"/>
  <c r="AO524" i="74" s="1"/>
  <c r="AK524" i="74"/>
  <c r="AN525" i="74"/>
  <c r="AM525" i="74" s="1"/>
  <c r="AL525" i="74"/>
  <c r="AO525" i="74" s="1"/>
  <c r="AK525" i="74"/>
  <c r="AN536" i="74"/>
  <c r="AM536" i="74" s="1"/>
  <c r="AL536" i="74"/>
  <c r="AO536" i="74" s="1"/>
  <c r="AK536" i="74"/>
  <c r="AN519" i="74"/>
  <c r="AM519" i="74" s="1"/>
  <c r="AL519" i="74"/>
  <c r="AO519" i="74" s="1"/>
  <c r="AK519" i="74"/>
  <c r="M520" i="74"/>
  <c r="AN520" i="74"/>
  <c r="AM520" i="74" s="1"/>
  <c r="AL520" i="74"/>
  <c r="AO520" i="74" s="1"/>
  <c r="AK520" i="74"/>
  <c r="M510" i="74"/>
  <c r="AN510" i="74"/>
  <c r="AM510" i="74" s="1"/>
  <c r="AL510" i="74"/>
  <c r="AO510" i="74" s="1"/>
  <c r="AK510" i="74"/>
  <c r="M491" i="74"/>
  <c r="AN491" i="74"/>
  <c r="AM491" i="74" s="1"/>
  <c r="AL491" i="74"/>
  <c r="AO491" i="74" s="1"/>
  <c r="AK491" i="74"/>
  <c r="AN11" i="74"/>
  <c r="AM11" i="74" s="1"/>
  <c r="AL11" i="74"/>
  <c r="AO11" i="74" s="1"/>
  <c r="AK11" i="74"/>
  <c r="AI118" i="74" l="1"/>
  <c r="AJ118" i="74" s="1" a="1"/>
  <c r="AJ118" i="74" s="1"/>
  <c r="H118" i="74"/>
  <c r="J118" i="74" s="1"/>
  <c r="G118" i="74"/>
  <c r="AQ118" i="74" s="1"/>
  <c r="M118" i="74" l="1"/>
  <c r="AN118" i="74"/>
  <c r="AM118" i="74" s="1"/>
  <c r="AL118" i="74"/>
  <c r="AO118" i="74" s="1"/>
  <c r="AK118" i="74"/>
  <c r="AI67" i="74" l="1"/>
  <c r="AJ67" i="74" s="1" a="1"/>
  <c r="AJ67" i="74" s="1"/>
  <c r="H67" i="74"/>
  <c r="I67" i="74" s="1"/>
  <c r="G67" i="74"/>
  <c r="AQ67" i="74" s="1"/>
  <c r="M67" i="74" l="1"/>
  <c r="AN67" i="74"/>
  <c r="AM67" i="74" s="1"/>
  <c r="AL67" i="74"/>
  <c r="AO67" i="74" s="1"/>
  <c r="AK67" i="74"/>
  <c r="AI441" i="74" l="1"/>
  <c r="AJ441" i="74" s="1" a="1"/>
  <c r="AJ441" i="74" s="1"/>
  <c r="H441" i="74"/>
  <c r="I441" i="74" s="1"/>
  <c r="G441" i="74"/>
  <c r="AQ441" i="74" s="1"/>
  <c r="AI440" i="74"/>
  <c r="AJ440" i="74" s="1" a="1"/>
  <c r="AJ440" i="74" s="1"/>
  <c r="H440" i="74"/>
  <c r="I440" i="74" s="1"/>
  <c r="G440" i="74"/>
  <c r="AQ440" i="74" s="1"/>
  <c r="AI439" i="74"/>
  <c r="AJ439" i="74" s="1" a="1"/>
  <c r="AJ439" i="74" s="1"/>
  <c r="H439" i="74"/>
  <c r="I439" i="74" s="1"/>
  <c r="G439" i="74"/>
  <c r="AQ439" i="74" s="1"/>
  <c r="AI211" i="74"/>
  <c r="AJ211" i="74" s="1" a="1"/>
  <c r="AJ211" i="74" s="1"/>
  <c r="M439" i="74" l="1"/>
  <c r="M440" i="74"/>
  <c r="M441" i="74"/>
  <c r="AN441" i="74"/>
  <c r="AM441" i="74" s="1"/>
  <c r="AL441" i="74"/>
  <c r="AO441" i="74" s="1"/>
  <c r="AK441" i="74"/>
  <c r="AN440" i="74"/>
  <c r="AM440" i="74" s="1"/>
  <c r="AL440" i="74"/>
  <c r="AO440" i="74" s="1"/>
  <c r="AK440" i="74"/>
  <c r="AN439" i="74"/>
  <c r="AM439" i="74" s="1"/>
  <c r="AL439" i="74"/>
  <c r="AO439" i="74" s="1"/>
  <c r="AK439" i="74"/>
  <c r="AN211" i="74"/>
  <c r="AM211" i="74" s="1"/>
  <c r="AL211" i="74"/>
  <c r="AO211" i="74" s="1"/>
  <c r="AK211" i="74"/>
  <c r="G211" i="74"/>
  <c r="AQ211" i="74" s="1"/>
  <c r="H211" i="74"/>
  <c r="I211" i="74" s="1"/>
  <c r="AI51" i="74"/>
  <c r="AJ51" i="74" s="1" a="1"/>
  <c r="AJ51" i="74" s="1"/>
  <c r="H51" i="74"/>
  <c r="I51" i="74" s="1"/>
  <c r="G51" i="74"/>
  <c r="AQ51" i="74" s="1"/>
  <c r="G205" i="74"/>
  <c r="AQ205" i="74" s="1"/>
  <c r="H205" i="74"/>
  <c r="J205" i="74" s="1"/>
  <c r="AI205" i="74"/>
  <c r="AJ205" i="74" s="1" a="1"/>
  <c r="AJ205" i="74" s="1"/>
  <c r="AI200" i="74"/>
  <c r="AJ200" i="74" s="1" a="1"/>
  <c r="AJ200" i="74" s="1"/>
  <c r="H200" i="74"/>
  <c r="J200" i="74" s="1"/>
  <c r="G200" i="74"/>
  <c r="AQ200" i="74" s="1"/>
  <c r="M51" i="74" l="1"/>
  <c r="M205" i="74"/>
  <c r="M200" i="74"/>
  <c r="M211" i="74"/>
  <c r="AN51" i="74"/>
  <c r="AM51" i="74" s="1"/>
  <c r="AL51" i="74"/>
  <c r="AO51" i="74" s="1"/>
  <c r="AK51" i="74"/>
  <c r="AL205" i="74"/>
  <c r="AO205" i="74" s="1"/>
  <c r="AN205" i="74"/>
  <c r="AM205" i="74" s="1"/>
  <c r="AK205" i="74"/>
  <c r="AN200" i="74"/>
  <c r="AM200" i="74" s="1"/>
  <c r="AL200" i="74"/>
  <c r="AO200" i="74" s="1"/>
  <c r="AK200" i="74"/>
  <c r="H534" i="74" l="1"/>
  <c r="I534" i="74" s="1"/>
  <c r="G516" i="74"/>
  <c r="AQ516" i="74" s="1"/>
  <c r="AI537" i="74"/>
  <c r="AJ537" i="74" s="1" a="1"/>
  <c r="AJ537" i="74" s="1"/>
  <c r="AN537" i="74" s="1"/>
  <c r="AI534" i="74"/>
  <c r="AJ534" i="74" s="1" a="1"/>
  <c r="AJ534" i="74" s="1"/>
  <c r="AI523" i="74"/>
  <c r="AJ523" i="74" s="1" a="1"/>
  <c r="AJ523" i="74" s="1"/>
  <c r="H523" i="74"/>
  <c r="I523" i="74" s="1"/>
  <c r="G523" i="74"/>
  <c r="AQ523" i="74" s="1"/>
  <c r="AI516" i="74"/>
  <c r="AJ516" i="74" s="1" a="1"/>
  <c r="AJ516" i="74" s="1"/>
  <c r="H92" i="74"/>
  <c r="I92" i="74" s="1"/>
  <c r="H91" i="74"/>
  <c r="I91" i="74" s="1"/>
  <c r="H89" i="74"/>
  <c r="I89" i="74" s="1"/>
  <c r="H78" i="74"/>
  <c r="I78" i="74" s="1"/>
  <c r="H66" i="74"/>
  <c r="I66" i="74" s="1"/>
  <c r="H63" i="74"/>
  <c r="I63" i="74" s="1"/>
  <c r="H60" i="74"/>
  <c r="J60" i="74" s="1"/>
  <c r="H58" i="74"/>
  <c r="I58" i="74" s="1"/>
  <c r="H57" i="74"/>
  <c r="I57" i="74" s="1"/>
  <c r="H56" i="74"/>
  <c r="I56" i="74" s="1"/>
  <c r="H53" i="74"/>
  <c r="I53" i="74" s="1"/>
  <c r="H50" i="74"/>
  <c r="I50" i="74" s="1"/>
  <c r="H47" i="74"/>
  <c r="I47" i="74" s="1"/>
  <c r="H15" i="74"/>
  <c r="I15" i="74" s="1"/>
  <c r="H14" i="74"/>
  <c r="I14" i="74" s="1"/>
  <c r="H13" i="74"/>
  <c r="L13" i="74" s="1"/>
  <c r="H9" i="74"/>
  <c r="I9" i="74" s="1"/>
  <c r="H5" i="74"/>
  <c r="I5" i="74" s="1"/>
  <c r="H4" i="74"/>
  <c r="I4" i="74" s="1"/>
  <c r="AJ552" i="74" a="1"/>
  <c r="AJ552" i="74" s="1"/>
  <c r="AI457" i="74"/>
  <c r="AJ457" i="74" s="1" a="1"/>
  <c r="AJ457" i="74" s="1"/>
  <c r="AI455" i="74"/>
  <c r="AJ455" i="74" s="1" a="1"/>
  <c r="AJ455" i="74" s="1"/>
  <c r="H455" i="74"/>
  <c r="I455" i="74" s="1"/>
  <c r="G455" i="74"/>
  <c r="AQ455" i="74" s="1"/>
  <c r="H475" i="74"/>
  <c r="I475" i="74" s="1"/>
  <c r="AI104" i="74"/>
  <c r="AJ104" i="74" s="1" a="1"/>
  <c r="AJ104" i="74" s="1"/>
  <c r="H104" i="74"/>
  <c r="J104" i="74" s="1"/>
  <c r="G104" i="74"/>
  <c r="AQ104" i="74" s="1"/>
  <c r="F584" i="74"/>
  <c r="G494" i="74"/>
  <c r="AQ494" i="74" s="1"/>
  <c r="AI502" i="74"/>
  <c r="AJ502" i="74" s="1" a="1"/>
  <c r="AJ502" i="74" s="1"/>
  <c r="H502" i="74"/>
  <c r="I502" i="74" s="1"/>
  <c r="G502" i="74"/>
  <c r="AQ502" i="74" s="1"/>
  <c r="AI501" i="74"/>
  <c r="AJ501" i="74" s="1" a="1"/>
  <c r="AJ501" i="74" s="1"/>
  <c r="H501" i="74"/>
  <c r="I501" i="74" s="1"/>
  <c r="G501" i="74"/>
  <c r="AQ501" i="74" s="1"/>
  <c r="AI494" i="74"/>
  <c r="AJ494" i="74" s="1" a="1"/>
  <c r="AJ494" i="74" s="1"/>
  <c r="AI490" i="74"/>
  <c r="AJ490" i="74" s="1" a="1"/>
  <c r="AJ490" i="74" s="1"/>
  <c r="H490" i="74"/>
  <c r="I490" i="74" s="1"/>
  <c r="G490" i="74"/>
  <c r="AQ490" i="74" s="1"/>
  <c r="AI477" i="74"/>
  <c r="AJ477" i="74" s="1" a="1"/>
  <c r="AJ477" i="74" s="1"/>
  <c r="H477" i="74"/>
  <c r="I477" i="74" s="1"/>
  <c r="G477" i="74"/>
  <c r="AQ477" i="74" s="1"/>
  <c r="AI475" i="74"/>
  <c r="AJ475" i="74" s="1" a="1"/>
  <c r="AJ475" i="74" s="1"/>
  <c r="AI474" i="74"/>
  <c r="AJ474" i="74" s="1" a="1"/>
  <c r="AJ474" i="74" s="1"/>
  <c r="H474" i="74"/>
  <c r="I474" i="74" s="1"/>
  <c r="G474" i="74"/>
  <c r="AQ474" i="74" s="1"/>
  <c r="AI335" i="74"/>
  <c r="AJ335" i="74" s="1" a="1"/>
  <c r="AJ335" i="74" s="1"/>
  <c r="AI336" i="74"/>
  <c r="AJ336" i="74" s="1" a="1"/>
  <c r="AJ336" i="74" s="1"/>
  <c r="AI337" i="74"/>
  <c r="AJ337" i="74" s="1" a="1"/>
  <c r="AJ337" i="74" s="1"/>
  <c r="AI339" i="74"/>
  <c r="AJ339" i="74" s="1" a="1"/>
  <c r="AJ339" i="74" s="1"/>
  <c r="G341" i="74"/>
  <c r="AQ341" i="74" s="1"/>
  <c r="H341" i="74"/>
  <c r="I341" i="74" s="1"/>
  <c r="AI341" i="74"/>
  <c r="AJ341" i="74" s="1" a="1"/>
  <c r="AJ341" i="74" s="1"/>
  <c r="AN336" i="74" l="1"/>
  <c r="AM336" i="74" s="1"/>
  <c r="AL336" i="74"/>
  <c r="AO336" i="74" s="1"/>
  <c r="AK336" i="74"/>
  <c r="AN341" i="74"/>
  <c r="AM341" i="74" s="1"/>
  <c r="AL341" i="74"/>
  <c r="AO341" i="74" s="1"/>
  <c r="AK341" i="74"/>
  <c r="AN339" i="74"/>
  <c r="AM339" i="74" s="1"/>
  <c r="AL339" i="74"/>
  <c r="AO339" i="74" s="1"/>
  <c r="AK339" i="74"/>
  <c r="AK335" i="74"/>
  <c r="AN335" i="74"/>
  <c r="AM335" i="74" s="1"/>
  <c r="AL335" i="74"/>
  <c r="AO335" i="74" s="1"/>
  <c r="AL337" i="74"/>
  <c r="AO337" i="74" s="1"/>
  <c r="AK337" i="74"/>
  <c r="AN337" i="74"/>
  <c r="AM337" i="74" s="1"/>
  <c r="J584" i="74"/>
  <c r="M523" i="74"/>
  <c r="H516" i="74"/>
  <c r="I516" i="74" s="1"/>
  <c r="M534" i="74"/>
  <c r="AK537" i="74"/>
  <c r="AL537" i="74"/>
  <c r="AO537" i="74" s="1"/>
  <c r="AN534" i="74"/>
  <c r="AM534" i="74" s="1"/>
  <c r="AL534" i="74"/>
  <c r="AO534" i="74" s="1"/>
  <c r="AK534" i="74"/>
  <c r="AM537" i="74"/>
  <c r="AL523" i="74"/>
  <c r="AO523" i="74" s="1"/>
  <c r="AK523" i="74"/>
  <c r="AN523" i="74"/>
  <c r="AM523" i="74" s="1"/>
  <c r="AN516" i="74"/>
  <c r="AM516" i="74" s="1"/>
  <c r="AL516" i="74"/>
  <c r="AO516" i="74" s="1"/>
  <c r="AK516" i="74"/>
  <c r="G537" i="74"/>
  <c r="AQ537" i="74" s="1"/>
  <c r="H537" i="74"/>
  <c r="I537" i="74" s="1"/>
  <c r="G534" i="74"/>
  <c r="AQ534" i="74" s="1"/>
  <c r="M341" i="74"/>
  <c r="M337" i="74"/>
  <c r="M335" i="74"/>
  <c r="M336" i="74"/>
  <c r="AN457" i="74"/>
  <c r="AM457" i="74" s="1"/>
  <c r="AL457" i="74"/>
  <c r="AO457" i="74" s="1"/>
  <c r="AK457" i="74"/>
  <c r="G475" i="74"/>
  <c r="AQ475" i="74" s="1"/>
  <c r="G457" i="74"/>
  <c r="AQ457" i="74" s="1"/>
  <c r="H457" i="74"/>
  <c r="I457" i="74" s="1"/>
  <c r="M455" i="74"/>
  <c r="AN455" i="74"/>
  <c r="AM455" i="74" s="1"/>
  <c r="AL455" i="74"/>
  <c r="AO455" i="74" s="1"/>
  <c r="AK455" i="74"/>
  <c r="M104" i="74"/>
  <c r="AN104" i="74"/>
  <c r="AM104" i="74" s="1"/>
  <c r="AL104" i="74"/>
  <c r="AO104" i="74" s="1"/>
  <c r="AK104" i="74"/>
  <c r="M474" i="74"/>
  <c r="M501" i="74"/>
  <c r="M475" i="74"/>
  <c r="M490" i="74"/>
  <c r="M502" i="74"/>
  <c r="M477" i="74"/>
  <c r="AN552" i="74"/>
  <c r="AM552" i="74" s="1"/>
  <c r="AL552" i="74"/>
  <c r="AO552" i="74" s="1"/>
  <c r="AK552" i="74"/>
  <c r="L584" i="74"/>
  <c r="H494" i="74"/>
  <c r="I494" i="74" s="1"/>
  <c r="AK474" i="74"/>
  <c r="AL474" i="74"/>
  <c r="AO474" i="74" s="1"/>
  <c r="AN474" i="74"/>
  <c r="AM474" i="74" s="1"/>
  <c r="AN502" i="74"/>
  <c r="AM502" i="74" s="1"/>
  <c r="AL502" i="74"/>
  <c r="AO502" i="74" s="1"/>
  <c r="AK502" i="74"/>
  <c r="AN475" i="74"/>
  <c r="AM475" i="74" s="1"/>
  <c r="AL475" i="74"/>
  <c r="AO475" i="74" s="1"/>
  <c r="AK475" i="74"/>
  <c r="AN494" i="74"/>
  <c r="AM494" i="74" s="1"/>
  <c r="AL494" i="74"/>
  <c r="AO494" i="74" s="1"/>
  <c r="AK494" i="74"/>
  <c r="AN490" i="74"/>
  <c r="AM490" i="74" s="1"/>
  <c r="AL490" i="74"/>
  <c r="AO490" i="74" s="1"/>
  <c r="AK490" i="74"/>
  <c r="AK501" i="74"/>
  <c r="AL501" i="74"/>
  <c r="AO501" i="74" s="1"/>
  <c r="AN501" i="74"/>
  <c r="AM501" i="74" s="1"/>
  <c r="AN477" i="74"/>
  <c r="AM477" i="74" s="1"/>
  <c r="AL477" i="74"/>
  <c r="AO477" i="74" s="1"/>
  <c r="AK477" i="74"/>
  <c r="M516" i="74" l="1"/>
  <c r="K584" i="74"/>
  <c r="M537" i="74"/>
  <c r="M339" i="74"/>
  <c r="M584" i="74"/>
  <c r="M457" i="74"/>
  <c r="M494" i="74"/>
  <c r="F37" i="105" l="1"/>
  <c r="G38" i="105" s="1"/>
  <c r="F25" i="105"/>
  <c r="H25" i="105" s="1"/>
  <c r="F41" i="105"/>
  <c r="F5" i="105"/>
  <c r="G6" i="105" s="1"/>
  <c r="G410" i="74" l="1"/>
  <c r="AQ410" i="74" s="1"/>
  <c r="G408" i="74"/>
  <c r="AQ408" i="74" s="1"/>
  <c r="G407" i="74"/>
  <c r="AQ407" i="74" s="1"/>
  <c r="G406" i="74"/>
  <c r="AQ406" i="74" s="1"/>
  <c r="G405" i="74"/>
  <c r="AQ405" i="74" s="1"/>
  <c r="G385" i="74"/>
  <c r="AQ385" i="74" s="1"/>
  <c r="G383" i="74"/>
  <c r="AQ383" i="74" s="1"/>
  <c r="G382" i="74"/>
  <c r="AQ382" i="74" s="1"/>
  <c r="G377" i="74"/>
  <c r="AQ377" i="74" s="1"/>
  <c r="G366" i="74"/>
  <c r="AQ366" i="74" s="1"/>
  <c r="G364" i="74"/>
  <c r="AQ364" i="74" s="1"/>
  <c r="G362" i="74"/>
  <c r="AQ362" i="74" s="1"/>
  <c r="G361" i="74"/>
  <c r="AQ361" i="74" s="1"/>
  <c r="G343" i="74"/>
  <c r="AQ343" i="74" s="1"/>
  <c r="AI387" i="74"/>
  <c r="AJ387" i="74" s="1" a="1"/>
  <c r="AJ387" i="74" s="1"/>
  <c r="AI386" i="74"/>
  <c r="AJ386" i="74" s="1" a="1"/>
  <c r="AJ386" i="74" s="1"/>
  <c r="AI385" i="74"/>
  <c r="AJ385" i="74" s="1" a="1"/>
  <c r="AJ385" i="74" s="1"/>
  <c r="H385" i="74"/>
  <c r="I385" i="74" s="1"/>
  <c r="AI327" i="74"/>
  <c r="AJ327" i="74" s="1" a="1"/>
  <c r="AJ327" i="74" s="1"/>
  <c r="H327" i="74"/>
  <c r="J327" i="74" s="1"/>
  <c r="G327" i="74"/>
  <c r="AQ327" i="74" s="1"/>
  <c r="AI326" i="74"/>
  <c r="AJ326" i="74" s="1" a="1"/>
  <c r="AJ326" i="74" s="1"/>
  <c r="H326" i="74"/>
  <c r="J326" i="74" s="1"/>
  <c r="G326" i="74"/>
  <c r="AQ326" i="74" s="1"/>
  <c r="AI325" i="74"/>
  <c r="AJ325" i="74" s="1" a="1"/>
  <c r="AJ325" i="74" s="1"/>
  <c r="H325" i="74"/>
  <c r="L325" i="74" s="1"/>
  <c r="G325" i="74"/>
  <c r="AQ325" i="74" s="1"/>
  <c r="AI320" i="74"/>
  <c r="AJ320" i="74" s="1" a="1"/>
  <c r="AJ320" i="74" s="1"/>
  <c r="H320" i="74"/>
  <c r="I320" i="74" s="1"/>
  <c r="G320" i="74"/>
  <c r="AQ320" i="74" s="1"/>
  <c r="AI213" i="74"/>
  <c r="AJ213" i="74" s="1" a="1"/>
  <c r="AJ213" i="74" s="1"/>
  <c r="H213" i="74"/>
  <c r="L213" i="74" s="1"/>
  <c r="G213" i="74"/>
  <c r="AQ213" i="74" s="1"/>
  <c r="AI209" i="74"/>
  <c r="AJ209" i="74" s="1" a="1"/>
  <c r="AJ209" i="74" s="1"/>
  <c r="H209" i="74"/>
  <c r="I209" i="74" s="1"/>
  <c r="G209" i="74"/>
  <c r="AQ209" i="74" s="1"/>
  <c r="AI203" i="74"/>
  <c r="AJ203" i="74" s="1" a="1"/>
  <c r="AJ203" i="74" s="1"/>
  <c r="H203" i="74"/>
  <c r="J203" i="74" s="1"/>
  <c r="G203" i="74"/>
  <c r="AQ203" i="74" s="1"/>
  <c r="AI199" i="74"/>
  <c r="AJ199" i="74" s="1" a="1"/>
  <c r="AJ199" i="74" s="1"/>
  <c r="H199" i="74"/>
  <c r="K199" i="74" s="1"/>
  <c r="G199" i="74"/>
  <c r="AQ199" i="74" s="1"/>
  <c r="AI164" i="74"/>
  <c r="AJ164" i="74" s="1" a="1"/>
  <c r="AJ164" i="74" s="1"/>
  <c r="H164" i="74"/>
  <c r="I164" i="74" s="1"/>
  <c r="G164" i="74"/>
  <c r="AQ164" i="74" s="1"/>
  <c r="M385" i="74" l="1"/>
  <c r="M387" i="74"/>
  <c r="M199" i="74"/>
  <c r="M213" i="74"/>
  <c r="M164" i="74"/>
  <c r="M203" i="74"/>
  <c r="AN385" i="74"/>
  <c r="AM385" i="74" s="1"/>
  <c r="AL385" i="74"/>
  <c r="AO385" i="74" s="1"/>
  <c r="AK385" i="74"/>
  <c r="AN386" i="74"/>
  <c r="AM386" i="74" s="1"/>
  <c r="AL386" i="74"/>
  <c r="AO386" i="74" s="1"/>
  <c r="AK386" i="74"/>
  <c r="AN387" i="74"/>
  <c r="AM387" i="74" s="1"/>
  <c r="AL387" i="74"/>
  <c r="AO387" i="74" s="1"/>
  <c r="AK387" i="74"/>
  <c r="M325" i="74"/>
  <c r="M320" i="74"/>
  <c r="M326" i="74"/>
  <c r="M327" i="74"/>
  <c r="AN320" i="74"/>
  <c r="AM320" i="74" s="1"/>
  <c r="AL320" i="74"/>
  <c r="AO320" i="74" s="1"/>
  <c r="AK320" i="74"/>
  <c r="AK325" i="74"/>
  <c r="AN325" i="74"/>
  <c r="AM325" i="74" s="1"/>
  <c r="AL325" i="74"/>
  <c r="AO325" i="74" s="1"/>
  <c r="AN327" i="74"/>
  <c r="AM327" i="74" s="1"/>
  <c r="AL327" i="74"/>
  <c r="AO327" i="74" s="1"/>
  <c r="AK327" i="74"/>
  <c r="AN326" i="74"/>
  <c r="AM326" i="74" s="1"/>
  <c r="AL326" i="74"/>
  <c r="AO326" i="74" s="1"/>
  <c r="AK326" i="74"/>
  <c r="AN203" i="74"/>
  <c r="AM203" i="74" s="1"/>
  <c r="AL203" i="74"/>
  <c r="AO203" i="74" s="1"/>
  <c r="AK203" i="74"/>
  <c r="AN213" i="74"/>
  <c r="AM213" i="74" s="1"/>
  <c r="AL213" i="74"/>
  <c r="AO213" i="74" s="1"/>
  <c r="AK213" i="74"/>
  <c r="AN209" i="74"/>
  <c r="AM209" i="74" s="1"/>
  <c r="AL209" i="74"/>
  <c r="AO209" i="74" s="1"/>
  <c r="AK209" i="74"/>
  <c r="AK199" i="74"/>
  <c r="AN199" i="74"/>
  <c r="AM199" i="74" s="1"/>
  <c r="AL199" i="74"/>
  <c r="AO199" i="74" s="1"/>
  <c r="AN164" i="74"/>
  <c r="AM164" i="74" s="1"/>
  <c r="AL164" i="74"/>
  <c r="AO164" i="74" s="1"/>
  <c r="AK164" i="74"/>
  <c r="M209" i="74" l="1"/>
  <c r="AI66" i="74"/>
  <c r="AJ66" i="74" s="1" a="1"/>
  <c r="AJ66" i="74" s="1"/>
  <c r="AK66" i="74" s="1"/>
  <c r="M66" i="74"/>
  <c r="G66" i="74"/>
  <c r="AQ66" i="74" s="1"/>
  <c r="AI63" i="74"/>
  <c r="AJ63" i="74" s="1" a="1"/>
  <c r="AJ63" i="74" s="1"/>
  <c r="M63" i="74"/>
  <c r="G63" i="74"/>
  <c r="AQ63" i="74" s="1"/>
  <c r="AI60" i="74"/>
  <c r="AJ60" i="74" s="1" a="1"/>
  <c r="AJ60" i="74" s="1"/>
  <c r="AN60" i="74" s="1"/>
  <c r="AM60" i="74" s="1"/>
  <c r="M60" i="74"/>
  <c r="G60" i="74"/>
  <c r="AQ60" i="74" s="1"/>
  <c r="AI59" i="74"/>
  <c r="AJ59" i="74" s="1" a="1"/>
  <c r="AJ59" i="74" s="1"/>
  <c r="AK59" i="74" s="1"/>
  <c r="M59" i="74"/>
  <c r="AI58" i="74"/>
  <c r="AJ58" i="74" s="1" a="1"/>
  <c r="AJ58" i="74" s="1"/>
  <c r="AN58" i="74" s="1"/>
  <c r="AM58" i="74" s="1"/>
  <c r="M58" i="74"/>
  <c r="G58" i="74"/>
  <c r="AQ58" i="74" s="1"/>
  <c r="AI57" i="74"/>
  <c r="AJ57" i="74" s="1" a="1"/>
  <c r="AJ57" i="74" s="1"/>
  <c r="M57" i="74"/>
  <c r="G57" i="74"/>
  <c r="AQ57" i="74" s="1"/>
  <c r="AI56" i="74"/>
  <c r="AJ56" i="74" s="1" a="1"/>
  <c r="AJ56" i="74" s="1"/>
  <c r="M56" i="74"/>
  <c r="G56" i="74"/>
  <c r="AQ56" i="74" s="1"/>
  <c r="AI53" i="74"/>
  <c r="AJ53" i="74" s="1" a="1"/>
  <c r="AJ53" i="74" s="1"/>
  <c r="G53" i="74"/>
  <c r="AQ53" i="74" s="1"/>
  <c r="AI50" i="74"/>
  <c r="AJ50" i="74" s="1" a="1"/>
  <c r="AJ50" i="74" s="1"/>
  <c r="M50" i="74"/>
  <c r="G50" i="74"/>
  <c r="AQ50" i="74" s="1"/>
  <c r="AI47" i="74"/>
  <c r="AJ47" i="74" s="1" a="1"/>
  <c r="AJ47" i="74" s="1"/>
  <c r="AK47" i="74" s="1"/>
  <c r="G47" i="74"/>
  <c r="AQ47" i="74" s="1"/>
  <c r="AI15" i="74"/>
  <c r="AJ15" i="74" s="1" a="1"/>
  <c r="AJ15" i="74" s="1"/>
  <c r="AN15" i="74" s="1"/>
  <c r="AM15" i="74" s="1"/>
  <c r="M15" i="74"/>
  <c r="G15" i="74"/>
  <c r="AQ15" i="74" s="1"/>
  <c r="AI14" i="74"/>
  <c r="AJ14" i="74" s="1" a="1"/>
  <c r="AJ14" i="74" s="1"/>
  <c r="AK14" i="74" s="1"/>
  <c r="M14" i="74"/>
  <c r="G14" i="74"/>
  <c r="AQ14" i="74" s="1"/>
  <c r="AI13" i="74"/>
  <c r="AJ13" i="74" s="1" a="1"/>
  <c r="AJ13" i="74" s="1"/>
  <c r="M13" i="74"/>
  <c r="G13" i="74"/>
  <c r="AQ13" i="74" s="1"/>
  <c r="AI9" i="74"/>
  <c r="AJ9" i="74" s="1" a="1"/>
  <c r="AJ9" i="74" s="1"/>
  <c r="AN9" i="74" s="1"/>
  <c r="AM9" i="74" s="1"/>
  <c r="M9" i="74"/>
  <c r="G9" i="74"/>
  <c r="AQ9" i="74" s="1"/>
  <c r="AI5" i="74"/>
  <c r="AJ5" i="74" s="1" a="1"/>
  <c r="AJ5" i="74" s="1"/>
  <c r="AN5" i="74" s="1"/>
  <c r="AM5" i="74" s="1"/>
  <c r="M5" i="74"/>
  <c r="G5" i="74"/>
  <c r="AQ5" i="74" s="1"/>
  <c r="AI4" i="74"/>
  <c r="AJ4" i="74" s="1" a="1"/>
  <c r="AJ4" i="74" s="1"/>
  <c r="AL4" i="74" s="1"/>
  <c r="AO4" i="74" s="1"/>
  <c r="G4" i="74"/>
  <c r="AQ4" i="74" s="1"/>
  <c r="M4" i="74" l="1"/>
  <c r="M53" i="74"/>
  <c r="M47" i="74"/>
  <c r="AK9" i="74"/>
  <c r="AL9" i="74"/>
  <c r="AO9" i="74" s="1"/>
  <c r="AK4" i="74"/>
  <c r="AN47" i="74"/>
  <c r="AM47" i="74" s="1"/>
  <c r="AN13" i="74"/>
  <c r="AM13" i="74" s="1"/>
  <c r="AK13" i="74"/>
  <c r="AL13" i="74"/>
  <c r="AO13" i="74" s="1"/>
  <c r="AN57" i="74"/>
  <c r="AM57" i="74" s="1"/>
  <c r="AK57" i="74"/>
  <c r="AL57" i="74"/>
  <c r="AO57" i="74" s="1"/>
  <c r="AN50" i="74"/>
  <c r="AM50" i="74" s="1"/>
  <c r="AK50" i="74"/>
  <c r="AL50" i="74"/>
  <c r="AO50" i="74" s="1"/>
  <c r="AL15" i="74"/>
  <c r="AO15" i="74" s="1"/>
  <c r="AK15" i="74"/>
  <c r="AL47" i="74"/>
  <c r="AO47" i="74" s="1"/>
  <c r="AK60" i="74"/>
  <c r="AL60" i="74"/>
  <c r="AO60" i="74" s="1"/>
  <c r="AL66" i="74"/>
  <c r="AO66" i="74" s="1"/>
  <c r="AN66" i="74"/>
  <c r="AM66" i="74" s="1"/>
  <c r="AN14" i="74"/>
  <c r="AM14" i="74" s="1"/>
  <c r="AL14" i="74"/>
  <c r="AO14" i="74" s="1"/>
  <c r="AN4" i="74"/>
  <c r="AM4" i="74" s="1"/>
  <c r="AL56" i="74"/>
  <c r="AO56" i="74" s="1"/>
  <c r="AK56" i="74"/>
  <c r="AN56" i="74"/>
  <c r="AM56" i="74" s="1"/>
  <c r="AL59" i="74"/>
  <c r="AO59" i="74" s="1"/>
  <c r="AN59" i="74"/>
  <c r="AM59" i="74" s="1"/>
  <c r="AN53" i="74"/>
  <c r="AM53" i="74" s="1"/>
  <c r="AL53" i="74"/>
  <c r="AO53" i="74" s="1"/>
  <c r="AL5" i="74"/>
  <c r="AO5" i="74" s="1"/>
  <c r="AK5" i="74"/>
  <c r="AK53" i="74"/>
  <c r="AL58" i="74"/>
  <c r="AO58" i="74" s="1"/>
  <c r="AK58" i="74"/>
  <c r="AN63" i="74"/>
  <c r="AM63" i="74" s="1"/>
  <c r="AL63" i="74"/>
  <c r="AO63" i="74" s="1"/>
  <c r="AK63" i="74"/>
  <c r="G98" i="74" l="1"/>
  <c r="AQ98" i="74" s="1"/>
  <c r="AI97" i="74"/>
  <c r="AJ97" i="74" s="1" a="1"/>
  <c r="AJ97" i="74" s="1"/>
  <c r="H97" i="74"/>
  <c r="I97" i="74" s="1"/>
  <c r="G97" i="74"/>
  <c r="AQ97" i="74" s="1"/>
  <c r="AI98" i="74"/>
  <c r="AJ98" i="74" s="1" a="1"/>
  <c r="AJ98" i="74" s="1"/>
  <c r="H98" i="74" l="1"/>
  <c r="I98" i="74" s="1"/>
  <c r="M97" i="74"/>
  <c r="AN97" i="74"/>
  <c r="AM97" i="74" s="1"/>
  <c r="AL97" i="74"/>
  <c r="AO97" i="74" s="1"/>
  <c r="AK97" i="74"/>
  <c r="AL98" i="74"/>
  <c r="AO98" i="74" s="1"/>
  <c r="AN98" i="74"/>
  <c r="AM98" i="74" s="1"/>
  <c r="AK98" i="74"/>
  <c r="M98" i="74" l="1"/>
  <c r="AI361" i="74" l="1"/>
  <c r="AJ361" i="74" s="1" a="1"/>
  <c r="AJ361" i="74" s="1"/>
  <c r="H361" i="74"/>
  <c r="I361" i="74" s="1"/>
  <c r="AI362" i="74"/>
  <c r="AJ362" i="74" s="1" a="1"/>
  <c r="AJ362" i="74" s="1"/>
  <c r="H362" i="74"/>
  <c r="I362" i="74" s="1"/>
  <c r="M362" i="74" l="1"/>
  <c r="M361" i="74"/>
  <c r="AN361" i="74"/>
  <c r="AM361" i="74" s="1"/>
  <c r="AL361" i="74"/>
  <c r="AO361" i="74" s="1"/>
  <c r="AK361" i="74"/>
  <c r="AN362" i="74"/>
  <c r="AM362" i="74" s="1"/>
  <c r="AL362" i="74"/>
  <c r="AO362" i="74" s="1"/>
  <c r="AK362" i="74"/>
  <c r="AI443" i="74" l="1"/>
  <c r="AJ443" i="74" s="1" a="1"/>
  <c r="AJ443" i="74" s="1"/>
  <c r="H443" i="74"/>
  <c r="L443" i="74" s="1"/>
  <c r="G443" i="74"/>
  <c r="AQ443" i="74" s="1"/>
  <c r="M443" i="74" l="1"/>
  <c r="AN443" i="74"/>
  <c r="AM443" i="74" s="1"/>
  <c r="AL443" i="74"/>
  <c r="AO443" i="74" s="1"/>
  <c r="AK443" i="74"/>
  <c r="AI453" i="74" l="1"/>
  <c r="AJ453" i="74" s="1" a="1"/>
  <c r="AJ453" i="74" s="1"/>
  <c r="H453" i="74"/>
  <c r="I453" i="74" s="1"/>
  <c r="G453" i="74"/>
  <c r="AQ453" i="74" s="1"/>
  <c r="AI366" i="74"/>
  <c r="AJ366" i="74" s="1" a="1"/>
  <c r="AJ366" i="74" s="1"/>
  <c r="H366" i="74"/>
  <c r="I366" i="74" s="1"/>
  <c r="M366" i="74" l="1"/>
  <c r="M453" i="74"/>
  <c r="AN453" i="74"/>
  <c r="AM453" i="74" s="1"/>
  <c r="AL453" i="74"/>
  <c r="AO453" i="74" s="1"/>
  <c r="AK453" i="74"/>
  <c r="AN366" i="74"/>
  <c r="AM366" i="74" s="1"/>
  <c r="AL366" i="74"/>
  <c r="AO366" i="74" s="1"/>
  <c r="AK366" i="74"/>
  <c r="AI364" i="74" l="1"/>
  <c r="AJ364" i="74" s="1" a="1"/>
  <c r="AJ364" i="74" s="1"/>
  <c r="H364" i="74"/>
  <c r="I364" i="74" s="1"/>
  <c r="M364" i="74" l="1"/>
  <c r="AN364" i="74"/>
  <c r="AM364" i="74" s="1"/>
  <c r="AL364" i="74"/>
  <c r="AO364" i="74" s="1"/>
  <c r="AK364" i="74"/>
  <c r="AI429" i="74" l="1"/>
  <c r="AJ429" i="74" s="1" a="1"/>
  <c r="AJ429" i="74" s="1"/>
  <c r="H429" i="74"/>
  <c r="I429" i="74" s="1"/>
  <c r="G429" i="74"/>
  <c r="AQ429" i="74" s="1"/>
  <c r="AI120" i="74"/>
  <c r="AJ120" i="74" s="1" a="1"/>
  <c r="AJ120" i="74" s="1"/>
  <c r="H120" i="74"/>
  <c r="I120" i="74" s="1"/>
  <c r="G120" i="74"/>
  <c r="AQ120" i="74" s="1"/>
  <c r="AI115" i="74"/>
  <c r="AJ115" i="74" s="1" a="1"/>
  <c r="AJ115" i="74" s="1"/>
  <c r="H115" i="74"/>
  <c r="I115" i="74" s="1"/>
  <c r="G115" i="74"/>
  <c r="AQ115" i="74" s="1"/>
  <c r="AI114" i="74"/>
  <c r="AJ114" i="74" s="1" a="1"/>
  <c r="AJ114" i="74" s="1"/>
  <c r="H114" i="74"/>
  <c r="I114" i="74" s="1"/>
  <c r="G114" i="74"/>
  <c r="AQ114" i="74" s="1"/>
  <c r="AI78" i="74"/>
  <c r="AJ78" i="74" s="1" a="1"/>
  <c r="AJ78" i="74" s="1"/>
  <c r="G78" i="74"/>
  <c r="AQ78" i="74" s="1"/>
  <c r="AN429" i="74" l="1"/>
  <c r="AM429" i="74" s="1"/>
  <c r="AL429" i="74"/>
  <c r="AO429" i="74" s="1"/>
  <c r="AK429" i="74"/>
  <c r="M115" i="74"/>
  <c r="M120" i="74"/>
  <c r="M78" i="74"/>
  <c r="M429" i="74"/>
  <c r="M114" i="74"/>
  <c r="AN114" i="74"/>
  <c r="AM114" i="74" s="1"/>
  <c r="AL114" i="74"/>
  <c r="AO114" i="74" s="1"/>
  <c r="AK114" i="74"/>
  <c r="AL115" i="74"/>
  <c r="AO115" i="74" s="1"/>
  <c r="AK115" i="74"/>
  <c r="AN115" i="74"/>
  <c r="AM115" i="74" s="1"/>
  <c r="AN120" i="74"/>
  <c r="AM120" i="74" s="1"/>
  <c r="AL120" i="74"/>
  <c r="AO120" i="74" s="1"/>
  <c r="AK120" i="74"/>
  <c r="AN78" i="74"/>
  <c r="AM78" i="74" s="1"/>
  <c r="AL78" i="74"/>
  <c r="AO78" i="74" s="1"/>
  <c r="AK78" i="74"/>
  <c r="AI463" i="74" l="1"/>
  <c r="AJ463" i="74" s="1" a="1"/>
  <c r="AJ463" i="74" s="1"/>
  <c r="AN463" i="74" l="1"/>
  <c r="AM463" i="74" s="1"/>
  <c r="AL463" i="74"/>
  <c r="AO463" i="74" s="1"/>
  <c r="AK463" i="74"/>
  <c r="G463" i="74"/>
  <c r="AQ463" i="74" s="1"/>
  <c r="H463" i="74"/>
  <c r="J463" i="74" s="1"/>
  <c r="AI91" i="74"/>
  <c r="AJ91" i="74" s="1" a="1"/>
  <c r="AJ91" i="74" s="1"/>
  <c r="G91" i="74"/>
  <c r="AQ91" i="74" s="1"/>
  <c r="M91" i="74" l="1"/>
  <c r="M463" i="74"/>
  <c r="AN91" i="74"/>
  <c r="AM91" i="74" s="1"/>
  <c r="AL91" i="74"/>
  <c r="AO91" i="74" s="1"/>
  <c r="AK91" i="74"/>
  <c r="AI382" i="74" l="1"/>
  <c r="AJ382" i="74" s="1" a="1"/>
  <c r="AJ382" i="74" s="1"/>
  <c r="H382" i="74"/>
  <c r="L382" i="74" s="1"/>
  <c r="M382" i="74" l="1"/>
  <c r="AN382" i="74"/>
  <c r="AM382" i="74" s="1"/>
  <c r="AL382" i="74"/>
  <c r="AO382" i="74" s="1"/>
  <c r="AK382" i="74"/>
  <c r="G584" i="74" l="1"/>
  <c r="AI105" i="74"/>
  <c r="AJ105" i="74" s="1" a="1"/>
  <c r="AJ105" i="74" s="1"/>
  <c r="H105" i="74"/>
  <c r="J105" i="74" s="1"/>
  <c r="G105" i="74"/>
  <c r="AQ105" i="74" s="1"/>
  <c r="I584" i="74" l="1"/>
  <c r="H584" i="74"/>
  <c r="M105" i="74"/>
  <c r="AK105" i="74"/>
  <c r="AN105" i="74"/>
  <c r="AM105" i="74" s="1"/>
  <c r="AL105" i="74"/>
  <c r="AO105" i="74" s="1"/>
  <c r="AI445" i="74" l="1"/>
  <c r="AJ445" i="74" s="1" a="1"/>
  <c r="AJ445" i="74" s="1"/>
  <c r="AK445" i="74" s="1"/>
  <c r="AI446" i="74"/>
  <c r="AJ446" i="74" s="1" a="1"/>
  <c r="AJ446" i="74" s="1"/>
  <c r="AI448" i="74"/>
  <c r="AJ448" i="74" s="1" a="1"/>
  <c r="AJ448" i="74" s="1"/>
  <c r="AI449" i="74"/>
  <c r="AJ449" i="74" s="1" a="1"/>
  <c r="AJ449" i="74" s="1"/>
  <c r="AK449" i="74" s="1"/>
  <c r="AI456" i="74"/>
  <c r="AJ456" i="74" s="1" a="1"/>
  <c r="AJ456" i="74" s="1"/>
  <c r="AK456" i="74" s="1"/>
  <c r="AI459" i="74"/>
  <c r="AJ459" i="74" s="1" a="1"/>
  <c r="AJ459" i="74" s="1"/>
  <c r="AK459" i="74" s="1"/>
  <c r="AI460" i="74"/>
  <c r="AJ460" i="74" s="1" a="1"/>
  <c r="AJ460" i="74" s="1"/>
  <c r="AK460" i="74" s="1"/>
  <c r="AI465" i="74"/>
  <c r="AJ465" i="74" s="1" a="1"/>
  <c r="AJ465" i="74" s="1"/>
  <c r="AK465" i="74" s="1"/>
  <c r="AI471" i="74"/>
  <c r="AJ471" i="74" s="1" a="1"/>
  <c r="AJ471" i="74" s="1"/>
  <c r="AK471" i="74" s="1"/>
  <c r="AI473" i="74"/>
  <c r="AJ473" i="74" s="1" a="1"/>
  <c r="AJ473" i="74" s="1"/>
  <c r="AK473" i="74" s="1"/>
  <c r="AI514" i="74"/>
  <c r="AJ514" i="74" s="1" a="1"/>
  <c r="AJ514" i="74" s="1"/>
  <c r="AK514" i="74" s="1"/>
  <c r="AI541" i="74"/>
  <c r="AJ541" i="74" s="1" a="1"/>
  <c r="AJ541" i="74" s="1"/>
  <c r="AK541" i="74" s="1"/>
  <c r="AN448" i="74" l="1"/>
  <c r="AM448" i="74" s="1"/>
  <c r="AL448" i="74"/>
  <c r="AK448" i="74"/>
  <c r="AN446" i="74"/>
  <c r="AM446" i="74" s="1"/>
  <c r="AL446" i="74"/>
  <c r="AK446" i="74"/>
  <c r="AI92" i="74"/>
  <c r="AJ92" i="74" s="1" a="1"/>
  <c r="AJ92" i="74" s="1"/>
  <c r="G92" i="74"/>
  <c r="AQ92" i="74" s="1"/>
  <c r="AI89" i="74"/>
  <c r="AJ89" i="74" s="1" a="1"/>
  <c r="AJ89" i="74" s="1"/>
  <c r="G89" i="74"/>
  <c r="AQ89" i="74" s="1"/>
  <c r="AI83" i="74"/>
  <c r="AJ83" i="74" s="1" a="1"/>
  <c r="AJ83" i="74" s="1"/>
  <c r="M89" i="74" l="1"/>
  <c r="M83" i="74"/>
  <c r="M92" i="74"/>
  <c r="AK89" i="74"/>
  <c r="AN89" i="74"/>
  <c r="AM89" i="74" s="1"/>
  <c r="AL89" i="74"/>
  <c r="AO89" i="74" s="1"/>
  <c r="AK92" i="74"/>
  <c r="AL92" i="74"/>
  <c r="AO92" i="74" s="1"/>
  <c r="AN92" i="74"/>
  <c r="AM92" i="74" s="1"/>
  <c r="AN83" i="74"/>
  <c r="AM83" i="74" s="1"/>
  <c r="AL83" i="74"/>
  <c r="AO83" i="74" s="1"/>
  <c r="AK83" i="74"/>
  <c r="AO448" i="74" l="1"/>
  <c r="AO446" i="74"/>
  <c r="AJ2" i="74" a="1"/>
  <c r="AJ2" i="74" s="1"/>
  <c r="AI428" i="74"/>
  <c r="AJ428" i="74" s="1" a="1"/>
  <c r="AJ428" i="74" s="1"/>
  <c r="AI411" i="74"/>
  <c r="AJ411" i="74" s="1" a="1"/>
  <c r="AJ411" i="74" s="1"/>
  <c r="AI410" i="74"/>
  <c r="AJ410" i="74" s="1" a="1"/>
  <c r="AJ410" i="74" s="1"/>
  <c r="AI408" i="74"/>
  <c r="AJ408" i="74" s="1" a="1"/>
  <c r="AJ408" i="74" s="1"/>
  <c r="AI407" i="74"/>
  <c r="AJ407" i="74" s="1" a="1"/>
  <c r="AJ407" i="74" s="1"/>
  <c r="AI406" i="74"/>
  <c r="AJ406" i="74" s="1" a="1"/>
  <c r="AJ406" i="74" s="1"/>
  <c r="AI405" i="74"/>
  <c r="AJ405" i="74" s="1" a="1"/>
  <c r="AJ405" i="74" s="1"/>
  <c r="AI383" i="74"/>
  <c r="AJ383" i="74" s="1" a="1"/>
  <c r="AJ383" i="74" s="1"/>
  <c r="AI381" i="74"/>
  <c r="AJ381" i="74" s="1" a="1"/>
  <c r="AJ381" i="74" s="1"/>
  <c r="AI377" i="74"/>
  <c r="AJ377" i="74" s="1" a="1"/>
  <c r="AJ377" i="74" s="1"/>
  <c r="AI376" i="74"/>
  <c r="AJ376" i="74" s="1" a="1"/>
  <c r="AJ376" i="74" s="1"/>
  <c r="AI343" i="74"/>
  <c r="AJ343" i="74" s="1" a="1"/>
  <c r="AJ343" i="74" s="1"/>
  <c r="AI342" i="74"/>
  <c r="AJ342" i="74" s="1" a="1"/>
  <c r="AJ342" i="74" s="1"/>
  <c r="AI318" i="74"/>
  <c r="AJ318" i="74" s="1" a="1"/>
  <c r="AJ318" i="74" s="1"/>
  <c r="AI215" i="74"/>
  <c r="AJ215" i="74" s="1" a="1"/>
  <c r="AJ215" i="74" s="1"/>
  <c r="AI163" i="74"/>
  <c r="AJ163" i="74" s="1" a="1"/>
  <c r="AJ163" i="74" s="1"/>
  <c r="AI108" i="74"/>
  <c r="AJ108" i="74" s="1" a="1"/>
  <c r="AJ108" i="74" s="1"/>
  <c r="AI100" i="74"/>
  <c r="AJ100" i="74" s="1" a="1"/>
  <c r="AJ100" i="74" s="1"/>
  <c r="AI99" i="74"/>
  <c r="AJ99" i="74" s="1" a="1"/>
  <c r="AJ99" i="74" s="1"/>
  <c r="AI96" i="74"/>
  <c r="AJ96" i="74" s="1" a="1"/>
  <c r="AJ96" i="74" s="1"/>
  <c r="AI93" i="74"/>
  <c r="AJ93" i="74" s="1" a="1"/>
  <c r="AJ93" i="74" s="1"/>
  <c r="H618" i="74"/>
  <c r="I618" i="74" s="1"/>
  <c r="G618" i="74"/>
  <c r="AN383" i="74" l="1"/>
  <c r="AM383" i="74" s="1"/>
  <c r="AL383" i="74"/>
  <c r="AO383" i="74" s="1"/>
  <c r="AK383" i="74"/>
  <c r="H383" i="74"/>
  <c r="I383" i="74" s="1"/>
  <c r="AN377" i="74"/>
  <c r="AM377" i="74" s="1"/>
  <c r="AL377" i="74"/>
  <c r="AO377" i="74" s="1"/>
  <c r="AK377" i="74"/>
  <c r="H377" i="74"/>
  <c r="I377" i="74" s="1"/>
  <c r="M383" i="74" l="1"/>
  <c r="M377" i="74"/>
  <c r="AN471" i="74" l="1"/>
  <c r="AM471" i="74" s="1"/>
  <c r="AL471" i="74"/>
  <c r="AO471" i="74" s="1"/>
  <c r="H471" i="74"/>
  <c r="I471" i="74" s="1"/>
  <c r="G471" i="74"/>
  <c r="AQ471" i="74" s="1"/>
  <c r="M471" i="74" l="1"/>
  <c r="AN99" i="74"/>
  <c r="AM99" i="74" s="1"/>
  <c r="AL99" i="74"/>
  <c r="AO99" i="74" s="1"/>
  <c r="AK99" i="74"/>
  <c r="H99" i="74"/>
  <c r="J99" i="74" s="1"/>
  <c r="G99" i="74"/>
  <c r="AQ99" i="74" s="1"/>
  <c r="M99" i="74" l="1"/>
  <c r="V630" i="74" l="1"/>
  <c r="U630" i="74"/>
  <c r="H448" i="74" l="1"/>
  <c r="I448" i="74" s="1"/>
  <c r="G448" i="74"/>
  <c r="AQ448" i="74" s="1"/>
  <c r="H446" i="74"/>
  <c r="I446" i="74" s="1"/>
  <c r="G446" i="74"/>
  <c r="AQ446" i="74" s="1"/>
  <c r="M448" i="74" l="1"/>
  <c r="M446" i="74"/>
  <c r="AN405" i="74" l="1"/>
  <c r="AM405" i="74" s="1"/>
  <c r="AL405" i="74"/>
  <c r="AO405" i="74" s="1"/>
  <c r="AK405" i="74"/>
  <c r="H405" i="74"/>
  <c r="I405" i="74" s="1"/>
  <c r="AE22" i="90"/>
  <c r="AF22" i="90" s="1"/>
  <c r="AD22" i="90"/>
  <c r="Z22" i="90"/>
  <c r="Y22" i="90"/>
  <c r="V22" i="90"/>
  <c r="T22" i="90"/>
  <c r="AE21" i="90"/>
  <c r="AF21" i="90" s="1"/>
  <c r="AA21" i="90"/>
  <c r="AD21" i="90" s="1"/>
  <c r="Z21" i="90"/>
  <c r="Y21" i="90"/>
  <c r="V21" i="90"/>
  <c r="T21" i="90"/>
  <c r="AE20" i="90"/>
  <c r="AF20" i="90" s="1"/>
  <c r="AA20" i="90"/>
  <c r="AD20" i="90" s="1"/>
  <c r="Z20" i="90"/>
  <c r="Y20" i="90"/>
  <c r="V20" i="90"/>
  <c r="T20" i="90"/>
  <c r="AE19" i="90"/>
  <c r="AF19" i="90" s="1"/>
  <c r="AA19" i="90"/>
  <c r="AD19" i="90" s="1"/>
  <c r="Z19" i="90"/>
  <c r="Y19" i="90"/>
  <c r="V19" i="90"/>
  <c r="T19" i="90"/>
  <c r="AE18" i="90"/>
  <c r="AF18" i="90" s="1"/>
  <c r="AA18" i="90"/>
  <c r="AD18" i="90" s="1"/>
  <c r="Z18" i="90"/>
  <c r="Y18" i="90"/>
  <c r="V18" i="90"/>
  <c r="T18" i="90"/>
  <c r="AE17" i="90"/>
  <c r="AF17" i="90" s="1"/>
  <c r="AA17" i="90"/>
  <c r="AD17" i="90" s="1"/>
  <c r="Z17" i="90"/>
  <c r="Y17" i="90"/>
  <c r="V17" i="90"/>
  <c r="T17" i="90"/>
  <c r="AE16" i="90"/>
  <c r="AF16" i="90" s="1"/>
  <c r="AA16" i="90"/>
  <c r="AD16" i="90" s="1"/>
  <c r="Z16" i="90"/>
  <c r="Y16" i="90"/>
  <c r="V16" i="90"/>
  <c r="T16" i="90"/>
  <c r="AE15" i="90"/>
  <c r="AF15" i="90" s="1"/>
  <c r="AA15" i="90"/>
  <c r="AD15" i="90" s="1"/>
  <c r="Z15" i="90"/>
  <c r="Y15" i="90"/>
  <c r="V15" i="90"/>
  <c r="T15" i="90"/>
  <c r="AE14" i="90"/>
  <c r="AF14" i="90" s="1"/>
  <c r="AA14" i="90"/>
  <c r="AD14" i="90" s="1"/>
  <c r="Z14" i="90"/>
  <c r="Y14" i="90"/>
  <c r="V14" i="90"/>
  <c r="T14" i="90"/>
  <c r="M405" i="74" l="1"/>
  <c r="AN100" i="74"/>
  <c r="AL100" i="74"/>
  <c r="AO100" i="74" s="1"/>
  <c r="AK100" i="74"/>
  <c r="G100" i="74"/>
  <c r="AQ100" i="74" s="1"/>
  <c r="AM100" i="74" l="1"/>
  <c r="H100" i="74"/>
  <c r="I100" i="74" s="1"/>
  <c r="M100" i="74" l="1"/>
  <c r="AN408" i="74" l="1"/>
  <c r="AM408" i="74" s="1"/>
  <c r="AL408" i="74"/>
  <c r="AO408" i="74" s="1"/>
  <c r="AK408" i="74"/>
  <c r="H408" i="74"/>
  <c r="J408" i="74" s="1"/>
  <c r="AN407" i="74"/>
  <c r="AM407" i="74" s="1"/>
  <c r="AL407" i="74"/>
  <c r="AO407" i="74" s="1"/>
  <c r="AK407" i="74"/>
  <c r="H407" i="74"/>
  <c r="I407" i="74" s="1"/>
  <c r="AN410" i="74"/>
  <c r="AM410" i="74" s="1"/>
  <c r="AL410" i="74"/>
  <c r="AO410" i="74" s="1"/>
  <c r="AK410" i="74"/>
  <c r="H410" i="74"/>
  <c r="I410" i="74" s="1"/>
  <c r="AN411" i="74"/>
  <c r="AM411" i="74" s="1"/>
  <c r="AL411" i="74"/>
  <c r="AO411" i="74" s="1"/>
  <c r="AK411" i="74"/>
  <c r="M410" i="74" l="1"/>
  <c r="M408" i="74"/>
  <c r="M411" i="74"/>
  <c r="M407" i="74"/>
  <c r="AK376" i="74" l="1"/>
  <c r="AN473" i="74" l="1"/>
  <c r="AM473" i="74" s="1"/>
  <c r="AL473" i="74"/>
  <c r="AO473" i="74" s="1"/>
  <c r="H473" i="74"/>
  <c r="K473" i="74" s="1"/>
  <c r="G473" i="74"/>
  <c r="AQ473" i="74" s="1"/>
  <c r="AN406" i="74"/>
  <c r="AM406" i="74" s="1"/>
  <c r="AL406" i="74"/>
  <c r="AO406" i="74" s="1"/>
  <c r="AK406" i="74"/>
  <c r="H406" i="74"/>
  <c r="I406" i="74" s="1"/>
  <c r="M406" i="74" l="1"/>
  <c r="M473" i="74"/>
  <c r="AN465" i="74" l="1"/>
  <c r="AL465" i="74"/>
  <c r="AO465" i="74" s="1"/>
  <c r="M465" i="74" l="1"/>
  <c r="AJ1" i="74" l="1"/>
  <c r="AN541" i="74"/>
  <c r="AM541" i="74" s="1"/>
  <c r="AL541" i="74"/>
  <c r="AO541" i="74" s="1"/>
  <c r="AN514" i="74"/>
  <c r="AM514" i="74" s="1"/>
  <c r="AL514" i="74"/>
  <c r="AO514" i="74" s="1"/>
  <c r="AN460" i="74"/>
  <c r="AL460" i="74"/>
  <c r="AO460" i="74" s="1"/>
  <c r="AN459" i="74"/>
  <c r="AL459" i="74"/>
  <c r="AO459" i="74" s="1"/>
  <c r="AN456" i="74"/>
  <c r="AM456" i="74" s="1"/>
  <c r="AL456" i="74"/>
  <c r="AO456" i="74" s="1"/>
  <c r="AN449" i="74"/>
  <c r="AL449" i="74"/>
  <c r="AO449" i="74" s="1"/>
  <c r="AN445" i="74"/>
  <c r="AM445" i="74" s="1"/>
  <c r="AL445" i="74"/>
  <c r="AO445" i="74" s="1"/>
  <c r="AN428" i="74"/>
  <c r="AL428" i="74"/>
  <c r="AO428" i="74" s="1"/>
  <c r="AK428" i="74"/>
  <c r="AN381" i="74"/>
  <c r="AM381" i="74" s="1"/>
  <c r="AL381" i="74"/>
  <c r="AO381" i="74" s="1"/>
  <c r="AK381" i="74"/>
  <c r="AN376" i="74"/>
  <c r="AL376" i="74"/>
  <c r="AO376" i="74" s="1"/>
  <c r="AN343" i="74"/>
  <c r="AL343" i="74"/>
  <c r="AO343" i="74" s="1"/>
  <c r="AK343" i="74"/>
  <c r="AN318" i="74"/>
  <c r="AL318" i="74"/>
  <c r="AO318" i="74" s="1"/>
  <c r="AK318" i="74"/>
  <c r="AN215" i="74"/>
  <c r="AL215" i="74"/>
  <c r="AO215" i="74" s="1"/>
  <c r="AK215" i="74"/>
  <c r="AN163" i="74"/>
  <c r="AL163" i="74"/>
  <c r="AO163" i="74" s="1"/>
  <c r="AK163" i="74"/>
  <c r="AN108" i="74"/>
  <c r="AL108" i="74"/>
  <c r="AO108" i="74" s="1"/>
  <c r="AK108" i="74"/>
  <c r="AN96" i="74"/>
  <c r="AL96" i="74"/>
  <c r="AO96" i="74" s="1"/>
  <c r="AK96" i="74"/>
  <c r="AN93" i="74"/>
  <c r="AL93" i="74"/>
  <c r="AO93" i="74" s="1"/>
  <c r="AK93" i="74"/>
  <c r="AM465" i="74" l="1"/>
  <c r="AM376" i="74"/>
  <c r="AM108" i="74"/>
  <c r="AM449" i="74"/>
  <c r="AM460" i="74"/>
  <c r="AM343" i="74"/>
  <c r="AM318" i="74"/>
  <c r="V13" i="90" l="1"/>
  <c r="V12" i="90"/>
  <c r="V11" i="90"/>
  <c r="V10" i="90"/>
  <c r="V9" i="90"/>
  <c r="V8" i="90"/>
  <c r="V7" i="90"/>
  <c r="V6" i="90"/>
  <c r="V5" i="90"/>
  <c r="V4" i="90"/>
  <c r="V3" i="90"/>
  <c r="V2" i="90"/>
  <c r="T13" i="90"/>
  <c r="T12" i="90"/>
  <c r="T11" i="90"/>
  <c r="T10" i="90"/>
  <c r="T9" i="90"/>
  <c r="T8" i="90"/>
  <c r="T7" i="90"/>
  <c r="T6" i="90"/>
  <c r="T5" i="90"/>
  <c r="T4" i="90"/>
  <c r="T3" i="90"/>
  <c r="T2" i="90"/>
  <c r="AE4" i="90"/>
  <c r="AF4" i="90" s="1"/>
  <c r="AA4" i="90"/>
  <c r="AD4" i="90" s="1"/>
  <c r="Z4" i="90"/>
  <c r="Y4" i="90"/>
  <c r="AE3" i="90"/>
  <c r="AF3" i="90" s="1"/>
  <c r="AA3" i="90"/>
  <c r="AD3" i="90" s="1"/>
  <c r="Z3" i="90"/>
  <c r="Y3" i="90"/>
  <c r="AE2" i="90"/>
  <c r="AF2" i="90" s="1"/>
  <c r="AA2" i="90"/>
  <c r="AD2" i="90" s="1"/>
  <c r="Z2" i="90"/>
  <c r="Y2" i="90"/>
  <c r="H460" i="74"/>
  <c r="I460" i="74" s="1"/>
  <c r="G460" i="74"/>
  <c r="AQ460" i="74" s="1"/>
  <c r="H456" i="74"/>
  <c r="J456" i="74" s="1"/>
  <c r="AQ456" i="74"/>
  <c r="H449" i="74"/>
  <c r="L449" i="74" s="1"/>
  <c r="G449" i="74"/>
  <c r="AQ449" i="74" s="1"/>
  <c r="H445" i="74"/>
  <c r="J445" i="74" s="1"/>
  <c r="G445" i="74"/>
  <c r="AQ445" i="74" s="1"/>
  <c r="H343" i="74"/>
  <c r="L343" i="74" s="1"/>
  <c r="M343" i="74" l="1"/>
  <c r="M376" i="74"/>
  <c r="M381" i="74"/>
  <c r="AM459" i="74"/>
  <c r="M445" i="74"/>
  <c r="M456" i="74"/>
  <c r="H459" i="74"/>
  <c r="J459" i="74" s="1"/>
  <c r="G459" i="74"/>
  <c r="AQ459" i="74" s="1"/>
  <c r="M449" i="74"/>
  <c r="M460" i="74"/>
  <c r="M459" i="74" l="1"/>
  <c r="F93" i="74" l="1"/>
  <c r="F96" i="74" l="1"/>
  <c r="AM93" i="74"/>
  <c r="H108" i="74" l="1"/>
  <c r="I108" i="74" s="1"/>
  <c r="G108" i="74"/>
  <c r="AQ108" i="74" s="1"/>
  <c r="M108" i="74" l="1"/>
  <c r="H318" i="74" l="1"/>
  <c r="I318" i="74" s="1"/>
  <c r="M318" i="74" l="1"/>
  <c r="AM96" i="74" l="1"/>
  <c r="F163" i="74"/>
  <c r="F215" i="74" l="1"/>
  <c r="F550" i="74" s="1"/>
  <c r="AM163" i="74"/>
  <c r="H541" i="74" l="1"/>
  <c r="I541" i="74" s="1"/>
  <c r="M541" i="74" l="1"/>
  <c r="G541" i="74"/>
  <c r="AQ541" i="74" s="1"/>
  <c r="L93" i="74" l="1"/>
  <c r="L96" i="74" l="1"/>
  <c r="J93" i="74"/>
  <c r="J96" i="74" l="1"/>
  <c r="K93" i="74" l="1"/>
  <c r="L163" i="74"/>
  <c r="L342" i="74" l="1"/>
  <c r="L215" i="74"/>
  <c r="K96" i="74"/>
  <c r="K215" i="74"/>
  <c r="K342" i="74" s="1"/>
  <c r="K163" i="74"/>
  <c r="H514" i="74"/>
  <c r="I514" i="74" s="1"/>
  <c r="G514" i="74"/>
  <c r="AQ514" i="74" s="1"/>
  <c r="M514" i="74" l="1"/>
  <c r="AM215" i="74" l="1"/>
  <c r="F342" i="74"/>
  <c r="F428" i="74" l="1"/>
  <c r="F542" i="74" s="1"/>
  <c r="AM428" i="74" l="1"/>
  <c r="L428" i="74"/>
  <c r="G93" i="74" l="1"/>
  <c r="G96" i="74" l="1"/>
  <c r="AQ96" i="74" s="1"/>
  <c r="AQ93" i="74"/>
  <c r="M93" i="74"/>
  <c r="H93" i="74"/>
  <c r="H96" i="74" l="1"/>
  <c r="M96" i="74"/>
  <c r="I93" i="74"/>
  <c r="K428" i="74"/>
  <c r="I96" i="74" l="1"/>
  <c r="I163" i="74" s="1"/>
  <c r="I342" i="74" l="1"/>
  <c r="I215" i="74"/>
  <c r="I428" i="74" s="1"/>
  <c r="I542" i="74" s="1"/>
  <c r="K542" i="74"/>
  <c r="L542" i="74"/>
  <c r="G163" i="74"/>
  <c r="J163" i="74"/>
  <c r="H163" i="74"/>
  <c r="H215" i="74" s="1"/>
  <c r="G342" i="74"/>
  <c r="AQ342" i="74" s="1"/>
  <c r="G215" i="74" l="1"/>
  <c r="AQ163" i="74"/>
  <c r="J215" i="74"/>
  <c r="J342" i="74"/>
  <c r="G428" i="74"/>
  <c r="H342" i="74"/>
  <c r="F619" i="74"/>
  <c r="I619" i="74"/>
  <c r="AQ215" i="74" l="1"/>
  <c r="G550" i="74"/>
  <c r="H550" i="74" s="1"/>
  <c r="G542" i="74"/>
  <c r="AQ542" i="74" s="1"/>
  <c r="AQ543" i="74" s="1"/>
  <c r="AQ428" i="74"/>
  <c r="J428" i="74"/>
  <c r="J542" i="74" s="1"/>
  <c r="H428" i="74"/>
  <c r="H542" i="74" s="1"/>
  <c r="M163" i="74"/>
  <c r="M215" i="74" s="1"/>
  <c r="M342" i="74"/>
  <c r="M428" i="74" s="1"/>
  <c r="J619" i="74"/>
  <c r="K619" i="74"/>
  <c r="G619" i="74"/>
  <c r="H619" i="74"/>
  <c r="AQ1" i="74" l="1"/>
  <c r="C1" i="74" s="1"/>
  <c r="M542" i="74"/>
  <c r="M619" i="74"/>
  <c r="L619" i="74"/>
  <c r="P624" i="74" l="1"/>
  <c r="J623" i="74" l="1"/>
  <c r="L623" i="74"/>
  <c r="L622" i="74" l="1"/>
  <c r="L624" i="74" s="1"/>
  <c r="O105" i="25" l="1"/>
  <c r="M105" i="25"/>
  <c r="K105" i="25"/>
  <c r="H105" i="25"/>
  <c r="P104" i="25"/>
  <c r="N104" i="25"/>
  <c r="L104" i="25"/>
  <c r="I104" i="25"/>
  <c r="J104" i="25" s="1"/>
  <c r="P103" i="25"/>
  <c r="N103" i="25"/>
  <c r="L103" i="25"/>
  <c r="I103" i="25"/>
  <c r="J103" i="25" s="1"/>
  <c r="P102" i="25"/>
  <c r="N102" i="25"/>
  <c r="L102" i="25"/>
  <c r="I102" i="25"/>
  <c r="J102" i="25" s="1"/>
  <c r="P101" i="25"/>
  <c r="N101" i="25"/>
  <c r="L101" i="25"/>
  <c r="I101" i="25"/>
  <c r="J101" i="25" s="1"/>
  <c r="P100" i="25"/>
  <c r="N100" i="25"/>
  <c r="L100" i="25"/>
  <c r="I100" i="25"/>
  <c r="O99" i="25"/>
  <c r="M99" i="25"/>
  <c r="K99" i="25"/>
  <c r="P98" i="25"/>
  <c r="N98" i="25"/>
  <c r="L98" i="25"/>
  <c r="I98" i="25"/>
  <c r="J98" i="25" s="1"/>
  <c r="P97" i="25"/>
  <c r="N97" i="25"/>
  <c r="L97" i="25"/>
  <c r="I97" i="25"/>
  <c r="J97" i="25" s="1"/>
  <c r="P96" i="25"/>
  <c r="N96" i="25"/>
  <c r="L96" i="25"/>
  <c r="I96" i="25"/>
  <c r="J96" i="25" s="1"/>
  <c r="P95" i="25"/>
  <c r="N95" i="25"/>
  <c r="L95" i="25"/>
  <c r="I95" i="25"/>
  <c r="J95" i="25" s="1"/>
  <c r="P94" i="25"/>
  <c r="N94" i="25"/>
  <c r="L94" i="25"/>
  <c r="I94" i="25"/>
  <c r="J94" i="25" s="1"/>
  <c r="P93" i="25"/>
  <c r="N93" i="25"/>
  <c r="L93" i="25"/>
  <c r="I93" i="25"/>
  <c r="J93" i="25" s="1"/>
  <c r="P92" i="25"/>
  <c r="N92" i="25"/>
  <c r="L92" i="25"/>
  <c r="I92" i="25"/>
  <c r="J92" i="25" s="1"/>
  <c r="P91" i="25"/>
  <c r="N91" i="25"/>
  <c r="L91" i="25"/>
  <c r="I91" i="25"/>
  <c r="J91" i="25" s="1"/>
  <c r="P90" i="25"/>
  <c r="N90" i="25"/>
  <c r="L90" i="25"/>
  <c r="I90" i="25"/>
  <c r="J90" i="25" s="1"/>
  <c r="P89" i="25"/>
  <c r="N89" i="25"/>
  <c r="L89" i="25"/>
  <c r="H89" i="25"/>
  <c r="P88" i="25"/>
  <c r="N88" i="25"/>
  <c r="L88" i="25"/>
  <c r="I88" i="25"/>
  <c r="J88" i="25" s="1"/>
  <c r="P87" i="25"/>
  <c r="N87" i="25"/>
  <c r="L87" i="25"/>
  <c r="I87" i="25"/>
  <c r="J87" i="25" s="1"/>
  <c r="P86" i="25"/>
  <c r="N86" i="25"/>
  <c r="L86" i="25"/>
  <c r="I86" i="25"/>
  <c r="J86" i="25" s="1"/>
  <c r="P85" i="25"/>
  <c r="N85" i="25"/>
  <c r="L85" i="25"/>
  <c r="I85" i="25"/>
  <c r="J85" i="25" s="1"/>
  <c r="P84" i="25"/>
  <c r="N84" i="25"/>
  <c r="L84" i="25"/>
  <c r="I84" i="25"/>
  <c r="J84" i="25" s="1"/>
  <c r="P83" i="25"/>
  <c r="N83" i="25"/>
  <c r="L83" i="25"/>
  <c r="I83" i="25"/>
  <c r="H82" i="25"/>
  <c r="P81" i="25"/>
  <c r="N81" i="25"/>
  <c r="L81" i="25"/>
  <c r="I81" i="25"/>
  <c r="J81" i="25" s="1"/>
  <c r="P80" i="25"/>
  <c r="N80" i="25"/>
  <c r="L80" i="25"/>
  <c r="I80" i="25"/>
  <c r="J80" i="25" s="1"/>
  <c r="P79" i="25"/>
  <c r="N79" i="25"/>
  <c r="L79" i="25"/>
  <c r="I79" i="25"/>
  <c r="J79" i="25" s="1"/>
  <c r="P78" i="25"/>
  <c r="N78" i="25"/>
  <c r="L78" i="25"/>
  <c r="I78" i="25"/>
  <c r="J78" i="25" s="1"/>
  <c r="P77" i="25"/>
  <c r="N77" i="25"/>
  <c r="I77" i="25"/>
  <c r="J77" i="25" s="1"/>
  <c r="K77" i="25" s="1"/>
  <c r="P76" i="25"/>
  <c r="N76" i="25"/>
  <c r="L76" i="25"/>
  <c r="I76" i="25"/>
  <c r="J76" i="25" s="1"/>
  <c r="P75" i="25"/>
  <c r="N75" i="25"/>
  <c r="L75" i="25"/>
  <c r="I75" i="25"/>
  <c r="J75" i="25" s="1"/>
  <c r="P74" i="25"/>
  <c r="N74" i="25"/>
  <c r="L74" i="25"/>
  <c r="I74" i="25"/>
  <c r="J74" i="25" s="1"/>
  <c r="P73" i="25"/>
  <c r="N73" i="25"/>
  <c r="L73" i="25"/>
  <c r="I73" i="25"/>
  <c r="J73" i="25" s="1"/>
  <c r="P72" i="25"/>
  <c r="L72" i="25"/>
  <c r="I72" i="25"/>
  <c r="J72" i="25" s="1"/>
  <c r="M72" i="25" s="1"/>
  <c r="N72" i="25" s="1"/>
  <c r="P71" i="25"/>
  <c r="L71" i="25"/>
  <c r="I71" i="25"/>
  <c r="J71" i="25" s="1"/>
  <c r="M71" i="25" s="1"/>
  <c r="N70" i="25"/>
  <c r="L70" i="25"/>
  <c r="I70" i="25"/>
  <c r="J70" i="25" s="1"/>
  <c r="O70" i="25" s="1"/>
  <c r="P69" i="25"/>
  <c r="N69" i="25"/>
  <c r="L69" i="25"/>
  <c r="I69" i="25"/>
  <c r="J69" i="25" s="1"/>
  <c r="O68" i="25"/>
  <c r="K68" i="25"/>
  <c r="P67" i="25"/>
  <c r="N67" i="25"/>
  <c r="L67" i="25"/>
  <c r="I67" i="25"/>
  <c r="J67" i="25" s="1"/>
  <c r="P66" i="25"/>
  <c r="L66" i="25"/>
  <c r="I66" i="25"/>
  <c r="J66" i="25" s="1"/>
  <c r="M66" i="25" s="1"/>
  <c r="N66" i="25" s="1"/>
  <c r="P65" i="25"/>
  <c r="N65" i="25"/>
  <c r="L65" i="25"/>
  <c r="H65" i="25"/>
  <c r="H68" i="25" s="1"/>
  <c r="O64" i="25"/>
  <c r="M64" i="25"/>
  <c r="K64" i="25"/>
  <c r="H64" i="25"/>
  <c r="P63" i="25"/>
  <c r="N63" i="25"/>
  <c r="L63" i="25"/>
  <c r="P62" i="25"/>
  <c r="N62" i="25"/>
  <c r="L62" i="25"/>
  <c r="P61" i="25"/>
  <c r="N61" i="25"/>
  <c r="L61" i="25"/>
  <c r="I61" i="25"/>
  <c r="J61" i="25" s="1"/>
  <c r="P60" i="25"/>
  <c r="N60" i="25"/>
  <c r="L60" i="25"/>
  <c r="I60" i="25"/>
  <c r="J60" i="25" s="1"/>
  <c r="P59" i="25"/>
  <c r="N59" i="25"/>
  <c r="L59" i="25"/>
  <c r="I59" i="25"/>
  <c r="J59" i="25" s="1"/>
  <c r="P58" i="25"/>
  <c r="N58" i="25"/>
  <c r="L58" i="25"/>
  <c r="I58" i="25"/>
  <c r="J58" i="25" s="1"/>
  <c r="P57" i="25"/>
  <c r="N57" i="25"/>
  <c r="L57" i="25"/>
  <c r="J57" i="25"/>
  <c r="P56" i="25"/>
  <c r="N56" i="25"/>
  <c r="L56" i="25"/>
  <c r="P55" i="25"/>
  <c r="N55" i="25"/>
  <c r="L55" i="25"/>
  <c r="I55" i="25"/>
  <c r="J55" i="25" s="1"/>
  <c r="H54" i="25"/>
  <c r="P53" i="25"/>
  <c r="N53" i="25"/>
  <c r="L53" i="25"/>
  <c r="I53" i="25"/>
  <c r="J53" i="25" s="1"/>
  <c r="P52" i="25"/>
  <c r="N52" i="25"/>
  <c r="L52" i="25"/>
  <c r="I52" i="25"/>
  <c r="J52" i="25" s="1"/>
  <c r="P51" i="25"/>
  <c r="N51" i="25"/>
  <c r="L51" i="25"/>
  <c r="I51" i="25"/>
  <c r="J51" i="25" s="1"/>
  <c r="P50" i="25"/>
  <c r="N50" i="25"/>
  <c r="L50" i="25"/>
  <c r="I50" i="25"/>
  <c r="J50" i="25" s="1"/>
  <c r="P49" i="25"/>
  <c r="L49" i="25"/>
  <c r="I49" i="25"/>
  <c r="J49" i="25" s="1"/>
  <c r="M49" i="25" s="1"/>
  <c r="N49" i="25" s="1"/>
  <c r="P48" i="25"/>
  <c r="N48" i="25"/>
  <c r="I48" i="25"/>
  <c r="J48" i="25" s="1"/>
  <c r="K48" i="25" s="1"/>
  <c r="L48" i="25" s="1"/>
  <c r="P47" i="25"/>
  <c r="N47" i="25"/>
  <c r="L47" i="25"/>
  <c r="I47" i="25"/>
  <c r="J47" i="25" s="1"/>
  <c r="P46" i="25"/>
  <c r="N46" i="25"/>
  <c r="L46" i="25"/>
  <c r="I46" i="25"/>
  <c r="J46" i="25" s="1"/>
  <c r="P45" i="25"/>
  <c r="N45" i="25"/>
  <c r="L45" i="25"/>
  <c r="I45" i="25"/>
  <c r="J45" i="25" s="1"/>
  <c r="N44" i="25"/>
  <c r="L44" i="25"/>
  <c r="I44" i="25"/>
  <c r="J44" i="25" s="1"/>
  <c r="O44" i="25" s="1"/>
  <c r="P44" i="25" s="1"/>
  <c r="P43" i="25"/>
  <c r="N43" i="25"/>
  <c r="L43" i="25"/>
  <c r="I43" i="25"/>
  <c r="J43" i="25" s="1"/>
  <c r="P42" i="25"/>
  <c r="N42" i="25"/>
  <c r="L42" i="25"/>
  <c r="I42" i="25"/>
  <c r="J42" i="25" s="1"/>
  <c r="P41" i="25"/>
  <c r="N41" i="25"/>
  <c r="L41" i="25"/>
  <c r="I41" i="25"/>
  <c r="J41" i="25" s="1"/>
  <c r="P40" i="25"/>
  <c r="N40" i="25"/>
  <c r="L40" i="25"/>
  <c r="I40" i="25"/>
  <c r="J40" i="25" s="1"/>
  <c r="P39" i="25"/>
  <c r="L39" i="25"/>
  <c r="I39" i="25"/>
  <c r="J39" i="25" s="1"/>
  <c r="M39" i="25" s="1"/>
  <c r="N39" i="25" s="1"/>
  <c r="P38" i="25"/>
  <c r="N38" i="25"/>
  <c r="L38" i="25"/>
  <c r="I38" i="25"/>
  <c r="J38" i="25" s="1"/>
  <c r="P37" i="25"/>
  <c r="N37" i="25"/>
  <c r="L37" i="25"/>
  <c r="I37" i="25"/>
  <c r="J37" i="25" s="1"/>
  <c r="P36" i="25"/>
  <c r="N36" i="25"/>
  <c r="L36" i="25"/>
  <c r="I36" i="25"/>
  <c r="J36" i="25" s="1"/>
  <c r="P35" i="25"/>
  <c r="N35" i="25"/>
  <c r="L35" i="25"/>
  <c r="I35" i="25"/>
  <c r="J35" i="25" s="1"/>
  <c r="N34" i="25"/>
  <c r="L34" i="25"/>
  <c r="I34" i="25"/>
  <c r="J34" i="25" s="1"/>
  <c r="O34" i="25" s="1"/>
  <c r="P34" i="25" s="1"/>
  <c r="P33" i="25"/>
  <c r="N33" i="25"/>
  <c r="L33" i="25"/>
  <c r="I33" i="25"/>
  <c r="J33" i="25" s="1"/>
  <c r="P32" i="25"/>
  <c r="L32" i="25"/>
  <c r="I32" i="25"/>
  <c r="J32" i="25" s="1"/>
  <c r="M32" i="25" s="1"/>
  <c r="N32" i="25" s="1"/>
  <c r="P31" i="25"/>
  <c r="N31" i="25"/>
  <c r="L31" i="25"/>
  <c r="I31" i="25"/>
  <c r="J31" i="25" s="1"/>
  <c r="P30" i="25"/>
  <c r="L30" i="25"/>
  <c r="I30" i="25"/>
  <c r="J30" i="25" s="1"/>
  <c r="M30" i="25" s="1"/>
  <c r="P29" i="25"/>
  <c r="N29" i="25"/>
  <c r="L29" i="25"/>
  <c r="I29" i="25"/>
  <c r="J29" i="25" s="1"/>
  <c r="P28" i="25"/>
  <c r="N28" i="25"/>
  <c r="L28" i="25"/>
  <c r="I28" i="25"/>
  <c r="J28" i="25" s="1"/>
  <c r="P27" i="25"/>
  <c r="N27" i="25"/>
  <c r="L27" i="25"/>
  <c r="I27" i="25"/>
  <c r="J27" i="25" s="1"/>
  <c r="P26" i="25"/>
  <c r="N26" i="25"/>
  <c r="I26" i="25"/>
  <c r="J26" i="25" s="1"/>
  <c r="K26" i="25" s="1"/>
  <c r="N25" i="25"/>
  <c r="L25" i="25"/>
  <c r="I25" i="25"/>
  <c r="J25" i="25" s="1"/>
  <c r="O25" i="25" s="1"/>
  <c r="P24" i="25"/>
  <c r="N24" i="25"/>
  <c r="L24" i="25"/>
  <c r="I24" i="25"/>
  <c r="H23" i="25"/>
  <c r="P22" i="25"/>
  <c r="N22" i="25"/>
  <c r="L22" i="25"/>
  <c r="I22" i="25"/>
  <c r="J22" i="25" s="1"/>
  <c r="P21" i="25"/>
  <c r="N21" i="25"/>
  <c r="L21" i="25"/>
  <c r="I21" i="25"/>
  <c r="J21" i="25" s="1"/>
  <c r="P20" i="25"/>
  <c r="N20" i="25"/>
  <c r="L20" i="25"/>
  <c r="I20" i="25"/>
  <c r="J20" i="25" s="1"/>
  <c r="P19" i="25"/>
  <c r="N19" i="25"/>
  <c r="L19" i="25"/>
  <c r="I19" i="25"/>
  <c r="J19" i="25" s="1"/>
  <c r="P18" i="25"/>
  <c r="N18" i="25"/>
  <c r="L18" i="25"/>
  <c r="I18" i="25"/>
  <c r="J18" i="25" s="1"/>
  <c r="P17" i="25"/>
  <c r="N17" i="25"/>
  <c r="L17" i="25"/>
  <c r="I17" i="25"/>
  <c r="J17" i="25" s="1"/>
  <c r="P16" i="25"/>
  <c r="N16" i="25"/>
  <c r="L16" i="25"/>
  <c r="I16" i="25"/>
  <c r="J16" i="25" s="1"/>
  <c r="P15" i="25"/>
  <c r="N15" i="25"/>
  <c r="L15" i="25"/>
  <c r="I15" i="25"/>
  <c r="J15" i="25" s="1"/>
  <c r="P14" i="25"/>
  <c r="N14" i="25"/>
  <c r="I14" i="25"/>
  <c r="J14" i="25" s="1"/>
  <c r="K14" i="25" s="1"/>
  <c r="L14" i="25" s="1"/>
  <c r="P13" i="25"/>
  <c r="N13" i="25"/>
  <c r="I13" i="25"/>
  <c r="J13" i="25" s="1"/>
  <c r="K13" i="25" s="1"/>
  <c r="L13" i="25" s="1"/>
  <c r="P12" i="25"/>
  <c r="N12" i="25"/>
  <c r="I12" i="25"/>
  <c r="J12" i="25" s="1"/>
  <c r="K12" i="25" s="1"/>
  <c r="L12" i="25" s="1"/>
  <c r="P11" i="25"/>
  <c r="N11" i="25"/>
  <c r="L11" i="25"/>
  <c r="I11" i="25"/>
  <c r="J11" i="25" s="1"/>
  <c r="P10" i="25"/>
  <c r="L10" i="25"/>
  <c r="I10" i="25"/>
  <c r="J10" i="25" s="1"/>
  <c r="M10" i="25" s="1"/>
  <c r="N10" i="25" s="1"/>
  <c r="P9" i="25"/>
  <c r="N9" i="25"/>
  <c r="I9" i="25"/>
  <c r="J9" i="25" s="1"/>
  <c r="K9" i="25" s="1"/>
  <c r="L9" i="25" s="1"/>
  <c r="P8" i="25"/>
  <c r="N8" i="25"/>
  <c r="I8" i="25"/>
  <c r="J8" i="25" s="1"/>
  <c r="K8" i="25" s="1"/>
  <c r="P7" i="25"/>
  <c r="L7" i="25"/>
  <c r="I7" i="25"/>
  <c r="J7" i="25" s="1"/>
  <c r="M7" i="25" s="1"/>
  <c r="N6" i="25"/>
  <c r="L6" i="25"/>
  <c r="I6" i="25"/>
  <c r="J6" i="25" s="1"/>
  <c r="O6" i="25" s="1"/>
  <c r="P5" i="25"/>
  <c r="N5" i="25"/>
  <c r="L5" i="25"/>
  <c r="I5" i="25"/>
  <c r="J5" i="25" s="1"/>
  <c r="P4" i="25"/>
  <c r="N4" i="25"/>
  <c r="L4" i="25"/>
  <c r="I4" i="25"/>
  <c r="J4" i="25" s="1"/>
  <c r="P3" i="25"/>
  <c r="N3" i="25"/>
  <c r="L3" i="25"/>
  <c r="I3" i="25"/>
  <c r="J3" i="25" s="1"/>
  <c r="L51" i="18"/>
  <c r="G51" i="18"/>
  <c r="L50" i="18"/>
  <c r="M47" i="18"/>
  <c r="M52" i="18" s="1"/>
  <c r="L45" i="18"/>
  <c r="K57" i="18" s="1"/>
  <c r="K45" i="18"/>
  <c r="K56" i="18" s="1"/>
  <c r="J45" i="18"/>
  <c r="K55" i="18" s="1"/>
  <c r="G45" i="18"/>
  <c r="M44" i="18"/>
  <c r="H44" i="18"/>
  <c r="I44" i="18" s="1"/>
  <c r="M43" i="18"/>
  <c r="H43" i="18"/>
  <c r="I43" i="18" s="1"/>
  <c r="M42" i="18"/>
  <c r="H42" i="18"/>
  <c r="I42" i="18" s="1"/>
  <c r="M41" i="18"/>
  <c r="H41" i="18"/>
  <c r="I41" i="18" s="1"/>
  <c r="M40" i="18"/>
  <c r="H40" i="18"/>
  <c r="I40" i="18" s="1"/>
  <c r="M39" i="18"/>
  <c r="H39" i="18"/>
  <c r="I39" i="18" s="1"/>
  <c r="M38" i="18"/>
  <c r="H38" i="18"/>
  <c r="I38" i="18" s="1"/>
  <c r="M37" i="18"/>
  <c r="H37" i="18"/>
  <c r="I37" i="18" s="1"/>
  <c r="M36" i="18"/>
  <c r="H36" i="18"/>
  <c r="I36" i="18" s="1"/>
  <c r="M35" i="18"/>
  <c r="H35" i="18"/>
  <c r="I35" i="18" s="1"/>
  <c r="M34" i="18"/>
  <c r="H34" i="18"/>
  <c r="I34" i="18" s="1"/>
  <c r="M33" i="18"/>
  <c r="H33" i="18"/>
  <c r="I33" i="18" s="1"/>
  <c r="M32" i="18"/>
  <c r="H32" i="18"/>
  <c r="I32" i="18" s="1"/>
  <c r="M31" i="18"/>
  <c r="H31" i="18"/>
  <c r="I31" i="18" s="1"/>
  <c r="M30" i="18"/>
  <c r="H30" i="18"/>
  <c r="I30" i="18" s="1"/>
  <c r="M29" i="18"/>
  <c r="H29" i="18"/>
  <c r="I29" i="18" s="1"/>
  <c r="M28" i="18"/>
  <c r="H28" i="18"/>
  <c r="I28" i="18" s="1"/>
  <c r="M27" i="18"/>
  <c r="H27" i="18"/>
  <c r="I27" i="18" s="1"/>
  <c r="M26" i="18"/>
  <c r="H26" i="18"/>
  <c r="I26" i="18" s="1"/>
  <c r="M25" i="18"/>
  <c r="H25" i="18"/>
  <c r="I25" i="18" s="1"/>
  <c r="M24" i="18"/>
  <c r="H24" i="18"/>
  <c r="I24" i="18" s="1"/>
  <c r="M23" i="18"/>
  <c r="H23" i="18"/>
  <c r="I23" i="18" s="1"/>
  <c r="M22" i="18"/>
  <c r="H22" i="18"/>
  <c r="I22" i="18" s="1"/>
  <c r="M21" i="18"/>
  <c r="H21" i="18"/>
  <c r="I21" i="18" s="1"/>
  <c r="M20" i="18"/>
  <c r="H20" i="18"/>
  <c r="I20" i="18" s="1"/>
  <c r="M19" i="18"/>
  <c r="H19" i="18"/>
  <c r="I19" i="18" s="1"/>
  <c r="M18" i="18"/>
  <c r="H18" i="18"/>
  <c r="I18" i="18" s="1"/>
  <c r="M17" i="18"/>
  <c r="H17" i="18"/>
  <c r="I17" i="18" s="1"/>
  <c r="M16" i="18"/>
  <c r="H16" i="18"/>
  <c r="I16" i="18" s="1"/>
  <c r="M15" i="18"/>
  <c r="H15" i="18"/>
  <c r="I15" i="18" s="1"/>
  <c r="M14" i="18"/>
  <c r="H14" i="18"/>
  <c r="I14" i="18" s="1"/>
  <c r="M13" i="18"/>
  <c r="H13" i="18"/>
  <c r="I13" i="18" s="1"/>
  <c r="M12" i="18"/>
  <c r="H12" i="18"/>
  <c r="I12" i="18" s="1"/>
  <c r="M11" i="18"/>
  <c r="H11" i="18"/>
  <c r="I11" i="18" s="1"/>
  <c r="M10" i="18"/>
  <c r="H10" i="18"/>
  <c r="I10" i="18" s="1"/>
  <c r="M9" i="18"/>
  <c r="H9" i="18"/>
  <c r="I9" i="18" s="1"/>
  <c r="M8" i="18"/>
  <c r="H8" i="18"/>
  <c r="I8" i="18" s="1"/>
  <c r="M7" i="18"/>
  <c r="H7" i="18"/>
  <c r="I7" i="18" s="1"/>
  <c r="M6" i="18"/>
  <c r="H6" i="18"/>
  <c r="I6" i="18" s="1"/>
  <c r="M5" i="18"/>
  <c r="H5" i="18"/>
  <c r="I5" i="18" s="1"/>
  <c r="M4" i="18"/>
  <c r="H4" i="18"/>
  <c r="M3" i="18"/>
  <c r="H3" i="18"/>
  <c r="I3" i="18" s="1"/>
  <c r="E25" i="34"/>
  <c r="E19" i="34"/>
  <c r="E7" i="34"/>
  <c r="D7" i="34"/>
  <c r="C7" i="34"/>
  <c r="I137" i="37"/>
  <c r="L136" i="37"/>
  <c r="L137" i="37" s="1"/>
  <c r="H136" i="37"/>
  <c r="K135" i="37"/>
  <c r="L127" i="37"/>
  <c r="G126" i="37"/>
  <c r="H126" i="37" s="1"/>
  <c r="I126" i="37" s="1"/>
  <c r="J126" i="37" s="1"/>
  <c r="M126" i="37" s="1"/>
  <c r="H125" i="37"/>
  <c r="I125" i="37" s="1"/>
  <c r="J125" i="37" s="1"/>
  <c r="M125" i="37" s="1"/>
  <c r="H124" i="37"/>
  <c r="I124" i="37" s="1"/>
  <c r="J124" i="37" s="1"/>
  <c r="M124" i="37" s="1"/>
  <c r="H123" i="37"/>
  <c r="I123" i="37" s="1"/>
  <c r="J123" i="37" s="1"/>
  <c r="M123" i="37" s="1"/>
  <c r="H122" i="37"/>
  <c r="I122" i="37" s="1"/>
  <c r="J122" i="37" s="1"/>
  <c r="M122" i="37" s="1"/>
  <c r="H121" i="37"/>
  <c r="I121" i="37" s="1"/>
  <c r="J121" i="37" s="1"/>
  <c r="M121" i="37" s="1"/>
  <c r="G120" i="37"/>
  <c r="H120" i="37" s="1"/>
  <c r="I120" i="37" s="1"/>
  <c r="J120" i="37" s="1"/>
  <c r="M120" i="37" s="1"/>
  <c r="H119" i="37"/>
  <c r="I119" i="37" s="1"/>
  <c r="J119" i="37" s="1"/>
  <c r="M119" i="37" s="1"/>
  <c r="H118" i="37"/>
  <c r="I118" i="37" s="1"/>
  <c r="J118" i="37" s="1"/>
  <c r="M118" i="37" s="1"/>
  <c r="H117" i="37"/>
  <c r="I117" i="37" s="1"/>
  <c r="J117" i="37" s="1"/>
  <c r="M117" i="37" s="1"/>
  <c r="H116" i="37"/>
  <c r="I116" i="37" s="1"/>
  <c r="J116" i="37" s="1"/>
  <c r="M116" i="37" s="1"/>
  <c r="H115" i="37"/>
  <c r="I115" i="37" s="1"/>
  <c r="J115" i="37" s="1"/>
  <c r="M115" i="37" s="1"/>
  <c r="H114" i="37"/>
  <c r="I114" i="37" s="1"/>
  <c r="J114" i="37" s="1"/>
  <c r="M114" i="37" s="1"/>
  <c r="H113" i="37"/>
  <c r="I113" i="37" s="1"/>
  <c r="J113" i="37" s="1"/>
  <c r="M113" i="37" s="1"/>
  <c r="H112" i="37"/>
  <c r="I112" i="37" s="1"/>
  <c r="J112" i="37" s="1"/>
  <c r="M112" i="37" s="1"/>
  <c r="H111" i="37"/>
  <c r="I111" i="37" s="1"/>
  <c r="J111" i="37" s="1"/>
  <c r="M111" i="37" s="1"/>
  <c r="H110" i="37"/>
  <c r="I110" i="37" s="1"/>
  <c r="J110" i="37" s="1"/>
  <c r="M110" i="37" s="1"/>
  <c r="H109" i="37"/>
  <c r="I109" i="37" s="1"/>
  <c r="K109" i="37" s="1"/>
  <c r="M109" i="37" s="1"/>
  <c r="H108" i="37"/>
  <c r="I108" i="37" s="1"/>
  <c r="J108" i="37" s="1"/>
  <c r="M108" i="37" s="1"/>
  <c r="H107" i="37"/>
  <c r="I107" i="37" s="1"/>
  <c r="L106" i="37"/>
  <c r="K106" i="37"/>
  <c r="G106" i="37"/>
  <c r="H105" i="37"/>
  <c r="I105" i="37" s="1"/>
  <c r="J105" i="37" s="1"/>
  <c r="M105" i="37" s="1"/>
  <c r="H104" i="37"/>
  <c r="I104" i="37" s="1"/>
  <c r="J104" i="37" s="1"/>
  <c r="M104" i="37" s="1"/>
  <c r="H103" i="37"/>
  <c r="I103" i="37" s="1"/>
  <c r="J103" i="37" s="1"/>
  <c r="M103" i="37" s="1"/>
  <c r="H102" i="37"/>
  <c r="I102" i="37" s="1"/>
  <c r="J102" i="37" s="1"/>
  <c r="M102" i="37" s="1"/>
  <c r="H101" i="37"/>
  <c r="I101" i="37" s="1"/>
  <c r="J101" i="37" s="1"/>
  <c r="M101" i="37" s="1"/>
  <c r="H100" i="37"/>
  <c r="I100" i="37" s="1"/>
  <c r="J100" i="37" s="1"/>
  <c r="M100" i="37" s="1"/>
  <c r="H99" i="37"/>
  <c r="I99" i="37" s="1"/>
  <c r="J99" i="37" s="1"/>
  <c r="M99" i="37" s="1"/>
  <c r="H98" i="37"/>
  <c r="I98" i="37" s="1"/>
  <c r="J98" i="37" s="1"/>
  <c r="M98" i="37" s="1"/>
  <c r="H97" i="37"/>
  <c r="I97" i="37" s="1"/>
  <c r="J97" i="37" s="1"/>
  <c r="M97" i="37" s="1"/>
  <c r="H96" i="37"/>
  <c r="I96" i="37" s="1"/>
  <c r="J96" i="37" s="1"/>
  <c r="M96" i="37" s="1"/>
  <c r="H95" i="37"/>
  <c r="I95" i="37" s="1"/>
  <c r="J95" i="37" s="1"/>
  <c r="M95" i="37" s="1"/>
  <c r="H94" i="37"/>
  <c r="I94" i="37" s="1"/>
  <c r="J94" i="37" s="1"/>
  <c r="M94" i="37" s="1"/>
  <c r="H93" i="37"/>
  <c r="I93" i="37" s="1"/>
  <c r="J93" i="37" s="1"/>
  <c r="M93" i="37" s="1"/>
  <c r="H92" i="37"/>
  <c r="I92" i="37" s="1"/>
  <c r="J92" i="37" s="1"/>
  <c r="M92" i="37" s="1"/>
  <c r="H91" i="37"/>
  <c r="I91" i="37" s="1"/>
  <c r="J91" i="37" s="1"/>
  <c r="M91" i="37" s="1"/>
  <c r="H90" i="37"/>
  <c r="I90" i="37" s="1"/>
  <c r="J90" i="37" s="1"/>
  <c r="M90" i="37" s="1"/>
  <c r="H89" i="37"/>
  <c r="I89" i="37" s="1"/>
  <c r="J89" i="37" s="1"/>
  <c r="M89" i="37" s="1"/>
  <c r="H88" i="37"/>
  <c r="I88" i="37" s="1"/>
  <c r="J88" i="37" s="1"/>
  <c r="M88" i="37" s="1"/>
  <c r="H87" i="37"/>
  <c r="I87" i="37" s="1"/>
  <c r="J87" i="37" s="1"/>
  <c r="M87" i="37" s="1"/>
  <c r="H86" i="37"/>
  <c r="I86" i="37" s="1"/>
  <c r="J86" i="37" s="1"/>
  <c r="M86" i="37" s="1"/>
  <c r="H85" i="37"/>
  <c r="I85" i="37" s="1"/>
  <c r="J85" i="37" s="1"/>
  <c r="M85" i="37" s="1"/>
  <c r="H84" i="37"/>
  <c r="I84" i="37" s="1"/>
  <c r="J84" i="37" s="1"/>
  <c r="M84" i="37" s="1"/>
  <c r="H83" i="37"/>
  <c r="I83" i="37" s="1"/>
  <c r="J83" i="37" s="1"/>
  <c r="M83" i="37" s="1"/>
  <c r="H82" i="37"/>
  <c r="I82" i="37" s="1"/>
  <c r="J82" i="37" s="1"/>
  <c r="M82" i="37" s="1"/>
  <c r="H81" i="37"/>
  <c r="I81" i="37" s="1"/>
  <c r="J81" i="37" s="1"/>
  <c r="M81" i="37" s="1"/>
  <c r="H80" i="37"/>
  <c r="I80" i="37" s="1"/>
  <c r="J80" i="37" s="1"/>
  <c r="M80" i="37" s="1"/>
  <c r="H79" i="37"/>
  <c r="I79" i="37" s="1"/>
  <c r="J79" i="37" s="1"/>
  <c r="M79" i="37" s="1"/>
  <c r="H78" i="37"/>
  <c r="I78" i="37" s="1"/>
  <c r="J78" i="37" s="1"/>
  <c r="M78" i="37" s="1"/>
  <c r="H77" i="37"/>
  <c r="I77" i="37" s="1"/>
  <c r="J77" i="37" s="1"/>
  <c r="M77" i="37" s="1"/>
  <c r="H76" i="37"/>
  <c r="L75" i="37"/>
  <c r="K75" i="37"/>
  <c r="G75" i="37"/>
  <c r="I74" i="37"/>
  <c r="J74" i="37" s="1"/>
  <c r="M74" i="37" s="1"/>
  <c r="H74" i="37"/>
  <c r="I73" i="37"/>
  <c r="J73" i="37" s="1"/>
  <c r="M73" i="37" s="1"/>
  <c r="H73" i="37"/>
  <c r="I72" i="37"/>
  <c r="J72" i="37" s="1"/>
  <c r="M72" i="37" s="1"/>
  <c r="H72" i="37"/>
  <c r="I71" i="37"/>
  <c r="J71" i="37" s="1"/>
  <c r="M71" i="37" s="1"/>
  <c r="H71" i="37"/>
  <c r="I70" i="37"/>
  <c r="J70" i="37" s="1"/>
  <c r="M70" i="37" s="1"/>
  <c r="H70" i="37"/>
  <c r="I69" i="37"/>
  <c r="J69" i="37" s="1"/>
  <c r="M69" i="37" s="1"/>
  <c r="H69" i="37"/>
  <c r="I68" i="37"/>
  <c r="J68" i="37" s="1"/>
  <c r="M68" i="37" s="1"/>
  <c r="H68" i="37"/>
  <c r="I67" i="37"/>
  <c r="J67" i="37" s="1"/>
  <c r="M67" i="37" s="1"/>
  <c r="H67" i="37"/>
  <c r="I66" i="37"/>
  <c r="J66" i="37" s="1"/>
  <c r="M66" i="37" s="1"/>
  <c r="H66" i="37"/>
  <c r="I65" i="37"/>
  <c r="J65" i="37" s="1"/>
  <c r="M65" i="37" s="1"/>
  <c r="H65" i="37"/>
  <c r="I64" i="37"/>
  <c r="J64" i="37" s="1"/>
  <c r="M64" i="37" s="1"/>
  <c r="H64" i="37"/>
  <c r="I63" i="37"/>
  <c r="J63" i="37" s="1"/>
  <c r="M63" i="37" s="1"/>
  <c r="H63" i="37"/>
  <c r="I62" i="37"/>
  <c r="J62" i="37" s="1"/>
  <c r="M62" i="37" s="1"/>
  <c r="H62" i="37"/>
  <c r="I61" i="37"/>
  <c r="J61" i="37" s="1"/>
  <c r="M61" i="37" s="1"/>
  <c r="H61" i="37"/>
  <c r="I60" i="37"/>
  <c r="J60" i="37" s="1"/>
  <c r="M60" i="37" s="1"/>
  <c r="H60" i="37"/>
  <c r="I59" i="37"/>
  <c r="J59" i="37" s="1"/>
  <c r="M59" i="37" s="1"/>
  <c r="H59" i="37"/>
  <c r="I58" i="37"/>
  <c r="J58" i="37" s="1"/>
  <c r="M58" i="37" s="1"/>
  <c r="H58" i="37"/>
  <c r="I57" i="37"/>
  <c r="J57" i="37" s="1"/>
  <c r="M57" i="37" s="1"/>
  <c r="H57" i="37"/>
  <c r="I56" i="37"/>
  <c r="J56" i="37" s="1"/>
  <c r="M56" i="37" s="1"/>
  <c r="H56" i="37"/>
  <c r="I55" i="37"/>
  <c r="J55" i="37" s="1"/>
  <c r="M55" i="37" s="1"/>
  <c r="H55" i="37"/>
  <c r="I54" i="37"/>
  <c r="J54" i="37" s="1"/>
  <c r="M54" i="37" s="1"/>
  <c r="H54" i="37"/>
  <c r="I53" i="37"/>
  <c r="J53" i="37" s="1"/>
  <c r="H53" i="37"/>
  <c r="L52" i="37"/>
  <c r="K52" i="37"/>
  <c r="H51" i="37"/>
  <c r="I51" i="37" s="1"/>
  <c r="J51" i="37" s="1"/>
  <c r="M51" i="37" s="1"/>
  <c r="H50" i="37"/>
  <c r="I50" i="37" s="1"/>
  <c r="J50" i="37" s="1"/>
  <c r="M50" i="37" s="1"/>
  <c r="H49" i="37"/>
  <c r="I49" i="37" s="1"/>
  <c r="J49" i="37" s="1"/>
  <c r="M49" i="37" s="1"/>
  <c r="H48" i="37"/>
  <c r="I48" i="37" s="1"/>
  <c r="J48" i="37" s="1"/>
  <c r="M48" i="37" s="1"/>
  <c r="H47" i="37"/>
  <c r="I47" i="37" s="1"/>
  <c r="J47" i="37" s="1"/>
  <c r="M47" i="37" s="1"/>
  <c r="H46" i="37"/>
  <c r="I46" i="37" s="1"/>
  <c r="J46" i="37" s="1"/>
  <c r="M46" i="37" s="1"/>
  <c r="H45" i="37"/>
  <c r="I45" i="37" s="1"/>
  <c r="J45" i="37" s="1"/>
  <c r="M45" i="37" s="1"/>
  <c r="H44" i="37"/>
  <c r="I44" i="37" s="1"/>
  <c r="J44" i="37" s="1"/>
  <c r="M44" i="37" s="1"/>
  <c r="H43" i="37"/>
  <c r="I43" i="37" s="1"/>
  <c r="J43" i="37" s="1"/>
  <c r="M43" i="37" s="1"/>
  <c r="H42" i="37"/>
  <c r="I42" i="37" s="1"/>
  <c r="J42" i="37" s="1"/>
  <c r="M42" i="37" s="1"/>
  <c r="H41" i="37"/>
  <c r="I41" i="37" s="1"/>
  <c r="J41" i="37" s="1"/>
  <c r="M41" i="37" s="1"/>
  <c r="H40" i="37"/>
  <c r="I40" i="37" s="1"/>
  <c r="J40" i="37" s="1"/>
  <c r="M40" i="37" s="1"/>
  <c r="H39" i="37"/>
  <c r="I39" i="37" s="1"/>
  <c r="J39" i="37" s="1"/>
  <c r="M39" i="37" s="1"/>
  <c r="H38" i="37"/>
  <c r="I38" i="37" s="1"/>
  <c r="J38" i="37" s="1"/>
  <c r="M38" i="37" s="1"/>
  <c r="G37" i="37"/>
  <c r="H37" i="37" s="1"/>
  <c r="I37" i="37" s="1"/>
  <c r="J37" i="37" s="1"/>
  <c r="M37" i="37" s="1"/>
  <c r="H36" i="37"/>
  <c r="I36" i="37" s="1"/>
  <c r="J36" i="37" s="1"/>
  <c r="M36" i="37" s="1"/>
  <c r="G35" i="37"/>
  <c r="H35" i="37" s="1"/>
  <c r="I35" i="37" s="1"/>
  <c r="J35" i="37" s="1"/>
  <c r="M35" i="37" s="1"/>
  <c r="H34" i="37"/>
  <c r="I34" i="37" s="1"/>
  <c r="J34" i="37" s="1"/>
  <c r="M34" i="37" s="1"/>
  <c r="H33" i="37"/>
  <c r="L32" i="37"/>
  <c r="K32" i="37"/>
  <c r="G32" i="37"/>
  <c r="H31" i="37"/>
  <c r="I31" i="37" s="1"/>
  <c r="J31" i="37" s="1"/>
  <c r="M31" i="37" s="1"/>
  <c r="H30" i="37"/>
  <c r="I30" i="37" s="1"/>
  <c r="J30" i="37" s="1"/>
  <c r="M30" i="37" s="1"/>
  <c r="H29" i="37"/>
  <c r="I29" i="37" s="1"/>
  <c r="J29" i="37" s="1"/>
  <c r="M29" i="37" s="1"/>
  <c r="H28" i="37"/>
  <c r="I28" i="37" s="1"/>
  <c r="J28" i="37" s="1"/>
  <c r="M28" i="37" s="1"/>
  <c r="H27" i="37"/>
  <c r="I27" i="37" s="1"/>
  <c r="J27" i="37" s="1"/>
  <c r="M27" i="37" s="1"/>
  <c r="H26" i="37"/>
  <c r="I26" i="37" s="1"/>
  <c r="J26" i="37" s="1"/>
  <c r="M26" i="37" s="1"/>
  <c r="H25" i="37"/>
  <c r="I25" i="37" s="1"/>
  <c r="J25" i="37" s="1"/>
  <c r="M25" i="37" s="1"/>
  <c r="H24" i="37"/>
  <c r="I24" i="37" s="1"/>
  <c r="J24" i="37" s="1"/>
  <c r="M24" i="37" s="1"/>
  <c r="H23" i="37"/>
  <c r="I23" i="37" s="1"/>
  <c r="J23" i="37" s="1"/>
  <c r="M23" i="37" s="1"/>
  <c r="H22" i="37"/>
  <c r="I22" i="37" s="1"/>
  <c r="J22" i="37" s="1"/>
  <c r="M22" i="37" s="1"/>
  <c r="H21" i="37"/>
  <c r="I21" i="37" s="1"/>
  <c r="J21" i="37" s="1"/>
  <c r="M21" i="37" s="1"/>
  <c r="H20" i="37"/>
  <c r="I20" i="37" s="1"/>
  <c r="J20" i="37" s="1"/>
  <c r="M20" i="37" s="1"/>
  <c r="H19" i="37"/>
  <c r="I19" i="37" s="1"/>
  <c r="J19" i="37" s="1"/>
  <c r="M19" i="37" s="1"/>
  <c r="H18" i="37"/>
  <c r="I18" i="37" s="1"/>
  <c r="J18" i="37" s="1"/>
  <c r="M18" i="37" s="1"/>
  <c r="H17" i="37"/>
  <c r="I17" i="37" s="1"/>
  <c r="J17" i="37" s="1"/>
  <c r="M17" i="37" s="1"/>
  <c r="H16" i="37"/>
  <c r="I16" i="37" s="1"/>
  <c r="J16" i="37" s="1"/>
  <c r="M16" i="37" s="1"/>
  <c r="H15" i="37"/>
  <c r="I15" i="37" s="1"/>
  <c r="J15" i="37" s="1"/>
  <c r="M15" i="37" s="1"/>
  <c r="H14" i="37"/>
  <c r="I14" i="37" s="1"/>
  <c r="J14" i="37" s="1"/>
  <c r="M14" i="37" s="1"/>
  <c r="H13" i="37"/>
  <c r="I13" i="37" s="1"/>
  <c r="J13" i="37" s="1"/>
  <c r="M13" i="37" s="1"/>
  <c r="H12" i="37"/>
  <c r="I12" i="37" s="1"/>
  <c r="J12" i="37" s="1"/>
  <c r="M12" i="37" s="1"/>
  <c r="H11" i="37"/>
  <c r="I11" i="37" s="1"/>
  <c r="J11" i="37" s="1"/>
  <c r="M11" i="37" s="1"/>
  <c r="H10" i="37"/>
  <c r="I10" i="37" s="1"/>
  <c r="J10" i="37" s="1"/>
  <c r="M10" i="37" s="1"/>
  <c r="H9" i="37"/>
  <c r="I9" i="37" s="1"/>
  <c r="J9" i="37" s="1"/>
  <c r="M9" i="37" s="1"/>
  <c r="H8" i="37"/>
  <c r="I8" i="37" s="1"/>
  <c r="J8" i="37" s="1"/>
  <c r="M8" i="37" s="1"/>
  <c r="H7" i="37"/>
  <c r="I7" i="37" s="1"/>
  <c r="J7" i="37" s="1"/>
  <c r="M7" i="37" s="1"/>
  <c r="H6" i="37"/>
  <c r="I6" i="37" s="1"/>
  <c r="J6" i="37" s="1"/>
  <c r="M6" i="37" s="1"/>
  <c r="H5" i="37"/>
  <c r="I5" i="37" s="1"/>
  <c r="J5" i="37" s="1"/>
  <c r="M5" i="37" s="1"/>
  <c r="H4" i="37"/>
  <c r="I4" i="37" s="1"/>
  <c r="J4" i="37" s="1"/>
  <c r="M4" i="37" s="1"/>
  <c r="H3" i="37"/>
  <c r="I3" i="37" s="1"/>
  <c r="L104" i="39"/>
  <c r="K104" i="39"/>
  <c r="J104" i="39"/>
  <c r="I104" i="39"/>
  <c r="H104" i="39"/>
  <c r="K94" i="39"/>
  <c r="G93" i="39"/>
  <c r="H93" i="39" s="1"/>
  <c r="I93" i="39" s="1"/>
  <c r="L93" i="39" s="1"/>
  <c r="G92" i="39"/>
  <c r="H92" i="39" s="1"/>
  <c r="I92" i="39" s="1"/>
  <c r="L92" i="39" s="1"/>
  <c r="G91" i="39"/>
  <c r="H91" i="39" s="1"/>
  <c r="J91" i="39" s="1"/>
  <c r="L91" i="39" s="1"/>
  <c r="G90" i="39"/>
  <c r="H90" i="39" s="1"/>
  <c r="J90" i="39" s="1"/>
  <c r="L90" i="39" s="1"/>
  <c r="G89" i="39"/>
  <c r="H89" i="39" s="1"/>
  <c r="J89" i="39" s="1"/>
  <c r="L89" i="39" s="1"/>
  <c r="G88" i="39"/>
  <c r="H88" i="39" s="1"/>
  <c r="I88" i="39" s="1"/>
  <c r="L88" i="39" s="1"/>
  <c r="G87" i="39"/>
  <c r="H87" i="39" s="1"/>
  <c r="I87" i="39" s="1"/>
  <c r="L87" i="39" s="1"/>
  <c r="G86" i="39"/>
  <c r="H86" i="39" s="1"/>
  <c r="J86" i="39" s="1"/>
  <c r="L86" i="39" s="1"/>
  <c r="G85" i="39"/>
  <c r="H85" i="39" s="1"/>
  <c r="I85" i="39" s="1"/>
  <c r="L85" i="39" s="1"/>
  <c r="G84" i="39"/>
  <c r="H84" i="39" s="1"/>
  <c r="I84" i="39" s="1"/>
  <c r="L84" i="39" s="1"/>
  <c r="G83" i="39"/>
  <c r="H83" i="39" s="1"/>
  <c r="I83" i="39" s="1"/>
  <c r="L83" i="39" s="1"/>
  <c r="G82" i="39"/>
  <c r="H82" i="39" s="1"/>
  <c r="J82" i="39" s="1"/>
  <c r="L82" i="39" s="1"/>
  <c r="F81" i="39"/>
  <c r="G81" i="39" s="1"/>
  <c r="H81" i="39" s="1"/>
  <c r="I81" i="39" s="1"/>
  <c r="L81" i="39" s="1"/>
  <c r="G80" i="39"/>
  <c r="H80" i="39" s="1"/>
  <c r="I80" i="39" s="1"/>
  <c r="L80" i="39" s="1"/>
  <c r="G79" i="39"/>
  <c r="H79" i="39" s="1"/>
  <c r="I79" i="39" s="1"/>
  <c r="L79" i="39" s="1"/>
  <c r="G78" i="39"/>
  <c r="H78" i="39" s="1"/>
  <c r="I78" i="39" s="1"/>
  <c r="L78" i="39" s="1"/>
  <c r="G77" i="39"/>
  <c r="H77" i="39" s="1"/>
  <c r="I77" i="39" s="1"/>
  <c r="L77" i="39" s="1"/>
  <c r="G76" i="39"/>
  <c r="H76" i="39" s="1"/>
  <c r="J76" i="39" s="1"/>
  <c r="L76" i="39" s="1"/>
  <c r="G75" i="39"/>
  <c r="H75" i="39" s="1"/>
  <c r="J75" i="39" s="1"/>
  <c r="L75" i="39" s="1"/>
  <c r="G74" i="39"/>
  <c r="H74" i="39" s="1"/>
  <c r="I74" i="39" s="1"/>
  <c r="L74" i="39" s="1"/>
  <c r="G73" i="39"/>
  <c r="H73" i="39" s="1"/>
  <c r="I73" i="39" s="1"/>
  <c r="L73" i="39" s="1"/>
  <c r="F72" i="39"/>
  <c r="G71" i="39"/>
  <c r="H71" i="39" s="1"/>
  <c r="J71" i="39" s="1"/>
  <c r="L71" i="39" s="1"/>
  <c r="G70" i="39"/>
  <c r="H70" i="39" s="1"/>
  <c r="I70" i="39" s="1"/>
  <c r="L70" i="39" s="1"/>
  <c r="G69" i="39"/>
  <c r="H69" i="39" s="1"/>
  <c r="I69" i="39" s="1"/>
  <c r="L69" i="39" s="1"/>
  <c r="G68" i="39"/>
  <c r="H68" i="39" s="1"/>
  <c r="I68" i="39" s="1"/>
  <c r="L68" i="39" s="1"/>
  <c r="G67" i="39"/>
  <c r="H67" i="39" s="1"/>
  <c r="I67" i="39" s="1"/>
  <c r="L67" i="39" s="1"/>
  <c r="G66" i="39"/>
  <c r="H66" i="39" s="1"/>
  <c r="I66" i="39" s="1"/>
  <c r="L66" i="39" s="1"/>
  <c r="G65" i="39"/>
  <c r="H65" i="39" s="1"/>
  <c r="I65" i="39" s="1"/>
  <c r="L65" i="39" s="1"/>
  <c r="G64" i="39"/>
  <c r="K63" i="39"/>
  <c r="J63" i="39"/>
  <c r="F63" i="39"/>
  <c r="G62" i="39"/>
  <c r="H62" i="39" s="1"/>
  <c r="I62" i="39" s="1"/>
  <c r="L62" i="39" s="1"/>
  <c r="G61" i="39"/>
  <c r="H61" i="39" s="1"/>
  <c r="I61" i="39" s="1"/>
  <c r="L61" i="39" s="1"/>
  <c r="G60" i="39"/>
  <c r="H60" i="39" s="1"/>
  <c r="I60" i="39" s="1"/>
  <c r="L60" i="39" s="1"/>
  <c r="G59" i="39"/>
  <c r="H59" i="39" s="1"/>
  <c r="I59" i="39" s="1"/>
  <c r="L59" i="39" s="1"/>
  <c r="G58" i="39"/>
  <c r="H58" i="39" s="1"/>
  <c r="I58" i="39" s="1"/>
  <c r="L58" i="39" s="1"/>
  <c r="G57" i="39"/>
  <c r="H57" i="39" s="1"/>
  <c r="I57" i="39" s="1"/>
  <c r="L57" i="39" s="1"/>
  <c r="G56" i="39"/>
  <c r="H56" i="39" s="1"/>
  <c r="I56" i="39" s="1"/>
  <c r="L56" i="39" s="1"/>
  <c r="G55" i="39"/>
  <c r="H55" i="39" s="1"/>
  <c r="I55" i="39" s="1"/>
  <c r="L55" i="39" s="1"/>
  <c r="G54" i="39"/>
  <c r="H54" i="39" s="1"/>
  <c r="I54" i="39" s="1"/>
  <c r="L54" i="39" s="1"/>
  <c r="G53" i="39"/>
  <c r="H53" i="39" s="1"/>
  <c r="I53" i="39" s="1"/>
  <c r="L53" i="39" s="1"/>
  <c r="G52" i="39"/>
  <c r="H52" i="39" s="1"/>
  <c r="I52" i="39" s="1"/>
  <c r="L52" i="39" s="1"/>
  <c r="G51" i="39"/>
  <c r="H51" i="39" s="1"/>
  <c r="I51" i="39" s="1"/>
  <c r="L51" i="39" s="1"/>
  <c r="G50" i="39"/>
  <c r="H50" i="39" s="1"/>
  <c r="I50" i="39" s="1"/>
  <c r="L50" i="39" s="1"/>
  <c r="G49" i="39"/>
  <c r="H49" i="39" s="1"/>
  <c r="I49" i="39" s="1"/>
  <c r="L49" i="39" s="1"/>
  <c r="G48" i="39"/>
  <c r="H48" i="39" s="1"/>
  <c r="I48" i="39" s="1"/>
  <c r="L48" i="39" s="1"/>
  <c r="G47" i="39"/>
  <c r="H47" i="39" s="1"/>
  <c r="I47" i="39" s="1"/>
  <c r="L47" i="39" s="1"/>
  <c r="G46" i="39"/>
  <c r="G45" i="39"/>
  <c r="H45" i="39" s="1"/>
  <c r="K44" i="39"/>
  <c r="J44" i="39"/>
  <c r="F44" i="39"/>
  <c r="H43" i="39"/>
  <c r="I43" i="39" s="1"/>
  <c r="L43" i="39" s="1"/>
  <c r="G43" i="39"/>
  <c r="H42" i="39"/>
  <c r="I42" i="39" s="1"/>
  <c r="L42" i="39" s="1"/>
  <c r="G42" i="39"/>
  <c r="H41" i="39"/>
  <c r="I41" i="39" s="1"/>
  <c r="L41" i="39" s="1"/>
  <c r="G41" i="39"/>
  <c r="H40" i="39"/>
  <c r="I40" i="39" s="1"/>
  <c r="L40" i="39" s="1"/>
  <c r="G40" i="39"/>
  <c r="H39" i="39"/>
  <c r="I39" i="39" s="1"/>
  <c r="L39" i="39" s="1"/>
  <c r="G39" i="39"/>
  <c r="H38" i="39"/>
  <c r="I38" i="39" s="1"/>
  <c r="L38" i="39" s="1"/>
  <c r="G38" i="39"/>
  <c r="H37" i="39"/>
  <c r="I37" i="39" s="1"/>
  <c r="L37" i="39" s="1"/>
  <c r="G37" i="39"/>
  <c r="H36" i="39"/>
  <c r="I36" i="39" s="1"/>
  <c r="L36" i="39" s="1"/>
  <c r="G36" i="39"/>
  <c r="H35" i="39"/>
  <c r="I35" i="39" s="1"/>
  <c r="L35" i="39" s="1"/>
  <c r="G35" i="39"/>
  <c r="H34" i="39"/>
  <c r="I34" i="39" s="1"/>
  <c r="L34" i="39" s="1"/>
  <c r="G34" i="39"/>
  <c r="H33" i="39"/>
  <c r="I33" i="39" s="1"/>
  <c r="L33" i="39" s="1"/>
  <c r="G33" i="39"/>
  <c r="H32" i="39"/>
  <c r="I32" i="39" s="1"/>
  <c r="L32" i="39" s="1"/>
  <c r="G32" i="39"/>
  <c r="H31" i="39"/>
  <c r="I31" i="39" s="1"/>
  <c r="L31" i="39" s="1"/>
  <c r="G31" i="39"/>
  <c r="H30" i="39"/>
  <c r="I30" i="39" s="1"/>
  <c r="L30" i="39" s="1"/>
  <c r="G30" i="39"/>
  <c r="H29" i="39"/>
  <c r="G29" i="39"/>
  <c r="K28" i="39"/>
  <c r="J28" i="39"/>
  <c r="F28" i="39"/>
  <c r="G27" i="39"/>
  <c r="H27" i="39" s="1"/>
  <c r="I27" i="39" s="1"/>
  <c r="L27" i="39" s="1"/>
  <c r="G26" i="39"/>
  <c r="H26" i="39" s="1"/>
  <c r="I26" i="39" s="1"/>
  <c r="L26" i="39" s="1"/>
  <c r="G25" i="39"/>
  <c r="H25" i="39" s="1"/>
  <c r="I25" i="39" s="1"/>
  <c r="L25" i="39" s="1"/>
  <c r="G24" i="39"/>
  <c r="G23" i="39"/>
  <c r="H23" i="39" s="1"/>
  <c r="I23" i="39" s="1"/>
  <c r="K22" i="39"/>
  <c r="J22" i="39"/>
  <c r="F22" i="39"/>
  <c r="G21" i="39"/>
  <c r="H21" i="39" s="1"/>
  <c r="I21" i="39" s="1"/>
  <c r="L21" i="39" s="1"/>
  <c r="G20" i="39"/>
  <c r="H20" i="39" s="1"/>
  <c r="I20" i="39" s="1"/>
  <c r="L20" i="39" s="1"/>
  <c r="G19" i="39"/>
  <c r="H19" i="39" s="1"/>
  <c r="I19" i="39" s="1"/>
  <c r="L19" i="39" s="1"/>
  <c r="G18" i="39"/>
  <c r="H18" i="39" s="1"/>
  <c r="I18" i="39" s="1"/>
  <c r="L18" i="39" s="1"/>
  <c r="G17" i="39"/>
  <c r="H17" i="39" s="1"/>
  <c r="I17" i="39" s="1"/>
  <c r="L17" i="39" s="1"/>
  <c r="G16" i="39"/>
  <c r="H16" i="39" s="1"/>
  <c r="I16" i="39" s="1"/>
  <c r="L16" i="39" s="1"/>
  <c r="G15" i="39"/>
  <c r="H15" i="39" s="1"/>
  <c r="I15" i="39" s="1"/>
  <c r="L15" i="39" s="1"/>
  <c r="G14" i="39"/>
  <c r="H14" i="39" s="1"/>
  <c r="I14" i="39" s="1"/>
  <c r="L14" i="39" s="1"/>
  <c r="G13" i="39"/>
  <c r="H13" i="39" s="1"/>
  <c r="I13" i="39" s="1"/>
  <c r="L13" i="39" s="1"/>
  <c r="G12" i="39"/>
  <c r="H12" i="39" s="1"/>
  <c r="I12" i="39" s="1"/>
  <c r="L12" i="39" s="1"/>
  <c r="G11" i="39"/>
  <c r="H11" i="39" s="1"/>
  <c r="I11" i="39" s="1"/>
  <c r="L11" i="39" s="1"/>
  <c r="G10" i="39"/>
  <c r="H10" i="39" s="1"/>
  <c r="I10" i="39" s="1"/>
  <c r="L10" i="39" s="1"/>
  <c r="G9" i="39"/>
  <c r="H9" i="39" s="1"/>
  <c r="I9" i="39" s="1"/>
  <c r="L9" i="39" s="1"/>
  <c r="G8" i="39"/>
  <c r="H8" i="39" s="1"/>
  <c r="I8" i="39" s="1"/>
  <c r="L8" i="39" s="1"/>
  <c r="G7" i="39"/>
  <c r="H7" i="39" s="1"/>
  <c r="I7" i="39" s="1"/>
  <c r="L7" i="39" s="1"/>
  <c r="G6" i="39"/>
  <c r="H6" i="39" s="1"/>
  <c r="G5" i="39"/>
  <c r="H5" i="39" s="1"/>
  <c r="I5" i="39" s="1"/>
  <c r="L5" i="39" s="1"/>
  <c r="G4" i="39"/>
  <c r="H4" i="39" s="1"/>
  <c r="I4" i="39" s="1"/>
  <c r="L4" i="39" s="1"/>
  <c r="G3" i="39"/>
  <c r="H3" i="39" s="1"/>
  <c r="I3" i="39" s="1"/>
  <c r="L163" i="42"/>
  <c r="K163" i="42"/>
  <c r="I163" i="42"/>
  <c r="G162" i="42"/>
  <c r="G161" i="42"/>
  <c r="H161" i="42" s="1"/>
  <c r="K153" i="42"/>
  <c r="G152" i="42"/>
  <c r="H152" i="42" s="1"/>
  <c r="I152" i="42" s="1"/>
  <c r="L152" i="42" s="1"/>
  <c r="G151" i="42"/>
  <c r="H151" i="42" s="1"/>
  <c r="I151" i="42" s="1"/>
  <c r="L151" i="42" s="1"/>
  <c r="G150" i="42"/>
  <c r="H150" i="42" s="1"/>
  <c r="I150" i="42" s="1"/>
  <c r="L150" i="42" s="1"/>
  <c r="G149" i="42"/>
  <c r="H149" i="42" s="1"/>
  <c r="I149" i="42" s="1"/>
  <c r="L149" i="42" s="1"/>
  <c r="G148" i="42"/>
  <c r="H148" i="42" s="1"/>
  <c r="I148" i="42" s="1"/>
  <c r="L148" i="42" s="1"/>
  <c r="G147" i="42"/>
  <c r="H147" i="42" s="1"/>
  <c r="I147" i="42" s="1"/>
  <c r="L147" i="42" s="1"/>
  <c r="G146" i="42"/>
  <c r="H146" i="42" s="1"/>
  <c r="I146" i="42" s="1"/>
  <c r="L146" i="42" s="1"/>
  <c r="G145" i="42"/>
  <c r="H145" i="42" s="1"/>
  <c r="I145" i="42" s="1"/>
  <c r="L145" i="42" s="1"/>
  <c r="G144" i="42"/>
  <c r="H144" i="42" s="1"/>
  <c r="I144" i="42" s="1"/>
  <c r="L144" i="42" s="1"/>
  <c r="G143" i="42"/>
  <c r="H143" i="42" s="1"/>
  <c r="I143" i="42" s="1"/>
  <c r="L143" i="42" s="1"/>
  <c r="G142" i="42"/>
  <c r="H142" i="42" s="1"/>
  <c r="I142" i="42" s="1"/>
  <c r="L142" i="42" s="1"/>
  <c r="G141" i="42"/>
  <c r="H141" i="42" s="1"/>
  <c r="I141" i="42" s="1"/>
  <c r="L141" i="42" s="1"/>
  <c r="G140" i="42"/>
  <c r="H140" i="42" s="1"/>
  <c r="I140" i="42" s="1"/>
  <c r="L140" i="42" s="1"/>
  <c r="G139" i="42"/>
  <c r="H139" i="42" s="1"/>
  <c r="I139" i="42" s="1"/>
  <c r="L139" i="42" s="1"/>
  <c r="G138" i="42"/>
  <c r="H138" i="42" s="1"/>
  <c r="I138" i="42" s="1"/>
  <c r="L138" i="42" s="1"/>
  <c r="G137" i="42"/>
  <c r="H137" i="42" s="1"/>
  <c r="I137" i="42" s="1"/>
  <c r="L137" i="42" s="1"/>
  <c r="G136" i="42"/>
  <c r="H136" i="42" s="1"/>
  <c r="I136" i="42" s="1"/>
  <c r="L136" i="42" s="1"/>
  <c r="G135" i="42"/>
  <c r="H135" i="42" s="1"/>
  <c r="I135" i="42" s="1"/>
  <c r="L135" i="42" s="1"/>
  <c r="G134" i="42"/>
  <c r="H134" i="42" s="1"/>
  <c r="J134" i="42" s="1"/>
  <c r="L134" i="42" s="1"/>
  <c r="G133" i="42"/>
  <c r="H133" i="42" s="1"/>
  <c r="I133" i="42" s="1"/>
  <c r="L133" i="42" s="1"/>
  <c r="G132" i="42"/>
  <c r="H132" i="42" s="1"/>
  <c r="J132" i="42" s="1"/>
  <c r="L132" i="42" s="1"/>
  <c r="G131" i="42"/>
  <c r="H131" i="42" s="1"/>
  <c r="I131" i="42" s="1"/>
  <c r="L131" i="42" s="1"/>
  <c r="G130" i="42"/>
  <c r="H130" i="42" s="1"/>
  <c r="I130" i="42" s="1"/>
  <c r="L130" i="42" s="1"/>
  <c r="G129" i="42"/>
  <c r="H129" i="42" s="1"/>
  <c r="I129" i="42" s="1"/>
  <c r="L129" i="42" s="1"/>
  <c r="G128" i="42"/>
  <c r="H128" i="42" s="1"/>
  <c r="I128" i="42" s="1"/>
  <c r="L128" i="42" s="1"/>
  <c r="G127" i="42"/>
  <c r="H127" i="42" s="1"/>
  <c r="I127" i="42" s="1"/>
  <c r="L127" i="42" s="1"/>
  <c r="G126" i="42"/>
  <c r="H126" i="42" s="1"/>
  <c r="I126" i="42" s="1"/>
  <c r="L126" i="42" s="1"/>
  <c r="G125" i="42"/>
  <c r="H125" i="42" s="1"/>
  <c r="I125" i="42" s="1"/>
  <c r="L125" i="42" s="1"/>
  <c r="G124" i="42"/>
  <c r="H124" i="42" s="1"/>
  <c r="I124" i="42" s="1"/>
  <c r="L124" i="42" s="1"/>
  <c r="G123" i="42"/>
  <c r="H123" i="42" s="1"/>
  <c r="I123" i="42" s="1"/>
  <c r="L123" i="42" s="1"/>
  <c r="F122" i="42"/>
  <c r="G122" i="42" s="1"/>
  <c r="H122" i="42" s="1"/>
  <c r="J122" i="42" s="1"/>
  <c r="G121" i="42"/>
  <c r="H121" i="42" s="1"/>
  <c r="I121" i="42" s="1"/>
  <c r="L121" i="42" s="1"/>
  <c r="G120" i="42"/>
  <c r="H120" i="42" s="1"/>
  <c r="I120" i="42" s="1"/>
  <c r="L120" i="42" s="1"/>
  <c r="G119" i="42"/>
  <c r="H119" i="42" s="1"/>
  <c r="I119" i="42" s="1"/>
  <c r="L119" i="42" s="1"/>
  <c r="G118" i="42"/>
  <c r="H118" i="42" s="1"/>
  <c r="K117" i="42"/>
  <c r="J117" i="42"/>
  <c r="F117" i="42"/>
  <c r="G116" i="42"/>
  <c r="H116" i="42" s="1"/>
  <c r="I116" i="42" s="1"/>
  <c r="L116" i="42" s="1"/>
  <c r="G115" i="42"/>
  <c r="H115" i="42" s="1"/>
  <c r="I115" i="42" s="1"/>
  <c r="L115" i="42" s="1"/>
  <c r="G114" i="42"/>
  <c r="H114" i="42" s="1"/>
  <c r="I114" i="42" s="1"/>
  <c r="L114" i="42" s="1"/>
  <c r="G113" i="42"/>
  <c r="H113" i="42" s="1"/>
  <c r="I113" i="42" s="1"/>
  <c r="L113" i="42" s="1"/>
  <c r="G112" i="42"/>
  <c r="H112" i="42" s="1"/>
  <c r="I112" i="42" s="1"/>
  <c r="L112" i="42" s="1"/>
  <c r="G111" i="42"/>
  <c r="H111" i="42" s="1"/>
  <c r="I111" i="42" s="1"/>
  <c r="L111" i="42" s="1"/>
  <c r="G110" i="42"/>
  <c r="H110" i="42" s="1"/>
  <c r="I110" i="42" s="1"/>
  <c r="L110" i="42" s="1"/>
  <c r="G109" i="42"/>
  <c r="H109" i="42" s="1"/>
  <c r="I109" i="42" s="1"/>
  <c r="L109" i="42" s="1"/>
  <c r="G108" i="42"/>
  <c r="H108" i="42" s="1"/>
  <c r="I108" i="42" s="1"/>
  <c r="L108" i="42" s="1"/>
  <c r="G107" i="42"/>
  <c r="H107" i="42" s="1"/>
  <c r="I107" i="42" s="1"/>
  <c r="L107" i="42" s="1"/>
  <c r="G106" i="42"/>
  <c r="H106" i="42" s="1"/>
  <c r="I106" i="42" s="1"/>
  <c r="L106" i="42" s="1"/>
  <c r="G105" i="42"/>
  <c r="H105" i="42" s="1"/>
  <c r="I105" i="42" s="1"/>
  <c r="L105" i="42" s="1"/>
  <c r="G104" i="42"/>
  <c r="H104" i="42" s="1"/>
  <c r="I104" i="42" s="1"/>
  <c r="L104" i="42" s="1"/>
  <c r="G103" i="42"/>
  <c r="H103" i="42" s="1"/>
  <c r="I103" i="42" s="1"/>
  <c r="L103" i="42" s="1"/>
  <c r="G102" i="42"/>
  <c r="H102" i="42" s="1"/>
  <c r="I102" i="42" s="1"/>
  <c r="L102" i="42" s="1"/>
  <c r="G101" i="42"/>
  <c r="H101" i="42" s="1"/>
  <c r="I101" i="42" s="1"/>
  <c r="L101" i="42" s="1"/>
  <c r="G100" i="42"/>
  <c r="H100" i="42" s="1"/>
  <c r="I100" i="42" s="1"/>
  <c r="L100" i="42" s="1"/>
  <c r="G99" i="42"/>
  <c r="H99" i="42" s="1"/>
  <c r="I99" i="42" s="1"/>
  <c r="L99" i="42" s="1"/>
  <c r="G98" i="42"/>
  <c r="H98" i="42" s="1"/>
  <c r="I98" i="42" s="1"/>
  <c r="L98" i="42" s="1"/>
  <c r="G97" i="42"/>
  <c r="H97" i="42" s="1"/>
  <c r="I97" i="42" s="1"/>
  <c r="L97" i="42" s="1"/>
  <c r="G96" i="42"/>
  <c r="H96" i="42" s="1"/>
  <c r="I96" i="42" s="1"/>
  <c r="L96" i="42" s="1"/>
  <c r="G95" i="42"/>
  <c r="H95" i="42" s="1"/>
  <c r="I95" i="42" s="1"/>
  <c r="L95" i="42" s="1"/>
  <c r="G94" i="42"/>
  <c r="H94" i="42" s="1"/>
  <c r="K93" i="42"/>
  <c r="J93" i="42"/>
  <c r="F93" i="42"/>
  <c r="G92" i="42"/>
  <c r="H92" i="42" s="1"/>
  <c r="I92" i="42" s="1"/>
  <c r="L92" i="42" s="1"/>
  <c r="G91" i="42"/>
  <c r="H91" i="42" s="1"/>
  <c r="I91" i="42" s="1"/>
  <c r="L91" i="42" s="1"/>
  <c r="G90" i="42"/>
  <c r="H90" i="42" s="1"/>
  <c r="I90" i="42" s="1"/>
  <c r="L90" i="42" s="1"/>
  <c r="H89" i="42"/>
  <c r="I89" i="42" s="1"/>
  <c r="L89" i="42" s="1"/>
  <c r="G89" i="42"/>
  <c r="H88" i="42"/>
  <c r="I88" i="42" s="1"/>
  <c r="L88" i="42" s="1"/>
  <c r="G88" i="42"/>
  <c r="H87" i="42"/>
  <c r="I87" i="42" s="1"/>
  <c r="L87" i="42" s="1"/>
  <c r="G87" i="42"/>
  <c r="H86" i="42"/>
  <c r="I86" i="42" s="1"/>
  <c r="L86" i="42" s="1"/>
  <c r="G86" i="42"/>
  <c r="H85" i="42"/>
  <c r="I85" i="42" s="1"/>
  <c r="L85" i="42" s="1"/>
  <c r="G85" i="42"/>
  <c r="H84" i="42"/>
  <c r="I84" i="42" s="1"/>
  <c r="L84" i="42" s="1"/>
  <c r="G84" i="42"/>
  <c r="H83" i="42"/>
  <c r="I83" i="42" s="1"/>
  <c r="L83" i="42" s="1"/>
  <c r="G83" i="42"/>
  <c r="H82" i="42"/>
  <c r="I82" i="42" s="1"/>
  <c r="L82" i="42" s="1"/>
  <c r="G82" i="42"/>
  <c r="H81" i="42"/>
  <c r="I81" i="42" s="1"/>
  <c r="L81" i="42" s="1"/>
  <c r="G81" i="42"/>
  <c r="H80" i="42"/>
  <c r="I80" i="42" s="1"/>
  <c r="L80" i="42" s="1"/>
  <c r="G80" i="42"/>
  <c r="H79" i="42"/>
  <c r="I79" i="42" s="1"/>
  <c r="L79" i="42" s="1"/>
  <c r="G79" i="42"/>
  <c r="H78" i="42"/>
  <c r="I78" i="42" s="1"/>
  <c r="L78" i="42" s="1"/>
  <c r="G78" i="42"/>
  <c r="H77" i="42"/>
  <c r="I77" i="42" s="1"/>
  <c r="L77" i="42" s="1"/>
  <c r="G77" i="42"/>
  <c r="H76" i="42"/>
  <c r="I76" i="42" s="1"/>
  <c r="L76" i="42" s="1"/>
  <c r="G76" i="42"/>
  <c r="H75" i="42"/>
  <c r="I75" i="42" s="1"/>
  <c r="L75" i="42" s="1"/>
  <c r="G75" i="42"/>
  <c r="H74" i="42"/>
  <c r="I74" i="42" s="1"/>
  <c r="L74" i="42" s="1"/>
  <c r="G74" i="42"/>
  <c r="H73" i="42"/>
  <c r="I73" i="42" s="1"/>
  <c r="L73" i="42" s="1"/>
  <c r="G73" i="42"/>
  <c r="H72" i="42"/>
  <c r="I72" i="42" s="1"/>
  <c r="L72" i="42" s="1"/>
  <c r="G72" i="42"/>
  <c r="H71" i="42"/>
  <c r="I71" i="42" s="1"/>
  <c r="L71" i="42" s="1"/>
  <c r="G71" i="42"/>
  <c r="H70" i="42"/>
  <c r="I70" i="42" s="1"/>
  <c r="L70" i="42" s="1"/>
  <c r="G70" i="42"/>
  <c r="H69" i="42"/>
  <c r="I69" i="42" s="1"/>
  <c r="L69" i="42" s="1"/>
  <c r="G69" i="42"/>
  <c r="H68" i="42"/>
  <c r="I68" i="42" s="1"/>
  <c r="L68" i="42" s="1"/>
  <c r="G68" i="42"/>
  <c r="H67" i="42"/>
  <c r="I67" i="42" s="1"/>
  <c r="L67" i="42" s="1"/>
  <c r="G67" i="42"/>
  <c r="H66" i="42"/>
  <c r="I66" i="42" s="1"/>
  <c r="L66" i="42" s="1"/>
  <c r="G66" i="42"/>
  <c r="H65" i="42"/>
  <c r="G65" i="42"/>
  <c r="H64" i="42"/>
  <c r="I64" i="42" s="1"/>
  <c r="L64" i="42" s="1"/>
  <c r="G64" i="42"/>
  <c r="K63" i="42"/>
  <c r="J63" i="42"/>
  <c r="F63" i="42"/>
  <c r="G62" i="42"/>
  <c r="H62" i="42" s="1"/>
  <c r="I62" i="42" s="1"/>
  <c r="L62" i="42" s="1"/>
  <c r="G61" i="42"/>
  <c r="H61" i="42" s="1"/>
  <c r="I61" i="42" s="1"/>
  <c r="L61" i="42" s="1"/>
  <c r="G60" i="42"/>
  <c r="H60" i="42" s="1"/>
  <c r="I60" i="42" s="1"/>
  <c r="L60" i="42" s="1"/>
  <c r="G59" i="42"/>
  <c r="H59" i="42" s="1"/>
  <c r="I59" i="42" s="1"/>
  <c r="L59" i="42" s="1"/>
  <c r="G58" i="42"/>
  <c r="H58" i="42" s="1"/>
  <c r="I58" i="42" s="1"/>
  <c r="L58" i="42" s="1"/>
  <c r="G57" i="42"/>
  <c r="H57" i="42" s="1"/>
  <c r="I57" i="42" s="1"/>
  <c r="L57" i="42" s="1"/>
  <c r="G56" i="42"/>
  <c r="H56" i="42" s="1"/>
  <c r="I56" i="42" s="1"/>
  <c r="L56" i="42" s="1"/>
  <c r="G55" i="42"/>
  <c r="H55" i="42" s="1"/>
  <c r="I55" i="42" s="1"/>
  <c r="L55" i="42" s="1"/>
  <c r="G54" i="42"/>
  <c r="H54" i="42" s="1"/>
  <c r="I54" i="42" s="1"/>
  <c r="L54" i="42" s="1"/>
  <c r="G53" i="42"/>
  <c r="H53" i="42" s="1"/>
  <c r="I53" i="42" s="1"/>
  <c r="L53" i="42" s="1"/>
  <c r="G52" i="42"/>
  <c r="H52" i="42" s="1"/>
  <c r="I52" i="42" s="1"/>
  <c r="L52" i="42" s="1"/>
  <c r="G51" i="42"/>
  <c r="H51" i="42" s="1"/>
  <c r="I51" i="42" s="1"/>
  <c r="L51" i="42" s="1"/>
  <c r="G50" i="42"/>
  <c r="H50" i="42" s="1"/>
  <c r="I50" i="42" s="1"/>
  <c r="L50" i="42" s="1"/>
  <c r="G49" i="42"/>
  <c r="H49" i="42" s="1"/>
  <c r="I49" i="42" s="1"/>
  <c r="L49" i="42" s="1"/>
  <c r="G48" i="42"/>
  <c r="H48" i="42" s="1"/>
  <c r="I48" i="42" s="1"/>
  <c r="L48" i="42" s="1"/>
  <c r="G47" i="42"/>
  <c r="H47" i="42" s="1"/>
  <c r="I47" i="42" s="1"/>
  <c r="L47" i="42" s="1"/>
  <c r="G46" i="42"/>
  <c r="H46" i="42" s="1"/>
  <c r="I46" i="42" s="1"/>
  <c r="L46" i="42" s="1"/>
  <c r="G45" i="42"/>
  <c r="H45" i="42" s="1"/>
  <c r="I45" i="42" s="1"/>
  <c r="L45" i="42" s="1"/>
  <c r="G44" i="42"/>
  <c r="H44" i="42" s="1"/>
  <c r="I44" i="42" s="1"/>
  <c r="L44" i="42" s="1"/>
  <c r="G43" i="42"/>
  <c r="H43" i="42" s="1"/>
  <c r="I43" i="42" s="1"/>
  <c r="L43" i="42" s="1"/>
  <c r="G42" i="42"/>
  <c r="H42" i="42" s="1"/>
  <c r="K41" i="42"/>
  <c r="F41" i="42"/>
  <c r="G40" i="42"/>
  <c r="H40" i="42" s="1"/>
  <c r="J40" i="42" s="1"/>
  <c r="L40" i="42" s="1"/>
  <c r="G39" i="42"/>
  <c r="H39" i="42" s="1"/>
  <c r="I39" i="42" s="1"/>
  <c r="L39" i="42" s="1"/>
  <c r="G38" i="42"/>
  <c r="H38" i="42" s="1"/>
  <c r="J38" i="42" s="1"/>
  <c r="L38" i="42" s="1"/>
  <c r="G37" i="42"/>
  <c r="H37" i="42" s="1"/>
  <c r="I37" i="42" s="1"/>
  <c r="L37" i="42" s="1"/>
  <c r="G36" i="42"/>
  <c r="H36" i="42" s="1"/>
  <c r="I36" i="42" s="1"/>
  <c r="L36" i="42" s="1"/>
  <c r="G35" i="42"/>
  <c r="H35" i="42" s="1"/>
  <c r="I35" i="42" s="1"/>
  <c r="L35" i="42" s="1"/>
  <c r="G34" i="42"/>
  <c r="H34" i="42" s="1"/>
  <c r="I34" i="42" s="1"/>
  <c r="L34" i="42" s="1"/>
  <c r="G33" i="42"/>
  <c r="H33" i="42" s="1"/>
  <c r="I33" i="42" s="1"/>
  <c r="L33" i="42" s="1"/>
  <c r="G32" i="42"/>
  <c r="H32" i="42" s="1"/>
  <c r="I32" i="42" s="1"/>
  <c r="L32" i="42" s="1"/>
  <c r="G31" i="42"/>
  <c r="H31" i="42" s="1"/>
  <c r="I31" i="42" s="1"/>
  <c r="L31" i="42" s="1"/>
  <c r="G30" i="42"/>
  <c r="H30" i="42" s="1"/>
  <c r="I30" i="42" s="1"/>
  <c r="L30" i="42" s="1"/>
  <c r="G29" i="42"/>
  <c r="H29" i="42" s="1"/>
  <c r="I29" i="42" s="1"/>
  <c r="L29" i="42" s="1"/>
  <c r="G28" i="42"/>
  <c r="H28" i="42" s="1"/>
  <c r="I28" i="42" s="1"/>
  <c r="L28" i="42" s="1"/>
  <c r="G27" i="42"/>
  <c r="H27" i="42" s="1"/>
  <c r="I27" i="42" s="1"/>
  <c r="L27" i="42" s="1"/>
  <c r="G26" i="42"/>
  <c r="H26" i="42" s="1"/>
  <c r="J26" i="42" s="1"/>
  <c r="L26" i="42" s="1"/>
  <c r="G25" i="42"/>
  <c r="H25" i="42" s="1"/>
  <c r="I25" i="42" s="1"/>
  <c r="L25" i="42" s="1"/>
  <c r="G24" i="42"/>
  <c r="H24" i="42" s="1"/>
  <c r="I24" i="42" s="1"/>
  <c r="L24" i="42" s="1"/>
  <c r="G23" i="42"/>
  <c r="H23" i="42" s="1"/>
  <c r="I23" i="42" s="1"/>
  <c r="L23" i="42" s="1"/>
  <c r="G22" i="42"/>
  <c r="H22" i="42" s="1"/>
  <c r="J22" i="42" s="1"/>
  <c r="L22" i="42" s="1"/>
  <c r="G21" i="42"/>
  <c r="H21" i="42" s="1"/>
  <c r="I21" i="42" s="1"/>
  <c r="L21" i="42" s="1"/>
  <c r="G20" i="42"/>
  <c r="H20" i="42" s="1"/>
  <c r="I20" i="42" s="1"/>
  <c r="L20" i="42" s="1"/>
  <c r="G19" i="42"/>
  <c r="H19" i="42" s="1"/>
  <c r="I19" i="42" s="1"/>
  <c r="L19" i="42" s="1"/>
  <c r="G18" i="42"/>
  <c r="H18" i="42" s="1"/>
  <c r="I18" i="42" s="1"/>
  <c r="L18" i="42" s="1"/>
  <c r="G17" i="42"/>
  <c r="H17" i="42" s="1"/>
  <c r="J17" i="42" s="1"/>
  <c r="G16" i="42"/>
  <c r="H16" i="42" s="1"/>
  <c r="I16" i="42" s="1"/>
  <c r="L16" i="42" s="1"/>
  <c r="G15" i="42"/>
  <c r="H15" i="42" s="1"/>
  <c r="I15" i="42" s="1"/>
  <c r="L15" i="42" s="1"/>
  <c r="G14" i="42"/>
  <c r="H14" i="42" s="1"/>
  <c r="I14" i="42" s="1"/>
  <c r="L14" i="42" s="1"/>
  <c r="G13" i="42"/>
  <c r="H13" i="42" s="1"/>
  <c r="I13" i="42" s="1"/>
  <c r="L13" i="42" s="1"/>
  <c r="G12" i="42"/>
  <c r="H12" i="42" s="1"/>
  <c r="I12" i="42" s="1"/>
  <c r="L12" i="42" s="1"/>
  <c r="G11" i="42"/>
  <c r="H11" i="42" s="1"/>
  <c r="I11" i="42" s="1"/>
  <c r="L11" i="42" s="1"/>
  <c r="G10" i="42"/>
  <c r="H10" i="42" s="1"/>
  <c r="I10" i="42" s="1"/>
  <c r="L10" i="42" s="1"/>
  <c r="G9" i="42"/>
  <c r="H9" i="42" s="1"/>
  <c r="I9" i="42" s="1"/>
  <c r="L9" i="42" s="1"/>
  <c r="G8" i="42"/>
  <c r="H8" i="42" s="1"/>
  <c r="I8" i="42" s="1"/>
  <c r="L8" i="42" s="1"/>
  <c r="G7" i="42"/>
  <c r="H7" i="42" s="1"/>
  <c r="I7" i="42" s="1"/>
  <c r="L7" i="42" s="1"/>
  <c r="G6" i="42"/>
  <c r="H6" i="42" s="1"/>
  <c r="I6" i="42" s="1"/>
  <c r="L6" i="42" s="1"/>
  <c r="G5" i="42"/>
  <c r="H5" i="42" s="1"/>
  <c r="I5" i="42" s="1"/>
  <c r="L5" i="42" s="1"/>
  <c r="G4" i="42"/>
  <c r="H4" i="42" s="1"/>
  <c r="I4" i="42" s="1"/>
  <c r="L4" i="42" s="1"/>
  <c r="G3" i="42"/>
  <c r="I156" i="41"/>
  <c r="H155" i="41"/>
  <c r="K155" i="41" s="1"/>
  <c r="K156" i="41" s="1"/>
  <c r="G155" i="41"/>
  <c r="G154" i="41"/>
  <c r="H154" i="41" s="1"/>
  <c r="J153" i="41"/>
  <c r="L153" i="41" s="1"/>
  <c r="H152" i="41"/>
  <c r="J152" i="41" s="1"/>
  <c r="L152" i="41" s="1"/>
  <c r="G152" i="41"/>
  <c r="K144" i="41"/>
  <c r="J144" i="41"/>
  <c r="F144" i="41"/>
  <c r="G143" i="41"/>
  <c r="H143" i="41" s="1"/>
  <c r="I143" i="41" s="1"/>
  <c r="L143" i="41" s="1"/>
  <c r="G142" i="41"/>
  <c r="H142" i="41" s="1"/>
  <c r="I142" i="41" s="1"/>
  <c r="L142" i="41" s="1"/>
  <c r="G141" i="41"/>
  <c r="H141" i="41" s="1"/>
  <c r="I141" i="41" s="1"/>
  <c r="L141" i="41" s="1"/>
  <c r="G140" i="41"/>
  <c r="H140" i="41" s="1"/>
  <c r="I140" i="41" s="1"/>
  <c r="L140" i="41" s="1"/>
  <c r="G139" i="41"/>
  <c r="H139" i="41" s="1"/>
  <c r="I139" i="41" s="1"/>
  <c r="L139" i="41" s="1"/>
  <c r="G138" i="41"/>
  <c r="H138" i="41" s="1"/>
  <c r="I138" i="41" s="1"/>
  <c r="L138" i="41" s="1"/>
  <c r="G137" i="41"/>
  <c r="H137" i="41" s="1"/>
  <c r="I137" i="41" s="1"/>
  <c r="L137" i="41" s="1"/>
  <c r="G136" i="41"/>
  <c r="H136" i="41" s="1"/>
  <c r="I136" i="41" s="1"/>
  <c r="L136" i="41" s="1"/>
  <c r="G135" i="41"/>
  <c r="H135" i="41" s="1"/>
  <c r="I135" i="41" s="1"/>
  <c r="L135" i="41" s="1"/>
  <c r="G134" i="41"/>
  <c r="H134" i="41" s="1"/>
  <c r="I134" i="41" s="1"/>
  <c r="L134" i="41" s="1"/>
  <c r="G133" i="41"/>
  <c r="H133" i="41" s="1"/>
  <c r="I133" i="41" s="1"/>
  <c r="L133" i="41" s="1"/>
  <c r="G132" i="41"/>
  <c r="H132" i="41" s="1"/>
  <c r="I132" i="41" s="1"/>
  <c r="L132" i="41" s="1"/>
  <c r="G131" i="41"/>
  <c r="H131" i="41" s="1"/>
  <c r="I131" i="41" s="1"/>
  <c r="L131" i="41" s="1"/>
  <c r="G130" i="41"/>
  <c r="H130" i="41" s="1"/>
  <c r="I130" i="41" s="1"/>
  <c r="L130" i="41" s="1"/>
  <c r="G129" i="41"/>
  <c r="H129" i="41" s="1"/>
  <c r="I129" i="41" s="1"/>
  <c r="L129" i="41" s="1"/>
  <c r="G128" i="41"/>
  <c r="H128" i="41" s="1"/>
  <c r="I128" i="41" s="1"/>
  <c r="L128" i="41" s="1"/>
  <c r="G127" i="41"/>
  <c r="H127" i="41" s="1"/>
  <c r="I127" i="41" s="1"/>
  <c r="L127" i="41" s="1"/>
  <c r="G126" i="41"/>
  <c r="H126" i="41" s="1"/>
  <c r="I126" i="41" s="1"/>
  <c r="L126" i="41" s="1"/>
  <c r="G125" i="41"/>
  <c r="H125" i="41" s="1"/>
  <c r="I125" i="41" s="1"/>
  <c r="L125" i="41" s="1"/>
  <c r="G124" i="41"/>
  <c r="H124" i="41" s="1"/>
  <c r="I124" i="41" s="1"/>
  <c r="L124" i="41" s="1"/>
  <c r="G123" i="41"/>
  <c r="H123" i="41" s="1"/>
  <c r="I123" i="41" s="1"/>
  <c r="L123" i="41" s="1"/>
  <c r="G122" i="41"/>
  <c r="H122" i="41" s="1"/>
  <c r="I122" i="41" s="1"/>
  <c r="L122" i="41" s="1"/>
  <c r="G121" i="41"/>
  <c r="H121" i="41" s="1"/>
  <c r="I121" i="41" s="1"/>
  <c r="L121" i="41" s="1"/>
  <c r="G120" i="41"/>
  <c r="H120" i="41" s="1"/>
  <c r="I120" i="41" s="1"/>
  <c r="L120" i="41" s="1"/>
  <c r="G119" i="41"/>
  <c r="H119" i="41" s="1"/>
  <c r="I119" i="41" s="1"/>
  <c r="L119" i="41" s="1"/>
  <c r="G118" i="41"/>
  <c r="H118" i="41" s="1"/>
  <c r="I118" i="41" s="1"/>
  <c r="L118" i="41" s="1"/>
  <c r="G117" i="41"/>
  <c r="H117" i="41" s="1"/>
  <c r="I117" i="41" s="1"/>
  <c r="L117" i="41" s="1"/>
  <c r="G116" i="41"/>
  <c r="H116" i="41" s="1"/>
  <c r="I116" i="41" s="1"/>
  <c r="L116" i="41" s="1"/>
  <c r="G115" i="41"/>
  <c r="H115" i="41" s="1"/>
  <c r="I115" i="41" s="1"/>
  <c r="L115" i="41" s="1"/>
  <c r="G114" i="41"/>
  <c r="H114" i="41" s="1"/>
  <c r="I114" i="41" s="1"/>
  <c r="L114" i="41" s="1"/>
  <c r="G113" i="41"/>
  <c r="H113" i="41" s="1"/>
  <c r="I113" i="41" s="1"/>
  <c r="L113" i="41" s="1"/>
  <c r="G112" i="41"/>
  <c r="H112" i="41" s="1"/>
  <c r="I112" i="41" s="1"/>
  <c r="L112" i="41" s="1"/>
  <c r="G111" i="41"/>
  <c r="H111" i="41" s="1"/>
  <c r="I111" i="41" s="1"/>
  <c r="L111" i="41" s="1"/>
  <c r="G110" i="41"/>
  <c r="H110" i="41" s="1"/>
  <c r="I110" i="41" s="1"/>
  <c r="L110" i="41" s="1"/>
  <c r="G109" i="41"/>
  <c r="H109" i="41" s="1"/>
  <c r="I109" i="41" s="1"/>
  <c r="L109" i="41" s="1"/>
  <c r="G108" i="41"/>
  <c r="H108" i="41" s="1"/>
  <c r="I108" i="41" s="1"/>
  <c r="L108" i="41" s="1"/>
  <c r="G107" i="41"/>
  <c r="H107" i="41" s="1"/>
  <c r="K106" i="41"/>
  <c r="J106" i="41"/>
  <c r="F106" i="41"/>
  <c r="H105" i="41"/>
  <c r="I105" i="41" s="1"/>
  <c r="L105" i="41" s="1"/>
  <c r="G105" i="41"/>
  <c r="H104" i="41"/>
  <c r="I104" i="41" s="1"/>
  <c r="L104" i="41" s="1"/>
  <c r="G104" i="41"/>
  <c r="H103" i="41"/>
  <c r="I103" i="41" s="1"/>
  <c r="G103" i="41"/>
  <c r="K102" i="41"/>
  <c r="J102" i="41"/>
  <c r="F102" i="41"/>
  <c r="H101" i="41"/>
  <c r="I101" i="41" s="1"/>
  <c r="L101" i="41" s="1"/>
  <c r="G101" i="41"/>
  <c r="H100" i="41"/>
  <c r="I100" i="41" s="1"/>
  <c r="L100" i="41" s="1"/>
  <c r="G100" i="41"/>
  <c r="H99" i="41"/>
  <c r="I99" i="41" s="1"/>
  <c r="L99" i="41" s="1"/>
  <c r="G99" i="41"/>
  <c r="H98" i="41"/>
  <c r="I98" i="41" s="1"/>
  <c r="L98" i="41" s="1"/>
  <c r="G98" i="41"/>
  <c r="H97" i="41"/>
  <c r="I97" i="41" s="1"/>
  <c r="L97" i="41" s="1"/>
  <c r="G97" i="41"/>
  <c r="H96" i="41"/>
  <c r="I96" i="41" s="1"/>
  <c r="L96" i="41" s="1"/>
  <c r="G96" i="41"/>
  <c r="H95" i="41"/>
  <c r="I95" i="41" s="1"/>
  <c r="L95" i="41" s="1"/>
  <c r="G95" i="41"/>
  <c r="H94" i="41"/>
  <c r="I94" i="41" s="1"/>
  <c r="L94" i="41" s="1"/>
  <c r="G94" i="41"/>
  <c r="H93" i="41"/>
  <c r="I93" i="41" s="1"/>
  <c r="L93" i="41" s="1"/>
  <c r="G93" i="41"/>
  <c r="H92" i="41"/>
  <c r="I92" i="41" s="1"/>
  <c r="L92" i="41" s="1"/>
  <c r="G92" i="41"/>
  <c r="H91" i="41"/>
  <c r="I91" i="41" s="1"/>
  <c r="L91" i="41" s="1"/>
  <c r="G91" i="41"/>
  <c r="H90" i="41"/>
  <c r="I90" i="41" s="1"/>
  <c r="L90" i="41" s="1"/>
  <c r="G90" i="41"/>
  <c r="H89" i="41"/>
  <c r="I89" i="41" s="1"/>
  <c r="L89" i="41" s="1"/>
  <c r="G89" i="41"/>
  <c r="H88" i="41"/>
  <c r="I88" i="41" s="1"/>
  <c r="L88" i="41" s="1"/>
  <c r="G88" i="41"/>
  <c r="H87" i="41"/>
  <c r="I87" i="41" s="1"/>
  <c r="L87" i="41" s="1"/>
  <c r="G87" i="41"/>
  <c r="H86" i="41"/>
  <c r="I86" i="41" s="1"/>
  <c r="L86" i="41" s="1"/>
  <c r="G86" i="41"/>
  <c r="H85" i="41"/>
  <c r="I85" i="41" s="1"/>
  <c r="L85" i="41" s="1"/>
  <c r="G85" i="41"/>
  <c r="H84" i="41"/>
  <c r="I84" i="41" s="1"/>
  <c r="L84" i="41" s="1"/>
  <c r="G84" i="41"/>
  <c r="H83" i="41"/>
  <c r="I83" i="41" s="1"/>
  <c r="L83" i="41" s="1"/>
  <c r="G83" i="41"/>
  <c r="H82" i="41"/>
  <c r="I82" i="41" s="1"/>
  <c r="L82" i="41" s="1"/>
  <c r="G82" i="41"/>
  <c r="H81" i="41"/>
  <c r="I81" i="41" s="1"/>
  <c r="L81" i="41" s="1"/>
  <c r="G81" i="41"/>
  <c r="H80" i="41"/>
  <c r="I80" i="41" s="1"/>
  <c r="L80" i="41" s="1"/>
  <c r="G80" i="41"/>
  <c r="H79" i="41"/>
  <c r="I79" i="41" s="1"/>
  <c r="L79" i="41" s="1"/>
  <c r="G79" i="41"/>
  <c r="H78" i="41"/>
  <c r="I78" i="41" s="1"/>
  <c r="L78" i="41" s="1"/>
  <c r="G78" i="41"/>
  <c r="H77" i="41"/>
  <c r="I77" i="41" s="1"/>
  <c r="L77" i="41" s="1"/>
  <c r="G77" i="41"/>
  <c r="H76" i="41"/>
  <c r="I76" i="41" s="1"/>
  <c r="L76" i="41" s="1"/>
  <c r="G76" i="41"/>
  <c r="H75" i="41"/>
  <c r="I75" i="41" s="1"/>
  <c r="L75" i="41" s="1"/>
  <c r="G75" i="41"/>
  <c r="H74" i="41"/>
  <c r="I74" i="41" s="1"/>
  <c r="L74" i="41" s="1"/>
  <c r="G74" i="41"/>
  <c r="H73" i="41"/>
  <c r="I73" i="41" s="1"/>
  <c r="L73" i="41" s="1"/>
  <c r="G73" i="41"/>
  <c r="H72" i="41"/>
  <c r="I72" i="41" s="1"/>
  <c r="L72" i="41" s="1"/>
  <c r="G72" i="41"/>
  <c r="H71" i="41"/>
  <c r="I71" i="41" s="1"/>
  <c r="L71" i="41" s="1"/>
  <c r="G71" i="41"/>
  <c r="H70" i="41"/>
  <c r="I70" i="41" s="1"/>
  <c r="L70" i="41" s="1"/>
  <c r="G70" i="41"/>
  <c r="H69" i="41"/>
  <c r="I69" i="41" s="1"/>
  <c r="L69" i="41" s="1"/>
  <c r="G69" i="41"/>
  <c r="H68" i="41"/>
  <c r="I68" i="41" s="1"/>
  <c r="L68" i="41" s="1"/>
  <c r="G68" i="41"/>
  <c r="H67" i="41"/>
  <c r="I67" i="41" s="1"/>
  <c r="L67" i="41" s="1"/>
  <c r="G67" i="41"/>
  <c r="H66" i="41"/>
  <c r="G66" i="41"/>
  <c r="K65" i="41"/>
  <c r="J65" i="41"/>
  <c r="F65" i="41"/>
  <c r="G64" i="41"/>
  <c r="H64" i="41" s="1"/>
  <c r="I64" i="41" s="1"/>
  <c r="L64" i="41" s="1"/>
  <c r="G63" i="41"/>
  <c r="H63" i="41" s="1"/>
  <c r="I63" i="41" s="1"/>
  <c r="L63" i="41" s="1"/>
  <c r="G62" i="41"/>
  <c r="H62" i="41" s="1"/>
  <c r="I62" i="41" s="1"/>
  <c r="L62" i="41" s="1"/>
  <c r="G61" i="41"/>
  <c r="H61" i="41" s="1"/>
  <c r="I61" i="41" s="1"/>
  <c r="L61" i="41" s="1"/>
  <c r="G60" i="41"/>
  <c r="H60" i="41" s="1"/>
  <c r="I60" i="41" s="1"/>
  <c r="L60" i="41" s="1"/>
  <c r="G59" i="41"/>
  <c r="H59" i="41" s="1"/>
  <c r="I59" i="41" s="1"/>
  <c r="L59" i="41" s="1"/>
  <c r="G58" i="41"/>
  <c r="H58" i="41" s="1"/>
  <c r="I58" i="41" s="1"/>
  <c r="L58" i="41" s="1"/>
  <c r="G57" i="41"/>
  <c r="H57" i="41" s="1"/>
  <c r="I57" i="41" s="1"/>
  <c r="L57" i="41" s="1"/>
  <c r="G56" i="41"/>
  <c r="H56" i="41" s="1"/>
  <c r="I56" i="41" s="1"/>
  <c r="L56" i="41" s="1"/>
  <c r="G55" i="41"/>
  <c r="H55" i="41" s="1"/>
  <c r="I55" i="41" s="1"/>
  <c r="L55" i="41" s="1"/>
  <c r="G54" i="41"/>
  <c r="H54" i="41" s="1"/>
  <c r="I54" i="41" s="1"/>
  <c r="L54" i="41" s="1"/>
  <c r="G53" i="41"/>
  <c r="H53" i="41" s="1"/>
  <c r="I53" i="41" s="1"/>
  <c r="L53" i="41" s="1"/>
  <c r="G52" i="41"/>
  <c r="H52" i="41" s="1"/>
  <c r="I52" i="41" s="1"/>
  <c r="L52" i="41" s="1"/>
  <c r="G51" i="41"/>
  <c r="H51" i="41" s="1"/>
  <c r="I51" i="41" s="1"/>
  <c r="L51" i="41" s="1"/>
  <c r="G50" i="41"/>
  <c r="H50" i="41" s="1"/>
  <c r="I50" i="41" s="1"/>
  <c r="L50" i="41" s="1"/>
  <c r="G49" i="41"/>
  <c r="H49" i="41" s="1"/>
  <c r="I49" i="41" s="1"/>
  <c r="L49" i="41" s="1"/>
  <c r="G48" i="41"/>
  <c r="H48" i="41" s="1"/>
  <c r="I48" i="41" s="1"/>
  <c r="L48" i="41" s="1"/>
  <c r="G47" i="41"/>
  <c r="H47" i="41" s="1"/>
  <c r="I47" i="41" s="1"/>
  <c r="L47" i="41" s="1"/>
  <c r="G46" i="41"/>
  <c r="H46" i="41" s="1"/>
  <c r="I46" i="41" s="1"/>
  <c r="L46" i="41" s="1"/>
  <c r="G45" i="41"/>
  <c r="H45" i="41" s="1"/>
  <c r="I45" i="41" s="1"/>
  <c r="L45" i="41" s="1"/>
  <c r="G44" i="41"/>
  <c r="H44" i="41" s="1"/>
  <c r="I44" i="41" s="1"/>
  <c r="L44" i="41" s="1"/>
  <c r="G43" i="41"/>
  <c r="H43" i="41" s="1"/>
  <c r="I43" i="41" s="1"/>
  <c r="L43" i="41" s="1"/>
  <c r="G42" i="41"/>
  <c r="H42" i="41" s="1"/>
  <c r="I42" i="41" s="1"/>
  <c r="L42" i="41" s="1"/>
  <c r="G41" i="41"/>
  <c r="H41" i="41" s="1"/>
  <c r="I41" i="41" s="1"/>
  <c r="L41" i="41" s="1"/>
  <c r="G40" i="41"/>
  <c r="H40" i="41" s="1"/>
  <c r="I40" i="41" s="1"/>
  <c r="L40" i="41" s="1"/>
  <c r="G39" i="41"/>
  <c r="H39" i="41" s="1"/>
  <c r="I39" i="41" s="1"/>
  <c r="L39" i="41" s="1"/>
  <c r="G38" i="41"/>
  <c r="H38" i="41" s="1"/>
  <c r="I38" i="41" s="1"/>
  <c r="L38" i="41" s="1"/>
  <c r="G37" i="41"/>
  <c r="H37" i="41" s="1"/>
  <c r="I37" i="41" s="1"/>
  <c r="L37" i="41" s="1"/>
  <c r="G36" i="41"/>
  <c r="H36" i="41" s="1"/>
  <c r="I36" i="41" s="1"/>
  <c r="L36" i="41" s="1"/>
  <c r="G35" i="41"/>
  <c r="H35" i="41" s="1"/>
  <c r="I35" i="41" s="1"/>
  <c r="L35" i="41" s="1"/>
  <c r="G34" i="41"/>
  <c r="H34" i="41" s="1"/>
  <c r="I34" i="41" s="1"/>
  <c r="L34" i="41" s="1"/>
  <c r="G33" i="41"/>
  <c r="H33" i="41" s="1"/>
  <c r="I33" i="41" s="1"/>
  <c r="L33" i="41" s="1"/>
  <c r="G32" i="41"/>
  <c r="H32" i="41" s="1"/>
  <c r="I32" i="41" s="1"/>
  <c r="L32" i="41" s="1"/>
  <c r="G31" i="41"/>
  <c r="H31" i="41" s="1"/>
  <c r="I31" i="41" s="1"/>
  <c r="L31" i="41" s="1"/>
  <c r="G30" i="41"/>
  <c r="H30" i="41" s="1"/>
  <c r="I30" i="41" s="1"/>
  <c r="L30" i="41" s="1"/>
  <c r="G29" i="41"/>
  <c r="H29" i="41" s="1"/>
  <c r="I29" i="41" s="1"/>
  <c r="L29" i="41" s="1"/>
  <c r="G28" i="41"/>
  <c r="H28" i="41" s="1"/>
  <c r="I28" i="41" s="1"/>
  <c r="L28" i="41" s="1"/>
  <c r="G27" i="41"/>
  <c r="H27" i="41" s="1"/>
  <c r="I27" i="41" s="1"/>
  <c r="L27" i="41" s="1"/>
  <c r="G26" i="41"/>
  <c r="H26" i="41" s="1"/>
  <c r="I26" i="41" s="1"/>
  <c r="L26" i="41" s="1"/>
  <c r="G25" i="41"/>
  <c r="H25" i="41" s="1"/>
  <c r="I25" i="41" s="1"/>
  <c r="L25" i="41" s="1"/>
  <c r="G24" i="41"/>
  <c r="H24" i="41" s="1"/>
  <c r="I24" i="41" s="1"/>
  <c r="L24" i="41" s="1"/>
  <c r="G23" i="41"/>
  <c r="H23" i="41" s="1"/>
  <c r="I23" i="41" s="1"/>
  <c r="L23" i="41" s="1"/>
  <c r="G22" i="41"/>
  <c r="H22" i="41" s="1"/>
  <c r="I22" i="41" s="1"/>
  <c r="L22" i="41" s="1"/>
  <c r="G21" i="41"/>
  <c r="H21" i="41" s="1"/>
  <c r="I21" i="41" s="1"/>
  <c r="L21" i="41" s="1"/>
  <c r="G20" i="41"/>
  <c r="H20" i="41" s="1"/>
  <c r="I20" i="41" s="1"/>
  <c r="L20" i="41" s="1"/>
  <c r="G19" i="41"/>
  <c r="H19" i="41" s="1"/>
  <c r="I19" i="41" s="1"/>
  <c r="L19" i="41" s="1"/>
  <c r="G18" i="41"/>
  <c r="H18" i="41" s="1"/>
  <c r="I18" i="41" s="1"/>
  <c r="L18" i="41" s="1"/>
  <c r="G17" i="41"/>
  <c r="H17" i="41" s="1"/>
  <c r="I17" i="41" s="1"/>
  <c r="L17" i="41" s="1"/>
  <c r="G16" i="41"/>
  <c r="H16" i="41" s="1"/>
  <c r="I16" i="41" s="1"/>
  <c r="L16" i="41" s="1"/>
  <c r="G15" i="41"/>
  <c r="H15" i="41" s="1"/>
  <c r="I15" i="41" s="1"/>
  <c r="L15" i="41" s="1"/>
  <c r="G14" i="41"/>
  <c r="H14" i="41" s="1"/>
  <c r="I14" i="41" s="1"/>
  <c r="L14" i="41" s="1"/>
  <c r="G13" i="41"/>
  <c r="H13" i="41" s="1"/>
  <c r="I13" i="41" s="1"/>
  <c r="L13" i="41" s="1"/>
  <c r="G12" i="41"/>
  <c r="H12" i="41" s="1"/>
  <c r="I12" i="41" s="1"/>
  <c r="L12" i="41" s="1"/>
  <c r="G11" i="41"/>
  <c r="H11" i="41" s="1"/>
  <c r="I11" i="41" s="1"/>
  <c r="L11" i="41" s="1"/>
  <c r="G10" i="41"/>
  <c r="H10" i="41" s="1"/>
  <c r="I10" i="41" s="1"/>
  <c r="L10" i="41" s="1"/>
  <c r="G9" i="41"/>
  <c r="H9" i="41" s="1"/>
  <c r="I9" i="41" s="1"/>
  <c r="L9" i="41" s="1"/>
  <c r="G8" i="41"/>
  <c r="H8" i="41" s="1"/>
  <c r="I8" i="41" s="1"/>
  <c r="L8" i="41" s="1"/>
  <c r="G7" i="41"/>
  <c r="H7" i="41" s="1"/>
  <c r="I7" i="41" s="1"/>
  <c r="L7" i="41" s="1"/>
  <c r="G6" i="41"/>
  <c r="H6" i="41" s="1"/>
  <c r="I6" i="41" s="1"/>
  <c r="L6" i="41" s="1"/>
  <c r="G5" i="41"/>
  <c r="H5" i="41" s="1"/>
  <c r="I5" i="41" s="1"/>
  <c r="L5" i="41" s="1"/>
  <c r="G4" i="41"/>
  <c r="H4" i="41" s="1"/>
  <c r="I4" i="41" s="1"/>
  <c r="L4" i="41" s="1"/>
  <c r="G3" i="41"/>
  <c r="K208" i="45"/>
  <c r="I208" i="45"/>
  <c r="H207" i="45"/>
  <c r="J207" i="45" s="1"/>
  <c r="L207" i="45" s="1"/>
  <c r="H206" i="45"/>
  <c r="J206" i="45" s="1"/>
  <c r="L206" i="45" s="1"/>
  <c r="H205" i="45"/>
  <c r="J205" i="45" s="1"/>
  <c r="L205" i="45" s="1"/>
  <c r="H204" i="45"/>
  <c r="J204" i="45" s="1"/>
  <c r="L204" i="45" s="1"/>
  <c r="H203" i="45"/>
  <c r="J203" i="45" s="1"/>
  <c r="L203" i="45" s="1"/>
  <c r="H202" i="45"/>
  <c r="J202" i="45" s="1"/>
  <c r="L202" i="45" s="1"/>
  <c r="H201" i="45"/>
  <c r="J201" i="45" s="1"/>
  <c r="L201" i="45" s="1"/>
  <c r="G200" i="45"/>
  <c r="G208" i="45" s="1"/>
  <c r="K197" i="45"/>
  <c r="I197" i="45"/>
  <c r="H196" i="45"/>
  <c r="J196" i="45" s="1"/>
  <c r="L196" i="45" s="1"/>
  <c r="H195" i="45"/>
  <c r="J195" i="45" s="1"/>
  <c r="L195" i="45" s="1"/>
  <c r="H194" i="45"/>
  <c r="J194" i="45" s="1"/>
  <c r="L194" i="45" s="1"/>
  <c r="H193" i="45"/>
  <c r="J193" i="45" s="1"/>
  <c r="L193" i="45" s="1"/>
  <c r="H192" i="45"/>
  <c r="J192" i="45" s="1"/>
  <c r="L192" i="45" s="1"/>
  <c r="F191" i="45"/>
  <c r="G191" i="45" s="1"/>
  <c r="H191" i="45" s="1"/>
  <c r="J191" i="45" s="1"/>
  <c r="L191" i="45" s="1"/>
  <c r="J190" i="45"/>
  <c r="L190" i="45" s="1"/>
  <c r="H189" i="45"/>
  <c r="J189" i="45" s="1"/>
  <c r="L189" i="45" s="1"/>
  <c r="H188" i="45"/>
  <c r="J188" i="45" s="1"/>
  <c r="L188" i="45" s="1"/>
  <c r="H187" i="45"/>
  <c r="J187" i="45" s="1"/>
  <c r="L187" i="45" s="1"/>
  <c r="J186" i="45"/>
  <c r="L186" i="45" s="1"/>
  <c r="H185" i="45"/>
  <c r="J185" i="45" s="1"/>
  <c r="L185" i="45" s="1"/>
  <c r="H184" i="45"/>
  <c r="J184" i="45" s="1"/>
  <c r="L184" i="45" s="1"/>
  <c r="H183" i="45"/>
  <c r="J183" i="45" s="1"/>
  <c r="L183" i="45" s="1"/>
  <c r="J182" i="45"/>
  <c r="L182" i="45" s="1"/>
  <c r="H181" i="45"/>
  <c r="J181" i="45" s="1"/>
  <c r="L181" i="45" s="1"/>
  <c r="G180" i="45"/>
  <c r="H180" i="45" s="1"/>
  <c r="J180" i="45" s="1"/>
  <c r="K168" i="45"/>
  <c r="G167" i="45"/>
  <c r="H167" i="45" s="1"/>
  <c r="J167" i="45" s="1"/>
  <c r="G166" i="45"/>
  <c r="H166" i="45" s="1"/>
  <c r="I166" i="45" s="1"/>
  <c r="L166" i="45" s="1"/>
  <c r="G165" i="45"/>
  <c r="H165" i="45" s="1"/>
  <c r="I165" i="45" s="1"/>
  <c r="L165" i="45" s="1"/>
  <c r="G164" i="45"/>
  <c r="H164" i="45" s="1"/>
  <c r="I164" i="45" s="1"/>
  <c r="L164" i="45" s="1"/>
  <c r="F163" i="45"/>
  <c r="G163" i="45" s="1"/>
  <c r="H163" i="45" s="1"/>
  <c r="I163" i="45" s="1"/>
  <c r="L163" i="45" s="1"/>
  <c r="G162" i="45"/>
  <c r="H162" i="45" s="1"/>
  <c r="I162" i="45" s="1"/>
  <c r="L162" i="45" s="1"/>
  <c r="G161" i="45"/>
  <c r="H161" i="45" s="1"/>
  <c r="I161" i="45" s="1"/>
  <c r="L161" i="45" s="1"/>
  <c r="G160" i="45"/>
  <c r="H160" i="45" s="1"/>
  <c r="I160" i="45" s="1"/>
  <c r="L160" i="45" s="1"/>
  <c r="G159" i="45"/>
  <c r="H159" i="45" s="1"/>
  <c r="I159" i="45" s="1"/>
  <c r="L159" i="45" s="1"/>
  <c r="G158" i="45"/>
  <c r="H158" i="45" s="1"/>
  <c r="I158" i="45" s="1"/>
  <c r="L158" i="45" s="1"/>
  <c r="G157" i="45"/>
  <c r="H157" i="45" s="1"/>
  <c r="I157" i="45" s="1"/>
  <c r="L157" i="45" s="1"/>
  <c r="F156" i="45"/>
  <c r="G155" i="45"/>
  <c r="H155" i="45" s="1"/>
  <c r="I155" i="45" s="1"/>
  <c r="L155" i="45" s="1"/>
  <c r="G154" i="45"/>
  <c r="H154" i="45" s="1"/>
  <c r="I154" i="45" s="1"/>
  <c r="L154" i="45" s="1"/>
  <c r="G153" i="45"/>
  <c r="H153" i="45" s="1"/>
  <c r="I153" i="45" s="1"/>
  <c r="L153" i="45" s="1"/>
  <c r="G152" i="45"/>
  <c r="H152" i="45" s="1"/>
  <c r="I152" i="45" s="1"/>
  <c r="L152" i="45" s="1"/>
  <c r="G151" i="45"/>
  <c r="H151" i="45" s="1"/>
  <c r="I151" i="45" s="1"/>
  <c r="L151" i="45" s="1"/>
  <c r="G150" i="45"/>
  <c r="H150" i="45" s="1"/>
  <c r="I150" i="45" s="1"/>
  <c r="L150" i="45" s="1"/>
  <c r="G149" i="45"/>
  <c r="H149" i="45" s="1"/>
  <c r="I149" i="45" s="1"/>
  <c r="L149" i="45" s="1"/>
  <c r="G148" i="45"/>
  <c r="H148" i="45" s="1"/>
  <c r="I148" i="45" s="1"/>
  <c r="L148" i="45" s="1"/>
  <c r="G147" i="45"/>
  <c r="H147" i="45" s="1"/>
  <c r="I147" i="45" s="1"/>
  <c r="L147" i="45" s="1"/>
  <c r="G146" i="45"/>
  <c r="H146" i="45" s="1"/>
  <c r="I146" i="45" s="1"/>
  <c r="L146" i="45" s="1"/>
  <c r="G145" i="45"/>
  <c r="H145" i="45" s="1"/>
  <c r="I145" i="45" s="1"/>
  <c r="L145" i="45" s="1"/>
  <c r="G144" i="45"/>
  <c r="H144" i="45" s="1"/>
  <c r="I144" i="45" s="1"/>
  <c r="L144" i="45" s="1"/>
  <c r="G143" i="45"/>
  <c r="H143" i="45" s="1"/>
  <c r="I143" i="45" s="1"/>
  <c r="L143" i="45" s="1"/>
  <c r="G142" i="45"/>
  <c r="H142" i="45" s="1"/>
  <c r="I142" i="45" s="1"/>
  <c r="L142" i="45" s="1"/>
  <c r="G141" i="45"/>
  <c r="H141" i="45" s="1"/>
  <c r="I141" i="45" s="1"/>
  <c r="L141" i="45" s="1"/>
  <c r="G140" i="45"/>
  <c r="H140" i="45" s="1"/>
  <c r="I140" i="45" s="1"/>
  <c r="L140" i="45" s="1"/>
  <c r="G139" i="45"/>
  <c r="H139" i="45" s="1"/>
  <c r="I139" i="45" s="1"/>
  <c r="L139" i="45" s="1"/>
  <c r="G138" i="45"/>
  <c r="H138" i="45" s="1"/>
  <c r="I138" i="45" s="1"/>
  <c r="L138" i="45" s="1"/>
  <c r="G137" i="45"/>
  <c r="H137" i="45" s="1"/>
  <c r="I137" i="45" s="1"/>
  <c r="L137" i="45" s="1"/>
  <c r="G136" i="45"/>
  <c r="H136" i="45" s="1"/>
  <c r="I136" i="45" s="1"/>
  <c r="L136" i="45" s="1"/>
  <c r="G135" i="45"/>
  <c r="H135" i="45" s="1"/>
  <c r="I135" i="45" s="1"/>
  <c r="L135" i="45" s="1"/>
  <c r="G134" i="45"/>
  <c r="H134" i="45" s="1"/>
  <c r="I134" i="45" s="1"/>
  <c r="L134" i="45" s="1"/>
  <c r="G133" i="45"/>
  <c r="H133" i="45" s="1"/>
  <c r="I133" i="45" s="1"/>
  <c r="L133" i="45" s="1"/>
  <c r="G132" i="45"/>
  <c r="H132" i="45" s="1"/>
  <c r="I132" i="45" s="1"/>
  <c r="L132" i="45" s="1"/>
  <c r="G131" i="45"/>
  <c r="H131" i="45" s="1"/>
  <c r="I131" i="45" s="1"/>
  <c r="L131" i="45" s="1"/>
  <c r="G130" i="45"/>
  <c r="H130" i="45" s="1"/>
  <c r="I130" i="45" s="1"/>
  <c r="L130" i="45" s="1"/>
  <c r="G129" i="45"/>
  <c r="H129" i="45" s="1"/>
  <c r="I129" i="45" s="1"/>
  <c r="L129" i="45" s="1"/>
  <c r="G128" i="45"/>
  <c r="H128" i="45" s="1"/>
  <c r="I128" i="45" s="1"/>
  <c r="L128" i="45" s="1"/>
  <c r="G127" i="45"/>
  <c r="G126" i="45"/>
  <c r="H126" i="45" s="1"/>
  <c r="I126" i="45" s="1"/>
  <c r="L126" i="45" s="1"/>
  <c r="G125" i="45"/>
  <c r="H125" i="45" s="1"/>
  <c r="I125" i="45" s="1"/>
  <c r="L125" i="45" s="1"/>
  <c r="G124" i="45"/>
  <c r="H124" i="45" s="1"/>
  <c r="I124" i="45" s="1"/>
  <c r="L124" i="45" s="1"/>
  <c r="G123" i="45"/>
  <c r="H123" i="45" s="1"/>
  <c r="I123" i="45" s="1"/>
  <c r="K122" i="45"/>
  <c r="F122" i="45"/>
  <c r="H121" i="45"/>
  <c r="I121" i="45" s="1"/>
  <c r="L121" i="45" s="1"/>
  <c r="G121" i="45"/>
  <c r="H120" i="45"/>
  <c r="J120" i="45" s="1"/>
  <c r="L120" i="45" s="1"/>
  <c r="G120" i="45"/>
  <c r="H119" i="45"/>
  <c r="J119" i="45" s="1"/>
  <c r="L119" i="45" s="1"/>
  <c r="G119" i="45"/>
  <c r="H118" i="45"/>
  <c r="J118" i="45" s="1"/>
  <c r="G118" i="45"/>
  <c r="H117" i="45"/>
  <c r="I117" i="45" s="1"/>
  <c r="L117" i="45" s="1"/>
  <c r="G117" i="45"/>
  <c r="H116" i="45"/>
  <c r="I116" i="45" s="1"/>
  <c r="L116" i="45" s="1"/>
  <c r="G116" i="45"/>
  <c r="H115" i="45"/>
  <c r="I115" i="45" s="1"/>
  <c r="L115" i="45" s="1"/>
  <c r="G115" i="45"/>
  <c r="H114" i="45"/>
  <c r="I114" i="45" s="1"/>
  <c r="L114" i="45" s="1"/>
  <c r="G114" i="45"/>
  <c r="H113" i="45"/>
  <c r="I113" i="45" s="1"/>
  <c r="L113" i="45" s="1"/>
  <c r="G113" i="45"/>
  <c r="H112" i="45"/>
  <c r="G112" i="45"/>
  <c r="K110" i="45"/>
  <c r="I110" i="45"/>
  <c r="F110" i="45"/>
  <c r="H109" i="45"/>
  <c r="G109" i="45"/>
  <c r="H108" i="45"/>
  <c r="J108" i="45" s="1"/>
  <c r="G108" i="45"/>
  <c r="K107" i="45"/>
  <c r="F107" i="45"/>
  <c r="H106" i="45"/>
  <c r="J106" i="45" s="1"/>
  <c r="L106" i="45" s="1"/>
  <c r="G106" i="45"/>
  <c r="H105" i="45"/>
  <c r="I105" i="45" s="1"/>
  <c r="L105" i="45" s="1"/>
  <c r="G105" i="45"/>
  <c r="H104" i="45"/>
  <c r="I104" i="45" s="1"/>
  <c r="L104" i="45" s="1"/>
  <c r="G104" i="45"/>
  <c r="H103" i="45"/>
  <c r="J103" i="45" s="1"/>
  <c r="L103" i="45" s="1"/>
  <c r="G103" i="45"/>
  <c r="H102" i="45"/>
  <c r="I102" i="45" s="1"/>
  <c r="L102" i="45" s="1"/>
  <c r="G102" i="45"/>
  <c r="H101" i="45"/>
  <c r="I101" i="45" s="1"/>
  <c r="L101" i="45" s="1"/>
  <c r="G101" i="45"/>
  <c r="H100" i="45"/>
  <c r="J100" i="45" s="1"/>
  <c r="L100" i="45" s="1"/>
  <c r="G100" i="45"/>
  <c r="H99" i="45"/>
  <c r="I99" i="45" s="1"/>
  <c r="L99" i="45" s="1"/>
  <c r="G99" i="45"/>
  <c r="H98" i="45"/>
  <c r="J98" i="45" s="1"/>
  <c r="L98" i="45" s="1"/>
  <c r="G98" i="45"/>
  <c r="H97" i="45"/>
  <c r="I97" i="45" s="1"/>
  <c r="L97" i="45" s="1"/>
  <c r="G97" i="45"/>
  <c r="H96" i="45"/>
  <c r="I96" i="45" s="1"/>
  <c r="L96" i="45" s="1"/>
  <c r="G96" i="45"/>
  <c r="H95" i="45"/>
  <c r="I95" i="45" s="1"/>
  <c r="L95" i="45" s="1"/>
  <c r="G95" i="45"/>
  <c r="H94" i="45"/>
  <c r="I94" i="45" s="1"/>
  <c r="L94" i="45" s="1"/>
  <c r="G94" i="45"/>
  <c r="H93" i="45"/>
  <c r="J93" i="45" s="1"/>
  <c r="L93" i="45" s="1"/>
  <c r="G93" i="45"/>
  <c r="H92" i="45"/>
  <c r="I92" i="45" s="1"/>
  <c r="L92" i="45" s="1"/>
  <c r="G92" i="45"/>
  <c r="H91" i="45"/>
  <c r="J91" i="45" s="1"/>
  <c r="L91" i="45" s="1"/>
  <c r="G91" i="45"/>
  <c r="H90" i="45"/>
  <c r="J90" i="45" s="1"/>
  <c r="L90" i="45" s="1"/>
  <c r="G90" i="45"/>
  <c r="H89" i="45"/>
  <c r="I89" i="45" s="1"/>
  <c r="L89" i="45" s="1"/>
  <c r="G89" i="45"/>
  <c r="H88" i="45"/>
  <c r="I88" i="45" s="1"/>
  <c r="L88" i="45" s="1"/>
  <c r="G88" i="45"/>
  <c r="H87" i="45"/>
  <c r="I87" i="45" s="1"/>
  <c r="L87" i="45" s="1"/>
  <c r="G87" i="45"/>
  <c r="H86" i="45"/>
  <c r="I86" i="45" s="1"/>
  <c r="L86" i="45" s="1"/>
  <c r="G86" i="45"/>
  <c r="H85" i="45"/>
  <c r="I85" i="45" s="1"/>
  <c r="L85" i="45" s="1"/>
  <c r="G85" i="45"/>
  <c r="H84" i="45"/>
  <c r="J84" i="45" s="1"/>
  <c r="L84" i="45" s="1"/>
  <c r="G84" i="45"/>
  <c r="H83" i="45"/>
  <c r="J83" i="45" s="1"/>
  <c r="L83" i="45" s="1"/>
  <c r="G83" i="45"/>
  <c r="H82" i="45"/>
  <c r="J82" i="45" s="1"/>
  <c r="L82" i="45" s="1"/>
  <c r="G82" i="45"/>
  <c r="H81" i="45"/>
  <c r="I81" i="45" s="1"/>
  <c r="L81" i="45" s="1"/>
  <c r="G81" i="45"/>
  <c r="H80" i="45"/>
  <c r="J80" i="45" s="1"/>
  <c r="L80" i="45" s="1"/>
  <c r="G80" i="45"/>
  <c r="H79" i="45"/>
  <c r="I79" i="45" s="1"/>
  <c r="L79" i="45" s="1"/>
  <c r="G79" i="45"/>
  <c r="H78" i="45"/>
  <c r="I78" i="45" s="1"/>
  <c r="L78" i="45" s="1"/>
  <c r="G78" i="45"/>
  <c r="H77" i="45"/>
  <c r="I77" i="45" s="1"/>
  <c r="L77" i="45" s="1"/>
  <c r="G77" i="45"/>
  <c r="H76" i="45"/>
  <c r="I76" i="45" s="1"/>
  <c r="L76" i="45" s="1"/>
  <c r="G76" i="45"/>
  <c r="H75" i="45"/>
  <c r="I75" i="45" s="1"/>
  <c r="L75" i="45" s="1"/>
  <c r="G75" i="45"/>
  <c r="H74" i="45"/>
  <c r="I74" i="45" s="1"/>
  <c r="L74" i="45" s="1"/>
  <c r="G74" i="45"/>
  <c r="H73" i="45"/>
  <c r="I73" i="45" s="1"/>
  <c r="L73" i="45" s="1"/>
  <c r="G73" i="45"/>
  <c r="H72" i="45"/>
  <c r="G72" i="45"/>
  <c r="K71" i="45"/>
  <c r="G70" i="45"/>
  <c r="H70" i="45" s="1"/>
  <c r="J70" i="45" s="1"/>
  <c r="L70" i="45" s="1"/>
  <c r="G69" i="45"/>
  <c r="H69" i="45" s="1"/>
  <c r="J69" i="45" s="1"/>
  <c r="L69" i="45" s="1"/>
  <c r="G68" i="45"/>
  <c r="H68" i="45" s="1"/>
  <c r="J68" i="45" s="1"/>
  <c r="L68" i="45" s="1"/>
  <c r="F67" i="45"/>
  <c r="F66" i="45"/>
  <c r="G66" i="45" s="1"/>
  <c r="H66" i="45" s="1"/>
  <c r="J66" i="45" s="1"/>
  <c r="L66" i="45" s="1"/>
  <c r="G65" i="45"/>
  <c r="H65" i="45" s="1"/>
  <c r="J65" i="45" s="1"/>
  <c r="L65" i="45" s="1"/>
  <c r="G64" i="45"/>
  <c r="H64" i="45" s="1"/>
  <c r="I64" i="45" s="1"/>
  <c r="L64" i="45" s="1"/>
  <c r="G63" i="45"/>
  <c r="H63" i="45" s="1"/>
  <c r="I63" i="45" s="1"/>
  <c r="L63" i="45" s="1"/>
  <c r="G62" i="45"/>
  <c r="H62" i="45" s="1"/>
  <c r="I62" i="45" s="1"/>
  <c r="L62" i="45" s="1"/>
  <c r="G61" i="45"/>
  <c r="H61" i="45" s="1"/>
  <c r="I61" i="45" s="1"/>
  <c r="L61" i="45" s="1"/>
  <c r="G60" i="45"/>
  <c r="H60" i="45" s="1"/>
  <c r="I60" i="45" s="1"/>
  <c r="L60" i="45" s="1"/>
  <c r="G59" i="45"/>
  <c r="H59" i="45" s="1"/>
  <c r="I59" i="45" s="1"/>
  <c r="L59" i="45" s="1"/>
  <c r="G58" i="45"/>
  <c r="H58" i="45" s="1"/>
  <c r="I58" i="45" s="1"/>
  <c r="L58" i="45" s="1"/>
  <c r="G57" i="45"/>
  <c r="H57" i="45" s="1"/>
  <c r="I57" i="45" s="1"/>
  <c r="L57" i="45" s="1"/>
  <c r="G56" i="45"/>
  <c r="H56" i="45" s="1"/>
  <c r="I56" i="45" s="1"/>
  <c r="L56" i="45" s="1"/>
  <c r="G55" i="45"/>
  <c r="H55" i="45" s="1"/>
  <c r="I55" i="45" s="1"/>
  <c r="L55" i="45" s="1"/>
  <c r="G54" i="45"/>
  <c r="H54" i="45" s="1"/>
  <c r="I54" i="45" s="1"/>
  <c r="L54" i="45" s="1"/>
  <c r="G53" i="45"/>
  <c r="H53" i="45" s="1"/>
  <c r="I53" i="45" s="1"/>
  <c r="L53" i="45" s="1"/>
  <c r="G52" i="45"/>
  <c r="H52" i="45" s="1"/>
  <c r="I52" i="45" s="1"/>
  <c r="L52" i="45" s="1"/>
  <c r="G51" i="45"/>
  <c r="H51" i="45" s="1"/>
  <c r="I51" i="45" s="1"/>
  <c r="L51" i="45" s="1"/>
  <c r="G50" i="45"/>
  <c r="H50" i="45" s="1"/>
  <c r="I50" i="45" s="1"/>
  <c r="L50" i="45" s="1"/>
  <c r="G49" i="45"/>
  <c r="H49" i="45" s="1"/>
  <c r="I49" i="45" s="1"/>
  <c r="L49" i="45" s="1"/>
  <c r="G48" i="45"/>
  <c r="H48" i="45" s="1"/>
  <c r="I48" i="45" s="1"/>
  <c r="L48" i="45" s="1"/>
  <c r="G47" i="45"/>
  <c r="H47" i="45" s="1"/>
  <c r="I47" i="45" s="1"/>
  <c r="L47" i="45" s="1"/>
  <c r="G46" i="45"/>
  <c r="H46" i="45" s="1"/>
  <c r="I46" i="45" s="1"/>
  <c r="L46" i="45" s="1"/>
  <c r="G45" i="45"/>
  <c r="H45" i="45" s="1"/>
  <c r="I45" i="45" s="1"/>
  <c r="L45" i="45" s="1"/>
  <c r="G44" i="45"/>
  <c r="H44" i="45" s="1"/>
  <c r="I44" i="45" s="1"/>
  <c r="L44" i="45" s="1"/>
  <c r="G43" i="45"/>
  <c r="H43" i="45" s="1"/>
  <c r="I43" i="45" s="1"/>
  <c r="L43" i="45" s="1"/>
  <c r="G42" i="45"/>
  <c r="H42" i="45" s="1"/>
  <c r="I42" i="45" s="1"/>
  <c r="L42" i="45" s="1"/>
  <c r="G41" i="45"/>
  <c r="H41" i="45" s="1"/>
  <c r="I41" i="45" s="1"/>
  <c r="L41" i="45" s="1"/>
  <c r="G40" i="45"/>
  <c r="H40" i="45" s="1"/>
  <c r="I40" i="45" s="1"/>
  <c r="L40" i="45" s="1"/>
  <c r="G39" i="45"/>
  <c r="H39" i="45" s="1"/>
  <c r="J39" i="45" s="1"/>
  <c r="L39" i="45" s="1"/>
  <c r="G38" i="45"/>
  <c r="H38" i="45" s="1"/>
  <c r="J38" i="45" s="1"/>
  <c r="L38" i="45" s="1"/>
  <c r="G37" i="45"/>
  <c r="H37" i="45" s="1"/>
  <c r="I37" i="45" s="1"/>
  <c r="L37" i="45" s="1"/>
  <c r="G36" i="45"/>
  <c r="H36" i="45" s="1"/>
  <c r="I36" i="45" s="1"/>
  <c r="L36" i="45" s="1"/>
  <c r="G35" i="45"/>
  <c r="H35" i="45" s="1"/>
  <c r="J35" i="45" s="1"/>
  <c r="L35" i="45" s="1"/>
  <c r="G34" i="45"/>
  <c r="H34" i="45" s="1"/>
  <c r="I34" i="45" s="1"/>
  <c r="L34" i="45" s="1"/>
  <c r="G33" i="45"/>
  <c r="H33" i="45" s="1"/>
  <c r="J33" i="45" s="1"/>
  <c r="L33" i="45" s="1"/>
  <c r="G32" i="45"/>
  <c r="H32" i="45" s="1"/>
  <c r="I32" i="45" s="1"/>
  <c r="L32" i="45" s="1"/>
  <c r="G31" i="45"/>
  <c r="H31" i="45" s="1"/>
  <c r="I31" i="45" s="1"/>
  <c r="L31" i="45" s="1"/>
  <c r="G30" i="45"/>
  <c r="H30" i="45" s="1"/>
  <c r="I30" i="45" s="1"/>
  <c r="L30" i="45" s="1"/>
  <c r="G29" i="45"/>
  <c r="H29" i="45" s="1"/>
  <c r="I29" i="45" s="1"/>
  <c r="L29" i="45" s="1"/>
  <c r="G28" i="45"/>
  <c r="H28" i="45" s="1"/>
  <c r="I28" i="45" s="1"/>
  <c r="L28" i="45" s="1"/>
  <c r="G27" i="45"/>
  <c r="H27" i="45" s="1"/>
  <c r="I27" i="45" s="1"/>
  <c r="L27" i="45" s="1"/>
  <c r="G26" i="45"/>
  <c r="H26" i="45" s="1"/>
  <c r="J26" i="45" s="1"/>
  <c r="L26" i="45" s="1"/>
  <c r="G25" i="45"/>
  <c r="H25" i="45" s="1"/>
  <c r="I25" i="45" s="1"/>
  <c r="L25" i="45" s="1"/>
  <c r="G24" i="45"/>
  <c r="H24" i="45" s="1"/>
  <c r="J24" i="45" s="1"/>
  <c r="L24" i="45" s="1"/>
  <c r="G23" i="45"/>
  <c r="H23" i="45" s="1"/>
  <c r="I23" i="45" s="1"/>
  <c r="L23" i="45" s="1"/>
  <c r="G22" i="45"/>
  <c r="H22" i="45" s="1"/>
  <c r="J22" i="45" s="1"/>
  <c r="L22" i="45" s="1"/>
  <c r="G21" i="45"/>
  <c r="H21" i="45" s="1"/>
  <c r="J21" i="45" s="1"/>
  <c r="L21" i="45" s="1"/>
  <c r="G20" i="45"/>
  <c r="H20" i="45" s="1"/>
  <c r="J20" i="45" s="1"/>
  <c r="L20" i="45" s="1"/>
  <c r="G19" i="45"/>
  <c r="H19" i="45" s="1"/>
  <c r="I19" i="45" s="1"/>
  <c r="L19" i="45" s="1"/>
  <c r="G18" i="45"/>
  <c r="H18" i="45" s="1"/>
  <c r="I18" i="45" s="1"/>
  <c r="L18" i="45" s="1"/>
  <c r="G17" i="45"/>
  <c r="H17" i="45" s="1"/>
  <c r="I17" i="45" s="1"/>
  <c r="L17" i="45" s="1"/>
  <c r="G16" i="45"/>
  <c r="H16" i="45" s="1"/>
  <c r="I16" i="45" s="1"/>
  <c r="L16" i="45" s="1"/>
  <c r="G15" i="45"/>
  <c r="H15" i="45" s="1"/>
  <c r="I15" i="45" s="1"/>
  <c r="L15" i="45" s="1"/>
  <c r="G14" i="45"/>
  <c r="H14" i="45" s="1"/>
  <c r="I14" i="45" s="1"/>
  <c r="L14" i="45" s="1"/>
  <c r="G13" i="45"/>
  <c r="H13" i="45" s="1"/>
  <c r="I13" i="45" s="1"/>
  <c r="L13" i="45" s="1"/>
  <c r="G12" i="45"/>
  <c r="H12" i="45" s="1"/>
  <c r="J12" i="45" s="1"/>
  <c r="L12" i="45" s="1"/>
  <c r="G11" i="45"/>
  <c r="H11" i="45" s="1"/>
  <c r="I11" i="45" s="1"/>
  <c r="L11" i="45" s="1"/>
  <c r="G10" i="45"/>
  <c r="H10" i="45" s="1"/>
  <c r="J10" i="45" s="1"/>
  <c r="L10" i="45" s="1"/>
  <c r="G9" i="45"/>
  <c r="H9" i="45" s="1"/>
  <c r="J9" i="45" s="1"/>
  <c r="L9" i="45" s="1"/>
  <c r="G8" i="45"/>
  <c r="H8" i="45" s="1"/>
  <c r="J8" i="45" s="1"/>
  <c r="L8" i="45" s="1"/>
  <c r="G7" i="45"/>
  <c r="H7" i="45" s="1"/>
  <c r="J7" i="45" s="1"/>
  <c r="L7" i="45" s="1"/>
  <c r="G6" i="45"/>
  <c r="H6" i="45" s="1"/>
  <c r="J6" i="45" s="1"/>
  <c r="L6" i="45" s="1"/>
  <c r="G5" i="45"/>
  <c r="H5" i="45" s="1"/>
  <c r="J5" i="45" s="1"/>
  <c r="G4" i="45"/>
  <c r="H4" i="45" s="1"/>
  <c r="I4" i="45" s="1"/>
  <c r="L4" i="45" s="1"/>
  <c r="G3" i="45"/>
  <c r="K187" i="47"/>
  <c r="I187" i="47"/>
  <c r="H186" i="47"/>
  <c r="J186" i="47" s="1"/>
  <c r="L186" i="47" s="1"/>
  <c r="H185" i="47"/>
  <c r="J185" i="47" s="1"/>
  <c r="L185" i="47" s="1"/>
  <c r="H184" i="47"/>
  <c r="J184" i="47" s="1"/>
  <c r="L184" i="47" s="1"/>
  <c r="H183" i="47"/>
  <c r="J183" i="47" s="1"/>
  <c r="L183" i="47" s="1"/>
  <c r="H182" i="47"/>
  <c r="J182" i="47" s="1"/>
  <c r="L182" i="47" s="1"/>
  <c r="H181" i="47"/>
  <c r="J181" i="47" s="1"/>
  <c r="L181" i="47" s="1"/>
  <c r="G180" i="47"/>
  <c r="H180" i="47" s="1"/>
  <c r="J180" i="47" s="1"/>
  <c r="L180" i="47" s="1"/>
  <c r="H179" i="47"/>
  <c r="J179" i="47" s="1"/>
  <c r="L179" i="47" s="1"/>
  <c r="G178" i="47"/>
  <c r="K169" i="47"/>
  <c r="F169" i="47"/>
  <c r="G168" i="47"/>
  <c r="H168" i="47" s="1"/>
  <c r="J168" i="47" s="1"/>
  <c r="L168" i="47" s="1"/>
  <c r="G167" i="47"/>
  <c r="H167" i="47" s="1"/>
  <c r="I167" i="47" s="1"/>
  <c r="L167" i="47" s="1"/>
  <c r="G166" i="47"/>
  <c r="H166" i="47" s="1"/>
  <c r="I166" i="47" s="1"/>
  <c r="L166" i="47" s="1"/>
  <c r="G165" i="47"/>
  <c r="H165" i="47" s="1"/>
  <c r="I165" i="47" s="1"/>
  <c r="L165" i="47" s="1"/>
  <c r="G164" i="47"/>
  <c r="H164" i="47" s="1"/>
  <c r="I164" i="47" s="1"/>
  <c r="L164" i="47" s="1"/>
  <c r="G163" i="47"/>
  <c r="H163" i="47" s="1"/>
  <c r="I163" i="47" s="1"/>
  <c r="L163" i="47" s="1"/>
  <c r="G162" i="47"/>
  <c r="H162" i="47" s="1"/>
  <c r="I162" i="47" s="1"/>
  <c r="L162" i="47" s="1"/>
  <c r="G161" i="47"/>
  <c r="H161" i="47" s="1"/>
  <c r="I161" i="47" s="1"/>
  <c r="L161" i="47" s="1"/>
  <c r="G160" i="47"/>
  <c r="H160" i="47" s="1"/>
  <c r="I160" i="47" s="1"/>
  <c r="L160" i="47" s="1"/>
  <c r="G159" i="47"/>
  <c r="H159" i="47" s="1"/>
  <c r="I159" i="47" s="1"/>
  <c r="L159" i="47" s="1"/>
  <c r="G158" i="47"/>
  <c r="H158" i="47" s="1"/>
  <c r="I158" i="47" s="1"/>
  <c r="L158" i="47" s="1"/>
  <c r="G157" i="47"/>
  <c r="H157" i="47" s="1"/>
  <c r="I157" i="47" s="1"/>
  <c r="L157" i="47" s="1"/>
  <c r="G156" i="47"/>
  <c r="H156" i="47" s="1"/>
  <c r="I156" i="47" s="1"/>
  <c r="L156" i="47" s="1"/>
  <c r="G155" i="47"/>
  <c r="H155" i="47" s="1"/>
  <c r="I155" i="47" s="1"/>
  <c r="L155" i="47" s="1"/>
  <c r="G154" i="47"/>
  <c r="H154" i="47" s="1"/>
  <c r="I154" i="47" s="1"/>
  <c r="L154" i="47" s="1"/>
  <c r="G153" i="47"/>
  <c r="H153" i="47" s="1"/>
  <c r="I153" i="47" s="1"/>
  <c r="L153" i="47" s="1"/>
  <c r="G152" i="47"/>
  <c r="H152" i="47" s="1"/>
  <c r="I152" i="47" s="1"/>
  <c r="L152" i="47" s="1"/>
  <c r="G151" i="47"/>
  <c r="H151" i="47" s="1"/>
  <c r="I151" i="47" s="1"/>
  <c r="L151" i="47" s="1"/>
  <c r="G150" i="47"/>
  <c r="H150" i="47" s="1"/>
  <c r="I150" i="47" s="1"/>
  <c r="L150" i="47" s="1"/>
  <c r="G149" i="47"/>
  <c r="H149" i="47" s="1"/>
  <c r="I149" i="47" s="1"/>
  <c r="L149" i="47" s="1"/>
  <c r="G148" i="47"/>
  <c r="H148" i="47" s="1"/>
  <c r="I148" i="47" s="1"/>
  <c r="L148" i="47" s="1"/>
  <c r="G147" i="47"/>
  <c r="H147" i="47" s="1"/>
  <c r="I147" i="47" s="1"/>
  <c r="L147" i="47" s="1"/>
  <c r="G146" i="47"/>
  <c r="H146" i="47" s="1"/>
  <c r="I146" i="47" s="1"/>
  <c r="L146" i="47" s="1"/>
  <c r="G145" i="47"/>
  <c r="H145" i="47" s="1"/>
  <c r="I145" i="47" s="1"/>
  <c r="L145" i="47" s="1"/>
  <c r="G144" i="47"/>
  <c r="H144" i="47" s="1"/>
  <c r="I144" i="47" s="1"/>
  <c r="L144" i="47" s="1"/>
  <c r="G143" i="47"/>
  <c r="H143" i="47" s="1"/>
  <c r="I143" i="47" s="1"/>
  <c r="L143" i="47" s="1"/>
  <c r="G142" i="47"/>
  <c r="H142" i="47" s="1"/>
  <c r="I142" i="47" s="1"/>
  <c r="L142" i="47" s="1"/>
  <c r="G141" i="47"/>
  <c r="H141" i="47" s="1"/>
  <c r="I141" i="47" s="1"/>
  <c r="L141" i="47" s="1"/>
  <c r="G140" i="47"/>
  <c r="H140" i="47" s="1"/>
  <c r="I140" i="47" s="1"/>
  <c r="L140" i="47" s="1"/>
  <c r="G139" i="47"/>
  <c r="H139" i="47" s="1"/>
  <c r="I139" i="47" s="1"/>
  <c r="L139" i="47" s="1"/>
  <c r="G138" i="47"/>
  <c r="H138" i="47" s="1"/>
  <c r="I138" i="47" s="1"/>
  <c r="L138" i="47" s="1"/>
  <c r="G137" i="47"/>
  <c r="G136" i="47"/>
  <c r="H136" i="47" s="1"/>
  <c r="I136" i="47" s="1"/>
  <c r="L136" i="47" s="1"/>
  <c r="K135" i="47"/>
  <c r="F135" i="47"/>
  <c r="H134" i="47"/>
  <c r="J134" i="47" s="1"/>
  <c r="L134" i="47" s="1"/>
  <c r="G134" i="47"/>
  <c r="H133" i="47"/>
  <c r="J133" i="47" s="1"/>
  <c r="L133" i="47" s="1"/>
  <c r="G133" i="47"/>
  <c r="H132" i="47"/>
  <c r="J132" i="47" s="1"/>
  <c r="L132" i="47" s="1"/>
  <c r="G132" i="47"/>
  <c r="H131" i="47"/>
  <c r="J131" i="47" s="1"/>
  <c r="G131" i="47"/>
  <c r="H130" i="47"/>
  <c r="I130" i="47" s="1"/>
  <c r="L130" i="47" s="1"/>
  <c r="G130" i="47"/>
  <c r="H129" i="47"/>
  <c r="I129" i="47" s="1"/>
  <c r="G129" i="47"/>
  <c r="H128" i="47"/>
  <c r="I128" i="47" s="1"/>
  <c r="L128" i="47" s="1"/>
  <c r="G128" i="47"/>
  <c r="K127" i="47"/>
  <c r="I127" i="47"/>
  <c r="F127" i="47"/>
  <c r="H126" i="47"/>
  <c r="J126" i="47" s="1"/>
  <c r="L126" i="47" s="1"/>
  <c r="G126" i="47"/>
  <c r="H125" i="47"/>
  <c r="J125" i="47" s="1"/>
  <c r="L125" i="47" s="1"/>
  <c r="G125" i="47"/>
  <c r="H124" i="47"/>
  <c r="J124" i="47" s="1"/>
  <c r="L124" i="47" s="1"/>
  <c r="G124" i="47"/>
  <c r="H123" i="47"/>
  <c r="J123" i="47" s="1"/>
  <c r="L123" i="47" s="1"/>
  <c r="G123" i="47"/>
  <c r="H122" i="47"/>
  <c r="G122" i="47"/>
  <c r="K121" i="47"/>
  <c r="J121" i="47"/>
  <c r="F121" i="47"/>
  <c r="H120" i="47"/>
  <c r="I120" i="47" s="1"/>
  <c r="L120" i="47" s="1"/>
  <c r="G120" i="47"/>
  <c r="H119" i="47"/>
  <c r="I119" i="47" s="1"/>
  <c r="L119" i="47" s="1"/>
  <c r="G119" i="47"/>
  <c r="H118" i="47"/>
  <c r="I118" i="47" s="1"/>
  <c r="L118" i="47" s="1"/>
  <c r="G118" i="47"/>
  <c r="H117" i="47"/>
  <c r="I117" i="47" s="1"/>
  <c r="L117" i="47" s="1"/>
  <c r="G117" i="47"/>
  <c r="H116" i="47"/>
  <c r="I116" i="47" s="1"/>
  <c r="L116" i="47" s="1"/>
  <c r="G116" i="47"/>
  <c r="H115" i="47"/>
  <c r="I115" i="47" s="1"/>
  <c r="L115" i="47" s="1"/>
  <c r="G115" i="47"/>
  <c r="H114" i="47"/>
  <c r="I114" i="47" s="1"/>
  <c r="L114" i="47" s="1"/>
  <c r="G114" i="47"/>
  <c r="H113" i="47"/>
  <c r="I113" i="47" s="1"/>
  <c r="L113" i="47" s="1"/>
  <c r="G113" i="47"/>
  <c r="H112" i="47"/>
  <c r="I112" i="47" s="1"/>
  <c r="L112" i="47" s="1"/>
  <c r="G112" i="47"/>
  <c r="H111" i="47"/>
  <c r="I111" i="47" s="1"/>
  <c r="L111" i="47" s="1"/>
  <c r="G111" i="47"/>
  <c r="H110" i="47"/>
  <c r="I110" i="47" s="1"/>
  <c r="L110" i="47" s="1"/>
  <c r="G110" i="47"/>
  <c r="H109" i="47"/>
  <c r="I109" i="47" s="1"/>
  <c r="L109" i="47" s="1"/>
  <c r="G109" i="47"/>
  <c r="H108" i="47"/>
  <c r="I108" i="47" s="1"/>
  <c r="L108" i="47" s="1"/>
  <c r="G108" i="47"/>
  <c r="H107" i="47"/>
  <c r="I107" i="47" s="1"/>
  <c r="L107" i="47" s="1"/>
  <c r="G107" i="47"/>
  <c r="H106" i="47"/>
  <c r="I106" i="47" s="1"/>
  <c r="L106" i="47" s="1"/>
  <c r="G106" i="47"/>
  <c r="H105" i="47"/>
  <c r="I105" i="47" s="1"/>
  <c r="L105" i="47" s="1"/>
  <c r="G105" i="47"/>
  <c r="H104" i="47"/>
  <c r="I104" i="47" s="1"/>
  <c r="L104" i="47" s="1"/>
  <c r="G104" i="47"/>
  <c r="H103" i="47"/>
  <c r="I103" i="47" s="1"/>
  <c r="L103" i="47" s="1"/>
  <c r="G103" i="47"/>
  <c r="H102" i="47"/>
  <c r="I102" i="47" s="1"/>
  <c r="L102" i="47" s="1"/>
  <c r="G102" i="47"/>
  <c r="H101" i="47"/>
  <c r="I101" i="47" s="1"/>
  <c r="L101" i="47" s="1"/>
  <c r="G101" i="47"/>
  <c r="H100" i="47"/>
  <c r="I100" i="47" s="1"/>
  <c r="L100" i="47" s="1"/>
  <c r="G100" i="47"/>
  <c r="H99" i="47"/>
  <c r="I99" i="47" s="1"/>
  <c r="L99" i="47" s="1"/>
  <c r="G99" i="47"/>
  <c r="H98" i="47"/>
  <c r="I98" i="47" s="1"/>
  <c r="L98" i="47" s="1"/>
  <c r="G98" i="47"/>
  <c r="H97" i="47"/>
  <c r="I97" i="47" s="1"/>
  <c r="L97" i="47" s="1"/>
  <c r="G97" i="47"/>
  <c r="H96" i="47"/>
  <c r="I96" i="47" s="1"/>
  <c r="L96" i="47" s="1"/>
  <c r="G96" i="47"/>
  <c r="H95" i="47"/>
  <c r="I95" i="47" s="1"/>
  <c r="L95" i="47" s="1"/>
  <c r="G95" i="47"/>
  <c r="H94" i="47"/>
  <c r="I94" i="47" s="1"/>
  <c r="L94" i="47" s="1"/>
  <c r="G94" i="47"/>
  <c r="H93" i="47"/>
  <c r="I93" i="47" s="1"/>
  <c r="L93" i="47" s="1"/>
  <c r="G93" i="47"/>
  <c r="H92" i="47"/>
  <c r="I92" i="47" s="1"/>
  <c r="L92" i="47" s="1"/>
  <c r="G92" i="47"/>
  <c r="H91" i="47"/>
  <c r="I91" i="47" s="1"/>
  <c r="L91" i="47" s="1"/>
  <c r="G91" i="47"/>
  <c r="H90" i="47"/>
  <c r="I90" i="47" s="1"/>
  <c r="L90" i="47" s="1"/>
  <c r="G90" i="47"/>
  <c r="H89" i="47"/>
  <c r="I89" i="47" s="1"/>
  <c r="L89" i="47" s="1"/>
  <c r="G89" i="47"/>
  <c r="H88" i="47"/>
  <c r="I88" i="47" s="1"/>
  <c r="L88" i="47" s="1"/>
  <c r="G88" i="47"/>
  <c r="H87" i="47"/>
  <c r="I87" i="47" s="1"/>
  <c r="L87" i="47" s="1"/>
  <c r="G87" i="47"/>
  <c r="H86" i="47"/>
  <c r="I86" i="47" s="1"/>
  <c r="L86" i="47" s="1"/>
  <c r="G86" i="47"/>
  <c r="H85" i="47"/>
  <c r="I85" i="47" s="1"/>
  <c r="L85" i="47" s="1"/>
  <c r="G85" i="47"/>
  <c r="H84" i="47"/>
  <c r="I84" i="47" s="1"/>
  <c r="L84" i="47" s="1"/>
  <c r="G84" i="47"/>
  <c r="H83" i="47"/>
  <c r="I83" i="47" s="1"/>
  <c r="L83" i="47" s="1"/>
  <c r="G83" i="47"/>
  <c r="H82" i="47"/>
  <c r="I82" i="47" s="1"/>
  <c r="L82" i="47" s="1"/>
  <c r="G82" i="47"/>
  <c r="H81" i="47"/>
  <c r="I81" i="47" s="1"/>
  <c r="L81" i="47" s="1"/>
  <c r="G81" i="47"/>
  <c r="H80" i="47"/>
  <c r="I80" i="47" s="1"/>
  <c r="L80" i="47" s="1"/>
  <c r="G80" i="47"/>
  <c r="H79" i="47"/>
  <c r="I79" i="47" s="1"/>
  <c r="L79" i="47" s="1"/>
  <c r="G79" i="47"/>
  <c r="H78" i="47"/>
  <c r="I78" i="47" s="1"/>
  <c r="L78" i="47" s="1"/>
  <c r="G78" i="47"/>
  <c r="H77" i="47"/>
  <c r="I77" i="47" s="1"/>
  <c r="L77" i="47" s="1"/>
  <c r="G77" i="47"/>
  <c r="H76" i="47"/>
  <c r="I76" i="47" s="1"/>
  <c r="L76" i="47" s="1"/>
  <c r="G76" i="47"/>
  <c r="H75" i="47"/>
  <c r="I75" i="47" s="1"/>
  <c r="L75" i="47" s="1"/>
  <c r="G75" i="47"/>
  <c r="H74" i="47"/>
  <c r="I74" i="47" s="1"/>
  <c r="L74" i="47" s="1"/>
  <c r="G74" i="47"/>
  <c r="H73" i="47"/>
  <c r="I73" i="47" s="1"/>
  <c r="L73" i="47" s="1"/>
  <c r="G73" i="47"/>
  <c r="H72" i="47"/>
  <c r="I72" i="47" s="1"/>
  <c r="L72" i="47" s="1"/>
  <c r="G72" i="47"/>
  <c r="H71" i="47"/>
  <c r="I71" i="47" s="1"/>
  <c r="L71" i="47" s="1"/>
  <c r="G71" i="47"/>
  <c r="H70" i="47"/>
  <c r="I70" i="47" s="1"/>
  <c r="L70" i="47" s="1"/>
  <c r="G70" i="47"/>
  <c r="H69" i="47"/>
  <c r="I69" i="47" s="1"/>
  <c r="L69" i="47" s="1"/>
  <c r="G69" i="47"/>
  <c r="H68" i="47"/>
  <c r="I68" i="47" s="1"/>
  <c r="L68" i="47" s="1"/>
  <c r="G68" i="47"/>
  <c r="H67" i="47"/>
  <c r="I67" i="47" s="1"/>
  <c r="L67" i="47" s="1"/>
  <c r="G67" i="47"/>
  <c r="H66" i="47"/>
  <c r="I66" i="47" s="1"/>
  <c r="L66" i="47" s="1"/>
  <c r="G66" i="47"/>
  <c r="H65" i="47"/>
  <c r="I65" i="47" s="1"/>
  <c r="L65" i="47" s="1"/>
  <c r="G65" i="47"/>
  <c r="H64" i="47"/>
  <c r="I64" i="47" s="1"/>
  <c r="L64" i="47" s="1"/>
  <c r="G64" i="47"/>
  <c r="H63" i="47"/>
  <c r="I63" i="47" s="1"/>
  <c r="L63" i="47" s="1"/>
  <c r="G63" i="47"/>
  <c r="H62" i="47"/>
  <c r="I62" i="47" s="1"/>
  <c r="L62" i="47" s="1"/>
  <c r="G62" i="47"/>
  <c r="H61" i="47"/>
  <c r="I61" i="47" s="1"/>
  <c r="L61" i="47" s="1"/>
  <c r="G61" i="47"/>
  <c r="H60" i="47"/>
  <c r="I60" i="47" s="1"/>
  <c r="L60" i="47" s="1"/>
  <c r="G60" i="47"/>
  <c r="H59" i="47"/>
  <c r="I59" i="47" s="1"/>
  <c r="L59" i="47" s="1"/>
  <c r="G59" i="47"/>
  <c r="K58" i="47"/>
  <c r="J58" i="47"/>
  <c r="G57" i="47"/>
  <c r="H57" i="47" s="1"/>
  <c r="I57" i="47" s="1"/>
  <c r="L57" i="47" s="1"/>
  <c r="G56" i="47"/>
  <c r="H56" i="47" s="1"/>
  <c r="I56" i="47" s="1"/>
  <c r="L56" i="47" s="1"/>
  <c r="G55" i="47"/>
  <c r="H55" i="47" s="1"/>
  <c r="I55" i="47" s="1"/>
  <c r="L55" i="47" s="1"/>
  <c r="G54" i="47"/>
  <c r="H54" i="47" s="1"/>
  <c r="I54" i="47" s="1"/>
  <c r="L54" i="47" s="1"/>
  <c r="G53" i="47"/>
  <c r="H53" i="47" s="1"/>
  <c r="I53" i="47" s="1"/>
  <c r="L53" i="47" s="1"/>
  <c r="G52" i="47"/>
  <c r="H52" i="47" s="1"/>
  <c r="I52" i="47" s="1"/>
  <c r="L52" i="47" s="1"/>
  <c r="G51" i="47"/>
  <c r="H51" i="47" s="1"/>
  <c r="I51" i="47" s="1"/>
  <c r="L51" i="47" s="1"/>
  <c r="G50" i="47"/>
  <c r="H50" i="47" s="1"/>
  <c r="I50" i="47" s="1"/>
  <c r="L50" i="47" s="1"/>
  <c r="G49" i="47"/>
  <c r="H49" i="47" s="1"/>
  <c r="I49" i="47" s="1"/>
  <c r="L49" i="47" s="1"/>
  <c r="G48" i="47"/>
  <c r="H48" i="47" s="1"/>
  <c r="I48" i="47" s="1"/>
  <c r="L48" i="47" s="1"/>
  <c r="G47" i="47"/>
  <c r="H47" i="47" s="1"/>
  <c r="I47" i="47" s="1"/>
  <c r="L47" i="47" s="1"/>
  <c r="G46" i="47"/>
  <c r="H46" i="47" s="1"/>
  <c r="I46" i="47" s="1"/>
  <c r="L46" i="47" s="1"/>
  <c r="G45" i="47"/>
  <c r="H45" i="47" s="1"/>
  <c r="I45" i="47" s="1"/>
  <c r="L45" i="47" s="1"/>
  <c r="G44" i="47"/>
  <c r="H44" i="47" s="1"/>
  <c r="I44" i="47" s="1"/>
  <c r="L44" i="47" s="1"/>
  <c r="G43" i="47"/>
  <c r="H43" i="47" s="1"/>
  <c r="I43" i="47" s="1"/>
  <c r="L43" i="47" s="1"/>
  <c r="G42" i="47"/>
  <c r="H42" i="47" s="1"/>
  <c r="I42" i="47" s="1"/>
  <c r="L42" i="47" s="1"/>
  <c r="G41" i="47"/>
  <c r="H41" i="47" s="1"/>
  <c r="I41" i="47" s="1"/>
  <c r="L41" i="47" s="1"/>
  <c r="G40" i="47"/>
  <c r="H40" i="47" s="1"/>
  <c r="I40" i="47" s="1"/>
  <c r="L40" i="47" s="1"/>
  <c r="F39" i="47"/>
  <c r="G39" i="47" s="1"/>
  <c r="H39" i="47" s="1"/>
  <c r="I39" i="47" s="1"/>
  <c r="L39" i="47" s="1"/>
  <c r="F38" i="47"/>
  <c r="G37" i="47"/>
  <c r="H37" i="47" s="1"/>
  <c r="I37" i="47" s="1"/>
  <c r="L37" i="47" s="1"/>
  <c r="G36" i="47"/>
  <c r="H36" i="47" s="1"/>
  <c r="I36" i="47" s="1"/>
  <c r="L36" i="47" s="1"/>
  <c r="G35" i="47"/>
  <c r="H35" i="47" s="1"/>
  <c r="I35" i="47" s="1"/>
  <c r="L35" i="47" s="1"/>
  <c r="G34" i="47"/>
  <c r="H34" i="47" s="1"/>
  <c r="I34" i="47" s="1"/>
  <c r="L34" i="47" s="1"/>
  <c r="G33" i="47"/>
  <c r="H33" i="47" s="1"/>
  <c r="I33" i="47" s="1"/>
  <c r="L33" i="47" s="1"/>
  <c r="G32" i="47"/>
  <c r="H32" i="47" s="1"/>
  <c r="I32" i="47" s="1"/>
  <c r="L32" i="47" s="1"/>
  <c r="G31" i="47"/>
  <c r="H31" i="47" s="1"/>
  <c r="I31" i="47" s="1"/>
  <c r="L31" i="47" s="1"/>
  <c r="G30" i="47"/>
  <c r="H30" i="47" s="1"/>
  <c r="I30" i="47" s="1"/>
  <c r="L30" i="47" s="1"/>
  <c r="G29" i="47"/>
  <c r="H29" i="47" s="1"/>
  <c r="I29" i="47" s="1"/>
  <c r="L29" i="47" s="1"/>
  <c r="G28" i="47"/>
  <c r="H28" i="47" s="1"/>
  <c r="I28" i="47" s="1"/>
  <c r="L28" i="47" s="1"/>
  <c r="G27" i="47"/>
  <c r="H27" i="47" s="1"/>
  <c r="I27" i="47" s="1"/>
  <c r="L27" i="47" s="1"/>
  <c r="G26" i="47"/>
  <c r="H26" i="47" s="1"/>
  <c r="I26" i="47" s="1"/>
  <c r="L26" i="47" s="1"/>
  <c r="G25" i="47"/>
  <c r="H25" i="47" s="1"/>
  <c r="I25" i="47" s="1"/>
  <c r="L25" i="47" s="1"/>
  <c r="G24" i="47"/>
  <c r="H24" i="47" s="1"/>
  <c r="I24" i="47" s="1"/>
  <c r="L24" i="47" s="1"/>
  <c r="G23" i="47"/>
  <c r="H23" i="47" s="1"/>
  <c r="I23" i="47" s="1"/>
  <c r="L23" i="47" s="1"/>
  <c r="G22" i="47"/>
  <c r="H22" i="47" s="1"/>
  <c r="I22" i="47" s="1"/>
  <c r="L22" i="47" s="1"/>
  <c r="G21" i="47"/>
  <c r="H21" i="47" s="1"/>
  <c r="I21" i="47" s="1"/>
  <c r="L21" i="47" s="1"/>
  <c r="G20" i="47"/>
  <c r="H20" i="47" s="1"/>
  <c r="I20" i="47" s="1"/>
  <c r="L20" i="47" s="1"/>
  <c r="G19" i="47"/>
  <c r="H19" i="47" s="1"/>
  <c r="I19" i="47" s="1"/>
  <c r="L19" i="47" s="1"/>
  <c r="G18" i="47"/>
  <c r="H18" i="47" s="1"/>
  <c r="I18" i="47" s="1"/>
  <c r="L18" i="47" s="1"/>
  <c r="G17" i="47"/>
  <c r="H17" i="47" s="1"/>
  <c r="I17" i="47" s="1"/>
  <c r="L17" i="47" s="1"/>
  <c r="G16" i="47"/>
  <c r="H16" i="47" s="1"/>
  <c r="I16" i="47" s="1"/>
  <c r="L16" i="47" s="1"/>
  <c r="G15" i="47"/>
  <c r="H15" i="47" s="1"/>
  <c r="I15" i="47" s="1"/>
  <c r="L15" i="47" s="1"/>
  <c r="G14" i="47"/>
  <c r="H14" i="47" s="1"/>
  <c r="I14" i="47" s="1"/>
  <c r="L14" i="47" s="1"/>
  <c r="G13" i="47"/>
  <c r="H13" i="47" s="1"/>
  <c r="I13" i="47" s="1"/>
  <c r="L13" i="47" s="1"/>
  <c r="G12" i="47"/>
  <c r="H12" i="47" s="1"/>
  <c r="I12" i="47" s="1"/>
  <c r="L12" i="47" s="1"/>
  <c r="G11" i="47"/>
  <c r="H11" i="47" s="1"/>
  <c r="I11" i="47" s="1"/>
  <c r="L11" i="47" s="1"/>
  <c r="G10" i="47"/>
  <c r="H10" i="47" s="1"/>
  <c r="I10" i="47" s="1"/>
  <c r="L10" i="47" s="1"/>
  <c r="G9" i="47"/>
  <c r="H9" i="47" s="1"/>
  <c r="I9" i="47" s="1"/>
  <c r="L9" i="47" s="1"/>
  <c r="G8" i="47"/>
  <c r="H8" i="47" s="1"/>
  <c r="I8" i="47" s="1"/>
  <c r="L8" i="47" s="1"/>
  <c r="G7" i="47"/>
  <c r="H7" i="47" s="1"/>
  <c r="I7" i="47" s="1"/>
  <c r="L7" i="47" s="1"/>
  <c r="G6" i="47"/>
  <c r="H6" i="47" s="1"/>
  <c r="I6" i="47" s="1"/>
  <c r="L6" i="47" s="1"/>
  <c r="G5" i="47"/>
  <c r="H5" i="47" s="1"/>
  <c r="I5" i="47" s="1"/>
  <c r="L5" i="47" s="1"/>
  <c r="G4" i="47"/>
  <c r="H4" i="47" s="1"/>
  <c r="I4" i="47" s="1"/>
  <c r="L4" i="47" s="1"/>
  <c r="G3" i="47"/>
  <c r="H3" i="47" s="1"/>
  <c r="L243" i="48"/>
  <c r="K243" i="48"/>
  <c r="J243" i="48"/>
  <c r="I243" i="48"/>
  <c r="H243" i="48"/>
  <c r="G243" i="48"/>
  <c r="K231" i="48"/>
  <c r="G230" i="48"/>
  <c r="H230" i="48" s="1"/>
  <c r="J230" i="48" s="1"/>
  <c r="L230" i="48" s="1"/>
  <c r="G229" i="48"/>
  <c r="H229" i="48" s="1"/>
  <c r="J229" i="48" s="1"/>
  <c r="L229" i="48" s="1"/>
  <c r="G228" i="48"/>
  <c r="H228" i="48" s="1"/>
  <c r="J228" i="48" s="1"/>
  <c r="L228" i="48" s="1"/>
  <c r="G227" i="48"/>
  <c r="H227" i="48" s="1"/>
  <c r="J227" i="48" s="1"/>
  <c r="L227" i="48" s="1"/>
  <c r="G226" i="48"/>
  <c r="H226" i="48" s="1"/>
  <c r="J226" i="48" s="1"/>
  <c r="L226" i="48" s="1"/>
  <c r="G225" i="48"/>
  <c r="H225" i="48" s="1"/>
  <c r="J225" i="48" s="1"/>
  <c r="L225" i="48" s="1"/>
  <c r="G224" i="48"/>
  <c r="H224" i="48" s="1"/>
  <c r="J224" i="48" s="1"/>
  <c r="L224" i="48" s="1"/>
  <c r="G223" i="48"/>
  <c r="H223" i="48" s="1"/>
  <c r="J223" i="48" s="1"/>
  <c r="L223" i="48" s="1"/>
  <c r="G222" i="48"/>
  <c r="H222" i="48" s="1"/>
  <c r="J222" i="48" s="1"/>
  <c r="L222" i="48" s="1"/>
  <c r="G221" i="48"/>
  <c r="H221" i="48" s="1"/>
  <c r="J221" i="48" s="1"/>
  <c r="L221" i="48" s="1"/>
  <c r="G220" i="48"/>
  <c r="H220" i="48" s="1"/>
  <c r="J220" i="48" s="1"/>
  <c r="L220" i="48" s="1"/>
  <c r="G219" i="48"/>
  <c r="H219" i="48" s="1"/>
  <c r="J219" i="48" s="1"/>
  <c r="L219" i="48" s="1"/>
  <c r="G218" i="48"/>
  <c r="H218" i="48" s="1"/>
  <c r="J218" i="48" s="1"/>
  <c r="L218" i="48" s="1"/>
  <c r="G217" i="48"/>
  <c r="H217" i="48" s="1"/>
  <c r="J217" i="48" s="1"/>
  <c r="L217" i="48" s="1"/>
  <c r="G216" i="48"/>
  <c r="H216" i="48" s="1"/>
  <c r="J216" i="48" s="1"/>
  <c r="L216" i="48" s="1"/>
  <c r="G215" i="48"/>
  <c r="H215" i="48" s="1"/>
  <c r="J215" i="48" s="1"/>
  <c r="L215" i="48" s="1"/>
  <c r="G214" i="48"/>
  <c r="H214" i="48" s="1"/>
  <c r="I214" i="48" s="1"/>
  <c r="L214" i="48" s="1"/>
  <c r="F213" i="48"/>
  <c r="G212" i="48"/>
  <c r="H212" i="48" s="1"/>
  <c r="K211" i="48"/>
  <c r="G210" i="48"/>
  <c r="H210" i="48" s="1"/>
  <c r="J210" i="48" s="1"/>
  <c r="L210" i="48" s="1"/>
  <c r="G209" i="48"/>
  <c r="H209" i="48" s="1"/>
  <c r="J209" i="48" s="1"/>
  <c r="L209" i="48" s="1"/>
  <c r="G208" i="48"/>
  <c r="H208" i="48" s="1"/>
  <c r="G207" i="48"/>
  <c r="H207" i="48" s="1"/>
  <c r="J207" i="48" s="1"/>
  <c r="L207" i="48" s="1"/>
  <c r="G206" i="48"/>
  <c r="H206" i="48" s="1"/>
  <c r="J206" i="48" s="1"/>
  <c r="L206" i="48" s="1"/>
  <c r="G205" i="48"/>
  <c r="H205" i="48" s="1"/>
  <c r="I205" i="48" s="1"/>
  <c r="L205" i="48" s="1"/>
  <c r="H204" i="48"/>
  <c r="J204" i="48" s="1"/>
  <c r="L204" i="48" s="1"/>
  <c r="G204" i="48"/>
  <c r="H203" i="48"/>
  <c r="J203" i="48" s="1"/>
  <c r="L203" i="48" s="1"/>
  <c r="G203" i="48"/>
  <c r="H202" i="48"/>
  <c r="I202" i="48" s="1"/>
  <c r="L202" i="48" s="1"/>
  <c r="G202" i="48"/>
  <c r="H201" i="48"/>
  <c r="I201" i="48" s="1"/>
  <c r="L201" i="48" s="1"/>
  <c r="G201" i="48"/>
  <c r="H200" i="48"/>
  <c r="I200" i="48" s="1"/>
  <c r="L200" i="48" s="1"/>
  <c r="G200" i="48"/>
  <c r="H199" i="48"/>
  <c r="I199" i="48" s="1"/>
  <c r="L199" i="48" s="1"/>
  <c r="G199" i="48"/>
  <c r="H198" i="48"/>
  <c r="I198" i="48" s="1"/>
  <c r="L198" i="48" s="1"/>
  <c r="G198" i="48"/>
  <c r="H197" i="48"/>
  <c r="I197" i="48" s="1"/>
  <c r="L197" i="48" s="1"/>
  <c r="G197" i="48"/>
  <c r="H196" i="48"/>
  <c r="I196" i="48" s="1"/>
  <c r="L196" i="48" s="1"/>
  <c r="G196" i="48"/>
  <c r="H195" i="48"/>
  <c r="J195" i="48" s="1"/>
  <c r="L195" i="48" s="1"/>
  <c r="G195" i="48"/>
  <c r="H194" i="48"/>
  <c r="J194" i="48" s="1"/>
  <c r="L194" i="48" s="1"/>
  <c r="G194" i="48"/>
  <c r="F193" i="48"/>
  <c r="F211" i="48" s="1"/>
  <c r="H192" i="48"/>
  <c r="J192" i="48" s="1"/>
  <c r="L192" i="48" s="1"/>
  <c r="G192" i="48"/>
  <c r="H191" i="48"/>
  <c r="J191" i="48" s="1"/>
  <c r="L191" i="48" s="1"/>
  <c r="G191" i="48"/>
  <c r="H190" i="48"/>
  <c r="J190" i="48" s="1"/>
  <c r="L190" i="48" s="1"/>
  <c r="G190" i="48"/>
  <c r="H189" i="48"/>
  <c r="J189" i="48" s="1"/>
  <c r="G189" i="48"/>
  <c r="F188" i="48"/>
  <c r="H187" i="48"/>
  <c r="J187" i="48" s="1"/>
  <c r="L187" i="48" s="1"/>
  <c r="G187" i="48"/>
  <c r="H186" i="48"/>
  <c r="J186" i="48" s="1"/>
  <c r="L186" i="48" s="1"/>
  <c r="G186" i="48"/>
  <c r="H185" i="48"/>
  <c r="J185" i="48" s="1"/>
  <c r="L185" i="48" s="1"/>
  <c r="G185" i="48"/>
  <c r="H184" i="48"/>
  <c r="J184" i="48" s="1"/>
  <c r="L184" i="48" s="1"/>
  <c r="G184" i="48"/>
  <c r="H183" i="48"/>
  <c r="J183" i="48" s="1"/>
  <c r="L183" i="48" s="1"/>
  <c r="G183" i="48"/>
  <c r="H182" i="48"/>
  <c r="I182" i="48" s="1"/>
  <c r="L182" i="48" s="1"/>
  <c r="G182" i="48"/>
  <c r="H181" i="48"/>
  <c r="I181" i="48" s="1"/>
  <c r="L181" i="48" s="1"/>
  <c r="G181" i="48"/>
  <c r="H180" i="48"/>
  <c r="J180" i="48" s="1"/>
  <c r="L180" i="48" s="1"/>
  <c r="G180" i="48"/>
  <c r="H179" i="48"/>
  <c r="J179" i="48" s="1"/>
  <c r="L179" i="48" s="1"/>
  <c r="G179" i="48"/>
  <c r="H178" i="48"/>
  <c r="K178" i="48" s="1"/>
  <c r="L178" i="48" s="1"/>
  <c r="G178" i="48"/>
  <c r="H177" i="48"/>
  <c r="J177" i="48" s="1"/>
  <c r="L177" i="48" s="1"/>
  <c r="G177" i="48"/>
  <c r="H176" i="48"/>
  <c r="J176" i="48" s="1"/>
  <c r="L176" i="48" s="1"/>
  <c r="G176" i="48"/>
  <c r="H175" i="48"/>
  <c r="K175" i="48" s="1"/>
  <c r="L175" i="48" s="1"/>
  <c r="G175" i="48"/>
  <c r="H174" i="48"/>
  <c r="K174" i="48" s="1"/>
  <c r="L174" i="48" s="1"/>
  <c r="G174" i="48"/>
  <c r="H173" i="48"/>
  <c r="K173" i="48" s="1"/>
  <c r="G173" i="48"/>
  <c r="H172" i="48"/>
  <c r="I172" i="48" s="1"/>
  <c r="L172" i="48" s="1"/>
  <c r="G172" i="48"/>
  <c r="H171" i="48"/>
  <c r="I171" i="48" s="1"/>
  <c r="L171" i="48" s="1"/>
  <c r="G171" i="48"/>
  <c r="H170" i="48"/>
  <c r="J170" i="48" s="1"/>
  <c r="L170" i="48" s="1"/>
  <c r="G170" i="48"/>
  <c r="H169" i="48"/>
  <c r="J169" i="48" s="1"/>
  <c r="L169" i="48" s="1"/>
  <c r="G169" i="48"/>
  <c r="H168" i="48"/>
  <c r="J168" i="48" s="1"/>
  <c r="L168" i="48" s="1"/>
  <c r="G168" i="48"/>
  <c r="H167" i="48"/>
  <c r="J167" i="48" s="1"/>
  <c r="G167" i="48"/>
  <c r="H166" i="48"/>
  <c r="I166" i="48" s="1"/>
  <c r="L166" i="48" s="1"/>
  <c r="G166" i="48"/>
  <c r="H165" i="48"/>
  <c r="I165" i="48" s="1"/>
  <c r="L165" i="48" s="1"/>
  <c r="G165" i="48"/>
  <c r="H164" i="48"/>
  <c r="I164" i="48" s="1"/>
  <c r="L164" i="48" s="1"/>
  <c r="G164" i="48"/>
  <c r="H163" i="48"/>
  <c r="I163" i="48" s="1"/>
  <c r="L163" i="48" s="1"/>
  <c r="G163" i="48"/>
  <c r="H162" i="48"/>
  <c r="I162" i="48" s="1"/>
  <c r="L162" i="48" s="1"/>
  <c r="G162" i="48"/>
  <c r="H161" i="48"/>
  <c r="G161" i="48"/>
  <c r="F160" i="48"/>
  <c r="H159" i="48"/>
  <c r="I159" i="48" s="1"/>
  <c r="L159" i="48" s="1"/>
  <c r="G159" i="48"/>
  <c r="H158" i="48"/>
  <c r="I158" i="48" s="1"/>
  <c r="L158" i="48" s="1"/>
  <c r="G158" i="48"/>
  <c r="H157" i="48"/>
  <c r="J157" i="48" s="1"/>
  <c r="L157" i="48" s="1"/>
  <c r="G157" i="48"/>
  <c r="L156" i="48"/>
  <c r="H156" i="48"/>
  <c r="G156" i="48"/>
  <c r="H155" i="48"/>
  <c r="J155" i="48" s="1"/>
  <c r="L155" i="48" s="1"/>
  <c r="G155" i="48"/>
  <c r="H154" i="48"/>
  <c r="I154" i="48" s="1"/>
  <c r="L154" i="48" s="1"/>
  <c r="G154" i="48"/>
  <c r="H153" i="48"/>
  <c r="I153" i="48" s="1"/>
  <c r="L153" i="48" s="1"/>
  <c r="G153" i="48"/>
  <c r="H152" i="48"/>
  <c r="J152" i="48" s="1"/>
  <c r="L152" i="48" s="1"/>
  <c r="G152" i="48"/>
  <c r="H151" i="48"/>
  <c r="I151" i="48" s="1"/>
  <c r="L151" i="48" s="1"/>
  <c r="G151" i="48"/>
  <c r="H150" i="48"/>
  <c r="J150" i="48" s="1"/>
  <c r="L150" i="48" s="1"/>
  <c r="G150" i="48"/>
  <c r="H149" i="48"/>
  <c r="J149" i="48" s="1"/>
  <c r="L149" i="48" s="1"/>
  <c r="G149" i="48"/>
  <c r="H148" i="48"/>
  <c r="I148" i="48" s="1"/>
  <c r="L148" i="48" s="1"/>
  <c r="G148" i="48"/>
  <c r="H147" i="48"/>
  <c r="I147" i="48" s="1"/>
  <c r="L147" i="48" s="1"/>
  <c r="G147" i="48"/>
  <c r="H146" i="48"/>
  <c r="I146" i="48" s="1"/>
  <c r="L146" i="48" s="1"/>
  <c r="G146" i="48"/>
  <c r="H145" i="48"/>
  <c r="J145" i="48" s="1"/>
  <c r="L145" i="48" s="1"/>
  <c r="G145" i="48"/>
  <c r="H144" i="48"/>
  <c r="J144" i="48" s="1"/>
  <c r="L144" i="48" s="1"/>
  <c r="G144" i="48"/>
  <c r="H143" i="48"/>
  <c r="J143" i="48" s="1"/>
  <c r="L143" i="48" s="1"/>
  <c r="G143" i="48"/>
  <c r="H142" i="48"/>
  <c r="J142" i="48" s="1"/>
  <c r="L142" i="48" s="1"/>
  <c r="G142" i="48"/>
  <c r="H141" i="48"/>
  <c r="J141" i="48" s="1"/>
  <c r="L141" i="48" s="1"/>
  <c r="G141" i="48"/>
  <c r="H140" i="48"/>
  <c r="I140" i="48" s="1"/>
  <c r="L140" i="48" s="1"/>
  <c r="G140" i="48"/>
  <c r="H139" i="48"/>
  <c r="I139" i="48" s="1"/>
  <c r="L139" i="48" s="1"/>
  <c r="G139" i="48"/>
  <c r="H138" i="48"/>
  <c r="J138" i="48" s="1"/>
  <c r="L138" i="48" s="1"/>
  <c r="G138" i="48"/>
  <c r="H137" i="48"/>
  <c r="J137" i="48" s="1"/>
  <c r="L137" i="48" s="1"/>
  <c r="G137" i="48"/>
  <c r="H136" i="48"/>
  <c r="J136" i="48" s="1"/>
  <c r="L136" i="48" s="1"/>
  <c r="G136" i="48"/>
  <c r="H135" i="48"/>
  <c r="J135" i="48" s="1"/>
  <c r="L135" i="48" s="1"/>
  <c r="G135" i="48"/>
  <c r="H134" i="48"/>
  <c r="J134" i="48" s="1"/>
  <c r="L134" i="48" s="1"/>
  <c r="G134" i="48"/>
  <c r="H133" i="48"/>
  <c r="K133" i="48" s="1"/>
  <c r="L133" i="48" s="1"/>
  <c r="G133" i="48"/>
  <c r="H132" i="48"/>
  <c r="K132" i="48" s="1"/>
  <c r="L132" i="48" s="1"/>
  <c r="G132" i="48"/>
  <c r="H131" i="48"/>
  <c r="J131" i="48" s="1"/>
  <c r="L131" i="48" s="1"/>
  <c r="G131" i="48"/>
  <c r="H130" i="48"/>
  <c r="J130" i="48" s="1"/>
  <c r="L130" i="48" s="1"/>
  <c r="G130" i="48"/>
  <c r="H129" i="48"/>
  <c r="J129" i="48" s="1"/>
  <c r="L129" i="48" s="1"/>
  <c r="G129" i="48"/>
  <c r="H128" i="48"/>
  <c r="J128" i="48" s="1"/>
  <c r="L128" i="48" s="1"/>
  <c r="G128" i="48"/>
  <c r="H127" i="48"/>
  <c r="I127" i="48" s="1"/>
  <c r="L127" i="48" s="1"/>
  <c r="G127" i="48"/>
  <c r="H126" i="48"/>
  <c r="J126" i="48" s="1"/>
  <c r="L126" i="48" s="1"/>
  <c r="G126" i="48"/>
  <c r="H125" i="48"/>
  <c r="J125" i="48" s="1"/>
  <c r="L125" i="48" s="1"/>
  <c r="G125" i="48"/>
  <c r="H124" i="48"/>
  <c r="J124" i="48" s="1"/>
  <c r="L124" i="48" s="1"/>
  <c r="G124" i="48"/>
  <c r="H123" i="48"/>
  <c r="J123" i="48" s="1"/>
  <c r="L123" i="48" s="1"/>
  <c r="G123" i="48"/>
  <c r="H122" i="48"/>
  <c r="J122" i="48" s="1"/>
  <c r="L122" i="48" s="1"/>
  <c r="G122" i="48"/>
  <c r="H121" i="48"/>
  <c r="J121" i="48" s="1"/>
  <c r="L121" i="48" s="1"/>
  <c r="G121" i="48"/>
  <c r="H120" i="48"/>
  <c r="J120" i="48" s="1"/>
  <c r="L120" i="48" s="1"/>
  <c r="G120" i="48"/>
  <c r="H119" i="48"/>
  <c r="I119" i="48" s="1"/>
  <c r="L119" i="48" s="1"/>
  <c r="G119" i="48"/>
  <c r="H118" i="48"/>
  <c r="I118" i="48" s="1"/>
  <c r="L118" i="48" s="1"/>
  <c r="G118" i="48"/>
  <c r="H117" i="48"/>
  <c r="I117" i="48" s="1"/>
  <c r="L117" i="48" s="1"/>
  <c r="G117" i="48"/>
  <c r="H116" i="48"/>
  <c r="I116" i="48" s="1"/>
  <c r="L116" i="48" s="1"/>
  <c r="G116" i="48"/>
  <c r="H115" i="48"/>
  <c r="I115" i="48" s="1"/>
  <c r="L115" i="48" s="1"/>
  <c r="G115" i="48"/>
  <c r="H114" i="48"/>
  <c r="J114" i="48" s="1"/>
  <c r="L114" i="48" s="1"/>
  <c r="G114" i="48"/>
  <c r="H113" i="48"/>
  <c r="J113" i="48" s="1"/>
  <c r="L113" i="48" s="1"/>
  <c r="G113" i="48"/>
  <c r="H112" i="48"/>
  <c r="J112" i="48" s="1"/>
  <c r="L112" i="48" s="1"/>
  <c r="G112" i="48"/>
  <c r="H111" i="48"/>
  <c r="I111" i="48" s="1"/>
  <c r="L111" i="48" s="1"/>
  <c r="G111" i="48"/>
  <c r="H110" i="48"/>
  <c r="I110" i="48" s="1"/>
  <c r="L110" i="48" s="1"/>
  <c r="G110" i="48"/>
  <c r="H109" i="48"/>
  <c r="I109" i="48" s="1"/>
  <c r="L109" i="48" s="1"/>
  <c r="G109" i="48"/>
  <c r="H108" i="48"/>
  <c r="I108" i="48" s="1"/>
  <c r="L108" i="48" s="1"/>
  <c r="G108" i="48"/>
  <c r="H107" i="48"/>
  <c r="I107" i="48" s="1"/>
  <c r="L107" i="48" s="1"/>
  <c r="G107" i="48"/>
  <c r="H106" i="48"/>
  <c r="J106" i="48" s="1"/>
  <c r="L106" i="48" s="1"/>
  <c r="G106" i="48"/>
  <c r="H105" i="48"/>
  <c r="J105" i="48" s="1"/>
  <c r="L105" i="48" s="1"/>
  <c r="G105" i="48"/>
  <c r="H104" i="48"/>
  <c r="I104" i="48" s="1"/>
  <c r="L104" i="48" s="1"/>
  <c r="G104" i="48"/>
  <c r="H103" i="48"/>
  <c r="J103" i="48" s="1"/>
  <c r="L103" i="48" s="1"/>
  <c r="G103" i="48"/>
  <c r="H102" i="48"/>
  <c r="K102" i="48" s="1"/>
  <c r="L102" i="48" s="1"/>
  <c r="G102" i="48"/>
  <c r="H101" i="48"/>
  <c r="K101" i="48" s="1"/>
  <c r="L101" i="48" s="1"/>
  <c r="G101" i="48"/>
  <c r="H100" i="48"/>
  <c r="I100" i="48" s="1"/>
  <c r="G100" i="48"/>
  <c r="H99" i="48"/>
  <c r="J99" i="48" s="1"/>
  <c r="L99" i="48" s="1"/>
  <c r="G99" i="48"/>
  <c r="H98" i="48"/>
  <c r="J98" i="48" s="1"/>
  <c r="L98" i="48" s="1"/>
  <c r="G98" i="48"/>
  <c r="H97" i="48"/>
  <c r="J97" i="48" s="1"/>
  <c r="L97" i="48" s="1"/>
  <c r="G97" i="48"/>
  <c r="H96" i="48"/>
  <c r="J96" i="48" s="1"/>
  <c r="G96" i="48"/>
  <c r="K95" i="48"/>
  <c r="F95" i="48"/>
  <c r="G94" i="48"/>
  <c r="H94" i="48" s="1"/>
  <c r="I94" i="48" s="1"/>
  <c r="L94" i="48" s="1"/>
  <c r="G93" i="48"/>
  <c r="H93" i="48" s="1"/>
  <c r="I93" i="48" s="1"/>
  <c r="L93" i="48" s="1"/>
  <c r="G92" i="48"/>
  <c r="H92" i="48" s="1"/>
  <c r="I92" i="48" s="1"/>
  <c r="L92" i="48" s="1"/>
  <c r="G91" i="48"/>
  <c r="H91" i="48" s="1"/>
  <c r="I91" i="48" s="1"/>
  <c r="L91" i="48" s="1"/>
  <c r="G90" i="48"/>
  <c r="H90" i="48" s="1"/>
  <c r="I90" i="48" s="1"/>
  <c r="L90" i="48" s="1"/>
  <c r="G89" i="48"/>
  <c r="H89" i="48" s="1"/>
  <c r="I89" i="48" s="1"/>
  <c r="L89" i="48" s="1"/>
  <c r="G88" i="48"/>
  <c r="H88" i="48" s="1"/>
  <c r="I88" i="48" s="1"/>
  <c r="L88" i="48" s="1"/>
  <c r="G87" i="48"/>
  <c r="H87" i="48" s="1"/>
  <c r="I87" i="48" s="1"/>
  <c r="L87" i="48" s="1"/>
  <c r="G86" i="48"/>
  <c r="H86" i="48" s="1"/>
  <c r="I86" i="48" s="1"/>
  <c r="L86" i="48" s="1"/>
  <c r="G85" i="48"/>
  <c r="H85" i="48" s="1"/>
  <c r="I85" i="48" s="1"/>
  <c r="L85" i="48" s="1"/>
  <c r="G84" i="48"/>
  <c r="H84" i="48" s="1"/>
  <c r="I84" i="48" s="1"/>
  <c r="L84" i="48" s="1"/>
  <c r="G83" i="48"/>
  <c r="H83" i="48" s="1"/>
  <c r="I83" i="48" s="1"/>
  <c r="L83" i="48" s="1"/>
  <c r="G82" i="48"/>
  <c r="H82" i="48" s="1"/>
  <c r="I82" i="48" s="1"/>
  <c r="L82" i="48" s="1"/>
  <c r="G81" i="48"/>
  <c r="H81" i="48" s="1"/>
  <c r="I81" i="48" s="1"/>
  <c r="L81" i="48" s="1"/>
  <c r="G80" i="48"/>
  <c r="H80" i="48" s="1"/>
  <c r="J80" i="48" s="1"/>
  <c r="L80" i="48" s="1"/>
  <c r="G79" i="48"/>
  <c r="H79" i="48" s="1"/>
  <c r="J79" i="48" s="1"/>
  <c r="L79" i="48" s="1"/>
  <c r="G78" i="48"/>
  <c r="H78" i="48" s="1"/>
  <c r="J78" i="48" s="1"/>
  <c r="L78" i="48" s="1"/>
  <c r="G77" i="48"/>
  <c r="H77" i="48" s="1"/>
  <c r="I77" i="48" s="1"/>
  <c r="L77" i="48" s="1"/>
  <c r="G76" i="48"/>
  <c r="H76" i="48" s="1"/>
  <c r="I76" i="48" s="1"/>
  <c r="L76" i="48" s="1"/>
  <c r="G75" i="48"/>
  <c r="H75" i="48" s="1"/>
  <c r="I75" i="48" s="1"/>
  <c r="L75" i="48" s="1"/>
  <c r="G74" i="48"/>
  <c r="H74" i="48" s="1"/>
  <c r="I74" i="48" s="1"/>
  <c r="L74" i="48" s="1"/>
  <c r="G73" i="48"/>
  <c r="H73" i="48" s="1"/>
  <c r="I73" i="48" s="1"/>
  <c r="L73" i="48" s="1"/>
  <c r="G72" i="48"/>
  <c r="H72" i="48" s="1"/>
  <c r="I72" i="48" s="1"/>
  <c r="L72" i="48" s="1"/>
  <c r="G71" i="48"/>
  <c r="H71" i="48" s="1"/>
  <c r="I71" i="48" s="1"/>
  <c r="L71" i="48" s="1"/>
  <c r="G70" i="48"/>
  <c r="H70" i="48" s="1"/>
  <c r="I70" i="48" s="1"/>
  <c r="L70" i="48" s="1"/>
  <c r="G69" i="48"/>
  <c r="H69" i="48" s="1"/>
  <c r="I69" i="48" s="1"/>
  <c r="L69" i="48" s="1"/>
  <c r="G68" i="48"/>
  <c r="H68" i="48" s="1"/>
  <c r="J68" i="48" s="1"/>
  <c r="L68" i="48" s="1"/>
  <c r="G67" i="48"/>
  <c r="H67" i="48" s="1"/>
  <c r="J67" i="48" s="1"/>
  <c r="L67" i="48" s="1"/>
  <c r="G66" i="48"/>
  <c r="H66" i="48" s="1"/>
  <c r="J66" i="48" s="1"/>
  <c r="L66" i="48" s="1"/>
  <c r="G65" i="48"/>
  <c r="H65" i="48" s="1"/>
  <c r="I65" i="48" s="1"/>
  <c r="L65" i="48" s="1"/>
  <c r="G64" i="48"/>
  <c r="H64" i="48" s="1"/>
  <c r="I64" i="48" s="1"/>
  <c r="L64" i="48" s="1"/>
  <c r="G63" i="48"/>
  <c r="H63" i="48" s="1"/>
  <c r="I63" i="48" s="1"/>
  <c r="L63" i="48" s="1"/>
  <c r="G62" i="48"/>
  <c r="H62" i="48" s="1"/>
  <c r="I62" i="48" s="1"/>
  <c r="L62" i="48" s="1"/>
  <c r="G61" i="48"/>
  <c r="H61" i="48" s="1"/>
  <c r="I61" i="48" s="1"/>
  <c r="L61" i="48" s="1"/>
  <c r="G60" i="48"/>
  <c r="H60" i="48" s="1"/>
  <c r="I60" i="48" s="1"/>
  <c r="L60" i="48" s="1"/>
  <c r="G59" i="48"/>
  <c r="H59" i="48" s="1"/>
  <c r="I59" i="48" s="1"/>
  <c r="L59" i="48" s="1"/>
  <c r="G58" i="48"/>
  <c r="H58" i="48" s="1"/>
  <c r="I58" i="48" s="1"/>
  <c r="L58" i="48" s="1"/>
  <c r="G57" i="48"/>
  <c r="H57" i="48" s="1"/>
  <c r="I57" i="48" s="1"/>
  <c r="L57" i="48" s="1"/>
  <c r="G56" i="48"/>
  <c r="H56" i="48" s="1"/>
  <c r="I56" i="48" s="1"/>
  <c r="L56" i="48" s="1"/>
  <c r="G55" i="48"/>
  <c r="H55" i="48" s="1"/>
  <c r="I55" i="48" s="1"/>
  <c r="L55" i="48" s="1"/>
  <c r="G54" i="48"/>
  <c r="H54" i="48" s="1"/>
  <c r="I54" i="48" s="1"/>
  <c r="L54" i="48" s="1"/>
  <c r="G53" i="48"/>
  <c r="H53" i="48" s="1"/>
  <c r="I53" i="48" s="1"/>
  <c r="L53" i="48" s="1"/>
  <c r="G52" i="48"/>
  <c r="H52" i="48" s="1"/>
  <c r="I52" i="48" s="1"/>
  <c r="L52" i="48" s="1"/>
  <c r="G51" i="48"/>
  <c r="H51" i="48" s="1"/>
  <c r="I51" i="48" s="1"/>
  <c r="L51" i="48" s="1"/>
  <c r="G50" i="48"/>
  <c r="H50" i="48" s="1"/>
  <c r="I50" i="48" s="1"/>
  <c r="L50" i="48" s="1"/>
  <c r="G49" i="48"/>
  <c r="H49" i="48" s="1"/>
  <c r="I49" i="48" s="1"/>
  <c r="L49" i="48" s="1"/>
  <c r="G48" i="48"/>
  <c r="H48" i="48" s="1"/>
  <c r="J48" i="48" s="1"/>
  <c r="L48" i="48" s="1"/>
  <c r="G47" i="48"/>
  <c r="H47" i="48" s="1"/>
  <c r="J47" i="48" s="1"/>
  <c r="L47" i="48" s="1"/>
  <c r="G46" i="48"/>
  <c r="H46" i="48" s="1"/>
  <c r="J46" i="48" s="1"/>
  <c r="L46" i="48" s="1"/>
  <c r="G45" i="48"/>
  <c r="H45" i="48" s="1"/>
  <c r="J45" i="48" s="1"/>
  <c r="L45" i="48" s="1"/>
  <c r="G44" i="48"/>
  <c r="H44" i="48" s="1"/>
  <c r="I44" i="48" s="1"/>
  <c r="L44" i="48" s="1"/>
  <c r="G43" i="48"/>
  <c r="H43" i="48" s="1"/>
  <c r="J43" i="48" s="1"/>
  <c r="L43" i="48" s="1"/>
  <c r="G42" i="48"/>
  <c r="H42" i="48" s="1"/>
  <c r="J42" i="48" s="1"/>
  <c r="L42" i="48" s="1"/>
  <c r="G41" i="48"/>
  <c r="H41" i="48" s="1"/>
  <c r="I41" i="48" s="1"/>
  <c r="L41" i="48" s="1"/>
  <c r="G40" i="48"/>
  <c r="H40" i="48" s="1"/>
  <c r="I40" i="48" s="1"/>
  <c r="L40" i="48" s="1"/>
  <c r="G39" i="48"/>
  <c r="H39" i="48" s="1"/>
  <c r="I39" i="48" s="1"/>
  <c r="L39" i="48" s="1"/>
  <c r="G38" i="48"/>
  <c r="H38" i="48" s="1"/>
  <c r="J38" i="48" s="1"/>
  <c r="L38" i="48" s="1"/>
  <c r="G37" i="48"/>
  <c r="H37" i="48" s="1"/>
  <c r="I37" i="48" s="1"/>
  <c r="L37" i="48" s="1"/>
  <c r="G36" i="48"/>
  <c r="H36" i="48" s="1"/>
  <c r="J36" i="48" s="1"/>
  <c r="L36" i="48" s="1"/>
  <c r="G35" i="48"/>
  <c r="H35" i="48" s="1"/>
  <c r="J35" i="48" s="1"/>
  <c r="L35" i="48" s="1"/>
  <c r="G34" i="48"/>
  <c r="H34" i="48" s="1"/>
  <c r="J34" i="48" s="1"/>
  <c r="L34" i="48" s="1"/>
  <c r="G33" i="48"/>
  <c r="H33" i="48" s="1"/>
  <c r="J33" i="48" s="1"/>
  <c r="L33" i="48" s="1"/>
  <c r="G32" i="48"/>
  <c r="H32" i="48" s="1"/>
  <c r="I32" i="48" s="1"/>
  <c r="L32" i="48" s="1"/>
  <c r="G31" i="48"/>
  <c r="H31" i="48" s="1"/>
  <c r="I31" i="48" s="1"/>
  <c r="L31" i="48" s="1"/>
  <c r="G30" i="48"/>
  <c r="H30" i="48" s="1"/>
  <c r="I30" i="48" s="1"/>
  <c r="L30" i="48" s="1"/>
  <c r="G29" i="48"/>
  <c r="H29" i="48" s="1"/>
  <c r="I29" i="48" s="1"/>
  <c r="L29" i="48" s="1"/>
  <c r="G28" i="48"/>
  <c r="H28" i="48" s="1"/>
  <c r="J28" i="48" s="1"/>
  <c r="L28" i="48" s="1"/>
  <c r="G27" i="48"/>
  <c r="H27" i="48" s="1"/>
  <c r="J27" i="48" s="1"/>
  <c r="L27" i="48" s="1"/>
  <c r="G26" i="48"/>
  <c r="H26" i="48" s="1"/>
  <c r="I26" i="48" s="1"/>
  <c r="L26" i="48" s="1"/>
  <c r="G25" i="48"/>
  <c r="H25" i="48" s="1"/>
  <c r="I25" i="48" s="1"/>
  <c r="L25" i="48" s="1"/>
  <c r="G24" i="48"/>
  <c r="H24" i="48" s="1"/>
  <c r="I24" i="48" s="1"/>
  <c r="L24" i="48" s="1"/>
  <c r="G23" i="48"/>
  <c r="H23" i="48" s="1"/>
  <c r="I23" i="48" s="1"/>
  <c r="L23" i="48" s="1"/>
  <c r="G22" i="48"/>
  <c r="H22" i="48" s="1"/>
  <c r="I22" i="48" s="1"/>
  <c r="L22" i="48" s="1"/>
  <c r="G21" i="48"/>
  <c r="H21" i="48" s="1"/>
  <c r="I21" i="48" s="1"/>
  <c r="L21" i="48" s="1"/>
  <c r="G20" i="48"/>
  <c r="H20" i="48" s="1"/>
  <c r="I20" i="48" s="1"/>
  <c r="L20" i="48" s="1"/>
  <c r="G19" i="48"/>
  <c r="H19" i="48" s="1"/>
  <c r="I19" i="48" s="1"/>
  <c r="L19" i="48" s="1"/>
  <c r="G18" i="48"/>
  <c r="H18" i="48" s="1"/>
  <c r="I18" i="48" s="1"/>
  <c r="L18" i="48" s="1"/>
  <c r="G17" i="48"/>
  <c r="H17" i="48" s="1"/>
  <c r="I17" i="48" s="1"/>
  <c r="L17" i="48" s="1"/>
  <c r="G16" i="48"/>
  <c r="H16" i="48" s="1"/>
  <c r="I16" i="48" s="1"/>
  <c r="L16" i="48" s="1"/>
  <c r="G15" i="48"/>
  <c r="H15" i="48" s="1"/>
  <c r="I15" i="48" s="1"/>
  <c r="L15" i="48" s="1"/>
  <c r="G14" i="48"/>
  <c r="H14" i="48" s="1"/>
  <c r="J14" i="48" s="1"/>
  <c r="L14" i="48" s="1"/>
  <c r="G13" i="48"/>
  <c r="H13" i="48" s="1"/>
  <c r="I13" i="48" s="1"/>
  <c r="L13" i="48" s="1"/>
  <c r="G12" i="48"/>
  <c r="H12" i="48" s="1"/>
  <c r="I12" i="48" s="1"/>
  <c r="L12" i="48" s="1"/>
  <c r="G11" i="48"/>
  <c r="H11" i="48" s="1"/>
  <c r="J11" i="48" s="1"/>
  <c r="L11" i="48" s="1"/>
  <c r="G10" i="48"/>
  <c r="H10" i="48" s="1"/>
  <c r="J10" i="48" s="1"/>
  <c r="L10" i="48" s="1"/>
  <c r="G9" i="48"/>
  <c r="H9" i="48" s="1"/>
  <c r="J9" i="48" s="1"/>
  <c r="L9" i="48" s="1"/>
  <c r="G8" i="48"/>
  <c r="H8" i="48" s="1"/>
  <c r="J8" i="48" s="1"/>
  <c r="G7" i="48"/>
  <c r="H7" i="48" s="1"/>
  <c r="J7" i="48" s="1"/>
  <c r="L7" i="48" s="1"/>
  <c r="G6" i="48"/>
  <c r="H6" i="48" s="1"/>
  <c r="J6" i="48" s="1"/>
  <c r="L6" i="48" s="1"/>
  <c r="G5" i="48"/>
  <c r="H5" i="48" s="1"/>
  <c r="I5" i="48" s="1"/>
  <c r="L5" i="48" s="1"/>
  <c r="G4" i="48"/>
  <c r="H4" i="48" s="1"/>
  <c r="G3" i="48"/>
  <c r="H3" i="48" s="1"/>
  <c r="J3" i="48" s="1"/>
  <c r="L3" i="48" s="1"/>
  <c r="J218" i="49"/>
  <c r="I218" i="49"/>
  <c r="G218" i="49"/>
  <c r="H217" i="49"/>
  <c r="K217" i="49" s="1"/>
  <c r="L217" i="49" s="1"/>
  <c r="H216" i="49"/>
  <c r="K216" i="49" s="1"/>
  <c r="L216" i="49" s="1"/>
  <c r="H215" i="49"/>
  <c r="K215" i="49" s="1"/>
  <c r="L215" i="49" s="1"/>
  <c r="H214" i="49"/>
  <c r="K214" i="49" s="1"/>
  <c r="K205" i="49"/>
  <c r="F205" i="49"/>
  <c r="G204" i="49"/>
  <c r="H204" i="49" s="1"/>
  <c r="I204" i="49" s="1"/>
  <c r="L204" i="49" s="1"/>
  <c r="G203" i="49"/>
  <c r="H203" i="49" s="1"/>
  <c r="I203" i="49" s="1"/>
  <c r="L203" i="49" s="1"/>
  <c r="G202" i="49"/>
  <c r="H202" i="49" s="1"/>
  <c r="I202" i="49" s="1"/>
  <c r="L202" i="49" s="1"/>
  <c r="G201" i="49"/>
  <c r="H201" i="49" s="1"/>
  <c r="I201" i="49" s="1"/>
  <c r="L201" i="49" s="1"/>
  <c r="G200" i="49"/>
  <c r="H200" i="49" s="1"/>
  <c r="I200" i="49" s="1"/>
  <c r="L200" i="49" s="1"/>
  <c r="G199" i="49"/>
  <c r="H199" i="49" s="1"/>
  <c r="J199" i="49" s="1"/>
  <c r="L199" i="49" s="1"/>
  <c r="G198" i="49"/>
  <c r="H198" i="49" s="1"/>
  <c r="J198" i="49" s="1"/>
  <c r="L198" i="49" s="1"/>
  <c r="G197" i="49"/>
  <c r="H197" i="49" s="1"/>
  <c r="J197" i="49" s="1"/>
  <c r="L197" i="49" s="1"/>
  <c r="G196" i="49"/>
  <c r="H196" i="49" s="1"/>
  <c r="J196" i="49" s="1"/>
  <c r="L196" i="49" s="1"/>
  <c r="G195" i="49"/>
  <c r="H195" i="49" s="1"/>
  <c r="J195" i="49" s="1"/>
  <c r="L195" i="49" s="1"/>
  <c r="G194" i="49"/>
  <c r="H194" i="49" s="1"/>
  <c r="I194" i="49" s="1"/>
  <c r="L194" i="49" s="1"/>
  <c r="G193" i="49"/>
  <c r="K192" i="49"/>
  <c r="J192" i="49"/>
  <c r="F192" i="49"/>
  <c r="G191" i="49"/>
  <c r="H191" i="49" s="1"/>
  <c r="I191" i="49" s="1"/>
  <c r="L191" i="49" s="1"/>
  <c r="G190" i="49"/>
  <c r="H190" i="49" s="1"/>
  <c r="I190" i="49" s="1"/>
  <c r="L190" i="49" s="1"/>
  <c r="G189" i="49"/>
  <c r="H189" i="49" s="1"/>
  <c r="I189" i="49" s="1"/>
  <c r="L189" i="49" s="1"/>
  <c r="G188" i="49"/>
  <c r="H188" i="49" s="1"/>
  <c r="I188" i="49" s="1"/>
  <c r="L188" i="49" s="1"/>
  <c r="G187" i="49"/>
  <c r="H187" i="49" s="1"/>
  <c r="I187" i="49" s="1"/>
  <c r="L187" i="49" s="1"/>
  <c r="H186" i="49"/>
  <c r="I186" i="49" s="1"/>
  <c r="L186" i="49" s="1"/>
  <c r="G186" i="49"/>
  <c r="H185" i="49"/>
  <c r="I185" i="49" s="1"/>
  <c r="L185" i="49" s="1"/>
  <c r="G185" i="49"/>
  <c r="H184" i="49"/>
  <c r="I184" i="49" s="1"/>
  <c r="L184" i="49" s="1"/>
  <c r="G184" i="49"/>
  <c r="H183" i="49"/>
  <c r="I183" i="49" s="1"/>
  <c r="L183" i="49" s="1"/>
  <c r="G183" i="49"/>
  <c r="H182" i="49"/>
  <c r="I182" i="49" s="1"/>
  <c r="L182" i="49" s="1"/>
  <c r="G182" i="49"/>
  <c r="H181" i="49"/>
  <c r="I181" i="49" s="1"/>
  <c r="L181" i="49" s="1"/>
  <c r="G181" i="49"/>
  <c r="H180" i="49"/>
  <c r="I180" i="49" s="1"/>
  <c r="L180" i="49" s="1"/>
  <c r="G180" i="49"/>
  <c r="H179" i="49"/>
  <c r="I179" i="49" s="1"/>
  <c r="L179" i="49" s="1"/>
  <c r="G179" i="49"/>
  <c r="H178" i="49"/>
  <c r="I178" i="49" s="1"/>
  <c r="L178" i="49" s="1"/>
  <c r="G178" i="49"/>
  <c r="H177" i="49"/>
  <c r="I177" i="49" s="1"/>
  <c r="L177" i="49" s="1"/>
  <c r="G177" i="49"/>
  <c r="G176" i="49"/>
  <c r="H176" i="49" s="1"/>
  <c r="H175" i="49"/>
  <c r="I175" i="49" s="1"/>
  <c r="L175" i="49" s="1"/>
  <c r="G175" i="49"/>
  <c r="H174" i="49"/>
  <c r="I174" i="49" s="1"/>
  <c r="L174" i="49" s="1"/>
  <c r="G174" i="49"/>
  <c r="H173" i="49"/>
  <c r="I173" i="49" s="1"/>
  <c r="L173" i="49" s="1"/>
  <c r="G173" i="49"/>
  <c r="H172" i="49"/>
  <c r="I172" i="49" s="1"/>
  <c r="L172" i="49" s="1"/>
  <c r="G172" i="49"/>
  <c r="H171" i="49"/>
  <c r="I171" i="49" s="1"/>
  <c r="G171" i="49"/>
  <c r="H170" i="49"/>
  <c r="I170" i="49" s="1"/>
  <c r="L170" i="49" s="1"/>
  <c r="G170" i="49"/>
  <c r="K169" i="49"/>
  <c r="J169" i="49"/>
  <c r="F169" i="49"/>
  <c r="H168" i="49"/>
  <c r="I168" i="49" s="1"/>
  <c r="L168" i="49" s="1"/>
  <c r="G168" i="49"/>
  <c r="H167" i="49"/>
  <c r="I167" i="49" s="1"/>
  <c r="L167" i="49" s="1"/>
  <c r="G167" i="49"/>
  <c r="H166" i="49"/>
  <c r="I166" i="49" s="1"/>
  <c r="L166" i="49" s="1"/>
  <c r="G166" i="49"/>
  <c r="H165" i="49"/>
  <c r="I165" i="49" s="1"/>
  <c r="L165" i="49" s="1"/>
  <c r="G165" i="49"/>
  <c r="H164" i="49"/>
  <c r="I164" i="49" s="1"/>
  <c r="L164" i="49" s="1"/>
  <c r="G164" i="49"/>
  <c r="H163" i="49"/>
  <c r="I163" i="49" s="1"/>
  <c r="L163" i="49" s="1"/>
  <c r="G163" i="49"/>
  <c r="H162" i="49"/>
  <c r="I162" i="49" s="1"/>
  <c r="L162" i="49" s="1"/>
  <c r="G162" i="49"/>
  <c r="H161" i="49"/>
  <c r="I161" i="49" s="1"/>
  <c r="L161" i="49" s="1"/>
  <c r="G161" i="49"/>
  <c r="H160" i="49"/>
  <c r="I160" i="49" s="1"/>
  <c r="L160" i="49" s="1"/>
  <c r="G160" i="49"/>
  <c r="H159" i="49"/>
  <c r="I159" i="49" s="1"/>
  <c r="L159" i="49" s="1"/>
  <c r="G159" i="49"/>
  <c r="H158" i="49"/>
  <c r="I158" i="49" s="1"/>
  <c r="L158" i="49" s="1"/>
  <c r="G158" i="49"/>
  <c r="H157" i="49"/>
  <c r="I157" i="49" s="1"/>
  <c r="L157" i="49" s="1"/>
  <c r="G157" i="49"/>
  <c r="H156" i="49"/>
  <c r="I156" i="49" s="1"/>
  <c r="L156" i="49" s="1"/>
  <c r="G156" i="49"/>
  <c r="H155" i="49"/>
  <c r="I155" i="49" s="1"/>
  <c r="L155" i="49" s="1"/>
  <c r="G155" i="49"/>
  <c r="H154" i="49"/>
  <c r="I154" i="49" s="1"/>
  <c r="L154" i="49" s="1"/>
  <c r="G154" i="49"/>
  <c r="H153" i="49"/>
  <c r="I153" i="49" s="1"/>
  <c r="L153" i="49" s="1"/>
  <c r="G153" i="49"/>
  <c r="H152" i="49"/>
  <c r="I152" i="49" s="1"/>
  <c r="L152" i="49" s="1"/>
  <c r="G152" i="49"/>
  <c r="H151" i="49"/>
  <c r="I151" i="49" s="1"/>
  <c r="L151" i="49" s="1"/>
  <c r="G151" i="49"/>
  <c r="H150" i="49"/>
  <c r="I150" i="49" s="1"/>
  <c r="L150" i="49" s="1"/>
  <c r="G150" i="49"/>
  <c r="H149" i="49"/>
  <c r="I149" i="49" s="1"/>
  <c r="L149" i="49" s="1"/>
  <c r="G149" i="49"/>
  <c r="H148" i="49"/>
  <c r="I148" i="49" s="1"/>
  <c r="L148" i="49" s="1"/>
  <c r="G148" i="49"/>
  <c r="H147" i="49"/>
  <c r="I147" i="49" s="1"/>
  <c r="L147" i="49" s="1"/>
  <c r="G147" i="49"/>
  <c r="H146" i="49"/>
  <c r="I146" i="49" s="1"/>
  <c r="L146" i="49" s="1"/>
  <c r="G146" i="49"/>
  <c r="H145" i="49"/>
  <c r="I145" i="49" s="1"/>
  <c r="L145" i="49" s="1"/>
  <c r="G145" i="49"/>
  <c r="H144" i="49"/>
  <c r="I144" i="49" s="1"/>
  <c r="L144" i="49" s="1"/>
  <c r="G144" i="49"/>
  <c r="H143" i="49"/>
  <c r="I143" i="49" s="1"/>
  <c r="G143" i="49"/>
  <c r="H142" i="49"/>
  <c r="G142" i="49"/>
  <c r="K141" i="49"/>
  <c r="F141" i="49"/>
  <c r="H140" i="49"/>
  <c r="I140" i="49" s="1"/>
  <c r="L140" i="49" s="1"/>
  <c r="G140" i="49"/>
  <c r="H139" i="49"/>
  <c r="I139" i="49" s="1"/>
  <c r="L139" i="49" s="1"/>
  <c r="G139" i="49"/>
  <c r="H138" i="49"/>
  <c r="I138" i="49" s="1"/>
  <c r="L138" i="49" s="1"/>
  <c r="G138" i="49"/>
  <c r="H137" i="49"/>
  <c r="I137" i="49" s="1"/>
  <c r="L137" i="49" s="1"/>
  <c r="G137" i="49"/>
  <c r="H136" i="49"/>
  <c r="I136" i="49" s="1"/>
  <c r="L136" i="49" s="1"/>
  <c r="G136" i="49"/>
  <c r="H135" i="49"/>
  <c r="I135" i="49" s="1"/>
  <c r="L135" i="49" s="1"/>
  <c r="G135" i="49"/>
  <c r="H134" i="49"/>
  <c r="I134" i="49" s="1"/>
  <c r="L134" i="49" s="1"/>
  <c r="G134" i="49"/>
  <c r="H133" i="49"/>
  <c r="I133" i="49" s="1"/>
  <c r="L133" i="49" s="1"/>
  <c r="G133" i="49"/>
  <c r="H132" i="49"/>
  <c r="I132" i="49" s="1"/>
  <c r="L132" i="49" s="1"/>
  <c r="G132" i="49"/>
  <c r="H131" i="49"/>
  <c r="I131" i="49" s="1"/>
  <c r="L131" i="49" s="1"/>
  <c r="G131" i="49"/>
  <c r="H130" i="49"/>
  <c r="I130" i="49" s="1"/>
  <c r="L130" i="49" s="1"/>
  <c r="G130" i="49"/>
  <c r="H129" i="49"/>
  <c r="I129" i="49" s="1"/>
  <c r="L129" i="49" s="1"/>
  <c r="G129" i="49"/>
  <c r="H128" i="49"/>
  <c r="I128" i="49" s="1"/>
  <c r="L128" i="49" s="1"/>
  <c r="G128" i="49"/>
  <c r="H127" i="49"/>
  <c r="I127" i="49" s="1"/>
  <c r="L127" i="49" s="1"/>
  <c r="G127" i="49"/>
  <c r="H126" i="49"/>
  <c r="I126" i="49" s="1"/>
  <c r="L126" i="49" s="1"/>
  <c r="G126" i="49"/>
  <c r="H125" i="49"/>
  <c r="I125" i="49" s="1"/>
  <c r="L125" i="49" s="1"/>
  <c r="G125" i="49"/>
  <c r="H124" i="49"/>
  <c r="I124" i="49" s="1"/>
  <c r="L124" i="49" s="1"/>
  <c r="G124" i="49"/>
  <c r="H123" i="49"/>
  <c r="I123" i="49" s="1"/>
  <c r="L123" i="49" s="1"/>
  <c r="G123" i="49"/>
  <c r="H122" i="49"/>
  <c r="I122" i="49" s="1"/>
  <c r="L122" i="49" s="1"/>
  <c r="G122" i="49"/>
  <c r="H121" i="49"/>
  <c r="I121" i="49" s="1"/>
  <c r="L121" i="49" s="1"/>
  <c r="G121" i="49"/>
  <c r="H120" i="49"/>
  <c r="I120" i="49" s="1"/>
  <c r="L120" i="49" s="1"/>
  <c r="G120" i="49"/>
  <c r="H119" i="49"/>
  <c r="I119" i="49" s="1"/>
  <c r="L119" i="49" s="1"/>
  <c r="G119" i="49"/>
  <c r="H118" i="49"/>
  <c r="I118" i="49" s="1"/>
  <c r="L118" i="49" s="1"/>
  <c r="G118" i="49"/>
  <c r="H117" i="49"/>
  <c r="I117" i="49" s="1"/>
  <c r="L117" i="49" s="1"/>
  <c r="G117" i="49"/>
  <c r="H116" i="49"/>
  <c r="I116" i="49" s="1"/>
  <c r="L116" i="49" s="1"/>
  <c r="G116" i="49"/>
  <c r="H115" i="49"/>
  <c r="I115" i="49" s="1"/>
  <c r="L115" i="49" s="1"/>
  <c r="G115" i="49"/>
  <c r="H114" i="49"/>
  <c r="I114" i="49" s="1"/>
  <c r="L114" i="49" s="1"/>
  <c r="G114" i="49"/>
  <c r="H113" i="49"/>
  <c r="I113" i="49" s="1"/>
  <c r="L113" i="49" s="1"/>
  <c r="G113" i="49"/>
  <c r="H112" i="49"/>
  <c r="I112" i="49" s="1"/>
  <c r="L112" i="49" s="1"/>
  <c r="G112" i="49"/>
  <c r="H111" i="49"/>
  <c r="I111" i="49" s="1"/>
  <c r="L111" i="49" s="1"/>
  <c r="G111" i="49"/>
  <c r="H110" i="49"/>
  <c r="I110" i="49" s="1"/>
  <c r="L110" i="49" s="1"/>
  <c r="G110" i="49"/>
  <c r="H109" i="49"/>
  <c r="I109" i="49" s="1"/>
  <c r="L109" i="49" s="1"/>
  <c r="G109" i="49"/>
  <c r="H108" i="49"/>
  <c r="I108" i="49" s="1"/>
  <c r="L108" i="49" s="1"/>
  <c r="G108" i="49"/>
  <c r="H107" i="49"/>
  <c r="I107" i="49" s="1"/>
  <c r="L107" i="49" s="1"/>
  <c r="G107" i="49"/>
  <c r="H106" i="49"/>
  <c r="I106" i="49" s="1"/>
  <c r="L106" i="49" s="1"/>
  <c r="G106" i="49"/>
  <c r="H105" i="49"/>
  <c r="I105" i="49" s="1"/>
  <c r="L105" i="49" s="1"/>
  <c r="G105" i="49"/>
  <c r="H104" i="49"/>
  <c r="I104" i="49" s="1"/>
  <c r="L104" i="49" s="1"/>
  <c r="G104" i="49"/>
  <c r="H103" i="49"/>
  <c r="I103" i="49" s="1"/>
  <c r="L103" i="49" s="1"/>
  <c r="G103" i="49"/>
  <c r="H102" i="49"/>
  <c r="I102" i="49" s="1"/>
  <c r="L102" i="49" s="1"/>
  <c r="G102" i="49"/>
  <c r="H101" i="49"/>
  <c r="I101" i="49" s="1"/>
  <c r="L101" i="49" s="1"/>
  <c r="G101" i="49"/>
  <c r="H100" i="49"/>
  <c r="I100" i="49" s="1"/>
  <c r="L100" i="49" s="1"/>
  <c r="G100" i="49"/>
  <c r="H99" i="49"/>
  <c r="I99" i="49" s="1"/>
  <c r="L99" i="49" s="1"/>
  <c r="G99" i="49"/>
  <c r="H98" i="49"/>
  <c r="I98" i="49" s="1"/>
  <c r="L98" i="49" s="1"/>
  <c r="G98" i="49"/>
  <c r="H97" i="49"/>
  <c r="I97" i="49" s="1"/>
  <c r="L97" i="49" s="1"/>
  <c r="G97" i="49"/>
  <c r="H96" i="49"/>
  <c r="I96" i="49" s="1"/>
  <c r="L96" i="49" s="1"/>
  <c r="G96" i="49"/>
  <c r="H95" i="49"/>
  <c r="I95" i="49" s="1"/>
  <c r="L95" i="49" s="1"/>
  <c r="G95" i="49"/>
  <c r="H94" i="49"/>
  <c r="I94" i="49" s="1"/>
  <c r="L94" i="49" s="1"/>
  <c r="G94" i="49"/>
  <c r="H93" i="49"/>
  <c r="I93" i="49" s="1"/>
  <c r="L93" i="49" s="1"/>
  <c r="G93" i="49"/>
  <c r="H92" i="49"/>
  <c r="I92" i="49" s="1"/>
  <c r="L92" i="49" s="1"/>
  <c r="G92" i="49"/>
  <c r="H91" i="49"/>
  <c r="I91" i="49" s="1"/>
  <c r="L91" i="49" s="1"/>
  <c r="G91" i="49"/>
  <c r="H90" i="49"/>
  <c r="I90" i="49" s="1"/>
  <c r="L90" i="49" s="1"/>
  <c r="G90" i="49"/>
  <c r="H89" i="49"/>
  <c r="I89" i="49" s="1"/>
  <c r="L89" i="49" s="1"/>
  <c r="G89" i="49"/>
  <c r="H88" i="49"/>
  <c r="I88" i="49" s="1"/>
  <c r="L88" i="49" s="1"/>
  <c r="G88" i="49"/>
  <c r="H87" i="49"/>
  <c r="I87" i="49" s="1"/>
  <c r="L87" i="49" s="1"/>
  <c r="G87" i="49"/>
  <c r="H86" i="49"/>
  <c r="I86" i="49" s="1"/>
  <c r="L86" i="49" s="1"/>
  <c r="G86" i="49"/>
  <c r="H85" i="49"/>
  <c r="I85" i="49" s="1"/>
  <c r="L85" i="49" s="1"/>
  <c r="G85" i="49"/>
  <c r="H84" i="49"/>
  <c r="I84" i="49" s="1"/>
  <c r="L84" i="49" s="1"/>
  <c r="G84" i="49"/>
  <c r="H83" i="49"/>
  <c r="I83" i="49" s="1"/>
  <c r="L83" i="49" s="1"/>
  <c r="G83" i="49"/>
  <c r="H82" i="49"/>
  <c r="I82" i="49" s="1"/>
  <c r="L82" i="49" s="1"/>
  <c r="G82" i="49"/>
  <c r="H81" i="49"/>
  <c r="I81" i="49" s="1"/>
  <c r="L81" i="49" s="1"/>
  <c r="G81" i="49"/>
  <c r="H80" i="49"/>
  <c r="I80" i="49" s="1"/>
  <c r="L80" i="49" s="1"/>
  <c r="G80" i="49"/>
  <c r="H79" i="49"/>
  <c r="J79" i="49" s="1"/>
  <c r="G79" i="49"/>
  <c r="H78" i="49"/>
  <c r="G78" i="49"/>
  <c r="K77" i="49"/>
  <c r="J77" i="49"/>
  <c r="G77" i="49"/>
  <c r="F77" i="49"/>
  <c r="H76" i="49"/>
  <c r="I76" i="49" s="1"/>
  <c r="L76" i="49" s="1"/>
  <c r="H75" i="49"/>
  <c r="I75" i="49" s="1"/>
  <c r="L75" i="49" s="1"/>
  <c r="H74" i="49"/>
  <c r="I74" i="49" s="1"/>
  <c r="L74" i="49" s="1"/>
  <c r="H73" i="49"/>
  <c r="I73" i="49" s="1"/>
  <c r="L73" i="49" s="1"/>
  <c r="H72" i="49"/>
  <c r="I72" i="49" s="1"/>
  <c r="L72" i="49" s="1"/>
  <c r="H71" i="49"/>
  <c r="I71" i="49" s="1"/>
  <c r="L71" i="49" s="1"/>
  <c r="H70" i="49"/>
  <c r="I70" i="49" s="1"/>
  <c r="L70" i="49" s="1"/>
  <c r="H69" i="49"/>
  <c r="I69" i="49" s="1"/>
  <c r="L69" i="49" s="1"/>
  <c r="H68" i="49"/>
  <c r="I68" i="49" s="1"/>
  <c r="L68" i="49" s="1"/>
  <c r="H67" i="49"/>
  <c r="I67" i="49" s="1"/>
  <c r="L67" i="49" s="1"/>
  <c r="H66" i="49"/>
  <c r="I66" i="49" s="1"/>
  <c r="L66" i="49" s="1"/>
  <c r="H65" i="49"/>
  <c r="I65" i="49" s="1"/>
  <c r="L65" i="49" s="1"/>
  <c r="H64" i="49"/>
  <c r="I64" i="49" s="1"/>
  <c r="L64" i="49" s="1"/>
  <c r="H63" i="49"/>
  <c r="I63" i="49" s="1"/>
  <c r="L63" i="49" s="1"/>
  <c r="H62" i="49"/>
  <c r="I62" i="49" s="1"/>
  <c r="L62" i="49" s="1"/>
  <c r="H61" i="49"/>
  <c r="I61" i="49" s="1"/>
  <c r="L61" i="49" s="1"/>
  <c r="H60" i="49"/>
  <c r="I60" i="49" s="1"/>
  <c r="L60" i="49" s="1"/>
  <c r="H59" i="49"/>
  <c r="I59" i="49" s="1"/>
  <c r="L59" i="49" s="1"/>
  <c r="H58" i="49"/>
  <c r="I58" i="49" s="1"/>
  <c r="L58" i="49" s="1"/>
  <c r="H57" i="49"/>
  <c r="I57" i="49" s="1"/>
  <c r="L57" i="49" s="1"/>
  <c r="H56" i="49"/>
  <c r="I56" i="49" s="1"/>
  <c r="L56" i="49" s="1"/>
  <c r="H55" i="49"/>
  <c r="I55" i="49" s="1"/>
  <c r="L55" i="49" s="1"/>
  <c r="H54" i="49"/>
  <c r="I54" i="49" s="1"/>
  <c r="L54" i="49" s="1"/>
  <c r="H53" i="49"/>
  <c r="I53" i="49" s="1"/>
  <c r="L53" i="49" s="1"/>
  <c r="H52" i="49"/>
  <c r="I52" i="49" s="1"/>
  <c r="L52" i="49" s="1"/>
  <c r="H51" i="49"/>
  <c r="I51" i="49" s="1"/>
  <c r="L51" i="49" s="1"/>
  <c r="H50" i="49"/>
  <c r="I50" i="49" s="1"/>
  <c r="L50" i="49" s="1"/>
  <c r="H49" i="49"/>
  <c r="I49" i="49" s="1"/>
  <c r="L49" i="49" s="1"/>
  <c r="H48" i="49"/>
  <c r="I48" i="49" s="1"/>
  <c r="L48" i="49" s="1"/>
  <c r="H47" i="49"/>
  <c r="I47" i="49" s="1"/>
  <c r="L47" i="49" s="1"/>
  <c r="H46" i="49"/>
  <c r="I46" i="49" s="1"/>
  <c r="L46" i="49" s="1"/>
  <c r="H45" i="49"/>
  <c r="I45" i="49" s="1"/>
  <c r="L45" i="49" s="1"/>
  <c r="H44" i="49"/>
  <c r="I44" i="49" s="1"/>
  <c r="L44" i="49" s="1"/>
  <c r="H43" i="49"/>
  <c r="I43" i="49" s="1"/>
  <c r="L43" i="49" s="1"/>
  <c r="H42" i="49"/>
  <c r="I42" i="49" s="1"/>
  <c r="L42" i="49" s="1"/>
  <c r="H41" i="49"/>
  <c r="I41" i="49" s="1"/>
  <c r="L41" i="49" s="1"/>
  <c r="H40" i="49"/>
  <c r="I40" i="49" s="1"/>
  <c r="L40" i="49" s="1"/>
  <c r="H39" i="49"/>
  <c r="I39" i="49" s="1"/>
  <c r="L39" i="49" s="1"/>
  <c r="H38" i="49"/>
  <c r="I38" i="49" s="1"/>
  <c r="L38" i="49" s="1"/>
  <c r="H37" i="49"/>
  <c r="I37" i="49" s="1"/>
  <c r="L37" i="49" s="1"/>
  <c r="H36" i="49"/>
  <c r="I36" i="49" s="1"/>
  <c r="L36" i="49" s="1"/>
  <c r="H35" i="49"/>
  <c r="I35" i="49" s="1"/>
  <c r="L35" i="49" s="1"/>
  <c r="H34" i="49"/>
  <c r="I34" i="49" s="1"/>
  <c r="L34" i="49" s="1"/>
  <c r="H33" i="49"/>
  <c r="I33" i="49" s="1"/>
  <c r="L33" i="49" s="1"/>
  <c r="H32" i="49"/>
  <c r="I32" i="49" s="1"/>
  <c r="L32" i="49" s="1"/>
  <c r="H31" i="49"/>
  <c r="I31" i="49" s="1"/>
  <c r="L31" i="49" s="1"/>
  <c r="H30" i="49"/>
  <c r="I30" i="49" s="1"/>
  <c r="L30" i="49" s="1"/>
  <c r="H29" i="49"/>
  <c r="I29" i="49" s="1"/>
  <c r="L29" i="49" s="1"/>
  <c r="H28" i="49"/>
  <c r="I28" i="49" s="1"/>
  <c r="L28" i="49" s="1"/>
  <c r="H27" i="49"/>
  <c r="I27" i="49" s="1"/>
  <c r="L27" i="49" s="1"/>
  <c r="H26" i="49"/>
  <c r="I26" i="49" s="1"/>
  <c r="L26" i="49" s="1"/>
  <c r="H25" i="49"/>
  <c r="I25" i="49" s="1"/>
  <c r="L25" i="49" s="1"/>
  <c r="H24" i="49"/>
  <c r="I24" i="49" s="1"/>
  <c r="L24" i="49" s="1"/>
  <c r="H23" i="49"/>
  <c r="I23" i="49" s="1"/>
  <c r="L23" i="49" s="1"/>
  <c r="H22" i="49"/>
  <c r="I22" i="49" s="1"/>
  <c r="L22" i="49" s="1"/>
  <c r="H21" i="49"/>
  <c r="I21" i="49" s="1"/>
  <c r="L21" i="49" s="1"/>
  <c r="H20" i="49"/>
  <c r="I20" i="49" s="1"/>
  <c r="L20" i="49" s="1"/>
  <c r="H19" i="49"/>
  <c r="I19" i="49" s="1"/>
  <c r="L19" i="49" s="1"/>
  <c r="H18" i="49"/>
  <c r="I18" i="49" s="1"/>
  <c r="L18" i="49" s="1"/>
  <c r="H17" i="49"/>
  <c r="I17" i="49" s="1"/>
  <c r="L17" i="49" s="1"/>
  <c r="H16" i="49"/>
  <c r="I16" i="49" s="1"/>
  <c r="L16" i="49" s="1"/>
  <c r="H15" i="49"/>
  <c r="I15" i="49" s="1"/>
  <c r="L15" i="49" s="1"/>
  <c r="H14" i="49"/>
  <c r="I14" i="49" s="1"/>
  <c r="L14" i="49" s="1"/>
  <c r="H13" i="49"/>
  <c r="I13" i="49" s="1"/>
  <c r="L13" i="49" s="1"/>
  <c r="H12" i="49"/>
  <c r="I12" i="49" s="1"/>
  <c r="L12" i="49" s="1"/>
  <c r="H11" i="49"/>
  <c r="I11" i="49" s="1"/>
  <c r="L11" i="49" s="1"/>
  <c r="H10" i="49"/>
  <c r="I10" i="49" s="1"/>
  <c r="L10" i="49" s="1"/>
  <c r="H9" i="49"/>
  <c r="I9" i="49" s="1"/>
  <c r="L9" i="49" s="1"/>
  <c r="H8" i="49"/>
  <c r="I8" i="49" s="1"/>
  <c r="L8" i="49" s="1"/>
  <c r="H7" i="49"/>
  <c r="I7" i="49" s="1"/>
  <c r="L7" i="49" s="1"/>
  <c r="H6" i="49"/>
  <c r="I6" i="49" s="1"/>
  <c r="L6" i="49" s="1"/>
  <c r="H5" i="49"/>
  <c r="I5" i="49" s="1"/>
  <c r="L5" i="49" s="1"/>
  <c r="H4" i="49"/>
  <c r="I4" i="49" s="1"/>
  <c r="L4" i="49" s="1"/>
  <c r="H3" i="49"/>
  <c r="I3" i="49" s="1"/>
  <c r="K196" i="51"/>
  <c r="G196" i="51"/>
  <c r="F196" i="51"/>
  <c r="J187" i="51"/>
  <c r="I187" i="51"/>
  <c r="G186" i="51"/>
  <c r="H186" i="51" s="1"/>
  <c r="K186" i="51" s="1"/>
  <c r="L186" i="51" s="1"/>
  <c r="G185" i="51"/>
  <c r="H185" i="51" s="1"/>
  <c r="K185" i="51" s="1"/>
  <c r="L185" i="51" s="1"/>
  <c r="G184" i="51"/>
  <c r="H184" i="51" s="1"/>
  <c r="K184" i="51" s="1"/>
  <c r="L184" i="51" s="1"/>
  <c r="G183" i="51"/>
  <c r="H183" i="51" s="1"/>
  <c r="K183" i="51" s="1"/>
  <c r="L183" i="51" s="1"/>
  <c r="G182" i="51"/>
  <c r="K173" i="51"/>
  <c r="G172" i="51"/>
  <c r="H172" i="51" s="1"/>
  <c r="J172" i="51" s="1"/>
  <c r="L172" i="51" s="1"/>
  <c r="G171" i="51"/>
  <c r="H171" i="51" s="1"/>
  <c r="J171" i="51" s="1"/>
  <c r="L171" i="51" s="1"/>
  <c r="G170" i="51"/>
  <c r="H170" i="51" s="1"/>
  <c r="J170" i="51" s="1"/>
  <c r="L170" i="51" s="1"/>
  <c r="G169" i="51"/>
  <c r="H169" i="51" s="1"/>
  <c r="J169" i="51" s="1"/>
  <c r="L169" i="51" s="1"/>
  <c r="G168" i="51"/>
  <c r="H168" i="51" s="1"/>
  <c r="J168" i="51" s="1"/>
  <c r="L168" i="51" s="1"/>
  <c r="G167" i="51"/>
  <c r="H167" i="51" s="1"/>
  <c r="J167" i="51" s="1"/>
  <c r="G166" i="51"/>
  <c r="H166" i="51" s="1"/>
  <c r="I166" i="51" s="1"/>
  <c r="L166" i="51" s="1"/>
  <c r="G165" i="51"/>
  <c r="H165" i="51" s="1"/>
  <c r="I165" i="51" s="1"/>
  <c r="L165" i="51" s="1"/>
  <c r="G164" i="51"/>
  <c r="H164" i="51" s="1"/>
  <c r="I164" i="51" s="1"/>
  <c r="L164" i="51" s="1"/>
  <c r="G163" i="51"/>
  <c r="H163" i="51" s="1"/>
  <c r="I163" i="51" s="1"/>
  <c r="L163" i="51" s="1"/>
  <c r="G162" i="51"/>
  <c r="H162" i="51" s="1"/>
  <c r="I162" i="51" s="1"/>
  <c r="L162" i="51" s="1"/>
  <c r="G161" i="51"/>
  <c r="H161" i="51" s="1"/>
  <c r="I161" i="51" s="1"/>
  <c r="L161" i="51" s="1"/>
  <c r="G160" i="51"/>
  <c r="H160" i="51" s="1"/>
  <c r="I160" i="51" s="1"/>
  <c r="L160" i="51" s="1"/>
  <c r="H159" i="51"/>
  <c r="I159" i="51" s="1"/>
  <c r="L159" i="51" s="1"/>
  <c r="G159" i="51"/>
  <c r="F158" i="51"/>
  <c r="G158" i="51" s="1"/>
  <c r="H157" i="51"/>
  <c r="I157" i="51" s="1"/>
  <c r="L157" i="51" s="1"/>
  <c r="G157" i="51"/>
  <c r="H156" i="51"/>
  <c r="I156" i="51" s="1"/>
  <c r="L156" i="51" s="1"/>
  <c r="G156" i="51"/>
  <c r="H155" i="51"/>
  <c r="I155" i="51" s="1"/>
  <c r="L155" i="51" s="1"/>
  <c r="G155" i="51"/>
  <c r="G154" i="51"/>
  <c r="H154" i="51" s="1"/>
  <c r="I154" i="51" s="1"/>
  <c r="L154" i="51" s="1"/>
  <c r="G153" i="51"/>
  <c r="H153" i="51" s="1"/>
  <c r="I153" i="51" s="1"/>
  <c r="L153" i="51" s="1"/>
  <c r="G152" i="51"/>
  <c r="H152" i="51" s="1"/>
  <c r="I152" i="51" s="1"/>
  <c r="L152" i="51" s="1"/>
  <c r="G151" i="51"/>
  <c r="G150" i="51"/>
  <c r="H150" i="51" s="1"/>
  <c r="I150" i="51" s="1"/>
  <c r="L150" i="51" s="1"/>
  <c r="K149" i="51"/>
  <c r="I149" i="51"/>
  <c r="F149" i="51"/>
  <c r="H148" i="51"/>
  <c r="J148" i="51" s="1"/>
  <c r="L148" i="51" s="1"/>
  <c r="L149" i="51" s="1"/>
  <c r="G148" i="51"/>
  <c r="G149" i="51" s="1"/>
  <c r="K147" i="51"/>
  <c r="J147" i="51"/>
  <c r="F147" i="51"/>
  <c r="H146" i="51"/>
  <c r="I146" i="51" s="1"/>
  <c r="L146" i="51" s="1"/>
  <c r="G146" i="51"/>
  <c r="H145" i="51"/>
  <c r="I145" i="51" s="1"/>
  <c r="L145" i="51" s="1"/>
  <c r="G145" i="51"/>
  <c r="H144" i="51"/>
  <c r="I144" i="51" s="1"/>
  <c r="L144" i="51" s="1"/>
  <c r="G144" i="51"/>
  <c r="H143" i="51"/>
  <c r="I143" i="51" s="1"/>
  <c r="L143" i="51" s="1"/>
  <c r="G143" i="51"/>
  <c r="H142" i="51"/>
  <c r="I142" i="51" s="1"/>
  <c r="L142" i="51" s="1"/>
  <c r="G142" i="51"/>
  <c r="H141" i="51"/>
  <c r="I141" i="51" s="1"/>
  <c r="L141" i="51" s="1"/>
  <c r="G141" i="51"/>
  <c r="H140" i="51"/>
  <c r="I140" i="51" s="1"/>
  <c r="L140" i="51" s="1"/>
  <c r="G140" i="51"/>
  <c r="H139" i="51"/>
  <c r="I139" i="51" s="1"/>
  <c r="L139" i="51" s="1"/>
  <c r="G139" i="51"/>
  <c r="H138" i="51"/>
  <c r="I138" i="51" s="1"/>
  <c r="L138" i="51" s="1"/>
  <c r="G138" i="51"/>
  <c r="H137" i="51"/>
  <c r="I137" i="51" s="1"/>
  <c r="L137" i="51" s="1"/>
  <c r="G137" i="51"/>
  <c r="H136" i="51"/>
  <c r="I136" i="51" s="1"/>
  <c r="L136" i="51" s="1"/>
  <c r="G136" i="51"/>
  <c r="H135" i="51"/>
  <c r="I135" i="51" s="1"/>
  <c r="L135" i="51" s="1"/>
  <c r="G135" i="51"/>
  <c r="H134" i="51"/>
  <c r="I134" i="51" s="1"/>
  <c r="L134" i="51" s="1"/>
  <c r="G134" i="51"/>
  <c r="H133" i="51"/>
  <c r="I133" i="51" s="1"/>
  <c r="L133" i="51" s="1"/>
  <c r="G133" i="51"/>
  <c r="H132" i="51"/>
  <c r="I132" i="51" s="1"/>
  <c r="L132" i="51" s="1"/>
  <c r="G132" i="51"/>
  <c r="H131" i="51"/>
  <c r="I131" i="51" s="1"/>
  <c r="L131" i="51" s="1"/>
  <c r="G131" i="51"/>
  <c r="H130" i="51"/>
  <c r="I130" i="51" s="1"/>
  <c r="L130" i="51" s="1"/>
  <c r="G130" i="51"/>
  <c r="H129" i="51"/>
  <c r="I129" i="51" s="1"/>
  <c r="L129" i="51" s="1"/>
  <c r="G129" i="51"/>
  <c r="H128" i="51"/>
  <c r="I128" i="51" s="1"/>
  <c r="L128" i="51" s="1"/>
  <c r="G128" i="51"/>
  <c r="H127" i="51"/>
  <c r="G127" i="51"/>
  <c r="K126" i="51"/>
  <c r="J126" i="51"/>
  <c r="F126" i="51"/>
  <c r="H125" i="51"/>
  <c r="I125" i="51" s="1"/>
  <c r="L125" i="51" s="1"/>
  <c r="G125" i="51"/>
  <c r="H124" i="51"/>
  <c r="I124" i="51" s="1"/>
  <c r="L124" i="51" s="1"/>
  <c r="G124" i="51"/>
  <c r="H123" i="51"/>
  <c r="I123" i="51" s="1"/>
  <c r="L123" i="51" s="1"/>
  <c r="G123" i="51"/>
  <c r="H122" i="51"/>
  <c r="I122" i="51" s="1"/>
  <c r="L122" i="51" s="1"/>
  <c r="G122" i="51"/>
  <c r="H121" i="51"/>
  <c r="I121" i="51" s="1"/>
  <c r="L121" i="51" s="1"/>
  <c r="G121" i="51"/>
  <c r="H120" i="51"/>
  <c r="I120" i="51" s="1"/>
  <c r="L120" i="51" s="1"/>
  <c r="G120" i="51"/>
  <c r="H119" i="51"/>
  <c r="I119" i="51" s="1"/>
  <c r="L119" i="51" s="1"/>
  <c r="G119" i="51"/>
  <c r="H118" i="51"/>
  <c r="I118" i="51" s="1"/>
  <c r="L118" i="51" s="1"/>
  <c r="G118" i="51"/>
  <c r="H117" i="51"/>
  <c r="I117" i="51" s="1"/>
  <c r="L117" i="51" s="1"/>
  <c r="G117" i="51"/>
  <c r="H116" i="51"/>
  <c r="I116" i="51" s="1"/>
  <c r="L116" i="51" s="1"/>
  <c r="G116" i="51"/>
  <c r="H115" i="51"/>
  <c r="I115" i="51" s="1"/>
  <c r="L115" i="51" s="1"/>
  <c r="G115" i="51"/>
  <c r="H114" i="51"/>
  <c r="I114" i="51" s="1"/>
  <c r="L114" i="51" s="1"/>
  <c r="G114" i="51"/>
  <c r="H113" i="51"/>
  <c r="I113" i="51" s="1"/>
  <c r="L113" i="51" s="1"/>
  <c r="G113" i="51"/>
  <c r="H112" i="51"/>
  <c r="I112" i="51" s="1"/>
  <c r="L112" i="51" s="1"/>
  <c r="G112" i="51"/>
  <c r="H111" i="51"/>
  <c r="I111" i="51" s="1"/>
  <c r="L111" i="51" s="1"/>
  <c r="G111" i="51"/>
  <c r="H110" i="51"/>
  <c r="I110" i="51" s="1"/>
  <c r="L110" i="51" s="1"/>
  <c r="G110" i="51"/>
  <c r="H109" i="51"/>
  <c r="I109" i="51" s="1"/>
  <c r="L109" i="51" s="1"/>
  <c r="G109" i="51"/>
  <c r="H108" i="51"/>
  <c r="I108" i="51" s="1"/>
  <c r="L108" i="51" s="1"/>
  <c r="G108" i="51"/>
  <c r="H107" i="51"/>
  <c r="I107" i="51" s="1"/>
  <c r="L107" i="51" s="1"/>
  <c r="G107" i="51"/>
  <c r="H106" i="51"/>
  <c r="I106" i="51" s="1"/>
  <c r="L106" i="51" s="1"/>
  <c r="G106" i="51"/>
  <c r="H105" i="51"/>
  <c r="I105" i="51" s="1"/>
  <c r="L105" i="51" s="1"/>
  <c r="G105" i="51"/>
  <c r="H104" i="51"/>
  <c r="I104" i="51" s="1"/>
  <c r="L104" i="51" s="1"/>
  <c r="G104" i="51"/>
  <c r="H103" i="51"/>
  <c r="I103" i="51" s="1"/>
  <c r="L103" i="51" s="1"/>
  <c r="G103" i="51"/>
  <c r="H102" i="51"/>
  <c r="I102" i="51" s="1"/>
  <c r="L102" i="51" s="1"/>
  <c r="G102" i="51"/>
  <c r="H101" i="51"/>
  <c r="I101" i="51" s="1"/>
  <c r="L101" i="51" s="1"/>
  <c r="G101" i="51"/>
  <c r="H100" i="51"/>
  <c r="I100" i="51" s="1"/>
  <c r="L100" i="51" s="1"/>
  <c r="G100" i="51"/>
  <c r="H99" i="51"/>
  <c r="I99" i="51" s="1"/>
  <c r="L99" i="51" s="1"/>
  <c r="G99" i="51"/>
  <c r="H98" i="51"/>
  <c r="I98" i="51" s="1"/>
  <c r="L98" i="51" s="1"/>
  <c r="G98" i="51"/>
  <c r="H97" i="51"/>
  <c r="I97" i="51" s="1"/>
  <c r="L97" i="51" s="1"/>
  <c r="G97" i="51"/>
  <c r="H96" i="51"/>
  <c r="I96" i="51" s="1"/>
  <c r="L96" i="51" s="1"/>
  <c r="G96" i="51"/>
  <c r="H95" i="51"/>
  <c r="I95" i="51" s="1"/>
  <c r="L95" i="51" s="1"/>
  <c r="G95" i="51"/>
  <c r="H94" i="51"/>
  <c r="I94" i="51" s="1"/>
  <c r="L94" i="51" s="1"/>
  <c r="G94" i="51"/>
  <c r="H93" i="51"/>
  <c r="I93" i="51" s="1"/>
  <c r="L93" i="51" s="1"/>
  <c r="G93" i="51"/>
  <c r="H92" i="51"/>
  <c r="I92" i="51" s="1"/>
  <c r="L92" i="51" s="1"/>
  <c r="G92" i="51"/>
  <c r="H91" i="51"/>
  <c r="I91" i="51" s="1"/>
  <c r="L91" i="51" s="1"/>
  <c r="G91" i="51"/>
  <c r="H90" i="51"/>
  <c r="I90" i="51" s="1"/>
  <c r="L90" i="51" s="1"/>
  <c r="G90" i="51"/>
  <c r="H89" i="51"/>
  <c r="I89" i="51" s="1"/>
  <c r="L89" i="51" s="1"/>
  <c r="G89" i="51"/>
  <c r="H88" i="51"/>
  <c r="I88" i="51" s="1"/>
  <c r="L88" i="51" s="1"/>
  <c r="G88" i="51"/>
  <c r="H87" i="51"/>
  <c r="I87" i="51" s="1"/>
  <c r="L87" i="51" s="1"/>
  <c r="G87" i="51"/>
  <c r="H86" i="51"/>
  <c r="I86" i="51" s="1"/>
  <c r="L86" i="51" s="1"/>
  <c r="G86" i="51"/>
  <c r="H85" i="51"/>
  <c r="I85" i="51" s="1"/>
  <c r="L85" i="51" s="1"/>
  <c r="G85" i="51"/>
  <c r="H84" i="51"/>
  <c r="I84" i="51" s="1"/>
  <c r="L84" i="51" s="1"/>
  <c r="G84" i="51"/>
  <c r="H83" i="51"/>
  <c r="I83" i="51" s="1"/>
  <c r="L83" i="51" s="1"/>
  <c r="G83" i="51"/>
  <c r="H82" i="51"/>
  <c r="I82" i="51" s="1"/>
  <c r="L82" i="51" s="1"/>
  <c r="G82" i="51"/>
  <c r="H81" i="51"/>
  <c r="I81" i="51" s="1"/>
  <c r="L81" i="51" s="1"/>
  <c r="G81" i="51"/>
  <c r="H80" i="51"/>
  <c r="I80" i="51" s="1"/>
  <c r="L80" i="51" s="1"/>
  <c r="G80" i="51"/>
  <c r="H79" i="51"/>
  <c r="I79" i="51" s="1"/>
  <c r="L79" i="51" s="1"/>
  <c r="G79" i="51"/>
  <c r="H78" i="51"/>
  <c r="I78" i="51" s="1"/>
  <c r="L78" i="51" s="1"/>
  <c r="G78" i="51"/>
  <c r="H77" i="51"/>
  <c r="I77" i="51" s="1"/>
  <c r="L77" i="51" s="1"/>
  <c r="G77" i="51"/>
  <c r="H76" i="51"/>
  <c r="I76" i="51" s="1"/>
  <c r="L76" i="51" s="1"/>
  <c r="G76" i="51"/>
  <c r="H75" i="51"/>
  <c r="I75" i="51" s="1"/>
  <c r="L75" i="51" s="1"/>
  <c r="G75" i="51"/>
  <c r="H74" i="51"/>
  <c r="I74" i="51" s="1"/>
  <c r="L74" i="51" s="1"/>
  <c r="G74" i="51"/>
  <c r="H73" i="51"/>
  <c r="I73" i="51" s="1"/>
  <c r="L73" i="51" s="1"/>
  <c r="G73" i="51"/>
  <c r="H72" i="51"/>
  <c r="I72" i="51" s="1"/>
  <c r="L72" i="51" s="1"/>
  <c r="G72" i="51"/>
  <c r="H71" i="51"/>
  <c r="I71" i="51" s="1"/>
  <c r="L71" i="51" s="1"/>
  <c r="G71" i="51"/>
  <c r="H70" i="51"/>
  <c r="I70" i="51" s="1"/>
  <c r="L70" i="51" s="1"/>
  <c r="G70" i="51"/>
  <c r="H69" i="51"/>
  <c r="G69" i="51"/>
  <c r="H68" i="51"/>
  <c r="I68" i="51" s="1"/>
  <c r="G68" i="51"/>
  <c r="K67" i="51"/>
  <c r="F67" i="51"/>
  <c r="G66" i="51"/>
  <c r="H66" i="51" s="1"/>
  <c r="I66" i="51" s="1"/>
  <c r="L66" i="51" s="1"/>
  <c r="G65" i="51"/>
  <c r="H65" i="51" s="1"/>
  <c r="I65" i="51" s="1"/>
  <c r="L65" i="51" s="1"/>
  <c r="G64" i="51"/>
  <c r="H64" i="51" s="1"/>
  <c r="I64" i="51" s="1"/>
  <c r="L64" i="51" s="1"/>
  <c r="G63" i="51"/>
  <c r="H63" i="51" s="1"/>
  <c r="J63" i="51" s="1"/>
  <c r="L63" i="51" s="1"/>
  <c r="G62" i="51"/>
  <c r="H62" i="51" s="1"/>
  <c r="I62" i="51" s="1"/>
  <c r="L62" i="51" s="1"/>
  <c r="G61" i="51"/>
  <c r="H61" i="51" s="1"/>
  <c r="I61" i="51" s="1"/>
  <c r="L61" i="51" s="1"/>
  <c r="G60" i="51"/>
  <c r="H60" i="51" s="1"/>
  <c r="I60" i="51" s="1"/>
  <c r="L60" i="51" s="1"/>
  <c r="G59" i="51"/>
  <c r="H59" i="51" s="1"/>
  <c r="I59" i="51" s="1"/>
  <c r="L59" i="51" s="1"/>
  <c r="G58" i="51"/>
  <c r="H58" i="51" s="1"/>
  <c r="I58" i="51" s="1"/>
  <c r="L58" i="51" s="1"/>
  <c r="G57" i="51"/>
  <c r="H57" i="51" s="1"/>
  <c r="I57" i="51" s="1"/>
  <c r="L57" i="51" s="1"/>
  <c r="G56" i="51"/>
  <c r="H56" i="51" s="1"/>
  <c r="I56" i="51" s="1"/>
  <c r="L56" i="51" s="1"/>
  <c r="G55" i="51"/>
  <c r="H55" i="51" s="1"/>
  <c r="I55" i="51" s="1"/>
  <c r="L55" i="51" s="1"/>
  <c r="G54" i="51"/>
  <c r="H54" i="51" s="1"/>
  <c r="I54" i="51" s="1"/>
  <c r="L54" i="51" s="1"/>
  <c r="G53" i="51"/>
  <c r="H53" i="51" s="1"/>
  <c r="I53" i="51" s="1"/>
  <c r="L53" i="51" s="1"/>
  <c r="G52" i="51"/>
  <c r="H52" i="51" s="1"/>
  <c r="I52" i="51" s="1"/>
  <c r="L52" i="51" s="1"/>
  <c r="G51" i="51"/>
  <c r="H51" i="51" s="1"/>
  <c r="I51" i="51" s="1"/>
  <c r="L51" i="51" s="1"/>
  <c r="G50" i="51"/>
  <c r="H50" i="51" s="1"/>
  <c r="I50" i="51" s="1"/>
  <c r="L50" i="51" s="1"/>
  <c r="G49" i="51"/>
  <c r="H49" i="51" s="1"/>
  <c r="I49" i="51" s="1"/>
  <c r="L49" i="51" s="1"/>
  <c r="G48" i="51"/>
  <c r="H48" i="51" s="1"/>
  <c r="I48" i="51" s="1"/>
  <c r="L48" i="51" s="1"/>
  <c r="G47" i="51"/>
  <c r="H47" i="51" s="1"/>
  <c r="I47" i="51" s="1"/>
  <c r="L47" i="51" s="1"/>
  <c r="G46" i="51"/>
  <c r="H46" i="51" s="1"/>
  <c r="I46" i="51" s="1"/>
  <c r="L46" i="51" s="1"/>
  <c r="G45" i="51"/>
  <c r="H45" i="51" s="1"/>
  <c r="I45" i="51" s="1"/>
  <c r="L45" i="51" s="1"/>
  <c r="G44" i="51"/>
  <c r="H44" i="51" s="1"/>
  <c r="I44" i="51" s="1"/>
  <c r="L44" i="51" s="1"/>
  <c r="G43" i="51"/>
  <c r="H43" i="51" s="1"/>
  <c r="I43" i="51" s="1"/>
  <c r="L43" i="51" s="1"/>
  <c r="G42" i="51"/>
  <c r="H42" i="51" s="1"/>
  <c r="I42" i="51" s="1"/>
  <c r="L42" i="51" s="1"/>
  <c r="G41" i="51"/>
  <c r="H41" i="51" s="1"/>
  <c r="I41" i="51" s="1"/>
  <c r="L41" i="51" s="1"/>
  <c r="G40" i="51"/>
  <c r="H40" i="51" s="1"/>
  <c r="I40" i="51" s="1"/>
  <c r="L40" i="51" s="1"/>
  <c r="G39" i="51"/>
  <c r="H39" i="51" s="1"/>
  <c r="I39" i="51" s="1"/>
  <c r="L39" i="51" s="1"/>
  <c r="G38" i="51"/>
  <c r="H38" i="51" s="1"/>
  <c r="J38" i="51" s="1"/>
  <c r="L38" i="51" s="1"/>
  <c r="G37" i="51"/>
  <c r="H37" i="51" s="1"/>
  <c r="J37" i="51" s="1"/>
  <c r="L37" i="51" s="1"/>
  <c r="G36" i="51"/>
  <c r="H36" i="51" s="1"/>
  <c r="J36" i="51" s="1"/>
  <c r="L36" i="51" s="1"/>
  <c r="G35" i="51"/>
  <c r="H35" i="51" s="1"/>
  <c r="I35" i="51" s="1"/>
  <c r="L35" i="51" s="1"/>
  <c r="G34" i="51"/>
  <c r="H34" i="51" s="1"/>
  <c r="I34" i="51" s="1"/>
  <c r="L34" i="51" s="1"/>
  <c r="G33" i="51"/>
  <c r="H33" i="51" s="1"/>
  <c r="I33" i="51" s="1"/>
  <c r="L33" i="51" s="1"/>
  <c r="G32" i="51"/>
  <c r="H32" i="51" s="1"/>
  <c r="I32" i="51" s="1"/>
  <c r="L32" i="51" s="1"/>
  <c r="G31" i="51"/>
  <c r="H31" i="51" s="1"/>
  <c r="I31" i="51" s="1"/>
  <c r="L31" i="51" s="1"/>
  <c r="G30" i="51"/>
  <c r="H30" i="51" s="1"/>
  <c r="I30" i="51" s="1"/>
  <c r="L30" i="51" s="1"/>
  <c r="G29" i="51"/>
  <c r="H29" i="51" s="1"/>
  <c r="I29" i="51" s="1"/>
  <c r="L29" i="51" s="1"/>
  <c r="G28" i="51"/>
  <c r="H28" i="51" s="1"/>
  <c r="I28" i="51" s="1"/>
  <c r="L28" i="51" s="1"/>
  <c r="G27" i="51"/>
  <c r="H27" i="51" s="1"/>
  <c r="I27" i="51" s="1"/>
  <c r="L27" i="51" s="1"/>
  <c r="G26" i="51"/>
  <c r="H26" i="51" s="1"/>
  <c r="I26" i="51" s="1"/>
  <c r="L26" i="51" s="1"/>
  <c r="G25" i="51"/>
  <c r="H25" i="51" s="1"/>
  <c r="I25" i="51" s="1"/>
  <c r="L25" i="51" s="1"/>
  <c r="G24" i="51"/>
  <c r="H24" i="51" s="1"/>
  <c r="I24" i="51" s="1"/>
  <c r="L24" i="51" s="1"/>
  <c r="G23" i="51"/>
  <c r="H23" i="51" s="1"/>
  <c r="I23" i="51" s="1"/>
  <c r="L23" i="51" s="1"/>
  <c r="G22" i="51"/>
  <c r="H22" i="51" s="1"/>
  <c r="I22" i="51" s="1"/>
  <c r="L22" i="51" s="1"/>
  <c r="G21" i="51"/>
  <c r="H21" i="51" s="1"/>
  <c r="I21" i="51" s="1"/>
  <c r="L21" i="51" s="1"/>
  <c r="G20" i="51"/>
  <c r="H20" i="51" s="1"/>
  <c r="I20" i="51" s="1"/>
  <c r="L20" i="51" s="1"/>
  <c r="G19" i="51"/>
  <c r="H19" i="51" s="1"/>
  <c r="I19" i="51" s="1"/>
  <c r="L19" i="51" s="1"/>
  <c r="G18" i="51"/>
  <c r="H18" i="51" s="1"/>
  <c r="J18" i="51" s="1"/>
  <c r="G17" i="51"/>
  <c r="H17" i="51" s="1"/>
  <c r="I17" i="51" s="1"/>
  <c r="L17" i="51" s="1"/>
  <c r="G16" i="51"/>
  <c r="H16" i="51" s="1"/>
  <c r="I16" i="51" s="1"/>
  <c r="L16" i="51" s="1"/>
  <c r="G15" i="51"/>
  <c r="H15" i="51" s="1"/>
  <c r="I15" i="51" s="1"/>
  <c r="L15" i="51" s="1"/>
  <c r="G14" i="51"/>
  <c r="H14" i="51" s="1"/>
  <c r="I14" i="51" s="1"/>
  <c r="L14" i="51" s="1"/>
  <c r="G13" i="51"/>
  <c r="H13" i="51" s="1"/>
  <c r="I13" i="51" s="1"/>
  <c r="L13" i="51" s="1"/>
  <c r="G12" i="51"/>
  <c r="H12" i="51" s="1"/>
  <c r="I12" i="51" s="1"/>
  <c r="L12" i="51" s="1"/>
  <c r="G11" i="51"/>
  <c r="H11" i="51" s="1"/>
  <c r="I11" i="51" s="1"/>
  <c r="L11" i="51" s="1"/>
  <c r="G10" i="51"/>
  <c r="H10" i="51" s="1"/>
  <c r="I10" i="51" s="1"/>
  <c r="L10" i="51" s="1"/>
  <c r="G9" i="51"/>
  <c r="H9" i="51" s="1"/>
  <c r="I9" i="51" s="1"/>
  <c r="L9" i="51" s="1"/>
  <c r="G8" i="51"/>
  <c r="H8" i="51" s="1"/>
  <c r="I8" i="51" s="1"/>
  <c r="L8" i="51" s="1"/>
  <c r="G7" i="51"/>
  <c r="H7" i="51" s="1"/>
  <c r="I7" i="51" s="1"/>
  <c r="L7" i="51" s="1"/>
  <c r="H6" i="51"/>
  <c r="I6" i="51" s="1"/>
  <c r="L6" i="51" s="1"/>
  <c r="G6" i="51"/>
  <c r="H5" i="51"/>
  <c r="I5" i="51" s="1"/>
  <c r="L5" i="51" s="1"/>
  <c r="G5" i="51"/>
  <c r="H4" i="51"/>
  <c r="I4" i="51" s="1"/>
  <c r="L4" i="51" s="1"/>
  <c r="G4" i="51"/>
  <c r="H3" i="51"/>
  <c r="I3" i="51" s="1"/>
  <c r="L3" i="51" s="1"/>
  <c r="G3" i="51"/>
  <c r="F621" i="74"/>
  <c r="I31" i="44"/>
  <c r="H30" i="44"/>
  <c r="K30" i="44" s="1"/>
  <c r="L30" i="44" s="1"/>
  <c r="G30" i="44"/>
  <c r="G29" i="44"/>
  <c r="J28" i="44"/>
  <c r="L28" i="44" s="1"/>
  <c r="K19" i="44"/>
  <c r="F19" i="44"/>
  <c r="G18" i="44"/>
  <c r="H18" i="44" s="1"/>
  <c r="J18" i="44" s="1"/>
  <c r="L18" i="44" s="1"/>
  <c r="G17" i="44"/>
  <c r="H17" i="44" s="1"/>
  <c r="J17" i="44" s="1"/>
  <c r="G16" i="44"/>
  <c r="G15" i="44"/>
  <c r="H15" i="44" s="1"/>
  <c r="K14" i="44"/>
  <c r="F14" i="44"/>
  <c r="H13" i="44"/>
  <c r="I13" i="44" s="1"/>
  <c r="L13" i="44" s="1"/>
  <c r="G13" i="44"/>
  <c r="J12" i="44"/>
  <c r="L12" i="44" s="1"/>
  <c r="H12" i="44"/>
  <c r="G12" i="44"/>
  <c r="J11" i="44"/>
  <c r="L11" i="44" s="1"/>
  <c r="H11" i="44"/>
  <c r="G11" i="44"/>
  <c r="J10" i="44"/>
  <c r="L10" i="44" s="1"/>
  <c r="H10" i="44"/>
  <c r="G10" i="44"/>
  <c r="J9" i="44"/>
  <c r="L9" i="44" s="1"/>
  <c r="H9" i="44"/>
  <c r="G9" i="44"/>
  <c r="H8" i="44"/>
  <c r="I8" i="44" s="1"/>
  <c r="L8" i="44" s="1"/>
  <c r="G8" i="44"/>
  <c r="H7" i="44"/>
  <c r="I7" i="44" s="1"/>
  <c r="L7" i="44" s="1"/>
  <c r="G7" i="44"/>
  <c r="H6" i="44"/>
  <c r="I6" i="44" s="1"/>
  <c r="G6" i="44"/>
  <c r="H5" i="44"/>
  <c r="I5" i="44" s="1"/>
  <c r="L5" i="44" s="1"/>
  <c r="G5" i="44"/>
  <c r="K4" i="44"/>
  <c r="I4" i="44"/>
  <c r="F4" i="44"/>
  <c r="G3" i="44"/>
  <c r="G4" i="44" s="1"/>
  <c r="M128" i="36"/>
  <c r="M127" i="36"/>
  <c r="M126" i="36"/>
  <c r="L119" i="36"/>
  <c r="G119" i="36"/>
  <c r="H118" i="36"/>
  <c r="I118" i="36" s="1"/>
  <c r="K118" i="36" s="1"/>
  <c r="M118" i="36" s="1"/>
  <c r="H117" i="36"/>
  <c r="I117" i="36" s="1"/>
  <c r="K117" i="36" s="1"/>
  <c r="M117" i="36" s="1"/>
  <c r="H116" i="36"/>
  <c r="I116" i="36" s="1"/>
  <c r="J116" i="36" s="1"/>
  <c r="M116" i="36" s="1"/>
  <c r="H115" i="36"/>
  <c r="I115" i="36" s="1"/>
  <c r="J115" i="36" s="1"/>
  <c r="M115" i="36" s="1"/>
  <c r="H114" i="36"/>
  <c r="I114" i="36" s="1"/>
  <c r="K114" i="36" s="1"/>
  <c r="M114" i="36" s="1"/>
  <c r="H113" i="36"/>
  <c r="I113" i="36" s="1"/>
  <c r="K113" i="36" s="1"/>
  <c r="M113" i="36" s="1"/>
  <c r="H112" i="36"/>
  <c r="I112" i="36" s="1"/>
  <c r="K112" i="36" s="1"/>
  <c r="M112" i="36" s="1"/>
  <c r="H111" i="36"/>
  <c r="I111" i="36" s="1"/>
  <c r="J111" i="36" s="1"/>
  <c r="M111" i="36" s="1"/>
  <c r="H110" i="36"/>
  <c r="I110" i="36" s="1"/>
  <c r="K110" i="36" s="1"/>
  <c r="M110" i="36" s="1"/>
  <c r="H109" i="36"/>
  <c r="I109" i="36" s="1"/>
  <c r="K109" i="36" s="1"/>
  <c r="M109" i="36" s="1"/>
  <c r="H108" i="36"/>
  <c r="I108" i="36" s="1"/>
  <c r="J108" i="36" s="1"/>
  <c r="M108" i="36" s="1"/>
  <c r="H107" i="36"/>
  <c r="I107" i="36" s="1"/>
  <c r="K107" i="36" s="1"/>
  <c r="M107" i="36" s="1"/>
  <c r="H106" i="36"/>
  <c r="I106" i="36" s="1"/>
  <c r="K106" i="36" s="1"/>
  <c r="M106" i="36" s="1"/>
  <c r="H105" i="36"/>
  <c r="I105" i="36" s="1"/>
  <c r="J105" i="36" s="1"/>
  <c r="M105" i="36" s="1"/>
  <c r="H104" i="36"/>
  <c r="I104" i="36" s="1"/>
  <c r="J104" i="36" s="1"/>
  <c r="M104" i="36" s="1"/>
  <c r="H103" i="36"/>
  <c r="I103" i="36" s="1"/>
  <c r="J103" i="36" s="1"/>
  <c r="M103" i="36" s="1"/>
  <c r="H102" i="36"/>
  <c r="I102" i="36" s="1"/>
  <c r="J102" i="36" s="1"/>
  <c r="M102" i="36" s="1"/>
  <c r="H101" i="36"/>
  <c r="I101" i="36" s="1"/>
  <c r="J101" i="36" s="1"/>
  <c r="M101" i="36" s="1"/>
  <c r="H100" i="36"/>
  <c r="I100" i="36" s="1"/>
  <c r="K100" i="36" s="1"/>
  <c r="M100" i="36" s="1"/>
  <c r="H99" i="36"/>
  <c r="I99" i="36" s="1"/>
  <c r="J99" i="36" s="1"/>
  <c r="M99" i="36" s="1"/>
  <c r="H98" i="36"/>
  <c r="I98" i="36" s="1"/>
  <c r="L97" i="36"/>
  <c r="G97" i="36"/>
  <c r="H96" i="36"/>
  <c r="I96" i="36" s="1"/>
  <c r="K96" i="36" s="1"/>
  <c r="M96" i="36" s="1"/>
  <c r="H95" i="36"/>
  <c r="I95" i="36" s="1"/>
  <c r="J95" i="36" s="1"/>
  <c r="M95" i="36" s="1"/>
  <c r="H94" i="36"/>
  <c r="I94" i="36" s="1"/>
  <c r="J94" i="36" s="1"/>
  <c r="M94" i="36" s="1"/>
  <c r="H93" i="36"/>
  <c r="I93" i="36" s="1"/>
  <c r="J93" i="36" s="1"/>
  <c r="M93" i="36" s="1"/>
  <c r="H92" i="36"/>
  <c r="I92" i="36" s="1"/>
  <c r="J92" i="36" s="1"/>
  <c r="M92" i="36" s="1"/>
  <c r="H91" i="36"/>
  <c r="I91" i="36" s="1"/>
  <c r="K91" i="36" s="1"/>
  <c r="M91" i="36" s="1"/>
  <c r="H90" i="36"/>
  <c r="I90" i="36" s="1"/>
  <c r="J90" i="36" s="1"/>
  <c r="H89" i="36"/>
  <c r="I89" i="36" s="1"/>
  <c r="K89" i="36" s="1"/>
  <c r="M89" i="36" s="1"/>
  <c r="M88" i="36"/>
  <c r="H88" i="36"/>
  <c r="I88" i="36" s="1"/>
  <c r="H87" i="36"/>
  <c r="I87" i="36" s="1"/>
  <c r="L86" i="36"/>
  <c r="G86" i="36"/>
  <c r="I85" i="36"/>
  <c r="J85" i="36" s="1"/>
  <c r="M85" i="36" s="1"/>
  <c r="H85" i="36"/>
  <c r="I84" i="36"/>
  <c r="K84" i="36" s="1"/>
  <c r="M84" i="36" s="1"/>
  <c r="H84" i="36"/>
  <c r="M83" i="36"/>
  <c r="I83" i="36"/>
  <c r="H83" i="36"/>
  <c r="M82" i="36"/>
  <c r="I82" i="36"/>
  <c r="H82" i="36"/>
  <c r="M81" i="36"/>
  <c r="I81" i="36"/>
  <c r="H81" i="36"/>
  <c r="I80" i="36"/>
  <c r="J80" i="36" s="1"/>
  <c r="M80" i="36" s="1"/>
  <c r="H80" i="36"/>
  <c r="I79" i="36"/>
  <c r="K79" i="36" s="1"/>
  <c r="M79" i="36" s="1"/>
  <c r="H79" i="36"/>
  <c r="I78" i="36"/>
  <c r="J78" i="36" s="1"/>
  <c r="M78" i="36" s="1"/>
  <c r="H78" i="36"/>
  <c r="H77" i="36"/>
  <c r="I77" i="36" s="1"/>
  <c r="J77" i="36" s="1"/>
  <c r="M77" i="36" s="1"/>
  <c r="I76" i="36"/>
  <c r="K76" i="36" s="1"/>
  <c r="M76" i="36" s="1"/>
  <c r="H76" i="36"/>
  <c r="I75" i="36"/>
  <c r="J75" i="36" s="1"/>
  <c r="M75" i="36" s="1"/>
  <c r="H75" i="36"/>
  <c r="I74" i="36"/>
  <c r="J74" i="36" s="1"/>
  <c r="M74" i="36" s="1"/>
  <c r="H74" i="36"/>
  <c r="I73" i="36"/>
  <c r="J73" i="36" s="1"/>
  <c r="M73" i="36" s="1"/>
  <c r="H73" i="36"/>
  <c r="I72" i="36"/>
  <c r="K72" i="36" s="1"/>
  <c r="M72" i="36" s="1"/>
  <c r="H72" i="36"/>
  <c r="I71" i="36"/>
  <c r="K71" i="36" s="1"/>
  <c r="M71" i="36" s="1"/>
  <c r="H71" i="36"/>
  <c r="I70" i="36"/>
  <c r="K70" i="36" s="1"/>
  <c r="M70" i="36" s="1"/>
  <c r="H70" i="36"/>
  <c r="I69" i="36"/>
  <c r="J69" i="36" s="1"/>
  <c r="M69" i="36" s="1"/>
  <c r="H69" i="36"/>
  <c r="M68" i="36"/>
  <c r="I68" i="36"/>
  <c r="H68" i="36"/>
  <c r="M67" i="36"/>
  <c r="I67" i="36"/>
  <c r="H67" i="36"/>
  <c r="M66" i="36"/>
  <c r="I66" i="36"/>
  <c r="H66" i="36"/>
  <c r="I65" i="36"/>
  <c r="K65" i="36" s="1"/>
  <c r="M65" i="36" s="1"/>
  <c r="H65" i="36"/>
  <c r="I64" i="36"/>
  <c r="K64" i="36" s="1"/>
  <c r="M64" i="36" s="1"/>
  <c r="H64" i="36"/>
  <c r="I63" i="36"/>
  <c r="J63" i="36" s="1"/>
  <c r="M63" i="36" s="1"/>
  <c r="H63" i="36"/>
  <c r="L62" i="36"/>
  <c r="G62" i="36"/>
  <c r="I61" i="36"/>
  <c r="K61" i="36" s="1"/>
  <c r="M61" i="36" s="1"/>
  <c r="I60" i="36"/>
  <c r="K60" i="36" s="1"/>
  <c r="M60" i="36" s="1"/>
  <c r="I59" i="36"/>
  <c r="K59" i="36" s="1"/>
  <c r="M59" i="36" s="1"/>
  <c r="I58" i="36"/>
  <c r="K58" i="36" s="1"/>
  <c r="M58" i="36" s="1"/>
  <c r="I57" i="36"/>
  <c r="K57" i="36" s="1"/>
  <c r="M57" i="36" s="1"/>
  <c r="I56" i="36"/>
  <c r="K56" i="36" s="1"/>
  <c r="M56" i="36" s="1"/>
  <c r="I55" i="36"/>
  <c r="K55" i="36" s="1"/>
  <c r="M55" i="36" s="1"/>
  <c r="I54" i="36"/>
  <c r="K54" i="36" s="1"/>
  <c r="M54" i="36" s="1"/>
  <c r="I53" i="36"/>
  <c r="K53" i="36" s="1"/>
  <c r="M53" i="36" s="1"/>
  <c r="I52" i="36"/>
  <c r="J52" i="36" s="1"/>
  <c r="M52" i="36" s="1"/>
  <c r="I51" i="36"/>
  <c r="J51" i="36" s="1"/>
  <c r="M51" i="36" s="1"/>
  <c r="I50" i="36"/>
  <c r="J50" i="36" s="1"/>
  <c r="M50" i="36" s="1"/>
  <c r="I49" i="36"/>
  <c r="J49" i="36" s="1"/>
  <c r="M49" i="36" s="1"/>
  <c r="I48" i="36"/>
  <c r="J48" i="36" s="1"/>
  <c r="M48" i="36" s="1"/>
  <c r="I47" i="36"/>
  <c r="J47" i="36" s="1"/>
  <c r="M47" i="36" s="1"/>
  <c r="I46" i="36"/>
  <c r="J46" i="36" s="1"/>
  <c r="M46" i="36" s="1"/>
  <c r="I45" i="36"/>
  <c r="J45" i="36" s="1"/>
  <c r="M45" i="36" s="1"/>
  <c r="I44" i="36"/>
  <c r="J44" i="36" s="1"/>
  <c r="M44" i="36" s="1"/>
  <c r="I43" i="36"/>
  <c r="J43" i="36" s="1"/>
  <c r="M43" i="36" s="1"/>
  <c r="I42" i="36"/>
  <c r="J42" i="36" s="1"/>
  <c r="M42" i="36" s="1"/>
  <c r="I41" i="36"/>
  <c r="J41" i="36" s="1"/>
  <c r="M41" i="36" s="1"/>
  <c r="I40" i="36"/>
  <c r="J40" i="36" s="1"/>
  <c r="M40" i="36" s="1"/>
  <c r="I39" i="36"/>
  <c r="J39" i="36" s="1"/>
  <c r="M39" i="36" s="1"/>
  <c r="I38" i="36"/>
  <c r="J38" i="36" s="1"/>
  <c r="M38" i="36" s="1"/>
  <c r="I37" i="36"/>
  <c r="J37" i="36" s="1"/>
  <c r="M37" i="36" s="1"/>
  <c r="I36" i="36"/>
  <c r="J36" i="36" s="1"/>
  <c r="M36" i="36" s="1"/>
  <c r="I35" i="36"/>
  <c r="J35" i="36" s="1"/>
  <c r="M35" i="36" s="1"/>
  <c r="I34" i="36"/>
  <c r="K34" i="36" s="1"/>
  <c r="M34" i="36" s="1"/>
  <c r="I33" i="36"/>
  <c r="J33" i="36" s="1"/>
  <c r="M33" i="36" s="1"/>
  <c r="I32" i="36"/>
  <c r="J32" i="36" s="1"/>
  <c r="M32" i="36" s="1"/>
  <c r="I31" i="36"/>
  <c r="J31" i="36" s="1"/>
  <c r="M31" i="36" s="1"/>
  <c r="I30" i="36"/>
  <c r="J30" i="36" s="1"/>
  <c r="M30" i="36" s="1"/>
  <c r="H29" i="36"/>
  <c r="I29" i="36" s="1"/>
  <c r="K29" i="36" s="1"/>
  <c r="M29" i="36" s="1"/>
  <c r="I28" i="36"/>
  <c r="K28" i="36" s="1"/>
  <c r="M28" i="36" s="1"/>
  <c r="I27" i="36"/>
  <c r="K27" i="36" s="1"/>
  <c r="I26" i="36"/>
  <c r="J26" i="36" s="1"/>
  <c r="M26" i="36" s="1"/>
  <c r="I25" i="36"/>
  <c r="J25" i="36" s="1"/>
  <c r="G24" i="36"/>
  <c r="H23" i="36"/>
  <c r="I23" i="36" s="1"/>
  <c r="J23" i="36" s="1"/>
  <c r="M23" i="36" s="1"/>
  <c r="I22" i="36"/>
  <c r="L22" i="36" s="1"/>
  <c r="H21" i="36"/>
  <c r="I21" i="36" s="1"/>
  <c r="J21" i="36" s="1"/>
  <c r="M21" i="36" s="1"/>
  <c r="H20" i="36"/>
  <c r="I20" i="36" s="1"/>
  <c r="J20" i="36" s="1"/>
  <c r="M20" i="36" s="1"/>
  <c r="H19" i="36"/>
  <c r="I19" i="36" s="1"/>
  <c r="J19" i="36" s="1"/>
  <c r="M19" i="36" s="1"/>
  <c r="H18" i="36"/>
  <c r="I18" i="36" s="1"/>
  <c r="J18" i="36" s="1"/>
  <c r="M18" i="36" s="1"/>
  <c r="H17" i="36"/>
  <c r="I17" i="36" s="1"/>
  <c r="J17" i="36" s="1"/>
  <c r="M17" i="36" s="1"/>
  <c r="H16" i="36"/>
  <c r="I16" i="36" s="1"/>
  <c r="K16" i="36" s="1"/>
  <c r="M16" i="36" s="1"/>
  <c r="H15" i="36"/>
  <c r="I15" i="36" s="1"/>
  <c r="J15" i="36" s="1"/>
  <c r="M15" i="36" s="1"/>
  <c r="H14" i="36"/>
  <c r="I14" i="36" s="1"/>
  <c r="J14" i="36" s="1"/>
  <c r="M14" i="36" s="1"/>
  <c r="M13" i="36"/>
  <c r="H13" i="36"/>
  <c r="I13" i="36" s="1"/>
  <c r="H12" i="36"/>
  <c r="I12" i="36" s="1"/>
  <c r="K12" i="36" s="1"/>
  <c r="M12" i="36" s="1"/>
  <c r="H11" i="36"/>
  <c r="I11" i="36" s="1"/>
  <c r="J11" i="36" s="1"/>
  <c r="M11" i="36" s="1"/>
  <c r="H10" i="36"/>
  <c r="I10" i="36" s="1"/>
  <c r="K10" i="36" s="1"/>
  <c r="H9" i="36"/>
  <c r="I9" i="36" s="1"/>
  <c r="J9" i="36" s="1"/>
  <c r="M9" i="36" s="1"/>
  <c r="H8" i="36"/>
  <c r="I8" i="36" s="1"/>
  <c r="J8" i="36" s="1"/>
  <c r="M8" i="36" s="1"/>
  <c r="M7" i="36"/>
  <c r="H7" i="36"/>
  <c r="I7" i="36" s="1"/>
  <c r="M6" i="36"/>
  <c r="H6" i="36"/>
  <c r="I6" i="36" s="1"/>
  <c r="M5" i="36"/>
  <c r="H5" i="36"/>
  <c r="I5" i="36" s="1"/>
  <c r="H4" i="36"/>
  <c r="I4" i="36" s="1"/>
  <c r="J4" i="36" s="1"/>
  <c r="M4" i="36" s="1"/>
  <c r="H3" i="36"/>
  <c r="K119" i="29"/>
  <c r="J119" i="29"/>
  <c r="H118" i="29"/>
  <c r="I118" i="29" s="1"/>
  <c r="L118" i="29" s="1"/>
  <c r="M118" i="29" s="1"/>
  <c r="H117" i="29"/>
  <c r="I117" i="29" s="1"/>
  <c r="L117" i="29" s="1"/>
  <c r="M117" i="29" s="1"/>
  <c r="H116" i="29"/>
  <c r="I116" i="29" s="1"/>
  <c r="L116" i="29" s="1"/>
  <c r="M116" i="29" s="1"/>
  <c r="G115" i="29"/>
  <c r="H114" i="29"/>
  <c r="I114" i="29" s="1"/>
  <c r="L114" i="29" s="1"/>
  <c r="M114" i="29" s="1"/>
  <c r="L107" i="29"/>
  <c r="G106" i="29"/>
  <c r="H105" i="29"/>
  <c r="I105" i="29" s="1"/>
  <c r="K105" i="29" s="1"/>
  <c r="M105" i="29" s="1"/>
  <c r="H104" i="29"/>
  <c r="I104" i="29" s="1"/>
  <c r="K104" i="29" s="1"/>
  <c r="M104" i="29" s="1"/>
  <c r="G103" i="29"/>
  <c r="H103" i="29" s="1"/>
  <c r="I103" i="29" s="1"/>
  <c r="K103" i="29" s="1"/>
  <c r="M103" i="29" s="1"/>
  <c r="H102" i="29"/>
  <c r="I102" i="29" s="1"/>
  <c r="K102" i="29" s="1"/>
  <c r="M102" i="29" s="1"/>
  <c r="H101" i="29"/>
  <c r="I101" i="29" s="1"/>
  <c r="K101" i="29" s="1"/>
  <c r="M101" i="29" s="1"/>
  <c r="H100" i="29"/>
  <c r="I100" i="29" s="1"/>
  <c r="K100" i="29" s="1"/>
  <c r="M100" i="29" s="1"/>
  <c r="H99" i="29"/>
  <c r="I99" i="29" s="1"/>
  <c r="K99" i="29" s="1"/>
  <c r="M99" i="29" s="1"/>
  <c r="H98" i="29"/>
  <c r="I98" i="29" s="1"/>
  <c r="K98" i="29" s="1"/>
  <c r="M98" i="29" s="1"/>
  <c r="H97" i="29"/>
  <c r="I97" i="29" s="1"/>
  <c r="K97" i="29" s="1"/>
  <c r="M97" i="29" s="1"/>
  <c r="H96" i="29"/>
  <c r="I96" i="29" s="1"/>
  <c r="K96" i="29" s="1"/>
  <c r="M96" i="29" s="1"/>
  <c r="H95" i="29"/>
  <c r="I95" i="29" s="1"/>
  <c r="J95" i="29" s="1"/>
  <c r="M95" i="29" s="1"/>
  <c r="H94" i="29"/>
  <c r="I94" i="29" s="1"/>
  <c r="J94" i="29" s="1"/>
  <c r="M94" i="29" s="1"/>
  <c r="H93" i="29"/>
  <c r="I93" i="29" s="1"/>
  <c r="J93" i="29" s="1"/>
  <c r="M93" i="29" s="1"/>
  <c r="H92" i="29"/>
  <c r="I92" i="29" s="1"/>
  <c r="J92" i="29" s="1"/>
  <c r="M92" i="29" s="1"/>
  <c r="H90" i="29"/>
  <c r="I90" i="29" s="1"/>
  <c r="G89" i="29"/>
  <c r="H88" i="29"/>
  <c r="I88" i="29" s="1"/>
  <c r="K88" i="29" s="1"/>
  <c r="M88" i="29" s="1"/>
  <c r="H87" i="29"/>
  <c r="I87" i="29" s="1"/>
  <c r="L87" i="29" s="1"/>
  <c r="M87" i="29" s="1"/>
  <c r="H86" i="29"/>
  <c r="I86" i="29" s="1"/>
  <c r="K86" i="29" s="1"/>
  <c r="M86" i="29" s="1"/>
  <c r="H85" i="29"/>
  <c r="I85" i="29" s="1"/>
  <c r="J85" i="29" s="1"/>
  <c r="M85" i="29" s="1"/>
  <c r="H84" i="29"/>
  <c r="I84" i="29" s="1"/>
  <c r="J84" i="29" s="1"/>
  <c r="M84" i="29" s="1"/>
  <c r="H83" i="29"/>
  <c r="I83" i="29" s="1"/>
  <c r="J83" i="29" s="1"/>
  <c r="M83" i="29" s="1"/>
  <c r="J82" i="29"/>
  <c r="H82" i="29"/>
  <c r="I82" i="29" s="1"/>
  <c r="H81" i="29"/>
  <c r="I81" i="29" s="1"/>
  <c r="K81" i="29" s="1"/>
  <c r="M81" i="29" s="1"/>
  <c r="H80" i="29"/>
  <c r="I80" i="29" s="1"/>
  <c r="L80" i="29" s="1"/>
  <c r="H79" i="29"/>
  <c r="I79" i="29" s="1"/>
  <c r="K79" i="29" s="1"/>
  <c r="M79" i="29" s="1"/>
  <c r="H78" i="29"/>
  <c r="I78" i="29" s="1"/>
  <c r="K78" i="29" s="1"/>
  <c r="M78" i="29" s="1"/>
  <c r="H77" i="29"/>
  <c r="I77" i="29" s="1"/>
  <c r="J77" i="29" s="1"/>
  <c r="M77" i="29" s="1"/>
  <c r="H76" i="29"/>
  <c r="I76" i="29" s="1"/>
  <c r="J76" i="29" s="1"/>
  <c r="M76" i="29" s="1"/>
  <c r="H75" i="29"/>
  <c r="G74" i="29"/>
  <c r="I73" i="29"/>
  <c r="J73" i="29" s="1"/>
  <c r="M73" i="29" s="1"/>
  <c r="H73" i="29"/>
  <c r="I72" i="29"/>
  <c r="J72" i="29" s="1"/>
  <c r="M72" i="29" s="1"/>
  <c r="H72" i="29"/>
  <c r="I71" i="29"/>
  <c r="J71" i="29" s="1"/>
  <c r="M71" i="29" s="1"/>
  <c r="H71" i="29"/>
  <c r="I70" i="29"/>
  <c r="J70" i="29" s="1"/>
  <c r="M70" i="29" s="1"/>
  <c r="H70" i="29"/>
  <c r="I69" i="29"/>
  <c r="J69" i="29" s="1"/>
  <c r="M69" i="29" s="1"/>
  <c r="H69" i="29"/>
  <c r="H68" i="29"/>
  <c r="I68" i="29" s="1"/>
  <c r="J68" i="29" s="1"/>
  <c r="M68" i="29" s="1"/>
  <c r="H67" i="29"/>
  <c r="I67" i="29" s="1"/>
  <c r="J67" i="29" s="1"/>
  <c r="M67" i="29" s="1"/>
  <c r="I66" i="29"/>
  <c r="K66" i="29" s="1"/>
  <c r="M66" i="29" s="1"/>
  <c r="H66" i="29"/>
  <c r="I65" i="29"/>
  <c r="J65" i="29" s="1"/>
  <c r="M65" i="29" s="1"/>
  <c r="H65" i="29"/>
  <c r="I64" i="29"/>
  <c r="J64" i="29" s="1"/>
  <c r="M64" i="29" s="1"/>
  <c r="H64" i="29"/>
  <c r="I63" i="29"/>
  <c r="J63" i="29" s="1"/>
  <c r="M63" i="29" s="1"/>
  <c r="H63" i="29"/>
  <c r="I62" i="29"/>
  <c r="L62" i="29" s="1"/>
  <c r="H62" i="29"/>
  <c r="I61" i="29"/>
  <c r="J61" i="29" s="1"/>
  <c r="M61" i="29" s="1"/>
  <c r="H61" i="29"/>
  <c r="I60" i="29"/>
  <c r="J60" i="29" s="1"/>
  <c r="M60" i="29" s="1"/>
  <c r="H60" i="29"/>
  <c r="I59" i="29"/>
  <c r="J59" i="29" s="1"/>
  <c r="M59" i="29" s="1"/>
  <c r="H59" i="29"/>
  <c r="I58" i="29"/>
  <c r="K58" i="29" s="1"/>
  <c r="H58" i="29"/>
  <c r="I57" i="29"/>
  <c r="J57" i="29" s="1"/>
  <c r="M57" i="29" s="1"/>
  <c r="H57" i="29"/>
  <c r="I56" i="29"/>
  <c r="J56" i="29" s="1"/>
  <c r="M56" i="29" s="1"/>
  <c r="H56" i="29"/>
  <c r="H55" i="29"/>
  <c r="I55" i="29" s="1"/>
  <c r="I54" i="29"/>
  <c r="J54" i="29" s="1"/>
  <c r="J120" i="30" s="1"/>
  <c r="H54" i="29"/>
  <c r="L53" i="29"/>
  <c r="G52" i="29"/>
  <c r="H52" i="29" s="1"/>
  <c r="I52" i="29" s="1"/>
  <c r="H51" i="29"/>
  <c r="I51" i="29" s="1"/>
  <c r="M51" i="29" s="1"/>
  <c r="H50" i="29"/>
  <c r="I50" i="29" s="1"/>
  <c r="H49" i="29"/>
  <c r="I49" i="29" s="1"/>
  <c r="H48" i="29"/>
  <c r="I48" i="29" s="1"/>
  <c r="H47" i="29"/>
  <c r="I47" i="29" s="1"/>
  <c r="H46" i="29"/>
  <c r="I46" i="29" s="1"/>
  <c r="M46" i="29" s="1"/>
  <c r="H45" i="29"/>
  <c r="I45" i="29" s="1"/>
  <c r="K45" i="29" s="1"/>
  <c r="M45" i="29" s="1"/>
  <c r="G44" i="29"/>
  <c r="H43" i="29"/>
  <c r="I43" i="29" s="1"/>
  <c r="K43" i="29" s="1"/>
  <c r="M43" i="29" s="1"/>
  <c r="H42" i="29"/>
  <c r="I42" i="29" s="1"/>
  <c r="K42" i="29" s="1"/>
  <c r="M42" i="29" s="1"/>
  <c r="H41" i="29"/>
  <c r="I41" i="29" s="1"/>
  <c r="K41" i="29" s="1"/>
  <c r="M41" i="29" s="1"/>
  <c r="H40" i="29"/>
  <c r="I40" i="29" s="1"/>
  <c r="K40" i="29" s="1"/>
  <c r="M40" i="29" s="1"/>
  <c r="H39" i="29"/>
  <c r="I39" i="29" s="1"/>
  <c r="J39" i="29" s="1"/>
  <c r="M39" i="29" s="1"/>
  <c r="H38" i="29"/>
  <c r="I38" i="29" s="1"/>
  <c r="J38" i="29" s="1"/>
  <c r="M38" i="29" s="1"/>
  <c r="H37" i="29"/>
  <c r="I37" i="29" s="1"/>
  <c r="J37" i="29" s="1"/>
  <c r="M37" i="29" s="1"/>
  <c r="H36" i="29"/>
  <c r="I36" i="29" s="1"/>
  <c r="J36" i="29" s="1"/>
  <c r="M36" i="29" s="1"/>
  <c r="H35" i="29"/>
  <c r="I35" i="29" s="1"/>
  <c r="J35" i="29" s="1"/>
  <c r="M35" i="29" s="1"/>
  <c r="H34" i="29"/>
  <c r="I34" i="29" s="1"/>
  <c r="K34" i="29" s="1"/>
  <c r="M34" i="29" s="1"/>
  <c r="H33" i="29"/>
  <c r="I33" i="29" s="1"/>
  <c r="K33" i="29" s="1"/>
  <c r="M33" i="29" s="1"/>
  <c r="H32" i="29"/>
  <c r="I32" i="29" s="1"/>
  <c r="K32" i="29" s="1"/>
  <c r="M32" i="29" s="1"/>
  <c r="H31" i="29"/>
  <c r="I31" i="29" s="1"/>
  <c r="K31" i="29" s="1"/>
  <c r="M31" i="29" s="1"/>
  <c r="H30" i="29"/>
  <c r="I30" i="29" s="1"/>
  <c r="K30" i="29" s="1"/>
  <c r="H29" i="29"/>
  <c r="I29" i="29" s="1"/>
  <c r="J29" i="29" s="1"/>
  <c r="L28" i="29"/>
  <c r="G28" i="29"/>
  <c r="H27" i="29"/>
  <c r="I27" i="29" s="1"/>
  <c r="J27" i="29" s="1"/>
  <c r="M27" i="29" s="1"/>
  <c r="H26" i="29"/>
  <c r="I26" i="29" s="1"/>
  <c r="K26" i="29" s="1"/>
  <c r="M26" i="29" s="1"/>
  <c r="H25" i="29"/>
  <c r="I25" i="29" s="1"/>
  <c r="K25" i="29" s="1"/>
  <c r="M25" i="29" s="1"/>
  <c r="H24" i="29"/>
  <c r="I24" i="29" s="1"/>
  <c r="K24" i="29" s="1"/>
  <c r="M24" i="29" s="1"/>
  <c r="H23" i="29"/>
  <c r="I23" i="29" s="1"/>
  <c r="K23" i="29" s="1"/>
  <c r="M23" i="29" s="1"/>
  <c r="H22" i="29"/>
  <c r="I22" i="29" s="1"/>
  <c r="K22" i="29" s="1"/>
  <c r="M22" i="29" s="1"/>
  <c r="H21" i="29"/>
  <c r="I21" i="29" s="1"/>
  <c r="J21" i="29" s="1"/>
  <c r="M21" i="29" s="1"/>
  <c r="H20" i="29"/>
  <c r="I20" i="29" s="1"/>
  <c r="J20" i="29" s="1"/>
  <c r="M20" i="29" s="1"/>
  <c r="H19" i="29"/>
  <c r="I19" i="29" s="1"/>
  <c r="J19" i="29" s="1"/>
  <c r="M19" i="29" s="1"/>
  <c r="H18" i="29"/>
  <c r="I18" i="29" s="1"/>
  <c r="J18" i="29" s="1"/>
  <c r="M18" i="29" s="1"/>
  <c r="H17" i="29"/>
  <c r="I17" i="29" s="1"/>
  <c r="J17" i="29" s="1"/>
  <c r="M17" i="29" s="1"/>
  <c r="H16" i="29"/>
  <c r="I16" i="29" s="1"/>
  <c r="J16" i="29" s="1"/>
  <c r="M16" i="29" s="1"/>
  <c r="H15" i="29"/>
  <c r="I15" i="29" s="1"/>
  <c r="J15" i="29" s="1"/>
  <c r="M15" i="29" s="1"/>
  <c r="H14" i="29"/>
  <c r="I14" i="29" s="1"/>
  <c r="J14" i="29" s="1"/>
  <c r="M14" i="29" s="1"/>
  <c r="H13" i="29"/>
  <c r="I13" i="29" s="1"/>
  <c r="J13" i="29" s="1"/>
  <c r="M13" i="29" s="1"/>
  <c r="H12" i="29"/>
  <c r="I12" i="29" s="1"/>
  <c r="J12" i="29" s="1"/>
  <c r="M12" i="29" s="1"/>
  <c r="H11" i="29"/>
  <c r="I11" i="29" s="1"/>
  <c r="J11" i="29" s="1"/>
  <c r="M11" i="29" s="1"/>
  <c r="H10" i="29"/>
  <c r="I10" i="29" s="1"/>
  <c r="K10" i="29" s="1"/>
  <c r="M10" i="29" s="1"/>
  <c r="H9" i="29"/>
  <c r="I9" i="29" s="1"/>
  <c r="J9" i="29" s="1"/>
  <c r="M9" i="29" s="1"/>
  <c r="H8" i="29"/>
  <c r="I8" i="29" s="1"/>
  <c r="J8" i="29" s="1"/>
  <c r="M8" i="29" s="1"/>
  <c r="H7" i="29"/>
  <c r="I7" i="29" s="1"/>
  <c r="J7" i="29" s="1"/>
  <c r="M7" i="29" s="1"/>
  <c r="H6" i="29"/>
  <c r="I6" i="29" s="1"/>
  <c r="J6" i="29" s="1"/>
  <c r="M6" i="29" s="1"/>
  <c r="H5" i="29"/>
  <c r="I5" i="29" s="1"/>
  <c r="J5" i="29" s="1"/>
  <c r="M5" i="29" s="1"/>
  <c r="H4" i="29"/>
  <c r="I4" i="29" s="1"/>
  <c r="J4" i="29" s="1"/>
  <c r="M4" i="29" s="1"/>
  <c r="H3" i="29"/>
  <c r="I3" i="29" s="1"/>
  <c r="J3" i="29" s="1"/>
  <c r="K120" i="30"/>
  <c r="I120" i="30"/>
  <c r="G120" i="30"/>
  <c r="M119" i="30"/>
  <c r="M118" i="30"/>
  <c r="L117" i="30"/>
  <c r="M117" i="30" s="1"/>
  <c r="L109" i="30"/>
  <c r="H108" i="30"/>
  <c r="I108" i="30" s="1"/>
  <c r="J108" i="30" s="1"/>
  <c r="M108" i="30" s="1"/>
  <c r="H107" i="30"/>
  <c r="I107" i="30" s="1"/>
  <c r="J107" i="30" s="1"/>
  <c r="M107" i="30" s="1"/>
  <c r="H106" i="30"/>
  <c r="I106" i="30" s="1"/>
  <c r="J106" i="30" s="1"/>
  <c r="M106" i="30" s="1"/>
  <c r="H105" i="30"/>
  <c r="I105" i="30" s="1"/>
  <c r="J105" i="30" s="1"/>
  <c r="M105" i="30" s="1"/>
  <c r="H104" i="30"/>
  <c r="I104" i="30" s="1"/>
  <c r="J104" i="30" s="1"/>
  <c r="H103" i="30"/>
  <c r="I103" i="30" s="1"/>
  <c r="J103" i="30" s="1"/>
  <c r="H102" i="30"/>
  <c r="I102" i="30" s="1"/>
  <c r="H101" i="30"/>
  <c r="I101" i="30" s="1"/>
  <c r="G100" i="30"/>
  <c r="G109" i="30" s="1"/>
  <c r="L99" i="30"/>
  <c r="K99" i="30"/>
  <c r="G99" i="30"/>
  <c r="H98" i="30"/>
  <c r="I98" i="30" s="1"/>
  <c r="J98" i="30" s="1"/>
  <c r="M98" i="30" s="1"/>
  <c r="H97" i="30"/>
  <c r="I97" i="30" s="1"/>
  <c r="J97" i="30" s="1"/>
  <c r="M97" i="30" s="1"/>
  <c r="H96" i="30"/>
  <c r="I96" i="30" s="1"/>
  <c r="J96" i="30" s="1"/>
  <c r="M96" i="30" s="1"/>
  <c r="H95" i="30"/>
  <c r="I95" i="30" s="1"/>
  <c r="J95" i="30" s="1"/>
  <c r="M95" i="30" s="1"/>
  <c r="H94" i="30"/>
  <c r="I94" i="30" s="1"/>
  <c r="J94" i="30" s="1"/>
  <c r="M94" i="30" s="1"/>
  <c r="H93" i="30"/>
  <c r="I93" i="30" s="1"/>
  <c r="J93" i="30" s="1"/>
  <c r="M93" i="30" s="1"/>
  <c r="H92" i="30"/>
  <c r="I92" i="30" s="1"/>
  <c r="J92" i="30" s="1"/>
  <c r="M92" i="30" s="1"/>
  <c r="H91" i="30"/>
  <c r="I91" i="30" s="1"/>
  <c r="J91" i="30" s="1"/>
  <c r="M91" i="30" s="1"/>
  <c r="H90" i="30"/>
  <c r="I90" i="30" s="1"/>
  <c r="J90" i="30" s="1"/>
  <c r="M90" i="30" s="1"/>
  <c r="H89" i="30"/>
  <c r="I89" i="30" s="1"/>
  <c r="J89" i="30" s="1"/>
  <c r="M89" i="30" s="1"/>
  <c r="H88" i="30"/>
  <c r="I88" i="30" s="1"/>
  <c r="J88" i="30" s="1"/>
  <c r="M88" i="30" s="1"/>
  <c r="H87" i="30"/>
  <c r="I87" i="30" s="1"/>
  <c r="J87" i="30" s="1"/>
  <c r="M87" i="30" s="1"/>
  <c r="H86" i="30"/>
  <c r="I86" i="30" s="1"/>
  <c r="J86" i="30" s="1"/>
  <c r="M86" i="30" s="1"/>
  <c r="H85" i="30"/>
  <c r="I85" i="30" s="1"/>
  <c r="J85" i="30" s="1"/>
  <c r="M85" i="30" s="1"/>
  <c r="H84" i="30"/>
  <c r="I84" i="30" s="1"/>
  <c r="J84" i="30" s="1"/>
  <c r="M84" i="30" s="1"/>
  <c r="H83" i="30"/>
  <c r="I83" i="30" s="1"/>
  <c r="J83" i="30" s="1"/>
  <c r="M83" i="30" s="1"/>
  <c r="H82" i="30"/>
  <c r="I82" i="30" s="1"/>
  <c r="J82" i="30" s="1"/>
  <c r="M82" i="30" s="1"/>
  <c r="H81" i="30"/>
  <c r="I81" i="30" s="1"/>
  <c r="J81" i="30" s="1"/>
  <c r="M81" i="30" s="1"/>
  <c r="H80" i="30"/>
  <c r="I80" i="30" s="1"/>
  <c r="J80" i="30" s="1"/>
  <c r="M80" i="30" s="1"/>
  <c r="H79" i="30"/>
  <c r="I79" i="30" s="1"/>
  <c r="J79" i="30" s="1"/>
  <c r="M79" i="30" s="1"/>
  <c r="H78" i="30"/>
  <c r="I78" i="30" s="1"/>
  <c r="J78" i="30" s="1"/>
  <c r="M78" i="30" s="1"/>
  <c r="H77" i="30"/>
  <c r="I77" i="30" s="1"/>
  <c r="J77" i="30" s="1"/>
  <c r="M77" i="30" s="1"/>
  <c r="H76" i="30"/>
  <c r="I76" i="30" s="1"/>
  <c r="J76" i="30" s="1"/>
  <c r="M76" i="30" s="1"/>
  <c r="H75" i="30"/>
  <c r="I75" i="30" s="1"/>
  <c r="J75" i="30" s="1"/>
  <c r="M75" i="30" s="1"/>
  <c r="H74" i="30"/>
  <c r="I74" i="30" s="1"/>
  <c r="J74" i="30" s="1"/>
  <c r="M74" i="30" s="1"/>
  <c r="H73" i="30"/>
  <c r="I73" i="30" s="1"/>
  <c r="J73" i="30" s="1"/>
  <c r="M73" i="30" s="1"/>
  <c r="H72" i="30"/>
  <c r="I72" i="30" s="1"/>
  <c r="J72" i="30" s="1"/>
  <c r="M72" i="30" s="1"/>
  <c r="H71" i="30"/>
  <c r="I71" i="30" s="1"/>
  <c r="J71" i="30" s="1"/>
  <c r="M71" i="30" s="1"/>
  <c r="H70" i="30"/>
  <c r="I70" i="30" s="1"/>
  <c r="J70" i="30" s="1"/>
  <c r="M70" i="30" s="1"/>
  <c r="H69" i="30"/>
  <c r="I69" i="30" s="1"/>
  <c r="J69" i="30" s="1"/>
  <c r="M69" i="30" s="1"/>
  <c r="H68" i="30"/>
  <c r="I68" i="30" s="1"/>
  <c r="J68" i="30" s="1"/>
  <c r="M68" i="30" s="1"/>
  <c r="H67" i="30"/>
  <c r="H66" i="30"/>
  <c r="I66" i="30" s="1"/>
  <c r="J66" i="30" s="1"/>
  <c r="M66" i="30" s="1"/>
  <c r="L65" i="30"/>
  <c r="G65" i="30"/>
  <c r="H64" i="30"/>
  <c r="I64" i="30" s="1"/>
  <c r="J64" i="30" s="1"/>
  <c r="M64" i="30" s="1"/>
  <c r="I63" i="30"/>
  <c r="K63" i="30" s="1"/>
  <c r="H63" i="30"/>
  <c r="I62" i="30"/>
  <c r="J62" i="30" s="1"/>
  <c r="M62" i="30" s="1"/>
  <c r="H62" i="30"/>
  <c r="I61" i="30"/>
  <c r="J61" i="30" s="1"/>
  <c r="M61" i="30" s="1"/>
  <c r="H61" i="30"/>
  <c r="H60" i="30"/>
  <c r="I60" i="30" s="1"/>
  <c r="J60" i="30" s="1"/>
  <c r="I59" i="30"/>
  <c r="J59" i="30" s="1"/>
  <c r="M59" i="30" s="1"/>
  <c r="H59" i="30"/>
  <c r="I58" i="30"/>
  <c r="J58" i="30" s="1"/>
  <c r="M58" i="30" s="1"/>
  <c r="H58" i="30"/>
  <c r="I57" i="30"/>
  <c r="J57" i="30" s="1"/>
  <c r="M57" i="30" s="1"/>
  <c r="H57" i="30"/>
  <c r="I56" i="30"/>
  <c r="H56" i="30"/>
  <c r="L55" i="30"/>
  <c r="H54" i="30"/>
  <c r="I54" i="30" s="1"/>
  <c r="J54" i="30" s="1"/>
  <c r="M54" i="30" s="1"/>
  <c r="H53" i="30"/>
  <c r="I53" i="30" s="1"/>
  <c r="J53" i="30" s="1"/>
  <c r="M53" i="30" s="1"/>
  <c r="H52" i="30"/>
  <c r="I52" i="30" s="1"/>
  <c r="J52" i="30" s="1"/>
  <c r="M52" i="30" s="1"/>
  <c r="H51" i="30"/>
  <c r="I51" i="30" s="1"/>
  <c r="J51" i="30" s="1"/>
  <c r="M51" i="30" s="1"/>
  <c r="H50" i="30"/>
  <c r="I50" i="30" s="1"/>
  <c r="J50" i="30" s="1"/>
  <c r="M50" i="30" s="1"/>
  <c r="H49" i="30"/>
  <c r="I49" i="30" s="1"/>
  <c r="J49" i="30" s="1"/>
  <c r="M49" i="30" s="1"/>
  <c r="H48" i="30"/>
  <c r="I48" i="30" s="1"/>
  <c r="K48" i="30" s="1"/>
  <c r="M48" i="30" s="1"/>
  <c r="H47" i="30"/>
  <c r="I47" i="30" s="1"/>
  <c r="J47" i="30" s="1"/>
  <c r="M47" i="30" s="1"/>
  <c r="H46" i="30"/>
  <c r="I46" i="30" s="1"/>
  <c r="J46" i="30" s="1"/>
  <c r="M46" i="30" s="1"/>
  <c r="G45" i="30"/>
  <c r="H45" i="30" s="1"/>
  <c r="I45" i="30" s="1"/>
  <c r="K45" i="30" s="1"/>
  <c r="M45" i="30" s="1"/>
  <c r="G44" i="30"/>
  <c r="H44" i="30" s="1"/>
  <c r="I44" i="30" s="1"/>
  <c r="J44" i="30" s="1"/>
  <c r="M44" i="30" s="1"/>
  <c r="G43" i="30"/>
  <c r="H43" i="30" s="1"/>
  <c r="I43" i="30" s="1"/>
  <c r="K43" i="30" s="1"/>
  <c r="M43" i="30" s="1"/>
  <c r="G42" i="30"/>
  <c r="H42" i="30" s="1"/>
  <c r="I42" i="30" s="1"/>
  <c r="J42" i="30" s="1"/>
  <c r="M42" i="30" s="1"/>
  <c r="H41" i="30"/>
  <c r="I41" i="30" s="1"/>
  <c r="J41" i="30" s="1"/>
  <c r="M41" i="30" s="1"/>
  <c r="H40" i="30"/>
  <c r="I40" i="30" s="1"/>
  <c r="J40" i="30" s="1"/>
  <c r="M40" i="30" s="1"/>
  <c r="H39" i="30"/>
  <c r="I39" i="30" s="1"/>
  <c r="J39" i="30" s="1"/>
  <c r="M39" i="30" s="1"/>
  <c r="H38" i="30"/>
  <c r="I38" i="30" s="1"/>
  <c r="K38" i="30" s="1"/>
  <c r="H37" i="30"/>
  <c r="I37" i="30" s="1"/>
  <c r="J37" i="30" s="1"/>
  <c r="M37" i="30" s="1"/>
  <c r="H36" i="30"/>
  <c r="I36" i="30" s="1"/>
  <c r="J36" i="30" s="1"/>
  <c r="M36" i="30" s="1"/>
  <c r="H35" i="30"/>
  <c r="I35" i="30" s="1"/>
  <c r="J35" i="30" s="1"/>
  <c r="M35" i="30" s="1"/>
  <c r="J34" i="30"/>
  <c r="M34" i="30" s="1"/>
  <c r="H34" i="30"/>
  <c r="I34" i="30" s="1"/>
  <c r="H33" i="30"/>
  <c r="I33" i="30" s="1"/>
  <c r="J33" i="30" s="1"/>
  <c r="M33" i="30" s="1"/>
  <c r="H32" i="30"/>
  <c r="I32" i="30" s="1"/>
  <c r="J32" i="30" s="1"/>
  <c r="M32" i="30" s="1"/>
  <c r="H31" i="30"/>
  <c r="I31" i="30" s="1"/>
  <c r="J31" i="30" s="1"/>
  <c r="M31" i="30" s="1"/>
  <c r="L30" i="30"/>
  <c r="H29" i="30"/>
  <c r="I29" i="30" s="1"/>
  <c r="K29" i="30" s="1"/>
  <c r="M29" i="30" s="1"/>
  <c r="H28" i="30"/>
  <c r="I28" i="30" s="1"/>
  <c r="K28" i="30" s="1"/>
  <c r="M28" i="30" s="1"/>
  <c r="H27" i="30"/>
  <c r="I27" i="30" s="1"/>
  <c r="K27" i="30" s="1"/>
  <c r="M27" i="30" s="1"/>
  <c r="H26" i="30"/>
  <c r="I26" i="30" s="1"/>
  <c r="K26" i="30" s="1"/>
  <c r="M26" i="30" s="1"/>
  <c r="G25" i="30"/>
  <c r="H25" i="30" s="1"/>
  <c r="I25" i="30" s="1"/>
  <c r="K25" i="30" s="1"/>
  <c r="H24" i="30"/>
  <c r="I24" i="30" s="1"/>
  <c r="J24" i="30" s="1"/>
  <c r="M24" i="30" s="1"/>
  <c r="H23" i="30"/>
  <c r="I23" i="30" s="1"/>
  <c r="J23" i="30" s="1"/>
  <c r="M23" i="30" s="1"/>
  <c r="H22" i="30"/>
  <c r="I22" i="30" s="1"/>
  <c r="J22" i="30" s="1"/>
  <c r="M22" i="30" s="1"/>
  <c r="H21" i="30"/>
  <c r="I21" i="30" s="1"/>
  <c r="J21" i="30" s="1"/>
  <c r="M21" i="30" s="1"/>
  <c r="H20" i="30"/>
  <c r="I20" i="30" s="1"/>
  <c r="J20" i="30" s="1"/>
  <c r="M20" i="30" s="1"/>
  <c r="H19" i="30"/>
  <c r="I19" i="30" s="1"/>
  <c r="J19" i="30" s="1"/>
  <c r="M19" i="30" s="1"/>
  <c r="H18" i="30"/>
  <c r="I18" i="30" s="1"/>
  <c r="J18" i="30" s="1"/>
  <c r="M18" i="30" s="1"/>
  <c r="H17" i="30"/>
  <c r="I17" i="30" s="1"/>
  <c r="J17" i="30" s="1"/>
  <c r="M17" i="30" s="1"/>
  <c r="G16" i="30"/>
  <c r="H15" i="30"/>
  <c r="I15" i="30" s="1"/>
  <c r="J15" i="30" s="1"/>
  <c r="M15" i="30" s="1"/>
  <c r="H14" i="30"/>
  <c r="I14" i="30" s="1"/>
  <c r="J14" i="30" s="1"/>
  <c r="M14" i="30" s="1"/>
  <c r="H13" i="30"/>
  <c r="I13" i="30" s="1"/>
  <c r="J13" i="30" s="1"/>
  <c r="M13" i="30" s="1"/>
  <c r="H12" i="30"/>
  <c r="I12" i="30" s="1"/>
  <c r="J12" i="30" s="1"/>
  <c r="M12" i="30" s="1"/>
  <c r="H11" i="30"/>
  <c r="I11" i="30" s="1"/>
  <c r="J11" i="30" s="1"/>
  <c r="M11" i="30" s="1"/>
  <c r="H10" i="30"/>
  <c r="I10" i="30" s="1"/>
  <c r="J10" i="30" s="1"/>
  <c r="M10" i="30" s="1"/>
  <c r="H9" i="30"/>
  <c r="I9" i="30" s="1"/>
  <c r="J9" i="30" s="1"/>
  <c r="M9" i="30" s="1"/>
  <c r="H8" i="30"/>
  <c r="I8" i="30" s="1"/>
  <c r="J8" i="30" s="1"/>
  <c r="M8" i="30" s="1"/>
  <c r="H7" i="30"/>
  <c r="I7" i="30" s="1"/>
  <c r="J7" i="30" s="1"/>
  <c r="M7" i="30" s="1"/>
  <c r="H6" i="30"/>
  <c r="I6" i="30" s="1"/>
  <c r="J6" i="30" s="1"/>
  <c r="M6" i="30" s="1"/>
  <c r="H5" i="30"/>
  <c r="I5" i="30" s="1"/>
  <c r="J5" i="30" s="1"/>
  <c r="M5" i="30" s="1"/>
  <c r="H4" i="30"/>
  <c r="I4" i="30" s="1"/>
  <c r="J4" i="30" s="1"/>
  <c r="M4" i="30" s="1"/>
  <c r="H3" i="30"/>
  <c r="I3" i="30" s="1"/>
  <c r="J3" i="30" s="1"/>
  <c r="M3" i="30" s="1"/>
  <c r="J27" i="10"/>
  <c r="F27" i="10"/>
  <c r="J26" i="10"/>
  <c r="J21" i="10"/>
  <c r="I33" i="10" s="1"/>
  <c r="H21" i="10"/>
  <c r="I31" i="10" s="1"/>
  <c r="G21" i="10"/>
  <c r="F21" i="10"/>
  <c r="K6" i="10"/>
  <c r="K5" i="10"/>
  <c r="I4" i="10"/>
  <c r="K4" i="10" s="1"/>
  <c r="I3" i="10"/>
  <c r="K52" i="12"/>
  <c r="F52" i="12"/>
  <c r="K51" i="12"/>
  <c r="L48" i="12"/>
  <c r="L53" i="12" s="1"/>
  <c r="H48" i="12"/>
  <c r="K46" i="12"/>
  <c r="J58" i="12" s="1"/>
  <c r="J46" i="12"/>
  <c r="J57" i="12" s="1"/>
  <c r="I46" i="12"/>
  <c r="J56" i="12" s="1"/>
  <c r="F46" i="12"/>
  <c r="L43" i="12"/>
  <c r="L42" i="12"/>
  <c r="G42" i="12"/>
  <c r="H42" i="12" s="1"/>
  <c r="L41" i="12"/>
  <c r="G41" i="12"/>
  <c r="H41" i="12" s="1"/>
  <c r="L40" i="12"/>
  <c r="G40" i="12"/>
  <c r="H40" i="12" s="1"/>
  <c r="L39" i="12"/>
  <c r="G39" i="12"/>
  <c r="H39" i="12" s="1"/>
  <c r="L38" i="12"/>
  <c r="G38" i="12"/>
  <c r="H38" i="12" s="1"/>
  <c r="L37" i="12"/>
  <c r="G37" i="12"/>
  <c r="H37" i="12" s="1"/>
  <c r="L36" i="12"/>
  <c r="G36" i="12"/>
  <c r="H36" i="12" s="1"/>
  <c r="L35" i="12"/>
  <c r="G35" i="12"/>
  <c r="H35" i="12" s="1"/>
  <c r="L34" i="12"/>
  <c r="G34" i="12"/>
  <c r="H34" i="12" s="1"/>
  <c r="L33" i="12"/>
  <c r="G33" i="12"/>
  <c r="H33" i="12" s="1"/>
  <c r="L32" i="12"/>
  <c r="G32" i="12"/>
  <c r="H32" i="12" s="1"/>
  <c r="L31" i="12"/>
  <c r="G31" i="12"/>
  <c r="H31" i="12" s="1"/>
  <c r="L30" i="12"/>
  <c r="G30" i="12"/>
  <c r="H30" i="12" s="1"/>
  <c r="L29" i="12"/>
  <c r="G29" i="12"/>
  <c r="H29" i="12" s="1"/>
  <c r="L28" i="12"/>
  <c r="G28" i="12"/>
  <c r="H28" i="12" s="1"/>
  <c r="L27" i="12"/>
  <c r="G27" i="12"/>
  <c r="H27" i="12" s="1"/>
  <c r="L26" i="12"/>
  <c r="G26" i="12"/>
  <c r="H26" i="12" s="1"/>
  <c r="L25" i="12"/>
  <c r="G25" i="12"/>
  <c r="H25" i="12" s="1"/>
  <c r="L24" i="12"/>
  <c r="G24" i="12"/>
  <c r="H24" i="12" s="1"/>
  <c r="L23" i="12"/>
  <c r="G23" i="12"/>
  <c r="H23" i="12" s="1"/>
  <c r="L22" i="12"/>
  <c r="G22" i="12"/>
  <c r="H22" i="12" s="1"/>
  <c r="L21" i="12"/>
  <c r="G21" i="12"/>
  <c r="H21" i="12" s="1"/>
  <c r="L20" i="12"/>
  <c r="G20" i="12"/>
  <c r="H20" i="12" s="1"/>
  <c r="L19" i="12"/>
  <c r="G19" i="12"/>
  <c r="H19" i="12" s="1"/>
  <c r="L18" i="12"/>
  <c r="G18" i="12"/>
  <c r="H18" i="12" s="1"/>
  <c r="L17" i="12"/>
  <c r="G17" i="12"/>
  <c r="H17" i="12" s="1"/>
  <c r="L16" i="12"/>
  <c r="G16" i="12"/>
  <c r="H16" i="12" s="1"/>
  <c r="L15" i="12"/>
  <c r="G15" i="12"/>
  <c r="H15" i="12" s="1"/>
  <c r="L14" i="12"/>
  <c r="G14" i="12"/>
  <c r="H14" i="12" s="1"/>
  <c r="L13" i="12"/>
  <c r="G13" i="12"/>
  <c r="H13" i="12" s="1"/>
  <c r="L12" i="12"/>
  <c r="G12" i="12"/>
  <c r="H12" i="12" s="1"/>
  <c r="L11" i="12"/>
  <c r="G11" i="12"/>
  <c r="H11" i="12" s="1"/>
  <c r="L10" i="12"/>
  <c r="G10" i="12"/>
  <c r="H10" i="12" s="1"/>
  <c r="L9" i="12"/>
  <c r="G9" i="12"/>
  <c r="H9" i="12" s="1"/>
  <c r="L8" i="12"/>
  <c r="G8" i="12"/>
  <c r="H8" i="12" s="1"/>
  <c r="L7" i="12"/>
  <c r="G7" i="12"/>
  <c r="L6" i="12"/>
  <c r="G6" i="12"/>
  <c r="H6" i="12" s="1"/>
  <c r="L5" i="12"/>
  <c r="G5" i="12"/>
  <c r="H5" i="12" s="1"/>
  <c r="L4" i="12"/>
  <c r="G4" i="12"/>
  <c r="H4" i="12" s="1"/>
  <c r="L3" i="12"/>
  <c r="I126" i="11"/>
  <c r="L126" i="11" s="1"/>
  <c r="I125" i="11"/>
  <c r="K125" i="11" s="1"/>
  <c r="M125" i="11" s="1"/>
  <c r="I124" i="11"/>
  <c r="K124" i="11" s="1"/>
  <c r="M124" i="11" s="1"/>
  <c r="I123" i="11"/>
  <c r="K123" i="11" s="1"/>
  <c r="M123" i="11" s="1"/>
  <c r="G123" i="11"/>
  <c r="H122" i="11"/>
  <c r="H127" i="11" s="1"/>
  <c r="L118" i="11"/>
  <c r="G118" i="11"/>
  <c r="H117" i="11"/>
  <c r="I117" i="11" s="1"/>
  <c r="K117" i="11" s="1"/>
  <c r="M117" i="11" s="1"/>
  <c r="J116" i="11"/>
  <c r="H116" i="11"/>
  <c r="I116" i="11" s="1"/>
  <c r="H115" i="11"/>
  <c r="I115" i="11" s="1"/>
  <c r="H114" i="11"/>
  <c r="I114" i="11" s="1"/>
  <c r="K114" i="11" s="1"/>
  <c r="M114" i="11" s="1"/>
  <c r="H113" i="11"/>
  <c r="I113" i="11" s="1"/>
  <c r="K113" i="11" s="1"/>
  <c r="M113" i="11" s="1"/>
  <c r="H112" i="11"/>
  <c r="I112" i="11" s="1"/>
  <c r="K112" i="11" s="1"/>
  <c r="M112" i="11" s="1"/>
  <c r="H111" i="11"/>
  <c r="I111" i="11" s="1"/>
  <c r="K111" i="11" s="1"/>
  <c r="M111" i="11" s="1"/>
  <c r="H110" i="11"/>
  <c r="I110" i="11" s="1"/>
  <c r="K110" i="11" s="1"/>
  <c r="M110" i="11" s="1"/>
  <c r="J109" i="11"/>
  <c r="H109" i="11"/>
  <c r="I109" i="11" s="1"/>
  <c r="H108" i="11"/>
  <c r="I108" i="11" s="1"/>
  <c r="K108" i="11" s="1"/>
  <c r="M108" i="11" s="1"/>
  <c r="J107" i="11"/>
  <c r="H107" i="11"/>
  <c r="I107" i="11" s="1"/>
  <c r="J106" i="11"/>
  <c r="H106" i="11"/>
  <c r="J105" i="11"/>
  <c r="G105" i="11"/>
  <c r="H104" i="11"/>
  <c r="I104" i="11" s="1"/>
  <c r="L104" i="11" s="1"/>
  <c r="M104" i="11" s="1"/>
  <c r="H103" i="11"/>
  <c r="I103" i="11" s="1"/>
  <c r="L103" i="11" s="1"/>
  <c r="M103" i="11" s="1"/>
  <c r="H102" i="11"/>
  <c r="I102" i="11" s="1"/>
  <c r="K102" i="11" s="1"/>
  <c r="M102" i="11" s="1"/>
  <c r="H101" i="11"/>
  <c r="I101" i="11" s="1"/>
  <c r="K101" i="11" s="1"/>
  <c r="M101" i="11" s="1"/>
  <c r="H100" i="11"/>
  <c r="I100" i="11" s="1"/>
  <c r="K100" i="11" s="1"/>
  <c r="M100" i="11" s="1"/>
  <c r="H99" i="11"/>
  <c r="I99" i="11" s="1"/>
  <c r="K99" i="11" s="1"/>
  <c r="M99" i="11" s="1"/>
  <c r="H98" i="11"/>
  <c r="I98" i="11" s="1"/>
  <c r="K98" i="11" s="1"/>
  <c r="M98" i="11" s="1"/>
  <c r="H97" i="11"/>
  <c r="I97" i="11" s="1"/>
  <c r="K97" i="11" s="1"/>
  <c r="M97" i="11" s="1"/>
  <c r="H96" i="11"/>
  <c r="I96" i="11" s="1"/>
  <c r="K96" i="11" s="1"/>
  <c r="M96" i="11" s="1"/>
  <c r="H95" i="11"/>
  <c r="I95" i="11" s="1"/>
  <c r="K95" i="11" s="1"/>
  <c r="M95" i="11" s="1"/>
  <c r="H94" i="11"/>
  <c r="I94" i="11" s="1"/>
  <c r="K94" i="11" s="1"/>
  <c r="M94" i="11" s="1"/>
  <c r="H93" i="11"/>
  <c r="I93" i="11" s="1"/>
  <c r="K93" i="11" s="1"/>
  <c r="M93" i="11" s="1"/>
  <c r="H92" i="11"/>
  <c r="I92" i="11" s="1"/>
  <c r="K92" i="11" s="1"/>
  <c r="M92" i="11" s="1"/>
  <c r="H91" i="11"/>
  <c r="I91" i="11" s="1"/>
  <c r="L91" i="11" s="1"/>
  <c r="M91" i="11" s="1"/>
  <c r="H90" i="11"/>
  <c r="I90" i="11" s="1"/>
  <c r="L90" i="11" s="1"/>
  <c r="M90" i="11" s="1"/>
  <c r="H89" i="11"/>
  <c r="I89" i="11" s="1"/>
  <c r="L89" i="11" s="1"/>
  <c r="M89" i="11" s="1"/>
  <c r="H88" i="11"/>
  <c r="I88" i="11" s="1"/>
  <c r="L88" i="11" s="1"/>
  <c r="M88" i="11" s="1"/>
  <c r="H87" i="11"/>
  <c r="I87" i="11" s="1"/>
  <c r="L87" i="11" s="1"/>
  <c r="M87" i="11" s="1"/>
  <c r="H86" i="11"/>
  <c r="I86" i="11" s="1"/>
  <c r="K86" i="11" s="1"/>
  <c r="M86" i="11" s="1"/>
  <c r="H85" i="11"/>
  <c r="I85" i="11" s="1"/>
  <c r="K85" i="11" s="1"/>
  <c r="M85" i="11" s="1"/>
  <c r="H84" i="11"/>
  <c r="I84" i="11" s="1"/>
  <c r="K84" i="11" s="1"/>
  <c r="M84" i="11" s="1"/>
  <c r="H83" i="11"/>
  <c r="I83" i="11" s="1"/>
  <c r="K83" i="11" s="1"/>
  <c r="M83" i="11" s="1"/>
  <c r="H82" i="11"/>
  <c r="I82" i="11" s="1"/>
  <c r="L82" i="11" s="1"/>
  <c r="M82" i="11" s="1"/>
  <c r="H81" i="11"/>
  <c r="I81" i="11" s="1"/>
  <c r="K81" i="11" s="1"/>
  <c r="M81" i="11" s="1"/>
  <c r="H80" i="11"/>
  <c r="I80" i="11" s="1"/>
  <c r="L80" i="11" s="1"/>
  <c r="M80" i="11" s="1"/>
  <c r="H79" i="11"/>
  <c r="I79" i="11" s="1"/>
  <c r="K79" i="11" s="1"/>
  <c r="M79" i="11" s="1"/>
  <c r="H78" i="11"/>
  <c r="I78" i="11" s="1"/>
  <c r="K78" i="11" s="1"/>
  <c r="M78" i="11" s="1"/>
  <c r="H77" i="11"/>
  <c r="G76" i="11"/>
  <c r="H75" i="11"/>
  <c r="I75" i="11" s="1"/>
  <c r="J75" i="11" s="1"/>
  <c r="M75" i="11" s="1"/>
  <c r="H74" i="11"/>
  <c r="I74" i="11" s="1"/>
  <c r="K74" i="11" s="1"/>
  <c r="M74" i="11" s="1"/>
  <c r="H73" i="11"/>
  <c r="I73" i="11" s="1"/>
  <c r="J73" i="11" s="1"/>
  <c r="M73" i="11" s="1"/>
  <c r="H72" i="11"/>
  <c r="I72" i="11" s="1"/>
  <c r="J72" i="11" s="1"/>
  <c r="M72" i="11" s="1"/>
  <c r="H71" i="11"/>
  <c r="I71" i="11" s="1"/>
  <c r="K71" i="11" s="1"/>
  <c r="M71" i="11" s="1"/>
  <c r="H70" i="11"/>
  <c r="I70" i="11" s="1"/>
  <c r="K70" i="11" s="1"/>
  <c r="M70" i="11" s="1"/>
  <c r="H69" i="11"/>
  <c r="I69" i="11" s="1"/>
  <c r="J69" i="11" s="1"/>
  <c r="M69" i="11" s="1"/>
  <c r="H68" i="11"/>
  <c r="I68" i="11" s="1"/>
  <c r="J68" i="11" s="1"/>
  <c r="M68" i="11" s="1"/>
  <c r="H67" i="11"/>
  <c r="I67" i="11" s="1"/>
  <c r="J67" i="11" s="1"/>
  <c r="M67" i="11" s="1"/>
  <c r="H66" i="11"/>
  <c r="I66" i="11" s="1"/>
  <c r="J66" i="11" s="1"/>
  <c r="M66" i="11" s="1"/>
  <c r="H65" i="11"/>
  <c r="I65" i="11" s="1"/>
  <c r="J65" i="11" s="1"/>
  <c r="M65" i="11" s="1"/>
  <c r="H64" i="11"/>
  <c r="I64" i="11" s="1"/>
  <c r="J64" i="11" s="1"/>
  <c r="M64" i="11" s="1"/>
  <c r="H63" i="11"/>
  <c r="I63" i="11" s="1"/>
  <c r="J63" i="11" s="1"/>
  <c r="M63" i="11" s="1"/>
  <c r="H62" i="11"/>
  <c r="I62" i="11" s="1"/>
  <c r="J62" i="11" s="1"/>
  <c r="M62" i="11" s="1"/>
  <c r="H61" i="11"/>
  <c r="I61" i="11" s="1"/>
  <c r="J61" i="11" s="1"/>
  <c r="M61" i="11" s="1"/>
  <c r="H60" i="11"/>
  <c r="I60" i="11" s="1"/>
  <c r="J60" i="11" s="1"/>
  <c r="M60" i="11" s="1"/>
  <c r="H59" i="11"/>
  <c r="I59" i="11" s="1"/>
  <c r="J59" i="11" s="1"/>
  <c r="M59" i="11" s="1"/>
  <c r="H58" i="11"/>
  <c r="I58" i="11" s="1"/>
  <c r="J58" i="11" s="1"/>
  <c r="M58" i="11" s="1"/>
  <c r="H57" i="11"/>
  <c r="I57" i="11" s="1"/>
  <c r="J57" i="11" s="1"/>
  <c r="M57" i="11" s="1"/>
  <c r="H56" i="11"/>
  <c r="I56" i="11" s="1"/>
  <c r="J56" i="11" s="1"/>
  <c r="M56" i="11" s="1"/>
  <c r="H55" i="11"/>
  <c r="I55" i="11" s="1"/>
  <c r="J55" i="11" s="1"/>
  <c r="M55" i="11" s="1"/>
  <c r="H54" i="11"/>
  <c r="I54" i="11" s="1"/>
  <c r="J54" i="11" s="1"/>
  <c r="M54" i="11" s="1"/>
  <c r="H53" i="11"/>
  <c r="I53" i="11" s="1"/>
  <c r="L53" i="11" s="1"/>
  <c r="H52" i="11"/>
  <c r="I52" i="11" s="1"/>
  <c r="K52" i="11" s="1"/>
  <c r="M52" i="11" s="1"/>
  <c r="H51" i="11"/>
  <c r="I51" i="11" s="1"/>
  <c r="J51" i="11" s="1"/>
  <c r="M51" i="11" s="1"/>
  <c r="H50" i="11"/>
  <c r="I50" i="11" s="1"/>
  <c r="J50" i="11" s="1"/>
  <c r="H49" i="11"/>
  <c r="I49" i="11" s="1"/>
  <c r="K49" i="11" s="1"/>
  <c r="M49" i="11" s="1"/>
  <c r="H48" i="11"/>
  <c r="G47" i="11"/>
  <c r="H46" i="11"/>
  <c r="I46" i="11" s="1"/>
  <c r="J46" i="11" s="1"/>
  <c r="M46" i="11" s="1"/>
  <c r="H45" i="11"/>
  <c r="I45" i="11" s="1"/>
  <c r="J45" i="11" s="1"/>
  <c r="M45" i="11" s="1"/>
  <c r="H44" i="11"/>
  <c r="I44" i="11" s="1"/>
  <c r="K44" i="11" s="1"/>
  <c r="M44" i="11" s="1"/>
  <c r="H43" i="11"/>
  <c r="I43" i="11" s="1"/>
  <c r="K43" i="11" s="1"/>
  <c r="M43" i="11" s="1"/>
  <c r="H42" i="11"/>
  <c r="I42" i="11" s="1"/>
  <c r="J42" i="11" s="1"/>
  <c r="M42" i="11" s="1"/>
  <c r="H41" i="11"/>
  <c r="I41" i="11" s="1"/>
  <c r="J41" i="11" s="1"/>
  <c r="M41" i="11" s="1"/>
  <c r="H40" i="11"/>
  <c r="I40" i="11" s="1"/>
  <c r="L40" i="11" s="1"/>
  <c r="M40" i="11" s="1"/>
  <c r="H39" i="11"/>
  <c r="I39" i="11" s="1"/>
  <c r="K39" i="11" s="1"/>
  <c r="M39" i="11" s="1"/>
  <c r="H38" i="11"/>
  <c r="I38" i="11" s="1"/>
  <c r="L38" i="11" s="1"/>
  <c r="M38" i="11" s="1"/>
  <c r="H37" i="11"/>
  <c r="I37" i="11" s="1"/>
  <c r="L37" i="11" s="1"/>
  <c r="H36" i="11"/>
  <c r="I36" i="11" s="1"/>
  <c r="K36" i="11" s="1"/>
  <c r="M36" i="11" s="1"/>
  <c r="H35" i="11"/>
  <c r="I35" i="11" s="1"/>
  <c r="J35" i="11" s="1"/>
  <c r="M35" i="11" s="1"/>
  <c r="H34" i="11"/>
  <c r="I34" i="11" s="1"/>
  <c r="J34" i="11" s="1"/>
  <c r="M34" i="11" s="1"/>
  <c r="H33" i="11"/>
  <c r="I33" i="11" s="1"/>
  <c r="J33" i="11" s="1"/>
  <c r="M33" i="11" s="1"/>
  <c r="H32" i="11"/>
  <c r="I32" i="11" s="1"/>
  <c r="K32" i="11" s="1"/>
  <c r="H31" i="11"/>
  <c r="I31" i="11" s="1"/>
  <c r="J31" i="11" s="1"/>
  <c r="M31" i="11" s="1"/>
  <c r="H30" i="11"/>
  <c r="I30" i="11" s="1"/>
  <c r="J30" i="11" s="1"/>
  <c r="L29" i="11"/>
  <c r="K29" i="11"/>
  <c r="J29" i="11"/>
  <c r="G29" i="11"/>
  <c r="M28" i="11"/>
  <c r="H28" i="11"/>
  <c r="I28" i="11" s="1"/>
  <c r="M27" i="11"/>
  <c r="H27" i="11"/>
  <c r="I27" i="11" s="1"/>
  <c r="M26" i="11"/>
  <c r="H26" i="11"/>
  <c r="I26" i="11" s="1"/>
  <c r="M25" i="11"/>
  <c r="H25" i="11"/>
  <c r="I25" i="11" s="1"/>
  <c r="M24" i="11"/>
  <c r="H24" i="11"/>
  <c r="I24" i="11" s="1"/>
  <c r="M23" i="11"/>
  <c r="H23" i="11"/>
  <c r="I23" i="11" s="1"/>
  <c r="M22" i="11"/>
  <c r="H22" i="11"/>
  <c r="I22" i="11" s="1"/>
  <c r="M21" i="11"/>
  <c r="H21" i="11"/>
  <c r="I21" i="11" s="1"/>
  <c r="M20" i="11"/>
  <c r="H20" i="11"/>
  <c r="I20" i="11" s="1"/>
  <c r="M19" i="11"/>
  <c r="H19" i="11"/>
  <c r="I19" i="11" s="1"/>
  <c r="M18" i="11"/>
  <c r="H18" i="11"/>
  <c r="I18" i="11" s="1"/>
  <c r="M17" i="11"/>
  <c r="H17" i="11"/>
  <c r="I17" i="11" s="1"/>
  <c r="M16" i="11"/>
  <c r="H16" i="11"/>
  <c r="I16" i="11" s="1"/>
  <c r="M15" i="11"/>
  <c r="H15" i="11"/>
  <c r="I15" i="11" s="1"/>
  <c r="M14" i="11"/>
  <c r="H14" i="11"/>
  <c r="I14" i="11" s="1"/>
  <c r="M13" i="11"/>
  <c r="H13" i="11"/>
  <c r="I13" i="11" s="1"/>
  <c r="M12" i="11"/>
  <c r="H12" i="11"/>
  <c r="I12" i="11" s="1"/>
  <c r="M11" i="11"/>
  <c r="H11" i="11"/>
  <c r="I11" i="11" s="1"/>
  <c r="M10" i="11"/>
  <c r="H10" i="11"/>
  <c r="I10" i="11" s="1"/>
  <c r="M9" i="11"/>
  <c r="H9" i="11"/>
  <c r="I9" i="11" s="1"/>
  <c r="M8" i="11"/>
  <c r="H8" i="11"/>
  <c r="I8" i="11" s="1"/>
  <c r="M7" i="11"/>
  <c r="H7" i="11"/>
  <c r="I7" i="11" s="1"/>
  <c r="M6" i="11"/>
  <c r="H6" i="11"/>
  <c r="I6" i="11" s="1"/>
  <c r="M5" i="11"/>
  <c r="H5" i="11"/>
  <c r="I5" i="11" s="1"/>
  <c r="M4" i="11"/>
  <c r="H4" i="11"/>
  <c r="I4" i="11" s="1"/>
  <c r="M3" i="11"/>
  <c r="H3" i="11"/>
  <c r="I3" i="11" s="1"/>
  <c r="G105" i="3"/>
  <c r="H105" i="3" s="1"/>
  <c r="I105" i="3" s="1"/>
  <c r="L105" i="3" s="1"/>
  <c r="M105" i="3" s="1"/>
  <c r="I104" i="3"/>
  <c r="L104" i="3" s="1"/>
  <c r="M104" i="3" s="1"/>
  <c r="I103" i="3"/>
  <c r="L103" i="3" s="1"/>
  <c r="M103" i="3" s="1"/>
  <c r="G99" i="3"/>
  <c r="H98" i="3"/>
  <c r="I98" i="3" s="1"/>
  <c r="K98" i="3" s="1"/>
  <c r="M98" i="3" s="1"/>
  <c r="H97" i="3"/>
  <c r="I97" i="3" s="1"/>
  <c r="K97" i="3" s="1"/>
  <c r="M97" i="3" s="1"/>
  <c r="H96" i="3"/>
  <c r="I96" i="3" s="1"/>
  <c r="J96" i="3" s="1"/>
  <c r="H95" i="3"/>
  <c r="I95" i="3" s="1"/>
  <c r="K95" i="3" s="1"/>
  <c r="M95" i="3" s="1"/>
  <c r="H94" i="3"/>
  <c r="I94" i="3" s="1"/>
  <c r="L94" i="3" s="1"/>
  <c r="L99" i="3" s="1"/>
  <c r="H93" i="3"/>
  <c r="I93" i="3" s="1"/>
  <c r="K93" i="3" s="1"/>
  <c r="M93" i="3" s="1"/>
  <c r="H92" i="3"/>
  <c r="I92" i="3" s="1"/>
  <c r="K92" i="3" s="1"/>
  <c r="M92" i="3" s="1"/>
  <c r="H91" i="3"/>
  <c r="I91" i="3" s="1"/>
  <c r="K91" i="3" s="1"/>
  <c r="M91" i="3" s="1"/>
  <c r="H90" i="3"/>
  <c r="I90" i="3" s="1"/>
  <c r="K90" i="3" s="1"/>
  <c r="M90" i="3" s="1"/>
  <c r="H89" i="3"/>
  <c r="I89" i="3" s="1"/>
  <c r="K89" i="3" s="1"/>
  <c r="M89" i="3" s="1"/>
  <c r="H88" i="3"/>
  <c r="I88" i="3" s="1"/>
  <c r="K88" i="3" s="1"/>
  <c r="M88" i="3" s="1"/>
  <c r="J87" i="3"/>
  <c r="H87" i="3"/>
  <c r="I87" i="3" s="1"/>
  <c r="J86" i="3"/>
  <c r="H86" i="3"/>
  <c r="I86" i="3" s="1"/>
  <c r="J85" i="3"/>
  <c r="G85" i="3"/>
  <c r="H84" i="3"/>
  <c r="I84" i="3" s="1"/>
  <c r="L84" i="3" s="1"/>
  <c r="M84" i="3" s="1"/>
  <c r="H83" i="3"/>
  <c r="I83" i="3" s="1"/>
  <c r="L83" i="3" s="1"/>
  <c r="M83" i="3" s="1"/>
  <c r="H82" i="3"/>
  <c r="I82" i="3" s="1"/>
  <c r="K82" i="3" s="1"/>
  <c r="M82" i="3" s="1"/>
  <c r="H81" i="3"/>
  <c r="I81" i="3" s="1"/>
  <c r="K81" i="3" s="1"/>
  <c r="M81" i="3" s="1"/>
  <c r="H80" i="3"/>
  <c r="I80" i="3" s="1"/>
  <c r="K80" i="3" s="1"/>
  <c r="M80" i="3" s="1"/>
  <c r="H79" i="3"/>
  <c r="I79" i="3" s="1"/>
  <c r="K79" i="3" s="1"/>
  <c r="M79" i="3" s="1"/>
  <c r="H78" i="3"/>
  <c r="I78" i="3" s="1"/>
  <c r="K78" i="3" s="1"/>
  <c r="M78" i="3" s="1"/>
  <c r="H77" i="3"/>
  <c r="I77" i="3" s="1"/>
  <c r="K77" i="3" s="1"/>
  <c r="M77" i="3" s="1"/>
  <c r="H76" i="3"/>
  <c r="I76" i="3" s="1"/>
  <c r="K76" i="3" s="1"/>
  <c r="M76" i="3" s="1"/>
  <c r="H75" i="3"/>
  <c r="I75" i="3" s="1"/>
  <c r="K75" i="3" s="1"/>
  <c r="M75" i="3" s="1"/>
  <c r="H74" i="3"/>
  <c r="I74" i="3" s="1"/>
  <c r="K74" i="3" s="1"/>
  <c r="M74" i="3" s="1"/>
  <c r="H73" i="3"/>
  <c r="I73" i="3" s="1"/>
  <c r="K73" i="3" s="1"/>
  <c r="M73" i="3" s="1"/>
  <c r="H72" i="3"/>
  <c r="I72" i="3" s="1"/>
  <c r="K72" i="3" s="1"/>
  <c r="M72" i="3" s="1"/>
  <c r="H71" i="3"/>
  <c r="I71" i="3" s="1"/>
  <c r="L71" i="3" s="1"/>
  <c r="M71" i="3" s="1"/>
  <c r="H70" i="3"/>
  <c r="I70" i="3" s="1"/>
  <c r="L70" i="3" s="1"/>
  <c r="M70" i="3" s="1"/>
  <c r="H69" i="3"/>
  <c r="I69" i="3" s="1"/>
  <c r="L69" i="3" s="1"/>
  <c r="M69" i="3" s="1"/>
  <c r="H68" i="3"/>
  <c r="I68" i="3" s="1"/>
  <c r="L68" i="3" s="1"/>
  <c r="M68" i="3" s="1"/>
  <c r="H67" i="3"/>
  <c r="I67" i="3" s="1"/>
  <c r="L67" i="3" s="1"/>
  <c r="M67" i="3" s="1"/>
  <c r="H66" i="3"/>
  <c r="I66" i="3" s="1"/>
  <c r="K66" i="3" s="1"/>
  <c r="M66" i="3" s="1"/>
  <c r="H65" i="3"/>
  <c r="I65" i="3" s="1"/>
  <c r="K65" i="3" s="1"/>
  <c r="M65" i="3" s="1"/>
  <c r="H64" i="3"/>
  <c r="I64" i="3" s="1"/>
  <c r="K64" i="3" s="1"/>
  <c r="M64" i="3" s="1"/>
  <c r="H63" i="3"/>
  <c r="I63" i="3" s="1"/>
  <c r="K63" i="3" s="1"/>
  <c r="M63" i="3" s="1"/>
  <c r="H62" i="3"/>
  <c r="I62" i="3" s="1"/>
  <c r="L62" i="3" s="1"/>
  <c r="M62" i="3" s="1"/>
  <c r="H61" i="3"/>
  <c r="I61" i="3" s="1"/>
  <c r="K61" i="3" s="1"/>
  <c r="M61" i="3" s="1"/>
  <c r="H60" i="3"/>
  <c r="I60" i="3" s="1"/>
  <c r="L60" i="3" s="1"/>
  <c r="H59" i="3"/>
  <c r="I59" i="3" s="1"/>
  <c r="K59" i="3" s="1"/>
  <c r="M59" i="3" s="1"/>
  <c r="H58" i="3"/>
  <c r="I58" i="3" s="1"/>
  <c r="K58" i="3" s="1"/>
  <c r="M58" i="3" s="1"/>
  <c r="H57" i="3"/>
  <c r="L56" i="3"/>
  <c r="G56" i="3"/>
  <c r="H55" i="3"/>
  <c r="I55" i="3" s="1"/>
  <c r="J55" i="3" s="1"/>
  <c r="J56" i="3" s="1"/>
  <c r="H54" i="3"/>
  <c r="I54" i="3" s="1"/>
  <c r="K54" i="3" s="1"/>
  <c r="M54" i="3" s="1"/>
  <c r="H53" i="3"/>
  <c r="I53" i="3" s="1"/>
  <c r="K53" i="3" s="1"/>
  <c r="M53" i="3" s="1"/>
  <c r="H52" i="3"/>
  <c r="I52" i="3" s="1"/>
  <c r="K52" i="3" s="1"/>
  <c r="M52" i="3" s="1"/>
  <c r="H51" i="3"/>
  <c r="I51" i="3" s="1"/>
  <c r="K51" i="3" s="1"/>
  <c r="M51" i="3" s="1"/>
  <c r="H50" i="3"/>
  <c r="I50" i="3" s="1"/>
  <c r="K50" i="3" s="1"/>
  <c r="M50" i="3" s="1"/>
  <c r="H49" i="3"/>
  <c r="I49" i="3" s="1"/>
  <c r="K49" i="3" s="1"/>
  <c r="M49" i="3" s="1"/>
  <c r="H48" i="3"/>
  <c r="I48" i="3" s="1"/>
  <c r="K48" i="3" s="1"/>
  <c r="M48" i="3" s="1"/>
  <c r="H47" i="3"/>
  <c r="I47" i="3" s="1"/>
  <c r="K47" i="3" s="1"/>
  <c r="M47" i="3" s="1"/>
  <c r="H46" i="3"/>
  <c r="I46" i="3" s="1"/>
  <c r="K46" i="3" s="1"/>
  <c r="M46" i="3" s="1"/>
  <c r="H45" i="3"/>
  <c r="G44" i="3"/>
  <c r="H43" i="3"/>
  <c r="I43" i="3" s="1"/>
  <c r="J43" i="3" s="1"/>
  <c r="M43" i="3" s="1"/>
  <c r="H42" i="3"/>
  <c r="I42" i="3" s="1"/>
  <c r="J42" i="3" s="1"/>
  <c r="M42" i="3" s="1"/>
  <c r="H41" i="3"/>
  <c r="I41" i="3" s="1"/>
  <c r="J41" i="3" s="1"/>
  <c r="M41" i="3" s="1"/>
  <c r="H40" i="3"/>
  <c r="I40" i="3" s="1"/>
  <c r="K40" i="3" s="1"/>
  <c r="M40" i="3" s="1"/>
  <c r="H39" i="3"/>
  <c r="I39" i="3" s="1"/>
  <c r="K39" i="3" s="1"/>
  <c r="M39" i="3" s="1"/>
  <c r="H38" i="3"/>
  <c r="I38" i="3" s="1"/>
  <c r="L38" i="3" s="1"/>
  <c r="M38" i="3" s="1"/>
  <c r="H37" i="3"/>
  <c r="I37" i="3" s="1"/>
  <c r="L37" i="3" s="1"/>
  <c r="H36" i="3"/>
  <c r="I36" i="3" s="1"/>
  <c r="K36" i="3" s="1"/>
  <c r="M36" i="3" s="1"/>
  <c r="H35" i="3"/>
  <c r="I35" i="3" s="1"/>
  <c r="K35" i="3" s="1"/>
  <c r="M35" i="3" s="1"/>
  <c r="H34" i="3"/>
  <c r="I34" i="3" s="1"/>
  <c r="K34" i="3" s="1"/>
  <c r="M34" i="3" s="1"/>
  <c r="H33" i="3"/>
  <c r="I33" i="3" s="1"/>
  <c r="K33" i="3" s="1"/>
  <c r="M33" i="3" s="1"/>
  <c r="H32" i="3"/>
  <c r="I32" i="3" s="1"/>
  <c r="K32" i="3" s="1"/>
  <c r="H31" i="3"/>
  <c r="I31" i="3" s="1"/>
  <c r="J31" i="3" s="1"/>
  <c r="M31" i="3" s="1"/>
  <c r="H30" i="3"/>
  <c r="G29" i="3"/>
  <c r="H28" i="3"/>
  <c r="I28" i="3" s="1"/>
  <c r="L28" i="3" s="1"/>
  <c r="M28" i="3" s="1"/>
  <c r="H27" i="3"/>
  <c r="I27" i="3" s="1"/>
  <c r="L27" i="3" s="1"/>
  <c r="H26" i="3"/>
  <c r="I26" i="3" s="1"/>
  <c r="K26" i="3" s="1"/>
  <c r="M26" i="3" s="1"/>
  <c r="H25" i="3"/>
  <c r="I25" i="3" s="1"/>
  <c r="J25" i="3" s="1"/>
  <c r="M25" i="3" s="1"/>
  <c r="H24" i="3"/>
  <c r="I24" i="3" s="1"/>
  <c r="J24" i="3" s="1"/>
  <c r="M24" i="3" s="1"/>
  <c r="H23" i="3"/>
  <c r="I23" i="3" s="1"/>
  <c r="J23" i="3" s="1"/>
  <c r="M23" i="3" s="1"/>
  <c r="H22" i="3"/>
  <c r="I22" i="3" s="1"/>
  <c r="J22" i="3" s="1"/>
  <c r="M22" i="3" s="1"/>
  <c r="H21" i="3"/>
  <c r="I21" i="3" s="1"/>
  <c r="J21" i="3" s="1"/>
  <c r="M21" i="3" s="1"/>
  <c r="H20" i="3"/>
  <c r="I20" i="3" s="1"/>
  <c r="J20" i="3" s="1"/>
  <c r="M20" i="3" s="1"/>
  <c r="H19" i="3"/>
  <c r="I19" i="3" s="1"/>
  <c r="J19" i="3" s="1"/>
  <c r="M19" i="3" s="1"/>
  <c r="H18" i="3"/>
  <c r="I18" i="3" s="1"/>
  <c r="J18" i="3" s="1"/>
  <c r="M18" i="3" s="1"/>
  <c r="H17" i="3"/>
  <c r="I17" i="3" s="1"/>
  <c r="K17" i="3" s="1"/>
  <c r="M17" i="3" s="1"/>
  <c r="H16" i="3"/>
  <c r="I16" i="3" s="1"/>
  <c r="J16" i="3" s="1"/>
  <c r="M16" i="3" s="1"/>
  <c r="H15" i="3"/>
  <c r="I15" i="3" s="1"/>
  <c r="K15" i="3" s="1"/>
  <c r="M15" i="3" s="1"/>
  <c r="H14" i="3"/>
  <c r="I14" i="3" s="1"/>
  <c r="K14" i="3" s="1"/>
  <c r="M14" i="3" s="1"/>
  <c r="H13" i="3"/>
  <c r="I13" i="3" s="1"/>
  <c r="J13" i="3" s="1"/>
  <c r="M13" i="3" s="1"/>
  <c r="H12" i="3"/>
  <c r="I12" i="3" s="1"/>
  <c r="J12" i="3" s="1"/>
  <c r="M12" i="3" s="1"/>
  <c r="H11" i="3"/>
  <c r="I11" i="3" s="1"/>
  <c r="K11" i="3" s="1"/>
  <c r="M11" i="3" s="1"/>
  <c r="H10" i="3"/>
  <c r="I10" i="3" s="1"/>
  <c r="J10" i="3" s="1"/>
  <c r="M10" i="3" s="1"/>
  <c r="H9" i="3"/>
  <c r="I9" i="3" s="1"/>
  <c r="K9" i="3" s="1"/>
  <c r="M9" i="3" s="1"/>
  <c r="H8" i="3"/>
  <c r="I8" i="3" s="1"/>
  <c r="J8" i="3" s="1"/>
  <c r="M8" i="3" s="1"/>
  <c r="H7" i="3"/>
  <c r="I7" i="3" s="1"/>
  <c r="J7" i="3" s="1"/>
  <c r="M7" i="3" s="1"/>
  <c r="H6" i="3"/>
  <c r="I6" i="3" s="1"/>
  <c r="J6" i="3" s="1"/>
  <c r="M6" i="3" s="1"/>
  <c r="H5" i="3"/>
  <c r="I5" i="3" s="1"/>
  <c r="K5" i="3" s="1"/>
  <c r="H4" i="3"/>
  <c r="I4" i="3" s="1"/>
  <c r="J4" i="3" s="1"/>
  <c r="M4" i="3" s="1"/>
  <c r="H3" i="3"/>
  <c r="M139" i="14"/>
  <c r="L139" i="14"/>
  <c r="I138" i="14"/>
  <c r="H137" i="14"/>
  <c r="I137" i="14" s="1"/>
  <c r="L137" i="14" s="1"/>
  <c r="M137" i="14" s="1"/>
  <c r="H136" i="14"/>
  <c r="I136" i="14" s="1"/>
  <c r="L135" i="14"/>
  <c r="M135" i="14" s="1"/>
  <c r="L134" i="14"/>
  <c r="M134" i="14" s="1"/>
  <c r="L129" i="14"/>
  <c r="G129" i="14"/>
  <c r="H128" i="14"/>
  <c r="I128" i="14" s="1"/>
  <c r="H127" i="14"/>
  <c r="I127" i="14" s="1"/>
  <c r="K127" i="14" s="1"/>
  <c r="M127" i="14" s="1"/>
  <c r="H126" i="14"/>
  <c r="I126" i="14" s="1"/>
  <c r="K126" i="14" s="1"/>
  <c r="M126" i="14" s="1"/>
  <c r="H125" i="14"/>
  <c r="I125" i="14" s="1"/>
  <c r="H124" i="14"/>
  <c r="I124" i="14" s="1"/>
  <c r="J124" i="14" s="1"/>
  <c r="H123" i="14"/>
  <c r="I123" i="14" s="1"/>
  <c r="J123" i="14" s="1"/>
  <c r="H122" i="14"/>
  <c r="I122" i="14" s="1"/>
  <c r="H121" i="14"/>
  <c r="I121" i="14" s="1"/>
  <c r="J121" i="14" s="1"/>
  <c r="H120" i="14"/>
  <c r="I120" i="14" s="1"/>
  <c r="H119" i="14"/>
  <c r="I119" i="14" s="1"/>
  <c r="H118" i="14"/>
  <c r="I118" i="14" s="1"/>
  <c r="J118" i="14" s="1"/>
  <c r="H117" i="14"/>
  <c r="I117" i="14" s="1"/>
  <c r="H116" i="14"/>
  <c r="I116" i="14" s="1"/>
  <c r="G115" i="14"/>
  <c r="H114" i="14"/>
  <c r="I114" i="14" s="1"/>
  <c r="K114" i="14" s="1"/>
  <c r="M114" i="14" s="1"/>
  <c r="H113" i="14"/>
  <c r="I113" i="14" s="1"/>
  <c r="K113" i="14" s="1"/>
  <c r="M113" i="14" s="1"/>
  <c r="H112" i="14"/>
  <c r="I112" i="14" s="1"/>
  <c r="K112" i="14" s="1"/>
  <c r="M112" i="14" s="1"/>
  <c r="H111" i="14"/>
  <c r="I111" i="14" s="1"/>
  <c r="K111" i="14" s="1"/>
  <c r="M111" i="14" s="1"/>
  <c r="H110" i="14"/>
  <c r="I110" i="14" s="1"/>
  <c r="K110" i="14" s="1"/>
  <c r="M110" i="14" s="1"/>
  <c r="H109" i="14"/>
  <c r="I109" i="14" s="1"/>
  <c r="K109" i="14" s="1"/>
  <c r="M109" i="14" s="1"/>
  <c r="H108" i="14"/>
  <c r="I108" i="14" s="1"/>
  <c r="K108" i="14" s="1"/>
  <c r="M108" i="14" s="1"/>
  <c r="H107" i="14"/>
  <c r="I107" i="14" s="1"/>
  <c r="J107" i="14" s="1"/>
  <c r="M107" i="14" s="1"/>
  <c r="H106" i="14"/>
  <c r="I106" i="14" s="1"/>
  <c r="J106" i="14" s="1"/>
  <c r="M106" i="14" s="1"/>
  <c r="H105" i="14"/>
  <c r="I105" i="14" s="1"/>
  <c r="K105" i="14" s="1"/>
  <c r="M105" i="14" s="1"/>
  <c r="H104" i="14"/>
  <c r="I104" i="14" s="1"/>
  <c r="K104" i="14" s="1"/>
  <c r="M104" i="14" s="1"/>
  <c r="H103" i="14"/>
  <c r="I103" i="14" s="1"/>
  <c r="J103" i="14" s="1"/>
  <c r="M103" i="14" s="1"/>
  <c r="H102" i="14"/>
  <c r="I102" i="14" s="1"/>
  <c r="J102" i="14" s="1"/>
  <c r="M102" i="14" s="1"/>
  <c r="H101" i="14"/>
  <c r="I101" i="14" s="1"/>
  <c r="J101" i="14" s="1"/>
  <c r="M101" i="14" s="1"/>
  <c r="H100" i="14"/>
  <c r="I100" i="14" s="1"/>
  <c r="L100" i="14" s="1"/>
  <c r="M100" i="14" s="1"/>
  <c r="H99" i="14"/>
  <c r="I99" i="14" s="1"/>
  <c r="L99" i="14" s="1"/>
  <c r="M99" i="14" s="1"/>
  <c r="H98" i="14"/>
  <c r="I98" i="14" s="1"/>
  <c r="L98" i="14" s="1"/>
  <c r="M98" i="14" s="1"/>
  <c r="H97" i="14"/>
  <c r="I97" i="14" s="1"/>
  <c r="L97" i="14" s="1"/>
  <c r="M97" i="14" s="1"/>
  <c r="H96" i="14"/>
  <c r="I96" i="14" s="1"/>
  <c r="J96" i="14" s="1"/>
  <c r="M96" i="14" s="1"/>
  <c r="H95" i="14"/>
  <c r="I95" i="14" s="1"/>
  <c r="K95" i="14" s="1"/>
  <c r="M95" i="14" s="1"/>
  <c r="H94" i="14"/>
  <c r="I94" i="14" s="1"/>
  <c r="K94" i="14" s="1"/>
  <c r="M94" i="14" s="1"/>
  <c r="H93" i="14"/>
  <c r="I93" i="14" s="1"/>
  <c r="J93" i="14" s="1"/>
  <c r="M93" i="14" s="1"/>
  <c r="H92" i="14"/>
  <c r="I92" i="14" s="1"/>
  <c r="J92" i="14" s="1"/>
  <c r="M92" i="14" s="1"/>
  <c r="H91" i="14"/>
  <c r="I91" i="14" s="1"/>
  <c r="K91" i="14" s="1"/>
  <c r="M91" i="14" s="1"/>
  <c r="H90" i="14"/>
  <c r="I90" i="14" s="1"/>
  <c r="J90" i="14" s="1"/>
  <c r="M90" i="14" s="1"/>
  <c r="H89" i="14"/>
  <c r="I89" i="14" s="1"/>
  <c r="J89" i="14" s="1"/>
  <c r="M89" i="14" s="1"/>
  <c r="H88" i="14"/>
  <c r="I88" i="14" s="1"/>
  <c r="K88" i="14" s="1"/>
  <c r="H87" i="14"/>
  <c r="I87" i="14" s="1"/>
  <c r="L87" i="14" s="1"/>
  <c r="H86" i="14"/>
  <c r="I86" i="14" s="1"/>
  <c r="J86" i="14" s="1"/>
  <c r="M86" i="14" s="1"/>
  <c r="H85" i="14"/>
  <c r="G84" i="14"/>
  <c r="H83" i="14"/>
  <c r="I83" i="14" s="1"/>
  <c r="J83" i="14" s="1"/>
  <c r="M83" i="14" s="1"/>
  <c r="H82" i="14"/>
  <c r="I82" i="14" s="1"/>
  <c r="K82" i="14" s="1"/>
  <c r="M82" i="14" s="1"/>
  <c r="H81" i="14"/>
  <c r="I81" i="14" s="1"/>
  <c r="J81" i="14" s="1"/>
  <c r="M81" i="14" s="1"/>
  <c r="H80" i="14"/>
  <c r="I80" i="14" s="1"/>
  <c r="J80" i="14" s="1"/>
  <c r="M80" i="14" s="1"/>
  <c r="H79" i="14"/>
  <c r="I79" i="14" s="1"/>
  <c r="J79" i="14" s="1"/>
  <c r="M79" i="14" s="1"/>
  <c r="H78" i="14"/>
  <c r="I78" i="14" s="1"/>
  <c r="K78" i="14" s="1"/>
  <c r="M78" i="14" s="1"/>
  <c r="H77" i="14"/>
  <c r="I77" i="14" s="1"/>
  <c r="J77" i="14" s="1"/>
  <c r="M77" i="14" s="1"/>
  <c r="H76" i="14"/>
  <c r="I76" i="14" s="1"/>
  <c r="J76" i="14" s="1"/>
  <c r="M76" i="14" s="1"/>
  <c r="H75" i="14"/>
  <c r="I75" i="14" s="1"/>
  <c r="J75" i="14" s="1"/>
  <c r="M75" i="14" s="1"/>
  <c r="H74" i="14"/>
  <c r="I74" i="14" s="1"/>
  <c r="J74" i="14" s="1"/>
  <c r="M74" i="14" s="1"/>
  <c r="H73" i="14"/>
  <c r="I73" i="14" s="1"/>
  <c r="J73" i="14" s="1"/>
  <c r="M73" i="14" s="1"/>
  <c r="H72" i="14"/>
  <c r="I72" i="14" s="1"/>
  <c r="J72" i="14" s="1"/>
  <c r="M72" i="14" s="1"/>
  <c r="H71" i="14"/>
  <c r="I71" i="14" s="1"/>
  <c r="J71" i="14" s="1"/>
  <c r="M71" i="14" s="1"/>
  <c r="H70" i="14"/>
  <c r="I70" i="14" s="1"/>
  <c r="J70" i="14" s="1"/>
  <c r="M70" i="14" s="1"/>
  <c r="H69" i="14"/>
  <c r="I69" i="14" s="1"/>
  <c r="J69" i="14" s="1"/>
  <c r="M69" i="14" s="1"/>
  <c r="H68" i="14"/>
  <c r="I68" i="14" s="1"/>
  <c r="K68" i="14" s="1"/>
  <c r="M68" i="14" s="1"/>
  <c r="H67" i="14"/>
  <c r="I67" i="14" s="1"/>
  <c r="J67" i="14" s="1"/>
  <c r="M67" i="14" s="1"/>
  <c r="H66" i="14"/>
  <c r="I66" i="14" s="1"/>
  <c r="J66" i="14" s="1"/>
  <c r="M66" i="14" s="1"/>
  <c r="H65" i="14"/>
  <c r="I65" i="14" s="1"/>
  <c r="J65" i="14" s="1"/>
  <c r="M65" i="14" s="1"/>
  <c r="H64" i="14"/>
  <c r="I64" i="14" s="1"/>
  <c r="J64" i="14" s="1"/>
  <c r="M64" i="14" s="1"/>
  <c r="H63" i="14"/>
  <c r="I63" i="14" s="1"/>
  <c r="J63" i="14" s="1"/>
  <c r="M63" i="14" s="1"/>
  <c r="H62" i="14"/>
  <c r="I62" i="14" s="1"/>
  <c r="J62" i="14" s="1"/>
  <c r="M62" i="14" s="1"/>
  <c r="H61" i="14"/>
  <c r="I61" i="14" s="1"/>
  <c r="L61" i="14" s="1"/>
  <c r="H60" i="14"/>
  <c r="I60" i="14" s="1"/>
  <c r="J60" i="14" s="1"/>
  <c r="M60" i="14" s="1"/>
  <c r="H59" i="14"/>
  <c r="I59" i="14" s="1"/>
  <c r="J59" i="14" s="1"/>
  <c r="M59" i="14" s="1"/>
  <c r="H58" i="14"/>
  <c r="I58" i="14" s="1"/>
  <c r="K58" i="14" s="1"/>
  <c r="M58" i="14" s="1"/>
  <c r="H57" i="14"/>
  <c r="I57" i="14" s="1"/>
  <c r="J57" i="14" s="1"/>
  <c r="M57" i="14" s="1"/>
  <c r="H56" i="14"/>
  <c r="I56" i="14" s="1"/>
  <c r="J56" i="14" s="1"/>
  <c r="H55" i="14"/>
  <c r="G54" i="14"/>
  <c r="H53" i="14"/>
  <c r="I53" i="14" s="1"/>
  <c r="J53" i="14" s="1"/>
  <c r="M53" i="14" s="1"/>
  <c r="H52" i="14"/>
  <c r="I52" i="14" s="1"/>
  <c r="J52" i="14" s="1"/>
  <c r="M52" i="14" s="1"/>
  <c r="H51" i="14"/>
  <c r="I51" i="14" s="1"/>
  <c r="J51" i="14" s="1"/>
  <c r="M51" i="14" s="1"/>
  <c r="H50" i="14"/>
  <c r="I50" i="14" s="1"/>
  <c r="J50" i="14" s="1"/>
  <c r="M50" i="14" s="1"/>
  <c r="H49" i="14"/>
  <c r="I49" i="14" s="1"/>
  <c r="K49" i="14" s="1"/>
  <c r="M49" i="14" s="1"/>
  <c r="H48" i="14"/>
  <c r="I48" i="14" s="1"/>
  <c r="K48" i="14" s="1"/>
  <c r="M48" i="14" s="1"/>
  <c r="H47" i="14"/>
  <c r="I47" i="14" s="1"/>
  <c r="J47" i="14" s="1"/>
  <c r="M47" i="14" s="1"/>
  <c r="H46" i="14"/>
  <c r="I46" i="14" s="1"/>
  <c r="J46" i="14" s="1"/>
  <c r="M46" i="14" s="1"/>
  <c r="H45" i="14"/>
  <c r="I45" i="14" s="1"/>
  <c r="J45" i="14" s="1"/>
  <c r="M45" i="14" s="1"/>
  <c r="H44" i="14"/>
  <c r="I44" i="14" s="1"/>
  <c r="J44" i="14" s="1"/>
  <c r="M44" i="14" s="1"/>
  <c r="H43" i="14"/>
  <c r="I43" i="14" s="1"/>
  <c r="L43" i="14" s="1"/>
  <c r="M43" i="14" s="1"/>
  <c r="H42" i="14"/>
  <c r="I42" i="14" s="1"/>
  <c r="L42" i="14" s="1"/>
  <c r="H41" i="14"/>
  <c r="I41" i="14" s="1"/>
  <c r="K41" i="14" s="1"/>
  <c r="H40" i="14"/>
  <c r="I40" i="14" s="1"/>
  <c r="K40" i="14" s="1"/>
  <c r="M40" i="14" s="1"/>
  <c r="H39" i="14"/>
  <c r="I39" i="14" s="1"/>
  <c r="J39" i="14" s="1"/>
  <c r="M39" i="14" s="1"/>
  <c r="H38" i="14"/>
  <c r="I38" i="14" s="1"/>
  <c r="J38" i="14" s="1"/>
  <c r="M38" i="14" s="1"/>
  <c r="H37" i="14"/>
  <c r="I37" i="14" s="1"/>
  <c r="J37" i="14" s="1"/>
  <c r="M37" i="14" s="1"/>
  <c r="H36" i="14"/>
  <c r="I36" i="14" s="1"/>
  <c r="J36" i="14" s="1"/>
  <c r="M36" i="14" s="1"/>
  <c r="H35" i="14"/>
  <c r="I35" i="14" s="1"/>
  <c r="J35" i="14" s="1"/>
  <c r="M35" i="14" s="1"/>
  <c r="H34" i="14"/>
  <c r="I34" i="14" s="1"/>
  <c r="J34" i="14" s="1"/>
  <c r="M34" i="14" s="1"/>
  <c r="H33" i="14"/>
  <c r="H32" i="14"/>
  <c r="I32" i="14" s="1"/>
  <c r="L31" i="14"/>
  <c r="G31" i="14"/>
  <c r="H30" i="14"/>
  <c r="I30" i="14" s="1"/>
  <c r="K30" i="14" s="1"/>
  <c r="M30" i="14" s="1"/>
  <c r="H29" i="14"/>
  <c r="I29" i="14" s="1"/>
  <c r="J29" i="14" s="1"/>
  <c r="M29" i="14" s="1"/>
  <c r="H28" i="14"/>
  <c r="I28" i="14" s="1"/>
  <c r="J28" i="14" s="1"/>
  <c r="M28" i="14" s="1"/>
  <c r="H27" i="14"/>
  <c r="I27" i="14" s="1"/>
  <c r="J27" i="14" s="1"/>
  <c r="M27" i="14" s="1"/>
  <c r="H26" i="14"/>
  <c r="I26" i="14" s="1"/>
  <c r="J26" i="14" s="1"/>
  <c r="M26" i="14" s="1"/>
  <c r="H25" i="14"/>
  <c r="I25" i="14" s="1"/>
  <c r="J25" i="14" s="1"/>
  <c r="M25" i="14" s="1"/>
  <c r="H24" i="14"/>
  <c r="I24" i="14" s="1"/>
  <c r="J24" i="14" s="1"/>
  <c r="M24" i="14" s="1"/>
  <c r="H23" i="14"/>
  <c r="I23" i="14" s="1"/>
  <c r="J23" i="14" s="1"/>
  <c r="M23" i="14" s="1"/>
  <c r="H22" i="14"/>
  <c r="I22" i="14" s="1"/>
  <c r="J22" i="14" s="1"/>
  <c r="M22" i="14" s="1"/>
  <c r="H21" i="14"/>
  <c r="I21" i="14" s="1"/>
  <c r="J21" i="14" s="1"/>
  <c r="M21" i="14" s="1"/>
  <c r="H20" i="14"/>
  <c r="I20" i="14" s="1"/>
  <c r="J20" i="14" s="1"/>
  <c r="M20" i="14" s="1"/>
  <c r="H19" i="14"/>
  <c r="I19" i="14" s="1"/>
  <c r="J19" i="14" s="1"/>
  <c r="M19" i="14" s="1"/>
  <c r="H18" i="14"/>
  <c r="I18" i="14" s="1"/>
  <c r="J18" i="14" s="1"/>
  <c r="M18" i="14" s="1"/>
  <c r="M17" i="14"/>
  <c r="H17" i="14"/>
  <c r="I17" i="14" s="1"/>
  <c r="H16" i="14"/>
  <c r="I16" i="14" s="1"/>
  <c r="J16" i="14" s="1"/>
  <c r="M16" i="14" s="1"/>
  <c r="H15" i="14"/>
  <c r="I15" i="14" s="1"/>
  <c r="J15" i="14" s="1"/>
  <c r="M15" i="14" s="1"/>
  <c r="H14" i="14"/>
  <c r="I14" i="14" s="1"/>
  <c r="J14" i="14" s="1"/>
  <c r="M14" i="14" s="1"/>
  <c r="H13" i="14"/>
  <c r="I13" i="14" s="1"/>
  <c r="K13" i="14" s="1"/>
  <c r="M13" i="14" s="1"/>
  <c r="H12" i="14"/>
  <c r="I12" i="14" s="1"/>
  <c r="J12" i="14" s="1"/>
  <c r="M12" i="14" s="1"/>
  <c r="H11" i="14"/>
  <c r="I11" i="14" s="1"/>
  <c r="J11" i="14" s="1"/>
  <c r="M11" i="14" s="1"/>
  <c r="H10" i="14"/>
  <c r="I10" i="14" s="1"/>
  <c r="J10" i="14" s="1"/>
  <c r="M10" i="14" s="1"/>
  <c r="H9" i="14"/>
  <c r="I9" i="14" s="1"/>
  <c r="J9" i="14" s="1"/>
  <c r="M9" i="14" s="1"/>
  <c r="H8" i="14"/>
  <c r="I8" i="14" s="1"/>
  <c r="J8" i="14" s="1"/>
  <c r="M8" i="14" s="1"/>
  <c r="H7" i="14"/>
  <c r="I7" i="14" s="1"/>
  <c r="J7" i="14" s="1"/>
  <c r="M7" i="14" s="1"/>
  <c r="H6" i="14"/>
  <c r="I6" i="14" s="1"/>
  <c r="J6" i="14" s="1"/>
  <c r="M6" i="14" s="1"/>
  <c r="H5" i="14"/>
  <c r="I5" i="14" s="1"/>
  <c r="J5" i="14" s="1"/>
  <c r="M5" i="14" s="1"/>
  <c r="H4" i="14"/>
  <c r="I4" i="14" s="1"/>
  <c r="J4" i="14" s="1"/>
  <c r="M4" i="14" s="1"/>
  <c r="H3" i="14"/>
  <c r="I3" i="14" s="1"/>
  <c r="I135" i="9"/>
  <c r="I134" i="9"/>
  <c r="M134" i="9" s="1"/>
  <c r="I133" i="9"/>
  <c r="M133" i="9" s="1"/>
  <c r="I132" i="9"/>
  <c r="M132" i="9" s="1"/>
  <c r="G132" i="9"/>
  <c r="I131" i="9"/>
  <c r="M131" i="9" s="1"/>
  <c r="H131" i="9"/>
  <c r="H136" i="9" s="1"/>
  <c r="L126" i="9"/>
  <c r="G126" i="9"/>
  <c r="H125" i="9"/>
  <c r="I125" i="9" s="1"/>
  <c r="K125" i="9" s="1"/>
  <c r="M125" i="9" s="1"/>
  <c r="H124" i="9"/>
  <c r="I124" i="9" s="1"/>
  <c r="K124" i="9" s="1"/>
  <c r="M124" i="9" s="1"/>
  <c r="J123" i="9"/>
  <c r="H123" i="9"/>
  <c r="I123" i="9" s="1"/>
  <c r="H122" i="9"/>
  <c r="I122" i="9" s="1"/>
  <c r="J122" i="9" s="1"/>
  <c r="J121" i="9"/>
  <c r="H121" i="9"/>
  <c r="I121" i="9" s="1"/>
  <c r="H120" i="9"/>
  <c r="J120" i="9" s="1"/>
  <c r="H119" i="9"/>
  <c r="H118" i="9"/>
  <c r="H117" i="9"/>
  <c r="I117" i="9" s="1"/>
  <c r="J116" i="9"/>
  <c r="H116" i="9"/>
  <c r="J115" i="9"/>
  <c r="H115" i="9"/>
  <c r="I115" i="9" s="1"/>
  <c r="J114" i="9"/>
  <c r="H114" i="9"/>
  <c r="I114" i="9" s="1"/>
  <c r="G113" i="9"/>
  <c r="H112" i="9"/>
  <c r="I112" i="9" s="1"/>
  <c r="K112" i="9" s="1"/>
  <c r="M112" i="9" s="1"/>
  <c r="H111" i="9"/>
  <c r="I111" i="9" s="1"/>
  <c r="K111" i="9" s="1"/>
  <c r="M111" i="9" s="1"/>
  <c r="H110" i="9"/>
  <c r="I110" i="9" s="1"/>
  <c r="K110" i="9" s="1"/>
  <c r="M110" i="9" s="1"/>
  <c r="H109" i="9"/>
  <c r="I109" i="9" s="1"/>
  <c r="K109" i="9" s="1"/>
  <c r="M109" i="9" s="1"/>
  <c r="H108" i="9"/>
  <c r="I108" i="9" s="1"/>
  <c r="K108" i="9" s="1"/>
  <c r="M108" i="9" s="1"/>
  <c r="H107" i="9"/>
  <c r="I107" i="9" s="1"/>
  <c r="K107" i="9" s="1"/>
  <c r="M107" i="9" s="1"/>
  <c r="H106" i="9"/>
  <c r="I106" i="9" s="1"/>
  <c r="K106" i="9" s="1"/>
  <c r="M106" i="9" s="1"/>
  <c r="H105" i="9"/>
  <c r="I105" i="9" s="1"/>
  <c r="J105" i="9" s="1"/>
  <c r="M105" i="9" s="1"/>
  <c r="H104" i="9"/>
  <c r="I104" i="9" s="1"/>
  <c r="J104" i="9" s="1"/>
  <c r="M104" i="9" s="1"/>
  <c r="H103" i="9"/>
  <c r="I103" i="9" s="1"/>
  <c r="K103" i="9" s="1"/>
  <c r="M103" i="9" s="1"/>
  <c r="H102" i="9"/>
  <c r="I102" i="9" s="1"/>
  <c r="K102" i="9" s="1"/>
  <c r="M102" i="9" s="1"/>
  <c r="H101" i="9"/>
  <c r="I101" i="9" s="1"/>
  <c r="J101" i="9" s="1"/>
  <c r="M101" i="9" s="1"/>
  <c r="H100" i="9"/>
  <c r="I100" i="9" s="1"/>
  <c r="J100" i="9" s="1"/>
  <c r="M100" i="9" s="1"/>
  <c r="H99" i="9"/>
  <c r="I99" i="9" s="1"/>
  <c r="J99" i="9" s="1"/>
  <c r="M99" i="9" s="1"/>
  <c r="H98" i="9"/>
  <c r="I98" i="9" s="1"/>
  <c r="L98" i="9" s="1"/>
  <c r="M98" i="9" s="1"/>
  <c r="H97" i="9"/>
  <c r="I97" i="9" s="1"/>
  <c r="L97" i="9" s="1"/>
  <c r="M97" i="9" s="1"/>
  <c r="H96" i="9"/>
  <c r="I96" i="9" s="1"/>
  <c r="L96" i="9" s="1"/>
  <c r="M96" i="9" s="1"/>
  <c r="H95" i="9"/>
  <c r="I95" i="9" s="1"/>
  <c r="L95" i="9" s="1"/>
  <c r="M95" i="9" s="1"/>
  <c r="H94" i="9"/>
  <c r="I94" i="9" s="1"/>
  <c r="J94" i="9" s="1"/>
  <c r="M94" i="9" s="1"/>
  <c r="H93" i="9"/>
  <c r="I93" i="9" s="1"/>
  <c r="K93" i="9" s="1"/>
  <c r="M93" i="9" s="1"/>
  <c r="H92" i="9"/>
  <c r="I92" i="9" s="1"/>
  <c r="K92" i="9" s="1"/>
  <c r="M92" i="9" s="1"/>
  <c r="H91" i="9"/>
  <c r="I91" i="9" s="1"/>
  <c r="J91" i="9" s="1"/>
  <c r="M91" i="9" s="1"/>
  <c r="H90" i="9"/>
  <c r="I90" i="9" s="1"/>
  <c r="J90" i="9" s="1"/>
  <c r="M90" i="9" s="1"/>
  <c r="H89" i="9"/>
  <c r="I89" i="9" s="1"/>
  <c r="K89" i="9" s="1"/>
  <c r="M89" i="9" s="1"/>
  <c r="H88" i="9"/>
  <c r="I88" i="9" s="1"/>
  <c r="J88" i="9" s="1"/>
  <c r="M88" i="9" s="1"/>
  <c r="H87" i="9"/>
  <c r="I87" i="9" s="1"/>
  <c r="J87" i="9" s="1"/>
  <c r="M87" i="9" s="1"/>
  <c r="H86" i="9"/>
  <c r="I86" i="9" s="1"/>
  <c r="K86" i="9" s="1"/>
  <c r="H85" i="9"/>
  <c r="H84" i="9"/>
  <c r="I84" i="9" s="1"/>
  <c r="J84" i="9" s="1"/>
  <c r="M84" i="9" s="1"/>
  <c r="H83" i="9"/>
  <c r="I83" i="9" s="1"/>
  <c r="G82" i="9"/>
  <c r="H81" i="9"/>
  <c r="I81" i="9" s="1"/>
  <c r="J81" i="9" s="1"/>
  <c r="M81" i="9" s="1"/>
  <c r="H80" i="9"/>
  <c r="I80" i="9" s="1"/>
  <c r="K80" i="9" s="1"/>
  <c r="M80" i="9" s="1"/>
  <c r="M79" i="9"/>
  <c r="H79" i="9"/>
  <c r="I79" i="9" s="1"/>
  <c r="H78" i="9"/>
  <c r="I78" i="9" s="1"/>
  <c r="J78" i="9" s="1"/>
  <c r="M78" i="9" s="1"/>
  <c r="H77" i="9"/>
  <c r="I77" i="9" s="1"/>
  <c r="J77" i="9" s="1"/>
  <c r="M77" i="9" s="1"/>
  <c r="H76" i="9"/>
  <c r="I76" i="9" s="1"/>
  <c r="K76" i="9" s="1"/>
  <c r="M76" i="9" s="1"/>
  <c r="H75" i="9"/>
  <c r="I75" i="9" s="1"/>
  <c r="K75" i="9" s="1"/>
  <c r="M75" i="9" s="1"/>
  <c r="H74" i="9"/>
  <c r="I74" i="9" s="1"/>
  <c r="J74" i="9" s="1"/>
  <c r="M74" i="9" s="1"/>
  <c r="H73" i="9"/>
  <c r="I73" i="9" s="1"/>
  <c r="J73" i="9" s="1"/>
  <c r="M73" i="9" s="1"/>
  <c r="H72" i="9"/>
  <c r="I72" i="9" s="1"/>
  <c r="J72" i="9" s="1"/>
  <c r="M72" i="9" s="1"/>
  <c r="H71" i="9"/>
  <c r="I71" i="9" s="1"/>
  <c r="J71" i="9" s="1"/>
  <c r="M71" i="9" s="1"/>
  <c r="H70" i="9"/>
  <c r="I70" i="9" s="1"/>
  <c r="J70" i="9" s="1"/>
  <c r="M70" i="9" s="1"/>
  <c r="H69" i="9"/>
  <c r="I69" i="9" s="1"/>
  <c r="J69" i="9" s="1"/>
  <c r="M69" i="9" s="1"/>
  <c r="H68" i="9"/>
  <c r="I68" i="9" s="1"/>
  <c r="J68" i="9" s="1"/>
  <c r="M68" i="9" s="1"/>
  <c r="H67" i="9"/>
  <c r="I67" i="9" s="1"/>
  <c r="J67" i="9" s="1"/>
  <c r="M67" i="9" s="1"/>
  <c r="H66" i="9"/>
  <c r="I66" i="9" s="1"/>
  <c r="K66" i="9" s="1"/>
  <c r="M66" i="9" s="1"/>
  <c r="H65" i="9"/>
  <c r="I65" i="9" s="1"/>
  <c r="J65" i="9" s="1"/>
  <c r="M65" i="9" s="1"/>
  <c r="H64" i="9"/>
  <c r="I64" i="9" s="1"/>
  <c r="J64" i="9" s="1"/>
  <c r="M64" i="9" s="1"/>
  <c r="H63" i="9"/>
  <c r="I63" i="9" s="1"/>
  <c r="J63" i="9" s="1"/>
  <c r="M63" i="9" s="1"/>
  <c r="H62" i="9"/>
  <c r="I62" i="9" s="1"/>
  <c r="J62" i="9" s="1"/>
  <c r="M62" i="9" s="1"/>
  <c r="H61" i="9"/>
  <c r="I61" i="9" s="1"/>
  <c r="J61" i="9" s="1"/>
  <c r="M61" i="9" s="1"/>
  <c r="H60" i="9"/>
  <c r="I60" i="9" s="1"/>
  <c r="J60" i="9" s="1"/>
  <c r="M60" i="9" s="1"/>
  <c r="H59" i="9"/>
  <c r="I59" i="9" s="1"/>
  <c r="J59" i="9" s="1"/>
  <c r="M59" i="9" s="1"/>
  <c r="H58" i="9"/>
  <c r="I58" i="9" s="1"/>
  <c r="J58" i="9" s="1"/>
  <c r="M58" i="9" s="1"/>
  <c r="H57" i="9"/>
  <c r="I57" i="9" s="1"/>
  <c r="L57" i="9" s="1"/>
  <c r="H56" i="9"/>
  <c r="I56" i="9" s="1"/>
  <c r="K56" i="9" s="1"/>
  <c r="M56" i="9" s="1"/>
  <c r="H55" i="9"/>
  <c r="I55" i="9" s="1"/>
  <c r="J55" i="9" s="1"/>
  <c r="M55" i="9" s="1"/>
  <c r="H54" i="9"/>
  <c r="I54" i="9" s="1"/>
  <c r="J54" i="9" s="1"/>
  <c r="H53" i="9"/>
  <c r="I53" i="9" s="1"/>
  <c r="K53" i="9" s="1"/>
  <c r="M53" i="9" s="1"/>
  <c r="H52" i="9"/>
  <c r="G51" i="9"/>
  <c r="H50" i="9"/>
  <c r="I50" i="9" s="1"/>
  <c r="J50" i="9" s="1"/>
  <c r="M50" i="9" s="1"/>
  <c r="H49" i="9"/>
  <c r="I49" i="9" s="1"/>
  <c r="J49" i="9" s="1"/>
  <c r="M49" i="9" s="1"/>
  <c r="H48" i="9"/>
  <c r="I48" i="9" s="1"/>
  <c r="J48" i="9" s="1"/>
  <c r="M48" i="9" s="1"/>
  <c r="H47" i="9"/>
  <c r="I47" i="9" s="1"/>
  <c r="J47" i="9" s="1"/>
  <c r="M47" i="9" s="1"/>
  <c r="H46" i="9"/>
  <c r="I46" i="9" s="1"/>
  <c r="J46" i="9" s="1"/>
  <c r="M46" i="9" s="1"/>
  <c r="H45" i="9"/>
  <c r="I45" i="9" s="1"/>
  <c r="L45" i="9" s="1"/>
  <c r="M45" i="9" s="1"/>
  <c r="H44" i="9"/>
  <c r="I44" i="9" s="1"/>
  <c r="K44" i="9" s="1"/>
  <c r="M44" i="9" s="1"/>
  <c r="H43" i="9"/>
  <c r="I43" i="9" s="1"/>
  <c r="K43" i="9" s="1"/>
  <c r="M43" i="9" s="1"/>
  <c r="H42" i="9"/>
  <c r="I42" i="9" s="1"/>
  <c r="K42" i="9" s="1"/>
  <c r="M42" i="9" s="1"/>
  <c r="H41" i="9"/>
  <c r="I41" i="9" s="1"/>
  <c r="L41" i="9" s="1"/>
  <c r="M41" i="9" s="1"/>
  <c r="H40" i="9"/>
  <c r="I40" i="9" s="1"/>
  <c r="K40" i="9" s="1"/>
  <c r="M40" i="9" s="1"/>
  <c r="H39" i="9"/>
  <c r="I39" i="9" s="1"/>
  <c r="J39" i="9" s="1"/>
  <c r="M39" i="9" s="1"/>
  <c r="H38" i="9"/>
  <c r="I38" i="9" s="1"/>
  <c r="J38" i="9" s="1"/>
  <c r="M38" i="9" s="1"/>
  <c r="H37" i="9"/>
  <c r="I37" i="9" s="1"/>
  <c r="J37" i="9" s="1"/>
  <c r="M37" i="9" s="1"/>
  <c r="H36" i="9"/>
  <c r="I36" i="9" s="1"/>
  <c r="J36" i="9" s="1"/>
  <c r="M36" i="9" s="1"/>
  <c r="H35" i="9"/>
  <c r="I35" i="9" s="1"/>
  <c r="J35" i="9" s="1"/>
  <c r="M35" i="9" s="1"/>
  <c r="H34" i="9"/>
  <c r="I34" i="9" s="1"/>
  <c r="K34" i="9" s="1"/>
  <c r="H33" i="9"/>
  <c r="I33" i="9" s="1"/>
  <c r="J33" i="9" s="1"/>
  <c r="M33" i="9" s="1"/>
  <c r="H32" i="9"/>
  <c r="I32" i="9" s="1"/>
  <c r="J32" i="9" s="1"/>
  <c r="L31" i="9"/>
  <c r="G31" i="9"/>
  <c r="H30" i="9"/>
  <c r="I30" i="9" s="1"/>
  <c r="K30" i="9" s="1"/>
  <c r="M30" i="9" s="1"/>
  <c r="H29" i="9"/>
  <c r="I29" i="9" s="1"/>
  <c r="K29" i="9" s="1"/>
  <c r="M29" i="9" s="1"/>
  <c r="H28" i="9"/>
  <c r="I28" i="9" s="1"/>
  <c r="K28" i="9" s="1"/>
  <c r="M28" i="9" s="1"/>
  <c r="H27" i="9"/>
  <c r="I27" i="9" s="1"/>
  <c r="J27" i="9" s="1"/>
  <c r="M27" i="9" s="1"/>
  <c r="H26" i="9"/>
  <c r="I26" i="9" s="1"/>
  <c r="J26" i="9" s="1"/>
  <c r="M26" i="9" s="1"/>
  <c r="H25" i="9"/>
  <c r="I25" i="9" s="1"/>
  <c r="J25" i="9" s="1"/>
  <c r="M25" i="9" s="1"/>
  <c r="H24" i="9"/>
  <c r="I24" i="9" s="1"/>
  <c r="J24" i="9" s="1"/>
  <c r="M24" i="9" s="1"/>
  <c r="H23" i="9"/>
  <c r="I23" i="9" s="1"/>
  <c r="J23" i="9" s="1"/>
  <c r="M23" i="9" s="1"/>
  <c r="H22" i="9"/>
  <c r="I22" i="9" s="1"/>
  <c r="J22" i="9" s="1"/>
  <c r="M22" i="9" s="1"/>
  <c r="H21" i="9"/>
  <c r="I21" i="9" s="1"/>
  <c r="J21" i="9" s="1"/>
  <c r="M21" i="9" s="1"/>
  <c r="H20" i="9"/>
  <c r="I20" i="9" s="1"/>
  <c r="J20" i="9" s="1"/>
  <c r="M20" i="9" s="1"/>
  <c r="H19" i="9"/>
  <c r="I19" i="9" s="1"/>
  <c r="J19" i="9" s="1"/>
  <c r="M19" i="9" s="1"/>
  <c r="M18" i="9"/>
  <c r="H18" i="9"/>
  <c r="I18" i="9" s="1"/>
  <c r="H17" i="9"/>
  <c r="I17" i="9" s="1"/>
  <c r="J17" i="9" s="1"/>
  <c r="M17" i="9" s="1"/>
  <c r="H16" i="9"/>
  <c r="I16" i="9" s="1"/>
  <c r="K16" i="9" s="1"/>
  <c r="M16" i="9" s="1"/>
  <c r="H15" i="9"/>
  <c r="I15" i="9" s="1"/>
  <c r="J15" i="9" s="1"/>
  <c r="M15" i="9" s="1"/>
  <c r="H14" i="9"/>
  <c r="I14" i="9" s="1"/>
  <c r="J14" i="9" s="1"/>
  <c r="M14" i="9" s="1"/>
  <c r="H13" i="9"/>
  <c r="I13" i="9" s="1"/>
  <c r="J13" i="9" s="1"/>
  <c r="M13" i="9" s="1"/>
  <c r="H12" i="9"/>
  <c r="I12" i="9" s="1"/>
  <c r="J12" i="9" s="1"/>
  <c r="M12" i="9" s="1"/>
  <c r="H11" i="9"/>
  <c r="I11" i="9" s="1"/>
  <c r="J11" i="9" s="1"/>
  <c r="M11" i="9" s="1"/>
  <c r="H10" i="9"/>
  <c r="I10" i="9" s="1"/>
  <c r="K10" i="9" s="1"/>
  <c r="M10" i="9" s="1"/>
  <c r="H9" i="9"/>
  <c r="I9" i="9" s="1"/>
  <c r="J9" i="9" s="1"/>
  <c r="M9" i="9" s="1"/>
  <c r="H8" i="9"/>
  <c r="I8" i="9" s="1"/>
  <c r="K8" i="9" s="1"/>
  <c r="M8" i="9" s="1"/>
  <c r="H7" i="9"/>
  <c r="I7" i="9" s="1"/>
  <c r="J7" i="9" s="1"/>
  <c r="M7" i="9" s="1"/>
  <c r="H6" i="9"/>
  <c r="I6" i="9" s="1"/>
  <c r="J6" i="9" s="1"/>
  <c r="M6" i="9" s="1"/>
  <c r="H5" i="9"/>
  <c r="I5" i="9" s="1"/>
  <c r="K5" i="9" s="1"/>
  <c r="H4" i="9"/>
  <c r="I4" i="9" s="1"/>
  <c r="J4" i="9" s="1"/>
  <c r="M4" i="9" s="1"/>
  <c r="H3" i="9"/>
  <c r="I3" i="9" s="1"/>
  <c r="J3" i="9" s="1"/>
  <c r="M3" i="9" s="1"/>
  <c r="M145" i="17"/>
  <c r="H144" i="17"/>
  <c r="I144" i="17" s="1"/>
  <c r="L144" i="17" s="1"/>
  <c r="I143" i="17"/>
  <c r="L143" i="17" s="1"/>
  <c r="H142" i="17"/>
  <c r="I142" i="17" s="1"/>
  <c r="L142" i="17" s="1"/>
  <c r="H141" i="17"/>
  <c r="I141" i="17" s="1"/>
  <c r="L141" i="17" s="1"/>
  <c r="H140" i="17"/>
  <c r="L135" i="17"/>
  <c r="G135" i="17"/>
  <c r="H134" i="17"/>
  <c r="I134" i="17" s="1"/>
  <c r="H133" i="17"/>
  <c r="I133" i="17" s="1"/>
  <c r="K133" i="17" s="1"/>
  <c r="M133" i="17" s="1"/>
  <c r="H132" i="17"/>
  <c r="I132" i="17" s="1"/>
  <c r="K132" i="17" s="1"/>
  <c r="M132" i="17" s="1"/>
  <c r="H131" i="17"/>
  <c r="I131" i="17" s="1"/>
  <c r="J131" i="17" s="1"/>
  <c r="H130" i="17"/>
  <c r="I130" i="17" s="1"/>
  <c r="H129" i="17"/>
  <c r="I129" i="17" s="1"/>
  <c r="J129" i="17" s="1"/>
  <c r="H128" i="17"/>
  <c r="I128" i="17" s="1"/>
  <c r="J128" i="17" s="1"/>
  <c r="H127" i="17"/>
  <c r="I127" i="17" s="1"/>
  <c r="J127" i="17" s="1"/>
  <c r="H126" i="17"/>
  <c r="I126" i="17" s="1"/>
  <c r="H125" i="17"/>
  <c r="I125" i="17" s="1"/>
  <c r="H124" i="17"/>
  <c r="I124" i="17" s="1"/>
  <c r="J124" i="17" s="1"/>
  <c r="K124" i="17" s="1"/>
  <c r="M124" i="17" s="1"/>
  <c r="H123" i="17"/>
  <c r="I123" i="17" s="1"/>
  <c r="H122" i="17"/>
  <c r="I122" i="17" s="1"/>
  <c r="H121" i="17"/>
  <c r="I121" i="17" s="1"/>
  <c r="J121" i="17" s="1"/>
  <c r="H120" i="17"/>
  <c r="G119" i="17"/>
  <c r="H118" i="17"/>
  <c r="I118" i="17" s="1"/>
  <c r="K118" i="17" s="1"/>
  <c r="M118" i="17" s="1"/>
  <c r="H117" i="17"/>
  <c r="I117" i="17" s="1"/>
  <c r="K117" i="17" s="1"/>
  <c r="M117" i="17" s="1"/>
  <c r="H116" i="17"/>
  <c r="I116" i="17" s="1"/>
  <c r="K116" i="17" s="1"/>
  <c r="M116" i="17" s="1"/>
  <c r="H115" i="17"/>
  <c r="I115" i="17" s="1"/>
  <c r="K115" i="17" s="1"/>
  <c r="M115" i="17" s="1"/>
  <c r="H114" i="17"/>
  <c r="I114" i="17" s="1"/>
  <c r="K114" i="17" s="1"/>
  <c r="M114" i="17" s="1"/>
  <c r="H113" i="17"/>
  <c r="I113" i="17" s="1"/>
  <c r="K113" i="17" s="1"/>
  <c r="M113" i="17" s="1"/>
  <c r="H112" i="17"/>
  <c r="I112" i="17" s="1"/>
  <c r="K112" i="17" s="1"/>
  <c r="M112" i="17" s="1"/>
  <c r="H111" i="17"/>
  <c r="I111" i="17" s="1"/>
  <c r="K111" i="17" s="1"/>
  <c r="M111" i="17" s="1"/>
  <c r="H110" i="17"/>
  <c r="I110" i="17" s="1"/>
  <c r="K110" i="17" s="1"/>
  <c r="M110" i="17" s="1"/>
  <c r="H109" i="17"/>
  <c r="I109" i="17" s="1"/>
  <c r="J109" i="17" s="1"/>
  <c r="M109" i="17" s="1"/>
  <c r="H108" i="17"/>
  <c r="I108" i="17" s="1"/>
  <c r="J108" i="17" s="1"/>
  <c r="M108" i="17" s="1"/>
  <c r="H107" i="17"/>
  <c r="I107" i="17" s="1"/>
  <c r="K107" i="17" s="1"/>
  <c r="M107" i="17" s="1"/>
  <c r="H106" i="17"/>
  <c r="I106" i="17" s="1"/>
  <c r="K106" i="17" s="1"/>
  <c r="M106" i="17" s="1"/>
  <c r="H105" i="17"/>
  <c r="I105" i="17" s="1"/>
  <c r="J105" i="17" s="1"/>
  <c r="M105" i="17" s="1"/>
  <c r="H104" i="17"/>
  <c r="I104" i="17" s="1"/>
  <c r="J104" i="17" s="1"/>
  <c r="M104" i="17" s="1"/>
  <c r="H103" i="17"/>
  <c r="I103" i="17" s="1"/>
  <c r="J103" i="17" s="1"/>
  <c r="M103" i="17" s="1"/>
  <c r="H102" i="17"/>
  <c r="I102" i="17" s="1"/>
  <c r="L102" i="17" s="1"/>
  <c r="M102" i="17" s="1"/>
  <c r="H101" i="17"/>
  <c r="I101" i="17" s="1"/>
  <c r="L101" i="17" s="1"/>
  <c r="M101" i="17" s="1"/>
  <c r="H100" i="17"/>
  <c r="I100" i="17" s="1"/>
  <c r="L100" i="17" s="1"/>
  <c r="M100" i="17" s="1"/>
  <c r="H99" i="17"/>
  <c r="I99" i="17" s="1"/>
  <c r="L99" i="17" s="1"/>
  <c r="M99" i="17" s="1"/>
  <c r="H98" i="17"/>
  <c r="I98" i="17" s="1"/>
  <c r="J98" i="17" s="1"/>
  <c r="M98" i="17" s="1"/>
  <c r="H97" i="17"/>
  <c r="I97" i="17" s="1"/>
  <c r="K97" i="17" s="1"/>
  <c r="M97" i="17" s="1"/>
  <c r="H96" i="17"/>
  <c r="I96" i="17" s="1"/>
  <c r="K96" i="17" s="1"/>
  <c r="M96" i="17" s="1"/>
  <c r="H95" i="17"/>
  <c r="I95" i="17" s="1"/>
  <c r="J95" i="17" s="1"/>
  <c r="M95" i="17" s="1"/>
  <c r="H94" i="17"/>
  <c r="I94" i="17" s="1"/>
  <c r="J94" i="17" s="1"/>
  <c r="M94" i="17" s="1"/>
  <c r="H93" i="17"/>
  <c r="I93" i="17" s="1"/>
  <c r="K93" i="17" s="1"/>
  <c r="M93" i="17" s="1"/>
  <c r="H92" i="17"/>
  <c r="I92" i="17" s="1"/>
  <c r="J92" i="17" s="1"/>
  <c r="M92" i="17" s="1"/>
  <c r="H91" i="17"/>
  <c r="I91" i="17" s="1"/>
  <c r="J91" i="17" s="1"/>
  <c r="M91" i="17" s="1"/>
  <c r="H90" i="17"/>
  <c r="I90" i="17" s="1"/>
  <c r="K90" i="17" s="1"/>
  <c r="H89" i="17"/>
  <c r="I89" i="17" s="1"/>
  <c r="L89" i="17" s="1"/>
  <c r="H88" i="17"/>
  <c r="I88" i="17" s="1"/>
  <c r="J88" i="17" s="1"/>
  <c r="M88" i="17" s="1"/>
  <c r="H87" i="17"/>
  <c r="I87" i="17" s="1"/>
  <c r="L86" i="17"/>
  <c r="G86" i="17"/>
  <c r="H85" i="17"/>
  <c r="I85" i="17" s="1"/>
  <c r="J85" i="17" s="1"/>
  <c r="M85" i="17" s="1"/>
  <c r="H84" i="17"/>
  <c r="I84" i="17" s="1"/>
  <c r="J84" i="17" s="1"/>
  <c r="M84" i="17" s="1"/>
  <c r="H83" i="17"/>
  <c r="I83" i="17" s="1"/>
  <c r="J83" i="17" s="1"/>
  <c r="M83" i="17" s="1"/>
  <c r="H82" i="17"/>
  <c r="I82" i="17" s="1"/>
  <c r="J82" i="17" s="1"/>
  <c r="M82" i="17" s="1"/>
  <c r="H81" i="17"/>
  <c r="I81" i="17" s="1"/>
  <c r="J81" i="17" s="1"/>
  <c r="M81" i="17" s="1"/>
  <c r="H80" i="17"/>
  <c r="I80" i="17" s="1"/>
  <c r="J80" i="17" s="1"/>
  <c r="M80" i="17" s="1"/>
  <c r="H79" i="17"/>
  <c r="I79" i="17" s="1"/>
  <c r="J79" i="17" s="1"/>
  <c r="M79" i="17" s="1"/>
  <c r="H78" i="17"/>
  <c r="I78" i="17" s="1"/>
  <c r="J78" i="17" s="1"/>
  <c r="M78" i="17" s="1"/>
  <c r="H77" i="17"/>
  <c r="I77" i="17" s="1"/>
  <c r="J77" i="17" s="1"/>
  <c r="M77" i="17" s="1"/>
  <c r="H76" i="17"/>
  <c r="I76" i="17" s="1"/>
  <c r="J76" i="17" s="1"/>
  <c r="M76" i="17" s="1"/>
  <c r="H75" i="17"/>
  <c r="I75" i="17" s="1"/>
  <c r="J75" i="17" s="1"/>
  <c r="M75" i="17" s="1"/>
  <c r="H74" i="17"/>
  <c r="I74" i="17" s="1"/>
  <c r="J74" i="17" s="1"/>
  <c r="M74" i="17" s="1"/>
  <c r="H73" i="17"/>
  <c r="I73" i="17" s="1"/>
  <c r="J73" i="17" s="1"/>
  <c r="M73" i="17" s="1"/>
  <c r="H72" i="17"/>
  <c r="I72" i="17" s="1"/>
  <c r="J72" i="17" s="1"/>
  <c r="M72" i="17" s="1"/>
  <c r="H71" i="17"/>
  <c r="I71" i="17" s="1"/>
  <c r="J71" i="17" s="1"/>
  <c r="M71" i="17" s="1"/>
  <c r="H70" i="17"/>
  <c r="I70" i="17" s="1"/>
  <c r="J70" i="17" s="1"/>
  <c r="M70" i="17" s="1"/>
  <c r="H69" i="17"/>
  <c r="I69" i="17" s="1"/>
  <c r="J69" i="17" s="1"/>
  <c r="M69" i="17" s="1"/>
  <c r="H68" i="17"/>
  <c r="I68" i="17" s="1"/>
  <c r="J68" i="17" s="1"/>
  <c r="M68" i="17" s="1"/>
  <c r="H67" i="17"/>
  <c r="I67" i="17" s="1"/>
  <c r="J67" i="17" s="1"/>
  <c r="M67" i="17" s="1"/>
  <c r="H66" i="17"/>
  <c r="I66" i="17" s="1"/>
  <c r="J66" i="17" s="1"/>
  <c r="M66" i="17" s="1"/>
  <c r="H65" i="17"/>
  <c r="I65" i="17" s="1"/>
  <c r="J65" i="17" s="1"/>
  <c r="M65" i="17" s="1"/>
  <c r="H64" i="17"/>
  <c r="I64" i="17" s="1"/>
  <c r="J64" i="17" s="1"/>
  <c r="M64" i="17" s="1"/>
  <c r="H63" i="17"/>
  <c r="I63" i="17" s="1"/>
  <c r="K63" i="17" s="1"/>
  <c r="H62" i="17"/>
  <c r="I62" i="17" s="1"/>
  <c r="J62" i="17" s="1"/>
  <c r="M62" i="17" s="1"/>
  <c r="H61" i="17"/>
  <c r="I61" i="17" s="1"/>
  <c r="J61" i="17" s="1"/>
  <c r="M61" i="17" s="1"/>
  <c r="H60" i="17"/>
  <c r="I60" i="17" s="1"/>
  <c r="J60" i="17" s="1"/>
  <c r="M60" i="17" s="1"/>
  <c r="H59" i="17"/>
  <c r="I59" i="17" s="1"/>
  <c r="J59" i="17" s="1"/>
  <c r="M59" i="17" s="1"/>
  <c r="H58" i="17"/>
  <c r="L57" i="17"/>
  <c r="G57" i="17"/>
  <c r="H56" i="17"/>
  <c r="I56" i="17" s="1"/>
  <c r="J56" i="17" s="1"/>
  <c r="M56" i="17" s="1"/>
  <c r="H55" i="17"/>
  <c r="I55" i="17" s="1"/>
  <c r="K55" i="17" s="1"/>
  <c r="M55" i="17" s="1"/>
  <c r="H54" i="17"/>
  <c r="I54" i="17" s="1"/>
  <c r="J54" i="17" s="1"/>
  <c r="M54" i="17" s="1"/>
  <c r="H53" i="17"/>
  <c r="I53" i="17" s="1"/>
  <c r="J53" i="17" s="1"/>
  <c r="M53" i="17" s="1"/>
  <c r="H52" i="17"/>
  <c r="I52" i="17" s="1"/>
  <c r="J52" i="17" s="1"/>
  <c r="M52" i="17" s="1"/>
  <c r="H51" i="17"/>
  <c r="I51" i="17" s="1"/>
  <c r="K51" i="17" s="1"/>
  <c r="M51" i="17" s="1"/>
  <c r="H50" i="17"/>
  <c r="I50" i="17" s="1"/>
  <c r="K50" i="17" s="1"/>
  <c r="M50" i="17" s="1"/>
  <c r="H49" i="17"/>
  <c r="I49" i="17" s="1"/>
  <c r="J49" i="17" s="1"/>
  <c r="M49" i="17" s="1"/>
  <c r="H48" i="17"/>
  <c r="I48" i="17" s="1"/>
  <c r="K48" i="17" s="1"/>
  <c r="M48" i="17" s="1"/>
  <c r="H47" i="17"/>
  <c r="I47" i="17" s="1"/>
  <c r="J47" i="17" s="1"/>
  <c r="M47" i="17" s="1"/>
  <c r="H46" i="17"/>
  <c r="I46" i="17" s="1"/>
  <c r="J46" i="17" s="1"/>
  <c r="M46" i="17" s="1"/>
  <c r="H45" i="17"/>
  <c r="I45" i="17" s="1"/>
  <c r="J45" i="17" s="1"/>
  <c r="M45" i="17" s="1"/>
  <c r="H44" i="17"/>
  <c r="I44" i="17" s="1"/>
  <c r="K44" i="17" s="1"/>
  <c r="M44" i="17" s="1"/>
  <c r="H43" i="17"/>
  <c r="I43" i="17" s="1"/>
  <c r="K43" i="17" s="1"/>
  <c r="M43" i="17" s="1"/>
  <c r="H42" i="17"/>
  <c r="I42" i="17" s="1"/>
  <c r="K42" i="17" s="1"/>
  <c r="M42" i="17" s="1"/>
  <c r="H41" i="17"/>
  <c r="I41" i="17" s="1"/>
  <c r="K41" i="17" s="1"/>
  <c r="M41" i="17" s="1"/>
  <c r="H40" i="17"/>
  <c r="I40" i="17" s="1"/>
  <c r="J40" i="17" s="1"/>
  <c r="M40" i="17" s="1"/>
  <c r="H39" i="17"/>
  <c r="I39" i="17" s="1"/>
  <c r="J39" i="17" s="1"/>
  <c r="M39" i="17" s="1"/>
  <c r="H38" i="17"/>
  <c r="I38" i="17" s="1"/>
  <c r="J38" i="17" s="1"/>
  <c r="M38" i="17" s="1"/>
  <c r="H37" i="17"/>
  <c r="I37" i="17" s="1"/>
  <c r="J37" i="17" s="1"/>
  <c r="M37" i="17" s="1"/>
  <c r="H36" i="17"/>
  <c r="I36" i="17" s="1"/>
  <c r="J36" i="17" s="1"/>
  <c r="M36" i="17" s="1"/>
  <c r="H35" i="17"/>
  <c r="I35" i="17" s="1"/>
  <c r="J35" i="17" s="1"/>
  <c r="M35" i="17" s="1"/>
  <c r="H34" i="17"/>
  <c r="I34" i="17" s="1"/>
  <c r="J34" i="17" s="1"/>
  <c r="M34" i="17" s="1"/>
  <c r="H33" i="17"/>
  <c r="I33" i="17" s="1"/>
  <c r="J33" i="17" s="1"/>
  <c r="M33" i="17" s="1"/>
  <c r="H32" i="17"/>
  <c r="L31" i="17"/>
  <c r="G31" i="17"/>
  <c r="H30" i="17"/>
  <c r="I30" i="17" s="1"/>
  <c r="K30" i="17" s="1"/>
  <c r="M30" i="17" s="1"/>
  <c r="H29" i="17"/>
  <c r="I29" i="17" s="1"/>
  <c r="K29" i="17" s="1"/>
  <c r="H28" i="17"/>
  <c r="I28" i="17" s="1"/>
  <c r="J28" i="17" s="1"/>
  <c r="M28" i="17" s="1"/>
  <c r="H27" i="17"/>
  <c r="I27" i="17" s="1"/>
  <c r="J27" i="17" s="1"/>
  <c r="M27" i="17" s="1"/>
  <c r="H26" i="17"/>
  <c r="I26" i="17" s="1"/>
  <c r="J26" i="17" s="1"/>
  <c r="M26" i="17" s="1"/>
  <c r="H25" i="17"/>
  <c r="I25" i="17" s="1"/>
  <c r="J25" i="17" s="1"/>
  <c r="M25" i="17" s="1"/>
  <c r="H24" i="17"/>
  <c r="I24" i="17" s="1"/>
  <c r="J24" i="17" s="1"/>
  <c r="M24" i="17" s="1"/>
  <c r="H23" i="17"/>
  <c r="I23" i="17" s="1"/>
  <c r="J23" i="17" s="1"/>
  <c r="M23" i="17" s="1"/>
  <c r="H22" i="17"/>
  <c r="I22" i="17" s="1"/>
  <c r="J22" i="17" s="1"/>
  <c r="M22" i="17" s="1"/>
  <c r="H21" i="17"/>
  <c r="I21" i="17" s="1"/>
  <c r="J21" i="17" s="1"/>
  <c r="M21" i="17" s="1"/>
  <c r="H20" i="17"/>
  <c r="I20" i="17" s="1"/>
  <c r="J20" i="17" s="1"/>
  <c r="M20" i="17" s="1"/>
  <c r="H19" i="17"/>
  <c r="I19" i="17" s="1"/>
  <c r="J19" i="17" s="1"/>
  <c r="M19" i="17" s="1"/>
  <c r="H18" i="17"/>
  <c r="I18" i="17" s="1"/>
  <c r="J18" i="17" s="1"/>
  <c r="M18" i="17" s="1"/>
  <c r="H17" i="17"/>
  <c r="I17" i="17" s="1"/>
  <c r="J17" i="17" s="1"/>
  <c r="M17" i="17" s="1"/>
  <c r="H16" i="17"/>
  <c r="I16" i="17" s="1"/>
  <c r="J16" i="17" s="1"/>
  <c r="M16" i="17" s="1"/>
  <c r="H15" i="17"/>
  <c r="I15" i="17" s="1"/>
  <c r="J15" i="17" s="1"/>
  <c r="M15" i="17" s="1"/>
  <c r="H14" i="17"/>
  <c r="I14" i="17" s="1"/>
  <c r="J14" i="17" s="1"/>
  <c r="M14" i="17" s="1"/>
  <c r="H13" i="17"/>
  <c r="I13" i="17" s="1"/>
  <c r="J13" i="17" s="1"/>
  <c r="M13" i="17" s="1"/>
  <c r="H12" i="17"/>
  <c r="I12" i="17" s="1"/>
  <c r="J12" i="17" s="1"/>
  <c r="M12" i="17" s="1"/>
  <c r="H11" i="17"/>
  <c r="I11" i="17" s="1"/>
  <c r="J11" i="17" s="1"/>
  <c r="M11" i="17" s="1"/>
  <c r="H10" i="17"/>
  <c r="I10" i="17" s="1"/>
  <c r="J10" i="17" s="1"/>
  <c r="M10" i="17" s="1"/>
  <c r="H9" i="17"/>
  <c r="I9" i="17" s="1"/>
  <c r="J9" i="17" s="1"/>
  <c r="M9" i="17" s="1"/>
  <c r="H8" i="17"/>
  <c r="I8" i="17" s="1"/>
  <c r="J8" i="17" s="1"/>
  <c r="M8" i="17" s="1"/>
  <c r="H7" i="17"/>
  <c r="I7" i="17" s="1"/>
  <c r="J7" i="17" s="1"/>
  <c r="M7" i="17" s="1"/>
  <c r="H6" i="17"/>
  <c r="I6" i="17" s="1"/>
  <c r="J6" i="17" s="1"/>
  <c r="M6" i="17" s="1"/>
  <c r="H5" i="17"/>
  <c r="I5" i="17" s="1"/>
  <c r="J5" i="17" s="1"/>
  <c r="M5" i="17" s="1"/>
  <c r="H4" i="17"/>
  <c r="I4" i="17" s="1"/>
  <c r="J4" i="17" s="1"/>
  <c r="M4" i="17" s="1"/>
  <c r="H3" i="17"/>
  <c r="K125" i="20"/>
  <c r="J125" i="20"/>
  <c r="I125" i="20"/>
  <c r="H125" i="20"/>
  <c r="G125" i="20"/>
  <c r="M124" i="20"/>
  <c r="M123" i="20"/>
  <c r="L122" i="20"/>
  <c r="M122" i="20" s="1"/>
  <c r="L121" i="20"/>
  <c r="M121" i="20" s="1"/>
  <c r="L120" i="20"/>
  <c r="M120" i="20" s="1"/>
  <c r="H112" i="20"/>
  <c r="I112" i="20" s="1"/>
  <c r="J112" i="20" s="1"/>
  <c r="M112" i="20" s="1"/>
  <c r="H111" i="20"/>
  <c r="I111" i="20" s="1"/>
  <c r="K111" i="20" s="1"/>
  <c r="M111" i="20" s="1"/>
  <c r="H110" i="20"/>
  <c r="I110" i="20" s="1"/>
  <c r="L110" i="20" s="1"/>
  <c r="M110" i="20" s="1"/>
  <c r="H109" i="20"/>
  <c r="I109" i="20" s="1"/>
  <c r="L109" i="20" s="1"/>
  <c r="M109" i="20" s="1"/>
  <c r="H108" i="20"/>
  <c r="I108" i="20" s="1"/>
  <c r="L108" i="20" s="1"/>
  <c r="H107" i="20"/>
  <c r="I107" i="20" s="1"/>
  <c r="K107" i="20" s="1"/>
  <c r="M107" i="20" s="1"/>
  <c r="H106" i="20"/>
  <c r="I106" i="20" s="1"/>
  <c r="J106" i="20" s="1"/>
  <c r="M106" i="20" s="1"/>
  <c r="H105" i="20"/>
  <c r="I105" i="20" s="1"/>
  <c r="J105" i="20" s="1"/>
  <c r="M105" i="20" s="1"/>
  <c r="H104" i="20"/>
  <c r="I104" i="20" s="1"/>
  <c r="J104" i="20" s="1"/>
  <c r="M104" i="20" s="1"/>
  <c r="H103" i="20"/>
  <c r="I103" i="20" s="1"/>
  <c r="J103" i="20" s="1"/>
  <c r="M103" i="20" s="1"/>
  <c r="H102" i="20"/>
  <c r="I102" i="20" s="1"/>
  <c r="J102" i="20" s="1"/>
  <c r="M102" i="20" s="1"/>
  <c r="H101" i="20"/>
  <c r="I101" i="20" s="1"/>
  <c r="J101" i="20" s="1"/>
  <c r="M101" i="20" s="1"/>
  <c r="H100" i="20"/>
  <c r="I100" i="20" s="1"/>
  <c r="J100" i="20" s="1"/>
  <c r="M100" i="20" s="1"/>
  <c r="H99" i="20"/>
  <c r="I99" i="20" s="1"/>
  <c r="J99" i="20" s="1"/>
  <c r="M99" i="20" s="1"/>
  <c r="H98" i="20"/>
  <c r="I98" i="20" s="1"/>
  <c r="J98" i="20" s="1"/>
  <c r="M98" i="20" s="1"/>
  <c r="H97" i="20"/>
  <c r="I97" i="20" s="1"/>
  <c r="K97" i="20" s="1"/>
  <c r="M97" i="20" s="1"/>
  <c r="H96" i="20"/>
  <c r="I96" i="20" s="1"/>
  <c r="K96" i="20" s="1"/>
  <c r="M96" i="20" s="1"/>
  <c r="H95" i="20"/>
  <c r="I95" i="20" s="1"/>
  <c r="K95" i="20" s="1"/>
  <c r="M95" i="20" s="1"/>
  <c r="H94" i="20"/>
  <c r="I94" i="20" s="1"/>
  <c r="K94" i="20" s="1"/>
  <c r="M94" i="20" s="1"/>
  <c r="H93" i="20"/>
  <c r="I93" i="20" s="1"/>
  <c r="K93" i="20" s="1"/>
  <c r="M93" i="20" s="1"/>
  <c r="M92" i="20"/>
  <c r="G92" i="20"/>
  <c r="G113" i="20" s="1"/>
  <c r="H91" i="20"/>
  <c r="I91" i="20" s="1"/>
  <c r="J91" i="20" s="1"/>
  <c r="M91" i="20" s="1"/>
  <c r="H90" i="20"/>
  <c r="I90" i="20" s="1"/>
  <c r="J90" i="20" s="1"/>
  <c r="M90" i="20" s="1"/>
  <c r="H89" i="20"/>
  <c r="I89" i="20" s="1"/>
  <c r="K89" i="20" s="1"/>
  <c r="M89" i="20" s="1"/>
  <c r="H88" i="20"/>
  <c r="I88" i="20" s="1"/>
  <c r="J88" i="20" s="1"/>
  <c r="M88" i="20" s="1"/>
  <c r="H87" i="20"/>
  <c r="I87" i="20" s="1"/>
  <c r="J87" i="20" s="1"/>
  <c r="M87" i="20" s="1"/>
  <c r="H86" i="20"/>
  <c r="I86" i="20" s="1"/>
  <c r="J86" i="20" s="1"/>
  <c r="M86" i="20" s="1"/>
  <c r="H85" i="20"/>
  <c r="I85" i="20" s="1"/>
  <c r="K85" i="20" s="1"/>
  <c r="M85" i="20" s="1"/>
  <c r="H84" i="20"/>
  <c r="I84" i="20" s="1"/>
  <c r="J84" i="20" s="1"/>
  <c r="M84" i="20" s="1"/>
  <c r="H83" i="20"/>
  <c r="I83" i="20" s="1"/>
  <c r="K83" i="20" s="1"/>
  <c r="M83" i="20" s="1"/>
  <c r="H82" i="20"/>
  <c r="I82" i="20" s="1"/>
  <c r="J82" i="20" s="1"/>
  <c r="H81" i="20"/>
  <c r="L80" i="20"/>
  <c r="G80" i="20"/>
  <c r="H79" i="20"/>
  <c r="I79" i="20" s="1"/>
  <c r="K79" i="20" s="1"/>
  <c r="M79" i="20" s="1"/>
  <c r="H78" i="20"/>
  <c r="I78" i="20" s="1"/>
  <c r="J78" i="20" s="1"/>
  <c r="M78" i="20" s="1"/>
  <c r="H77" i="20"/>
  <c r="I77" i="20" s="1"/>
  <c r="J77" i="20" s="1"/>
  <c r="M77" i="20" s="1"/>
  <c r="H76" i="20"/>
  <c r="I76" i="20" s="1"/>
  <c r="J76" i="20" s="1"/>
  <c r="M76" i="20" s="1"/>
  <c r="H75" i="20"/>
  <c r="I75" i="20" s="1"/>
  <c r="J75" i="20" s="1"/>
  <c r="M75" i="20" s="1"/>
  <c r="H74" i="20"/>
  <c r="I74" i="20" s="1"/>
  <c r="J74" i="20" s="1"/>
  <c r="M74" i="20" s="1"/>
  <c r="H73" i="20"/>
  <c r="I73" i="20" s="1"/>
  <c r="J73" i="20" s="1"/>
  <c r="M73" i="20" s="1"/>
  <c r="H72" i="20"/>
  <c r="I72" i="20" s="1"/>
  <c r="J72" i="20" s="1"/>
  <c r="M72" i="20" s="1"/>
  <c r="H71" i="20"/>
  <c r="I71" i="20" s="1"/>
  <c r="J71" i="20" s="1"/>
  <c r="H70" i="20"/>
  <c r="I70" i="20" s="1"/>
  <c r="L69" i="20"/>
  <c r="K69" i="20"/>
  <c r="G69" i="20"/>
  <c r="H68" i="20"/>
  <c r="I68" i="20" s="1"/>
  <c r="J68" i="20" s="1"/>
  <c r="M68" i="20" s="1"/>
  <c r="H67" i="20"/>
  <c r="I67" i="20" s="1"/>
  <c r="J67" i="20" s="1"/>
  <c r="M67" i="20" s="1"/>
  <c r="H66" i="20"/>
  <c r="I66" i="20" s="1"/>
  <c r="J66" i="20" s="1"/>
  <c r="M66" i="20" s="1"/>
  <c r="M65" i="20"/>
  <c r="H65" i="20"/>
  <c r="I65" i="20" s="1"/>
  <c r="H64" i="20"/>
  <c r="I64" i="20" s="1"/>
  <c r="J64" i="20" s="1"/>
  <c r="M64" i="20" s="1"/>
  <c r="H63" i="20"/>
  <c r="I63" i="20" s="1"/>
  <c r="J63" i="20" s="1"/>
  <c r="M63" i="20" s="1"/>
  <c r="H62" i="20"/>
  <c r="I62" i="20" s="1"/>
  <c r="J62" i="20" s="1"/>
  <c r="M62" i="20" s="1"/>
  <c r="H61" i="20"/>
  <c r="I61" i="20" s="1"/>
  <c r="J61" i="20" s="1"/>
  <c r="M61" i="20" s="1"/>
  <c r="H60" i="20"/>
  <c r="I60" i="20" s="1"/>
  <c r="J60" i="20" s="1"/>
  <c r="M60" i="20" s="1"/>
  <c r="H59" i="20"/>
  <c r="I59" i="20" s="1"/>
  <c r="J59" i="20" s="1"/>
  <c r="M59" i="20" s="1"/>
  <c r="H58" i="20"/>
  <c r="I58" i="20" s="1"/>
  <c r="J58" i="20" s="1"/>
  <c r="M58" i="20" s="1"/>
  <c r="H57" i="20"/>
  <c r="I57" i="20" s="1"/>
  <c r="J57" i="20" s="1"/>
  <c r="M57" i="20" s="1"/>
  <c r="H56" i="20"/>
  <c r="I56" i="20" s="1"/>
  <c r="J56" i="20" s="1"/>
  <c r="M56" i="20" s="1"/>
  <c r="H55" i="20"/>
  <c r="I55" i="20" s="1"/>
  <c r="J55" i="20" s="1"/>
  <c r="M55" i="20" s="1"/>
  <c r="H54" i="20"/>
  <c r="I54" i="20" s="1"/>
  <c r="J54" i="20" s="1"/>
  <c r="M54" i="20" s="1"/>
  <c r="H53" i="20"/>
  <c r="I53" i="20" s="1"/>
  <c r="J53" i="20" s="1"/>
  <c r="M53" i="20" s="1"/>
  <c r="H52" i="20"/>
  <c r="I52" i="20" s="1"/>
  <c r="J52" i="20" s="1"/>
  <c r="M52" i="20" s="1"/>
  <c r="H51" i="20"/>
  <c r="I51" i="20" s="1"/>
  <c r="J51" i="20" s="1"/>
  <c r="M51" i="20" s="1"/>
  <c r="M50" i="20"/>
  <c r="H50" i="20"/>
  <c r="I50" i="20" s="1"/>
  <c r="H49" i="20"/>
  <c r="I49" i="20" s="1"/>
  <c r="J49" i="20" s="1"/>
  <c r="M49" i="20" s="1"/>
  <c r="H48" i="20"/>
  <c r="I48" i="20" s="1"/>
  <c r="J48" i="20" s="1"/>
  <c r="M48" i="20" s="1"/>
  <c r="H47" i="20"/>
  <c r="I47" i="20" s="1"/>
  <c r="J47" i="20" s="1"/>
  <c r="M47" i="20" s="1"/>
  <c r="H46" i="20"/>
  <c r="I46" i="20" s="1"/>
  <c r="J46" i="20" s="1"/>
  <c r="M46" i="20" s="1"/>
  <c r="H45" i="20"/>
  <c r="I45" i="20" s="1"/>
  <c r="J45" i="20" s="1"/>
  <c r="M45" i="20" s="1"/>
  <c r="H44" i="20"/>
  <c r="I44" i="20" s="1"/>
  <c r="J44" i="20" s="1"/>
  <c r="M44" i="20" s="1"/>
  <c r="H43" i="20"/>
  <c r="I43" i="20" s="1"/>
  <c r="J43" i="20" s="1"/>
  <c r="M43" i="20" s="1"/>
  <c r="H42" i="20"/>
  <c r="I42" i="20" s="1"/>
  <c r="J42" i="20" s="1"/>
  <c r="M42" i="20" s="1"/>
  <c r="H41" i="20"/>
  <c r="I41" i="20" s="1"/>
  <c r="J41" i="20" s="1"/>
  <c r="M41" i="20" s="1"/>
  <c r="H40" i="20"/>
  <c r="I40" i="20" s="1"/>
  <c r="J40" i="20" s="1"/>
  <c r="M40" i="20" s="1"/>
  <c r="H39" i="20"/>
  <c r="I39" i="20" s="1"/>
  <c r="J39" i="20" s="1"/>
  <c r="M39" i="20" s="1"/>
  <c r="H38" i="20"/>
  <c r="I38" i="20" s="1"/>
  <c r="J38" i="20" s="1"/>
  <c r="M38" i="20" s="1"/>
  <c r="H37" i="20"/>
  <c r="I37" i="20" s="1"/>
  <c r="J37" i="20" s="1"/>
  <c r="M37" i="20" s="1"/>
  <c r="H36" i="20"/>
  <c r="I36" i="20" s="1"/>
  <c r="J36" i="20" s="1"/>
  <c r="M36" i="20" s="1"/>
  <c r="H35" i="20"/>
  <c r="I35" i="20" s="1"/>
  <c r="J35" i="20" s="1"/>
  <c r="M35" i="20" s="1"/>
  <c r="H34" i="20"/>
  <c r="I34" i="20" s="1"/>
  <c r="J34" i="20" s="1"/>
  <c r="M34" i="20" s="1"/>
  <c r="H33" i="20"/>
  <c r="J32" i="20"/>
  <c r="G32" i="20"/>
  <c r="H31" i="20"/>
  <c r="I31" i="20" s="1"/>
  <c r="K31" i="20" s="1"/>
  <c r="M31" i="20" s="1"/>
  <c r="H30" i="20"/>
  <c r="I30" i="20" s="1"/>
  <c r="L30" i="20" s="1"/>
  <c r="H29" i="20"/>
  <c r="I29" i="20" s="1"/>
  <c r="K29" i="20" s="1"/>
  <c r="M29" i="20" s="1"/>
  <c r="H28" i="20"/>
  <c r="I28" i="20" s="1"/>
  <c r="K28" i="20" s="1"/>
  <c r="M28" i="20" s="1"/>
  <c r="H27" i="20"/>
  <c r="J26" i="20"/>
  <c r="G26" i="20"/>
  <c r="H25" i="20"/>
  <c r="I25" i="20" s="1"/>
  <c r="K25" i="20" s="1"/>
  <c r="M25" i="20" s="1"/>
  <c r="M24" i="20"/>
  <c r="H24" i="20"/>
  <c r="I24" i="20" s="1"/>
  <c r="H23" i="20"/>
  <c r="I23" i="20" s="1"/>
  <c r="K23" i="20" s="1"/>
  <c r="M23" i="20" s="1"/>
  <c r="H22" i="20"/>
  <c r="I22" i="20" s="1"/>
  <c r="K22" i="20" s="1"/>
  <c r="M22" i="20" s="1"/>
  <c r="H21" i="20"/>
  <c r="I21" i="20" s="1"/>
  <c r="L21" i="20" s="1"/>
  <c r="M21" i="20" s="1"/>
  <c r="H20" i="20"/>
  <c r="I20" i="20" s="1"/>
  <c r="L20" i="20" s="1"/>
  <c r="M20" i="20" s="1"/>
  <c r="H19" i="20"/>
  <c r="I19" i="20" s="1"/>
  <c r="K19" i="20" s="1"/>
  <c r="M19" i="20" s="1"/>
  <c r="H18" i="20"/>
  <c r="I18" i="20" s="1"/>
  <c r="K18" i="20" s="1"/>
  <c r="M18" i="20" s="1"/>
  <c r="H17" i="20"/>
  <c r="I17" i="20" s="1"/>
  <c r="K17" i="20" s="1"/>
  <c r="M17" i="20" s="1"/>
  <c r="H16" i="20"/>
  <c r="I16" i="20" s="1"/>
  <c r="K16" i="20" s="1"/>
  <c r="M16" i="20" s="1"/>
  <c r="L15" i="20"/>
  <c r="K15" i="20"/>
  <c r="H15" i="20"/>
  <c r="I15" i="20" s="1"/>
  <c r="H14" i="20"/>
  <c r="I14" i="20" s="1"/>
  <c r="K14" i="20" s="1"/>
  <c r="M14" i="20" s="1"/>
  <c r="H13" i="20"/>
  <c r="I13" i="20" s="1"/>
  <c r="K13" i="20" s="1"/>
  <c r="M13" i="20" s="1"/>
  <c r="H12" i="20"/>
  <c r="I12" i="20" s="1"/>
  <c r="K12" i="20" s="1"/>
  <c r="M12" i="20" s="1"/>
  <c r="H11" i="20"/>
  <c r="I11" i="20" s="1"/>
  <c r="L11" i="20" s="1"/>
  <c r="M11" i="20" s="1"/>
  <c r="H10" i="20"/>
  <c r="I10" i="20" s="1"/>
  <c r="K10" i="20" s="1"/>
  <c r="M10" i="20" s="1"/>
  <c r="H9" i="20"/>
  <c r="I9" i="20" s="1"/>
  <c r="K9" i="20" s="1"/>
  <c r="M9" i="20" s="1"/>
  <c r="H8" i="20"/>
  <c r="I8" i="20" s="1"/>
  <c r="K8" i="20" s="1"/>
  <c r="M8" i="20" s="1"/>
  <c r="H7" i="20"/>
  <c r="I7" i="20" s="1"/>
  <c r="K7" i="20" s="1"/>
  <c r="M7" i="20" s="1"/>
  <c r="H6" i="20"/>
  <c r="I6" i="20" s="1"/>
  <c r="K6" i="20" s="1"/>
  <c r="M6" i="20" s="1"/>
  <c r="H5" i="20"/>
  <c r="I5" i="20" s="1"/>
  <c r="K5" i="20" s="1"/>
  <c r="M5" i="20" s="1"/>
  <c r="H4" i="20"/>
  <c r="I4" i="20" s="1"/>
  <c r="L4" i="20" s="1"/>
  <c r="H3" i="20"/>
  <c r="M123" i="24"/>
  <c r="N123" i="24" s="1"/>
  <c r="M122" i="24"/>
  <c r="N122" i="24" s="1"/>
  <c r="J121" i="24"/>
  <c r="M121" i="24" s="1"/>
  <c r="N120" i="24"/>
  <c r="I120" i="24"/>
  <c r="J120" i="24" s="1"/>
  <c r="N119" i="24"/>
  <c r="N118" i="24"/>
  <c r="J118" i="24"/>
  <c r="N117" i="24"/>
  <c r="J117" i="24"/>
  <c r="N116" i="24"/>
  <c r="J116" i="24"/>
  <c r="N115" i="24"/>
  <c r="J115" i="24"/>
  <c r="N114" i="24"/>
  <c r="J114" i="24"/>
  <c r="L109" i="24"/>
  <c r="H109" i="24"/>
  <c r="N108" i="24"/>
  <c r="I108" i="24"/>
  <c r="J108" i="24" s="1"/>
  <c r="N107" i="24"/>
  <c r="I107" i="24"/>
  <c r="J107" i="24" s="1"/>
  <c r="N106" i="24"/>
  <c r="I106" i="24"/>
  <c r="J106" i="24" s="1"/>
  <c r="I105" i="24"/>
  <c r="J105" i="24" s="1"/>
  <c r="M105" i="24" s="1"/>
  <c r="N105" i="24" s="1"/>
  <c r="I104" i="24"/>
  <c r="J104" i="24" s="1"/>
  <c r="M104" i="24" s="1"/>
  <c r="N104" i="24" s="1"/>
  <c r="I103" i="24"/>
  <c r="J103" i="24" s="1"/>
  <c r="M103" i="24" s="1"/>
  <c r="N102" i="24"/>
  <c r="I102" i="24"/>
  <c r="J102" i="24" s="1"/>
  <c r="I101" i="24"/>
  <c r="J101" i="24" s="1"/>
  <c r="I99" i="24"/>
  <c r="J99" i="24" s="1"/>
  <c r="L99" i="24" s="1"/>
  <c r="N99" i="24" s="1"/>
  <c r="I98" i="24"/>
  <c r="J98" i="24" s="1"/>
  <c r="L98" i="24" s="1"/>
  <c r="N98" i="24" s="1"/>
  <c r="I97" i="24"/>
  <c r="J97" i="24" s="1"/>
  <c r="L97" i="24" s="1"/>
  <c r="N97" i="24" s="1"/>
  <c r="I96" i="24"/>
  <c r="J96" i="24" s="1"/>
  <c r="L96" i="24" s="1"/>
  <c r="N96" i="24" s="1"/>
  <c r="I95" i="24"/>
  <c r="J95" i="24" s="1"/>
  <c r="L95" i="24" s="1"/>
  <c r="N95" i="24" s="1"/>
  <c r="I94" i="24"/>
  <c r="J94" i="24" s="1"/>
  <c r="M94" i="24" s="1"/>
  <c r="N94" i="24" s="1"/>
  <c r="I93" i="24"/>
  <c r="J93" i="24" s="1"/>
  <c r="M93" i="24" s="1"/>
  <c r="I92" i="24"/>
  <c r="J92" i="24" s="1"/>
  <c r="L92" i="24" s="1"/>
  <c r="N92" i="24" s="1"/>
  <c r="I91" i="24"/>
  <c r="J91" i="24" s="1"/>
  <c r="L91" i="24" s="1"/>
  <c r="N91" i="24" s="1"/>
  <c r="H90" i="24"/>
  <c r="H100" i="24" s="1"/>
  <c r="I89" i="24"/>
  <c r="J89" i="24" s="1"/>
  <c r="K89" i="24" s="1"/>
  <c r="N89" i="24" s="1"/>
  <c r="I88" i="24"/>
  <c r="J88" i="24" s="1"/>
  <c r="K88" i="24" s="1"/>
  <c r="N88" i="24" s="1"/>
  <c r="I87" i="24"/>
  <c r="J87" i="24" s="1"/>
  <c r="L87" i="24" s="1"/>
  <c r="N87" i="24" s="1"/>
  <c r="I86" i="24"/>
  <c r="J86" i="24" s="1"/>
  <c r="L86" i="24" s="1"/>
  <c r="N86" i="24" s="1"/>
  <c r="I85" i="24"/>
  <c r="J85" i="24" s="1"/>
  <c r="L85" i="24" s="1"/>
  <c r="N85" i="24" s="1"/>
  <c r="I84" i="24"/>
  <c r="H83" i="24"/>
  <c r="I82" i="24"/>
  <c r="J82" i="24" s="1"/>
  <c r="M82" i="24" s="1"/>
  <c r="I81" i="24"/>
  <c r="J81" i="24" s="1"/>
  <c r="L81" i="24" s="1"/>
  <c r="N81" i="24" s="1"/>
  <c r="I80" i="24"/>
  <c r="J80" i="24" s="1"/>
  <c r="L80" i="24" s="1"/>
  <c r="N80" i="24" s="1"/>
  <c r="I79" i="24"/>
  <c r="J79" i="24" s="1"/>
  <c r="L79" i="24" s="1"/>
  <c r="N79" i="24" s="1"/>
  <c r="I78" i="24"/>
  <c r="J78" i="24" s="1"/>
  <c r="K78" i="24" s="1"/>
  <c r="N78" i="24" s="1"/>
  <c r="I77" i="24"/>
  <c r="J77" i="24" s="1"/>
  <c r="L77" i="24" s="1"/>
  <c r="N77" i="24" s="1"/>
  <c r="K76" i="24"/>
  <c r="I76" i="24"/>
  <c r="J76" i="24" s="1"/>
  <c r="I75" i="24"/>
  <c r="J75" i="24" s="1"/>
  <c r="I74" i="24"/>
  <c r="J74" i="24" s="1"/>
  <c r="I73" i="24"/>
  <c r="J73" i="24" s="1"/>
  <c r="K73" i="24" s="1"/>
  <c r="N73" i="24" s="1"/>
  <c r="I72" i="24"/>
  <c r="J72" i="24" s="1"/>
  <c r="K72" i="24" s="1"/>
  <c r="N72" i="24" s="1"/>
  <c r="I71" i="24"/>
  <c r="J71" i="24" s="1"/>
  <c r="K71" i="24" s="1"/>
  <c r="N71" i="24" s="1"/>
  <c r="I70" i="24"/>
  <c r="M69" i="24"/>
  <c r="I68" i="24"/>
  <c r="J68" i="24" s="1"/>
  <c r="L68" i="24" s="1"/>
  <c r="N68" i="24" s="1"/>
  <c r="I67" i="24"/>
  <c r="J67" i="24" s="1"/>
  <c r="K67" i="24" s="1"/>
  <c r="H66" i="24"/>
  <c r="I66" i="24" s="1"/>
  <c r="K65" i="24"/>
  <c r="H65" i="24"/>
  <c r="I64" i="24"/>
  <c r="J64" i="24" s="1"/>
  <c r="M64" i="24" s="1"/>
  <c r="N64" i="24" s="1"/>
  <c r="I63" i="24"/>
  <c r="J63" i="24" s="1"/>
  <c r="M63" i="24" s="1"/>
  <c r="N63" i="24" s="1"/>
  <c r="I62" i="24"/>
  <c r="J62" i="24" s="1"/>
  <c r="M62" i="24" s="1"/>
  <c r="N62" i="24" s="1"/>
  <c r="I61" i="24"/>
  <c r="J61" i="24" s="1"/>
  <c r="M61" i="24" s="1"/>
  <c r="N61" i="24" s="1"/>
  <c r="I60" i="24"/>
  <c r="J60" i="24" s="1"/>
  <c r="M60" i="24" s="1"/>
  <c r="I59" i="24"/>
  <c r="H58" i="24"/>
  <c r="I57" i="24"/>
  <c r="J57" i="24" s="1"/>
  <c r="K57" i="24" s="1"/>
  <c r="N57" i="24" s="1"/>
  <c r="I56" i="24"/>
  <c r="J56" i="24" s="1"/>
  <c r="M56" i="24" s="1"/>
  <c r="N56" i="24" s="1"/>
  <c r="I55" i="24"/>
  <c r="J55" i="24" s="1"/>
  <c r="L55" i="24" s="1"/>
  <c r="N55" i="24" s="1"/>
  <c r="I54" i="24"/>
  <c r="J54" i="24" s="1"/>
  <c r="L54" i="24" s="1"/>
  <c r="N54" i="24" s="1"/>
  <c r="I53" i="24"/>
  <c r="J53" i="24" s="1"/>
  <c r="K53" i="24" s="1"/>
  <c r="N53" i="24" s="1"/>
  <c r="I52" i="24"/>
  <c r="J52" i="24" s="1"/>
  <c r="K52" i="24" s="1"/>
  <c r="N52" i="24" s="1"/>
  <c r="I51" i="24"/>
  <c r="J51" i="24" s="1"/>
  <c r="L51" i="24" s="1"/>
  <c r="N51" i="24" s="1"/>
  <c r="I50" i="24"/>
  <c r="J50" i="24" s="1"/>
  <c r="L50" i="24" s="1"/>
  <c r="I49" i="24"/>
  <c r="J49" i="24" s="1"/>
  <c r="K49" i="24" s="1"/>
  <c r="N49" i="24" s="1"/>
  <c r="I48" i="24"/>
  <c r="J48" i="24" s="1"/>
  <c r="K48" i="24" s="1"/>
  <c r="N48" i="24" s="1"/>
  <c r="I47" i="24"/>
  <c r="J47" i="24" s="1"/>
  <c r="K47" i="24" s="1"/>
  <c r="N47" i="24" s="1"/>
  <c r="I46" i="24"/>
  <c r="J46" i="24" s="1"/>
  <c r="K46" i="24" s="1"/>
  <c r="N46" i="24" s="1"/>
  <c r="I45" i="24"/>
  <c r="J45" i="24" s="1"/>
  <c r="K45" i="24" s="1"/>
  <c r="N45" i="24" s="1"/>
  <c r="I44" i="24"/>
  <c r="J44" i="24" s="1"/>
  <c r="K44" i="24" s="1"/>
  <c r="N44" i="24" s="1"/>
  <c r="I43" i="24"/>
  <c r="J43" i="24" s="1"/>
  <c r="K43" i="24" s="1"/>
  <c r="N43" i="24" s="1"/>
  <c r="I42" i="24"/>
  <c r="J42" i="24" s="1"/>
  <c r="M42" i="24" s="1"/>
  <c r="N42" i="24" s="1"/>
  <c r="I41" i="24"/>
  <c r="J41" i="24" s="1"/>
  <c r="M41" i="24" s="1"/>
  <c r="N41" i="24" s="1"/>
  <c r="I40" i="24"/>
  <c r="J40" i="24" s="1"/>
  <c r="M40" i="24" s="1"/>
  <c r="N40" i="24" s="1"/>
  <c r="I39" i="24"/>
  <c r="J39" i="24" s="1"/>
  <c r="M39" i="24" s="1"/>
  <c r="N39" i="24" s="1"/>
  <c r="I38" i="24"/>
  <c r="J38" i="24" s="1"/>
  <c r="K38" i="24" s="1"/>
  <c r="N38" i="24" s="1"/>
  <c r="I37" i="24"/>
  <c r="J37" i="24" s="1"/>
  <c r="K37" i="24" s="1"/>
  <c r="N37" i="24" s="1"/>
  <c r="I36" i="24"/>
  <c r="J36" i="24" s="1"/>
  <c r="K36" i="24" s="1"/>
  <c r="N36" i="24" s="1"/>
  <c r="I35" i="24"/>
  <c r="J35" i="24" s="1"/>
  <c r="K35" i="24" s="1"/>
  <c r="N35" i="24" s="1"/>
  <c r="I34" i="24"/>
  <c r="J34" i="24" s="1"/>
  <c r="K34" i="24" s="1"/>
  <c r="N34" i="24" s="1"/>
  <c r="I33" i="24"/>
  <c r="J33" i="24" s="1"/>
  <c r="K33" i="24" s="1"/>
  <c r="N33" i="24" s="1"/>
  <c r="I32" i="24"/>
  <c r="J32" i="24" s="1"/>
  <c r="M32" i="24" s="1"/>
  <c r="N32" i="24" s="1"/>
  <c r="I31" i="24"/>
  <c r="J31" i="24" s="1"/>
  <c r="M31" i="24" s="1"/>
  <c r="N31" i="24" s="1"/>
  <c r="I30" i="24"/>
  <c r="J30" i="24" s="1"/>
  <c r="M30" i="24" s="1"/>
  <c r="N30" i="24" s="1"/>
  <c r="I29" i="24"/>
  <c r="J29" i="24" s="1"/>
  <c r="M29" i="24" s="1"/>
  <c r="N29" i="24" s="1"/>
  <c r="I28" i="24"/>
  <c r="J28" i="24" s="1"/>
  <c r="M28" i="24" s="1"/>
  <c r="N28" i="24" s="1"/>
  <c r="I27" i="24"/>
  <c r="J27" i="24" s="1"/>
  <c r="K27" i="24" s="1"/>
  <c r="N27" i="24" s="1"/>
  <c r="I26" i="24"/>
  <c r="J26" i="24" s="1"/>
  <c r="K26" i="24" s="1"/>
  <c r="N26" i="24" s="1"/>
  <c r="I25" i="24"/>
  <c r="J25" i="24" s="1"/>
  <c r="M25" i="24" s="1"/>
  <c r="I24" i="24"/>
  <c r="M23" i="24"/>
  <c r="H23" i="24"/>
  <c r="I22" i="24"/>
  <c r="J22" i="24" s="1"/>
  <c r="L22" i="24" s="1"/>
  <c r="N22" i="24" s="1"/>
  <c r="I21" i="24"/>
  <c r="J21" i="24" s="1"/>
  <c r="L21" i="24" s="1"/>
  <c r="N21" i="24" s="1"/>
  <c r="I20" i="24"/>
  <c r="J20" i="24" s="1"/>
  <c r="L20" i="24" s="1"/>
  <c r="N20" i="24" s="1"/>
  <c r="I19" i="24"/>
  <c r="J19" i="24" s="1"/>
  <c r="L19" i="24" s="1"/>
  <c r="N19" i="24" s="1"/>
  <c r="I18" i="24"/>
  <c r="J18" i="24" s="1"/>
  <c r="L18" i="24" s="1"/>
  <c r="N18" i="24" s="1"/>
  <c r="I17" i="24"/>
  <c r="J17" i="24" s="1"/>
  <c r="K17" i="24" s="1"/>
  <c r="N17" i="24" s="1"/>
  <c r="I16" i="24"/>
  <c r="J16" i="24" s="1"/>
  <c r="K16" i="24" s="1"/>
  <c r="N16" i="24" s="1"/>
  <c r="I15" i="24"/>
  <c r="J15" i="24" s="1"/>
  <c r="K15" i="24" s="1"/>
  <c r="N15" i="24" s="1"/>
  <c r="I14" i="24"/>
  <c r="J14" i="24" s="1"/>
  <c r="K14" i="24" s="1"/>
  <c r="N14" i="24" s="1"/>
  <c r="I13" i="24"/>
  <c r="J13" i="24" s="1"/>
  <c r="K13" i="24" s="1"/>
  <c r="N13" i="24" s="1"/>
  <c r="I12" i="24"/>
  <c r="J12" i="24" s="1"/>
  <c r="K12" i="24" s="1"/>
  <c r="N12" i="24" s="1"/>
  <c r="I11" i="24"/>
  <c r="J11" i="24" s="1"/>
  <c r="K11" i="24" s="1"/>
  <c r="N11" i="24" s="1"/>
  <c r="I10" i="24"/>
  <c r="J10" i="24" s="1"/>
  <c r="K10" i="24" s="1"/>
  <c r="N10" i="24" s="1"/>
  <c r="I9" i="24"/>
  <c r="J9" i="24" s="1"/>
  <c r="K9" i="24" s="1"/>
  <c r="N9" i="24" s="1"/>
  <c r="I8" i="24"/>
  <c r="J8" i="24" s="1"/>
  <c r="K8" i="24" s="1"/>
  <c r="N8" i="24" s="1"/>
  <c r="I7" i="24"/>
  <c r="J7" i="24" s="1"/>
  <c r="K7" i="24" s="1"/>
  <c r="N7" i="24" s="1"/>
  <c r="I6" i="24"/>
  <c r="J6" i="24" s="1"/>
  <c r="K6" i="24" s="1"/>
  <c r="N6" i="24" s="1"/>
  <c r="I5" i="24"/>
  <c r="I4" i="24"/>
  <c r="J4" i="24" s="1"/>
  <c r="K4" i="24" s="1"/>
  <c r="I3" i="24"/>
  <c r="J3" i="24" s="1"/>
  <c r="M109" i="26"/>
  <c r="H109" i="26"/>
  <c r="N108" i="26"/>
  <c r="I108" i="26"/>
  <c r="J108" i="26" s="1"/>
  <c r="I107" i="26"/>
  <c r="J107" i="26" s="1"/>
  <c r="L107" i="26" s="1"/>
  <c r="N107" i="26" s="1"/>
  <c r="I106" i="26"/>
  <c r="J106" i="26" s="1"/>
  <c r="L106" i="26" s="1"/>
  <c r="N106" i="26" s="1"/>
  <c r="I105" i="26"/>
  <c r="J105" i="26" s="1"/>
  <c r="L105" i="26" s="1"/>
  <c r="N104" i="26"/>
  <c r="I104" i="26"/>
  <c r="J104" i="26" s="1"/>
  <c r="I103" i="26"/>
  <c r="I101" i="26"/>
  <c r="J101" i="26" s="1"/>
  <c r="L101" i="26" s="1"/>
  <c r="N101" i="26" s="1"/>
  <c r="I100" i="26"/>
  <c r="J100" i="26" s="1"/>
  <c r="L100" i="26" s="1"/>
  <c r="N100" i="26" s="1"/>
  <c r="I99" i="26"/>
  <c r="J99" i="26" s="1"/>
  <c r="L99" i="26" s="1"/>
  <c r="N99" i="26" s="1"/>
  <c r="I98" i="26"/>
  <c r="J98" i="26" s="1"/>
  <c r="L98" i="26" s="1"/>
  <c r="N98" i="26" s="1"/>
  <c r="I97" i="26"/>
  <c r="J97" i="26" s="1"/>
  <c r="L97" i="26" s="1"/>
  <c r="N97" i="26" s="1"/>
  <c r="I96" i="26"/>
  <c r="J96" i="26" s="1"/>
  <c r="M96" i="26" s="1"/>
  <c r="N96" i="26" s="1"/>
  <c r="I95" i="26"/>
  <c r="J95" i="26" s="1"/>
  <c r="M95" i="26" s="1"/>
  <c r="I94" i="26"/>
  <c r="J94" i="26" s="1"/>
  <c r="L94" i="26" s="1"/>
  <c r="N94" i="26" s="1"/>
  <c r="I93" i="26"/>
  <c r="J93" i="26" s="1"/>
  <c r="L93" i="26" s="1"/>
  <c r="N93" i="26" s="1"/>
  <c r="H92" i="26"/>
  <c r="H102" i="26" s="1"/>
  <c r="I91" i="26"/>
  <c r="J91" i="26" s="1"/>
  <c r="K91" i="26" s="1"/>
  <c r="N91" i="26" s="1"/>
  <c r="I90" i="26"/>
  <c r="J90" i="26" s="1"/>
  <c r="K90" i="26" s="1"/>
  <c r="I89" i="26"/>
  <c r="J89" i="26" s="1"/>
  <c r="L89" i="26" s="1"/>
  <c r="N89" i="26" s="1"/>
  <c r="I88" i="26"/>
  <c r="J88" i="26" s="1"/>
  <c r="L88" i="26" s="1"/>
  <c r="N88" i="26" s="1"/>
  <c r="I87" i="26"/>
  <c r="J87" i="26" s="1"/>
  <c r="L87" i="26" s="1"/>
  <c r="N87" i="26" s="1"/>
  <c r="I86" i="26"/>
  <c r="H85" i="26"/>
  <c r="I84" i="26"/>
  <c r="J84" i="26" s="1"/>
  <c r="L84" i="26" s="1"/>
  <c r="N84" i="26" s="1"/>
  <c r="I83" i="26"/>
  <c r="J83" i="26" s="1"/>
  <c r="M83" i="26" s="1"/>
  <c r="N83" i="26" s="1"/>
  <c r="I82" i="26"/>
  <c r="J82" i="26" s="1"/>
  <c r="L82" i="26" s="1"/>
  <c r="N82" i="26" s="1"/>
  <c r="I81" i="26"/>
  <c r="J81" i="26" s="1"/>
  <c r="L81" i="26" s="1"/>
  <c r="N81" i="26" s="1"/>
  <c r="I80" i="26"/>
  <c r="J80" i="26" s="1"/>
  <c r="K80" i="26" s="1"/>
  <c r="N80" i="26" s="1"/>
  <c r="I79" i="26"/>
  <c r="J79" i="26" s="1"/>
  <c r="L79" i="26" s="1"/>
  <c r="N79" i="26" s="1"/>
  <c r="K78" i="26"/>
  <c r="I78" i="26"/>
  <c r="J78" i="26" s="1"/>
  <c r="I77" i="26"/>
  <c r="J77" i="26" s="1"/>
  <c r="I76" i="26"/>
  <c r="J76" i="26" s="1"/>
  <c r="I75" i="26"/>
  <c r="J75" i="26" s="1"/>
  <c r="K75" i="26" s="1"/>
  <c r="N75" i="26" s="1"/>
  <c r="I74" i="26"/>
  <c r="J74" i="26" s="1"/>
  <c r="K74" i="26" s="1"/>
  <c r="N74" i="26" s="1"/>
  <c r="I73" i="26"/>
  <c r="J73" i="26" s="1"/>
  <c r="K73" i="26" s="1"/>
  <c r="I72" i="26"/>
  <c r="M71" i="26"/>
  <c r="L71" i="26"/>
  <c r="H71" i="26"/>
  <c r="I70" i="26"/>
  <c r="I71" i="26" s="1"/>
  <c r="K69" i="26"/>
  <c r="H69" i="26"/>
  <c r="I68" i="26"/>
  <c r="J68" i="26" s="1"/>
  <c r="L68" i="26" s="1"/>
  <c r="N68" i="26" s="1"/>
  <c r="I67" i="26"/>
  <c r="J67" i="26" s="1"/>
  <c r="L67" i="26" s="1"/>
  <c r="N67" i="26" s="1"/>
  <c r="I66" i="26"/>
  <c r="J66" i="26" s="1"/>
  <c r="M66" i="26" s="1"/>
  <c r="N66" i="26" s="1"/>
  <c r="I65" i="26"/>
  <c r="J65" i="26" s="1"/>
  <c r="M65" i="26" s="1"/>
  <c r="I64" i="26"/>
  <c r="J64" i="26" s="1"/>
  <c r="H63" i="26"/>
  <c r="I62" i="26"/>
  <c r="J62" i="26" s="1"/>
  <c r="K62" i="26" s="1"/>
  <c r="N62" i="26" s="1"/>
  <c r="I61" i="26"/>
  <c r="J61" i="26" s="1"/>
  <c r="L61" i="26" s="1"/>
  <c r="N61" i="26" s="1"/>
  <c r="I60" i="26"/>
  <c r="J60" i="26" s="1"/>
  <c r="L60" i="26" s="1"/>
  <c r="N60" i="26" s="1"/>
  <c r="I59" i="26"/>
  <c r="J59" i="26" s="1"/>
  <c r="K59" i="26" s="1"/>
  <c r="N59" i="26" s="1"/>
  <c r="I58" i="26"/>
  <c r="J58" i="26" s="1"/>
  <c r="L58" i="26" s="1"/>
  <c r="N58" i="26" s="1"/>
  <c r="I57" i="26"/>
  <c r="J57" i="26" s="1"/>
  <c r="L57" i="26" s="1"/>
  <c r="N57" i="26" s="1"/>
  <c r="I56" i="26"/>
  <c r="J56" i="26" s="1"/>
  <c r="L56" i="26" s="1"/>
  <c r="N56" i="26" s="1"/>
  <c r="I55" i="26"/>
  <c r="J55" i="26" s="1"/>
  <c r="K55" i="26" s="1"/>
  <c r="N55" i="26" s="1"/>
  <c r="I54" i="26"/>
  <c r="J54" i="26" s="1"/>
  <c r="K54" i="26" s="1"/>
  <c r="N54" i="26" s="1"/>
  <c r="I53" i="26"/>
  <c r="J53" i="26" s="1"/>
  <c r="L53" i="26" s="1"/>
  <c r="N53" i="26" s="1"/>
  <c r="I52" i="26"/>
  <c r="J52" i="26" s="1"/>
  <c r="L52" i="26" s="1"/>
  <c r="N52" i="26" s="1"/>
  <c r="I51" i="26"/>
  <c r="J51" i="26" s="1"/>
  <c r="K51" i="26" s="1"/>
  <c r="N51" i="26" s="1"/>
  <c r="I50" i="26"/>
  <c r="J50" i="26" s="1"/>
  <c r="K50" i="26" s="1"/>
  <c r="N50" i="26" s="1"/>
  <c r="I49" i="26"/>
  <c r="J49" i="26" s="1"/>
  <c r="K49" i="26" s="1"/>
  <c r="N49" i="26" s="1"/>
  <c r="I48" i="26"/>
  <c r="J48" i="26" s="1"/>
  <c r="K48" i="26" s="1"/>
  <c r="N48" i="26" s="1"/>
  <c r="I47" i="26"/>
  <c r="J47" i="26" s="1"/>
  <c r="K47" i="26" s="1"/>
  <c r="N47" i="26" s="1"/>
  <c r="I46" i="26"/>
  <c r="J46" i="26" s="1"/>
  <c r="K46" i="26" s="1"/>
  <c r="N46" i="26" s="1"/>
  <c r="I45" i="26"/>
  <c r="J45" i="26" s="1"/>
  <c r="L45" i="26" s="1"/>
  <c r="N45" i="26" s="1"/>
  <c r="I44" i="26"/>
  <c r="J44" i="26" s="1"/>
  <c r="M44" i="26" s="1"/>
  <c r="N44" i="26" s="1"/>
  <c r="I43" i="26"/>
  <c r="J43" i="26" s="1"/>
  <c r="M43" i="26" s="1"/>
  <c r="N43" i="26" s="1"/>
  <c r="I42" i="26"/>
  <c r="J42" i="26" s="1"/>
  <c r="L42" i="26" s="1"/>
  <c r="N42" i="26" s="1"/>
  <c r="I41" i="26"/>
  <c r="J41" i="26" s="1"/>
  <c r="L41" i="26" s="1"/>
  <c r="N41" i="26" s="1"/>
  <c r="I40" i="26"/>
  <c r="J40" i="26" s="1"/>
  <c r="K40" i="26" s="1"/>
  <c r="N40" i="26" s="1"/>
  <c r="I39" i="26"/>
  <c r="J39" i="26" s="1"/>
  <c r="K39" i="26" s="1"/>
  <c r="N39" i="26" s="1"/>
  <c r="I38" i="26"/>
  <c r="J38" i="26" s="1"/>
  <c r="K38" i="26" s="1"/>
  <c r="N38" i="26" s="1"/>
  <c r="I37" i="26"/>
  <c r="J37" i="26" s="1"/>
  <c r="K37" i="26" s="1"/>
  <c r="N37" i="26" s="1"/>
  <c r="I36" i="26"/>
  <c r="J36" i="26" s="1"/>
  <c r="K36" i="26" s="1"/>
  <c r="N36" i="26" s="1"/>
  <c r="I35" i="26"/>
  <c r="J35" i="26" s="1"/>
  <c r="K35" i="26" s="1"/>
  <c r="N35" i="26" s="1"/>
  <c r="N34" i="26"/>
  <c r="I34" i="26"/>
  <c r="J34" i="26" s="1"/>
  <c r="I33" i="26"/>
  <c r="J33" i="26" s="1"/>
  <c r="L33" i="26" s="1"/>
  <c r="N33" i="26" s="1"/>
  <c r="I32" i="26"/>
  <c r="J32" i="26" s="1"/>
  <c r="L32" i="26" s="1"/>
  <c r="N32" i="26" s="1"/>
  <c r="I31" i="26"/>
  <c r="J31" i="26" s="1"/>
  <c r="M31" i="26" s="1"/>
  <c r="N31" i="26" s="1"/>
  <c r="I30" i="26"/>
  <c r="J30" i="26" s="1"/>
  <c r="M30" i="26" s="1"/>
  <c r="I29" i="26"/>
  <c r="J29" i="26" s="1"/>
  <c r="K29" i="26" s="1"/>
  <c r="N29" i="26" s="1"/>
  <c r="I28" i="26"/>
  <c r="J28" i="26" s="1"/>
  <c r="K28" i="26" s="1"/>
  <c r="N28" i="26" s="1"/>
  <c r="I27" i="26"/>
  <c r="I26" i="26"/>
  <c r="J26" i="26" s="1"/>
  <c r="M25" i="26"/>
  <c r="H25" i="26"/>
  <c r="I24" i="26"/>
  <c r="J24" i="26" s="1"/>
  <c r="K24" i="26" s="1"/>
  <c r="N24" i="26" s="1"/>
  <c r="I23" i="26"/>
  <c r="J23" i="26" s="1"/>
  <c r="L23" i="26" s="1"/>
  <c r="N23" i="26" s="1"/>
  <c r="I22" i="26"/>
  <c r="J22" i="26" s="1"/>
  <c r="L22" i="26" s="1"/>
  <c r="N22" i="26" s="1"/>
  <c r="I21" i="26"/>
  <c r="J21" i="26" s="1"/>
  <c r="L21" i="26" s="1"/>
  <c r="N21" i="26" s="1"/>
  <c r="I20" i="26"/>
  <c r="J20" i="26" s="1"/>
  <c r="L20" i="26" s="1"/>
  <c r="N20" i="26" s="1"/>
  <c r="I19" i="26"/>
  <c r="J19" i="26" s="1"/>
  <c r="L19" i="26" s="1"/>
  <c r="N19" i="26" s="1"/>
  <c r="I18" i="26"/>
  <c r="J18" i="26" s="1"/>
  <c r="K18" i="26" s="1"/>
  <c r="N18" i="26" s="1"/>
  <c r="I17" i="26"/>
  <c r="J17" i="26" s="1"/>
  <c r="K17" i="26" s="1"/>
  <c r="N17" i="26" s="1"/>
  <c r="I16" i="26"/>
  <c r="J16" i="26" s="1"/>
  <c r="K16" i="26" s="1"/>
  <c r="N16" i="26" s="1"/>
  <c r="I15" i="26"/>
  <c r="J15" i="26" s="1"/>
  <c r="K15" i="26" s="1"/>
  <c r="N15" i="26" s="1"/>
  <c r="I14" i="26"/>
  <c r="J14" i="26" s="1"/>
  <c r="K14" i="26" s="1"/>
  <c r="N14" i="26" s="1"/>
  <c r="I13" i="26"/>
  <c r="J13" i="26" s="1"/>
  <c r="K13" i="26" s="1"/>
  <c r="N13" i="26" s="1"/>
  <c r="I12" i="26"/>
  <c r="J12" i="26" s="1"/>
  <c r="K12" i="26" s="1"/>
  <c r="N12" i="26" s="1"/>
  <c r="I11" i="26"/>
  <c r="J11" i="26" s="1"/>
  <c r="K11" i="26" s="1"/>
  <c r="N11" i="26" s="1"/>
  <c r="I10" i="26"/>
  <c r="J10" i="26" s="1"/>
  <c r="K10" i="26" s="1"/>
  <c r="N10" i="26" s="1"/>
  <c r="I9" i="26"/>
  <c r="J9" i="26" s="1"/>
  <c r="K9" i="26" s="1"/>
  <c r="N9" i="26" s="1"/>
  <c r="I8" i="26"/>
  <c r="J8" i="26" s="1"/>
  <c r="K8" i="26" s="1"/>
  <c r="N8" i="26" s="1"/>
  <c r="I7" i="26"/>
  <c r="J7" i="26" s="1"/>
  <c r="K7" i="26" s="1"/>
  <c r="N7" i="26" s="1"/>
  <c r="I6" i="26"/>
  <c r="J6" i="26" s="1"/>
  <c r="K6" i="26" s="1"/>
  <c r="N6" i="26" s="1"/>
  <c r="I5" i="26"/>
  <c r="J5" i="26" s="1"/>
  <c r="L5" i="26" s="1"/>
  <c r="N5" i="26" s="1"/>
  <c r="I4" i="26"/>
  <c r="I3" i="26"/>
  <c r="J3" i="26" s="1"/>
  <c r="I88" i="6"/>
  <c r="L88" i="6" s="1"/>
  <c r="M88" i="6" s="1"/>
  <c r="H87" i="6"/>
  <c r="I87" i="6" s="1"/>
  <c r="L87" i="6" s="1"/>
  <c r="M87" i="6" s="1"/>
  <c r="H86" i="6"/>
  <c r="I85" i="6"/>
  <c r="L85" i="6" s="1"/>
  <c r="M85" i="6" s="1"/>
  <c r="I84" i="6"/>
  <c r="L84" i="6" s="1"/>
  <c r="M84" i="6" s="1"/>
  <c r="I83" i="6"/>
  <c r="L83" i="6" s="1"/>
  <c r="M83" i="6" s="1"/>
  <c r="I82" i="6"/>
  <c r="L82" i="6" s="1"/>
  <c r="M82" i="6" s="1"/>
  <c r="I81" i="6"/>
  <c r="L81" i="6" s="1"/>
  <c r="M81" i="6" s="1"/>
  <c r="I80" i="6"/>
  <c r="L80" i="6" s="1"/>
  <c r="M80" i="6" s="1"/>
  <c r="I79" i="6"/>
  <c r="L79" i="6" s="1"/>
  <c r="M79" i="6" s="1"/>
  <c r="I78" i="6"/>
  <c r="L78" i="6" s="1"/>
  <c r="M78" i="6" s="1"/>
  <c r="I77" i="6"/>
  <c r="L77" i="6" s="1"/>
  <c r="L72" i="6"/>
  <c r="J72" i="6"/>
  <c r="G72" i="6"/>
  <c r="H71" i="6"/>
  <c r="I71" i="6" s="1"/>
  <c r="K71" i="6" s="1"/>
  <c r="M71" i="6" s="1"/>
  <c r="H70" i="6"/>
  <c r="I70" i="6" s="1"/>
  <c r="K70" i="6" s="1"/>
  <c r="M70" i="6" s="1"/>
  <c r="H69" i="6"/>
  <c r="I69" i="6" s="1"/>
  <c r="K69" i="6" s="1"/>
  <c r="M69" i="6" s="1"/>
  <c r="H68" i="6"/>
  <c r="I68" i="6" s="1"/>
  <c r="K68" i="6" s="1"/>
  <c r="M68" i="6" s="1"/>
  <c r="H67" i="6"/>
  <c r="I67" i="6" s="1"/>
  <c r="K67" i="6" s="1"/>
  <c r="M67" i="6" s="1"/>
  <c r="H66" i="6"/>
  <c r="I66" i="6" s="1"/>
  <c r="K66" i="6" s="1"/>
  <c r="M66" i="6" s="1"/>
  <c r="H65" i="6"/>
  <c r="I65" i="6" s="1"/>
  <c r="K65" i="6" s="1"/>
  <c r="M65" i="6" s="1"/>
  <c r="H64" i="6"/>
  <c r="I64" i="6" s="1"/>
  <c r="K64" i="6" s="1"/>
  <c r="M64" i="6" s="1"/>
  <c r="H63" i="6"/>
  <c r="I63" i="6" s="1"/>
  <c r="K63" i="6" s="1"/>
  <c r="M63" i="6" s="1"/>
  <c r="H62" i="6"/>
  <c r="I62" i="6" s="1"/>
  <c r="K62" i="6" s="1"/>
  <c r="M62" i="6" s="1"/>
  <c r="H61" i="6"/>
  <c r="I61" i="6" s="1"/>
  <c r="K61" i="6" s="1"/>
  <c r="M61" i="6" s="1"/>
  <c r="H60" i="6"/>
  <c r="I60" i="6" s="1"/>
  <c r="K60" i="6" s="1"/>
  <c r="M60" i="6" s="1"/>
  <c r="H59" i="6"/>
  <c r="I59" i="6" s="1"/>
  <c r="K59" i="6" s="1"/>
  <c r="M59" i="6" s="1"/>
  <c r="H58" i="6"/>
  <c r="I58" i="6" s="1"/>
  <c r="K58" i="6" s="1"/>
  <c r="M58" i="6" s="1"/>
  <c r="H57" i="6"/>
  <c r="I57" i="6" s="1"/>
  <c r="K57" i="6" s="1"/>
  <c r="M57" i="6" s="1"/>
  <c r="H56" i="6"/>
  <c r="G55" i="6"/>
  <c r="H54" i="6"/>
  <c r="I54" i="6" s="1"/>
  <c r="K54" i="6" s="1"/>
  <c r="M54" i="6" s="1"/>
  <c r="H53" i="6"/>
  <c r="I53" i="6" s="1"/>
  <c r="L53" i="6" s="1"/>
  <c r="H52" i="6"/>
  <c r="I52" i="6" s="1"/>
  <c r="H51" i="6"/>
  <c r="I51" i="6" s="1"/>
  <c r="K51" i="6" s="1"/>
  <c r="M51" i="6" s="1"/>
  <c r="H50" i="6"/>
  <c r="I50" i="6" s="1"/>
  <c r="K50" i="6" s="1"/>
  <c r="M50" i="6" s="1"/>
  <c r="H49" i="6"/>
  <c r="I49" i="6" s="1"/>
  <c r="K49" i="6" s="1"/>
  <c r="M49" i="6" s="1"/>
  <c r="H48" i="6"/>
  <c r="I48" i="6" s="1"/>
  <c r="K48" i="6" s="1"/>
  <c r="M48" i="6" s="1"/>
  <c r="H47" i="6"/>
  <c r="I47" i="6" s="1"/>
  <c r="K47" i="6" s="1"/>
  <c r="M47" i="6" s="1"/>
  <c r="H46" i="6"/>
  <c r="I46" i="6" s="1"/>
  <c r="K46" i="6" s="1"/>
  <c r="M46" i="6" s="1"/>
  <c r="H45" i="6"/>
  <c r="I45" i="6" s="1"/>
  <c r="K45" i="6" s="1"/>
  <c r="M45" i="6" s="1"/>
  <c r="H44" i="6"/>
  <c r="L43" i="6"/>
  <c r="H42" i="6"/>
  <c r="I42" i="6" s="1"/>
  <c r="K42" i="6" s="1"/>
  <c r="H41" i="6"/>
  <c r="I41" i="6" s="1"/>
  <c r="J41" i="6" s="1"/>
  <c r="M41" i="6" s="1"/>
  <c r="H40" i="6"/>
  <c r="I40" i="6" s="1"/>
  <c r="J40" i="6" s="1"/>
  <c r="M40" i="6" s="1"/>
  <c r="G39" i="6"/>
  <c r="H39" i="6" s="1"/>
  <c r="J38" i="6"/>
  <c r="G38" i="6"/>
  <c r="H37" i="6"/>
  <c r="I37" i="6" s="1"/>
  <c r="K37" i="6" s="1"/>
  <c r="M37" i="6" s="1"/>
  <c r="H36" i="6"/>
  <c r="I36" i="6" s="1"/>
  <c r="K36" i="6" s="1"/>
  <c r="M36" i="6" s="1"/>
  <c r="H35" i="6"/>
  <c r="I35" i="6" s="1"/>
  <c r="K35" i="6" s="1"/>
  <c r="M35" i="6" s="1"/>
  <c r="H34" i="6"/>
  <c r="I34" i="6" s="1"/>
  <c r="K34" i="6" s="1"/>
  <c r="M34" i="6" s="1"/>
  <c r="H33" i="6"/>
  <c r="I33" i="6" s="1"/>
  <c r="K33" i="6" s="1"/>
  <c r="M33" i="6" s="1"/>
  <c r="H32" i="6"/>
  <c r="I32" i="6" s="1"/>
  <c r="K32" i="6" s="1"/>
  <c r="M32" i="6" s="1"/>
  <c r="H31" i="6"/>
  <c r="I31" i="6" s="1"/>
  <c r="L31" i="6" s="1"/>
  <c r="M31" i="6" s="1"/>
  <c r="H30" i="6"/>
  <c r="I30" i="6" s="1"/>
  <c r="K30" i="6" s="1"/>
  <c r="M30" i="6" s="1"/>
  <c r="H29" i="6"/>
  <c r="I29" i="6" s="1"/>
  <c r="K29" i="6" s="1"/>
  <c r="M29" i="6" s="1"/>
  <c r="H28" i="6"/>
  <c r="I28" i="6" s="1"/>
  <c r="K28" i="6" s="1"/>
  <c r="M28" i="6" s="1"/>
  <c r="H27" i="6"/>
  <c r="I27" i="6" s="1"/>
  <c r="K27" i="6" s="1"/>
  <c r="M27" i="6" s="1"/>
  <c r="H26" i="6"/>
  <c r="I26" i="6" s="1"/>
  <c r="K26" i="6" s="1"/>
  <c r="M26" i="6" s="1"/>
  <c r="H25" i="6"/>
  <c r="I25" i="6" s="1"/>
  <c r="K25" i="6" s="1"/>
  <c r="M25" i="6" s="1"/>
  <c r="H24" i="6"/>
  <c r="I24" i="6" s="1"/>
  <c r="K24" i="6" s="1"/>
  <c r="M24" i="6" s="1"/>
  <c r="H23" i="6"/>
  <c r="I23" i="6" s="1"/>
  <c r="L23" i="6" s="1"/>
  <c r="H22" i="6"/>
  <c r="I22" i="6" s="1"/>
  <c r="K22" i="6" s="1"/>
  <c r="M22" i="6" s="1"/>
  <c r="H21" i="6"/>
  <c r="I21" i="6" s="1"/>
  <c r="L20" i="6"/>
  <c r="G20" i="6"/>
  <c r="H19" i="6"/>
  <c r="I19" i="6" s="1"/>
  <c r="K19" i="6" s="1"/>
  <c r="M19" i="6" s="1"/>
  <c r="H18" i="6"/>
  <c r="I18" i="6" s="1"/>
  <c r="K18" i="6" s="1"/>
  <c r="M18" i="6" s="1"/>
  <c r="H17" i="6"/>
  <c r="I17" i="6" s="1"/>
  <c r="K17" i="6" s="1"/>
  <c r="M17" i="6" s="1"/>
  <c r="H16" i="6"/>
  <c r="I16" i="6" s="1"/>
  <c r="J16" i="6" s="1"/>
  <c r="M16" i="6" s="1"/>
  <c r="H15" i="6"/>
  <c r="I15" i="6" s="1"/>
  <c r="J15" i="6" s="1"/>
  <c r="H14" i="6"/>
  <c r="I14" i="6" s="1"/>
  <c r="K14" i="6" s="1"/>
  <c r="M14" i="6" s="1"/>
  <c r="H13" i="6"/>
  <c r="I13" i="6" s="1"/>
  <c r="K13" i="6" s="1"/>
  <c r="M13" i="6" s="1"/>
  <c r="H12" i="6"/>
  <c r="I12" i="6" s="1"/>
  <c r="K12" i="6" s="1"/>
  <c r="M12" i="6" s="1"/>
  <c r="H11" i="6"/>
  <c r="I11" i="6" s="1"/>
  <c r="K11" i="6" s="1"/>
  <c r="M11" i="6" s="1"/>
  <c r="H10" i="6"/>
  <c r="I10" i="6" s="1"/>
  <c r="K10" i="6" s="1"/>
  <c r="M10" i="6" s="1"/>
  <c r="H9" i="6"/>
  <c r="I9" i="6" s="1"/>
  <c r="K9" i="6" s="1"/>
  <c r="M9" i="6" s="1"/>
  <c r="H8" i="6"/>
  <c r="I8" i="6" s="1"/>
  <c r="K8" i="6" s="1"/>
  <c r="M8" i="6" s="1"/>
  <c r="H7" i="6"/>
  <c r="I7" i="6" s="1"/>
  <c r="K7" i="6" s="1"/>
  <c r="M7" i="6" s="1"/>
  <c r="H6" i="6"/>
  <c r="I6" i="6" s="1"/>
  <c r="K6" i="6" s="1"/>
  <c r="M6" i="6" s="1"/>
  <c r="H5" i="6"/>
  <c r="I5" i="6" s="1"/>
  <c r="K5" i="6" s="1"/>
  <c r="M5" i="6" s="1"/>
  <c r="H4" i="6"/>
  <c r="I4" i="6" s="1"/>
  <c r="K4" i="6" s="1"/>
  <c r="M4" i="6" s="1"/>
  <c r="H3" i="6"/>
  <c r="I3" i="6" s="1"/>
  <c r="H96" i="21"/>
  <c r="I96" i="21" s="1"/>
  <c r="L96" i="21" s="1"/>
  <c r="M96" i="21" s="1"/>
  <c r="I95" i="21"/>
  <c r="L95" i="21" s="1"/>
  <c r="M95" i="21" s="1"/>
  <c r="H94" i="21"/>
  <c r="I94" i="21" s="1"/>
  <c r="L94" i="21" s="1"/>
  <c r="M94" i="21" s="1"/>
  <c r="I93" i="21"/>
  <c r="L93" i="21" s="1"/>
  <c r="M93" i="21" s="1"/>
  <c r="I92" i="21"/>
  <c r="L92" i="21" s="1"/>
  <c r="M92" i="21" s="1"/>
  <c r="I91" i="21"/>
  <c r="L91" i="21" s="1"/>
  <c r="M91" i="21" s="1"/>
  <c r="I90" i="21"/>
  <c r="L90" i="21" s="1"/>
  <c r="M90" i="21" s="1"/>
  <c r="I89" i="21"/>
  <c r="L89" i="21" s="1"/>
  <c r="M89" i="21" s="1"/>
  <c r="I88" i="21"/>
  <c r="L88" i="21" s="1"/>
  <c r="M88" i="21" s="1"/>
  <c r="I87" i="21"/>
  <c r="L87" i="21" s="1"/>
  <c r="M87" i="21" s="1"/>
  <c r="I86" i="21"/>
  <c r="L86" i="21" s="1"/>
  <c r="M86" i="21" s="1"/>
  <c r="I85" i="21"/>
  <c r="L85" i="21" s="1"/>
  <c r="M85" i="21" s="1"/>
  <c r="I84" i="21"/>
  <c r="L84" i="21" s="1"/>
  <c r="M84" i="21" s="1"/>
  <c r="I83" i="21"/>
  <c r="L83" i="21" s="1"/>
  <c r="M83" i="21" s="1"/>
  <c r="I82" i="21"/>
  <c r="L77" i="21"/>
  <c r="J77" i="21"/>
  <c r="G77" i="21"/>
  <c r="H76" i="21"/>
  <c r="I76" i="21" s="1"/>
  <c r="K76" i="21" s="1"/>
  <c r="M76" i="21" s="1"/>
  <c r="H75" i="21"/>
  <c r="I75" i="21" s="1"/>
  <c r="K75" i="21" s="1"/>
  <c r="M75" i="21" s="1"/>
  <c r="H74" i="21"/>
  <c r="I74" i="21" s="1"/>
  <c r="K74" i="21" s="1"/>
  <c r="M74" i="21" s="1"/>
  <c r="H73" i="21"/>
  <c r="I73" i="21" s="1"/>
  <c r="K73" i="21" s="1"/>
  <c r="M73" i="21" s="1"/>
  <c r="H72" i="21"/>
  <c r="I72" i="21" s="1"/>
  <c r="K72" i="21" s="1"/>
  <c r="M72" i="21" s="1"/>
  <c r="H71" i="21"/>
  <c r="I71" i="21" s="1"/>
  <c r="K71" i="21" s="1"/>
  <c r="M71" i="21" s="1"/>
  <c r="H70" i="21"/>
  <c r="I70" i="21" s="1"/>
  <c r="K70" i="21" s="1"/>
  <c r="M70" i="21" s="1"/>
  <c r="H69" i="21"/>
  <c r="I69" i="21" s="1"/>
  <c r="K69" i="21" s="1"/>
  <c r="M69" i="21" s="1"/>
  <c r="H68" i="21"/>
  <c r="I68" i="21" s="1"/>
  <c r="K68" i="21" s="1"/>
  <c r="M68" i="21" s="1"/>
  <c r="H67" i="21"/>
  <c r="I67" i="21" s="1"/>
  <c r="K67" i="21" s="1"/>
  <c r="M67" i="21" s="1"/>
  <c r="H66" i="21"/>
  <c r="I66" i="21" s="1"/>
  <c r="K66" i="21" s="1"/>
  <c r="M66" i="21" s="1"/>
  <c r="H65" i="21"/>
  <c r="I65" i="21" s="1"/>
  <c r="K65" i="21" s="1"/>
  <c r="M65" i="21" s="1"/>
  <c r="H64" i="21"/>
  <c r="I64" i="21" s="1"/>
  <c r="K64" i="21" s="1"/>
  <c r="M64" i="21" s="1"/>
  <c r="H63" i="21"/>
  <c r="I63" i="21" s="1"/>
  <c r="K63" i="21" s="1"/>
  <c r="M63" i="21" s="1"/>
  <c r="H62" i="21"/>
  <c r="I62" i="21" s="1"/>
  <c r="K62" i="21" s="1"/>
  <c r="M62" i="21" s="1"/>
  <c r="H61" i="21"/>
  <c r="G60" i="21"/>
  <c r="H59" i="21"/>
  <c r="I59" i="21" s="1"/>
  <c r="K59" i="21" s="1"/>
  <c r="M59" i="21" s="1"/>
  <c r="H58" i="21"/>
  <c r="I58" i="21" s="1"/>
  <c r="K58" i="21" s="1"/>
  <c r="M58" i="21" s="1"/>
  <c r="H57" i="21"/>
  <c r="I57" i="21" s="1"/>
  <c r="L57" i="21" s="1"/>
  <c r="M57" i="21" s="1"/>
  <c r="H56" i="21"/>
  <c r="I56" i="21" s="1"/>
  <c r="L56" i="21" s="1"/>
  <c r="H55" i="21"/>
  <c r="I55" i="21" s="1"/>
  <c r="J55" i="21" s="1"/>
  <c r="H54" i="21"/>
  <c r="I54" i="21" s="1"/>
  <c r="K54" i="21" s="1"/>
  <c r="M54" i="21" s="1"/>
  <c r="H53" i="21"/>
  <c r="I53" i="21" s="1"/>
  <c r="K53" i="21" s="1"/>
  <c r="M53" i="21" s="1"/>
  <c r="H52" i="21"/>
  <c r="I52" i="21" s="1"/>
  <c r="K52" i="21" s="1"/>
  <c r="M52" i="21" s="1"/>
  <c r="H51" i="21"/>
  <c r="I51" i="21" s="1"/>
  <c r="K51" i="21" s="1"/>
  <c r="M51" i="21" s="1"/>
  <c r="H50" i="21"/>
  <c r="I50" i="21" s="1"/>
  <c r="K50" i="21" s="1"/>
  <c r="M50" i="21" s="1"/>
  <c r="H49" i="21"/>
  <c r="I49" i="21" s="1"/>
  <c r="K49" i="21" s="1"/>
  <c r="M49" i="21" s="1"/>
  <c r="H48" i="21"/>
  <c r="I48" i="21" s="1"/>
  <c r="K48" i="21" s="1"/>
  <c r="M48" i="21" s="1"/>
  <c r="H47" i="21"/>
  <c r="L46" i="21"/>
  <c r="H45" i="21"/>
  <c r="I45" i="21" s="1"/>
  <c r="K45" i="21" s="1"/>
  <c r="H44" i="21"/>
  <c r="I44" i="21" s="1"/>
  <c r="J44" i="21" s="1"/>
  <c r="M44" i="21" s="1"/>
  <c r="H43" i="21"/>
  <c r="I43" i="21" s="1"/>
  <c r="J43" i="21" s="1"/>
  <c r="M43" i="21" s="1"/>
  <c r="G42" i="21"/>
  <c r="G46" i="21" s="1"/>
  <c r="G41" i="21"/>
  <c r="H40" i="21"/>
  <c r="I40" i="21" s="1"/>
  <c r="K40" i="21" s="1"/>
  <c r="M40" i="21" s="1"/>
  <c r="H39" i="21"/>
  <c r="I39" i="21" s="1"/>
  <c r="K39" i="21" s="1"/>
  <c r="M39" i="21" s="1"/>
  <c r="H38" i="21"/>
  <c r="I38" i="21" s="1"/>
  <c r="K38" i="21" s="1"/>
  <c r="M38" i="21" s="1"/>
  <c r="H37" i="21"/>
  <c r="I37" i="21" s="1"/>
  <c r="L37" i="21" s="1"/>
  <c r="M37" i="21" s="1"/>
  <c r="H36" i="21"/>
  <c r="I36" i="21" s="1"/>
  <c r="K36" i="21" s="1"/>
  <c r="M36" i="21" s="1"/>
  <c r="H35" i="21"/>
  <c r="I35" i="21" s="1"/>
  <c r="K35" i="21" s="1"/>
  <c r="M35" i="21" s="1"/>
  <c r="H34" i="21"/>
  <c r="I34" i="21" s="1"/>
  <c r="K34" i="21" s="1"/>
  <c r="M34" i="21" s="1"/>
  <c r="H33" i="21"/>
  <c r="I33" i="21" s="1"/>
  <c r="K33" i="21" s="1"/>
  <c r="M33" i="21" s="1"/>
  <c r="H32" i="21"/>
  <c r="I32" i="21" s="1"/>
  <c r="K32" i="21" s="1"/>
  <c r="M32" i="21" s="1"/>
  <c r="H31" i="21"/>
  <c r="I31" i="21" s="1"/>
  <c r="K31" i="21" s="1"/>
  <c r="M31" i="21" s="1"/>
  <c r="H30" i="21"/>
  <c r="I30" i="21" s="1"/>
  <c r="L30" i="21" s="1"/>
  <c r="M30" i="21" s="1"/>
  <c r="H29" i="21"/>
  <c r="I29" i="21" s="1"/>
  <c r="K29" i="21" s="1"/>
  <c r="M29" i="21" s="1"/>
  <c r="H28" i="21"/>
  <c r="I28" i="21" s="1"/>
  <c r="K28" i="21" s="1"/>
  <c r="M28" i="21" s="1"/>
  <c r="H27" i="21"/>
  <c r="I27" i="21" s="1"/>
  <c r="K27" i="21" s="1"/>
  <c r="M27" i="21" s="1"/>
  <c r="H26" i="21"/>
  <c r="I26" i="21" s="1"/>
  <c r="J26" i="21" s="1"/>
  <c r="M26" i="21" s="1"/>
  <c r="H25" i="21"/>
  <c r="I25" i="21" s="1"/>
  <c r="J25" i="21" s="1"/>
  <c r="M25" i="21" s="1"/>
  <c r="H24" i="21"/>
  <c r="I24" i="21" s="1"/>
  <c r="J24" i="21" s="1"/>
  <c r="H23" i="21"/>
  <c r="I23" i="21" s="1"/>
  <c r="K23" i="21" s="1"/>
  <c r="M23" i="21" s="1"/>
  <c r="H22" i="21"/>
  <c r="I22" i="21" s="1"/>
  <c r="K22" i="21" s="1"/>
  <c r="M22" i="21" s="1"/>
  <c r="H21" i="21"/>
  <c r="I21" i="21" s="1"/>
  <c r="K21" i="21" s="1"/>
  <c r="M21" i="21" s="1"/>
  <c r="H20" i="21"/>
  <c r="I20" i="21" s="1"/>
  <c r="L20" i="21" s="1"/>
  <c r="H19" i="21"/>
  <c r="I19" i="21" s="1"/>
  <c r="L18" i="21"/>
  <c r="G18" i="21"/>
  <c r="H17" i="21"/>
  <c r="I17" i="21" s="1"/>
  <c r="K17" i="21" s="1"/>
  <c r="M17" i="21" s="1"/>
  <c r="H16" i="21"/>
  <c r="I16" i="21" s="1"/>
  <c r="K16" i="21" s="1"/>
  <c r="M16" i="21" s="1"/>
  <c r="H15" i="21"/>
  <c r="I15" i="21" s="1"/>
  <c r="K15" i="21" s="1"/>
  <c r="M15" i="21" s="1"/>
  <c r="H14" i="21"/>
  <c r="I14" i="21" s="1"/>
  <c r="J14" i="21" s="1"/>
  <c r="M14" i="21" s="1"/>
  <c r="H13" i="21"/>
  <c r="I13" i="21" s="1"/>
  <c r="J13" i="21" s="1"/>
  <c r="H12" i="21"/>
  <c r="I12" i="21" s="1"/>
  <c r="K12" i="21" s="1"/>
  <c r="M12" i="21" s="1"/>
  <c r="H11" i="21"/>
  <c r="I11" i="21" s="1"/>
  <c r="K11" i="21" s="1"/>
  <c r="M11" i="21" s="1"/>
  <c r="H10" i="21"/>
  <c r="I10" i="21" s="1"/>
  <c r="K10" i="21" s="1"/>
  <c r="M10" i="21" s="1"/>
  <c r="H9" i="21"/>
  <c r="I9" i="21" s="1"/>
  <c r="K9" i="21" s="1"/>
  <c r="M9" i="21" s="1"/>
  <c r="H8" i="21"/>
  <c r="I8" i="21" s="1"/>
  <c r="K8" i="21" s="1"/>
  <c r="M8" i="21" s="1"/>
  <c r="H7" i="21"/>
  <c r="I7" i="21" s="1"/>
  <c r="K7" i="21" s="1"/>
  <c r="M7" i="21" s="1"/>
  <c r="H6" i="21"/>
  <c r="H5" i="21"/>
  <c r="I5" i="21" s="1"/>
  <c r="K5" i="21" s="1"/>
  <c r="M5" i="21" s="1"/>
  <c r="H4" i="21"/>
  <c r="I4" i="21" s="1"/>
  <c r="K4" i="21" s="1"/>
  <c r="M4" i="21" s="1"/>
  <c r="H3" i="21"/>
  <c r="I3" i="21" s="1"/>
  <c r="K3" i="21" s="1"/>
  <c r="M3" i="21" s="1"/>
  <c r="K112" i="4"/>
  <c r="J112" i="4"/>
  <c r="I112" i="4"/>
  <c r="H112" i="4"/>
  <c r="K106" i="4"/>
  <c r="J106" i="4"/>
  <c r="I106" i="4"/>
  <c r="H106" i="4"/>
  <c r="G106" i="4"/>
  <c r="K90" i="4"/>
  <c r="J90" i="4"/>
  <c r="I90" i="4"/>
  <c r="H90" i="4"/>
  <c r="G90" i="4"/>
  <c r="K56" i="4"/>
  <c r="J56" i="4"/>
  <c r="I56" i="4"/>
  <c r="H56" i="4"/>
  <c r="G56" i="4"/>
  <c r="K32" i="4"/>
  <c r="J32" i="4"/>
  <c r="I32" i="4"/>
  <c r="H32" i="4"/>
  <c r="G32" i="4"/>
  <c r="K111" i="1"/>
  <c r="J110" i="1"/>
  <c r="K110" i="1" s="1"/>
  <c r="K109" i="1"/>
  <c r="K98" i="1"/>
  <c r="K97" i="1"/>
  <c r="K96" i="1"/>
  <c r="K95" i="1"/>
  <c r="K94" i="1"/>
  <c r="J93" i="1"/>
  <c r="J103" i="1" s="1"/>
  <c r="K92" i="1"/>
  <c r="I91" i="1"/>
  <c r="K91" i="1" s="1"/>
  <c r="K90" i="1"/>
  <c r="H89" i="1"/>
  <c r="K89" i="1" s="1"/>
  <c r="I88" i="1"/>
  <c r="K88" i="1" s="1"/>
  <c r="H87" i="1"/>
  <c r="K87" i="1" s="1"/>
  <c r="K86" i="1"/>
  <c r="H85" i="1"/>
  <c r="K85" i="1" s="1"/>
  <c r="H84" i="1"/>
  <c r="H83" i="1"/>
  <c r="K83" i="1" s="1"/>
  <c r="H82" i="1"/>
  <c r="K82" i="1" s="1"/>
  <c r="H81" i="1"/>
  <c r="K81" i="1" s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L82" i="29" l="1"/>
  <c r="L89" i="29" s="1"/>
  <c r="H89" i="6"/>
  <c r="K123" i="9"/>
  <c r="M123" i="9" s="1"/>
  <c r="G31" i="44"/>
  <c r="P68" i="25"/>
  <c r="F71" i="45"/>
  <c r="M94" i="3"/>
  <c r="F58" i="47"/>
  <c r="F170" i="47" s="1"/>
  <c r="G156" i="41"/>
  <c r="L52" i="18"/>
  <c r="K58" i="18" s="1"/>
  <c r="K59" i="18" s="1"/>
  <c r="H3" i="44"/>
  <c r="H4" i="44" s="1"/>
  <c r="G28" i="39"/>
  <c r="M15" i="20"/>
  <c r="L68" i="25"/>
  <c r="K115" i="1"/>
  <c r="K86" i="3"/>
  <c r="H193" i="48"/>
  <c r="J193" i="48" s="1"/>
  <c r="L193" i="48" s="1"/>
  <c r="H55" i="6"/>
  <c r="H92" i="20"/>
  <c r="I92" i="20" s="1"/>
  <c r="K87" i="3"/>
  <c r="M87" i="3" s="1"/>
  <c r="K116" i="11"/>
  <c r="M116" i="11" s="1"/>
  <c r="H65" i="30"/>
  <c r="K20" i="44"/>
  <c r="H149" i="51"/>
  <c r="F168" i="45"/>
  <c r="M136" i="37"/>
  <c r="G78" i="21"/>
  <c r="H43" i="6"/>
  <c r="H106" i="3"/>
  <c r="J149" i="51"/>
  <c r="H32" i="20"/>
  <c r="J18" i="21"/>
  <c r="I27" i="20"/>
  <c r="K27" i="20" s="1"/>
  <c r="M27" i="20" s="1"/>
  <c r="K131" i="17"/>
  <c r="M131" i="17" s="1"/>
  <c r="K115" i="9"/>
  <c r="M115" i="9" s="1"/>
  <c r="M120" i="30"/>
  <c r="J134" i="17"/>
  <c r="K134" i="17" s="1"/>
  <c r="G120" i="11"/>
  <c r="M47" i="29"/>
  <c r="K47" i="29"/>
  <c r="G43" i="6"/>
  <c r="M98" i="1"/>
  <c r="H103" i="1"/>
  <c r="I23" i="24"/>
  <c r="I126" i="24"/>
  <c r="I44" i="6"/>
  <c r="K44" i="6" s="1"/>
  <c r="M44" i="6" s="1"/>
  <c r="I69" i="26"/>
  <c r="H89" i="29"/>
  <c r="N105" i="25"/>
  <c r="K31" i="44"/>
  <c r="G106" i="41"/>
  <c r="N64" i="25"/>
  <c r="P105" i="25"/>
  <c r="F173" i="51"/>
  <c r="F174" i="51" s="1"/>
  <c r="F198" i="51" s="1"/>
  <c r="J153" i="42"/>
  <c r="G187" i="51"/>
  <c r="M54" i="25"/>
  <c r="I21" i="10"/>
  <c r="I32" i="10" s="1"/>
  <c r="H29" i="44"/>
  <c r="J29" i="44" s="1"/>
  <c r="L29" i="44" s="1"/>
  <c r="L31" i="44" s="1"/>
  <c r="J145" i="41"/>
  <c r="K3" i="10"/>
  <c r="K21" i="10" s="1"/>
  <c r="J19" i="44"/>
  <c r="G188" i="48"/>
  <c r="G22" i="39"/>
  <c r="K46" i="21"/>
  <c r="M45" i="21"/>
  <c r="H41" i="21"/>
  <c r="H97" i="21"/>
  <c r="I25" i="26"/>
  <c r="J4" i="26"/>
  <c r="K4" i="26" s="1"/>
  <c r="J69" i="26"/>
  <c r="L64" i="26"/>
  <c r="L69" i="26" s="1"/>
  <c r="I109" i="26"/>
  <c r="J125" i="14"/>
  <c r="I97" i="21"/>
  <c r="I58" i="24"/>
  <c r="J24" i="24"/>
  <c r="K24" i="24" s="1"/>
  <c r="K58" i="24" s="1"/>
  <c r="N5" i="21"/>
  <c r="M126" i="24"/>
  <c r="N121" i="24"/>
  <c r="N126" i="24" s="1"/>
  <c r="K49" i="29"/>
  <c r="M49" i="29"/>
  <c r="N25" i="1"/>
  <c r="H72" i="6"/>
  <c r="L77" i="26"/>
  <c r="N77" i="26" s="1"/>
  <c r="K76" i="26"/>
  <c r="N76" i="26" s="1"/>
  <c r="L41" i="21"/>
  <c r="M20" i="21"/>
  <c r="J41" i="21"/>
  <c r="M24" i="21"/>
  <c r="L60" i="21"/>
  <c r="M56" i="21"/>
  <c r="L3" i="26"/>
  <c r="J25" i="26"/>
  <c r="M125" i="20"/>
  <c r="I56" i="6"/>
  <c r="L76" i="24"/>
  <c r="N76" i="24" s="1"/>
  <c r="L125" i="20"/>
  <c r="H74" i="29"/>
  <c r="J97" i="36"/>
  <c r="M90" i="36"/>
  <c r="M50" i="29"/>
  <c r="K50" i="29"/>
  <c r="H116" i="4"/>
  <c r="J103" i="26"/>
  <c r="K103" i="26" s="1"/>
  <c r="N103" i="26" s="1"/>
  <c r="J5" i="24"/>
  <c r="L5" i="24" s="1"/>
  <c r="N5" i="24" s="1"/>
  <c r="H69" i="20"/>
  <c r="I74" i="29"/>
  <c r="J55" i="29"/>
  <c r="M55" i="29" s="1"/>
  <c r="L74" i="29"/>
  <c r="M62" i="29"/>
  <c r="I116" i="4"/>
  <c r="J116" i="4"/>
  <c r="H18" i="21"/>
  <c r="J70" i="26"/>
  <c r="G114" i="20"/>
  <c r="I33" i="20"/>
  <c r="J33" i="20" s="1"/>
  <c r="J69" i="20" s="1"/>
  <c r="H82" i="9"/>
  <c r="I82" i="9" s="1"/>
  <c r="I52" i="9"/>
  <c r="K52" i="9" s="1"/>
  <c r="K82" i="9" s="1"/>
  <c r="G73" i="6"/>
  <c r="J126" i="24"/>
  <c r="H80" i="20"/>
  <c r="G136" i="17"/>
  <c r="J123" i="17"/>
  <c r="K123" i="17" s="1"/>
  <c r="M123" i="17" s="1"/>
  <c r="J119" i="9"/>
  <c r="I119" i="9"/>
  <c r="J116" i="14"/>
  <c r="K116" i="14" s="1"/>
  <c r="M116" i="14" s="1"/>
  <c r="G100" i="3"/>
  <c r="J141" i="49"/>
  <c r="L79" i="49"/>
  <c r="M37" i="11"/>
  <c r="L47" i="11"/>
  <c r="M80" i="1"/>
  <c r="I103" i="1"/>
  <c r="K93" i="1"/>
  <c r="K116" i="4"/>
  <c r="H60" i="21"/>
  <c r="H77" i="21"/>
  <c r="I86" i="6"/>
  <c r="L86" i="6" s="1"/>
  <c r="M86" i="6" s="1"/>
  <c r="G137" i="17"/>
  <c r="H44" i="3"/>
  <c r="I44" i="3" s="1"/>
  <c r="I30" i="3"/>
  <c r="J30" i="3" s="1"/>
  <c r="J44" i="3" s="1"/>
  <c r="H28" i="29"/>
  <c r="L189" i="48"/>
  <c r="H119" i="17"/>
  <c r="H14" i="44"/>
  <c r="M49" i="1"/>
  <c r="I41" i="21"/>
  <c r="H38" i="6"/>
  <c r="I63" i="26"/>
  <c r="I65" i="24"/>
  <c r="H145" i="17"/>
  <c r="I140" i="17"/>
  <c r="L140" i="17" s="1"/>
  <c r="L145" i="17" s="1"/>
  <c r="M53" i="11"/>
  <c r="L76" i="11"/>
  <c r="J102" i="30"/>
  <c r="K102" i="30" s="1"/>
  <c r="H120" i="30"/>
  <c r="I28" i="29"/>
  <c r="K129" i="17"/>
  <c r="M129" i="17" s="1"/>
  <c r="H115" i="14"/>
  <c r="L106" i="3"/>
  <c r="J55" i="30"/>
  <c r="L110" i="30"/>
  <c r="H147" i="51"/>
  <c r="I142" i="49"/>
  <c r="L142" i="49" s="1"/>
  <c r="H169" i="49"/>
  <c r="I121" i="47"/>
  <c r="K114" i="9"/>
  <c r="M114" i="9" s="1"/>
  <c r="K121" i="9"/>
  <c r="M121" i="9" s="1"/>
  <c r="L120" i="30"/>
  <c r="J122" i="45"/>
  <c r="L118" i="45"/>
  <c r="G119" i="11"/>
  <c r="H97" i="36"/>
  <c r="F20" i="44"/>
  <c r="L17" i="44"/>
  <c r="G67" i="51"/>
  <c r="J117" i="9"/>
  <c r="K117" i="9" s="1"/>
  <c r="M117" i="9" s="1"/>
  <c r="L132" i="9"/>
  <c r="H76" i="11"/>
  <c r="I76" i="11" s="1"/>
  <c r="H99" i="30"/>
  <c r="G107" i="29"/>
  <c r="H182" i="51"/>
  <c r="H187" i="51" s="1"/>
  <c r="I161" i="48"/>
  <c r="L161" i="48" s="1"/>
  <c r="H188" i="48"/>
  <c r="K127" i="17"/>
  <c r="M127" i="17" s="1"/>
  <c r="H129" i="14"/>
  <c r="G101" i="3"/>
  <c r="J99" i="3"/>
  <c r="K53" i="12"/>
  <c r="J59" i="12" s="1"/>
  <c r="J60" i="12" s="1"/>
  <c r="I67" i="30"/>
  <c r="J67" i="30" s="1"/>
  <c r="M67" i="30" s="1"/>
  <c r="M99" i="30" s="1"/>
  <c r="K46" i="29"/>
  <c r="J51" i="29"/>
  <c r="J53" i="29" s="1"/>
  <c r="H62" i="36"/>
  <c r="K103" i="30"/>
  <c r="M103" i="30" s="1"/>
  <c r="H158" i="51"/>
  <c r="I158" i="51" s="1"/>
  <c r="L158" i="51" s="1"/>
  <c r="J135" i="47"/>
  <c r="L131" i="47"/>
  <c r="G160" i="48"/>
  <c r="G193" i="48"/>
  <c r="G211" i="48" s="1"/>
  <c r="M23" i="25"/>
  <c r="N7" i="25"/>
  <c r="N23" i="25" s="1"/>
  <c r="G141" i="49"/>
  <c r="G205" i="49"/>
  <c r="F206" i="49"/>
  <c r="H102" i="41"/>
  <c r="K206" i="49"/>
  <c r="H218" i="49"/>
  <c r="G197" i="45"/>
  <c r="H45" i="18"/>
  <c r="I4" i="18"/>
  <c r="I45" i="18" s="1"/>
  <c r="H156" i="41"/>
  <c r="J154" i="41"/>
  <c r="L154" i="41" s="1"/>
  <c r="G173" i="51"/>
  <c r="H151" i="51"/>
  <c r="I151" i="51" s="1"/>
  <c r="L151" i="51" s="1"/>
  <c r="G38" i="47"/>
  <c r="H38" i="47" s="1"/>
  <c r="I38" i="47" s="1"/>
  <c r="L38" i="47" s="1"/>
  <c r="G121" i="47"/>
  <c r="G163" i="42"/>
  <c r="H162" i="42"/>
  <c r="J162" i="42" s="1"/>
  <c r="I54" i="25"/>
  <c r="J24" i="25"/>
  <c r="J54" i="25" s="1"/>
  <c r="H121" i="47"/>
  <c r="F94" i="39"/>
  <c r="F95" i="39" s="1"/>
  <c r="L128" i="37"/>
  <c r="K170" i="47"/>
  <c r="G107" i="45"/>
  <c r="G110" i="45"/>
  <c r="G122" i="45"/>
  <c r="H44" i="39"/>
  <c r="K95" i="39"/>
  <c r="H52" i="37"/>
  <c r="I23" i="25"/>
  <c r="G187" i="47"/>
  <c r="H122" i="45"/>
  <c r="G65" i="41"/>
  <c r="I29" i="39"/>
  <c r="I33" i="37"/>
  <c r="I52" i="37" s="1"/>
  <c r="J64" i="25"/>
  <c r="M68" i="25"/>
  <c r="H178" i="47"/>
  <c r="H200" i="45"/>
  <c r="G93" i="42"/>
  <c r="L64" i="25"/>
  <c r="G169" i="47"/>
  <c r="G52" i="37"/>
  <c r="H106" i="37"/>
  <c r="H127" i="37"/>
  <c r="I105" i="25"/>
  <c r="G127" i="47"/>
  <c r="H110" i="45"/>
  <c r="H24" i="39"/>
  <c r="I24" i="39" s="1"/>
  <c r="L24" i="39" s="1"/>
  <c r="J100" i="25"/>
  <c r="J105" i="25" s="1"/>
  <c r="K145" i="41"/>
  <c r="N68" i="25"/>
  <c r="L99" i="25"/>
  <c r="L105" i="25"/>
  <c r="K3" i="6"/>
  <c r="I20" i="6"/>
  <c r="M23" i="6"/>
  <c r="L38" i="6"/>
  <c r="M42" i="6"/>
  <c r="K43" i="6"/>
  <c r="L55" i="6"/>
  <c r="M53" i="6"/>
  <c r="M77" i="6"/>
  <c r="N73" i="26"/>
  <c r="K26" i="26"/>
  <c r="M55" i="21"/>
  <c r="J60" i="21"/>
  <c r="M63" i="26"/>
  <c r="N30" i="26"/>
  <c r="N65" i="26"/>
  <c r="M69" i="26"/>
  <c r="J20" i="6"/>
  <c r="M15" i="6"/>
  <c r="I38" i="6"/>
  <c r="L75" i="24"/>
  <c r="N75" i="24" s="1"/>
  <c r="K74" i="24"/>
  <c r="G128" i="9"/>
  <c r="G127" i="9"/>
  <c r="K84" i="1"/>
  <c r="M13" i="21"/>
  <c r="H42" i="21"/>
  <c r="I47" i="21"/>
  <c r="G79" i="21"/>
  <c r="L82" i="21"/>
  <c r="H20" i="6"/>
  <c r="K21" i="6"/>
  <c r="J27" i="26"/>
  <c r="L27" i="26" s="1"/>
  <c r="N25" i="24"/>
  <c r="M58" i="24"/>
  <c r="N103" i="24"/>
  <c r="M109" i="24"/>
  <c r="I80" i="20"/>
  <c r="J113" i="20"/>
  <c r="M82" i="20"/>
  <c r="N60" i="24"/>
  <c r="M65" i="24"/>
  <c r="L109" i="26"/>
  <c r="N105" i="26"/>
  <c r="I83" i="24"/>
  <c r="J70" i="24"/>
  <c r="L32" i="20"/>
  <c r="M30" i="20"/>
  <c r="I120" i="17"/>
  <c r="H135" i="17"/>
  <c r="M87" i="14"/>
  <c r="L115" i="14"/>
  <c r="M102" i="26"/>
  <c r="N95" i="26"/>
  <c r="K119" i="17"/>
  <c r="M90" i="17"/>
  <c r="I6" i="21"/>
  <c r="K6" i="21" s="1"/>
  <c r="M6" i="21" s="1"/>
  <c r="K19" i="21"/>
  <c r="J66" i="24"/>
  <c r="I69" i="24"/>
  <c r="J80" i="20"/>
  <c r="M71" i="20"/>
  <c r="K121" i="17"/>
  <c r="M121" i="17" s="1"/>
  <c r="L82" i="9"/>
  <c r="M57" i="9"/>
  <c r="K54" i="14"/>
  <c r="M41" i="14"/>
  <c r="I55" i="14"/>
  <c r="H84" i="14"/>
  <c r="I61" i="21"/>
  <c r="I39" i="6"/>
  <c r="J52" i="6"/>
  <c r="K52" i="6" s="1"/>
  <c r="G74" i="6"/>
  <c r="I85" i="26"/>
  <c r="L3" i="24"/>
  <c r="L58" i="24"/>
  <c r="N50" i="24"/>
  <c r="H26" i="20"/>
  <c r="I3" i="20"/>
  <c r="K57" i="17"/>
  <c r="H54" i="14"/>
  <c r="I33" i="14"/>
  <c r="J33" i="14" s="1"/>
  <c r="M33" i="14" s="1"/>
  <c r="H31" i="17"/>
  <c r="I3" i="17"/>
  <c r="H110" i="26"/>
  <c r="J72" i="26"/>
  <c r="M78" i="26"/>
  <c r="M85" i="26" s="1"/>
  <c r="N90" i="26"/>
  <c r="N82" i="24"/>
  <c r="M83" i="24"/>
  <c r="N93" i="24"/>
  <c r="M100" i="24"/>
  <c r="K101" i="24"/>
  <c r="J109" i="24"/>
  <c r="M4" i="20"/>
  <c r="L26" i="20"/>
  <c r="J126" i="17"/>
  <c r="K126" i="17" s="1"/>
  <c r="M42" i="14"/>
  <c r="L54" i="14"/>
  <c r="J84" i="14"/>
  <c r="M56" i="14"/>
  <c r="N4" i="24"/>
  <c r="K23" i="24"/>
  <c r="K69" i="24"/>
  <c r="N67" i="24"/>
  <c r="L113" i="20"/>
  <c r="M108" i="20"/>
  <c r="K86" i="17"/>
  <c r="M63" i="17"/>
  <c r="H113" i="9"/>
  <c r="I85" i="9"/>
  <c r="L85" i="9" s="1"/>
  <c r="H69" i="24"/>
  <c r="H110" i="24" s="1"/>
  <c r="I109" i="24"/>
  <c r="H31" i="9"/>
  <c r="H126" i="9"/>
  <c r="I116" i="9"/>
  <c r="K116" i="9" s="1"/>
  <c r="K122" i="9"/>
  <c r="M122" i="9" s="1"/>
  <c r="J117" i="14"/>
  <c r="K117" i="14" s="1"/>
  <c r="J86" i="26"/>
  <c r="I92" i="26"/>
  <c r="J92" i="26" s="1"/>
  <c r="K92" i="26" s="1"/>
  <c r="N92" i="26" s="1"/>
  <c r="H86" i="17"/>
  <c r="I58" i="17"/>
  <c r="J31" i="9"/>
  <c r="K51" i="9"/>
  <c r="M34" i="9"/>
  <c r="I31" i="14"/>
  <c r="J120" i="14"/>
  <c r="K120" i="14" s="1"/>
  <c r="K124" i="14"/>
  <c r="M124" i="14" s="1"/>
  <c r="M25" i="30"/>
  <c r="K30" i="30"/>
  <c r="M80" i="29"/>
  <c r="I81" i="20"/>
  <c r="L119" i="17"/>
  <c r="L136" i="17" s="1"/>
  <c r="M89" i="17"/>
  <c r="J3" i="14"/>
  <c r="K31" i="14"/>
  <c r="K118" i="14"/>
  <c r="M118" i="14" s="1"/>
  <c r="K121" i="14"/>
  <c r="M121" i="14" s="1"/>
  <c r="M138" i="14"/>
  <c r="L138" i="14"/>
  <c r="K29" i="3"/>
  <c r="M5" i="3"/>
  <c r="H57" i="17"/>
  <c r="J130" i="17"/>
  <c r="K31" i="9"/>
  <c r="M5" i="9"/>
  <c r="M31" i="9" s="1"/>
  <c r="H51" i="9"/>
  <c r="L51" i="9"/>
  <c r="M54" i="9"/>
  <c r="J82" i="9"/>
  <c r="J83" i="9"/>
  <c r="M86" i="9"/>
  <c r="K113" i="9"/>
  <c r="M61" i="14"/>
  <c r="L84" i="14"/>
  <c r="J84" i="24"/>
  <c r="I90" i="24"/>
  <c r="J90" i="24" s="1"/>
  <c r="K90" i="24" s="1"/>
  <c r="N90" i="24" s="1"/>
  <c r="K70" i="20"/>
  <c r="I32" i="17"/>
  <c r="J122" i="17"/>
  <c r="I51" i="9"/>
  <c r="L134" i="9"/>
  <c r="J122" i="14"/>
  <c r="K122" i="14" s="1"/>
  <c r="J128" i="14"/>
  <c r="K128" i="14" s="1"/>
  <c r="J59" i="24"/>
  <c r="K31" i="17"/>
  <c r="M29" i="17"/>
  <c r="I119" i="17"/>
  <c r="J87" i="17"/>
  <c r="J125" i="17"/>
  <c r="K125" i="17" s="1"/>
  <c r="I31" i="9"/>
  <c r="J51" i="9"/>
  <c r="M32" i="9"/>
  <c r="J118" i="9"/>
  <c r="I118" i="9"/>
  <c r="I136" i="9"/>
  <c r="M135" i="9"/>
  <c r="M136" i="9" s="1"/>
  <c r="L135" i="9"/>
  <c r="M88" i="14"/>
  <c r="K115" i="14"/>
  <c r="K128" i="17"/>
  <c r="M128" i="17" s="1"/>
  <c r="K123" i="14"/>
  <c r="M123" i="14" s="1"/>
  <c r="I129" i="14"/>
  <c r="H29" i="3"/>
  <c r="I3" i="3"/>
  <c r="J3" i="3" s="1"/>
  <c r="L44" i="3"/>
  <c r="M37" i="3"/>
  <c r="K44" i="3"/>
  <c r="M32" i="3"/>
  <c r="L127" i="11"/>
  <c r="M126" i="11"/>
  <c r="M127" i="11" s="1"/>
  <c r="M48" i="29"/>
  <c r="K48" i="29"/>
  <c r="H16" i="44"/>
  <c r="I16" i="44" s="1"/>
  <c r="L16" i="44" s="1"/>
  <c r="G19" i="44"/>
  <c r="L143" i="49"/>
  <c r="M55" i="3"/>
  <c r="M60" i="3"/>
  <c r="L85" i="3"/>
  <c r="I106" i="3"/>
  <c r="M50" i="11"/>
  <c r="J76" i="11"/>
  <c r="K65" i="30"/>
  <c r="M63" i="30"/>
  <c r="J101" i="30"/>
  <c r="L68" i="51"/>
  <c r="M106" i="3"/>
  <c r="M32" i="11"/>
  <c r="K47" i="11"/>
  <c r="K107" i="11"/>
  <c r="M107" i="11" s="1"/>
  <c r="G46" i="12"/>
  <c r="H7" i="12"/>
  <c r="H46" i="12" s="1"/>
  <c r="I14" i="44"/>
  <c r="L6" i="44"/>
  <c r="L14" i="44" s="1"/>
  <c r="G130" i="14"/>
  <c r="G131" i="14"/>
  <c r="H140" i="14"/>
  <c r="K55" i="30"/>
  <c r="M38" i="30"/>
  <c r="M55" i="30" s="1"/>
  <c r="I120" i="9"/>
  <c r="K120" i="9" s="1"/>
  <c r="M120" i="9" s="1"/>
  <c r="L133" i="9"/>
  <c r="H31" i="14"/>
  <c r="J32" i="14"/>
  <c r="J119" i="14"/>
  <c r="K119" i="14" s="1"/>
  <c r="I140" i="14"/>
  <c r="M27" i="3"/>
  <c r="L29" i="3"/>
  <c r="H85" i="3"/>
  <c r="I85" i="3" s="1"/>
  <c r="I57" i="3"/>
  <c r="K57" i="3" s="1"/>
  <c r="H47" i="11"/>
  <c r="I47" i="11" s="1"/>
  <c r="J115" i="11"/>
  <c r="K115" i="11" s="1"/>
  <c r="I55" i="30"/>
  <c r="M52" i="29"/>
  <c r="K52" i="29"/>
  <c r="I85" i="14"/>
  <c r="L136" i="14"/>
  <c r="M30" i="11"/>
  <c r="J47" i="11"/>
  <c r="M3" i="29"/>
  <c r="M28" i="29" s="1"/>
  <c r="J28" i="29"/>
  <c r="M30" i="29"/>
  <c r="J62" i="36"/>
  <c r="M25" i="36"/>
  <c r="I86" i="36"/>
  <c r="M96" i="3"/>
  <c r="K109" i="11"/>
  <c r="M109" i="11" s="1"/>
  <c r="L46" i="12"/>
  <c r="M54" i="29"/>
  <c r="H106" i="29"/>
  <c r="I106" i="29" s="1"/>
  <c r="K106" i="29" s="1"/>
  <c r="M106" i="29" s="1"/>
  <c r="G119" i="29"/>
  <c r="H115" i="29"/>
  <c r="J31" i="44"/>
  <c r="I32" i="37"/>
  <c r="J3" i="37"/>
  <c r="K104" i="30"/>
  <c r="M104" i="30" s="1"/>
  <c r="K28" i="29"/>
  <c r="G53" i="29"/>
  <c r="H44" i="29"/>
  <c r="I44" i="29" s="1"/>
  <c r="K44" i="29" s="1"/>
  <c r="M44" i="29" s="1"/>
  <c r="H99" i="3"/>
  <c r="I99" i="3" s="1"/>
  <c r="H29" i="11"/>
  <c r="H105" i="11"/>
  <c r="I105" i="11" s="1"/>
  <c r="L105" i="11"/>
  <c r="I65" i="30"/>
  <c r="J56" i="30"/>
  <c r="L24" i="36"/>
  <c r="L120" i="36" s="1"/>
  <c r="L129" i="36" s="1"/>
  <c r="M22" i="36"/>
  <c r="J89" i="29"/>
  <c r="H86" i="36"/>
  <c r="K87" i="36"/>
  <c r="I97" i="36"/>
  <c r="I106" i="11"/>
  <c r="K106" i="11" s="1"/>
  <c r="H118" i="11"/>
  <c r="I118" i="11" s="1"/>
  <c r="J28" i="10"/>
  <c r="I34" i="10" s="1"/>
  <c r="G30" i="30"/>
  <c r="H16" i="30"/>
  <c r="I16" i="30" s="1"/>
  <c r="J16" i="30" s="1"/>
  <c r="M16" i="30" s="1"/>
  <c r="K74" i="29"/>
  <c r="I62" i="36"/>
  <c r="I67" i="51"/>
  <c r="H56" i="3"/>
  <c r="I56" i="3" s="1"/>
  <c r="I45" i="3"/>
  <c r="K45" i="3" s="1"/>
  <c r="I127" i="11"/>
  <c r="G55" i="30"/>
  <c r="M29" i="29"/>
  <c r="M58" i="29"/>
  <c r="K119" i="36"/>
  <c r="J90" i="29"/>
  <c r="I3" i="36"/>
  <c r="H24" i="36"/>
  <c r="M86" i="36"/>
  <c r="M29" i="11"/>
  <c r="H55" i="30"/>
  <c r="M10" i="36"/>
  <c r="K24" i="36"/>
  <c r="J86" i="36"/>
  <c r="K86" i="36"/>
  <c r="K62" i="36"/>
  <c r="M27" i="36"/>
  <c r="J98" i="36"/>
  <c r="I119" i="36"/>
  <c r="I77" i="11"/>
  <c r="K77" i="11" s="1"/>
  <c r="H100" i="30"/>
  <c r="I75" i="29"/>
  <c r="G120" i="36"/>
  <c r="G129" i="36" s="1"/>
  <c r="G14" i="44"/>
  <c r="I69" i="51"/>
  <c r="L69" i="51" s="1"/>
  <c r="H126" i="51"/>
  <c r="I48" i="11"/>
  <c r="K48" i="11" s="1"/>
  <c r="H119" i="36"/>
  <c r="I15" i="44"/>
  <c r="L18" i="51"/>
  <c r="L67" i="51" s="1"/>
  <c r="J67" i="51"/>
  <c r="H67" i="51"/>
  <c r="L173" i="48"/>
  <c r="K188" i="48"/>
  <c r="H127" i="45"/>
  <c r="J173" i="51"/>
  <c r="L167" i="51"/>
  <c r="I208" i="48"/>
  <c r="L208" i="48" s="1"/>
  <c r="J14" i="44"/>
  <c r="G126" i="51"/>
  <c r="I77" i="49"/>
  <c r="L3" i="49"/>
  <c r="L77" i="49" s="1"/>
  <c r="K160" i="48"/>
  <c r="G147" i="51"/>
  <c r="K174" i="51"/>
  <c r="H141" i="49"/>
  <c r="I78" i="49"/>
  <c r="L171" i="49"/>
  <c r="L214" i="49"/>
  <c r="L218" i="49" s="1"/>
  <c r="K218" i="49"/>
  <c r="L8" i="48"/>
  <c r="J95" i="48"/>
  <c r="H77" i="49"/>
  <c r="J160" i="48"/>
  <c r="L96" i="48"/>
  <c r="L100" i="48"/>
  <c r="I160" i="48"/>
  <c r="I212" i="48"/>
  <c r="G192" i="49"/>
  <c r="J205" i="49"/>
  <c r="G95" i="48"/>
  <c r="F231" i="48"/>
  <c r="F232" i="48" s="1"/>
  <c r="G213" i="48"/>
  <c r="H213" i="48" s="1"/>
  <c r="J213" i="48" s="1"/>
  <c r="I135" i="47"/>
  <c r="L129" i="47"/>
  <c r="H192" i="49"/>
  <c r="I176" i="49"/>
  <c r="L176" i="49" s="1"/>
  <c r="I3" i="47"/>
  <c r="I127" i="51"/>
  <c r="G169" i="49"/>
  <c r="L167" i="48"/>
  <c r="J188" i="48"/>
  <c r="L5" i="45"/>
  <c r="H95" i="48"/>
  <c r="I4" i="48"/>
  <c r="H127" i="47"/>
  <c r="H135" i="47"/>
  <c r="J122" i="47"/>
  <c r="H137" i="47"/>
  <c r="J197" i="45"/>
  <c r="H93" i="42"/>
  <c r="I65" i="42"/>
  <c r="L65" i="42" s="1"/>
  <c r="L93" i="42" s="1"/>
  <c r="L180" i="45"/>
  <c r="L197" i="45" s="1"/>
  <c r="H193" i="49"/>
  <c r="H160" i="48"/>
  <c r="G135" i="47"/>
  <c r="H144" i="41"/>
  <c r="L121" i="47"/>
  <c r="J107" i="45"/>
  <c r="I107" i="41"/>
  <c r="H107" i="45"/>
  <c r="I72" i="45"/>
  <c r="K169" i="45"/>
  <c r="H22" i="39"/>
  <c r="I6" i="39"/>
  <c r="L6" i="39" s="1"/>
  <c r="H3" i="45"/>
  <c r="L123" i="45"/>
  <c r="L155" i="41"/>
  <c r="J169" i="47"/>
  <c r="G102" i="41"/>
  <c r="L103" i="41"/>
  <c r="L106" i="41" s="1"/>
  <c r="I106" i="41"/>
  <c r="J41" i="42"/>
  <c r="G67" i="45"/>
  <c r="H67" i="45" s="1"/>
  <c r="J67" i="45" s="1"/>
  <c r="L67" i="45" s="1"/>
  <c r="J109" i="45"/>
  <c r="L109" i="45" s="1"/>
  <c r="L167" i="45"/>
  <c r="J168" i="45"/>
  <c r="H197" i="45"/>
  <c r="G144" i="41"/>
  <c r="L17" i="42"/>
  <c r="H106" i="41"/>
  <c r="F145" i="41"/>
  <c r="H117" i="42"/>
  <c r="I112" i="45"/>
  <c r="G63" i="42"/>
  <c r="I94" i="42"/>
  <c r="G153" i="42"/>
  <c r="L122" i="42"/>
  <c r="H63" i="42"/>
  <c r="I42" i="42"/>
  <c r="H153" i="42"/>
  <c r="I118" i="42"/>
  <c r="L108" i="45"/>
  <c r="G156" i="45"/>
  <c r="H156" i="45" s="1"/>
  <c r="I156" i="45" s="1"/>
  <c r="L156" i="45" s="1"/>
  <c r="G41" i="42"/>
  <c r="H3" i="41"/>
  <c r="I66" i="41"/>
  <c r="H3" i="42"/>
  <c r="G63" i="39"/>
  <c r="H46" i="39"/>
  <c r="I46" i="39" s="1"/>
  <c r="L46" i="39" s="1"/>
  <c r="P70" i="25"/>
  <c r="P82" i="25" s="1"/>
  <c r="O82" i="25"/>
  <c r="G117" i="42"/>
  <c r="F153" i="42"/>
  <c r="F154" i="42" s="1"/>
  <c r="J161" i="42"/>
  <c r="L3" i="39"/>
  <c r="J94" i="39"/>
  <c r="J95" i="39" s="1"/>
  <c r="K154" i="42"/>
  <c r="P99" i="25"/>
  <c r="H99" i="25"/>
  <c r="H106" i="25" s="1"/>
  <c r="I89" i="25"/>
  <c r="J89" i="25" s="1"/>
  <c r="L23" i="39"/>
  <c r="G44" i="39"/>
  <c r="H32" i="37"/>
  <c r="K137" i="37"/>
  <c r="M135" i="37"/>
  <c r="K54" i="25"/>
  <c r="L26" i="25"/>
  <c r="L54" i="25" s="1"/>
  <c r="H75" i="37"/>
  <c r="P6" i="25"/>
  <c r="P23" i="25" s="1"/>
  <c r="O23" i="25"/>
  <c r="I82" i="25"/>
  <c r="H64" i="39"/>
  <c r="G72" i="39"/>
  <c r="H72" i="39" s="1"/>
  <c r="I72" i="39" s="1"/>
  <c r="L72" i="39" s="1"/>
  <c r="I75" i="37"/>
  <c r="K127" i="37"/>
  <c r="K128" i="37" s="1"/>
  <c r="K23" i="25"/>
  <c r="L8" i="25"/>
  <c r="L23" i="25" s="1"/>
  <c r="P64" i="25"/>
  <c r="J82" i="25"/>
  <c r="J75" i="37"/>
  <c r="P25" i="25"/>
  <c r="P54" i="25" s="1"/>
  <c r="O54" i="25"/>
  <c r="M82" i="25"/>
  <c r="N71" i="25"/>
  <c r="N82" i="25" s="1"/>
  <c r="K82" i="25"/>
  <c r="L77" i="25"/>
  <c r="L82" i="25" s="1"/>
  <c r="I45" i="39"/>
  <c r="I127" i="37"/>
  <c r="J23" i="25"/>
  <c r="M45" i="18"/>
  <c r="N30" i="25"/>
  <c r="N54" i="25" s="1"/>
  <c r="N99" i="25"/>
  <c r="I64" i="25"/>
  <c r="I76" i="37"/>
  <c r="J107" i="37"/>
  <c r="G127" i="37"/>
  <c r="I65" i="25"/>
  <c r="J83" i="25"/>
  <c r="M53" i="37"/>
  <c r="M75" i="37" s="1"/>
  <c r="G622" i="74" l="1"/>
  <c r="D628" i="74" s="1"/>
  <c r="G623" i="74"/>
  <c r="D629" i="74" s="1"/>
  <c r="L119" i="11"/>
  <c r="I107" i="29"/>
  <c r="I89" i="6"/>
  <c r="J3" i="44"/>
  <c r="J4" i="44" s="1"/>
  <c r="J20" i="44" s="1"/>
  <c r="M137" i="37"/>
  <c r="I35" i="10"/>
  <c r="M82" i="29"/>
  <c r="K32" i="20"/>
  <c r="H79" i="21"/>
  <c r="I188" i="48"/>
  <c r="G58" i="47"/>
  <c r="G170" i="47" s="1"/>
  <c r="H58" i="47"/>
  <c r="I99" i="30"/>
  <c r="J23" i="24"/>
  <c r="K99" i="3"/>
  <c r="J211" i="48"/>
  <c r="M106" i="25"/>
  <c r="I32" i="20"/>
  <c r="J109" i="26"/>
  <c r="K109" i="26"/>
  <c r="H113" i="20"/>
  <c r="H114" i="20" s="1"/>
  <c r="M30" i="3"/>
  <c r="M44" i="3" s="1"/>
  <c r="J74" i="29"/>
  <c r="I28" i="39"/>
  <c r="J163" i="42"/>
  <c r="I69" i="20"/>
  <c r="H28" i="39"/>
  <c r="J58" i="24"/>
  <c r="L28" i="39"/>
  <c r="N24" i="24"/>
  <c r="N58" i="24" s="1"/>
  <c r="M33" i="20"/>
  <c r="M69" i="20" s="1"/>
  <c r="F169" i="45"/>
  <c r="H173" i="51"/>
  <c r="H174" i="51" s="1"/>
  <c r="K119" i="9"/>
  <c r="M119" i="9" s="1"/>
  <c r="M51" i="9"/>
  <c r="G206" i="49"/>
  <c r="K55" i="6"/>
  <c r="K85" i="26"/>
  <c r="K103" i="1"/>
  <c r="I173" i="51"/>
  <c r="L173" i="51"/>
  <c r="I55" i="6"/>
  <c r="L156" i="41"/>
  <c r="J156" i="41"/>
  <c r="M86" i="3"/>
  <c r="M99" i="3" s="1"/>
  <c r="L169" i="49"/>
  <c r="M94" i="1"/>
  <c r="L79" i="21"/>
  <c r="G128" i="37"/>
  <c r="J154" i="42"/>
  <c r="I169" i="49"/>
  <c r="M52" i="9"/>
  <c r="H107" i="29"/>
  <c r="H211" i="48"/>
  <c r="J78" i="21"/>
  <c r="L135" i="47"/>
  <c r="L211" i="48"/>
  <c r="I99" i="25"/>
  <c r="G145" i="41"/>
  <c r="H19" i="44"/>
  <c r="H20" i="44" s="1"/>
  <c r="H78" i="21"/>
  <c r="I211" i="48"/>
  <c r="L126" i="51"/>
  <c r="G108" i="29"/>
  <c r="J174" i="51"/>
  <c r="L192" i="49"/>
  <c r="I53" i="29"/>
  <c r="L120" i="11"/>
  <c r="M32" i="20"/>
  <c r="M18" i="21"/>
  <c r="K232" i="48"/>
  <c r="J118" i="11"/>
  <c r="J120" i="11" s="1"/>
  <c r="L73" i="6"/>
  <c r="H31" i="44"/>
  <c r="G174" i="51"/>
  <c r="G198" i="51" s="1"/>
  <c r="I113" i="9"/>
  <c r="L78" i="21"/>
  <c r="J206" i="49"/>
  <c r="M110" i="24"/>
  <c r="H53" i="29"/>
  <c r="L137" i="17"/>
  <c r="H128" i="37"/>
  <c r="H163" i="42"/>
  <c r="M134" i="17"/>
  <c r="L160" i="48"/>
  <c r="J99" i="30"/>
  <c r="I145" i="17"/>
  <c r="L29" i="39"/>
  <c r="L44" i="39" s="1"/>
  <c r="I44" i="39"/>
  <c r="L25" i="26"/>
  <c r="N3" i="26"/>
  <c r="N4" i="26"/>
  <c r="K25" i="26"/>
  <c r="J33" i="37"/>
  <c r="M33" i="37" s="1"/>
  <c r="M52" i="37" s="1"/>
  <c r="N64" i="26"/>
  <c r="N69" i="26" s="1"/>
  <c r="L89" i="6"/>
  <c r="J71" i="26"/>
  <c r="K70" i="26"/>
  <c r="H231" i="48"/>
  <c r="K182" i="51"/>
  <c r="L182" i="51" s="1"/>
  <c r="L187" i="51" s="1"/>
  <c r="M53" i="29"/>
  <c r="I54" i="14"/>
  <c r="J79" i="21"/>
  <c r="M89" i="6"/>
  <c r="J200" i="45"/>
  <c r="H208" i="45"/>
  <c r="L106" i="25"/>
  <c r="I22" i="39"/>
  <c r="M30" i="30"/>
  <c r="L108" i="29"/>
  <c r="L74" i="6"/>
  <c r="H187" i="47"/>
  <c r="J178" i="47"/>
  <c r="M102" i="30"/>
  <c r="J99" i="25"/>
  <c r="K106" i="25"/>
  <c r="G94" i="39"/>
  <c r="G95" i="39" s="1"/>
  <c r="L22" i="39"/>
  <c r="G231" i="48"/>
  <c r="G232" i="48" s="1"/>
  <c r="L188" i="48"/>
  <c r="M110" i="26"/>
  <c r="K125" i="14"/>
  <c r="M125" i="14" s="1"/>
  <c r="I126" i="51"/>
  <c r="N78" i="26"/>
  <c r="J114" i="20"/>
  <c r="I72" i="6"/>
  <c r="K56" i="6"/>
  <c r="P106" i="25"/>
  <c r="I3" i="41"/>
  <c r="H65" i="41"/>
  <c r="H145" i="41" s="1"/>
  <c r="I231" i="48"/>
  <c r="L212" i="48"/>
  <c r="J32" i="37"/>
  <c r="M3" i="37"/>
  <c r="M32" i="37" s="1"/>
  <c r="L140" i="14"/>
  <c r="L131" i="14" s="1"/>
  <c r="M136" i="14"/>
  <c r="M140" i="14" s="1"/>
  <c r="J54" i="14"/>
  <c r="M32" i="14"/>
  <c r="M54" i="14" s="1"/>
  <c r="K118" i="9"/>
  <c r="M118" i="9" s="1"/>
  <c r="J119" i="17"/>
  <c r="M87" i="17"/>
  <c r="M119" i="17" s="1"/>
  <c r="J129" i="14"/>
  <c r="K80" i="20"/>
  <c r="M70" i="20"/>
  <c r="M80" i="20" s="1"/>
  <c r="J85" i="26"/>
  <c r="L72" i="26"/>
  <c r="L23" i="24"/>
  <c r="N3" i="24"/>
  <c r="N23" i="24" s="1"/>
  <c r="J83" i="24"/>
  <c r="L70" i="24"/>
  <c r="M82" i="21"/>
  <c r="M97" i="21" s="1"/>
  <c r="L97" i="21"/>
  <c r="K63" i="26"/>
  <c r="N26" i="26"/>
  <c r="I63" i="39"/>
  <c r="L45" i="39"/>
  <c r="L63" i="39" s="1"/>
  <c r="I107" i="45"/>
  <c r="L72" i="45"/>
  <c r="L107" i="45" s="1"/>
  <c r="I19" i="44"/>
  <c r="I20" i="44" s="1"/>
  <c r="L15" i="44"/>
  <c r="L19" i="44" s="1"/>
  <c r="J85" i="14"/>
  <c r="I115" i="14"/>
  <c r="G20" i="44"/>
  <c r="G154" i="42"/>
  <c r="H169" i="47"/>
  <c r="I137" i="47"/>
  <c r="J71" i="45"/>
  <c r="I147" i="51"/>
  <c r="L127" i="51"/>
  <c r="L147" i="51" s="1"/>
  <c r="M98" i="36"/>
  <c r="M119" i="36" s="1"/>
  <c r="J119" i="36"/>
  <c r="J3" i="36"/>
  <c r="I24" i="36"/>
  <c r="I120" i="36" s="1"/>
  <c r="I129" i="36" s="1"/>
  <c r="M87" i="36"/>
  <c r="M97" i="36" s="1"/>
  <c r="K97" i="36"/>
  <c r="K120" i="36" s="1"/>
  <c r="K129" i="36" s="1"/>
  <c r="J65" i="30"/>
  <c r="M56" i="30"/>
  <c r="M65" i="30" s="1"/>
  <c r="M57" i="3"/>
  <c r="M85" i="3" s="1"/>
  <c r="K85" i="3"/>
  <c r="L136" i="9"/>
  <c r="I126" i="9"/>
  <c r="J100" i="24"/>
  <c r="L84" i="24"/>
  <c r="I31" i="17"/>
  <c r="J3" i="17"/>
  <c r="I26" i="20"/>
  <c r="K3" i="20"/>
  <c r="K55" i="14"/>
  <c r="I84" i="14"/>
  <c r="L63" i="26"/>
  <c r="N27" i="26"/>
  <c r="I60" i="21"/>
  <c r="K47" i="21"/>
  <c r="N74" i="24"/>
  <c r="K83" i="24"/>
  <c r="H63" i="39"/>
  <c r="H131" i="14"/>
  <c r="H130" i="14"/>
  <c r="M117" i="14"/>
  <c r="M126" i="17"/>
  <c r="I117" i="42"/>
  <c r="L94" i="42"/>
  <c r="L117" i="42" s="1"/>
  <c r="G71" i="45"/>
  <c r="J127" i="47"/>
  <c r="J170" i="47" s="1"/>
  <c r="L122" i="47"/>
  <c r="L127" i="47" s="1"/>
  <c r="L213" i="48"/>
  <c r="J231" i="48"/>
  <c r="I192" i="49"/>
  <c r="H120" i="36"/>
  <c r="H129" i="36" s="1"/>
  <c r="K75" i="29"/>
  <c r="I89" i="29"/>
  <c r="K107" i="29"/>
  <c r="M83" i="9"/>
  <c r="J113" i="9"/>
  <c r="M120" i="14"/>
  <c r="I86" i="17"/>
  <c r="J58" i="17"/>
  <c r="L113" i="9"/>
  <c r="M85" i="9"/>
  <c r="L114" i="20"/>
  <c r="H136" i="17"/>
  <c r="H137" i="17"/>
  <c r="I135" i="17"/>
  <c r="J120" i="17"/>
  <c r="H46" i="21"/>
  <c r="I42" i="21"/>
  <c r="K18" i="21"/>
  <c r="I68" i="25"/>
  <c r="J65" i="25"/>
  <c r="J68" i="25" s="1"/>
  <c r="L110" i="45"/>
  <c r="I144" i="41"/>
  <c r="L107" i="41"/>
  <c r="L144" i="41" s="1"/>
  <c r="L3" i="47"/>
  <c r="L58" i="47" s="1"/>
  <c r="I58" i="47"/>
  <c r="K76" i="11"/>
  <c r="M48" i="11"/>
  <c r="I100" i="30"/>
  <c r="H109" i="30"/>
  <c r="G110" i="30"/>
  <c r="H119" i="29"/>
  <c r="I115" i="29"/>
  <c r="K53" i="29"/>
  <c r="L100" i="3"/>
  <c r="L101" i="3"/>
  <c r="J30" i="30"/>
  <c r="K101" i="30"/>
  <c r="M101" i="30" s="1"/>
  <c r="J29" i="3"/>
  <c r="M3" i="3"/>
  <c r="J65" i="24"/>
  <c r="L59" i="24"/>
  <c r="I100" i="24"/>
  <c r="I110" i="24" s="1"/>
  <c r="K100" i="24"/>
  <c r="L66" i="24"/>
  <c r="J69" i="24"/>
  <c r="H94" i="39"/>
  <c r="I64" i="39"/>
  <c r="H41" i="42"/>
  <c r="H154" i="42" s="1"/>
  <c r="I3" i="42"/>
  <c r="L118" i="42"/>
  <c r="L153" i="42" s="1"/>
  <c r="I153" i="42"/>
  <c r="I122" i="45"/>
  <c r="L112" i="45"/>
  <c r="L122" i="45" s="1"/>
  <c r="H71" i="45"/>
  <c r="I3" i="45"/>
  <c r="H205" i="49"/>
  <c r="H206" i="49" s="1"/>
  <c r="I193" i="49"/>
  <c r="L78" i="49"/>
  <c r="L141" i="49" s="1"/>
  <c r="I141" i="49"/>
  <c r="G168" i="45"/>
  <c r="K105" i="11"/>
  <c r="M77" i="11"/>
  <c r="M105" i="11" s="1"/>
  <c r="J107" i="29"/>
  <c r="M90" i="29"/>
  <c r="M107" i="29" s="1"/>
  <c r="M45" i="3"/>
  <c r="M56" i="3" s="1"/>
  <c r="K56" i="3"/>
  <c r="I29" i="3"/>
  <c r="I100" i="3" s="1"/>
  <c r="I101" i="3" s="1"/>
  <c r="H101" i="3"/>
  <c r="H100" i="3"/>
  <c r="M128" i="14"/>
  <c r="M82" i="9"/>
  <c r="K130" i="17"/>
  <c r="M130" i="17" s="1"/>
  <c r="I113" i="20"/>
  <c r="K81" i="20"/>
  <c r="M116" i="9"/>
  <c r="K102" i="26"/>
  <c r="M52" i="6"/>
  <c r="M55" i="6" s="1"/>
  <c r="J55" i="6"/>
  <c r="J73" i="6" s="1"/>
  <c r="N109" i="26"/>
  <c r="J127" i="37"/>
  <c r="M107" i="37"/>
  <c r="M127" i="37" s="1"/>
  <c r="N106" i="25"/>
  <c r="I93" i="42"/>
  <c r="I127" i="45"/>
  <c r="H168" i="45"/>
  <c r="H30" i="30"/>
  <c r="M47" i="11"/>
  <c r="I30" i="30"/>
  <c r="M125" i="17"/>
  <c r="M122" i="14"/>
  <c r="K122" i="17"/>
  <c r="M122" i="17" s="1"/>
  <c r="M3" i="14"/>
  <c r="M31" i="14" s="1"/>
  <c r="J31" i="14"/>
  <c r="J102" i="26"/>
  <c r="L86" i="26"/>
  <c r="H128" i="9"/>
  <c r="H127" i="9"/>
  <c r="N101" i="24"/>
  <c r="N109" i="24" s="1"/>
  <c r="K109" i="24"/>
  <c r="I102" i="26"/>
  <c r="I110" i="26" s="1"/>
  <c r="I43" i="6"/>
  <c r="J39" i="6"/>
  <c r="K41" i="21"/>
  <c r="M19" i="21"/>
  <c r="M41" i="21" s="1"/>
  <c r="M21" i="6"/>
  <c r="M38" i="6" s="1"/>
  <c r="K38" i="6"/>
  <c r="I18" i="21"/>
  <c r="I106" i="37"/>
  <c r="I128" i="37" s="1"/>
  <c r="J76" i="37"/>
  <c r="O106" i="25"/>
  <c r="L66" i="41"/>
  <c r="L102" i="41" s="1"/>
  <c r="I102" i="41"/>
  <c r="L42" i="42"/>
  <c r="L63" i="42" s="1"/>
  <c r="I63" i="42"/>
  <c r="J110" i="45"/>
  <c r="L4" i="48"/>
  <c r="L95" i="48" s="1"/>
  <c r="I95" i="48"/>
  <c r="K118" i="11"/>
  <c r="M106" i="11"/>
  <c r="I29" i="11"/>
  <c r="I119" i="11" s="1"/>
  <c r="I120" i="11" s="1"/>
  <c r="H119" i="11"/>
  <c r="H120" i="11"/>
  <c r="M74" i="29"/>
  <c r="M62" i="36"/>
  <c r="M115" i="11"/>
  <c r="M119" i="14"/>
  <c r="I57" i="17"/>
  <c r="J32" i="17"/>
  <c r="J126" i="9"/>
  <c r="L130" i="14"/>
  <c r="I77" i="21"/>
  <c r="K61" i="21"/>
  <c r="H73" i="6"/>
  <c r="H74" i="6"/>
  <c r="J63" i="26"/>
  <c r="M3" i="6"/>
  <c r="K20" i="6"/>
  <c r="G624" i="74" l="1"/>
  <c r="L3" i="44"/>
  <c r="L4" i="44" s="1"/>
  <c r="H170" i="47"/>
  <c r="I106" i="25"/>
  <c r="J232" i="48"/>
  <c r="J119" i="11"/>
  <c r="I108" i="29"/>
  <c r="K187" i="51"/>
  <c r="I74" i="6"/>
  <c r="H232" i="48"/>
  <c r="J108" i="29"/>
  <c r="J106" i="25"/>
  <c r="L174" i="51"/>
  <c r="K198" i="51" s="1"/>
  <c r="I73" i="6"/>
  <c r="J52" i="37"/>
  <c r="K101" i="3"/>
  <c r="I128" i="9"/>
  <c r="H108" i="29"/>
  <c r="H110" i="30"/>
  <c r="I174" i="51"/>
  <c r="L177" i="51" s="1"/>
  <c r="J110" i="26"/>
  <c r="I131" i="14"/>
  <c r="K120" i="11"/>
  <c r="N25" i="26"/>
  <c r="I127" i="9"/>
  <c r="H169" i="45"/>
  <c r="K129" i="14"/>
  <c r="G169" i="45"/>
  <c r="H95" i="39"/>
  <c r="J169" i="45"/>
  <c r="I130" i="14"/>
  <c r="K119" i="11"/>
  <c r="J128" i="9"/>
  <c r="J187" i="47"/>
  <c r="L178" i="47"/>
  <c r="L187" i="47" s="1"/>
  <c r="N70" i="26"/>
  <c r="N71" i="26" s="1"/>
  <c r="K71" i="26"/>
  <c r="K110" i="26" s="1"/>
  <c r="K110" i="24"/>
  <c r="M113" i="9"/>
  <c r="M56" i="6"/>
  <c r="M72" i="6" s="1"/>
  <c r="K72" i="6"/>
  <c r="K73" i="6" s="1"/>
  <c r="J208" i="45"/>
  <c r="L200" i="45"/>
  <c r="L208" i="45" s="1"/>
  <c r="M76" i="11"/>
  <c r="K100" i="3"/>
  <c r="M129" i="14"/>
  <c r="J110" i="24"/>
  <c r="M61" i="21"/>
  <c r="M77" i="21" s="1"/>
  <c r="K77" i="21"/>
  <c r="I78" i="21"/>
  <c r="I79" i="21"/>
  <c r="L127" i="45"/>
  <c r="L168" i="45" s="1"/>
  <c r="I168" i="45"/>
  <c r="K60" i="21"/>
  <c r="M47" i="21"/>
  <c r="M60" i="21" s="1"/>
  <c r="I114" i="20"/>
  <c r="L20" i="44"/>
  <c r="K126" i="9"/>
  <c r="L137" i="47"/>
  <c r="L169" i="47" s="1"/>
  <c r="L170" i="47" s="1"/>
  <c r="I169" i="47"/>
  <c r="I170" i="47" s="1"/>
  <c r="I205" i="49"/>
  <c r="I206" i="49" s="1"/>
  <c r="L193" i="49"/>
  <c r="L205" i="49" s="1"/>
  <c r="L206" i="49" s="1"/>
  <c r="I41" i="42"/>
  <c r="I154" i="42" s="1"/>
  <c r="L3" i="42"/>
  <c r="L41" i="42" s="1"/>
  <c r="L154" i="42" s="1"/>
  <c r="I137" i="17"/>
  <c r="I136" i="17"/>
  <c r="N70" i="24"/>
  <c r="N83" i="24" s="1"/>
  <c r="L83" i="24"/>
  <c r="L231" i="48"/>
  <c r="L232" i="48" s="1"/>
  <c r="K89" i="29"/>
  <c r="K108" i="29" s="1"/>
  <c r="M75" i="29"/>
  <c r="M89" i="29" s="1"/>
  <c r="M108" i="29" s="1"/>
  <c r="J31" i="17"/>
  <c r="M3" i="17"/>
  <c r="M31" i="17" s="1"/>
  <c r="M20" i="6"/>
  <c r="N5" i="6"/>
  <c r="L69" i="24"/>
  <c r="N66" i="24"/>
  <c r="N69" i="24" s="1"/>
  <c r="I109" i="30"/>
  <c r="I110" i="30" s="1"/>
  <c r="J100" i="30"/>
  <c r="I46" i="21"/>
  <c r="J42" i="21"/>
  <c r="I232" i="48"/>
  <c r="L65" i="24"/>
  <c r="N59" i="24"/>
  <c r="N65" i="24" s="1"/>
  <c r="M3" i="36"/>
  <c r="M24" i="36" s="1"/>
  <c r="M120" i="36" s="1"/>
  <c r="J24" i="36"/>
  <c r="J120" i="36" s="1"/>
  <c r="I21" i="44"/>
  <c r="L24" i="44"/>
  <c r="L23" i="44"/>
  <c r="J23" i="44"/>
  <c r="J24" i="44"/>
  <c r="J106" i="37"/>
  <c r="M76" i="37"/>
  <c r="M106" i="37" s="1"/>
  <c r="M128" i="37" s="1"/>
  <c r="L102" i="26"/>
  <c r="N86" i="26"/>
  <c r="N102" i="26" s="1"/>
  <c r="M126" i="9"/>
  <c r="I71" i="45"/>
  <c r="L3" i="45"/>
  <c r="L71" i="45" s="1"/>
  <c r="J74" i="6"/>
  <c r="J57" i="17"/>
  <c r="M32" i="17"/>
  <c r="M57" i="17" s="1"/>
  <c r="J43" i="6"/>
  <c r="M39" i="6"/>
  <c r="M43" i="6" s="1"/>
  <c r="K113" i="20"/>
  <c r="M81" i="20"/>
  <c r="M113" i="20" s="1"/>
  <c r="J135" i="17"/>
  <c r="N84" i="24"/>
  <c r="N100" i="24" s="1"/>
  <c r="L100" i="24"/>
  <c r="M118" i="11"/>
  <c r="L64" i="39"/>
  <c r="L94" i="39" s="1"/>
  <c r="L95" i="39" s="1"/>
  <c r="I94" i="39"/>
  <c r="I95" i="39" s="1"/>
  <c r="J101" i="3"/>
  <c r="J100" i="3"/>
  <c r="M29" i="3"/>
  <c r="I119" i="29"/>
  <c r="L115" i="29"/>
  <c r="J127" i="9"/>
  <c r="K120" i="17"/>
  <c r="K135" i="17" s="1"/>
  <c r="L128" i="9"/>
  <c r="L127" i="9"/>
  <c r="M55" i="14"/>
  <c r="M84" i="14" s="1"/>
  <c r="K84" i="14"/>
  <c r="N63" i="26"/>
  <c r="L85" i="26"/>
  <c r="N72" i="26"/>
  <c r="N85" i="26" s="1"/>
  <c r="L3" i="41"/>
  <c r="L65" i="41" s="1"/>
  <c r="L145" i="41" s="1"/>
  <c r="I65" i="41"/>
  <c r="I145" i="41" s="1"/>
  <c r="J86" i="17"/>
  <c r="M58" i="17"/>
  <c r="M86" i="17" s="1"/>
  <c r="M3" i="20"/>
  <c r="M26" i="20" s="1"/>
  <c r="K26" i="20"/>
  <c r="M85" i="14"/>
  <c r="M115" i="14" s="1"/>
  <c r="J115" i="14"/>
  <c r="J131" i="14" s="1"/>
  <c r="J176" i="51" l="1"/>
  <c r="I175" i="51"/>
  <c r="I176" i="51"/>
  <c r="J177" i="51"/>
  <c r="J178" i="51"/>
  <c r="L178" i="51" s="1"/>
  <c r="L176" i="51"/>
  <c r="I178" i="51"/>
  <c r="M119" i="11"/>
  <c r="M120" i="11" s="1"/>
  <c r="L129" i="11" s="1"/>
  <c r="J128" i="37"/>
  <c r="J129" i="37" s="1"/>
  <c r="M128" i="9"/>
  <c r="C143" i="9" s="1"/>
  <c r="K78" i="21"/>
  <c r="L110" i="26"/>
  <c r="K74" i="6"/>
  <c r="L110" i="24"/>
  <c r="N110" i="24"/>
  <c r="N111" i="24" s="1"/>
  <c r="K79" i="21"/>
  <c r="M127" i="9"/>
  <c r="C142" i="9" s="1"/>
  <c r="N110" i="26"/>
  <c r="N111" i="26" s="1"/>
  <c r="N112" i="26" s="1"/>
  <c r="K114" i="20"/>
  <c r="J130" i="14"/>
  <c r="M130" i="14"/>
  <c r="C144" i="14" s="1"/>
  <c r="M131" i="14"/>
  <c r="C145" i="14" s="1"/>
  <c r="J121" i="36"/>
  <c r="J129" i="36" s="1"/>
  <c r="J149" i="41"/>
  <c r="I146" i="41"/>
  <c r="L149" i="41"/>
  <c r="L148" i="41"/>
  <c r="J148" i="41"/>
  <c r="M110" i="29"/>
  <c r="J109" i="29"/>
  <c r="M122" i="36"/>
  <c r="M129" i="36" s="1"/>
  <c r="J147" i="41"/>
  <c r="I149" i="41"/>
  <c r="L147" i="41"/>
  <c r="M130" i="37"/>
  <c r="K130" i="37"/>
  <c r="I155" i="42"/>
  <c r="L158" i="42"/>
  <c r="J158" i="42"/>
  <c r="L157" i="42"/>
  <c r="J157" i="42"/>
  <c r="J46" i="21"/>
  <c r="M42" i="21"/>
  <c r="M46" i="21" s="1"/>
  <c r="M78" i="21" s="1"/>
  <c r="M79" i="21" s="1"/>
  <c r="J236" i="48"/>
  <c r="L236" i="48" s="1"/>
  <c r="I236" i="48"/>
  <c r="L234" i="48"/>
  <c r="J234" i="48"/>
  <c r="J174" i="47"/>
  <c r="L174" i="47" s="1"/>
  <c r="I174" i="47"/>
  <c r="L172" i="47"/>
  <c r="J172" i="47"/>
  <c r="I169" i="45"/>
  <c r="I158" i="42"/>
  <c r="J156" i="42"/>
  <c r="L156" i="42"/>
  <c r="K130" i="14"/>
  <c r="K131" i="14"/>
  <c r="M100" i="3"/>
  <c r="M101" i="3"/>
  <c r="L108" i="3" s="1"/>
  <c r="K127" i="9"/>
  <c r="K128" i="9"/>
  <c r="L169" i="45"/>
  <c r="J109" i="30"/>
  <c r="J110" i="30" s="1"/>
  <c r="M73" i="6"/>
  <c r="M74" i="6" s="1"/>
  <c r="L208" i="49"/>
  <c r="J208" i="49"/>
  <c r="I210" i="49"/>
  <c r="J210" i="49"/>
  <c r="L210" i="49" s="1"/>
  <c r="L22" i="44"/>
  <c r="J22" i="44"/>
  <c r="I24" i="44"/>
  <c r="M115" i="29"/>
  <c r="M119" i="29" s="1"/>
  <c r="L119" i="29"/>
  <c r="K100" i="30"/>
  <c r="K109" i="30" s="1"/>
  <c r="K110" i="30" s="1"/>
  <c r="L209" i="49"/>
  <c r="J209" i="49"/>
  <c r="I208" i="49"/>
  <c r="I207" i="49"/>
  <c r="I172" i="47"/>
  <c r="I171" i="47"/>
  <c r="L173" i="47"/>
  <c r="J173" i="47"/>
  <c r="L98" i="39"/>
  <c r="J98" i="39"/>
  <c r="I96" i="39"/>
  <c r="L99" i="39"/>
  <c r="J99" i="39"/>
  <c r="J136" i="17"/>
  <c r="J137" i="17"/>
  <c r="M114" i="20"/>
  <c r="M116" i="20" s="1"/>
  <c r="K136" i="17"/>
  <c r="K137" i="17"/>
  <c r="L97" i="39"/>
  <c r="J97" i="39"/>
  <c r="M120" i="17"/>
  <c r="M135" i="17" s="1"/>
  <c r="M136" i="17" s="1"/>
  <c r="I234" i="48"/>
  <c r="L235" i="48"/>
  <c r="J235" i="48"/>
  <c r="I233" i="48"/>
  <c r="M131" i="37" l="1"/>
  <c r="K131" i="37"/>
  <c r="K132" i="37"/>
  <c r="M132" i="37"/>
  <c r="C141" i="9"/>
  <c r="C140" i="9"/>
  <c r="I171" i="45"/>
  <c r="I170" i="45"/>
  <c r="L172" i="45"/>
  <c r="J172" i="45"/>
  <c r="M100" i="30"/>
  <c r="M109" i="30" s="1"/>
  <c r="M110" i="30" s="1"/>
  <c r="M137" i="17"/>
  <c r="J171" i="45"/>
  <c r="J173" i="45"/>
  <c r="L173" i="45" s="1"/>
  <c r="I173" i="45"/>
  <c r="L171" i="45"/>
  <c r="M113" i="30" l="1"/>
  <c r="M111" i="30"/>
  <c r="H543" i="74" l="1"/>
  <c r="L543" i="74"/>
  <c r="H622" i="74" l="1"/>
  <c r="H623" i="74"/>
  <c r="H624" i="74" l="1"/>
  <c r="K623" i="74" l="1"/>
  <c r="K622" i="74"/>
  <c r="I543" i="74"/>
  <c r="I623" i="74" s="1"/>
  <c r="O623" i="74" s="1"/>
  <c r="K624" i="74" l="1"/>
  <c r="I622" i="74"/>
  <c r="I545" i="74"/>
  <c r="M543" i="74"/>
  <c r="J543" i="74"/>
  <c r="D630" i="74"/>
  <c r="J622" i="74" l="1"/>
  <c r="J624" i="74" s="1"/>
  <c r="I624" i="74"/>
  <c r="M622" i="74"/>
  <c r="M623" i="74"/>
  <c r="K546" i="74"/>
  <c r="M546" i="74" s="1"/>
  <c r="J548" i="74"/>
  <c r="K548" i="74"/>
  <c r="J545" i="74"/>
  <c r="J546" i="74"/>
  <c r="I544" i="74"/>
  <c r="K625" i="74" l="1"/>
  <c r="N623" i="74"/>
  <c r="N622" i="74"/>
  <c r="O622" i="74"/>
  <c r="O624" i="74" s="1"/>
  <c r="M624" i="74"/>
  <c r="D622" i="74"/>
  <c r="M548" i="74"/>
  <c r="D623" i="74"/>
  <c r="N625" i="74" l="1"/>
  <c r="D624" i="74"/>
  <c r="I625" i="74"/>
  <c r="G543" i="74" l="1"/>
  <c r="F543" i="74"/>
  <c r="F1" i="74" s="1"/>
  <c r="K543" i="74"/>
  <c r="K1" i="74" s="1"/>
  <c r="G1" i="74" l="1"/>
  <c r="AR543" i="74"/>
  <c r="K547" i="74"/>
  <c r="M547" i="74" s="1"/>
  <c r="K545" i="74"/>
  <c r="M545" i="74" s="1"/>
  <c r="J547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Angie Lee</author>
  </authors>
  <commentList>
    <comment ref="D16" authorId="0" shapeId="0" xr:uid="{D0812A8F-99BE-437E-B1AB-00E8C0458B7A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2" authorId="0" shapeId="0" xr:uid="{817165D1-DE23-4A05-A789-41C0A99E3C74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8" authorId="0" shapeId="0" xr:uid="{43E9E8D4-268F-49A6-8AF3-D41FA480DAC7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<sst xmlns="http://schemas.openxmlformats.org/spreadsheetml/2006/main" count="28429" uniqueCount="4382">
  <si>
    <t>July Revenue Forecast</t>
  </si>
  <si>
    <t>(Unit : MW)</t>
  </si>
  <si>
    <t>Entity</t>
  </si>
  <si>
    <t xml:space="preserve">Customer </t>
  </si>
  <si>
    <t>PO #</t>
  </si>
  <si>
    <t xml:space="preserve">Product </t>
  </si>
  <si>
    <t>Power Class</t>
  </si>
  <si>
    <t>Qty</t>
  </si>
  <si>
    <t>Shipped 
by 21st July</t>
  </si>
  <si>
    <t>to be shipped 
by July 30</t>
  </si>
  <si>
    <t>Pending</t>
  </si>
  <si>
    <t xml:space="preserve">Total </t>
  </si>
  <si>
    <t>ASP</t>
  </si>
  <si>
    <t>Remark</t>
  </si>
  <si>
    <t>Sales Operations</t>
  </si>
  <si>
    <t>HSO</t>
  </si>
  <si>
    <t>AEE Solar (SunRun)</t>
  </si>
  <si>
    <t>Backwoods Solar</t>
  </si>
  <si>
    <t>Awaiting AR and Release approval</t>
  </si>
  <si>
    <t>HQC</t>
  </si>
  <si>
    <t>Fortune Energy</t>
  </si>
  <si>
    <t>Civic Solar</t>
  </si>
  <si>
    <t>67910-41433</t>
  </si>
  <si>
    <t>Rexel Holdings USA</t>
  </si>
  <si>
    <t>P100869367</t>
  </si>
  <si>
    <t>Check PO Status</t>
  </si>
  <si>
    <t>Solar Universe</t>
  </si>
  <si>
    <t>US Solar Distributing</t>
  </si>
  <si>
    <t>P100926062</t>
  </si>
  <si>
    <t>Awaiting credit/legal approval</t>
  </si>
  <si>
    <t>Soligent</t>
  </si>
  <si>
    <t>Awaiting legal approval</t>
  </si>
  <si>
    <t>Cindy R.</t>
  </si>
  <si>
    <t>Astrum Solar</t>
  </si>
  <si>
    <t>SAE Sun and Earth Energy, Inc.</t>
  </si>
  <si>
    <t>Direct Energy Solar</t>
  </si>
  <si>
    <t>Array Construction, LLC</t>
  </si>
  <si>
    <t>AC5008-0061</t>
  </si>
  <si>
    <t>Sigora Solar</t>
  </si>
  <si>
    <t>SS07021500</t>
  </si>
  <si>
    <t>O3 Construction Services</t>
  </si>
  <si>
    <t>PV-14-100-TX-P11</t>
  </si>
  <si>
    <t xml:space="preserve">Cromwell Solar </t>
  </si>
  <si>
    <t>Renewable Energy Design Group</t>
  </si>
  <si>
    <t>Maximo Solar Industries</t>
  </si>
  <si>
    <t>HW20150702</t>
  </si>
  <si>
    <t>Joule Solar, LLC</t>
  </si>
  <si>
    <t>Affordable Solar</t>
  </si>
  <si>
    <t>Ontility</t>
  </si>
  <si>
    <t>Amicus Solar Cooperative</t>
  </si>
  <si>
    <t>Reuben T.</t>
  </si>
  <si>
    <t>Industronic</t>
  </si>
  <si>
    <t>Proinso</t>
  </si>
  <si>
    <t>WDC Puerto Rico INC</t>
  </si>
  <si>
    <t>Sonepar</t>
  </si>
  <si>
    <t>CED Fresno</t>
  </si>
  <si>
    <t>CED Greentech San Diego</t>
  </si>
  <si>
    <t>Energy Saving Pros LLC</t>
  </si>
  <si>
    <t>Verengo</t>
  </si>
  <si>
    <t>CED Denver</t>
  </si>
  <si>
    <t>CED Riverside</t>
  </si>
  <si>
    <t>Distributed  Clean Power</t>
  </si>
  <si>
    <t>American Solar Direct</t>
  </si>
  <si>
    <t>Gexpro</t>
  </si>
  <si>
    <t>CED Greentech Phoenix</t>
  </si>
  <si>
    <t>Solar Topps</t>
  </si>
  <si>
    <t>Ruperts Installation management</t>
  </si>
  <si>
    <t>REC Solar Commercial Corp</t>
  </si>
  <si>
    <t>CED San Diego</t>
  </si>
  <si>
    <t>CED Austin</t>
  </si>
  <si>
    <t>Howard N.</t>
  </si>
  <si>
    <t>EnterSolar</t>
  </si>
  <si>
    <t>2015-ZH-2A</t>
  </si>
  <si>
    <t>Constellation</t>
  </si>
  <si>
    <t>2015-PI-2A-ADD</t>
  </si>
  <si>
    <t>2015-BZ-2B</t>
  </si>
  <si>
    <t>Hanwha Solar Canada</t>
  </si>
  <si>
    <t>HSC20150624</t>
  </si>
  <si>
    <t>juwi</t>
  </si>
  <si>
    <t>Port congestion</t>
  </si>
  <si>
    <t>OpTerra</t>
  </si>
  <si>
    <t>Solon</t>
  </si>
  <si>
    <t>Harmon</t>
  </si>
  <si>
    <t>Strata</t>
  </si>
  <si>
    <t>21.13.221.02</t>
  </si>
  <si>
    <t>GMES</t>
  </si>
  <si>
    <t>S2595467</t>
  </si>
  <si>
    <t>O2 Energy</t>
  </si>
  <si>
    <t>7MW Ship-in Place (Confirmed)</t>
  </si>
  <si>
    <t>Constellation (Q.PeakWHT)</t>
  </si>
  <si>
    <t>PO not revised</t>
  </si>
  <si>
    <t>Constellation (HSC 72)</t>
  </si>
  <si>
    <t>Angie L.</t>
  </si>
  <si>
    <t>Solar City - 72 cell</t>
  </si>
  <si>
    <t>Solar City - ZEP</t>
  </si>
  <si>
    <t>potential ship in place for pending</t>
  </si>
  <si>
    <t>Katie K.</t>
  </si>
  <si>
    <t>Q.Peak WHT 280W Sales</t>
  </si>
  <si>
    <t xml:space="preserve">WESCO / CED / Rexel </t>
  </si>
  <si>
    <t xml:space="preserve"> Q.Peak BLK 270 sales</t>
  </si>
  <si>
    <t>Other slow moving</t>
  </si>
  <si>
    <t>Various Customer</t>
  </si>
  <si>
    <t>Total (MW)</t>
  </si>
  <si>
    <t>Shipped 
by 24st July</t>
  </si>
  <si>
    <t xml:space="preserve">Confirmed </t>
  </si>
  <si>
    <t>Total</t>
  </si>
  <si>
    <t>Shipped 
by 28th July</t>
  </si>
  <si>
    <t>Shipped by month end</t>
  </si>
  <si>
    <t>Q.PRO BFR G4</t>
  </si>
  <si>
    <t>Q.PRO BFR-G4</t>
  </si>
  <si>
    <t>Per SDS, customer is not in a rush to receive this month</t>
  </si>
  <si>
    <t xml:space="preserve">Q.PEAK WHT </t>
  </si>
  <si>
    <t>Q.PRO BFR-G3</t>
  </si>
  <si>
    <t>Q.PEAK BLK</t>
  </si>
  <si>
    <t>Q.PRO BFR G3</t>
  </si>
  <si>
    <t>Q.PAK-G3</t>
  </si>
  <si>
    <t>Q.PEAK -G3</t>
  </si>
  <si>
    <t>Q.PRO BRF-G3</t>
  </si>
  <si>
    <t>Q.PLUS-G3</t>
  </si>
  <si>
    <t>Wesco</t>
  </si>
  <si>
    <t>6502-112312</t>
  </si>
  <si>
    <t>Q.PEAK BLK-G3</t>
  </si>
  <si>
    <t>7539-546656</t>
  </si>
  <si>
    <t>SM-285PC8-HU</t>
  </si>
  <si>
    <t>Q.PRO BFR-G3 260</t>
  </si>
  <si>
    <t>Q.PRO L-G2 305</t>
  </si>
  <si>
    <t>Q.PRO BFR-G3 265</t>
  </si>
  <si>
    <t>Q.PRO L-G2 310</t>
  </si>
  <si>
    <t>Q.PEAK BLK-G3 270</t>
  </si>
  <si>
    <t>Q.PEAK BLK-G3 275</t>
  </si>
  <si>
    <t>Q.PRO BFR-G3 255</t>
  </si>
  <si>
    <t>Q.PRO L-G2.0.1 305</t>
  </si>
  <si>
    <t>Q.PRO BFR-G3.0 255</t>
  </si>
  <si>
    <t>Q.PRO BFR-G3.3 265</t>
  </si>
  <si>
    <t>to be shipped by 7/31</t>
  </si>
  <si>
    <t>Q Pro G3 BFR</t>
  </si>
  <si>
    <t>10934R</t>
  </si>
  <si>
    <t>762164</t>
  </si>
  <si>
    <t>S102376902</t>
  </si>
  <si>
    <t>S102376946</t>
  </si>
  <si>
    <t>S102376993</t>
  </si>
  <si>
    <t>P100365406</t>
  </si>
  <si>
    <t>2574-RB-970097D</t>
  </si>
  <si>
    <t>Q Pro L G1</t>
  </si>
  <si>
    <t>7133-JIM924183S</t>
  </si>
  <si>
    <t>Qcell27</t>
  </si>
  <si>
    <t>6493</t>
  </si>
  <si>
    <t>09-2015</t>
  </si>
  <si>
    <t>1872-DN973336S</t>
  </si>
  <si>
    <t>Qcell28</t>
  </si>
  <si>
    <t>6435-JD921289S</t>
  </si>
  <si>
    <t>1005</t>
  </si>
  <si>
    <t>1128</t>
  </si>
  <si>
    <t>Q Peak BLK</t>
  </si>
  <si>
    <t>P100929086</t>
  </si>
  <si>
    <t>8756-RS955056S</t>
  </si>
  <si>
    <t xml:space="preserve"> 3 pallets will ship by month end</t>
  </si>
  <si>
    <t>15-017</t>
  </si>
  <si>
    <t>Caliente Tropics</t>
  </si>
  <si>
    <t>waiting for customer payment</t>
  </si>
  <si>
    <t>Harry Litke</t>
  </si>
  <si>
    <t>7/24/2015; cannot find PO</t>
  </si>
  <si>
    <t>Independent Electric Supply - Brockton, MA</t>
  </si>
  <si>
    <t>P100374087</t>
  </si>
  <si>
    <t xml:space="preserve">Independent Electric Supply - Monroe </t>
  </si>
  <si>
    <t>P100374088</t>
  </si>
  <si>
    <t>Q Pro L G2</t>
  </si>
  <si>
    <t>7133-JM924537S</t>
  </si>
  <si>
    <t>ETA 7/29</t>
  </si>
  <si>
    <t>0236-SRR902054S</t>
  </si>
  <si>
    <t>There is a release request but not in Cello</t>
  </si>
  <si>
    <t>Howard N./Peter</t>
  </si>
  <si>
    <t>HSL60P6-PC-3-260W</t>
  </si>
  <si>
    <t>HSC72PA-D-S-310</t>
  </si>
  <si>
    <t>HSL60P6-PC-3-260</t>
  </si>
  <si>
    <t>Chi needs to invocie (7/29/2015) swap</t>
  </si>
  <si>
    <t>Q.PRO L G2 305</t>
  </si>
  <si>
    <t>HSL72P6-PB-4-300T</t>
  </si>
  <si>
    <t>HSL72P6-PC-3-305</t>
  </si>
  <si>
    <t>Q.PRO G3 260</t>
  </si>
  <si>
    <t>Q.PRO BFR G3 255</t>
  </si>
  <si>
    <t>delivery location (Anni)</t>
  </si>
  <si>
    <t>need another delivery W/H</t>
  </si>
  <si>
    <t>September Revenue Forecast</t>
  </si>
  <si>
    <t>Current as of Sep 9th</t>
  </si>
  <si>
    <t>Watt</t>
  </si>
  <si>
    <t>MW</t>
  </si>
  <si>
    <t>Shipped by
Sep 9th</t>
  </si>
  <si>
    <t>Shipped by 
month end</t>
  </si>
  <si>
    <t>AEE Solar (Sunrun)</t>
  </si>
  <si>
    <t>SunRun</t>
  </si>
  <si>
    <t>Solar Roof Dynamics</t>
  </si>
  <si>
    <t>P100942196</t>
  </si>
  <si>
    <t>P100976955</t>
  </si>
  <si>
    <t>CivicSolar</t>
  </si>
  <si>
    <t>71674-44365</t>
  </si>
  <si>
    <t>6216-517641</t>
  </si>
  <si>
    <t>Sub Total</t>
  </si>
  <si>
    <t>Sales Op Cyndi</t>
  </si>
  <si>
    <t>Pure Power Contractors Inc.</t>
  </si>
  <si>
    <t>TC-001</t>
  </si>
  <si>
    <t>Q.PRO L G2</t>
  </si>
  <si>
    <t>Possible congestion at site</t>
  </si>
  <si>
    <t>198 Part 3</t>
  </si>
  <si>
    <t>Suncrest Solar</t>
  </si>
  <si>
    <t>CED Greentech Denver</t>
  </si>
  <si>
    <t>1872-DN975340S</t>
  </si>
  <si>
    <t>1872-DN975266D</t>
  </si>
  <si>
    <t>CED Las Vegas</t>
  </si>
  <si>
    <t>4090-SM-900427S</t>
  </si>
  <si>
    <t>Insurance policy issue with parent group Zia Energy</t>
  </si>
  <si>
    <t>SS08281500</t>
  </si>
  <si>
    <t>Q.PRO G4</t>
  </si>
  <si>
    <t>SS08281501</t>
  </si>
  <si>
    <t>Q.PEAK G3</t>
  </si>
  <si>
    <t>C-Tec Solar</t>
  </si>
  <si>
    <t>LESRO</t>
  </si>
  <si>
    <t>HSL72S</t>
  </si>
  <si>
    <t>S111664233</t>
  </si>
  <si>
    <t>Q.PRO G3</t>
  </si>
  <si>
    <t>UMA Solar</t>
  </si>
  <si>
    <t>Geopeak Energy</t>
  </si>
  <si>
    <t>Loreal Pway Carport</t>
  </si>
  <si>
    <t>Q.PEAK BLK G3</t>
  </si>
  <si>
    <t>Must clear AR of EH under HQC</t>
  </si>
  <si>
    <t>Sundance Power Systems, Inc.</t>
  </si>
  <si>
    <t>Sales Op Reuben</t>
  </si>
  <si>
    <t>PQ-15-0040</t>
  </si>
  <si>
    <t>Solar Smart Systen</t>
  </si>
  <si>
    <t>PO 052825</t>
  </si>
  <si>
    <t>7133-JM9255058</t>
  </si>
  <si>
    <t>Sales Op Howard</t>
  </si>
  <si>
    <t>NextEra</t>
  </si>
  <si>
    <t>Q.PRO L G4</t>
  </si>
  <si>
    <t>Delivery estimated to be over on 18th</t>
  </si>
  <si>
    <t>Bella Energy</t>
  </si>
  <si>
    <t>2015-1912Laporte-0001</t>
  </si>
  <si>
    <t>Solcius</t>
  </si>
  <si>
    <t>P494</t>
  </si>
  <si>
    <t>P495</t>
  </si>
  <si>
    <t>P496</t>
  </si>
  <si>
    <t>DGEP</t>
  </si>
  <si>
    <t>2015MA001</t>
  </si>
  <si>
    <t>From last month's delivery delay</t>
  </si>
  <si>
    <t>Nova West</t>
  </si>
  <si>
    <t>Enable</t>
  </si>
  <si>
    <t>Sales Op Angie</t>
  </si>
  <si>
    <t>Solar City</t>
  </si>
  <si>
    <t>Q.PRO SC G4</t>
  </si>
  <si>
    <t>wet damage?</t>
  </si>
  <si>
    <t>old ZEP</t>
  </si>
  <si>
    <t>Sales Op Katie</t>
  </si>
  <si>
    <t>Grand Total</t>
  </si>
  <si>
    <t>Including NextEra 12MW</t>
  </si>
  <si>
    <t>Sub Total with Pipeline</t>
  </si>
  <si>
    <t>September Target 80MW</t>
  </si>
  <si>
    <t>Pipeline</t>
  </si>
  <si>
    <t>United Renew</t>
  </si>
  <si>
    <t>HSL 72K</t>
  </si>
  <si>
    <t>310 / 315</t>
  </si>
  <si>
    <t>Jonathan</t>
  </si>
  <si>
    <t>RCS Energy</t>
  </si>
  <si>
    <t>Jeff</t>
  </si>
  <si>
    <t>H&amp;H Solar</t>
  </si>
  <si>
    <t>Ryan</t>
  </si>
  <si>
    <t>Bombard</t>
  </si>
  <si>
    <t>Marc</t>
  </si>
  <si>
    <t>Bob</t>
  </si>
  <si>
    <t>Douglas Colony</t>
  </si>
  <si>
    <t>Q. PRO BFR G4</t>
  </si>
  <si>
    <t>Horizon</t>
  </si>
  <si>
    <t>Miller Brothers</t>
  </si>
  <si>
    <t>Renewable Energy Capital</t>
  </si>
  <si>
    <t>Canada</t>
  </si>
  <si>
    <t>Green Mountin Electric</t>
  </si>
  <si>
    <t>NRG Renew</t>
  </si>
  <si>
    <t>Dennis, PO received?</t>
  </si>
  <si>
    <t>Shipped by
Sep 4th</t>
  </si>
  <si>
    <t>CED</t>
  </si>
  <si>
    <t>5040-BMC955942S</t>
  </si>
  <si>
    <t>Rexel</t>
  </si>
  <si>
    <t>S111742477</t>
  </si>
  <si>
    <t xml:space="preserve">Q.PRO-G4 </t>
  </si>
  <si>
    <t xml:space="preserve">Q.PRO BFR-G4 </t>
  </si>
  <si>
    <t>TC - 001</t>
  </si>
  <si>
    <t>Q.PRO L-G2.01 305</t>
  </si>
  <si>
    <t>Short on inventory</t>
  </si>
  <si>
    <t>Q.PRO BFR-G4 260</t>
  </si>
  <si>
    <t>Q.PRO L-G2.01 310</t>
  </si>
  <si>
    <t>Q.PRO G4(4.0.1) 260</t>
  </si>
  <si>
    <t>Q.PEAK WHT 3.0 280W</t>
  </si>
  <si>
    <t>Q.PRO-G4 265</t>
  </si>
  <si>
    <t>Q.PRO BFR-G4 265</t>
  </si>
  <si>
    <t>Q.PEAK BLK G3 270</t>
  </si>
  <si>
    <t>HSL72P6-PC-3-315Q</t>
  </si>
  <si>
    <t>Q.PRO L G4.1-4CE</t>
  </si>
  <si>
    <t>HSL72P6-PC-3-310Q</t>
  </si>
  <si>
    <t>Q.PRO-G3 260W</t>
  </si>
  <si>
    <t>520, 521</t>
  </si>
  <si>
    <t>HSL72P6-PC-3-305Q</t>
  </si>
  <si>
    <t>Q.PRO G4/SC</t>
  </si>
  <si>
    <t xml:space="preserve">Jonathan </t>
  </si>
  <si>
    <t>72 Cell</t>
  </si>
  <si>
    <t>310 /315</t>
  </si>
  <si>
    <t>Dennis</t>
  </si>
  <si>
    <t>Current as of Sep 25th</t>
  </si>
  <si>
    <t>ASP ($/w)</t>
  </si>
  <si>
    <t>Shipped by
Sep 23rd</t>
  </si>
  <si>
    <t>Remarks</t>
  </si>
  <si>
    <t>Waiting for product to arrive, Bob will get ship in place for 5824 pcs</t>
  </si>
  <si>
    <t>Q.PRO-G4.1 260</t>
  </si>
  <si>
    <t>SIP; To invoice 9/29</t>
  </si>
  <si>
    <t>Sent for prepayment; may move to Oct Revenue- Need to arrange logistic</t>
  </si>
  <si>
    <t>Sent for prepayment; to receive 9/24</t>
  </si>
  <si>
    <t>Q.PRO L-G2.1 305</t>
  </si>
  <si>
    <t>Need prepayment; Want to put PO on hold</t>
  </si>
  <si>
    <t>1872-DN979194S</t>
  </si>
  <si>
    <t>1872-DN977158S</t>
  </si>
  <si>
    <t>4090-SM-900443S</t>
  </si>
  <si>
    <t>CED Pheonix</t>
  </si>
  <si>
    <t>8756-SM955959S</t>
  </si>
  <si>
    <t>CED Greentech</t>
  </si>
  <si>
    <t>0237-SRR900236S</t>
  </si>
  <si>
    <t>Cromwell Solar</t>
  </si>
  <si>
    <t>Need Credit line under HSO; Should get approval this week</t>
  </si>
  <si>
    <t>30%PREPAY with 50k credit line; need prepayment</t>
  </si>
  <si>
    <t>Possible congestion at site; declined SIP</t>
  </si>
  <si>
    <t>Q.PRO G3.3 260</t>
  </si>
  <si>
    <t>Independent Solar Solutions</t>
  </si>
  <si>
    <t>Phil Irwin</t>
  </si>
  <si>
    <t>HSL72P6-PC-3-310</t>
  </si>
  <si>
    <t>SS90901500</t>
  </si>
  <si>
    <t>SS09211500</t>
  </si>
  <si>
    <t>SunEnergy1, LLC</t>
  </si>
  <si>
    <t>SE2015-0114</t>
  </si>
  <si>
    <t>Arrange logistic - CIP/N10</t>
  </si>
  <si>
    <t>0201003</t>
  </si>
  <si>
    <t>Q.PRO-G4 255</t>
  </si>
  <si>
    <t>waiting for DN/CFO out of town/CIP</t>
  </si>
  <si>
    <t>Miller Bros.</t>
  </si>
  <si>
    <t>Sharon Station</t>
  </si>
  <si>
    <t>10% DN Received QBE Credit limit is pending - requested credit on Monday 9/21/15</t>
  </si>
  <si>
    <t>East Amwell</t>
  </si>
  <si>
    <t>S7838</t>
  </si>
  <si>
    <t>Q.PRO BFR G4 255</t>
  </si>
  <si>
    <t>S7837</t>
  </si>
  <si>
    <t>Sales Op Jezette</t>
  </si>
  <si>
    <t>Solar Smart Systems</t>
  </si>
  <si>
    <t>DD 9/22</t>
  </si>
  <si>
    <t>Additional 15 days for payment</t>
  </si>
  <si>
    <t>2015MA0001</t>
  </si>
  <si>
    <t>customer must pay by  9/30 -will wire either Friday or Monday</t>
  </si>
  <si>
    <t>Ship in place</t>
  </si>
  <si>
    <t>10% DN did not received yet</t>
  </si>
  <si>
    <t>customer will be getting back to us with delviery address</t>
  </si>
  <si>
    <t>scheduled deliveries starting 9/21</t>
  </si>
  <si>
    <t>3 TL may be delayed to October 2 delivery. May need ship in place.</t>
  </si>
  <si>
    <t>finished</t>
  </si>
  <si>
    <t>scheduled delivery on 9/25</t>
  </si>
  <si>
    <t>5,712 pcs transfer from HSO to HQC inventory and ship. Rem. Waiting for inventory to arrive.</t>
  </si>
  <si>
    <t>Waiting for inventory to arrive</t>
  </si>
  <si>
    <t>scheduled delivery on 9/23</t>
  </si>
  <si>
    <t>6435-MT922415S</t>
  </si>
  <si>
    <t>add $242.50 for 2nd stopoff &amp; detention</t>
  </si>
  <si>
    <t>Rexel Energy Solutions</t>
  </si>
  <si>
    <t>P1179441</t>
  </si>
  <si>
    <t>P1178298</t>
  </si>
  <si>
    <t>Ship in place 9/30 Revised PO needed</t>
  </si>
  <si>
    <t>P1178772</t>
  </si>
  <si>
    <t>Q.PRO G4.1</t>
  </si>
  <si>
    <t>BACKWOODS SOLAR</t>
  </si>
  <si>
    <t>Q.PEAK WHT G3</t>
  </si>
  <si>
    <t>Pending shipping quote from East to West</t>
  </si>
  <si>
    <t>CED San Leandro</t>
  </si>
  <si>
    <t>5040-JPW956040D</t>
  </si>
  <si>
    <t>EXW</t>
  </si>
  <si>
    <t>Sales Op Rebecca</t>
  </si>
  <si>
    <t>Total with Pipeline</t>
  </si>
  <si>
    <t>Current as of Sep 24th</t>
  </si>
  <si>
    <t>Agree to SIP? To NM - NET60</t>
  </si>
  <si>
    <t>Sent for prepayment; stated not ready to receive</t>
  </si>
  <si>
    <t>Need prepayment</t>
  </si>
  <si>
    <t>Planned to ship out 9/23</t>
  </si>
  <si>
    <t>?</t>
  </si>
  <si>
    <t>Dennis - Need PO Revision/Signed Parent Guarantee Needed</t>
  </si>
  <si>
    <t>Ryan - Need PO Revision</t>
  </si>
  <si>
    <t>ATEN Solar Corp</t>
  </si>
  <si>
    <t>Q.PEAK WHT G3 280</t>
  </si>
  <si>
    <t>customer must pay by  9/30</t>
  </si>
  <si>
    <t>requested DD 9/30</t>
  </si>
  <si>
    <t>7539-735188</t>
  </si>
  <si>
    <t>Q.PRO LG2</t>
  </si>
  <si>
    <t>Ship in Place</t>
  </si>
  <si>
    <t>7539-735180</t>
  </si>
  <si>
    <t>Revised PO</t>
  </si>
  <si>
    <t>255 Maybe</t>
  </si>
  <si>
    <t>Ryan - Need PO, Replacement Module</t>
  </si>
  <si>
    <t>SunEnergy1</t>
  </si>
  <si>
    <t>Triple</t>
  </si>
  <si>
    <t>Q.PEAK</t>
  </si>
  <si>
    <t>Mike</t>
  </si>
  <si>
    <t>AEP</t>
  </si>
  <si>
    <t>October Revenue Forecast</t>
  </si>
  <si>
    <t>Current as of Nov 2nd</t>
  </si>
  <si>
    <t>Power 
Class</t>
  </si>
  <si>
    <t>Shipped by
Oct 23rd</t>
  </si>
  <si>
    <t>SIP</t>
  </si>
  <si>
    <t>AEE SOLAR</t>
  </si>
  <si>
    <t>No inventory, eta port 11/7 (customer does not want to ship in place)</t>
  </si>
  <si>
    <t>CED - SAN LEANDRO</t>
  </si>
  <si>
    <t>6435-EP923454D</t>
  </si>
  <si>
    <t xml:space="preserve">SIP from November </t>
  </si>
  <si>
    <t>Q.PRO L-G2</t>
  </si>
  <si>
    <t>Delivered</t>
  </si>
  <si>
    <t>1,680pcs Ship In Place (per customers request)</t>
  </si>
  <si>
    <t>Ship In Place (per customers request)</t>
  </si>
  <si>
    <t>Q.PEAK WHT-G3 280</t>
  </si>
  <si>
    <t>Sales Op Cindy</t>
  </si>
  <si>
    <t>REC Solar</t>
  </si>
  <si>
    <t>Q.PRO L G3</t>
  </si>
  <si>
    <t>Modules have not arrived yet</t>
  </si>
  <si>
    <t>ATEN</t>
  </si>
  <si>
    <t xml:space="preserve">Q.PEAK WHT G3 </t>
  </si>
  <si>
    <t>High Peaks Solar, LLC</t>
  </si>
  <si>
    <t>10% DN</t>
  </si>
  <si>
    <t>Allied</t>
  </si>
  <si>
    <t>8071546-00</t>
  </si>
  <si>
    <t>15875</t>
  </si>
  <si>
    <t>HSL 72S</t>
  </si>
  <si>
    <t>6435-EP923775D</t>
  </si>
  <si>
    <t>QPRO BFR G4</t>
  </si>
  <si>
    <t>6435-EP923776D</t>
  </si>
  <si>
    <t>7133-JM925505S</t>
  </si>
  <si>
    <t>HSL72P6 PC 3</t>
  </si>
  <si>
    <t>7133-JIM926523S</t>
  </si>
  <si>
    <t>7133-DA926655D</t>
  </si>
  <si>
    <t>Should ship today 10/30</t>
  </si>
  <si>
    <t>Civicsolar</t>
  </si>
  <si>
    <t>71676-44368</t>
  </si>
  <si>
    <t>71677-44355</t>
  </si>
  <si>
    <t>Q.Pro BFR-G4</t>
  </si>
  <si>
    <t>76896-47491</t>
  </si>
  <si>
    <t xml:space="preserve">QPRO BFR G4 </t>
  </si>
  <si>
    <t>Energy Saving Pros, LLC</t>
  </si>
  <si>
    <t>Qcells32</t>
  </si>
  <si>
    <t>Q.PRO L-G3</t>
  </si>
  <si>
    <t>P1180019</t>
  </si>
  <si>
    <t>P1180138</t>
  </si>
  <si>
    <t>QPRO G4.1</t>
  </si>
  <si>
    <t>Originally 927</t>
  </si>
  <si>
    <t>QPRO G4</t>
  </si>
  <si>
    <t>REXEL HOLDINGS</t>
  </si>
  <si>
    <t>P101005055</t>
  </si>
  <si>
    <t>Rexel Holdings</t>
  </si>
  <si>
    <t>P101013983</t>
  </si>
  <si>
    <t>SolarUniverse</t>
  </si>
  <si>
    <t>Q.Pro BFR-G3</t>
  </si>
  <si>
    <t>US Solar</t>
  </si>
  <si>
    <t>009415A</t>
  </si>
  <si>
    <t>15-2015</t>
  </si>
  <si>
    <t>Consignment</t>
  </si>
  <si>
    <t>QPRO BFR G3</t>
  </si>
  <si>
    <t>16-2015</t>
  </si>
  <si>
    <t>Q.Pro L-G2</t>
  </si>
  <si>
    <t>6705-788694</t>
  </si>
  <si>
    <t>7675-058245</t>
  </si>
  <si>
    <t>6216-568033</t>
  </si>
  <si>
    <t>6216-568042</t>
  </si>
  <si>
    <t>7539-887044</t>
  </si>
  <si>
    <t>7675-059615</t>
  </si>
  <si>
    <t>Blythe 110</t>
  </si>
  <si>
    <t>PCI</t>
  </si>
  <si>
    <t>15-105989-4</t>
  </si>
  <si>
    <t>15-105985-5</t>
  </si>
  <si>
    <t xml:space="preserve">Q.PRO L G3 </t>
  </si>
  <si>
    <t>PO-000956</t>
  </si>
  <si>
    <t>HSL60</t>
  </si>
  <si>
    <t>DD 10/2/2015</t>
  </si>
  <si>
    <t>P497</t>
  </si>
  <si>
    <t>P645</t>
  </si>
  <si>
    <t>DD 10/5/2015</t>
  </si>
  <si>
    <t>P646</t>
  </si>
  <si>
    <t>DD 10/15/2015</t>
  </si>
  <si>
    <t>P647</t>
  </si>
  <si>
    <t>DD 10/22/2015</t>
  </si>
  <si>
    <t>P648</t>
  </si>
  <si>
    <t>DD 10/29/2015</t>
  </si>
  <si>
    <t>198 Part 4</t>
  </si>
  <si>
    <t>Q.PRO BFR 3.3 265</t>
  </si>
  <si>
    <t>198 Part 5</t>
  </si>
  <si>
    <t>Q.PRO L-G3 310</t>
  </si>
  <si>
    <t>Q.PRO BFR G4 260</t>
  </si>
  <si>
    <t>CED Phoenix</t>
  </si>
  <si>
    <t>Cromwell Environmental</t>
  </si>
  <si>
    <t>P101007865</t>
  </si>
  <si>
    <t>Independent Electric Supply</t>
  </si>
  <si>
    <t>S102527052</t>
  </si>
  <si>
    <t>Q.PRO G3.3 260 EU EU</t>
  </si>
  <si>
    <t>HW20150915-2</t>
  </si>
  <si>
    <t>One80 Solar</t>
  </si>
  <si>
    <t>HQC - NC</t>
  </si>
  <si>
    <t>Q.PRO BFR-G3 250 CHINA</t>
  </si>
  <si>
    <t>HQC - MM</t>
  </si>
  <si>
    <t>HSL60P6-PC-3-255</t>
  </si>
  <si>
    <t>Pure Power Contractors, Inc.</t>
  </si>
  <si>
    <t>SS10021500</t>
  </si>
  <si>
    <t>SS10131500</t>
  </si>
  <si>
    <t>SM-290PC8-HU</t>
  </si>
  <si>
    <t>Solar System USA</t>
  </si>
  <si>
    <t>1002-4</t>
  </si>
  <si>
    <t>HSL60P6-PB-4-255T</t>
  </si>
  <si>
    <t>Suncdance Power Systems</t>
  </si>
  <si>
    <t>Q.PLUS 3.3 275 EU UE</t>
  </si>
  <si>
    <t>Q.PRP BFR G4 260</t>
  </si>
  <si>
    <t>WDC Miami</t>
  </si>
  <si>
    <t>WDC Puerto Rico Inc.</t>
  </si>
  <si>
    <t xml:space="preserve">Target </t>
  </si>
  <si>
    <t xml:space="preserve">Delta </t>
  </si>
  <si>
    <t>October - Pipe line</t>
  </si>
  <si>
    <t>Current as of Sep 18th</t>
  </si>
  <si>
    <t>Shipped by
Oct 9th</t>
  </si>
  <si>
    <t xml:space="preserve">Q.PLUS G3 </t>
  </si>
  <si>
    <t>Weco</t>
  </si>
  <si>
    <t>Legacy</t>
  </si>
  <si>
    <t xml:space="preserve">SunEnergy 1 </t>
  </si>
  <si>
    <t>Deliver Shedule (Per pcs / Per week)</t>
  </si>
  <si>
    <t>Month</t>
  </si>
  <si>
    <t>Oct</t>
  </si>
  <si>
    <t>Nov</t>
  </si>
  <si>
    <t>Dec</t>
  </si>
  <si>
    <t>Product</t>
  </si>
  <si>
    <t>PowerClass</t>
  </si>
  <si>
    <t>CW43</t>
  </si>
  <si>
    <t>CW44</t>
  </si>
  <si>
    <t>CW45</t>
  </si>
  <si>
    <t>CW46</t>
  </si>
  <si>
    <t>CW47</t>
  </si>
  <si>
    <t>CW48</t>
  </si>
  <si>
    <t>CW49</t>
  </si>
  <si>
    <t>CW50</t>
  </si>
  <si>
    <t>(pcs)</t>
  </si>
  <si>
    <t>(C/T)</t>
  </si>
  <si>
    <t xml:space="preserve">                 -   </t>
  </si>
  <si>
    <t>Deliver Shedule (Per MW / Per week)</t>
  </si>
  <si>
    <t>(MW)</t>
  </si>
  <si>
    <t>August Revenue Forecast</t>
  </si>
  <si>
    <t>Current as of Aug 31st</t>
  </si>
  <si>
    <t>Shipped by
Aug 28th</t>
  </si>
  <si>
    <t>69619-42650</t>
  </si>
  <si>
    <t>71381-43885</t>
  </si>
  <si>
    <t>S111062954</t>
  </si>
  <si>
    <t>10571A</t>
  </si>
  <si>
    <t>7539-742271</t>
  </si>
  <si>
    <t>6501-431778</t>
  </si>
  <si>
    <t>6502-119942</t>
  </si>
  <si>
    <t>Ship in place August 31st 1664, 2496, 1664</t>
  </si>
  <si>
    <t>7539-760150</t>
  </si>
  <si>
    <t>SM-3PS</t>
  </si>
  <si>
    <t>Ship in place August 31st</t>
  </si>
  <si>
    <t>198 Part 1</t>
  </si>
  <si>
    <t>198 Part 2</t>
  </si>
  <si>
    <t>BE Solar</t>
  </si>
  <si>
    <t>HSC72P</t>
  </si>
  <si>
    <t>Agreed to SIP; Invoice 8/31</t>
  </si>
  <si>
    <t>Holocene Design Build, LLC</t>
  </si>
  <si>
    <t>HDB 2015 - 121</t>
  </si>
  <si>
    <t>Q.PRO L G3.1</t>
  </si>
  <si>
    <t>Need 90% payment by 8/31; CIP Term</t>
  </si>
  <si>
    <t>SAE Sun and Earth Energy</t>
  </si>
  <si>
    <t>$2.3M credit line approved by QBE; 10% deposit on 8/31; SIP Invoice 8/31</t>
  </si>
  <si>
    <t>SS07291500</t>
  </si>
  <si>
    <t>SS08201500</t>
  </si>
  <si>
    <t>SS08201501</t>
  </si>
  <si>
    <t>SS08251500</t>
  </si>
  <si>
    <t>Aten Solar Corporation</t>
  </si>
  <si>
    <t>807-2</t>
  </si>
  <si>
    <t>RER Energy Group</t>
  </si>
  <si>
    <t xml:space="preserve">Tecta Solar </t>
  </si>
  <si>
    <t>HW20150819-1</t>
  </si>
  <si>
    <t>HW20150819-2</t>
  </si>
  <si>
    <t>Urban Solar Group</t>
  </si>
  <si>
    <t>8756-BB955310S</t>
  </si>
  <si>
    <t>8756-SS955488S</t>
  </si>
  <si>
    <t>1872-JT973334S</t>
  </si>
  <si>
    <t>1872-DN977156S</t>
  </si>
  <si>
    <t>2574-JB-970297D</t>
  </si>
  <si>
    <t>Q PRO L G1</t>
  </si>
  <si>
    <t>5040-BMC955657S</t>
  </si>
  <si>
    <t>7125-NS940223S</t>
  </si>
  <si>
    <t>7133-JM924950s</t>
  </si>
  <si>
    <t>7133-JM925148S</t>
  </si>
  <si>
    <t>7133-JIM925358S</t>
  </si>
  <si>
    <t>Energy Saving Pros</t>
  </si>
  <si>
    <t>Qcell30</t>
  </si>
  <si>
    <t>S111416150</t>
  </si>
  <si>
    <t>S111551407</t>
  </si>
  <si>
    <t>IES</t>
  </si>
  <si>
    <t>MEE Solution</t>
  </si>
  <si>
    <t>PQ-15-0010R</t>
  </si>
  <si>
    <t>Verengo Solar</t>
  </si>
  <si>
    <t>11-2015</t>
  </si>
  <si>
    <t>12-2015</t>
  </si>
  <si>
    <t>ship in place</t>
  </si>
  <si>
    <t>62318A</t>
  </si>
  <si>
    <t>ship in place, relabel</t>
  </si>
  <si>
    <t>Q.PRO G4 MC4</t>
  </si>
  <si>
    <t>ship in place 1 TL</t>
  </si>
  <si>
    <t>63251B</t>
  </si>
  <si>
    <t>ship in place with 63248</t>
  </si>
  <si>
    <t>ship in place 10 pallets</t>
  </si>
  <si>
    <t>2175 pcs more</t>
  </si>
  <si>
    <t>50090074 and 75</t>
  </si>
  <si>
    <t>7975384-00</t>
  </si>
  <si>
    <t>HSL60P</t>
  </si>
  <si>
    <t>8014947-00</t>
  </si>
  <si>
    <t>HSL72P</t>
  </si>
  <si>
    <t>7998562-00</t>
  </si>
  <si>
    <t>-</t>
  </si>
  <si>
    <t>2015-SB-ADD</t>
  </si>
  <si>
    <t>2014-SB-2A</t>
  </si>
  <si>
    <t>2015-KS-2A</t>
  </si>
  <si>
    <t>Solar Leasing</t>
  </si>
  <si>
    <t xml:space="preserve">Q.PRO BFR-G3 </t>
  </si>
  <si>
    <t>P100965103</t>
  </si>
  <si>
    <t>Waiting on customer to accept replacement module</t>
  </si>
  <si>
    <t>Amicus</t>
  </si>
  <si>
    <t>Q. PRO G4</t>
  </si>
  <si>
    <t>October Delivery</t>
  </si>
  <si>
    <t>Current as of Aug 21st</t>
  </si>
  <si>
    <t>Shipped by
Aug 21st</t>
  </si>
  <si>
    <t xml:space="preserve">Q.PEAK BLK-G3 </t>
  </si>
  <si>
    <t>Q.PEAK WHT-G3</t>
  </si>
  <si>
    <t>Q.PRO L-G2.01</t>
  </si>
  <si>
    <t>S2475995</t>
  </si>
  <si>
    <t>Q.PRO-G4</t>
  </si>
  <si>
    <t>Having trouble getting financials from customer, revise to Rexel Holdings USA?</t>
  </si>
  <si>
    <t>HSL72P6-PC-3</t>
  </si>
  <si>
    <t>Q.PRO-L</t>
  </si>
  <si>
    <t>Going to Hawaii, need to review Credit, change from DDP to CIP</t>
  </si>
  <si>
    <t>Q.PRO BFR-G3.3 260</t>
  </si>
  <si>
    <t>Q.PRO BFR G3.3 265</t>
  </si>
  <si>
    <t>AR cleared for this PO</t>
  </si>
  <si>
    <t>Need DES's T's&amp;C's; won't accept without them</t>
  </si>
  <si>
    <t>Q.PRO L-G3.1 315</t>
  </si>
  <si>
    <t>Revise to CIP</t>
  </si>
  <si>
    <t>Q.PRO L G3.1 315</t>
  </si>
  <si>
    <t>Q.PRO L G3.1 320</t>
  </si>
  <si>
    <t>Clearing AR soon; Invoice at the end of Aug</t>
  </si>
  <si>
    <t>1086</t>
  </si>
  <si>
    <t>Need to receive 10% DN &amp; revised PO</t>
  </si>
  <si>
    <t>CED Dallas</t>
  </si>
  <si>
    <t>0237-KM-900080S</t>
  </si>
  <si>
    <t>SM-285PC8</t>
  </si>
  <si>
    <t>Q.PEAK G-3 280</t>
  </si>
  <si>
    <t>Received PO Today</t>
  </si>
  <si>
    <t>Q.PRO BFR-G3 EU</t>
  </si>
  <si>
    <t xml:space="preserve">Q.PRO BFR G3 </t>
  </si>
  <si>
    <t>Need confirmation from NJ WH on inbound</t>
  </si>
  <si>
    <t>release sent to SDS</t>
  </si>
  <si>
    <t>need to relabel ? Need confirmation from NJ WH on inbound</t>
  </si>
  <si>
    <t>Could be -1MW depending on port arrival</t>
  </si>
  <si>
    <t>Q.PRO L G2.01</t>
  </si>
  <si>
    <t>HSL72P6-PB-4-300</t>
  </si>
  <si>
    <t>HSL60P6-PB-4-250</t>
  </si>
  <si>
    <t>QPRO L G2 305</t>
  </si>
  <si>
    <t>September 7th PO, Check if change to CIP is possible</t>
  </si>
  <si>
    <t>Check with Bob</t>
  </si>
  <si>
    <t>Q. PRO G4/G3</t>
  </si>
  <si>
    <t>260/265</t>
  </si>
  <si>
    <t>Waiting on PO</t>
  </si>
  <si>
    <t>Forecast</t>
  </si>
  <si>
    <t>Scenario</t>
  </si>
  <si>
    <t>Revenue</t>
  </si>
  <si>
    <t>Cloudy</t>
  </si>
  <si>
    <t>No Pipeline, Solar City Pending Not Shipped</t>
  </si>
  <si>
    <t>Normal 1</t>
  </si>
  <si>
    <t>Pipeline Shipped, Solar City Pending Not Shipped</t>
  </si>
  <si>
    <t>Normal 2</t>
  </si>
  <si>
    <t>No Pipeline, Solar City Pending Shipped</t>
  </si>
  <si>
    <t>Sunny</t>
  </si>
  <si>
    <t>Pipeline and Solar City Pending Shipped</t>
  </si>
  <si>
    <t>Target</t>
  </si>
  <si>
    <t>Current as of Aug 26th</t>
  </si>
  <si>
    <t>Shipped by
Aug 26th</t>
  </si>
  <si>
    <t>Should be Rexel Holdings USA, Fix PO</t>
  </si>
  <si>
    <t>SM-285PC8 S Energy</t>
  </si>
  <si>
    <t>Waitng on customer to revise PO Payment Term</t>
  </si>
  <si>
    <t>Changed to Ship in Place</t>
  </si>
  <si>
    <t>90% should be paid by this week</t>
  </si>
  <si>
    <t>Received 2.3M from QBE, send out after 10% DN &amp; Overdue is paid</t>
  </si>
  <si>
    <t>Will receive payment Wednesday, 8/26</t>
  </si>
  <si>
    <t>Going through approval process, pushing to ship by month end</t>
  </si>
  <si>
    <t>Jin will ask to SIP</t>
  </si>
  <si>
    <t>Need to relabel, check schedule</t>
  </si>
  <si>
    <t>Warren Puerto Rico</t>
  </si>
  <si>
    <t>PO needs to be revised</t>
  </si>
  <si>
    <t xml:space="preserve">Normal </t>
  </si>
  <si>
    <t>All Pipeline and Solar City Pending Shipped</t>
  </si>
  <si>
    <t>Current as of Aug 17th</t>
  </si>
  <si>
    <t>Shipped by
Aug 14th</t>
  </si>
  <si>
    <t>Waiting for James to approve</t>
  </si>
  <si>
    <t>Cyndi</t>
  </si>
  <si>
    <t>Going to use Hanwha T's&amp;C's</t>
  </si>
  <si>
    <t>AR issue over 100K</t>
  </si>
  <si>
    <t>Ship in Place order, Invoice at the end of Aug</t>
  </si>
  <si>
    <t>Reuben</t>
  </si>
  <si>
    <t>Kevin Smith</t>
  </si>
  <si>
    <t>WDC Puerto Rico</t>
  </si>
  <si>
    <t>Q.PRO BFR G3 260</t>
  </si>
  <si>
    <t>1872-DN976034S</t>
  </si>
  <si>
    <t>Need to check availability or cancel</t>
  </si>
  <si>
    <t>Howard</t>
  </si>
  <si>
    <t>Due to powerclass and availability</t>
  </si>
  <si>
    <t>Needs powerclass change to 305</t>
  </si>
  <si>
    <t>Katie</t>
  </si>
  <si>
    <t>RER</t>
  </si>
  <si>
    <t>Q. Pro L G3.1</t>
  </si>
  <si>
    <t>Change 1050 PCS to 315</t>
  </si>
  <si>
    <t>Needs to sell</t>
  </si>
  <si>
    <t>Current as of Aug 19th</t>
  </si>
  <si>
    <t>Shipped by
Aug 19th</t>
  </si>
  <si>
    <t>Having trouble getting financials from customer</t>
  </si>
  <si>
    <t>Waiting on rate from SDS (HI)</t>
  </si>
  <si>
    <t>Waiting on customer to revise PO</t>
  </si>
  <si>
    <t xml:space="preserve">Q.PRO L-G3 </t>
  </si>
  <si>
    <t>Credit line issue? Invoice at the end of Aug</t>
  </si>
  <si>
    <t>canceled 500pcs</t>
  </si>
  <si>
    <t>September 7th, SIP?</t>
  </si>
  <si>
    <t>Project</t>
  </si>
  <si>
    <t>watt</t>
  </si>
  <si>
    <t>Shipped 
by Aug. 14th</t>
  </si>
  <si>
    <t>Potentia (TDSB)</t>
  </si>
  <si>
    <t>Eastern Commerce</t>
  </si>
  <si>
    <t>HSC60M</t>
  </si>
  <si>
    <t>Gracedale</t>
  </si>
  <si>
    <t>HSC60P</t>
  </si>
  <si>
    <t>Forest Hill</t>
  </si>
  <si>
    <t>Central Commerce</t>
  </si>
  <si>
    <t>Sir William Osler</t>
  </si>
  <si>
    <t>Malvern</t>
  </si>
  <si>
    <t>General Crerar</t>
  </si>
  <si>
    <t>Willowdale</t>
  </si>
  <si>
    <t>Tom Longboat</t>
  </si>
  <si>
    <t>Dublin Heights</t>
  </si>
  <si>
    <t>Sir John A Mac</t>
  </si>
  <si>
    <t>Melody Village</t>
  </si>
  <si>
    <t>Heather heights</t>
  </si>
  <si>
    <t>Cummer Valley</t>
  </si>
  <si>
    <t>Jarvis</t>
  </si>
  <si>
    <t>David Lewis</t>
  </si>
  <si>
    <t>Etobicoke School of Arts</t>
  </si>
  <si>
    <t>Grenoble</t>
  </si>
  <si>
    <t>Duke of Connaught</t>
  </si>
  <si>
    <t>Maryvale PS</t>
  </si>
  <si>
    <t>Cedar Drive Jr PS</t>
  </si>
  <si>
    <t>Humewood Community School</t>
  </si>
  <si>
    <t>Howard Jr PS</t>
  </si>
  <si>
    <t>Owen PS</t>
  </si>
  <si>
    <t>Poplar Road Jr PS</t>
  </si>
  <si>
    <t>Ernest</t>
  </si>
  <si>
    <t>JR Wilcox Community School</t>
  </si>
  <si>
    <t>Percy Williams JPS</t>
  </si>
  <si>
    <t>Kimberley</t>
  </si>
  <si>
    <t>Morrish PS</t>
  </si>
  <si>
    <t>Etobicoke CI</t>
  </si>
  <si>
    <t>Joyce</t>
  </si>
  <si>
    <t>Inglewood Heights Jr PS</t>
  </si>
  <si>
    <t>Milliken PS</t>
  </si>
  <si>
    <t>Lord Roberts Jr PS</t>
  </si>
  <si>
    <t>Fairglen</t>
  </si>
  <si>
    <t>North Albion CI</t>
  </si>
  <si>
    <t>Victoria Village</t>
  </si>
  <si>
    <t>CARMANAH</t>
  </si>
  <si>
    <t>Walker</t>
  </si>
  <si>
    <t>Paul's account</t>
  </si>
  <si>
    <t>AAA</t>
  </si>
  <si>
    <t>BBB</t>
  </si>
  <si>
    <t>August Forecast</t>
  </si>
  <si>
    <t>1) Shipped:</t>
  </si>
  <si>
    <t>2) Confirmed:</t>
  </si>
  <si>
    <t>3) Pending :</t>
  </si>
  <si>
    <t>3) Pipe line :</t>
  </si>
  <si>
    <t>on schedule</t>
  </si>
  <si>
    <t>Carmanah</t>
  </si>
  <si>
    <t>Unsure status of order</t>
  </si>
  <si>
    <t>Etho Solar</t>
  </si>
  <si>
    <t>Q.Pro G3.3</t>
  </si>
  <si>
    <t>Not sure Etho will take this month</t>
  </si>
  <si>
    <t>November Revenue Forecast</t>
  </si>
  <si>
    <t>Current as of Nov 24th</t>
  </si>
  <si>
    <t>Shipped by
Nov 30</t>
  </si>
  <si>
    <t>Acecon Solar</t>
  </si>
  <si>
    <t>ACS 1509</t>
  </si>
  <si>
    <t>198 Part 6</t>
  </si>
  <si>
    <t>Q.PRO L-G2.1 310</t>
  </si>
  <si>
    <t>1872-DN977214S</t>
  </si>
  <si>
    <t>Ship out 11/24 and 11/30</t>
  </si>
  <si>
    <t xml:space="preserve">HSO </t>
  </si>
  <si>
    <t>0236-SRR902531S</t>
  </si>
  <si>
    <t>8756-BB956813S</t>
  </si>
  <si>
    <t>8756-BB957273S</t>
  </si>
  <si>
    <t>Q.PRO BFR-G3.0</t>
  </si>
  <si>
    <t>P100960021</t>
  </si>
  <si>
    <t>P101025704</t>
  </si>
  <si>
    <t>Independent Electric Supply, Inc.</t>
  </si>
  <si>
    <t>P100389266</t>
  </si>
  <si>
    <t>S102571476</t>
  </si>
  <si>
    <t>other PO was cancelled</t>
  </si>
  <si>
    <t>SEN Sistemas Solares de Mexico</t>
  </si>
  <si>
    <t>HSL60-PC-3-260W</t>
  </si>
  <si>
    <t>Solarmax Technologies, Inc.</t>
  </si>
  <si>
    <t>Will ship on 11/30</t>
  </si>
  <si>
    <t>Sundance Power Systems, Inc</t>
  </si>
  <si>
    <t xml:space="preserve">Q.PLUS G3.3 </t>
  </si>
  <si>
    <t>SE2015 - 0114</t>
  </si>
  <si>
    <t>Q.PRO L-G3 305</t>
  </si>
  <si>
    <t>AEE Solar</t>
  </si>
  <si>
    <t>HSOL</t>
  </si>
  <si>
    <t>Need title transfer</t>
  </si>
  <si>
    <t>300118A</t>
  </si>
  <si>
    <t>300120A</t>
  </si>
  <si>
    <t>Allied Building Products</t>
  </si>
  <si>
    <t>Q.PRO BFR 260</t>
  </si>
  <si>
    <t>2574-JB-971766D</t>
  </si>
  <si>
    <t>Entersolar</t>
  </si>
  <si>
    <t>2015-BG-2A</t>
  </si>
  <si>
    <t>Q.PLUS G3</t>
  </si>
  <si>
    <t>H &amp; H Energy</t>
  </si>
  <si>
    <t>S7944</t>
  </si>
  <si>
    <t>Lifestyle</t>
  </si>
  <si>
    <t>H-2</t>
  </si>
  <si>
    <t>Miller Bros</t>
  </si>
  <si>
    <t>412-0163-0923</t>
  </si>
  <si>
    <t>530</t>
  </si>
  <si>
    <t>1st Light Energy</t>
  </si>
  <si>
    <t>Backwood Solar</t>
  </si>
  <si>
    <t>Q. PEAK WHT G3</t>
  </si>
  <si>
    <t>CA Solar Systems</t>
  </si>
  <si>
    <t>2015-1</t>
  </si>
  <si>
    <t>2015-2</t>
  </si>
  <si>
    <t>2015-3</t>
  </si>
  <si>
    <t>7133-JIM926840S</t>
  </si>
  <si>
    <t>76920-47565</t>
  </si>
  <si>
    <t>Earthwise Energy</t>
  </si>
  <si>
    <t>Qcell34</t>
  </si>
  <si>
    <t>Q.PRO L G2.1</t>
  </si>
  <si>
    <t>Q.PRO L-G3.1</t>
  </si>
  <si>
    <t>P101022045</t>
  </si>
  <si>
    <t>P101021955</t>
  </si>
  <si>
    <t>P101021985</t>
  </si>
  <si>
    <t xml:space="preserve">Q.PRO BFR G4 </t>
  </si>
  <si>
    <t>Q.PRO LG2.1</t>
  </si>
  <si>
    <t>Triplesun</t>
  </si>
  <si>
    <t>9514A</t>
  </si>
  <si>
    <t>17-2015</t>
  </si>
  <si>
    <t>18-2015</t>
  </si>
  <si>
    <t>6329-116875</t>
  </si>
  <si>
    <t>6705-788698</t>
  </si>
  <si>
    <t>6216-568046</t>
  </si>
  <si>
    <t>7539-887056</t>
  </si>
  <si>
    <t>Ship out 11/30</t>
  </si>
  <si>
    <t>6705-833119</t>
  </si>
  <si>
    <t>ship out 11/30</t>
  </si>
  <si>
    <t>1970-043042</t>
  </si>
  <si>
    <t>6217-881252</t>
  </si>
  <si>
    <t>OR delivery confirmed</t>
  </si>
  <si>
    <t>Whitepine</t>
  </si>
  <si>
    <t>P649</t>
  </si>
  <si>
    <t>P650</t>
  </si>
  <si>
    <t>P676</t>
  </si>
  <si>
    <t>O2/SDP</t>
  </si>
  <si>
    <t>521</t>
  </si>
  <si>
    <t>Q. PRO G4.01</t>
  </si>
  <si>
    <t>Douglass Colony Group</t>
  </si>
  <si>
    <t>HQC USA</t>
  </si>
  <si>
    <t>Q. PRO L G2.1</t>
  </si>
  <si>
    <t>Downstream</t>
  </si>
  <si>
    <t>including DS</t>
  </si>
  <si>
    <t>Excluding DS</t>
  </si>
  <si>
    <t>Nov - Pipe line</t>
  </si>
  <si>
    <t>Current as of Nov 6th</t>
  </si>
  <si>
    <t>December Revenue Forecast</t>
  </si>
  <si>
    <t>As of 1/13/16</t>
  </si>
  <si>
    <t>Shipped by 12/23/15</t>
  </si>
  <si>
    <t>Q.PRO-G4.0</t>
  </si>
  <si>
    <t>Ship out 12/18</t>
  </si>
  <si>
    <t>340 PART 2</t>
  </si>
  <si>
    <t>AC5021 - 0061</t>
  </si>
  <si>
    <t>SDS Contract directly with Arraycon to charge warehouse/Payment expect on or before 28th</t>
  </si>
  <si>
    <t>8756-SM957651S</t>
  </si>
  <si>
    <t xml:space="preserve">Q.PEAK BLK G3 </t>
  </si>
  <si>
    <t>8756-BB957648D</t>
  </si>
  <si>
    <t xml:space="preserve">0236-SRR902619S </t>
  </si>
  <si>
    <t>Ship out today</t>
  </si>
  <si>
    <t>1211 LINE 3</t>
  </si>
  <si>
    <t>Q.PRO BFR-G3.3</t>
  </si>
  <si>
    <t>P101045701</t>
  </si>
  <si>
    <t>Q.PRO L-G2.1</t>
  </si>
  <si>
    <t>P101068738</t>
  </si>
  <si>
    <t>P100399203</t>
  </si>
  <si>
    <t>CED Greentech Las Vegas</t>
  </si>
  <si>
    <t>4090-SM-900543S</t>
  </si>
  <si>
    <t>Integrated Solutions and Outsourcing Group</t>
  </si>
  <si>
    <t>Meridian</t>
  </si>
  <si>
    <t>Southern Energy Management</t>
  </si>
  <si>
    <t>Pick up on 28 &amp; 29</t>
  </si>
  <si>
    <t>Will ship out 29</t>
  </si>
  <si>
    <t>SOLARCITY</t>
  </si>
  <si>
    <t>California Solar System</t>
  </si>
  <si>
    <t>2015-6</t>
  </si>
  <si>
    <t>Desert Solar</t>
  </si>
  <si>
    <t>15-02179</t>
  </si>
  <si>
    <t>EESC INC</t>
  </si>
  <si>
    <t>ENC Tech, Inc</t>
  </si>
  <si>
    <t>ENC151214-1R2</t>
  </si>
  <si>
    <t>Qcell35e</t>
  </si>
  <si>
    <t>Qcell35d</t>
  </si>
  <si>
    <t>Q.PRO L G2.3</t>
  </si>
  <si>
    <t>Qcell36a</t>
  </si>
  <si>
    <t>Qcell37</t>
  </si>
  <si>
    <t>Qcell38</t>
  </si>
  <si>
    <t>FOSHAY Solar Energy</t>
  </si>
  <si>
    <t>NH-SOLAR</t>
  </si>
  <si>
    <t>General Energy Solutions USA, Inc</t>
  </si>
  <si>
    <t>U201512-001</t>
  </si>
  <si>
    <t>Generation 819, Inc</t>
  </si>
  <si>
    <t>QC101</t>
  </si>
  <si>
    <t>Mangan Renewables</t>
  </si>
  <si>
    <t>MR-2102C</t>
  </si>
  <si>
    <t>HSL60P6-PC-3-305</t>
  </si>
  <si>
    <t>MEE Solutions Inc</t>
  </si>
  <si>
    <t>Nortec, S.A. de C.V.</t>
  </si>
  <si>
    <t>Quantum Solar Designs Inc</t>
  </si>
  <si>
    <t xml:space="preserve"> Pacific Solar Technology</t>
  </si>
  <si>
    <t>Photonworks Engineering</t>
  </si>
  <si>
    <t>Q.PRO LG2.3</t>
  </si>
  <si>
    <t>Delivery 12/28-30</t>
  </si>
  <si>
    <t>5040-BE950999S</t>
  </si>
  <si>
    <t>HSL60P BLK</t>
  </si>
  <si>
    <t>76921-47559</t>
  </si>
  <si>
    <t>76922-49052</t>
  </si>
  <si>
    <t>76923-49054</t>
  </si>
  <si>
    <t>76924-49055</t>
  </si>
  <si>
    <t>Shipping 12/29</t>
  </si>
  <si>
    <t>15-02176</t>
  </si>
  <si>
    <t xml:space="preserve">Q.PRO L G2 </t>
  </si>
  <si>
    <t>Q.Plus G3</t>
  </si>
  <si>
    <t>Warehouse agreement w/ SDS</t>
  </si>
  <si>
    <t>S111190558</t>
  </si>
  <si>
    <t xml:space="preserve">Q.PEAK G3 </t>
  </si>
  <si>
    <t>7539-922227</t>
  </si>
  <si>
    <t>1967-544693</t>
  </si>
  <si>
    <t>6216-625880</t>
  </si>
  <si>
    <t>Release requested</t>
  </si>
  <si>
    <t>P678</t>
  </si>
  <si>
    <t>P651</t>
  </si>
  <si>
    <t>NextEra Energy Resources, LLC</t>
  </si>
  <si>
    <t>Blythe 110 / 2000172149</t>
  </si>
  <si>
    <t>Q. PRO L-G4.1</t>
  </si>
  <si>
    <t>Q. PLUS L-G4.2</t>
  </si>
  <si>
    <t>WhitePine / 2000172062</t>
  </si>
  <si>
    <t>Replacement</t>
  </si>
  <si>
    <t>Job site cannot take anymore delivery</t>
  </si>
  <si>
    <t>Roswell</t>
  </si>
  <si>
    <t>6pallet (174pcs)hold at warehouse for resorting</t>
  </si>
  <si>
    <t>Dec  - Pipe line</t>
  </si>
  <si>
    <t>Wesco</t>
    <phoneticPr fontId="43" type="noConversion"/>
  </si>
  <si>
    <t>Q.PEAK BLK G3</t>
    <phoneticPr fontId="43" type="noConversion"/>
  </si>
  <si>
    <t>Bob is working on getting a PO</t>
    <phoneticPr fontId="43" type="noConversion"/>
  </si>
  <si>
    <t>ET Solar</t>
  </si>
  <si>
    <t>Q. PRO L G3</t>
  </si>
  <si>
    <t>NDA needs to be signed first</t>
    <phoneticPr fontId="43" type="noConversion"/>
  </si>
  <si>
    <t>Pacific</t>
  </si>
  <si>
    <t>Amicus / AES</t>
  </si>
  <si>
    <t>Customer wants February delivery</t>
  </si>
  <si>
    <t>AR Overdue issue</t>
  </si>
  <si>
    <t>January Revenue Forecast</t>
  </si>
  <si>
    <t>As of 1/28/16</t>
  </si>
  <si>
    <t>Customer</t>
  </si>
  <si>
    <t>PO#</t>
  </si>
  <si>
    <t>Shipped by 1/28/16</t>
  </si>
  <si>
    <t>HQC America</t>
  </si>
  <si>
    <t>318 PART 2</t>
  </si>
  <si>
    <t>323 PART 2</t>
  </si>
  <si>
    <t>Delay to February</t>
  </si>
  <si>
    <t>8756-SM957651S PT 2</t>
  </si>
  <si>
    <t>0236-SRR902815S</t>
  </si>
  <si>
    <t>0236-SRR902812S</t>
  </si>
  <si>
    <t>Q.PEAK-G3</t>
  </si>
  <si>
    <t>Geenex EPC, LLC</t>
  </si>
  <si>
    <t>118-1</t>
  </si>
  <si>
    <t>Q.PRO L-G2.3</t>
  </si>
  <si>
    <t>P101068738 PT 2</t>
  </si>
  <si>
    <t>Q.PRO L-G4</t>
  </si>
  <si>
    <t>Bulk Panel Purchase</t>
  </si>
  <si>
    <t>Q.PEAK-WHT G3</t>
  </si>
  <si>
    <t>SS02322600</t>
  </si>
  <si>
    <t>Sun Electronics</t>
  </si>
  <si>
    <t>Payment needed/Various</t>
  </si>
  <si>
    <t>UMA Distributors, LLC dba UMA Solar</t>
  </si>
  <si>
    <t>0201254</t>
  </si>
  <si>
    <t>Allied Building Products Corp</t>
  </si>
  <si>
    <t>8174379-00</t>
  </si>
  <si>
    <t>8175239-00</t>
  </si>
  <si>
    <t>Brightergy</t>
  </si>
  <si>
    <t>6-01-20-010</t>
  </si>
  <si>
    <t>2015-7</t>
  </si>
  <si>
    <t>2015-8</t>
  </si>
  <si>
    <t>Q.PRO BRF G3</t>
  </si>
  <si>
    <t>2015-4</t>
  </si>
  <si>
    <t>7133-KB928886S</t>
  </si>
  <si>
    <t>Qcell39</t>
  </si>
  <si>
    <t>Qcell40</t>
  </si>
  <si>
    <t>Kliewer Construction Inc</t>
  </si>
  <si>
    <t>MEE-Solutions Inc</t>
  </si>
  <si>
    <t>Quantum Solar Design</t>
  </si>
  <si>
    <t>Samba Energy</t>
  </si>
  <si>
    <t>SolBright</t>
  </si>
  <si>
    <t>2016SCPA001</t>
  </si>
  <si>
    <t>Smith</t>
  </si>
  <si>
    <t>Working on Ts &amp; Cs</t>
  </si>
  <si>
    <t>81714-51297</t>
  </si>
  <si>
    <t>QPEAK G3</t>
  </si>
  <si>
    <t>QPEAK G3 BLK</t>
  </si>
  <si>
    <t>6216-568054</t>
  </si>
  <si>
    <t>7539-762002</t>
  </si>
  <si>
    <t>QPRO LG3</t>
  </si>
  <si>
    <t>6217-938751</t>
  </si>
  <si>
    <t>P652</t>
  </si>
  <si>
    <t>P653</t>
  </si>
  <si>
    <t>P654</t>
  </si>
  <si>
    <t>P655</t>
  </si>
  <si>
    <t>Roswell / 2000172147</t>
  </si>
  <si>
    <t>White Oak/ 2000172067</t>
  </si>
  <si>
    <t>Jan - Pipeline</t>
  </si>
  <si>
    <t>June Revenue Forecast</t>
  </si>
  <si>
    <t>As of 06/10/16</t>
  </si>
  <si>
    <t>Ship by 6/10/16</t>
  </si>
  <si>
    <t>Innovative Industries</t>
  </si>
  <si>
    <t>2015-101</t>
  </si>
  <si>
    <t>Sales manager Josh</t>
  </si>
  <si>
    <t>Anvil Crawler</t>
  </si>
  <si>
    <t>16-1043</t>
  </si>
  <si>
    <t>Sentinel</t>
  </si>
  <si>
    <t>Enmax</t>
  </si>
  <si>
    <t>Frankensolar</t>
  </si>
  <si>
    <t>PO0001625</t>
  </si>
  <si>
    <t>Q.PRO BFR G4.1</t>
  </si>
  <si>
    <t>Solacity</t>
  </si>
  <si>
    <t>P160407-3</t>
  </si>
  <si>
    <t>OSP</t>
  </si>
  <si>
    <t>330 Governors Road</t>
  </si>
  <si>
    <t>45 Berko Ave</t>
  </si>
  <si>
    <t>Canadian Energy</t>
  </si>
  <si>
    <t>Sales Manager Kevin</t>
  </si>
  <si>
    <t>Boreal</t>
  </si>
  <si>
    <t>2011-2966</t>
  </si>
  <si>
    <t>2011-2983</t>
  </si>
  <si>
    <t>2011-3000</t>
  </si>
  <si>
    <t>2011-2999</t>
  </si>
  <si>
    <t>Sales Manager Paul</t>
  </si>
  <si>
    <t>Completion ratio</t>
  </si>
  <si>
    <t>Excluding Pending</t>
  </si>
  <si>
    <t xml:space="preserve">including pipeline </t>
  </si>
  <si>
    <t>SO</t>
  </si>
  <si>
    <t>CED Greentech Columbia</t>
  </si>
  <si>
    <t>CED Greentech Sarasota</t>
  </si>
  <si>
    <t>CED Greentech Stroudsburg</t>
  </si>
  <si>
    <t>payment</t>
  </si>
  <si>
    <t>vessel</t>
  </si>
  <si>
    <t>Ship by 
month end</t>
  </si>
  <si>
    <t>Highly Pending</t>
  </si>
  <si>
    <t>Invoice Date</t>
  </si>
  <si>
    <t>Cargo Release</t>
  </si>
  <si>
    <t>ETD</t>
  </si>
  <si>
    <t>ETA</t>
  </si>
  <si>
    <t>SM</t>
  </si>
  <si>
    <t>Type</t>
  </si>
  <si>
    <t>Item Code</t>
  </si>
  <si>
    <t>remarks</t>
  </si>
  <si>
    <t>Incoterm</t>
  </si>
  <si>
    <t>Deposit</t>
  </si>
  <si>
    <t>Payment Term</t>
  </si>
  <si>
    <t>City</t>
  </si>
  <si>
    <t>State</t>
  </si>
  <si>
    <t>ZIP</t>
  </si>
  <si>
    <t>Country</t>
  </si>
  <si>
    <t>WH</t>
  </si>
  <si>
    <t>CVD</t>
  </si>
  <si>
    <t>WH/PS</t>
  </si>
  <si>
    <t>SPA</t>
  </si>
  <si>
    <t>AA</t>
  </si>
  <si>
    <t>Q.PEAK DUO L G6.2</t>
  </si>
  <si>
    <t>MIKE</t>
  </si>
  <si>
    <t>DDP</t>
  </si>
  <si>
    <t>TX</t>
  </si>
  <si>
    <t>USA</t>
  </si>
  <si>
    <t>GA</t>
  </si>
  <si>
    <t>Tariff</t>
  </si>
  <si>
    <t>CA</t>
  </si>
  <si>
    <t>Sacramento</t>
  </si>
  <si>
    <t>95834</t>
  </si>
  <si>
    <t>CED Greentech Anaheim</t>
  </si>
  <si>
    <t>CIP</t>
  </si>
  <si>
    <t>Anaheim</t>
  </si>
  <si>
    <t>Q.PEAK DUO BLK ML G9+</t>
  </si>
  <si>
    <t>WA</t>
  </si>
  <si>
    <t>12005041F+</t>
  </si>
  <si>
    <t>Q.PEAK DUO BLK G6+</t>
  </si>
  <si>
    <t>Q.PEAK DUO L G8.2</t>
  </si>
  <si>
    <t>TARIFF</t>
  </si>
  <si>
    <t>CED Greentech Riverside</t>
  </si>
  <si>
    <t>Partial</t>
  </si>
  <si>
    <t>NJ</t>
  </si>
  <si>
    <t>CED Greentech Sacramento</t>
  </si>
  <si>
    <t>SACRAMENTO</t>
  </si>
  <si>
    <t>POWUR</t>
  </si>
  <si>
    <t>SAN DIEGO</t>
  </si>
  <si>
    <t>partial</t>
  </si>
  <si>
    <t>CED Greentech San Leandro</t>
  </si>
  <si>
    <t>CED Greentech Santa Rosa</t>
  </si>
  <si>
    <t>CED Greentech Ventura</t>
  </si>
  <si>
    <t>VENTURA</t>
  </si>
  <si>
    <t>Q.PEAK DUO L G8.3 BFG</t>
  </si>
  <si>
    <t>Krannich Solar East LLC</t>
  </si>
  <si>
    <t>Pennsauken</t>
  </si>
  <si>
    <t>NC</t>
  </si>
  <si>
    <t>Oceanside</t>
  </si>
  <si>
    <t>TMAG Industries Inc, dba Stellar Solar</t>
  </si>
  <si>
    <t>Ontario</t>
  </si>
  <si>
    <t>AACON</t>
  </si>
  <si>
    <t>Bakersfield</t>
  </si>
  <si>
    <t>IN</t>
  </si>
  <si>
    <t>NY</t>
  </si>
  <si>
    <t>CON</t>
  </si>
  <si>
    <t>Con</t>
  </si>
  <si>
    <t>MA</t>
  </si>
  <si>
    <t>Amicus Solar Cooperative, a Public Benefit Corp.</t>
  </si>
  <si>
    <t>30</t>
  </si>
  <si>
    <t>UT</t>
  </si>
  <si>
    <t>0</t>
  </si>
  <si>
    <t>CO</t>
  </si>
  <si>
    <t>OR</t>
  </si>
  <si>
    <t>Bright Planet Solar INC</t>
  </si>
  <si>
    <t>Chris</t>
  </si>
  <si>
    <t>San Diego</t>
  </si>
  <si>
    <t>Distributed Solar Operations, LLC</t>
  </si>
  <si>
    <t>Dawson</t>
  </si>
  <si>
    <t>VA</t>
  </si>
  <si>
    <t>FL</t>
  </si>
  <si>
    <t>Rexel USA, INC</t>
  </si>
  <si>
    <t>Matt K</t>
  </si>
  <si>
    <t>Orlando</t>
  </si>
  <si>
    <t>Hayward</t>
  </si>
  <si>
    <t>CE</t>
  </si>
  <si>
    <t>WESCO</t>
  </si>
  <si>
    <t>KB</t>
  </si>
  <si>
    <t>75</t>
  </si>
  <si>
    <t>PA</t>
  </si>
  <si>
    <t>Rancho Cucamonga</t>
  </si>
  <si>
    <t>NV</t>
  </si>
  <si>
    <t>Visalia</t>
  </si>
  <si>
    <t>TBD</t>
  </si>
  <si>
    <t>NM</t>
  </si>
  <si>
    <t>PALMETTO</t>
  </si>
  <si>
    <t>BOB</t>
  </si>
  <si>
    <t>CED Greentech Auburn</t>
  </si>
  <si>
    <t>West Columbia</t>
  </si>
  <si>
    <t>SC</t>
  </si>
  <si>
    <t>CED Greentech Connecticut</t>
  </si>
  <si>
    <t>CT</t>
  </si>
  <si>
    <t>WALLINGFORD</t>
  </si>
  <si>
    <t>06492</t>
  </si>
  <si>
    <t>El Paso</t>
  </si>
  <si>
    <t>CED Greentech Indiana</t>
  </si>
  <si>
    <t>MD</t>
  </si>
  <si>
    <t>CED Greentech New Jersey</t>
  </si>
  <si>
    <t>CED Greentech Orlando</t>
  </si>
  <si>
    <t>Palmetto</t>
  </si>
  <si>
    <t>CED Greentech Raleigh</t>
  </si>
  <si>
    <t>Raleigh</t>
  </si>
  <si>
    <t>27604</t>
  </si>
  <si>
    <t>CED Greentech Ronkonkoma</t>
  </si>
  <si>
    <t>RONKONKOMA</t>
  </si>
  <si>
    <t>SAN ANTONIO</t>
  </si>
  <si>
    <t>AZ</t>
  </si>
  <si>
    <t>IL</t>
  </si>
  <si>
    <t>Houston</t>
  </si>
  <si>
    <t>Power Home Solar, LLC</t>
  </si>
  <si>
    <t xml:space="preserve">Pro Custom Solar LLC dba Momentum Solar </t>
  </si>
  <si>
    <t>Plainview</t>
  </si>
  <si>
    <t>Metuchen</t>
  </si>
  <si>
    <t xml:space="preserve">Tesla, Inc (FKA: Tesla Motors, Inc.) </t>
  </si>
  <si>
    <t>Trinity Heating and Air, Inc dba Trinity Solar</t>
  </si>
  <si>
    <t>Wall Township</t>
  </si>
  <si>
    <t>Jacksonville</t>
  </si>
  <si>
    <t>Windmar PV Energy, Inc.</t>
  </si>
  <si>
    <t>32226</t>
  </si>
  <si>
    <t>PO</t>
  </si>
  <si>
    <t>total</t>
  </si>
  <si>
    <t>Completion PO ratio</t>
  </si>
  <si>
    <t>Completion ratio by target</t>
  </si>
  <si>
    <t>By month end</t>
  </si>
  <si>
    <t>W/Pending</t>
  </si>
  <si>
    <t>AC Modules</t>
  </si>
  <si>
    <t xml:space="preserve">Invoice by </t>
  </si>
  <si>
    <t>TERM</t>
  </si>
  <si>
    <t>Grade</t>
  </si>
  <si>
    <t xml:space="preserve"> (new additional rev.)</t>
  </si>
  <si>
    <t xml:space="preserve">Invoice </t>
  </si>
  <si>
    <t>Target internal</t>
  </si>
  <si>
    <t>REV PCS</t>
  </si>
  <si>
    <t>REV WATT</t>
  </si>
  <si>
    <t>ACM PCS</t>
  </si>
  <si>
    <t>ACM WATT</t>
  </si>
  <si>
    <t>Resi</t>
  </si>
  <si>
    <t>U&amp;C</t>
  </si>
  <si>
    <t>PO volume from day before</t>
  </si>
  <si>
    <t>PO's Removed from Revenue</t>
  </si>
  <si>
    <t>Invoice by</t>
  </si>
  <si>
    <t>removed date</t>
  </si>
  <si>
    <t>reason</t>
  </si>
  <si>
    <t>Triplesun Photovoltaic</t>
  </si>
  <si>
    <t>Austin</t>
  </si>
  <si>
    <t>CED Greentech Albany</t>
  </si>
  <si>
    <t>ENCOR</t>
  </si>
  <si>
    <t>REMARK</t>
  </si>
  <si>
    <t>Year</t>
  </si>
  <si>
    <t>Invoice #</t>
  </si>
  <si>
    <t>Customer PO#</t>
  </si>
  <si>
    <t>PO Date</t>
  </si>
  <si>
    <t>Original RDD</t>
  </si>
  <si>
    <t>Updated RDD</t>
  </si>
  <si>
    <t>Cargo release</t>
  </si>
  <si>
    <t>SKU# / item code</t>
  </si>
  <si>
    <t>product name</t>
  </si>
  <si>
    <t>Unit Price ($)</t>
  </si>
  <si>
    <t>PCS</t>
  </si>
  <si>
    <t>KW</t>
  </si>
  <si>
    <t>kWh</t>
  </si>
  <si>
    <t>Freight/ Storage Charge</t>
  </si>
  <si>
    <t>Taxes</t>
  </si>
  <si>
    <t>Total Incoming</t>
  </si>
  <si>
    <t>unit cost</t>
  </si>
  <si>
    <t>total cost</t>
  </si>
  <si>
    <t>SIP
(Y/N)</t>
  </si>
  <si>
    <t>As of 12/29/16</t>
  </si>
  <si>
    <t>Ship by 12/29/16</t>
  </si>
  <si>
    <t>Q.PLUS BFR-G4.1</t>
  </si>
  <si>
    <t>Q.PLUS BFR G4.1</t>
  </si>
  <si>
    <t>Amicus Solar Cooperative/Joule, LLC</t>
  </si>
  <si>
    <t>JE-160878</t>
  </si>
  <si>
    <t>Amicus Solar Cooperative/StraightUp Solar, LLC</t>
  </si>
  <si>
    <t>SU-120216MOD</t>
  </si>
  <si>
    <t>Q.PLUS L G4.2</t>
  </si>
  <si>
    <t>SU-121216MOD</t>
  </si>
  <si>
    <t>Amicus Solar Cooperative/Sustainable Energy Developments, Inc.</t>
  </si>
  <si>
    <t>SED-2016-11-AMI-1MOD</t>
  </si>
  <si>
    <t>SED-136-3 AMI-1</t>
  </si>
  <si>
    <t>CED Greentech (TX)</t>
  </si>
  <si>
    <t>0236-SRR904453S</t>
  </si>
  <si>
    <t>CED Greentech (AZ)</t>
  </si>
  <si>
    <t>8756-BB962449S</t>
  </si>
  <si>
    <t>Q.PRO SC G4.1</t>
  </si>
  <si>
    <t>8756-BB962448S PT2</t>
  </si>
  <si>
    <t>Q.PRO BFR-G4.3</t>
  </si>
  <si>
    <t>CivicSolar, Inc.</t>
  </si>
  <si>
    <t>PO-0000120575</t>
  </si>
  <si>
    <t>First Century Energy Holdings, Inc. dba SolAmerica Energy, LLC</t>
  </si>
  <si>
    <t>Baldwin State Prison-Hanwha-00</t>
  </si>
  <si>
    <t>Macon State Prison-Hanwha-00</t>
  </si>
  <si>
    <t>Fortune Energy, Inc.</t>
  </si>
  <si>
    <t>S115515393</t>
  </si>
  <si>
    <t>S115515423</t>
  </si>
  <si>
    <t>Goldengate Solar Tech</t>
  </si>
  <si>
    <t>0041</t>
  </si>
  <si>
    <t>P100460143</t>
  </si>
  <si>
    <t>P100460346</t>
  </si>
  <si>
    <t>Komex, Inc</t>
  </si>
  <si>
    <t>K16-20-065</t>
  </si>
  <si>
    <t xml:space="preserve">Q.PRO G4.1 </t>
  </si>
  <si>
    <t>Q.PRO BFR G4.3</t>
  </si>
  <si>
    <t>LightWave Solar Electric, LLC</t>
  </si>
  <si>
    <t>Namaste Solar Electric, Inc.</t>
  </si>
  <si>
    <t>PO3504</t>
  </si>
  <si>
    <t>S115512706</t>
  </si>
  <si>
    <t>S115512713</t>
  </si>
  <si>
    <t>S115549147</t>
  </si>
  <si>
    <t>P101371742</t>
  </si>
  <si>
    <t>P101371747</t>
  </si>
  <si>
    <t>SolarCity - CA-NCD</t>
  </si>
  <si>
    <t>Q.PLUS L G4.1.1</t>
  </si>
  <si>
    <t>SolarCity - MD-MAD</t>
  </si>
  <si>
    <t>Q.PLUS-G4.1/SC</t>
  </si>
  <si>
    <t>SolarCity - NY-ECD</t>
  </si>
  <si>
    <t>SolarCommunities, Inc. dba SunCommon</t>
  </si>
  <si>
    <t>Solarponics, Inc.</t>
  </si>
  <si>
    <t>11679A</t>
  </si>
  <si>
    <t>Wesco Distribution Inc. (AZ)</t>
  </si>
  <si>
    <t>7539-921727</t>
  </si>
  <si>
    <t>7539-921805</t>
  </si>
  <si>
    <t>6216-953697</t>
  </si>
  <si>
    <t>6216-969441</t>
  </si>
  <si>
    <t>7539-859371 PT2</t>
  </si>
  <si>
    <t>Wesco Distribution Inc. (NY)</t>
  </si>
  <si>
    <t>7545-704510</t>
  </si>
  <si>
    <t>Wesco Distribution Inc. (TX)</t>
  </si>
  <si>
    <t>5680-699703</t>
  </si>
  <si>
    <t>ACOSolar, Inc</t>
  </si>
  <si>
    <t>PO161216A-R1</t>
  </si>
  <si>
    <t>1132-CB-900081D</t>
  </si>
  <si>
    <t>6435-AMS935695D</t>
  </si>
  <si>
    <t>6435-JENN936077S</t>
  </si>
  <si>
    <t>7133-JIM936038S</t>
  </si>
  <si>
    <t>5040-RC959779S</t>
  </si>
  <si>
    <t>CED San Luis Obispo</t>
  </si>
  <si>
    <t>7605-LG965956S</t>
  </si>
  <si>
    <t>Clean Energy Storage Inc</t>
  </si>
  <si>
    <t>Q.PRO G4.1/SC</t>
  </si>
  <si>
    <t>INV112316</t>
  </si>
  <si>
    <t>S115520845</t>
  </si>
  <si>
    <t xml:space="preserve">Q.PLUS L G4.2 </t>
  </si>
  <si>
    <t>Hannah Solar</t>
  </si>
  <si>
    <t>JD Solar  Solutions</t>
  </si>
  <si>
    <t>2016-001</t>
  </si>
  <si>
    <t>N. F. Smith &amp; Associates</t>
  </si>
  <si>
    <t>OneSource Distributors</t>
  </si>
  <si>
    <t>P1889195</t>
  </si>
  <si>
    <t>Pacific Solar Technologies</t>
  </si>
  <si>
    <t>HSL72K</t>
  </si>
  <si>
    <t xml:space="preserve">Pacific Solar Technologies </t>
  </si>
  <si>
    <t>PQ-16-0330</t>
  </si>
  <si>
    <t>Q.PRO L G4.1</t>
  </si>
  <si>
    <t>Quantum Solar Designs</t>
  </si>
  <si>
    <t>Sattler Solar</t>
  </si>
  <si>
    <t>SS1205201600</t>
  </si>
  <si>
    <t>Solaire Energy Systems</t>
  </si>
  <si>
    <t>S-320QPro12/14</t>
  </si>
  <si>
    <t>Solar Landscape</t>
  </si>
  <si>
    <t>W_Hutch_020</t>
  </si>
  <si>
    <t>Solar Symphony Construction</t>
  </si>
  <si>
    <t xml:space="preserve">Q.PLUS BFR G4.1 </t>
  </si>
  <si>
    <t>Solar Umbrella</t>
  </si>
  <si>
    <t>SU-40</t>
  </si>
  <si>
    <t>Soorya Unlimited</t>
  </si>
  <si>
    <t>SUIB/HQC/2016/Pearl</t>
  </si>
  <si>
    <t>SUIB/HQC/2016/Pearl-2</t>
  </si>
  <si>
    <t>SUIB/HQC/2016/Boyle-1</t>
  </si>
  <si>
    <t>Sunworks United</t>
  </si>
  <si>
    <t>PO16-102</t>
  </si>
  <si>
    <t>Q.PLUS LG4.2</t>
  </si>
  <si>
    <t>1621-01</t>
  </si>
  <si>
    <t>Dec 280 Inv</t>
  </si>
  <si>
    <t>0085</t>
  </si>
  <si>
    <t>Walters Wholesale Electric Co</t>
  </si>
  <si>
    <t>P100299025</t>
  </si>
  <si>
    <t>Wampole-Miller</t>
  </si>
  <si>
    <t>0611-0107</t>
  </si>
  <si>
    <t xml:space="preserve">Wind and Solar Solutions  </t>
  </si>
  <si>
    <t>XsunX, Inc</t>
  </si>
  <si>
    <t>016-0165</t>
  </si>
  <si>
    <t>016-0166</t>
  </si>
  <si>
    <t>016-0167</t>
  </si>
  <si>
    <t>1 Watt Source</t>
  </si>
  <si>
    <t>0844-3B</t>
  </si>
  <si>
    <t>8494719-02 (pt 3)</t>
  </si>
  <si>
    <t>8577940-00</t>
  </si>
  <si>
    <t>Q.PLUS L-G4.2</t>
  </si>
  <si>
    <t>8587470-00</t>
  </si>
  <si>
    <t>Capital TriState</t>
  </si>
  <si>
    <t>P002504129</t>
  </si>
  <si>
    <t>P002504149</t>
  </si>
  <si>
    <t>0224-BR900915S</t>
  </si>
  <si>
    <t>0224-BR900923S</t>
  </si>
  <si>
    <t>CED Greentech Rochester</t>
  </si>
  <si>
    <t>6462-JR900812S</t>
  </si>
  <si>
    <t>Cedar Valley Energy LLC</t>
  </si>
  <si>
    <t>Innovative Power Systems</t>
  </si>
  <si>
    <t>Performance Services</t>
  </si>
  <si>
    <t>JJS-K16-2257-0006</t>
  </si>
  <si>
    <t>US Electrical Services</t>
  </si>
  <si>
    <t>S106993858</t>
  </si>
  <si>
    <t>Virgo Investment Group</t>
  </si>
  <si>
    <t>2016-SB-004</t>
  </si>
  <si>
    <t>Wesco Distribution Inc</t>
  </si>
  <si>
    <t>7539-884495</t>
  </si>
  <si>
    <t>Sales Op Shaun</t>
  </si>
  <si>
    <t>Sales Op Kevin</t>
  </si>
  <si>
    <t>Capital Dynamics</t>
  </si>
  <si>
    <t>Murphy_Flat</t>
  </si>
  <si>
    <t>Q.PLUS L G4.2.2</t>
  </si>
  <si>
    <t>Clenera, LLC</t>
  </si>
  <si>
    <t>Sunray_2</t>
  </si>
  <si>
    <t>Sunray_3</t>
  </si>
  <si>
    <t>DEPCOM</t>
  </si>
  <si>
    <t>groSolar</t>
  </si>
  <si>
    <t>C574</t>
  </si>
  <si>
    <t xml:space="preserve"> </t>
  </si>
  <si>
    <t>Strata Solar, LLC</t>
  </si>
  <si>
    <t>21.14.302.66 (Schell Solar Farm)</t>
  </si>
  <si>
    <t>21.16.540.21</t>
  </si>
  <si>
    <t>21.14.306.81</t>
  </si>
  <si>
    <t>True Green Capital Fund III, L.P.</t>
  </si>
  <si>
    <t>USPS10005</t>
  </si>
  <si>
    <t>Q.PLUS L G4.2.0</t>
  </si>
  <si>
    <t>including Credit note</t>
  </si>
  <si>
    <t>December Pipeline</t>
  </si>
  <si>
    <t>As of 11/23/16</t>
  </si>
  <si>
    <t>Ship by 11/23/16</t>
  </si>
  <si>
    <t>Amicus Solar Cooperative/Alternative Energy Systems, Inc.</t>
  </si>
  <si>
    <t>AES-16.0280</t>
  </si>
  <si>
    <t>Amicus Solar Cooperative/Creative Energies</t>
  </si>
  <si>
    <t>CE-UT-Arborcare-09121</t>
  </si>
  <si>
    <t>Amicus Solar Cooperative/Southern Energy Management</t>
  </si>
  <si>
    <t>SEM-20161116</t>
  </si>
  <si>
    <t>Amicus Solar Cooperative/StraightUp Solar LLC</t>
  </si>
  <si>
    <t>SU-091916MOD2</t>
  </si>
  <si>
    <t>SU-111616MOD</t>
  </si>
  <si>
    <t>Amicus Solar Cooperative/Sunlight Solar</t>
  </si>
  <si>
    <t>SS-Mahoney102516</t>
  </si>
  <si>
    <t>Amicus Solar Cooperative/Sunlight Solar Energy, Inc.</t>
  </si>
  <si>
    <t>SS-BND-QC-110116</t>
  </si>
  <si>
    <t>SED-Barre102516</t>
  </si>
  <si>
    <t>Amicus Solar Cooperative/Third Sun Solar &amp; Wind Power, Ltd.</t>
  </si>
  <si>
    <t>TS-3501</t>
  </si>
  <si>
    <t>Axium Solar, Inc.</t>
  </si>
  <si>
    <t>PO 201610017</t>
  </si>
  <si>
    <t>CED Canoga Park</t>
  </si>
  <si>
    <t>1024-DP923067D</t>
  </si>
  <si>
    <t>8756-BB962446S PT2</t>
  </si>
  <si>
    <t>8756-BB962449S PT1</t>
  </si>
  <si>
    <t>8756-BB962446S PT3</t>
  </si>
  <si>
    <t>0236-AS904329S</t>
  </si>
  <si>
    <t>0237-KM-900561S</t>
  </si>
  <si>
    <t>Sumter Carter-Hanwha-00</t>
  </si>
  <si>
    <t>S102980948</t>
  </si>
  <si>
    <t>P100454851</t>
  </si>
  <si>
    <t>Q.PRO L G2.0</t>
  </si>
  <si>
    <t>S102970715 PT1</t>
  </si>
  <si>
    <t>S102930986</t>
  </si>
  <si>
    <t>S102970715 PT2</t>
  </si>
  <si>
    <t>P101355316</t>
  </si>
  <si>
    <t>S115458569</t>
  </si>
  <si>
    <t>S115459048</t>
  </si>
  <si>
    <t xml:space="preserve">SolarCity </t>
  </si>
  <si>
    <t>SolarCity CA-NCD</t>
  </si>
  <si>
    <t>SolarCity MD-AN</t>
  </si>
  <si>
    <t>PO-311233</t>
  </si>
  <si>
    <t>SolarCity MD-JE</t>
  </si>
  <si>
    <t>PO-311248</t>
  </si>
  <si>
    <t>SolarCity SEKO-NJ</t>
  </si>
  <si>
    <t>Need to confirm delivery date</t>
  </si>
  <si>
    <t>The Green Store, Inc. dba GR8 Energy</t>
  </si>
  <si>
    <t>Purchase Order</t>
  </si>
  <si>
    <t>Wesco Distribution Inc. (AR)</t>
  </si>
  <si>
    <t>6216-922399</t>
  </si>
  <si>
    <t>6216-942254</t>
  </si>
  <si>
    <t>6216-938007</t>
  </si>
  <si>
    <t>6216-918782</t>
  </si>
  <si>
    <t>7539-811271</t>
  </si>
  <si>
    <t>7539-859371 PT1</t>
  </si>
  <si>
    <t>Wesco Distribution Inc. (CA)</t>
  </si>
  <si>
    <t>6216-939236</t>
  </si>
  <si>
    <t>Wesco Distribution Inc. (MA)</t>
  </si>
  <si>
    <t>1116-852523</t>
  </si>
  <si>
    <t>7545-764976</t>
  </si>
  <si>
    <t>5680-699701</t>
  </si>
  <si>
    <t>5680-699702</t>
  </si>
  <si>
    <t>5680-709772</t>
  </si>
  <si>
    <t>7557-266173</t>
  </si>
  <si>
    <t>ACOSolar</t>
  </si>
  <si>
    <t>PO161021A</t>
  </si>
  <si>
    <t>Bap Power</t>
  </si>
  <si>
    <t>51-10572</t>
  </si>
  <si>
    <t>BrightSolar Captial</t>
  </si>
  <si>
    <t>1132-CB-900056D</t>
  </si>
  <si>
    <t>1132-CB-900057S</t>
  </si>
  <si>
    <t>1132-CB-900063D</t>
  </si>
  <si>
    <t>1132-CB-900064D</t>
  </si>
  <si>
    <t>6435-JENN934409S</t>
  </si>
  <si>
    <t>6435-JENN934726S</t>
  </si>
  <si>
    <t>6435-JENN934723S</t>
  </si>
  <si>
    <t>6435-JENN934725S</t>
  </si>
  <si>
    <t>5040-AMK959561S</t>
  </si>
  <si>
    <t>5040-RC959424S</t>
  </si>
  <si>
    <t>7133-KB935721D</t>
  </si>
  <si>
    <t>7605-LG965628D</t>
  </si>
  <si>
    <t>Cosmic Solar</t>
  </si>
  <si>
    <t>Stock 2</t>
  </si>
  <si>
    <t>Del Oro High School</t>
  </si>
  <si>
    <t>FLS Energy Inc</t>
  </si>
  <si>
    <t>Green Vision LLC</t>
  </si>
  <si>
    <t>09-143</t>
  </si>
  <si>
    <t>C-16-01-006</t>
  </si>
  <si>
    <t>1025 PT1</t>
  </si>
  <si>
    <t>1025 PT2</t>
  </si>
  <si>
    <t>1025 PT3</t>
  </si>
  <si>
    <t>1035 PT1</t>
  </si>
  <si>
    <t>1035 PT2</t>
  </si>
  <si>
    <t>S&amp;C Electric Company</t>
  </si>
  <si>
    <t>Solar Umbrella LLC</t>
  </si>
  <si>
    <t>SU-25</t>
  </si>
  <si>
    <t>SU-26</t>
  </si>
  <si>
    <t>SU-27</t>
  </si>
  <si>
    <t>Prepayment</t>
  </si>
  <si>
    <t>SU-35</t>
  </si>
  <si>
    <t>SUIB/HQC/2016/Tropic</t>
  </si>
  <si>
    <t>71R</t>
  </si>
  <si>
    <t>Nov 280 Inv</t>
  </si>
  <si>
    <t>0083</t>
  </si>
  <si>
    <t>P100289601</t>
  </si>
  <si>
    <t>8494719-02 (pt 1)</t>
  </si>
  <si>
    <t>8494719-02 (pt 2)</t>
  </si>
  <si>
    <t>Amergy Solar</t>
  </si>
  <si>
    <t>Cooper-131 (pt 2)</t>
  </si>
  <si>
    <t>Hanwha-2</t>
  </si>
  <si>
    <t>S027305864</t>
  </si>
  <si>
    <t>0224-BR900894S</t>
  </si>
  <si>
    <t>Clean Energy Collective</t>
  </si>
  <si>
    <t>DEL 83</t>
  </si>
  <si>
    <t>Evergreen Energy Solutions</t>
  </si>
  <si>
    <t>Harvest Energy Solutions</t>
  </si>
  <si>
    <t>Q.PRO L-G4.1</t>
  </si>
  <si>
    <t>Kingspan Energy</t>
  </si>
  <si>
    <t>16-474</t>
  </si>
  <si>
    <t>Lenape Solar</t>
  </si>
  <si>
    <t>4798-4.HW</t>
  </si>
  <si>
    <t>JJS-K16-2257-0005</t>
  </si>
  <si>
    <t>5PC-K-16-2104-019PP04</t>
  </si>
  <si>
    <t>Q.PLUS L-G4.3</t>
  </si>
  <si>
    <t>Solar Energy Systems</t>
  </si>
  <si>
    <t>Sims Repair</t>
  </si>
  <si>
    <t>Solect Energy</t>
  </si>
  <si>
    <t>SPO102326 (pt 4)</t>
  </si>
  <si>
    <t>SPO102326 (pt 5)</t>
  </si>
  <si>
    <t>SPO102326 (pt 6)</t>
  </si>
  <si>
    <t>SPO102326 (pt 7)</t>
  </si>
  <si>
    <t>SPO102326 (pt 8)</t>
  </si>
  <si>
    <t>P100282312</t>
  </si>
  <si>
    <t>American Falls Solar c/o Capital Dynamics</t>
  </si>
  <si>
    <t>Capital_Dynamics_1</t>
  </si>
  <si>
    <t>Q.PLUS L G4.2.1</t>
  </si>
  <si>
    <t>American Falls Solar II c/o Capital Dynamics</t>
  </si>
  <si>
    <t>Capital_Dynamics_2</t>
  </si>
  <si>
    <t>C607</t>
  </si>
  <si>
    <t>21.14.302.09 (Schell Solar Farm)</t>
  </si>
  <si>
    <t>21.14.373.09 (Deep Branch)</t>
  </si>
  <si>
    <t>21.13.193.09 (Fremont)</t>
  </si>
  <si>
    <t>21.14.380.06 (Tiburon)</t>
  </si>
  <si>
    <t>21.16.512.06 (Nolan)</t>
  </si>
  <si>
    <t>21.16.511.05 (Truck Stop)</t>
  </si>
  <si>
    <t>21.16.524.05 (Mitchell)</t>
  </si>
  <si>
    <t>21.16.523.05 (Bus Lot)</t>
  </si>
  <si>
    <t>21.16.521.05 (Kmard)</t>
  </si>
  <si>
    <t>22.16.020.03 (Boston)</t>
  </si>
  <si>
    <t>22.16.020.04 (Cook)</t>
  </si>
  <si>
    <t>22.16.019.02 (Bedford)</t>
  </si>
  <si>
    <t>22.16.021.02 (Pleasant)</t>
  </si>
  <si>
    <t>USPS10004</t>
  </si>
  <si>
    <t>Jacumba / 2000173060</t>
  </si>
  <si>
    <t>San Jacinto / 2000173041</t>
  </si>
  <si>
    <t>Q.PLUS G4.2</t>
  </si>
  <si>
    <t>November Pipeline</t>
  </si>
  <si>
    <t>As of 11/01/16</t>
  </si>
  <si>
    <t>Ship by 10/28/16</t>
  </si>
  <si>
    <t>Q.PRO BFR-G4.1</t>
  </si>
  <si>
    <t>PVEL Testing module</t>
  </si>
  <si>
    <t>Aegis Renewable Energy, Inc.</t>
  </si>
  <si>
    <t>12N06 108</t>
  </si>
  <si>
    <t>Amicus Solar Cooperative/Advanced Solar Products</t>
  </si>
  <si>
    <t>ASP-6492madison PT5</t>
  </si>
  <si>
    <t>Amicus Solar Cooperative/Aegis Renewable Energy</t>
  </si>
  <si>
    <t>AR-072916MOD4</t>
  </si>
  <si>
    <t>Amicus Solar Cooperative/Aireko</t>
  </si>
  <si>
    <t>AE-56801635</t>
  </si>
  <si>
    <t>JE-160816</t>
  </si>
  <si>
    <t xml:space="preserve">Q.PRO L-G2.1 </t>
  </si>
  <si>
    <t>Amicus Solar Cooperative/Pioneer Valley Photovoltaics</t>
  </si>
  <si>
    <t>PV-100316MOD</t>
  </si>
  <si>
    <t>Amicus Solar Cooperative/Solar Impact</t>
  </si>
  <si>
    <t>SI-20160928-1</t>
  </si>
  <si>
    <t>Amicus Solar Cooperative/Solarponics, Inc.</t>
  </si>
  <si>
    <t>SP-5055</t>
  </si>
  <si>
    <t>SU-102516MOD</t>
  </si>
  <si>
    <t>SU-092716MOD</t>
  </si>
  <si>
    <t>SU-101816MOD</t>
  </si>
  <si>
    <t>SS-093016MOD</t>
  </si>
  <si>
    <t>8756-SM960588S PT2</t>
  </si>
  <si>
    <t>8756-SM960877S PT2</t>
  </si>
  <si>
    <t>8756-BB962446S</t>
  </si>
  <si>
    <t>8756-BB962448S</t>
  </si>
  <si>
    <t>0236-AS904208D</t>
  </si>
  <si>
    <t>0236-SRR904252S</t>
  </si>
  <si>
    <t>First Century Holdings, Inc. dba SolAmerica Energy</t>
  </si>
  <si>
    <t>Cinemark-HANWHA-01</t>
  </si>
  <si>
    <t>Gexpro (TN)</t>
  </si>
  <si>
    <t>S114911122</t>
  </si>
  <si>
    <t>PO3464</t>
  </si>
  <si>
    <t>Revision Energy, LLC</t>
  </si>
  <si>
    <t>Hebron50-101216</t>
  </si>
  <si>
    <t>Q-OctStock-8816</t>
  </si>
  <si>
    <t>P101250949 PT3</t>
  </si>
  <si>
    <t>S115217745</t>
  </si>
  <si>
    <t>S115229458</t>
  </si>
  <si>
    <t>PO310631-2</t>
  </si>
  <si>
    <t>PO310631-3</t>
  </si>
  <si>
    <t>PO310631-4</t>
  </si>
  <si>
    <t>PO310631-5</t>
  </si>
  <si>
    <t>PO75662-5</t>
  </si>
  <si>
    <t>SolarCity MD-BL</t>
  </si>
  <si>
    <t>PO75659-6</t>
  </si>
  <si>
    <t>PO75659-9</t>
  </si>
  <si>
    <t>SolarCity MD-CL</t>
  </si>
  <si>
    <t>PO75659-7</t>
  </si>
  <si>
    <t>PO75659-10</t>
  </si>
  <si>
    <t>PO75662-4</t>
  </si>
  <si>
    <t>PO75659-5</t>
  </si>
  <si>
    <t>PO75662-6</t>
  </si>
  <si>
    <t>PO75659-8</t>
  </si>
  <si>
    <t>PO75662-7</t>
  </si>
  <si>
    <t>SolarCity MD-MAD</t>
  </si>
  <si>
    <t>PO75662-8</t>
  </si>
  <si>
    <t>PO75659-11</t>
  </si>
  <si>
    <t>PO75659-12</t>
  </si>
  <si>
    <t>PO75662-9</t>
  </si>
  <si>
    <t>PO75659-13</t>
  </si>
  <si>
    <t>PO75659-14</t>
  </si>
  <si>
    <t>SolarComminities, Inc. dba SunCommon</t>
  </si>
  <si>
    <t>Sun Valley Solution, LLC</t>
  </si>
  <si>
    <t>HNW0930INV</t>
  </si>
  <si>
    <t>United Renewable Energy, LLC</t>
  </si>
  <si>
    <t>PO965 AWP</t>
  </si>
  <si>
    <t>PO966 CDF</t>
  </si>
  <si>
    <t>6216-895238</t>
  </si>
  <si>
    <t>6705-239966</t>
  </si>
  <si>
    <t>6216-903599</t>
  </si>
  <si>
    <t>7539-735105</t>
  </si>
  <si>
    <t>7539-756823</t>
  </si>
  <si>
    <t>1116-856309</t>
  </si>
  <si>
    <t>1116-873777</t>
  </si>
  <si>
    <t>7545-649812</t>
  </si>
  <si>
    <t>PO160805B PT2</t>
  </si>
  <si>
    <t>Advanced Roofing Inc</t>
  </si>
  <si>
    <t>Birdseye Renewable Energy LLC</t>
  </si>
  <si>
    <t>16-96</t>
  </si>
  <si>
    <t>BQ Energy Solar</t>
  </si>
  <si>
    <t>PAT1.3-16-002 PT1</t>
  </si>
  <si>
    <t>PAT1.3-16-002 PT2</t>
  </si>
  <si>
    <t>PAT1.3-16-002 PT3</t>
  </si>
  <si>
    <t>PAT1.3-16-002 PT4</t>
  </si>
  <si>
    <t>1132-CB-900041D</t>
  </si>
  <si>
    <t>6435-JENN934407S</t>
  </si>
  <si>
    <t xml:space="preserve">Q.PRO BFR G4.1 </t>
  </si>
  <si>
    <t>6435-JENN934408S</t>
  </si>
  <si>
    <t>5040-AMK959308D</t>
  </si>
  <si>
    <t>5040-RC959382S</t>
  </si>
  <si>
    <t>5040-AMK959386S</t>
  </si>
  <si>
    <t>5040-RC959419S</t>
  </si>
  <si>
    <t>5040-AMK959389S</t>
  </si>
  <si>
    <t>7605-LG965423S</t>
  </si>
  <si>
    <t>Stock</t>
  </si>
  <si>
    <t>Q.PLUS GFR G4.1</t>
  </si>
  <si>
    <t>S115263163</t>
  </si>
  <si>
    <t>Guasti Construction</t>
  </si>
  <si>
    <t>Kliewer Construction</t>
  </si>
  <si>
    <t>Microgrid Solar</t>
  </si>
  <si>
    <t>1410-01-02</t>
  </si>
  <si>
    <t>Q.PLUS L G2</t>
  </si>
  <si>
    <t>16-125923-1</t>
  </si>
  <si>
    <t>16-127898-1</t>
  </si>
  <si>
    <t xml:space="preserve">Sigora Solar </t>
  </si>
  <si>
    <t>SS1019201600</t>
  </si>
  <si>
    <t>S-320QPro8/31</t>
  </si>
  <si>
    <t>Solar Symphony</t>
  </si>
  <si>
    <t>SU-23</t>
  </si>
  <si>
    <t>SU-24</t>
  </si>
  <si>
    <t>SU-34</t>
  </si>
  <si>
    <t xml:space="preserve">SolarTec USA </t>
  </si>
  <si>
    <t>SUIB/HQC/2016/Robin</t>
  </si>
  <si>
    <t>Sundance Power Systems</t>
  </si>
  <si>
    <t>Sunworks</t>
  </si>
  <si>
    <t>Sutton</t>
  </si>
  <si>
    <t>Univercitysolar Electric</t>
  </si>
  <si>
    <t>Vanadium Metals &amp; Composites</t>
  </si>
  <si>
    <t>1002577VM</t>
  </si>
  <si>
    <t>P100278242</t>
  </si>
  <si>
    <t>602-0146</t>
  </si>
  <si>
    <t>Why Energy LLC</t>
  </si>
  <si>
    <t>Why Energy Stock</t>
  </si>
  <si>
    <t>0834-3-B</t>
  </si>
  <si>
    <t>0833-4-B</t>
  </si>
  <si>
    <t>Q. PRO L-G2</t>
  </si>
  <si>
    <t>8501307-00</t>
  </si>
  <si>
    <t>8501288-00</t>
  </si>
  <si>
    <t>8505062-00</t>
  </si>
  <si>
    <t>8494719-00 (pt 2)</t>
  </si>
  <si>
    <t>8494719-00 (pt 3)</t>
  </si>
  <si>
    <t>8541422-00</t>
  </si>
  <si>
    <t>Cooper-131 (pt 1)</t>
  </si>
  <si>
    <t>customer only picked up 160 modules, they will pick up remaining 64 on 11/3</t>
  </si>
  <si>
    <t xml:space="preserve">CED Greentech East </t>
  </si>
  <si>
    <t>2892-MWJ927331D</t>
  </si>
  <si>
    <t>2016-T2006-2A-REV</t>
  </si>
  <si>
    <t>SIP - Jin confirmed both PO's are included</t>
  </si>
  <si>
    <t>2016-T2753-2A-REV</t>
  </si>
  <si>
    <t>Renovus Energy</t>
  </si>
  <si>
    <t>SPO102326</t>
  </si>
  <si>
    <t>SPO102238</t>
  </si>
  <si>
    <t>SunVest Solar</t>
  </si>
  <si>
    <t>16-0007-2</t>
  </si>
  <si>
    <t>Q. PRO BFR G4.3</t>
  </si>
  <si>
    <t>Unitis Contractor Supplies</t>
  </si>
  <si>
    <t>P100277910</t>
  </si>
  <si>
    <t>Clenera_3</t>
  </si>
  <si>
    <t>C583</t>
  </si>
  <si>
    <t>C545</t>
  </si>
  <si>
    <t>Juwi</t>
  </si>
  <si>
    <t>112592A</t>
  </si>
  <si>
    <t>Strata Solar</t>
  </si>
  <si>
    <t>21.16.540.05 (Bradford)</t>
  </si>
  <si>
    <t>21.14.306.09 (Spring  Valley 2)</t>
  </si>
  <si>
    <t>Whitney Pt. / 2000173062</t>
  </si>
  <si>
    <t>Depcom</t>
  </si>
  <si>
    <t>SE2016-0307</t>
  </si>
  <si>
    <t>October Pipeline</t>
  </si>
  <si>
    <t>As of 9/30/16</t>
  </si>
  <si>
    <t>Ship by 9/30/16</t>
  </si>
  <si>
    <t>85994 PT2</t>
  </si>
  <si>
    <t>12N06 109</t>
  </si>
  <si>
    <t xml:space="preserve">Q.PLUS L-G4.2 </t>
  </si>
  <si>
    <t>ASP-6492madison PT2</t>
  </si>
  <si>
    <t>ASP-6493pscald</t>
  </si>
  <si>
    <t>ASP-6492madison PT3</t>
  </si>
  <si>
    <t>ASP-6492madison PT4</t>
  </si>
  <si>
    <t>AR-072916MOD1</t>
  </si>
  <si>
    <t>Amicus Solar Cooperative/Namaste</t>
  </si>
  <si>
    <t>NS-060316A</t>
  </si>
  <si>
    <t>NS-060316B</t>
  </si>
  <si>
    <t>Amicus Solar Cooperative/Solar Impact, Inc.</t>
  </si>
  <si>
    <t>SI-20160920-1</t>
  </si>
  <si>
    <t>SP-5005</t>
  </si>
  <si>
    <t>SEM-7422</t>
  </si>
  <si>
    <t>SU-082916MOD</t>
  </si>
  <si>
    <t>SU-083016MOD</t>
  </si>
  <si>
    <t>SU-083116MOD</t>
  </si>
  <si>
    <t>SU-090716MOD</t>
  </si>
  <si>
    <t>SU-091916MOD1</t>
  </si>
  <si>
    <t>SU-092116MOD</t>
  </si>
  <si>
    <t>SU-091316MOD</t>
  </si>
  <si>
    <t>SS-090816MOD</t>
  </si>
  <si>
    <t>Backwoods Solar Electric Systems, Inc.</t>
  </si>
  <si>
    <t>PO-0000116042</t>
  </si>
  <si>
    <t>8756-BB961387S PT2</t>
  </si>
  <si>
    <t>8756-BB961387S PT3</t>
  </si>
  <si>
    <t>0236-SRR903984S</t>
  </si>
  <si>
    <t>0237-KM-900510S</t>
  </si>
  <si>
    <t>0236-SRR904030S</t>
  </si>
  <si>
    <t>00124</t>
  </si>
  <si>
    <t>Q.PLUS L-G4.0</t>
  </si>
  <si>
    <t>00125</t>
  </si>
  <si>
    <t>Q.PLUS L-G4.1</t>
  </si>
  <si>
    <t>00126</t>
  </si>
  <si>
    <t>PO3419</t>
  </si>
  <si>
    <t>QaugustStock-61416</t>
  </si>
  <si>
    <t>Solar Five LLC</t>
  </si>
  <si>
    <t>1006 PT2</t>
  </si>
  <si>
    <t>SolarCity</t>
  </si>
  <si>
    <t>PO310631-1</t>
  </si>
  <si>
    <t>Sun Valley Solutions, LLC</t>
  </si>
  <si>
    <t>HNW0915INV</t>
  </si>
  <si>
    <t>7539-700830</t>
  </si>
  <si>
    <t>7539-672656 PT1</t>
  </si>
  <si>
    <t>7539-672656 PT2</t>
  </si>
  <si>
    <t>1116-813249</t>
  </si>
  <si>
    <t>Aten Solar Corp</t>
  </si>
  <si>
    <t>1132-CB-900034D</t>
  </si>
  <si>
    <t>6435-EP932483D</t>
  </si>
  <si>
    <t>5040-JW958982D</t>
  </si>
  <si>
    <t>5040-JW958983D</t>
  </si>
  <si>
    <t>5040-JW959020D</t>
  </si>
  <si>
    <t>5040-RC959121S</t>
  </si>
  <si>
    <t>5040-JW959120D</t>
  </si>
  <si>
    <t>Hamner</t>
  </si>
  <si>
    <t>Distributed Clean Power</t>
  </si>
  <si>
    <t>1102274a</t>
  </si>
  <si>
    <t>Fowler</t>
  </si>
  <si>
    <t>Osterhout</t>
  </si>
  <si>
    <t>Nassau PH 2</t>
  </si>
  <si>
    <t>N.F. Smith &amp; Associates</t>
  </si>
  <si>
    <t>PCI (Performance Contracting Inc)</t>
  </si>
  <si>
    <t>16-119194-1</t>
  </si>
  <si>
    <t>S &amp; C Electric Co</t>
  </si>
  <si>
    <t>778122 PT1</t>
  </si>
  <si>
    <t>778122 PT2</t>
  </si>
  <si>
    <t>SS08311600</t>
  </si>
  <si>
    <t>S&amp;N-320QPro9/7</t>
  </si>
  <si>
    <t>S-64QPro8/31</t>
  </si>
  <si>
    <t>SUIB/HQC/2016/SanMart</t>
  </si>
  <si>
    <t>SUIB/HQC/2016/SanMart PT2</t>
  </si>
  <si>
    <t>1618-01</t>
  </si>
  <si>
    <t>Hanwha Sept 280 Inv 1</t>
  </si>
  <si>
    <t>RE-483</t>
  </si>
  <si>
    <t>1617.16-01</t>
  </si>
  <si>
    <t>0082</t>
  </si>
  <si>
    <t>0086</t>
  </si>
  <si>
    <t xml:space="preserve">Q.PRO BFR G4.3 </t>
  </si>
  <si>
    <t>0087</t>
  </si>
  <si>
    <t>0088</t>
  </si>
  <si>
    <t>TruNorth Solar</t>
  </si>
  <si>
    <t>P100264712.001</t>
  </si>
  <si>
    <t>970603-1</t>
  </si>
  <si>
    <t xml:space="preserve">WDC Puerto Rico </t>
  </si>
  <si>
    <t>773962 PT2</t>
  </si>
  <si>
    <t>8494719-00</t>
  </si>
  <si>
    <t>4984-MW927484S</t>
  </si>
  <si>
    <t>EnterSolar LLC</t>
  </si>
  <si>
    <t>2016-TP-2A</t>
  </si>
  <si>
    <t>Clenera_3_Backup</t>
  </si>
  <si>
    <t>CITRUS / 2000173068</t>
  </si>
  <si>
    <t>BABCOCK / 2000173066</t>
  </si>
  <si>
    <t>MANATEE / 2000173068</t>
  </si>
  <si>
    <t>Marshall / 2000172060</t>
  </si>
  <si>
    <t>Westside / 2000173063</t>
  </si>
  <si>
    <t>Renovus</t>
  </si>
  <si>
    <t>Martin</t>
  </si>
  <si>
    <t>Solarcity</t>
  </si>
  <si>
    <t>Solar Liberty</t>
  </si>
  <si>
    <t>As of 8/31/16</t>
  </si>
  <si>
    <t>Ship by 8/31/16</t>
  </si>
  <si>
    <t>ASP-6492madison</t>
  </si>
  <si>
    <t>A-48801671</t>
  </si>
  <si>
    <t>SI-20160718-1</t>
  </si>
  <si>
    <t>SEM-7409</t>
  </si>
  <si>
    <t>SU-080116MOD</t>
  </si>
  <si>
    <t>SU-080516MOD</t>
  </si>
  <si>
    <t>SU-081716MOD</t>
  </si>
  <si>
    <t>Amicus Solar Cooperative/SunCommon</t>
  </si>
  <si>
    <t>SC-2037</t>
  </si>
  <si>
    <t>Amicus Solar Cooperative/Taitem Engineering PC</t>
  </si>
  <si>
    <t>TE-072216MOD</t>
  </si>
  <si>
    <t>SU-081616MOD</t>
  </si>
  <si>
    <t>Axium Solar</t>
  </si>
  <si>
    <t>PO 201608003</t>
  </si>
  <si>
    <t>8756-BB961387S PT1</t>
  </si>
  <si>
    <t>8756-BB961351D</t>
  </si>
  <si>
    <t>8756-BB961016S</t>
  </si>
  <si>
    <t>8756-SM960877S PT1</t>
  </si>
  <si>
    <t>0236-TM903795S</t>
  </si>
  <si>
    <t>0236-SRR903868S</t>
  </si>
  <si>
    <t>Lightwave Solar Electric, LLC</t>
  </si>
  <si>
    <t>Q275 Stock-4816</t>
  </si>
  <si>
    <t>P101250949 PT2</t>
  </si>
  <si>
    <t>P101250962 PT2</t>
  </si>
  <si>
    <t>PO75662-2</t>
  </si>
  <si>
    <t>PO75662-1</t>
  </si>
  <si>
    <t>PO75659-1</t>
  </si>
  <si>
    <t>PO75659-2</t>
  </si>
  <si>
    <t>PO75659-3</t>
  </si>
  <si>
    <t>PO75659-4</t>
  </si>
  <si>
    <t>PO75658-5</t>
  </si>
  <si>
    <t>PO75658-6</t>
  </si>
  <si>
    <t>PO75658-7</t>
  </si>
  <si>
    <t>PO75658-8</t>
  </si>
  <si>
    <t>PO75658-9</t>
  </si>
  <si>
    <t>PO75662-3</t>
  </si>
  <si>
    <t>Suncrest Solar, Inc.</t>
  </si>
  <si>
    <t>6216-847085</t>
  </si>
  <si>
    <t>7539-629878</t>
  </si>
  <si>
    <t>5680-694810</t>
  </si>
  <si>
    <t>5680-696064</t>
  </si>
  <si>
    <t>Zimmerman-PV</t>
  </si>
  <si>
    <t>Zimmermann-PV</t>
  </si>
  <si>
    <t>ACOSolar Inc</t>
  </si>
  <si>
    <t>PO160727A</t>
  </si>
  <si>
    <t>BrightSolar</t>
  </si>
  <si>
    <t>6435-EP932482D</t>
  </si>
  <si>
    <t>6435-EP932496S PT1</t>
  </si>
  <si>
    <t>6435-EP932496S PT2</t>
  </si>
  <si>
    <t>6435-EP932496S PT3</t>
  </si>
  <si>
    <t>6435-EP932496S PT4</t>
  </si>
  <si>
    <t>6435-EP932496S PT5</t>
  </si>
  <si>
    <t>6435-JENN932990S</t>
  </si>
  <si>
    <t>5040-BMC958929D</t>
  </si>
  <si>
    <t>5040-BMC958930D</t>
  </si>
  <si>
    <t>5040-BMC958931D</t>
  </si>
  <si>
    <t>5040-BMC958932D</t>
  </si>
  <si>
    <t>Cosmic Solar, Inc</t>
  </si>
  <si>
    <t>Bratcher</t>
  </si>
  <si>
    <t xml:space="preserve">Earthwise Energy </t>
  </si>
  <si>
    <t>Hanwha8-2-16</t>
  </si>
  <si>
    <t>N-Hanwha8-15-16</t>
  </si>
  <si>
    <t>S-Hanwha8-15-16</t>
  </si>
  <si>
    <t>Hanwha8-22-16</t>
  </si>
  <si>
    <t>Solarmax Technology Inc</t>
  </si>
  <si>
    <t>SUIB/HQC/2016/AnaHills</t>
  </si>
  <si>
    <t>SUIB/HQC/2016/Ocean-II</t>
  </si>
  <si>
    <t>Hanwha Aug Inv 1</t>
  </si>
  <si>
    <t>0084</t>
  </si>
  <si>
    <t>Walters Wholesale Electric Co.</t>
  </si>
  <si>
    <t>P100264712</t>
  </si>
  <si>
    <t>Q. PRO L-G3</t>
  </si>
  <si>
    <t>Clenera</t>
  </si>
  <si>
    <t>Clenera_4</t>
  </si>
  <si>
    <t>Clenera_5</t>
  </si>
  <si>
    <t>Blythe 125 / 2000172161</t>
  </si>
  <si>
    <t>Whtie Pine 3 pallet</t>
  </si>
  <si>
    <t>Chaves / 2000173068</t>
  </si>
  <si>
    <t>LIVE OAK / 2000172068</t>
  </si>
  <si>
    <t>Joshua Tree / 2000173048</t>
  </si>
  <si>
    <t>including pipeline</t>
  </si>
  <si>
    <t>August Pipeline</t>
  </si>
  <si>
    <t>September Pipeline</t>
  </si>
  <si>
    <t>ABA Clean Energy</t>
  </si>
  <si>
    <t>BQ Energy</t>
  </si>
  <si>
    <t>PO revised</t>
  </si>
  <si>
    <t>Birdseye Energy</t>
  </si>
  <si>
    <t>Capital dynamics</t>
  </si>
  <si>
    <t>Q.PLUS L G4.3</t>
  </si>
  <si>
    <t>Electrical Wholesaler</t>
  </si>
  <si>
    <t>Bline PLUS L G4.2</t>
  </si>
  <si>
    <t>330/335</t>
  </si>
  <si>
    <t>North East Electric Distributor</t>
  </si>
  <si>
    <t>Sunenergy1</t>
  </si>
  <si>
    <t>Amicus - Aegis</t>
  </si>
  <si>
    <t>Grosolar</t>
  </si>
  <si>
    <t>As of 06/29/16</t>
  </si>
  <si>
    <t>Ship by 6/29/16</t>
  </si>
  <si>
    <t>Amicus Solar Cooperative/AES</t>
  </si>
  <si>
    <t>354 PART 2</t>
  </si>
  <si>
    <t>354 PART 3</t>
  </si>
  <si>
    <t>354 PART 4</t>
  </si>
  <si>
    <t>Amicus Solar Cooperative/Namaste Solar</t>
  </si>
  <si>
    <t>NS-3263</t>
  </si>
  <si>
    <t>SEM-7359</t>
  </si>
  <si>
    <t>SU-060116MOD</t>
  </si>
  <si>
    <t>SU-060716MOD</t>
  </si>
  <si>
    <t>SU-062116MOD1</t>
  </si>
  <si>
    <t>SC-1979</t>
  </si>
  <si>
    <t>8756-SM960127S PT1</t>
  </si>
  <si>
    <t>8756-SM960127S PT2</t>
  </si>
  <si>
    <t>8756-SM960587S</t>
  </si>
  <si>
    <t>00132 PART 2</t>
  </si>
  <si>
    <t>Q.PLUS L 4.2.0</t>
  </si>
  <si>
    <t>zep265Stock-51316</t>
  </si>
  <si>
    <t>265Zep20-61316</t>
  </si>
  <si>
    <t>P101065723 PT1</t>
  </si>
  <si>
    <t>P101209181 PT1</t>
  </si>
  <si>
    <t>1006 PT1</t>
  </si>
  <si>
    <t>PO75658-1</t>
  </si>
  <si>
    <t>PO75658-2</t>
  </si>
  <si>
    <t>PO75658-3</t>
  </si>
  <si>
    <t>PO75658-4</t>
  </si>
  <si>
    <t>PO75661-1</t>
  </si>
  <si>
    <t>PO75661-2</t>
  </si>
  <si>
    <t>PO75661-3</t>
  </si>
  <si>
    <t>PO75661-4</t>
  </si>
  <si>
    <t>PO75661-5</t>
  </si>
  <si>
    <t>PO75661-6</t>
  </si>
  <si>
    <t>PO75661-7</t>
  </si>
  <si>
    <t>PO75661-8</t>
  </si>
  <si>
    <t>PO75661-9</t>
  </si>
  <si>
    <t>PO310380-1</t>
  </si>
  <si>
    <t>PO310380-2</t>
  </si>
  <si>
    <t>PO310381-1</t>
  </si>
  <si>
    <t>PO310381-2</t>
  </si>
  <si>
    <t>PO310381-3</t>
  </si>
  <si>
    <t>PO310381-4</t>
  </si>
  <si>
    <t>PO310381-5</t>
  </si>
  <si>
    <t>PO310381-6</t>
  </si>
  <si>
    <t>PO310381-7</t>
  </si>
  <si>
    <t xml:space="preserve">Suncrest Solar, Inc. </t>
  </si>
  <si>
    <t>Wesco (TX)</t>
  </si>
  <si>
    <t>5680-687309</t>
  </si>
  <si>
    <t>Wesco Distribution Inc.</t>
  </si>
  <si>
    <t>5680-688951</t>
  </si>
  <si>
    <t>5680-688006</t>
  </si>
  <si>
    <t>Wesco Distribution Inc./Solarmax Tech</t>
  </si>
  <si>
    <t>6329-177781</t>
  </si>
  <si>
    <t>6329-184185</t>
  </si>
  <si>
    <t>ACS 1611</t>
  </si>
  <si>
    <t>Q.PRO L G2.0.1</t>
  </si>
  <si>
    <t>Q.PRO L G2.0.2</t>
  </si>
  <si>
    <t>BrightSolar Capital</t>
  </si>
  <si>
    <t>7133-JIM931130D</t>
  </si>
  <si>
    <t>Cromwell Enviromental</t>
  </si>
  <si>
    <t xml:space="preserve">Q.PRO SC G4.1 </t>
  </si>
  <si>
    <t>1102260F</t>
  </si>
  <si>
    <t xml:space="preserve">Q.PRO BFR G4.3  </t>
  </si>
  <si>
    <t>11002270B</t>
  </si>
  <si>
    <t>P100417283 PT1</t>
  </si>
  <si>
    <t>Solcius LLC</t>
  </si>
  <si>
    <t>P1433</t>
  </si>
  <si>
    <t>SUIB/HQC/2016/Ocean-I</t>
  </si>
  <si>
    <t>SUIB/HQC/2016/HI-LB</t>
  </si>
  <si>
    <t xml:space="preserve">Q.PRO G4 </t>
  </si>
  <si>
    <t xml:space="preserve">  1611-02</t>
  </si>
  <si>
    <t>B.LINE PLUS L G4.2</t>
  </si>
  <si>
    <t>Q.PLUS L G4</t>
  </si>
  <si>
    <t>1612-02</t>
  </si>
  <si>
    <t>1613-01</t>
  </si>
  <si>
    <t>B.LINE PRO L G4.1</t>
  </si>
  <si>
    <t>771459 PT3</t>
  </si>
  <si>
    <t>771459 PT4</t>
  </si>
  <si>
    <t>Clenera-1</t>
  </si>
  <si>
    <t>River Bend / 2000172146</t>
  </si>
  <si>
    <t>Chaves Co.  / 2000172148</t>
  </si>
  <si>
    <t>April Revenue Forecast</t>
  </si>
  <si>
    <t>As of 05/02/16</t>
  </si>
  <si>
    <t>Ship by 4/30/16</t>
  </si>
  <si>
    <t>SEM-7317</t>
  </si>
  <si>
    <t>354 PART 1</t>
  </si>
  <si>
    <t>RE-42716</t>
  </si>
  <si>
    <t>ship out 4/29/16 by rail</t>
  </si>
  <si>
    <t>8756-BB958417S PT3</t>
  </si>
  <si>
    <t>8756-BB958417S PT4</t>
  </si>
  <si>
    <t>8756-BB958417S PT5</t>
  </si>
  <si>
    <t>8756-BB958417S PT6</t>
  </si>
  <si>
    <t>ship out 4/29/16</t>
  </si>
  <si>
    <t>Crescent Electric Supply Company</t>
  </si>
  <si>
    <t>P500302829</t>
  </si>
  <si>
    <t>P500315680</t>
  </si>
  <si>
    <t>P500315715</t>
  </si>
  <si>
    <t>P500324050</t>
  </si>
  <si>
    <t>P100418848 PT1</t>
  </si>
  <si>
    <t>P100418848 PT2</t>
  </si>
  <si>
    <t>Juwi Solar Inc.</t>
  </si>
  <si>
    <t>URE</t>
  </si>
  <si>
    <t>868 TIFT</t>
  </si>
  <si>
    <t xml:space="preserve">Q. PRO L-G3 </t>
  </si>
  <si>
    <t>8259021-00</t>
  </si>
  <si>
    <t>ATEN Solar Corporation</t>
  </si>
  <si>
    <t>Q.PRO L G1</t>
  </si>
  <si>
    <t>Constellation Solar Arizona, LLC</t>
  </si>
  <si>
    <t>1102260D</t>
  </si>
  <si>
    <t>Franken Solar</t>
  </si>
  <si>
    <t>PO0001572</t>
  </si>
  <si>
    <t>Independent Electric Supply Inc</t>
  </si>
  <si>
    <t>P100417277</t>
  </si>
  <si>
    <t>In-Land Technologies</t>
  </si>
  <si>
    <t>RD-04-15-01</t>
  </si>
  <si>
    <t>Lifestye Solar Inc</t>
  </si>
  <si>
    <t>H-3</t>
  </si>
  <si>
    <t>OneSource Distributors LLC</t>
  </si>
  <si>
    <t>P1842224</t>
  </si>
  <si>
    <t>Onyx Renewable Partners LP</t>
  </si>
  <si>
    <t>PO7035</t>
  </si>
  <si>
    <t>Quantum Solar Designs Inc.</t>
  </si>
  <si>
    <t>SolarTec</t>
  </si>
  <si>
    <t>P1354</t>
  </si>
  <si>
    <t>P1381</t>
  </si>
  <si>
    <t>SUIB/HQC/2016/006</t>
  </si>
  <si>
    <t>SUIB/HQC/2016/007</t>
  </si>
  <si>
    <t>SunLink Corporation</t>
  </si>
  <si>
    <t>1605-04</t>
  </si>
  <si>
    <t>Q.PLUS L G4.1</t>
  </si>
  <si>
    <t>771459 PT1</t>
  </si>
  <si>
    <t>QPRO LG4.1</t>
  </si>
  <si>
    <t>P101178562</t>
  </si>
  <si>
    <t>QPRO BFR G4.1</t>
  </si>
  <si>
    <t>QPRO BFR G4.3</t>
  </si>
  <si>
    <t>QPRO G4.1 SC</t>
  </si>
  <si>
    <t>6217-007190</t>
  </si>
  <si>
    <t>Wesco (AZ)</t>
  </si>
  <si>
    <t>6216-665466</t>
  </si>
  <si>
    <t>6217-954629</t>
  </si>
  <si>
    <t>6705-948522</t>
  </si>
  <si>
    <t>6216-725796</t>
  </si>
  <si>
    <t>6329-162076</t>
  </si>
  <si>
    <t>6329-162075</t>
  </si>
  <si>
    <t>6329-168050</t>
  </si>
  <si>
    <t>Wesco (CO)</t>
  </si>
  <si>
    <t>6660-282319</t>
  </si>
  <si>
    <t>Wesco (MA)</t>
  </si>
  <si>
    <t>1116-662054</t>
  </si>
  <si>
    <t>Q.PRO G4.1 SC BLK Zep</t>
  </si>
  <si>
    <t>5680-680565</t>
  </si>
  <si>
    <t xml:space="preserve">Q.PRO G4.1 SC  </t>
  </si>
  <si>
    <t>Wesco (UT)</t>
  </si>
  <si>
    <t>6438-310660</t>
  </si>
  <si>
    <t xml:space="preserve">HI shipment </t>
  </si>
  <si>
    <t>March Revenue Forecast</t>
  </si>
  <si>
    <t>As of 03/31/16</t>
  </si>
  <si>
    <t>Ship by 3/31/16</t>
  </si>
  <si>
    <t>0236-SRR903028S</t>
  </si>
  <si>
    <t>0236-SRR903029S</t>
  </si>
  <si>
    <t>8756-BB958417S PT2</t>
  </si>
  <si>
    <t>Code Green Solar</t>
  </si>
  <si>
    <t>Renewable Energy Design Group, L3C</t>
  </si>
  <si>
    <t>P1602</t>
  </si>
  <si>
    <t>SE2015-0142</t>
  </si>
  <si>
    <t xml:space="preserve">CED </t>
  </si>
  <si>
    <t>4435-BP966403D</t>
  </si>
  <si>
    <t>1102259B</t>
  </si>
  <si>
    <t>1102260C</t>
  </si>
  <si>
    <t>Q PRO BFR G4</t>
  </si>
  <si>
    <t>PO0001523</t>
  </si>
  <si>
    <t>Haddad Docks Corner LLC</t>
  </si>
  <si>
    <t>Independent Electric Supply , Inc</t>
  </si>
  <si>
    <t>S102702256</t>
  </si>
  <si>
    <t>Kliewer Construction, Inc.</t>
  </si>
  <si>
    <t>MasterBuilt Industries LLC</t>
  </si>
  <si>
    <t>DDP ship by 3/31</t>
  </si>
  <si>
    <t>P1231</t>
  </si>
  <si>
    <t>P1288</t>
  </si>
  <si>
    <t>P1289</t>
  </si>
  <si>
    <t>Q.PRO L G 4.1</t>
  </si>
  <si>
    <t>Civcsolar</t>
  </si>
  <si>
    <t>81717-51287</t>
  </si>
  <si>
    <t>81715-51294</t>
  </si>
  <si>
    <t>86838-54291</t>
  </si>
  <si>
    <t>6705-904618</t>
  </si>
  <si>
    <t>6705-904621</t>
  </si>
  <si>
    <t>6438-302520</t>
  </si>
  <si>
    <t>6705-948502</t>
  </si>
  <si>
    <t>6660-276991</t>
  </si>
  <si>
    <t>6705-901076</t>
  </si>
  <si>
    <t>6216-630706</t>
  </si>
  <si>
    <t>6216-665461</t>
  </si>
  <si>
    <t>7539-024797</t>
  </si>
  <si>
    <t>6216-665448</t>
  </si>
  <si>
    <t>6438-302523</t>
  </si>
  <si>
    <t>6216-665454</t>
  </si>
  <si>
    <t>WhitePine / 2000172063</t>
  </si>
  <si>
    <t>Q.PRO L G4.2</t>
  </si>
  <si>
    <t>Chaves Co.  / 2000172178</t>
  </si>
  <si>
    <t>NEER SAMPLE</t>
  </si>
  <si>
    <t>February Revenue Forecast</t>
  </si>
  <si>
    <t>As of 02/29/15</t>
  </si>
  <si>
    <t>Ship by 2/29/16</t>
  </si>
  <si>
    <t>8756-BB957560S</t>
  </si>
  <si>
    <t>8756-BB957710S</t>
  </si>
  <si>
    <t>8756-GR958276D</t>
  </si>
  <si>
    <t>0236-SRR902922S</t>
  </si>
  <si>
    <t>8756-BB958417S</t>
  </si>
  <si>
    <t>0236-SRR903007S</t>
  </si>
  <si>
    <t>P101072970</t>
  </si>
  <si>
    <t>P100406252</t>
  </si>
  <si>
    <t>NRG Renew Spark LLC</t>
  </si>
  <si>
    <t>P1601</t>
  </si>
  <si>
    <t>SS02011600</t>
  </si>
  <si>
    <t>0201380</t>
  </si>
  <si>
    <t>2015-5aa</t>
  </si>
  <si>
    <t>2015-8ab</t>
  </si>
  <si>
    <t>California Solar Systems</t>
  </si>
  <si>
    <t>2015-5ab</t>
  </si>
  <si>
    <t>Desert Solar Inc</t>
  </si>
  <si>
    <t>16-02210</t>
  </si>
  <si>
    <t>16-02226</t>
  </si>
  <si>
    <t>Solar3D</t>
  </si>
  <si>
    <t>Qcell41b</t>
  </si>
  <si>
    <t>Global Energy Collaborations</t>
  </si>
  <si>
    <t>GEC-Hanwa-01-2016</t>
  </si>
  <si>
    <t>P100410473</t>
  </si>
  <si>
    <t>10 Rev-1</t>
  </si>
  <si>
    <t>12 Rev-1</t>
  </si>
  <si>
    <t>SUIB/HQC/2016/004</t>
  </si>
  <si>
    <t>SURSK/HQC/2016/003</t>
  </si>
  <si>
    <t>81716-51291</t>
  </si>
  <si>
    <t>81713-51300</t>
  </si>
  <si>
    <t>P101048872</t>
  </si>
  <si>
    <t>P101048873</t>
  </si>
  <si>
    <t>P101065736</t>
  </si>
  <si>
    <t>P101065743</t>
  </si>
  <si>
    <t>7539-024730</t>
  </si>
  <si>
    <t>6705-901070</t>
  </si>
  <si>
    <t>5680-669256</t>
  </si>
  <si>
    <t>6217-954625</t>
  </si>
  <si>
    <t>5680-675531</t>
  </si>
  <si>
    <t>5680-676612</t>
  </si>
  <si>
    <t>6438-310541</t>
  </si>
  <si>
    <t>6660-277001</t>
  </si>
  <si>
    <t>6660-277006</t>
  </si>
  <si>
    <t>6438-302516</t>
  </si>
  <si>
    <t>6705-901080</t>
  </si>
  <si>
    <t>6438-288854</t>
  </si>
  <si>
    <t>7539-024754</t>
  </si>
  <si>
    <t>6705-904609</t>
  </si>
  <si>
    <t>6216-665791</t>
  </si>
  <si>
    <t>Q.Pro L-G4.1</t>
  </si>
  <si>
    <t>Riverbend/ 2000172067</t>
  </si>
  <si>
    <t>Feb - Pipeline</t>
  </si>
  <si>
    <t>Siemens</t>
  </si>
  <si>
    <t>Q Pro L G2.3</t>
  </si>
  <si>
    <t>Pending; Need 12.5% deposit; Ready to receive March 2nd-March 4th</t>
  </si>
  <si>
    <t xml:space="preserve">Revenue Summary </t>
  </si>
  <si>
    <t>PO received</t>
  </si>
  <si>
    <t>Total confirmed</t>
  </si>
  <si>
    <t>Delta</t>
  </si>
  <si>
    <t>Pipe Line Summary : High probability only</t>
  </si>
  <si>
    <t>Power</t>
  </si>
  <si>
    <t>Volume</t>
  </si>
  <si>
    <t>Fortune Energy / Wesco</t>
  </si>
  <si>
    <t>WDC</t>
  </si>
  <si>
    <t>MAXIMO</t>
  </si>
  <si>
    <t>SunEnergy 1</t>
  </si>
  <si>
    <t>AEP / REC</t>
  </si>
  <si>
    <t>Current as of Aug 28th</t>
  </si>
  <si>
    <t>Shipped 
by Aug. 28th</t>
  </si>
  <si>
    <t>Central Tech</t>
  </si>
  <si>
    <t>Corvette Jr PS</t>
  </si>
  <si>
    <t>West Humber</t>
  </si>
  <si>
    <t>Week 1 MW</t>
  </si>
  <si>
    <t>Week 1 
Rev</t>
  </si>
  <si>
    <t>Week 2 
MW</t>
  </si>
  <si>
    <t>Week 2
Rev</t>
  </si>
  <si>
    <t>Week 3
MW</t>
  </si>
  <si>
    <t>Week 3
Rev</t>
  </si>
  <si>
    <t>Q.Home</t>
  </si>
  <si>
    <t>60</t>
  </si>
  <si>
    <t>Q.PEAK DUO BLK ML G10.a+</t>
  </si>
  <si>
    <t>Q.PEAK DUO XL G10.3 BFG</t>
  </si>
  <si>
    <t>Las Vegas</t>
  </si>
  <si>
    <t>Stockton</t>
  </si>
  <si>
    <t>11779</t>
  </si>
  <si>
    <t>Huntington</t>
  </si>
  <si>
    <t>WV</t>
  </si>
  <si>
    <t>DF</t>
  </si>
  <si>
    <t>CED Greentech Miami</t>
  </si>
  <si>
    <t>34221</t>
  </si>
  <si>
    <t>CED Greentech Seattle</t>
  </si>
  <si>
    <t>Q.PEAK DUO BLK ML G10+</t>
  </si>
  <si>
    <t>Colin</t>
  </si>
  <si>
    <t>92507</t>
  </si>
  <si>
    <t>KENT</t>
  </si>
  <si>
    <t>98032</t>
  </si>
  <si>
    <t>Albuquerque</t>
  </si>
  <si>
    <t>Riverside</t>
  </si>
  <si>
    <t>from: chi</t>
  </si>
  <si>
    <t>Q.PEAK DUO XL G10</t>
  </si>
  <si>
    <t>Q.PEAK DUO XL G10.C</t>
  </si>
  <si>
    <t>N</t>
  </si>
  <si>
    <t>System</t>
  </si>
  <si>
    <t>32809</t>
  </si>
  <si>
    <t>COLIN</t>
  </si>
  <si>
    <t>30376609F</t>
  </si>
  <si>
    <t>PS</t>
  </si>
  <si>
    <t>PM&amp;M Electric Inc. dba Titan Solar Power</t>
  </si>
  <si>
    <t>Soligent Distribution, LLC</t>
  </si>
  <si>
    <t>30397472F</t>
  </si>
  <si>
    <t>Dallas</t>
  </si>
  <si>
    <t>Mesa</t>
  </si>
  <si>
    <t>SST</t>
  </si>
  <si>
    <t>Milton</t>
  </si>
  <si>
    <t>Johnson</t>
  </si>
  <si>
    <t>Casey</t>
  </si>
  <si>
    <t>SUNSTREET</t>
  </si>
  <si>
    <t>Phoenix</t>
  </si>
  <si>
    <t>SRWEIH1018601-U000</t>
  </si>
  <si>
    <t>SRWBPNU016301-U000</t>
  </si>
  <si>
    <t>BRWMLD101RSDD-U000</t>
  </si>
  <si>
    <t>BWCWIFIDG0SLX-U000</t>
  </si>
  <si>
    <t>BWCENME1P0SLX-U000</t>
  </si>
  <si>
    <t>San Antonio</t>
  </si>
  <si>
    <t>Chatsworth</t>
  </si>
  <si>
    <t>Q.PEAK DUO XL G10 BFG</t>
  </si>
  <si>
    <t>Q.PEAK DUO XL G10.D BFG</t>
  </si>
  <si>
    <t>Tesla T400H</t>
  </si>
  <si>
    <t>do AR/CR</t>
  </si>
  <si>
    <t>30390256F</t>
  </si>
  <si>
    <t>Savannah, GA</t>
  </si>
  <si>
    <t>Lathrop</t>
  </si>
  <si>
    <t>95330</t>
  </si>
  <si>
    <t>CED Greentech Fresno</t>
  </si>
  <si>
    <t>Clean Power Management LLC</t>
  </si>
  <si>
    <t>CPM-LADWP-QCELL-Q4202 PT2</t>
  </si>
  <si>
    <t>Katy</t>
  </si>
  <si>
    <t>Fresno</t>
  </si>
  <si>
    <t>Denver</t>
  </si>
  <si>
    <t>CED Greentech Austin</t>
  </si>
  <si>
    <t>CED Greentech Dallas</t>
  </si>
  <si>
    <t>CED Greentech El Paso</t>
  </si>
  <si>
    <t>CED Greentech Houston</t>
  </si>
  <si>
    <t>CED Greentech San Antonio</t>
  </si>
  <si>
    <t>CED Greentech Tempe</t>
  </si>
  <si>
    <t>V3 Electric, Inc</t>
  </si>
  <si>
    <t>Q.HOME+ TX-8.6</t>
  </si>
  <si>
    <t xml:space="preserve">BWCBMSP000SLX-U000 </t>
  </si>
  <si>
    <t xml:space="preserve">BWCATSM000SLX-U000 </t>
  </si>
  <si>
    <t>HQCAESS1121</t>
  </si>
  <si>
    <t>HQCAESS1122</t>
  </si>
  <si>
    <t>HQCAESS1103</t>
  </si>
  <si>
    <t>HQCAESS1105</t>
  </si>
  <si>
    <t>BWCATSM000SLX-U000</t>
  </si>
  <si>
    <t>BWCBMSP000SLX-U000</t>
  </si>
  <si>
    <t>BWCACCBMS0SLX-U000</t>
  </si>
  <si>
    <t>BWCACCBSL0SLX-U000</t>
  </si>
  <si>
    <t>auto-transformer</t>
  </si>
  <si>
    <t>Tampa</t>
  </si>
  <si>
    <t>Cheshire</t>
  </si>
  <si>
    <t>Battery</t>
  </si>
  <si>
    <t>BAT BMS-G1</t>
  </si>
  <si>
    <t>Inverter</t>
  </si>
  <si>
    <t>SRWEIH1017601-U000</t>
  </si>
  <si>
    <t>Q.HOME+ AC-G1 7.6</t>
  </si>
  <si>
    <t>BAT63</t>
  </si>
  <si>
    <t>Accessory</t>
  </si>
  <si>
    <t>Wifi module</t>
  </si>
  <si>
    <t>EMS</t>
  </si>
  <si>
    <t>Meter set</t>
  </si>
  <si>
    <t>Battery Accessory box , Master control Accessory</t>
  </si>
  <si>
    <t>Battery Accessory box , Slave control Accessory</t>
  </si>
  <si>
    <t>Concord</t>
  </si>
  <si>
    <t>CED Greentech Maine</t>
  </si>
  <si>
    <t>CED Greentech Minneapolis</t>
  </si>
  <si>
    <t>Saco</t>
  </si>
  <si>
    <t>ME</t>
  </si>
  <si>
    <t>04072</t>
  </si>
  <si>
    <t>MN</t>
  </si>
  <si>
    <t>San Bernardino</t>
  </si>
  <si>
    <t>JL</t>
  </si>
  <si>
    <t>Elkridge</t>
  </si>
  <si>
    <t>Sparks</t>
  </si>
  <si>
    <t>HQCA Item Code</t>
  </si>
  <si>
    <t>Product Name (Component)</t>
  </si>
  <si>
    <t>kW</t>
  </si>
  <si>
    <t>Item Group</t>
  </si>
  <si>
    <t xml:space="preserve">Cost </t>
  </si>
  <si>
    <t xml:space="preserve">Manufacture Product Description </t>
  </si>
  <si>
    <t xml:space="preserve">Manf. Serial # </t>
  </si>
  <si>
    <t>SRWEIH1016001-U000</t>
  </si>
  <si>
    <t>Q.HOME+ HYB-G1 6.0</t>
  </si>
  <si>
    <t>6.0kw hybrid inverter</t>
  </si>
  <si>
    <t>QH0600F########</t>
  </si>
  <si>
    <t>SRWEIH1017001-U000</t>
  </si>
  <si>
    <t>Q.HOME+ HYB-G1 7.0</t>
  </si>
  <si>
    <t>7.0kw hybrid inverter</t>
  </si>
  <si>
    <t>QH0700F########</t>
  </si>
  <si>
    <t>Q.HOME+ HYB-G1 7.6</t>
  </si>
  <si>
    <t>7.6kw hybrid inverter</t>
  </si>
  <si>
    <t>QH0760F########</t>
  </si>
  <si>
    <t>Q.HOME+ HYB-G1 8.6</t>
  </si>
  <si>
    <t>8.6kw hybrid inverter</t>
  </si>
  <si>
    <t>QA0860F########</t>
  </si>
  <si>
    <t>SRWEIA1016001-U000</t>
  </si>
  <si>
    <t>Q.HOME+ AC-G1 6.0</t>
  </si>
  <si>
    <t>6.0kw AC coupled inverter</t>
  </si>
  <si>
    <t>QA0600F########</t>
  </si>
  <si>
    <t>SRWEIA1017001-U000</t>
  </si>
  <si>
    <t>Q.HOME+ AC-G1 7.0</t>
  </si>
  <si>
    <t>7.0kw AC coupled inverter</t>
  </si>
  <si>
    <t>QA0700F########</t>
  </si>
  <si>
    <t>SRWEIA1017601-U000</t>
  </si>
  <si>
    <t>7.6kw AC coupled inverter</t>
  </si>
  <si>
    <t>QA0760F########</t>
  </si>
  <si>
    <t>SRWEIA1018601-U000</t>
  </si>
  <si>
    <t>Q.HOME+ AC-G1 8.6</t>
  </si>
  <si>
    <t>8.6kw AC coupled inverter</t>
  </si>
  <si>
    <t>SRWBPNU014501-U000</t>
  </si>
  <si>
    <t>BAT45</t>
  </si>
  <si>
    <t>4.5kwh high voltage battery</t>
  </si>
  <si>
    <t>HH63200420A###</t>
  </si>
  <si>
    <t>6.3kwh high voltage battery</t>
  </si>
  <si>
    <t>BMS (master control module)</t>
  </si>
  <si>
    <t>TBOX1908083###</t>
  </si>
  <si>
    <t xml:space="preserve">$-   </t>
  </si>
  <si>
    <t>Accessory box for master control module</t>
  </si>
  <si>
    <t>Accessory box for battery module</t>
  </si>
  <si>
    <t>WiFi module (usually packed in the inverter box)</t>
  </si>
  <si>
    <t>ancrel meter (usually packed in the inverter box)</t>
  </si>
  <si>
    <t>Rapid Shut Module</t>
  </si>
  <si>
    <t>RSD</t>
  </si>
  <si>
    <t>SKU#</t>
  </si>
  <si>
    <t>Product Name (System)</t>
  </si>
  <si>
    <t>Component 1</t>
  </si>
  <si>
    <t>Component 2</t>
  </si>
  <si>
    <t>Component 3</t>
  </si>
  <si>
    <t>Component 4</t>
  </si>
  <si>
    <t>Component 5</t>
  </si>
  <si>
    <t>Component 6</t>
  </si>
  <si>
    <t>Component 7(inside inverter box)</t>
  </si>
  <si>
    <t>Component 8(inside inverter box)</t>
  </si>
  <si>
    <t>Name</t>
  </si>
  <si>
    <t>HQCAESS1101</t>
    <phoneticPr fontId="5" type="noConversion"/>
  </si>
  <si>
    <t>Q.HOME+ HYB ESS-G1 6.0/4.5</t>
    <phoneticPr fontId="5" type="noConversion"/>
  </si>
  <si>
    <t xml:space="preserve">BWCACCBMS0SLX-U000 </t>
  </si>
  <si>
    <t xml:space="preserve">BWCACCBSL0SLX-U000 </t>
  </si>
  <si>
    <t>HQCAESS1102</t>
  </si>
  <si>
    <t>Q.HOME+ HYB ESS-G1 6.0/6.3</t>
    <phoneticPr fontId="5" type="noConversion"/>
  </si>
  <si>
    <t>Q.HOME+ HYB ESS-G1 6.0/9.0</t>
    <phoneticPr fontId="5" type="noConversion"/>
  </si>
  <si>
    <t>HQCAESS1104</t>
  </si>
  <si>
    <t>Q.HOME+ HYB ESS-G1 6.0/12.6</t>
    <phoneticPr fontId="5" type="noConversion"/>
  </si>
  <si>
    <t>Q.HOME+ HYB ESS-G1 6.0/13.5</t>
    <phoneticPr fontId="5" type="noConversion"/>
  </si>
  <si>
    <t>HQCAESS1106</t>
  </si>
  <si>
    <t>Q.HOME+ HYB ESS-G1 6.0/18.9</t>
    <phoneticPr fontId="5" type="noConversion"/>
  </si>
  <si>
    <t>HQCAESS1107</t>
  </si>
  <si>
    <t>Q.HOME+ HYB ESS-G1 7.0/4.5</t>
    <phoneticPr fontId="5" type="noConversion"/>
  </si>
  <si>
    <t>HQCAESS1108</t>
  </si>
  <si>
    <t>Q.HOME+ HYB ESS-G1 7.0/6.3</t>
    <phoneticPr fontId="5" type="noConversion"/>
  </si>
  <si>
    <t>HQCAESS1109</t>
  </si>
  <si>
    <t>Q.HOME+ HYB ESS-G1 7.0/9.0</t>
    <phoneticPr fontId="5" type="noConversion"/>
  </si>
  <si>
    <t>HQCAESS1110</t>
  </si>
  <si>
    <t>Q.HOME+ HYB ESS-G1 7.0/12.6</t>
    <phoneticPr fontId="5" type="noConversion"/>
  </si>
  <si>
    <t>HQCAESS1111</t>
  </si>
  <si>
    <t>Q.HOME+ HYB ESS-G1 7.0/13.5</t>
    <phoneticPr fontId="5" type="noConversion"/>
  </si>
  <si>
    <t>HQCAESS1112</t>
  </si>
  <si>
    <t>Q.HOME+ HYB ESS-G1 7.0/18.9</t>
    <phoneticPr fontId="5" type="noConversion"/>
  </si>
  <si>
    <t>HQCAESS1113</t>
  </si>
  <si>
    <t>Q.HOME+ HYB ESS-G1 7.6/4.5</t>
    <phoneticPr fontId="5" type="noConversion"/>
  </si>
  <si>
    <t>HQCAESS1114</t>
  </si>
  <si>
    <t>Q.HOME+ HYB ESS-G1 7.6/6.3</t>
    <phoneticPr fontId="5" type="noConversion"/>
  </si>
  <si>
    <t>HQCAESS1115</t>
  </si>
  <si>
    <t>Q.HOME+ HYB ESS-G1 7.6/9.0</t>
    <phoneticPr fontId="5" type="noConversion"/>
  </si>
  <si>
    <t>HQCAESS1116</t>
  </si>
  <si>
    <t>Q.HOME+ HYB ESS-G1 7.6/12.6</t>
    <phoneticPr fontId="5" type="noConversion"/>
  </si>
  <si>
    <t>HQCAESS1117</t>
  </si>
  <si>
    <t>Q.HOME+ HYB ESS-G1 7.6/13.5</t>
    <phoneticPr fontId="5" type="noConversion"/>
  </si>
  <si>
    <t>HQCAESS1118</t>
  </si>
  <si>
    <t>Q.HOME+ HYB ESS-G1 7.6/18.9</t>
    <phoneticPr fontId="5" type="noConversion"/>
  </si>
  <si>
    <t>HQCAESS1119</t>
  </si>
  <si>
    <t>Q.HOME+ HYB ESS-G1 8.6/4.5</t>
    <phoneticPr fontId="5" type="noConversion"/>
  </si>
  <si>
    <t>HQCAESS1120</t>
  </si>
  <si>
    <t>Q.HOME+ HYB ESS-G1 8.6/6.3</t>
    <phoneticPr fontId="5" type="noConversion"/>
  </si>
  <si>
    <t>Q.HOME+ HYB ESS-G1 8.6/9.0</t>
    <phoneticPr fontId="5" type="noConversion"/>
  </si>
  <si>
    <t>Q.HOME+ HYB ESS-G1 8.6/12.6</t>
    <phoneticPr fontId="5" type="noConversion"/>
  </si>
  <si>
    <t>HQCAESS1123</t>
  </si>
  <si>
    <t>Q.HOME+ HYB ESS-G1 8.6/13.5</t>
    <phoneticPr fontId="5" type="noConversion"/>
  </si>
  <si>
    <t>HQCAESS1124</t>
  </si>
  <si>
    <t>Q.HOME+ HYB ESS-G1 8.6/18.9</t>
    <phoneticPr fontId="5" type="noConversion"/>
  </si>
  <si>
    <t>HQCAESS1201</t>
    <phoneticPr fontId="5" type="noConversion"/>
  </si>
  <si>
    <t>Q.HOME+ AC ESS-G1 6.0/4.5</t>
  </si>
  <si>
    <t>HQCAESS1202</t>
  </si>
  <si>
    <t>Q.HOME+ AC ESS-G1 6.0/6.3</t>
  </si>
  <si>
    <t>HQCAESS1203</t>
  </si>
  <si>
    <t>Q.HOME+ AC ESS-G1 6.0/9.0</t>
  </si>
  <si>
    <t>HQCAESS1204</t>
  </si>
  <si>
    <t>Q.HOME+ AC ESS-G1 6.0/12.6</t>
  </si>
  <si>
    <t>HQCAESS1205</t>
  </si>
  <si>
    <t>Q.HOME+ AC ESS-G1 6.0/13.5</t>
  </si>
  <si>
    <t>HQCAESS1206</t>
  </si>
  <si>
    <t>Q.HOME+ AC ESS-G1 6.0/18.9</t>
  </si>
  <si>
    <t>HQCAESS1207</t>
  </si>
  <si>
    <t>Q.HOME+ AC ESS-G1 7.0/4.5</t>
  </si>
  <si>
    <t>HQCAESS1208</t>
  </si>
  <si>
    <t>Q.HOME+ AC ESS-G1 7.0/6.3</t>
  </si>
  <si>
    <t>HQCAESS1209</t>
  </si>
  <si>
    <t>Q.HOME+ AC ESS-G1 7.0/9.0</t>
  </si>
  <si>
    <t>HQCAESS1210</t>
  </si>
  <si>
    <t>Q.HOME+ AC ESS-G1 7.0/12.6</t>
  </si>
  <si>
    <t>HQCAESS1211</t>
  </si>
  <si>
    <t>Q.HOME+ AC ESS-G1 7.0/13.5</t>
  </si>
  <si>
    <t>HQCAESS1212</t>
  </si>
  <si>
    <t>Q.HOME+ AC ESS-G1 7.0/18.9</t>
  </si>
  <si>
    <t>HQCAESS1213</t>
  </si>
  <si>
    <t>Q.HOME+ AC ESS-G1 7.6/4.5</t>
  </si>
  <si>
    <t>HQCAESS1214</t>
  </si>
  <si>
    <t>Q.HOME+ AC ESS-G1 7.6/6.3</t>
  </si>
  <si>
    <t>HQCAESS1215</t>
  </si>
  <si>
    <t>Q.HOME+ AC ESS-G1 7.6/9.0</t>
  </si>
  <si>
    <t>HQCAESS1216</t>
  </si>
  <si>
    <t>Q.HOME+ AC ESS-G1 7.6/12.6</t>
  </si>
  <si>
    <t>HQCAESS1217</t>
  </si>
  <si>
    <t>Q.HOME+ AC ESS-G1 7.6/13.5</t>
  </si>
  <si>
    <t>HQCAESS1218</t>
  </si>
  <si>
    <t>Q.HOME+ AC ESS-G1 7.6/18.9</t>
  </si>
  <si>
    <t>HQCAESS1219</t>
  </si>
  <si>
    <t>Q.HOME+ AC ESS-G1 8.6/4.5</t>
  </si>
  <si>
    <t>HQCAESS1220</t>
  </si>
  <si>
    <t>Q.HOME+ AC ESS-G1 8.6/6.3</t>
  </si>
  <si>
    <t>HQCAESS1221</t>
  </si>
  <si>
    <t>Q.HOME+ AC ESS-G1 8.6/9.0</t>
  </si>
  <si>
    <t>HQCAESS1222</t>
  </si>
  <si>
    <t>Q.HOME+ AC ESS-G1 8.6/12.6</t>
  </si>
  <si>
    <t>HQCAESS1223</t>
  </si>
  <si>
    <t>Q.HOME+ AC ESS-G1 8.6/13.5</t>
  </si>
  <si>
    <t>HQCAESS1224</t>
  </si>
  <si>
    <t>Q.HOME+ AC ESS-G1 8.6/18.9</t>
  </si>
  <si>
    <t>Product name</t>
  </si>
  <si>
    <t>RSD Modules</t>
  </si>
  <si>
    <t>Q.PEAK DUO BLK ML-G10.A+</t>
  </si>
  <si>
    <t>LUMIO</t>
  </si>
  <si>
    <t>Day</t>
  </si>
  <si>
    <t>Inbound (available inventory)</t>
  </si>
  <si>
    <t>Priority from allocation</t>
  </si>
  <si>
    <t>Cargo Release Apporavl</t>
  </si>
  <si>
    <t>upon availability from inbound priority has to be given to the allocated PO</t>
  </si>
  <si>
    <t>Depending on the customer AR status (CR will be sent for approval after inventory is available)</t>
  </si>
  <si>
    <t>Cargo Release Sent to WH</t>
  </si>
  <si>
    <t>Warehouse send schedule to customer</t>
  </si>
  <si>
    <t>customer confirms schedule</t>
  </si>
  <si>
    <t>two days is the average (some customer will take longer to confirm)</t>
  </si>
  <si>
    <t>Status</t>
  </si>
  <si>
    <t>* Timeline of inventory for Sales Ops</t>
  </si>
  <si>
    <t>Bob Rowatt</t>
  </si>
  <si>
    <t>Chris An</t>
  </si>
  <si>
    <t>Dawson Rauch</t>
  </si>
  <si>
    <t>Dennis Chang</t>
  </si>
  <si>
    <t>Colin Wilson</t>
  </si>
  <si>
    <t>Mike Johnson</t>
  </si>
  <si>
    <t>Mike Blyzka</t>
  </si>
  <si>
    <t>John Santos</t>
  </si>
  <si>
    <t>Matt Koenig</t>
  </si>
  <si>
    <t>Casey Becker</t>
  </si>
  <si>
    <t>Sales Manager</t>
  </si>
  <si>
    <t>Sales Ops</t>
  </si>
  <si>
    <t>Coleen Esguerra</t>
  </si>
  <si>
    <t>Krisitne Brikmane</t>
  </si>
  <si>
    <t>Jini Lee</t>
  </si>
  <si>
    <t>Alexandra Alcala</t>
  </si>
  <si>
    <t>DeNeshia Flectcher</t>
  </si>
  <si>
    <t>Infinity Energy Inc.</t>
  </si>
  <si>
    <t>Ozop Energy Systems INC</t>
  </si>
  <si>
    <t>CED Greentech Tracy</t>
  </si>
  <si>
    <t xml:space="preserve">Q.PEAK DUO BLK G10+ </t>
  </si>
  <si>
    <t>Q.PEAK DUO BLK G10+</t>
  </si>
  <si>
    <t>30390156F</t>
  </si>
  <si>
    <t>30376609C</t>
  </si>
  <si>
    <t>Garland</t>
  </si>
  <si>
    <t>Weslaco</t>
  </si>
  <si>
    <t>Rocklin</t>
  </si>
  <si>
    <t xml:space="preserve">Bakersfield </t>
  </si>
  <si>
    <t>Chico</t>
  </si>
  <si>
    <t>STOCKTON</t>
  </si>
  <si>
    <t>95215</t>
  </si>
  <si>
    <t>Kissimmee</t>
  </si>
  <si>
    <t>Morrisville</t>
  </si>
  <si>
    <t>Tucson</t>
  </si>
  <si>
    <t>Salt Lake City</t>
  </si>
  <si>
    <t>Yuma</t>
  </si>
  <si>
    <t>32819</t>
  </si>
  <si>
    <t>WDC Puerto Rico, Inc.</t>
  </si>
  <si>
    <t>CED Greentech Pueblo</t>
  </si>
  <si>
    <t>SST/Legal</t>
  </si>
  <si>
    <t>Powur</t>
  </si>
  <si>
    <t>Lumio</t>
  </si>
  <si>
    <t>Ameresco Inc.</t>
  </si>
  <si>
    <t>Green Mountain Electric Supply Inc</t>
  </si>
  <si>
    <t>US Electrical Services, Inc.</t>
  </si>
  <si>
    <t>Tesla T395H</t>
  </si>
  <si>
    <t>30390255F</t>
  </si>
  <si>
    <t>30390256C</t>
  </si>
  <si>
    <t>Hammond</t>
  </si>
  <si>
    <t>46320</t>
  </si>
  <si>
    <t>Columbia</t>
  </si>
  <si>
    <t>Chester</t>
  </si>
  <si>
    <t>MK</t>
  </si>
  <si>
    <t>Krannich Solar West LLC</t>
  </si>
  <si>
    <t>30397472C</t>
  </si>
  <si>
    <t>92806</t>
  </si>
  <si>
    <t>Roanoke</t>
  </si>
  <si>
    <t>Marietta</t>
  </si>
  <si>
    <t>30066</t>
  </si>
  <si>
    <t>ALLOC CW</t>
  </si>
  <si>
    <t>Legal</t>
  </si>
  <si>
    <t>CYNTHIA</t>
  </si>
  <si>
    <t>E102</t>
  </si>
  <si>
    <t>Elione Energy, Inc.</t>
  </si>
  <si>
    <t>Joseph</t>
  </si>
  <si>
    <t>Carson</t>
  </si>
  <si>
    <t>90810</t>
  </si>
  <si>
    <t>G1</t>
  </si>
  <si>
    <t>6058-SC904613S</t>
  </si>
  <si>
    <t>item code is invalid</t>
  </si>
  <si>
    <t>Q.PEAK DUO G6+</t>
  </si>
  <si>
    <t>customer confirmation</t>
  </si>
  <si>
    <t>Module_1</t>
  </si>
  <si>
    <t>Revised Module_1</t>
  </si>
  <si>
    <t>Module_2</t>
  </si>
  <si>
    <t>Module_3</t>
  </si>
  <si>
    <t>PCS/PLT</t>
  </si>
  <si>
    <t>PLT/40'</t>
  </si>
  <si>
    <t>PCS/40'</t>
  </si>
  <si>
    <t>PLT/53'</t>
  </si>
  <si>
    <t>PCS/53'</t>
  </si>
  <si>
    <t>Q.PLUS L G4.2 340</t>
  </si>
  <si>
    <t>Q.PLUS L</t>
  </si>
  <si>
    <t>Q.PLUS</t>
  </si>
  <si>
    <t>B.LINE PLUS L G4.1 340</t>
  </si>
  <si>
    <t>Q.PLUS L G4.2.0 335</t>
  </si>
  <si>
    <t>Q.PLUS L G4.2 335</t>
  </si>
  <si>
    <t>Q.PLUS L-G4.2 340</t>
  </si>
  <si>
    <t>Q.PLUS L G4.2.0 345</t>
  </si>
  <si>
    <t>Q.PLUS L G4.2 345</t>
  </si>
  <si>
    <t>Q.PLUS L-G4.2.A 345</t>
  </si>
  <si>
    <t>Q.PLUS L-G4.2 345</t>
  </si>
  <si>
    <t>Q.PLUS BFR-G4.1.AF 285</t>
  </si>
  <si>
    <t>Q.PLUS BFR-G4.1 285</t>
  </si>
  <si>
    <t>Q.PLUS BFR</t>
  </si>
  <si>
    <t>Q.PLUS L-G4.2.5 AF 350</t>
  </si>
  <si>
    <t>Q.PLUS L G4.2 AF 345</t>
  </si>
  <si>
    <t>Q.PLUS L-G4.2.A 340</t>
  </si>
  <si>
    <t>Q.PLUS L-G4.2.5 AF 345</t>
  </si>
  <si>
    <t>Q.PLUS L G4.2.A.F 345</t>
  </si>
  <si>
    <t xml:space="preserve">Q.PLUS BFR-G4.1.AF </t>
  </si>
  <si>
    <t>Q.PLUS DUO L-G5.2 370</t>
  </si>
  <si>
    <t>Q.PLUS DUO L</t>
  </si>
  <si>
    <t>Q.PLUS DUO</t>
  </si>
  <si>
    <t>Q.PLUS DUO L-G5.2 365</t>
  </si>
  <si>
    <t>Q.PLUS DUO L-G5.2 360</t>
  </si>
  <si>
    <t>Q.PLUS DUO L-G5.2 355</t>
  </si>
  <si>
    <t>Q.PLUS DUO L G5.2 360</t>
  </si>
  <si>
    <t>Q.PLUS L G4.1.1 330</t>
  </si>
  <si>
    <t>Q.PLUS L G4.1.1 335</t>
  </si>
  <si>
    <t>Q.PLUS L G4.1 320</t>
  </si>
  <si>
    <t>Q.PLUS L-G4.1 325</t>
  </si>
  <si>
    <t>Q.PLUS L-G4.2 320</t>
  </si>
  <si>
    <t>Q.PLUS L G4.2 325</t>
  </si>
  <si>
    <t>Q.PLUS L G4.2 330</t>
  </si>
  <si>
    <t>Q.PLUS L G4.2.1 325</t>
  </si>
  <si>
    <t>Q.PLUS L-G4.2.1 330</t>
  </si>
  <si>
    <t>Q.PLUS L-G4.2 330</t>
  </si>
  <si>
    <t>Q.PLUS L-G4.2.1 335</t>
  </si>
  <si>
    <t>Q.PLUS L G4.2.1 340</t>
  </si>
  <si>
    <t>Q.PLUS L G4.2.2 325</t>
  </si>
  <si>
    <t>Q.PLUS L-G4.2.2 330</t>
  </si>
  <si>
    <t>Q.PLUS L-G4.2.2 335</t>
  </si>
  <si>
    <t>Q.PLUS L G4.2.3 330</t>
  </si>
  <si>
    <t>Q.PLUS L-G4.2.3 335</t>
  </si>
  <si>
    <t>Q.PLUS L G4.2.4 330</t>
  </si>
  <si>
    <t>Q.PLUS L G4.2.4 335</t>
  </si>
  <si>
    <t>Q.PLUS L G4.2/TAA 335</t>
  </si>
  <si>
    <t>Q.PLUS L G4.2/TAA 340</t>
  </si>
  <si>
    <t>Q.PLUS L-G4.2.5 335</t>
  </si>
  <si>
    <t>Q.PLUS L-G4.2.5 340</t>
  </si>
  <si>
    <t>Q.PLUS L-G4.2.5 345</t>
  </si>
  <si>
    <t>Q.PLUS L-G4.2.5 350</t>
  </si>
  <si>
    <t>Q.PLUS L-G4.2 325</t>
  </si>
  <si>
    <t>Q.PLUS L-G4.2.6 335</t>
  </si>
  <si>
    <t>Q.PLUS L-G4.2.6 340</t>
  </si>
  <si>
    <t>Q.PLUS L G4.2.6 345</t>
  </si>
  <si>
    <t>Q.PLUS L-G4.2.6 350</t>
  </si>
  <si>
    <t>Q.PLUS L-G4.2 355</t>
  </si>
  <si>
    <t>Q.PLUS L-G4.2.A 325</t>
  </si>
  <si>
    <t>Q.PLUS L-G4.2.A 330</t>
  </si>
  <si>
    <t>Q.PLUS L-G4.2.5.A 335</t>
  </si>
  <si>
    <t>Q.PLUS L-G4.2.5.A 340</t>
  </si>
  <si>
    <t>Q.PLUS L-G 4.2.A 345</t>
  </si>
  <si>
    <t>Q.PLUS L-G4.2.5.A  350</t>
  </si>
  <si>
    <t>Q.PLUS L-G4.2.7 335</t>
  </si>
  <si>
    <t>Q.PLUS L-G4.2.7 340</t>
  </si>
  <si>
    <t>Q.PLUS L-G4.2.7 345</t>
  </si>
  <si>
    <t>Q.PLUS L-G4.2.7.A 335</t>
  </si>
  <si>
    <t>Q.PLUS L-G4.2.7.A 340</t>
  </si>
  <si>
    <t>Q.PLUS L-G4.2.7.A 345</t>
  </si>
  <si>
    <t>Q.PLUS L-G4.2.6.A 335</t>
  </si>
  <si>
    <t>Q.PLUS L-G4.2.6.A 340</t>
  </si>
  <si>
    <t>Q.PLUS L-G4.2.6.A 345</t>
  </si>
  <si>
    <t>Q.PLUS L-G4.2.0.A 335</t>
  </si>
  <si>
    <t>Q.PLUS L-G4.2.0.A 340</t>
  </si>
  <si>
    <t>Q.PLUS L-G4.2.0.A 345</t>
  </si>
  <si>
    <t>Q.PLUS L-G4.2.0.A 350</t>
  </si>
  <si>
    <t>Q.PEAK L-G4.2 355</t>
  </si>
  <si>
    <t>Q.PEAK L</t>
  </si>
  <si>
    <t>Q.PEAK L G4.2 360</t>
  </si>
  <si>
    <t>Q.PEAK L G4.2 365</t>
  </si>
  <si>
    <t>Q.PEAK L-G4.2 370</t>
  </si>
  <si>
    <t>Q.PLUS BFR-G4.1 275</t>
  </si>
  <si>
    <t>Q.PLUS BFR-G4.1 280</t>
  </si>
  <si>
    <t>Q.PLUS BFR-G4.1 290</t>
  </si>
  <si>
    <t>Q.PLUS BFR-G4.1.A 270</t>
  </si>
  <si>
    <t>Q.PLUS BFR-G4.1.A 275</t>
  </si>
  <si>
    <t>Q.PLUS BFR-G4.1.A 280</t>
  </si>
  <si>
    <t>Q.PLUS BFR-G4.1.A 285</t>
  </si>
  <si>
    <t>Q.PLUS BFR-G4.1.A 290</t>
  </si>
  <si>
    <t>Q.PEAK-G4.1.0.F 300</t>
  </si>
  <si>
    <t>Q.PEAK G-4.1.0.F 305</t>
  </si>
  <si>
    <t>Q.PEAK-G4.1.F 310</t>
  </si>
  <si>
    <t>Q.PEAK-G4.1 310</t>
  </si>
  <si>
    <t>Q.PEAK-G4.1.F 315</t>
  </si>
  <si>
    <t>Q.PEAK-G4.1.F 280</t>
  </si>
  <si>
    <t>Q.PEAK-G4.1.F 285</t>
  </si>
  <si>
    <t>Q.PEAK-G4.1 285</t>
  </si>
  <si>
    <t>Q.PEAK-G4.1.F 290</t>
  </si>
  <si>
    <t>Q.PEAK-G4.1 290</t>
  </si>
  <si>
    <t>Q.PEAK-G4.1.0.F 295</t>
  </si>
  <si>
    <t>Q.PEAK-G4.1 295</t>
  </si>
  <si>
    <t>Q.PEAK G4.1 300</t>
  </si>
  <si>
    <t>Q.PEAK G4.1 305</t>
  </si>
  <si>
    <t>Q.PEAK G4.1 295</t>
  </si>
  <si>
    <t>Q.PEAK G4.1.2 300</t>
  </si>
  <si>
    <t>Q.PEAK-G4.1 305</t>
  </si>
  <si>
    <t>Q.PEAK G4.1/SC 300</t>
  </si>
  <si>
    <t>Q.PEAK SC</t>
  </si>
  <si>
    <t>Q.PEAK G4.1 SC 305</t>
  </si>
  <si>
    <t>Q.PEAK G-4.1 / SC 310</t>
  </si>
  <si>
    <t>Q.PEAK-G4.1/SC 285</t>
  </si>
  <si>
    <t>Q.PEAK G-4.1 / SC 290</t>
  </si>
  <si>
    <t>Q.PEAK G4.1/SC 295</t>
  </si>
  <si>
    <t>Q.PEAK BLK-G4.1 300</t>
  </si>
  <si>
    <t>Q.PEAK BLK-G4.1 305</t>
  </si>
  <si>
    <t>Q.PEAK BLK-G4.1 275</t>
  </si>
  <si>
    <t>Q.PEAK BLK-G4.1 280</t>
  </si>
  <si>
    <t>Q.PEAK BLK G4.1 285</t>
  </si>
  <si>
    <t>Q.PEAK BLK G4.1 290</t>
  </si>
  <si>
    <t>Q.PEAK BLK-G4.1 295</t>
  </si>
  <si>
    <t>Q.PEAK BLK G4.1.1 300</t>
  </si>
  <si>
    <t>Q.PEAK BLK-G4.1 290</t>
  </si>
  <si>
    <t>Q.PEAK BLK-G4.1.1 295</t>
  </si>
  <si>
    <t>Q.PEAK DUO G5 300</t>
  </si>
  <si>
    <t>Q.PEAK DUO</t>
  </si>
  <si>
    <t>Q.PEAK DUO G5 305</t>
  </si>
  <si>
    <t>Q.PEAK DUO G5 310</t>
  </si>
  <si>
    <t>Q.PEAK DUO G5 315</t>
  </si>
  <si>
    <t>Q.PEAK DUO G5 320</t>
  </si>
  <si>
    <t>Q.PEAK DUO G5 325</t>
  </si>
  <si>
    <t>Q.PEAK DUO G5 290</t>
  </si>
  <si>
    <t>Q.PEAK DUO G5 295</t>
  </si>
  <si>
    <t>Q.PEAK DUO G5.0.1 315</t>
  </si>
  <si>
    <t>Q.PEAK DUO G5.0.1 320</t>
  </si>
  <si>
    <t>Q.PEAK DUO G5.0.1 325</t>
  </si>
  <si>
    <t>Q.PEAK DUO G5 330</t>
  </si>
  <si>
    <t>Q.PEAK DUO G5 335</t>
  </si>
  <si>
    <t>Q.PEAK DUO G5 340</t>
  </si>
  <si>
    <t>Q.PEAK DUO G5 345</t>
  </si>
  <si>
    <t>Q.PEAK DUO G5 350</t>
  </si>
  <si>
    <t>Q.PEAK DUO G5 355</t>
  </si>
  <si>
    <t>Q.PEAK DUO G7 315</t>
  </si>
  <si>
    <t>Q.PEAK DUO G7 335</t>
  </si>
  <si>
    <t>Q.PEAK DUO G7 330</t>
  </si>
  <si>
    <t>Q.PEAK DUO G7 325</t>
  </si>
  <si>
    <t>Q.PEAK DUO G7 320</t>
  </si>
  <si>
    <t>Q.PEAK DUO BLK G5.0.3.1.V 315</t>
  </si>
  <si>
    <t>Q.PEAK DUO BLK</t>
  </si>
  <si>
    <t>Q.PEAK DUO BLK G5.0.3.1.V 320</t>
  </si>
  <si>
    <t>Q.PEAK DUO BLK G5.0.3.2.V 320</t>
  </si>
  <si>
    <t>Q.PEAK DUO BLK G5.0.3.1.V 310</t>
  </si>
  <si>
    <t>Q.PEAK DUO BLK G5 305</t>
  </si>
  <si>
    <t>Q.PEAK DUO BLK G5 310</t>
  </si>
  <si>
    <t>Q.PEAK DUO BLK-G5 315</t>
  </si>
  <si>
    <t>Q.PEAK DUO BLK-G5 290</t>
  </si>
  <si>
    <t>Q.PEAK DUO BLK-G5 295</t>
  </si>
  <si>
    <t>B.LINE PRO L G4.1 322</t>
  </si>
  <si>
    <t>Q.PRO L</t>
  </si>
  <si>
    <t>Q.PRO</t>
  </si>
  <si>
    <t>B.LINE Q.PLUS L G4.2 335</t>
  </si>
  <si>
    <t>B.LINE PLUS L G4.2 332</t>
  </si>
  <si>
    <t>Q.PRO-G4.1/SC 267</t>
  </si>
  <si>
    <t>Q.PRO SC</t>
  </si>
  <si>
    <t>Q.PRO BFR-G4.1 260</t>
  </si>
  <si>
    <t>Q.PRO BFR</t>
  </si>
  <si>
    <t>Q.PRO BFR-G4.1 265</t>
  </si>
  <si>
    <t>Q.PRO BFR-G4.1 262</t>
  </si>
  <si>
    <t>Q.PLUS-G4.1/SC 280</t>
  </si>
  <si>
    <t>Q.PLUS SC</t>
  </si>
  <si>
    <t>Q.PEAK BLK-G4.1.F 300</t>
  </si>
  <si>
    <t>Q.PEAK BLK-G4.1.F 305</t>
  </si>
  <si>
    <t>Q.PEAK BLK-G4.1.F 280</t>
  </si>
  <si>
    <t>Q.PEAK BLK-G4.1.F 285</t>
  </si>
  <si>
    <t>Q.PEAK BLK-G4.1.0.F 290</t>
  </si>
  <si>
    <t>Q.PEAK BLK-G4.1.0.F 295</t>
  </si>
  <si>
    <t>Q.PEAK BLK-G4.1.2.F 300</t>
  </si>
  <si>
    <t>Q.PEAK BLK-G4.1.2.F 305</t>
  </si>
  <si>
    <t>Q.PEAK BLK G-4.1.2.F 295</t>
  </si>
  <si>
    <t>Q.PEAK L-G4.2.F 355</t>
  </si>
  <si>
    <t>Q.PEAK L-G4.2.0.F 360</t>
  </si>
  <si>
    <t>Q.PEAK L-G4.2.0.F 365</t>
  </si>
  <si>
    <t>Q.PEAK L-G4.2.0.F 370</t>
  </si>
  <si>
    <t>Q.PEAK L-G4.2.0.F 375</t>
  </si>
  <si>
    <t>Q.PLUS BFR-G4.1.A.F 275</t>
  </si>
  <si>
    <t>Q.PLUS BFR-G4.1.A.F 280</t>
  </si>
  <si>
    <t>Q.PLUS BFR-G4.1.0.A.F 285</t>
  </si>
  <si>
    <t>Q.PLUS BFR-G4.1.0.A.F 290</t>
  </si>
  <si>
    <t>Q.PLUS L-G4.1.A 335</t>
  </si>
  <si>
    <t>Q.PLUS L-G4.1.A 340</t>
  </si>
  <si>
    <t>Q.PLUS L-G4.1.A 345</t>
  </si>
  <si>
    <t>Q.PLUS L-G4.1.A 350</t>
  </si>
  <si>
    <t>Q.PLUS L-G4.2.8.A 340</t>
  </si>
  <si>
    <t>Q.PLUS L-G4.2.8.A 345</t>
  </si>
  <si>
    <t>Q.PLUS L-G4.2.A.F 330</t>
  </si>
  <si>
    <t>Q.PLUS L-G4.2.A.F 335</t>
  </si>
  <si>
    <t>Q.PLUS L-G4.2.A.F 340</t>
  </si>
  <si>
    <t>Q.PLUS L-G4.2.5.A.F 345</t>
  </si>
  <si>
    <t>Q.PLUS L-G4.2.A.F 350</t>
  </si>
  <si>
    <t>Q.PLUS L-G4.2.A.F 355</t>
  </si>
  <si>
    <t>Q.PLUS L-G4.2.6.A.F 345</t>
  </si>
  <si>
    <t>Q.PLUS L-G4.2.6.A.F 350</t>
  </si>
  <si>
    <t>Q.PLUS L-G4.2.A.F 345</t>
  </si>
  <si>
    <t>Q.PEAK DUO G5.F 305</t>
  </si>
  <si>
    <t>Q.PEAK DUO G5.F 310</t>
  </si>
  <si>
    <t>Q.PEAK DUO G5.F 315</t>
  </si>
  <si>
    <t>Q.PEAK DUO G5.0.1.F 320</t>
  </si>
  <si>
    <t>Q.PEAK DUO G5.0.1.F 325</t>
  </si>
  <si>
    <t>Q.PEAK DUO G5.0.1.F 330</t>
  </si>
  <si>
    <t>Q.PEAK DUO G5.F 335</t>
  </si>
  <si>
    <t>Q.PEAK DUO G5.0.2.F 315</t>
  </si>
  <si>
    <t>Q.PEAK DUO G5.0.2.F 320</t>
  </si>
  <si>
    <t>Q.PEAK DUO G5.0.2.F 325</t>
  </si>
  <si>
    <t>Q.PEAK DUO G5.0.2.F 330</t>
  </si>
  <si>
    <t>Q.PEAK DUO G5.F 320</t>
  </si>
  <si>
    <t>Q.PEAK DUO G5.F 325</t>
  </si>
  <si>
    <t>Q.PEAK DUO G5.V 325</t>
  </si>
  <si>
    <t>Q.PEAK DUO G5.V 335</t>
  </si>
  <si>
    <t>Q.PEAK DUO G5.V 320</t>
  </si>
  <si>
    <t>Q.PEAK DUO G5.V 340</t>
  </si>
  <si>
    <t>Q.PEAK DUO G5.F 330</t>
  </si>
  <si>
    <t>Q.PEAK DUO G6P+ 345</t>
  </si>
  <si>
    <t>Q.PEAK DUO G6P+.0.1 345</t>
  </si>
  <si>
    <t>Q.PEAK DUO G6P+.0.2</t>
  </si>
  <si>
    <t>Q.PEAK DUO G6P+.0.1 350</t>
  </si>
  <si>
    <t>Q.PEAK DUO G6P+ 350</t>
  </si>
  <si>
    <t xml:space="preserve">Q.PEAK DUO G6P+ </t>
  </si>
  <si>
    <t xml:space="preserve">Q.PEAK DUO G6+ </t>
  </si>
  <si>
    <t>Q.PEAK DUO G6P+</t>
  </si>
  <si>
    <t>Q.PEAK DUO L-G5.2.1.F 390</t>
  </si>
  <si>
    <t>Q.PEAK DUO L</t>
  </si>
  <si>
    <t>Q.PEAK DUO BLK-G5 300</t>
  </si>
  <si>
    <t>Q.PEAK DUO BLK G5.0.1 305</t>
  </si>
  <si>
    <t>Q.PEAK DUO BLK G5.0.1 310</t>
  </si>
  <si>
    <t>Q.PEAK DUO BLK G5.0.1 315</t>
  </si>
  <si>
    <t>Q.PEAK DUO BLK-G5 320</t>
  </si>
  <si>
    <t>Q.PEAK DUO BLK-G5 325</t>
  </si>
  <si>
    <t>Q.PEAK DUO BLK-G5.0.2 305</t>
  </si>
  <si>
    <t>Q.PEAK DUO BLK G5.0.2 310</t>
  </si>
  <si>
    <t>Q.PEAK DUO BLK G5.0.2 315</t>
  </si>
  <si>
    <t>Q.PEAK DUO BLK G5.0.3.2.V 315</t>
  </si>
  <si>
    <t>Q.PEAK DUO BLK-G5 305</t>
  </si>
  <si>
    <t>Q.PEAK DUO BLK-G5.0.3 310</t>
  </si>
  <si>
    <t>Q.PEAK DUO BLK VT</t>
  </si>
  <si>
    <t>Q.PEAK DUO BLK-G5.0.3 315</t>
  </si>
  <si>
    <t>Q.PEAK DUO BLK-G5.0.3 320</t>
  </si>
  <si>
    <t>Q.PEAK DUO BLK-G5.F 300</t>
  </si>
  <si>
    <t>Q.PEAK DUO BLK-G5.F 305</t>
  </si>
  <si>
    <t>Q.PEAK DUO BLK-G5.0.2.F 310</t>
  </si>
  <si>
    <t>Q.PEAK DUO BLK-G5.0.2.F 315</t>
  </si>
  <si>
    <t>Q.PEAK DUO BLK-G5.0.2.F 320</t>
  </si>
  <si>
    <t>Q.PEAK DUO BLK-G5.F 325</t>
  </si>
  <si>
    <t>Q.PEAK DUO BLK-G5.F 330</t>
  </si>
  <si>
    <t>Q.PEAK DUO BLK-G5.F 290</t>
  </si>
  <si>
    <t>Q.PEAK DUO BLK-G5.F 295</t>
  </si>
  <si>
    <t>Q.PEAK DUO BLK-G5.0.3.F 310</t>
  </si>
  <si>
    <t>Q.PEAK DUO BLK-G5.0.3.F 315</t>
  </si>
  <si>
    <t>Q.PEAK DUO BLK-G5.F 320</t>
  </si>
  <si>
    <t>Q.PEAK DUO BLK-G5/SC 300</t>
  </si>
  <si>
    <t>Q.PEAK DUO BLK SC</t>
  </si>
  <si>
    <t>Q.PEAK DUO BLK-G5/SC 305</t>
  </si>
  <si>
    <t>Q.PEAK DUO BLK G5 SC 310</t>
  </si>
  <si>
    <t>Q.PEAK DUO BLK-G5/SC 315</t>
  </si>
  <si>
    <t>Q.PEAK DUO BLK-G5/SC 320</t>
  </si>
  <si>
    <t>Q.PEAK DUO BLK-G5/SC 325</t>
  </si>
  <si>
    <t>Q.PEAK DUO BLK G5.F 300</t>
  </si>
  <si>
    <t>Q.PEAK DUO BLK G5 300</t>
  </si>
  <si>
    <t>Q.PEAK DUO BLK G5.F 305</t>
  </si>
  <si>
    <t>Q.PEAK DUO BLK G5.F 310</t>
  </si>
  <si>
    <t>Q.PEAK DUO BLK G5.F 315</t>
  </si>
  <si>
    <t>Q.PEAK DUO BLK G5 315</t>
  </si>
  <si>
    <t>Q.PEAK DUO BLK G5.F 320</t>
  </si>
  <si>
    <t>Q.PEAK DUO BLK G5 320</t>
  </si>
  <si>
    <t>Q.PEAK DUO BLK G5.F 325</t>
  </si>
  <si>
    <t>Q.PEAK DUO BLK G5 325</t>
  </si>
  <si>
    <t>Q.PEAK DUO BLK G5.F 330</t>
  </si>
  <si>
    <t>Q.PEAK DUO BLK G5 330</t>
  </si>
  <si>
    <t>Q.PEAK DUO BLK-G5/SC.V 300</t>
  </si>
  <si>
    <t>Q.PEAK DUO BLK-G5/SC.V 305</t>
  </si>
  <si>
    <t>Q.PEAK DUO BLK-G5/SC.V 310</t>
  </si>
  <si>
    <t>Q.PEAK DUO BLK-G5/SC.V 315</t>
  </si>
  <si>
    <t>Q.PEAK DUO BLK-G5/SC.V 320</t>
  </si>
  <si>
    <t>Q.PEAK DUO BLK-G5/SC.V 325</t>
  </si>
  <si>
    <t>Q.PEAK DUO BLK-G5/SC.V 330</t>
  </si>
  <si>
    <t>Q.PEAK DUO BLK G6+ 330</t>
  </si>
  <si>
    <t>Q.PEAK DUO BLK G6+ 335</t>
  </si>
  <si>
    <t>Q.PEAK DUO BLK G6+.0.1.V 335</t>
  </si>
  <si>
    <t>Q.PEAK DUO BLK G6P+.0.3 335</t>
  </si>
  <si>
    <t>Q.PEAK DUO BLK G6P+ 335</t>
  </si>
  <si>
    <t>Q.PEAK DUO BLK G6+ 340</t>
  </si>
  <si>
    <t>Q.PEAK DUO BLK G6+.0.1.V 340</t>
  </si>
  <si>
    <t>Q.PEAK DUO BLK-G6+.0.1.V</t>
  </si>
  <si>
    <t>Q.PEAK DUO BLK G6+ 345</t>
  </si>
  <si>
    <t>Q.PEAK DUO BLK G6P+/SC</t>
  </si>
  <si>
    <t>Q.PEAK DUO BLK-G6P+/TS</t>
  </si>
  <si>
    <t>Q.PEAK DUO BLK G8P+</t>
  </si>
  <si>
    <t>Q.PEAK DUO BLK G8P+.0.2</t>
  </si>
  <si>
    <t>Q.PEAK DUO BLK-G8P+.0.1</t>
  </si>
  <si>
    <t>Q.PEAK DUO L-G5.2.F 365</t>
  </si>
  <si>
    <t>Q.PEAK DUO L-G5.2.F 370</t>
  </si>
  <si>
    <t>Q.PEAK DUO L-G5.2.F 375</t>
  </si>
  <si>
    <t>Q.PEAK DUO L-G5.2.0.F 380</t>
  </si>
  <si>
    <t>Q.PEAK DUO L G5.2.0.F 385</t>
  </si>
  <si>
    <t>Q.PEAK DUO L G5.2 385</t>
  </si>
  <si>
    <t>Q.PEAK DUO L-G5.2.0.F 390</t>
  </si>
  <si>
    <t>Q.PEAK DUO L-G5.2.F 395</t>
  </si>
  <si>
    <t>Q.PEAK DUO L-G5.2.F 400</t>
  </si>
  <si>
    <t>Q.PEAK DUO L-G5.2.0.V 405</t>
  </si>
  <si>
    <t>Q.PEAK DUO L-G5.2.1.V</t>
  </si>
  <si>
    <t>Q.PEAK DUO L-G5.3 365</t>
  </si>
  <si>
    <t>Q.PEAK DUO L-G5.3 370</t>
  </si>
  <si>
    <t>Q.PEAK DUO L-G5.3 375</t>
  </si>
  <si>
    <t>Q.PEAK DUO L-G5.3.1.F 380</t>
  </si>
  <si>
    <t>Q.PEAK DUO L-G5.3 380</t>
  </si>
  <si>
    <t>Q.PEAK DUO L-G5.3 385</t>
  </si>
  <si>
    <t>Q.PEAK DUO L-G5.3 390</t>
  </si>
  <si>
    <t>Q.PEAK DUO L-G5.3 395</t>
  </si>
  <si>
    <t>Q.PEAK DUO L-G5.3 400</t>
  </si>
  <si>
    <t>Q.PEAK DUO L-G5.3 405</t>
  </si>
  <si>
    <t>Q.PEAK DUO L-G5.3 410</t>
  </si>
  <si>
    <t>Q.PEAK DUO L-G5.3 415</t>
  </si>
  <si>
    <t>Q.PEAK DUO L-G8.2.1.V 415</t>
  </si>
  <si>
    <t>Q.PEAK DUO L-G8.2 415</t>
  </si>
  <si>
    <t>Q.PEAK DUO L-G8.2.2.V 415</t>
  </si>
  <si>
    <t>Q.PEAK DUO L-G8.2 435</t>
  </si>
  <si>
    <t>Q.PEAK DUO L-G8P.2</t>
  </si>
  <si>
    <t>12004245_29</t>
  </si>
  <si>
    <t>12004246_29</t>
  </si>
  <si>
    <t>12004247_29</t>
  </si>
  <si>
    <t>Q.PEAK DUO L-G8P.2.1 420</t>
  </si>
  <si>
    <t>Q.PEAK DUO L-G8P.2.1</t>
  </si>
  <si>
    <t>Q.PEAK DUO L-G8P.3.0/BGT</t>
  </si>
  <si>
    <t>Q.PEAK DUO L-G8P.3/BGT</t>
  </si>
  <si>
    <t>Q.PEAK DUO L-G8P.3.1/BGT</t>
  </si>
  <si>
    <t>Q.PEAK DUO L-G8P.3.1/BFG</t>
  </si>
  <si>
    <t>Q.PEAK DUO L-G5.3 420</t>
  </si>
  <si>
    <t>Q.PEAK DUO L-G5.3.F 360</t>
  </si>
  <si>
    <t>Q.PEAK DUO L-G5.3.F 365</t>
  </si>
  <si>
    <t>Q.PEAK DUO L-G5.3.F 370</t>
  </si>
  <si>
    <t>Q.PEAK DUO L-G5.3.F 375</t>
  </si>
  <si>
    <t>Q.PEAK DUO L-G5.3.F 380</t>
  </si>
  <si>
    <t>Q.PEAK DUO L-G5.3.0.F 385</t>
  </si>
  <si>
    <t>Q.PEAK DUO L-G5.3.0.F 390</t>
  </si>
  <si>
    <t>Q.PEAK DUO L-G5.3.F 395</t>
  </si>
  <si>
    <t>Q.PEAK DUO L-G5.3.F 400</t>
  </si>
  <si>
    <t>Q.PEAK DUO L-G5.2.1.F 380</t>
  </si>
  <si>
    <t>Q.PEAK DUO L-G5.2.1.F 385</t>
  </si>
  <si>
    <t>Q.PEAK DUO L G5.3.1.F 385</t>
  </si>
  <si>
    <t>Q.PEAK DUO L G5.3 385</t>
  </si>
  <si>
    <t>Q.PEAK DUO L G5.3.1.F 390</t>
  </si>
  <si>
    <t>Q.PEAK DUO L G5.3 390</t>
  </si>
  <si>
    <t>Q.PEAK DUO L-G5.2.F 380</t>
  </si>
  <si>
    <t>Q.PEAK DUO L-G5.2.F 385</t>
  </si>
  <si>
    <t>Q.PEAK DUO L-G5.2.F 390</t>
  </si>
  <si>
    <t>Q.PEAK DUO L-G5.3.F 385</t>
  </si>
  <si>
    <t>Q.PEAK DUO L-G5.3.0.V 390</t>
  </si>
  <si>
    <t>Q.PEAK DUO L-G5.3.0.V 400</t>
  </si>
  <si>
    <t>Q.PEAK DUO L-G5.2.1.V 395</t>
  </si>
  <si>
    <t>Q.PEAK DUO L-G5.2.2.V</t>
  </si>
  <si>
    <t>Q.PEAK DUO L-G5.2.1.V 400</t>
  </si>
  <si>
    <t>Q.PEAK DUO L-G5.2.3.V</t>
  </si>
  <si>
    <t>Q.PEAK DUO L-G7.3 395</t>
  </si>
  <si>
    <t>Q.PEAK DUO L-G7.3.5</t>
  </si>
  <si>
    <t>Q.PEAK DUO L-G7.3.1.V</t>
  </si>
  <si>
    <t>Q.PEAK DUO L-G7.3 400</t>
  </si>
  <si>
    <t>Q.PEAK DUO L-G7.3 405</t>
  </si>
  <si>
    <t>Q.PEAK DUO L-G7.2.1.V 395</t>
  </si>
  <si>
    <t>Q.PEAK DUO L-G7.2.0.V 395</t>
  </si>
  <si>
    <t>Q.PEAK DUO L-G7.2.1.V 400</t>
  </si>
  <si>
    <t>Q.PEAK DUO L-G7.2.1.V 405</t>
  </si>
  <si>
    <t>Q.PEAK DUO L-G7.2 405</t>
  </si>
  <si>
    <t>Q.PEAK DUO L-G7.2.1.V 410</t>
  </si>
  <si>
    <t>Q.PEAK DUO L-G7.2.0.V 400</t>
  </si>
  <si>
    <t>Q.PEAK DUO L-G8.2.2.V</t>
  </si>
  <si>
    <t>Q.PEAK DUO L-G8.2.1.V</t>
  </si>
  <si>
    <t>Q.PEAK DUO L-G8.3.1.V</t>
  </si>
  <si>
    <t>Q.PEAK DUO L-G8.3.2.V</t>
  </si>
  <si>
    <t>Q.PEAK DUO L-G8P.3.0</t>
  </si>
  <si>
    <t>Q.PEAK DUO L-G8.2 430</t>
  </si>
  <si>
    <t>Q.PEAK DUO L G5.2 395</t>
  </si>
  <si>
    <t>Q.PEAK DUO L G5.2 390</t>
  </si>
  <si>
    <t>Q.PEAK DUO L G5.2 400</t>
  </si>
  <si>
    <t>Q.PEAK DUO L G5.2 405</t>
  </si>
  <si>
    <t>Q.PEAK DUO L G7.2 400</t>
  </si>
  <si>
    <t>Q.PEAK DUO L G7.2 395</t>
  </si>
  <si>
    <t>Q.PEAK DUO L G7.2 405</t>
  </si>
  <si>
    <t>Q.PEAK DUO L G8C.2</t>
  </si>
  <si>
    <t> 30</t>
  </si>
  <si>
    <t> 22</t>
  </si>
  <si>
    <t> 660</t>
  </si>
  <si>
    <t> 28</t>
  </si>
  <si>
    <t> 840</t>
  </si>
  <si>
    <t>Q.PEAK DUO G6.0.1.F 335</t>
  </si>
  <si>
    <t>Q.PEAK DUO G6.0.1.F 340</t>
  </si>
  <si>
    <t>Q.PEAK DUO G6.0.1.F 345</t>
  </si>
  <si>
    <t>Q.PEAK DUO-G8</t>
  </si>
  <si>
    <t>12005041+</t>
  </si>
  <si>
    <t>Q.PEAK DUO-G8+</t>
  </si>
  <si>
    <t>12005040+</t>
  </si>
  <si>
    <t>12005040F+</t>
  </si>
  <si>
    <t>HSL60P6-PB-4-250W</t>
  </si>
  <si>
    <t>OTHERS</t>
  </si>
  <si>
    <t>HSL60P6-PB-4-245Q</t>
  </si>
  <si>
    <t>HSL60P6-PB-4-255TW</t>
  </si>
  <si>
    <t>Q.PRO L G2.3 310</t>
  </si>
  <si>
    <t>Q.PRO BFR-G4.3 260</t>
  </si>
  <si>
    <t>Q.PRO BFR-G4.3 265</t>
  </si>
  <si>
    <t>HSL72P6-PC-3-315Q.</t>
  </si>
  <si>
    <t>694061111227131006PM</t>
  </si>
  <si>
    <t>HQC0019</t>
  </si>
  <si>
    <t>Q.PLUS BFR-G4 280 SAMPLE</t>
  </si>
  <si>
    <t>HSL72P6-PB-4-295T</t>
  </si>
  <si>
    <t>HSL72P6-PB-4-300C</t>
  </si>
  <si>
    <t>Q.PEAK DUO L G5.2 360</t>
  </si>
  <si>
    <t>G01</t>
  </si>
  <si>
    <t>Q.PEAK DUO L G5.2 365</t>
  </si>
  <si>
    <t>Q.PEAK DUO L G5.2 370</t>
  </si>
  <si>
    <t>Q.PEAK DUO L G5.2 375</t>
  </si>
  <si>
    <t>Q.PEAK DUO L G5.2 380</t>
  </si>
  <si>
    <t>Q.PEAK DUO L G5.2 410</t>
  </si>
  <si>
    <t>Q.PEAK DUO L G5.2 415</t>
  </si>
  <si>
    <t>Q.PEAK DUO L G5.2 420</t>
  </si>
  <si>
    <t>Q.PEAK DUO L G5.2 425</t>
  </si>
  <si>
    <t>Q.PEAK DUO L G5.2 430</t>
  </si>
  <si>
    <t>G02</t>
  </si>
  <si>
    <t>Q.PEAK DUO L G5.3 360</t>
  </si>
  <si>
    <t>Q.PEAK DUO L G5.3 365</t>
  </si>
  <si>
    <t>Q.PEAK DUO L G5.3 370</t>
  </si>
  <si>
    <t>Q.PEAK DUO L G5.3 375</t>
  </si>
  <si>
    <t>Q.PEAK DUO L G5.3 380</t>
  </si>
  <si>
    <t>Q.PEAK DUO L G5.3 395</t>
  </si>
  <si>
    <t>Q.PEAK DUO L G5.3 400</t>
  </si>
  <si>
    <t>Q.PEAK DUO L G5.3 405</t>
  </si>
  <si>
    <t>Q.PEAK DUO L G5.3 410</t>
  </si>
  <si>
    <t>Q.PEAK DUO L G5.3 415</t>
  </si>
  <si>
    <t>Q.PEAK DUO L G5.3 420</t>
  </si>
  <si>
    <t>Q.PEAK DUO L G5.3 425</t>
  </si>
  <si>
    <t>Q.PEAK DUO L G5.3 430</t>
  </si>
  <si>
    <t>Q.PLUS DUO L G5.2 330</t>
  </si>
  <si>
    <t>Q.PLUS DUO L G5.2 335</t>
  </si>
  <si>
    <t>Q.PLUS DUO L G5.2 340</t>
  </si>
  <si>
    <t>Q.PLUS DUO L G5.2 345</t>
  </si>
  <si>
    <t>Q.PLUS DUO L G5.2 350</t>
  </si>
  <si>
    <t>Q.PLUS DUO L G5.2 355</t>
  </si>
  <si>
    <t>Q.PLUS DUO L G5.2 365</t>
  </si>
  <si>
    <t>Q.PLUS DUO L G5.2 370</t>
  </si>
  <si>
    <t>Q.PLUS DUO L G5.2 375</t>
  </si>
  <si>
    <t>Q.PLUS DUO L G5.2 380</t>
  </si>
  <si>
    <t>Q.PLUS DUO L G5.2 385</t>
  </si>
  <si>
    <t>Q.PLUS DUO L G5.2 390</t>
  </si>
  <si>
    <t>Q.PLUS DUO L G5.2 395</t>
  </si>
  <si>
    <t>Q.PLUS DUO L G5.2 400</t>
  </si>
  <si>
    <t>Q.PLUS DUO L G5.3 330</t>
  </si>
  <si>
    <t>Q.PLUS DUO L G5.3 335</t>
  </si>
  <si>
    <t>Q.PLUS DUO L G5.3 340</t>
  </si>
  <si>
    <t>Q.PLUS DUO L G5.3 345</t>
  </si>
  <si>
    <t>Q.PLUS DUO L G5.3 350</t>
  </si>
  <si>
    <t>Q.PLUS DUO L G5.3 355</t>
  </si>
  <si>
    <t>Q.PLUS DUO L G5.3 360</t>
  </si>
  <si>
    <t>Q.PLUS DUO L G5.3 365</t>
  </si>
  <si>
    <t>Q.PLUS DUO L G5.3 370</t>
  </si>
  <si>
    <t>Q.PLUS DUO L G5.3 375</t>
  </si>
  <si>
    <t>Q.PLUS DUO L G5.3 380</t>
  </si>
  <si>
    <t>Q.PLUS DUO L G5.3 385</t>
  </si>
  <si>
    <t>Q.PLUS DUO L G5.3 390</t>
  </si>
  <si>
    <t>Q.PLUS DUO L G5.3 395</t>
  </si>
  <si>
    <t>Q.PLUS DUO L G5.3 400</t>
  </si>
  <si>
    <t>Q.PEAK DUO BLK G5 295</t>
  </si>
  <si>
    <t>Q.PEAK DUO BLK G5.V 315</t>
  </si>
  <si>
    <t>Q.PEAK DUO BLK G5.V 320</t>
  </si>
  <si>
    <t>Q.PEAK DUO BLK G5 335</t>
  </si>
  <si>
    <t>Q.PEAK DUO BLK G5 340</t>
  </si>
  <si>
    <t>Q.PEAK DUO BLK G5 345</t>
  </si>
  <si>
    <t>Q.PEAK DUO BLK G5 350</t>
  </si>
  <si>
    <t>Q.PEAK DUO BLK G5 355</t>
  </si>
  <si>
    <t>Q.PEAK DUO BLK G5 360</t>
  </si>
  <si>
    <t>Q.PEAK DUO BLK G5 365</t>
  </si>
  <si>
    <t>Q.PEAK DUO L G5.3.V 395</t>
  </si>
  <si>
    <t>Q.PEAK DUO L G5.3.V 400</t>
  </si>
  <si>
    <t xml:space="preserve">Q.PEAK DUO L G5.2.V </t>
  </si>
  <si>
    <t>Q.PEAK DUO L G5.2.V</t>
  </si>
  <si>
    <t>Q.PEAK DUO L G5.3.V</t>
  </si>
  <si>
    <t>Q.PEAK DUO L G5.2.V 395</t>
  </si>
  <si>
    <t>Q.PEAK DUO L G5.2.V 385</t>
  </si>
  <si>
    <t>Q.PEAK DUO L G5.2.V 400</t>
  </si>
  <si>
    <t>Q.PEAK DUO L G5.2.V 405</t>
  </si>
  <si>
    <t>Q.PEAK DUO L G6P.2</t>
  </si>
  <si>
    <t>Q.PEAK DUO L G6P.2 415</t>
  </si>
  <si>
    <t xml:space="preserve">Q.PEAK DUO </t>
  </si>
  <si>
    <t>Q.PEAK DUO L G6P.2 420</t>
  </si>
  <si>
    <t>Q.PEAK DUO L G6C.2</t>
  </si>
  <si>
    <t>Q.PEAK DUO L-G6P.2.1</t>
  </si>
  <si>
    <t>Q.PEAK DUO L-G6P.2 420</t>
  </si>
  <si>
    <t>Q.PEAK DUO L G6P.2 425</t>
  </si>
  <si>
    <t>Q.PEAK DUO L-G6P.3</t>
  </si>
  <si>
    <t>Q.PEAK DUO L-G6P.3/BGT</t>
  </si>
  <si>
    <t>Q.PEAK DUO L G6P.2 430</t>
  </si>
  <si>
    <t>Q.PEAK DUO L-G6P.3/BFG</t>
  </si>
  <si>
    <t>Q.PEAK DUO L G6P.2 410</t>
  </si>
  <si>
    <t>Q.PEAK DUO L-G6P.2 400</t>
  </si>
  <si>
    <t>Q.PEAK DUO L-G6P.2 410</t>
  </si>
  <si>
    <t xml:space="preserve">Q.PEAK DUO L-G6P.2 </t>
  </si>
  <si>
    <t>Q.PEAK DUO L-G6P.2</t>
  </si>
  <si>
    <t>Q.PEAK DUO L G6P.2 435</t>
  </si>
  <si>
    <t>Q.PLUS DUO L G5.2 V 360</t>
  </si>
  <si>
    <t>Q.PLUS DUO L G5.2.V 355</t>
  </si>
  <si>
    <t>Q.PEAK DUO BLK G5.V</t>
  </si>
  <si>
    <t>Q.PEAK DUO BLK-G6P+/AC 335</t>
  </si>
  <si>
    <t>Q.PEAK DUO G5 360</t>
  </si>
  <si>
    <t>Q.PEAK DUO G5 365</t>
  </si>
  <si>
    <t>Q.PEAK DUO BLK G6P+</t>
  </si>
  <si>
    <t>Q.PEAK DUO BLK G6P+ 340</t>
  </si>
  <si>
    <t>Q.PEAK DUO BLK-G6C+.0.1</t>
  </si>
  <si>
    <t>Q.PEAK DUO BLK-G6C+.0.2</t>
  </si>
  <si>
    <t>Q.PEAK DUO BLK G6P+.0.1</t>
  </si>
  <si>
    <t>Q.PEAK DUO BLK G6P+.0.2</t>
  </si>
  <si>
    <t>Q.PEAK DUO BLK-G6P+.0.4</t>
  </si>
  <si>
    <t>Q.PEAK DUO BLK-G6P+.0.5</t>
  </si>
  <si>
    <t>Q.PEAK DUO BLK-G6P+.0.3</t>
  </si>
  <si>
    <t>Q.PEAK DUO G6P+.0.3</t>
  </si>
  <si>
    <t>30375909_S</t>
  </si>
  <si>
    <t>Q.PEAK DUO BLK ML-G9P+.0.1</t>
  </si>
  <si>
    <t>Q.PEAK DUO BLK ML-G9P+.0.2</t>
  </si>
  <si>
    <t>Q.PEAK DUO BLK ML-G9P+.0.3</t>
  </si>
  <si>
    <t>Q.PEAK DUO BLK ML-G9P+.0.4</t>
  </si>
  <si>
    <t>Q.PEAK DUO BLK ML G9C+</t>
  </si>
  <si>
    <t>Q.PEAK DUO-G6C+</t>
  </si>
  <si>
    <t>Q.PEAK DUO-G6C+.0.1</t>
  </si>
  <si>
    <t>Q.PEAK DUO ML G10BC+</t>
  </si>
  <si>
    <t>Q.PEAK DUO ML-G10BC.a+</t>
  </si>
  <si>
    <t>Q.PEAK DUO BLK ML-G10BC+</t>
  </si>
  <si>
    <t>30390155F+</t>
  </si>
  <si>
    <t>Q.PEAK DUO BLK ML-G10BC+.0.1</t>
  </si>
  <si>
    <t>30390455F+</t>
  </si>
  <si>
    <t>30390456+</t>
  </si>
  <si>
    <t>30390456F+</t>
  </si>
  <si>
    <t>T400H</t>
  </si>
  <si>
    <t>T395H</t>
  </si>
  <si>
    <t>Q.PEAK DUO BLK ML-G10.A+/TS</t>
  </si>
  <si>
    <t>Q.PEAK DUO BLK ML G10C.a+</t>
  </si>
  <si>
    <t xml:space="preserve">Q.PEAK DUO BLK ML-G10.A+ </t>
  </si>
  <si>
    <t>Q.PEAK DUO XL-G9.3/BFG</t>
  </si>
  <si>
    <t>Q.PEAK DUO XL</t>
  </si>
  <si>
    <t>Q.PEAK DUO XL-G9.3/BFG.L</t>
  </si>
  <si>
    <t>Q.PEAK DUO XL-G10.3/BFG</t>
  </si>
  <si>
    <t>Q.PEAK DUO XL G10C.3/BFG</t>
  </si>
  <si>
    <t> 20</t>
  </si>
  <si>
    <t> 600</t>
  </si>
  <si>
    <t>Q.PEAK DUO XL-G10B.C</t>
  </si>
  <si>
    <t>Q.PEAK DUO XL G10.c</t>
  </si>
  <si>
    <t xml:space="preserve">Q.PEAK DUO XL </t>
  </si>
  <si>
    <t>Q.PEAK DUO XL G10.c 480</t>
  </si>
  <si>
    <t>Q.PEAK DUO XL-G10C.3/BFG</t>
  </si>
  <si>
    <t>Q.PEAK DUO XL-G10C.3.1/BFG</t>
  </si>
  <si>
    <t>Q.PEAK DUO XL-G10BC.C</t>
  </si>
  <si>
    <t>Q.PEAK DUO XL G10C.D/BFG</t>
  </si>
  <si>
    <t>Q.PEAK DUO ML G9+</t>
  </si>
  <si>
    <t>Q.PEAK DUO BLK G6P+ 355</t>
  </si>
  <si>
    <t>Q.PEAK DUO BLK G6P+/AC 340</t>
  </si>
  <si>
    <t>Q.PEAK DUO BLK G6P+/AC 350</t>
  </si>
  <si>
    <t>Q.PEAK DUO BLK G6P+/AC 335</t>
  </si>
  <si>
    <t>Q.PEAK DUO BLK G6P+/AC 330</t>
  </si>
  <si>
    <t>Q.PEAK DUO BLK-G6P+/AC 350</t>
  </si>
  <si>
    <t>Q.PEAK DUO BLK-G6P+/TS 340</t>
  </si>
  <si>
    <t>Q.PEAK DUO BLK G6P 335</t>
  </si>
  <si>
    <t>Q.PEAK DUO L-G6C.2</t>
  </si>
  <si>
    <t>Q.PEAK DUO BLK G6P+ 330</t>
  </si>
  <si>
    <t>Q.PEAK DUO BLK G6+ HL 335</t>
  </si>
  <si>
    <t>Q.PEAK DUO BLK G6+ HL 340</t>
  </si>
  <si>
    <t>Q.PEAK DUO BLK-G6P+/HL 340</t>
  </si>
  <si>
    <t>Q.PEAK DUO BLK G6P+/HL 340</t>
  </si>
  <si>
    <t>Q.PEAK DUO BLK-G6P+/HL 335</t>
  </si>
  <si>
    <t>Q.PEAK DUO BLK G6P+/HL 330</t>
  </si>
  <si>
    <t>Q.PEAK DUO BLK G6P+/HL 335</t>
  </si>
  <si>
    <t>Q.PEAK DUO BLK-G6C+</t>
  </si>
  <si>
    <t>Q.PEAK DUO BLK-G6P+</t>
  </si>
  <si>
    <t>Q.PEAK DUO BLK-G6C+/TS</t>
  </si>
  <si>
    <t>Q.PEAK DUO BLK G6C+</t>
  </si>
  <si>
    <t>Q.PEAK DUO BLK G6C+ (62_14)</t>
  </si>
  <si>
    <t>Q.PEAK DUO BLK-G6C+.0.3</t>
  </si>
  <si>
    <t>Q.PEAK DUO BLK G6+ 325</t>
  </si>
  <si>
    <t>Q.PLUS BFR G4.1 290</t>
  </si>
  <si>
    <t>Q.PLUS G4.3.0.A.F 280</t>
  </si>
  <si>
    <t>Q.PLUS G4.3.0.A.F 285</t>
  </si>
  <si>
    <t>Q.PLUS G4.3 285</t>
  </si>
  <si>
    <t>Q.PEAK L-G4.2.1.F</t>
  </si>
  <si>
    <t>Q.PLUS L-G4.2.7.A.F</t>
  </si>
  <si>
    <t>30112510Tesla</t>
  </si>
  <si>
    <t>MODULE</t>
  </si>
  <si>
    <t>NO. PLT</t>
  </si>
  <si>
    <t>ERUS</t>
  </si>
  <si>
    <t>Actual Pick Up Date</t>
  </si>
  <si>
    <t>Scheduled Delivery</t>
  </si>
  <si>
    <t xml:space="preserve">CED Greentech Bakersfield </t>
  </si>
  <si>
    <t>1)</t>
  </si>
  <si>
    <t>Changes in Sales Operation (U&amp;C/Residental/ESS)</t>
  </si>
  <si>
    <t>2)</t>
  </si>
  <si>
    <t>New Hire to sustain</t>
  </si>
  <si>
    <t>- Module 33% increase from 2021 to 2022</t>
  </si>
  <si>
    <t>- ACM 87.5% increase from 2021 to 2022</t>
  </si>
  <si>
    <t>- Q.HOME 87% increase from 2021 to 2022</t>
  </si>
  <si>
    <t>- C&amp;I Storage 56MW</t>
  </si>
  <si>
    <t>3)</t>
  </si>
  <si>
    <t>QSP</t>
  </si>
  <si>
    <t>- Collaboration with the Digital Team</t>
  </si>
  <si>
    <t>4)</t>
  </si>
  <si>
    <t>Process and R&amp;R for C&amp;I ESS</t>
  </si>
  <si>
    <t>- training on Hardware</t>
  </si>
  <si>
    <t>ACA Technology Inc.</t>
  </si>
  <si>
    <t>Eldridge</t>
  </si>
  <si>
    <t>5040-JB980814S</t>
  </si>
  <si>
    <t>sent</t>
  </si>
  <si>
    <t>8018-AD916888S</t>
  </si>
  <si>
    <t>12005833C</t>
  </si>
  <si>
    <t>MO</t>
  </si>
  <si>
    <t>Q.PEAK DUO XL G10.2</t>
  </si>
  <si>
    <t>CED Greentech Kansas City</t>
  </si>
  <si>
    <t>7700016249 (475W PT1)</t>
  </si>
  <si>
    <t>Kansas City</t>
  </si>
  <si>
    <t>64120</t>
  </si>
  <si>
    <t>San Angelo</t>
  </si>
  <si>
    <t>Tacoma</t>
  </si>
  <si>
    <t>30397571C</t>
  </si>
  <si>
    <t>CED Greentech Chico</t>
  </si>
  <si>
    <t>2576-JB909350D</t>
  </si>
  <si>
    <t>5040-JB980815S</t>
  </si>
  <si>
    <t>PO2781 PT2</t>
  </si>
  <si>
    <t>PO2785 PT2</t>
  </si>
  <si>
    <t>PO2786 PT2</t>
  </si>
  <si>
    <t>PO2788 PT2</t>
  </si>
  <si>
    <t xml:space="preserve">Krannich Solar West LLC </t>
  </si>
  <si>
    <t>30397471C</t>
  </si>
  <si>
    <t xml:space="preserve">need payment </t>
  </si>
  <si>
    <t>93703</t>
  </si>
  <si>
    <t xml:space="preserve">CA </t>
  </si>
  <si>
    <t>5621-CH903555S PT6</t>
  </si>
  <si>
    <t>2022-02</t>
  </si>
  <si>
    <t>Graybar Electric Company, Inc</t>
  </si>
  <si>
    <t>PO-650723</t>
  </si>
  <si>
    <t>PO-650736</t>
  </si>
  <si>
    <t>PO-650738</t>
  </si>
  <si>
    <t>6707-350873</t>
  </si>
  <si>
    <t>AUSTIN</t>
  </si>
  <si>
    <t>Sunstreet</t>
  </si>
  <si>
    <t>95838</t>
  </si>
  <si>
    <t>Fontana</t>
  </si>
  <si>
    <t>92337</t>
  </si>
  <si>
    <t xml:space="preserve">Orlando </t>
  </si>
  <si>
    <t>4391-MD900003S</t>
  </si>
  <si>
    <t>CED Greentech Lubbock</t>
  </si>
  <si>
    <t>CED Greentech Reno</t>
  </si>
  <si>
    <t>CED Greentech Rio Grande</t>
  </si>
  <si>
    <t>0239-HB904555S</t>
  </si>
  <si>
    <t>8756-SM995004S PT3</t>
  </si>
  <si>
    <t xml:space="preserve">Rexel USA, INC. dba Platt Electric Supply </t>
  </si>
  <si>
    <t>HQCV3ON3081</t>
  </si>
  <si>
    <t>8460-EE-923446S PT3</t>
  </si>
  <si>
    <t>MSPO980051</t>
  </si>
  <si>
    <t>ELITE</t>
  </si>
  <si>
    <t>30390156+</t>
  </si>
  <si>
    <t>Q.PEAK DUO BLK ML-G10+</t>
  </si>
  <si>
    <t>West Wareham</t>
  </si>
  <si>
    <t>Hanover</t>
  </si>
  <si>
    <t>Reading</t>
  </si>
  <si>
    <t>Garden Grove</t>
  </si>
  <si>
    <t>PO-97909</t>
  </si>
  <si>
    <t>Alternative Energy Store Inc.</t>
  </si>
  <si>
    <t xml:space="preserve">Boxborough </t>
  </si>
  <si>
    <t>Ukiah</t>
  </si>
  <si>
    <t>Auburn</t>
  </si>
  <si>
    <t>Richmond</t>
  </si>
  <si>
    <t>93003</t>
  </si>
  <si>
    <t>1521-BL966036S</t>
  </si>
  <si>
    <t>1521-BL966524S</t>
  </si>
  <si>
    <t>1521-BL966822S PT4</t>
  </si>
  <si>
    <t>CED Greentech Chatsworth</t>
  </si>
  <si>
    <t>1057-CMC900314S</t>
  </si>
  <si>
    <t>2576-JB909482D PT1</t>
  </si>
  <si>
    <t>CED Greentech Hawaii</t>
  </si>
  <si>
    <t>9185-BPM904116S</t>
  </si>
  <si>
    <t>6435-JH987189S PT2</t>
  </si>
  <si>
    <t>6435-JH987805S</t>
  </si>
  <si>
    <t>6435-JH987807S</t>
  </si>
  <si>
    <t>6435-JH988389S PT2</t>
  </si>
  <si>
    <t>6552-NZ969791S</t>
  </si>
  <si>
    <t>7133-KB984036D</t>
  </si>
  <si>
    <t>7133-SB982920S</t>
  </si>
  <si>
    <t>7492-MR906581S</t>
  </si>
  <si>
    <t>CED Greentech San Jose</t>
  </si>
  <si>
    <t>7953-NR904678S PT1</t>
  </si>
  <si>
    <t>8064-CB903787S</t>
  </si>
  <si>
    <t>8064-ZH904124S</t>
  </si>
  <si>
    <t>8064-ZH904125S</t>
  </si>
  <si>
    <t>8187-KA900609S</t>
  </si>
  <si>
    <t>CED Greentech Spokane</t>
  </si>
  <si>
    <t>8797-ML937587S</t>
  </si>
  <si>
    <t>9001-JW908104S</t>
  </si>
  <si>
    <t>PO2778 PT3</t>
  </si>
  <si>
    <t>PO2780 PT3</t>
  </si>
  <si>
    <t>PO2781 PT3</t>
  </si>
  <si>
    <t>20211026-1</t>
  </si>
  <si>
    <t xml:space="preserve">The Green Store Inc, GR8 Energy </t>
  </si>
  <si>
    <t>Q.PEAK DUO BLK G10+ AC</t>
  </si>
  <si>
    <t>30376609H</t>
  </si>
  <si>
    <t>30390456H</t>
  </si>
  <si>
    <t>CHATSWORTH</t>
  </si>
  <si>
    <t>95928</t>
  </si>
  <si>
    <t>Frenso</t>
  </si>
  <si>
    <t>Bellingham</t>
  </si>
  <si>
    <t xml:space="preserve">Spokane </t>
  </si>
  <si>
    <t>Ventura</t>
  </si>
  <si>
    <t>San Jacinto</t>
  </si>
  <si>
    <t>92583</t>
  </si>
  <si>
    <t>112066 PT2</t>
  </si>
  <si>
    <t>113477</t>
  </si>
  <si>
    <t>114160</t>
  </si>
  <si>
    <t>114172</t>
  </si>
  <si>
    <t>114173 PT2</t>
  </si>
  <si>
    <t>0236-SNST920012S</t>
  </si>
  <si>
    <t>0236-SNST920013S</t>
  </si>
  <si>
    <t>F.E. Distribution Inc DBA Fortune Energy</t>
  </si>
  <si>
    <t>4521124308</t>
  </si>
  <si>
    <t>12083 PT1 Albuquerque</t>
  </si>
  <si>
    <t>12083 PT1 Denver</t>
  </si>
  <si>
    <t>12083 PT1 Jacksonville</t>
  </si>
  <si>
    <t>12083 PT1 Mesa</t>
  </si>
  <si>
    <t>12083 PT1 Ontario</t>
  </si>
  <si>
    <t>12083 PT1 Reno</t>
  </si>
  <si>
    <t>12083 PT1 San Antonio</t>
  </si>
  <si>
    <t>12083 PT1 Stockton</t>
  </si>
  <si>
    <t>12083 PT1 Tucson</t>
  </si>
  <si>
    <t>12083 PT1 Utah</t>
  </si>
  <si>
    <t>12083 PT1 Vegas</t>
  </si>
  <si>
    <t>1967-601134</t>
  </si>
  <si>
    <t>6104-958270</t>
  </si>
  <si>
    <t>6707-350895</t>
  </si>
  <si>
    <t>7539-545738</t>
  </si>
  <si>
    <t>7539-573475</t>
  </si>
  <si>
    <t>7539-660022</t>
  </si>
  <si>
    <t>30371611H</t>
  </si>
  <si>
    <t>30376909H</t>
  </si>
  <si>
    <t>30372211H</t>
  </si>
  <si>
    <t>York</t>
  </si>
  <si>
    <t>Simi Valley</t>
  </si>
  <si>
    <t>Woodland</t>
  </si>
  <si>
    <t xml:space="preserve">Portland </t>
  </si>
  <si>
    <t>Advanced Roofing Inc.</t>
  </si>
  <si>
    <t>5621-CH904222S PT3</t>
  </si>
  <si>
    <t>8018-AD915107S PT2</t>
  </si>
  <si>
    <t>PO1655</t>
  </si>
  <si>
    <t>PO1660</t>
  </si>
  <si>
    <t>29169</t>
  </si>
  <si>
    <t>32209</t>
  </si>
  <si>
    <t>SES-2653</t>
  </si>
  <si>
    <t>0236-LUMIO920209S</t>
  </si>
  <si>
    <t>0237-KI906156S PT1</t>
  </si>
  <si>
    <t>4090-MD905920S PT2</t>
  </si>
  <si>
    <t>6026-DN900958S</t>
  </si>
  <si>
    <t>6254-MD900961S PT2</t>
  </si>
  <si>
    <t>P103398615</t>
  </si>
  <si>
    <t>P103398619</t>
  </si>
  <si>
    <t>P103398659</t>
  </si>
  <si>
    <t>OH</t>
  </si>
  <si>
    <t>Beaverton</t>
  </si>
  <si>
    <t>CED Greentech Cedar Rapids</t>
  </si>
  <si>
    <t>CED Greentech Columbus</t>
  </si>
  <si>
    <t>4664-GS-903101S</t>
  </si>
  <si>
    <t>4664-GS-903113S</t>
  </si>
  <si>
    <t>CVS Development, LLC / Concho Valley Solar, LLC</t>
  </si>
  <si>
    <t>KA-CVS-22-01 PT2</t>
  </si>
  <si>
    <t>Duke Energy Business Services, LLC / REC Solar Comemrcial Corporation</t>
  </si>
  <si>
    <t>Summit Ridge Energy, LLC</t>
  </si>
  <si>
    <t>7700010821 (395W PT4)</t>
  </si>
  <si>
    <t>7700010822 (PT3)</t>
  </si>
  <si>
    <t>Q.PEAK DUO L G6.3 BFG</t>
  </si>
  <si>
    <t xml:space="preserve">Q.PEAK DUO XL G10 </t>
  </si>
  <si>
    <t>Mark</t>
  </si>
  <si>
    <t>30397571F</t>
  </si>
  <si>
    <t>TACOMA</t>
  </si>
  <si>
    <t>Groveport</t>
  </si>
  <si>
    <t>06810</t>
  </si>
  <si>
    <t>Fridley</t>
  </si>
  <si>
    <t>55421</t>
  </si>
  <si>
    <t>BayWa r.e. Solar Systems LLC</t>
  </si>
  <si>
    <t>4422-SB900135S</t>
  </si>
  <si>
    <t>5887-RD948461S</t>
  </si>
  <si>
    <t>P3822-CT-C</t>
  </si>
  <si>
    <t>P3822-MD-A</t>
  </si>
  <si>
    <t>P3822-NJ-A</t>
  </si>
  <si>
    <t>P3822-RPA-B</t>
  </si>
  <si>
    <t>Woodridge</t>
  </si>
  <si>
    <t>Pompton Plains</t>
  </si>
  <si>
    <t>ALBANY</t>
  </si>
  <si>
    <t>12205</t>
  </si>
  <si>
    <t>CR</t>
  </si>
  <si>
    <t>Incoterms</t>
  </si>
  <si>
    <t>7492-MR906579S</t>
  </si>
  <si>
    <t>SENT</t>
  </si>
  <si>
    <t>DDP (request to CIP)</t>
  </si>
  <si>
    <t>PO2786 PT3</t>
  </si>
  <si>
    <t>PO2788 PT3</t>
  </si>
  <si>
    <t>4984-MW945176S</t>
  </si>
  <si>
    <t xml:space="preserve">1132-NL-909496S </t>
  </si>
  <si>
    <t xml:space="preserve">West Columbia </t>
  </si>
  <si>
    <t>CIP (Sent 7488 but ship 1664pcs first)</t>
  </si>
  <si>
    <t>114173</t>
  </si>
  <si>
    <t>30390156H</t>
  </si>
  <si>
    <t>0120-WG903351S PT1</t>
  </si>
  <si>
    <t xml:space="preserve">will send    </t>
  </si>
  <si>
    <t>832 pcs (one container in accident)</t>
  </si>
  <si>
    <t>this one will be rerouted to CAWH 112067 PT2 (832) and shipped for AEE, San Jose (832pcs in Houston 6656 in CA).</t>
  </si>
  <si>
    <t>not scheduled</t>
  </si>
  <si>
    <t>113479 PT1</t>
  </si>
  <si>
    <t>113479 PT2</t>
  </si>
  <si>
    <t>114513</t>
  </si>
  <si>
    <t>6552-SUN969852S</t>
  </si>
  <si>
    <t>12083 PT1 (395) Tucson</t>
  </si>
  <si>
    <t>6707-350975 PT1</t>
  </si>
  <si>
    <t>Q.PEAK DUO ML G10+</t>
  </si>
  <si>
    <t>30385558F</t>
  </si>
  <si>
    <t>65</t>
  </si>
  <si>
    <t>8756-KC997064S PT1</t>
  </si>
  <si>
    <t>Brookfield Renewable DG US Operations, LLC</t>
  </si>
  <si>
    <t>Wrightstown</t>
  </si>
  <si>
    <t>Baltimore</t>
  </si>
  <si>
    <t>21230</t>
  </si>
  <si>
    <t>0704-CC900258S</t>
  </si>
  <si>
    <t>CED Greentech Bend</t>
  </si>
  <si>
    <t>5971-SH908367S PT1</t>
  </si>
  <si>
    <t>CED Greentech Portland</t>
  </si>
  <si>
    <t>00132</t>
  </si>
  <si>
    <t>Gardena</t>
  </si>
  <si>
    <t>CED Greentech New Mexico</t>
  </si>
  <si>
    <t>6058-SC904539S PT1</t>
  </si>
  <si>
    <t>2576-JB909180S PT1</t>
  </si>
  <si>
    <t>4250-CF902726S</t>
  </si>
  <si>
    <t>6408-ZS-900132S</t>
  </si>
  <si>
    <t>CED Greentech Virginia</t>
  </si>
  <si>
    <t>Q.PEAK DUO BLK G10+/AC</t>
  </si>
  <si>
    <t xml:space="preserve">Tempe </t>
  </si>
  <si>
    <t>23222</t>
  </si>
  <si>
    <t>Atlanta</t>
  </si>
  <si>
    <t>7539-894805</t>
  </si>
  <si>
    <t>7539-573424</t>
  </si>
  <si>
    <t>7539-573404</t>
  </si>
  <si>
    <t>6707-350978</t>
  </si>
  <si>
    <t>PO-003016 PT1 Simi Valley</t>
  </si>
  <si>
    <t>HNW2021-02 Sub PO #1 (Bangor)</t>
  </si>
  <si>
    <t>Bangor</t>
  </si>
  <si>
    <t>3584-PAUL-903301S PT2</t>
  </si>
  <si>
    <t>7700014779 (PT6)</t>
  </si>
  <si>
    <t>30390256H</t>
  </si>
  <si>
    <t>PO-003016 PT1 Tampa</t>
  </si>
  <si>
    <t>1045-MN-906934S</t>
  </si>
  <si>
    <t>Not on Repot</t>
  </si>
  <si>
    <t xml:space="preserve">US Assembled Baker </t>
  </si>
  <si>
    <t>Livermore</t>
  </si>
  <si>
    <t>30390455H</t>
  </si>
  <si>
    <t>4441-MD900486S PT2</t>
  </si>
  <si>
    <t>0960-DL-900011S</t>
  </si>
  <si>
    <t>CED Greentech Detroit</t>
  </si>
  <si>
    <t>Ronkonkoma</t>
  </si>
  <si>
    <t>SENT 2/24</t>
  </si>
  <si>
    <t>NOT on report</t>
  </si>
  <si>
    <t>SENT 2/25</t>
  </si>
  <si>
    <t>SENT 3/1</t>
  </si>
  <si>
    <t>SENT 3/8</t>
  </si>
  <si>
    <t>19202 OP (Kona Village)</t>
  </si>
  <si>
    <t>9009-000322</t>
  </si>
  <si>
    <t>5887-RD948681S</t>
  </si>
  <si>
    <t>2576-JB909350D PT7</t>
  </si>
  <si>
    <t>Q.PEAK DUO XL-G10.C</t>
  </si>
  <si>
    <t>Q.PEAK DUO XL-G10.D</t>
  </si>
  <si>
    <t>Q.PEAK DUO BLK G10+/AC 360</t>
  </si>
  <si>
    <t>1st Priority</t>
  </si>
  <si>
    <t>Renvu Inc.</t>
  </si>
  <si>
    <t>P3850-WMA</t>
  </si>
  <si>
    <t>P3850-PPA</t>
  </si>
  <si>
    <t>P3850-NJ PT2</t>
  </si>
  <si>
    <t>P3850-CT PT2</t>
  </si>
  <si>
    <t>P3850-EMA</t>
  </si>
  <si>
    <t>IES-3640-1003469</t>
  </si>
  <si>
    <t>30372157H</t>
  </si>
  <si>
    <t>30390155H</t>
  </si>
  <si>
    <t>7700010823 (PT8)</t>
  </si>
  <si>
    <t>12083 PT1 Yuma</t>
  </si>
  <si>
    <t>PO4198 PT1</t>
  </si>
  <si>
    <t>75041</t>
  </si>
  <si>
    <t>PO2784 PT2</t>
  </si>
  <si>
    <t>Pleasanton</t>
  </si>
  <si>
    <t>PO2783 PT2</t>
  </si>
  <si>
    <t>PO2785 PT3</t>
  </si>
  <si>
    <t>MSPO982054</t>
  </si>
  <si>
    <t>MSPO982056</t>
  </si>
  <si>
    <t>MSPO982057</t>
  </si>
  <si>
    <t>30390371C</t>
  </si>
  <si>
    <t>Worcester</t>
  </si>
  <si>
    <t>HNW2021-02 Sub PO #2 (Portland)</t>
  </si>
  <si>
    <t>Livingston</t>
  </si>
  <si>
    <t>CR List</t>
  </si>
  <si>
    <t>3rd</t>
  </si>
  <si>
    <t>33634</t>
  </si>
  <si>
    <t>P2133</t>
  </si>
  <si>
    <t>EPCP3670</t>
  </si>
  <si>
    <t>ID</t>
  </si>
  <si>
    <t xml:space="preserve">shipped with </t>
  </si>
  <si>
    <t>Damaged</t>
  </si>
  <si>
    <t>shipped wrong modules</t>
  </si>
  <si>
    <t>Q.PEAK DUO ML G10.a+</t>
  </si>
  <si>
    <t>1521-BL966822S PT5</t>
  </si>
  <si>
    <t>9001-JW907834S</t>
  </si>
  <si>
    <t>CFM Equipment Distributions</t>
  </si>
  <si>
    <t>MSPO981856</t>
  </si>
  <si>
    <t>MSPO981859</t>
  </si>
  <si>
    <t>4th Priority</t>
  </si>
  <si>
    <t>Brunswick</t>
  </si>
  <si>
    <t>04011</t>
  </si>
  <si>
    <t>Not on SAP</t>
  </si>
  <si>
    <t>Q.PLUS DUO L G5</t>
  </si>
  <si>
    <t xml:space="preserve">Q.PLUS L G4.1 </t>
  </si>
  <si>
    <t>Q.PEAK L G4.2</t>
  </si>
  <si>
    <t>Q.PEAK G4.1</t>
  </si>
  <si>
    <t xml:space="preserve">Q.PEAK G4.1 </t>
  </si>
  <si>
    <t xml:space="preserve">Q.PEAK G4.1/SC </t>
  </si>
  <si>
    <t>Q.PEAK G4.1/SC</t>
  </si>
  <si>
    <t>Q.PEAK BLK G4.1</t>
  </si>
  <si>
    <t>Q.PEAK DUO G5</t>
  </si>
  <si>
    <t>Q.PEAK DUO G7</t>
  </si>
  <si>
    <t>Q.PEAK DUO BLK G5</t>
  </si>
  <si>
    <t xml:space="preserve">Q.PRO G4.1/SC </t>
  </si>
  <si>
    <t xml:space="preserve">Q.PLUS G4.1/SC </t>
  </si>
  <si>
    <t>Q.PEAK DUO L G5</t>
  </si>
  <si>
    <t>Q.PEAK DUO BLK G5/SC</t>
  </si>
  <si>
    <t>Q.PEAK DUO BLK G6+/SC</t>
  </si>
  <si>
    <t>Q.PEAK DUO BLK G6+/TS</t>
  </si>
  <si>
    <t>Q.PEAK DUO BLK G8+</t>
  </si>
  <si>
    <t>Q.PEAK DUO L G8</t>
  </si>
  <si>
    <t>Q.PEAK DUO L G8 BGT</t>
  </si>
  <si>
    <t>Q.PEAK DUO L G8 BFG</t>
  </si>
  <si>
    <t>Q.PEAK DUO L G7</t>
  </si>
  <si>
    <t>Q.PEAK DUO G6</t>
  </si>
  <si>
    <t>Q.PEAK DUO G8</t>
  </si>
  <si>
    <t>Q.PEAK DUO G8+</t>
  </si>
  <si>
    <t xml:space="preserve">Q.PRO L G2.3 </t>
  </si>
  <si>
    <t xml:space="preserve">Q.PEAK DUO L G6 </t>
  </si>
  <si>
    <t>Q.PEAK DUO L G6 BGT</t>
  </si>
  <si>
    <t>Q.PEAK DUO L G6 BFG</t>
  </si>
  <si>
    <t>Q.PEAK DUO BLK G6+/AC</t>
  </si>
  <si>
    <t>T400H / T395H / T390H</t>
  </si>
  <si>
    <t xml:space="preserve">Q.PEAK DUO BLK ML G10.a+ </t>
  </si>
  <si>
    <t>Q.PEAK DUO XL G9 BFG</t>
  </si>
  <si>
    <t>Q.PEAK DUO BLK G6+/HL</t>
  </si>
  <si>
    <t>Q.PLUS G4.3</t>
  </si>
  <si>
    <t>Q.PEAK DUO XL G10.3/BFG</t>
  </si>
  <si>
    <t>Greenport</t>
  </si>
  <si>
    <t>4th</t>
  </si>
  <si>
    <t>Arlington</t>
  </si>
  <si>
    <t>MSPO982275</t>
  </si>
  <si>
    <t>P3850-HV</t>
  </si>
  <si>
    <t>White Spruce Holdings, LLC  CS Energy, LLC</t>
  </si>
  <si>
    <t>6216-843726</t>
  </si>
  <si>
    <t>HQCV3S3063</t>
  </si>
  <si>
    <t>5th</t>
  </si>
  <si>
    <t>PO4197 PT1</t>
  </si>
  <si>
    <t>PO2782 PT2</t>
  </si>
  <si>
    <t>PO4971</t>
  </si>
  <si>
    <t>6217-417724</t>
  </si>
  <si>
    <t>Load ID</t>
  </si>
  <si>
    <t>Customer Name</t>
  </si>
  <si>
    <t xml:space="preserve">PO # </t>
  </si>
  <si>
    <t>392928773 (missing)</t>
  </si>
  <si>
    <t>Summit Ridge Energy</t>
  </si>
  <si>
    <t>392928852 (missing)</t>
  </si>
  <si>
    <t>393067618 (348pcs), should be 638pcs</t>
  </si>
  <si>
    <t>393068787(1044pcs) should be 638pcs</t>
  </si>
  <si>
    <t>393069432(464pcs) should be 638pcs</t>
  </si>
  <si>
    <t>393275731 – partial FTD</t>
  </si>
  <si>
    <t>393275713, 393275702,393275687 - partial FTD</t>
  </si>
  <si>
    <t>393072983 partial FTD,393073257 partial FTD</t>
  </si>
  <si>
    <t>391906275 – missing FTD,391900855 (609pcs in FTD)</t>
  </si>
  <si>
    <t>Q.PEAK DUO XL G10C.3/BFG 475</t>
  </si>
  <si>
    <t>BOL 393411210</t>
  </si>
  <si>
    <t>BOL 392930891 - Invalid Entry</t>
  </si>
  <si>
    <t>BOL 392930752- FTD missing 64pcs</t>
  </si>
  <si>
    <t>BOL 392930265-  FTD is blank</t>
  </si>
  <si>
    <t>BOL 392931326 - Invalid Entry</t>
  </si>
  <si>
    <t>BOL 392923673</t>
  </si>
  <si>
    <t>BOL 392923921 - 26 pcs missing on FTD</t>
  </si>
  <si>
    <t>Unable to pull FTD </t>
  </si>
  <si>
    <t>Qty error, only showing 768pcs</t>
  </si>
  <si>
    <t>Qty error, only showing 728pcs</t>
  </si>
  <si>
    <t>Qty error, only showing 676pcs</t>
  </si>
  <si>
    <t>Qty error, only showing 512pcs</t>
  </si>
  <si>
    <t>393077145, 393077073</t>
  </si>
  <si>
    <t>Suntuity Solar LLC</t>
  </si>
  <si>
    <t>Qty error, only showing 1408pcs</t>
  </si>
  <si>
    <t>Qty error, only showing 224pcs</t>
  </si>
  <si>
    <t>Qty error, only showing 800pcs</t>
  </si>
  <si>
    <t>Qty error, only showing 736pcs</t>
  </si>
  <si>
    <t>Q.PEAK DUO BLK G10+ 360</t>
  </si>
  <si>
    <t>Only 64pcs show on FTD</t>
  </si>
  <si>
    <t>Incorrect BOL is listed on FTD (393155619)</t>
  </si>
  <si>
    <t>Not available</t>
  </si>
  <si>
    <t>Only 672pcs available on FTD</t>
  </si>
  <si>
    <t>Only 64pcs available on FTD</t>
  </si>
  <si>
    <t>393600377 (392174762)</t>
  </si>
  <si>
    <t>Only 320pcs available on FTD</t>
  </si>
  <si>
    <t>Only 576pcs available on FTD</t>
  </si>
  <si>
    <t>Only 704pcs available on FTD</t>
  </si>
  <si>
    <t>BOL: 391698640 shows only item code 49304155 instead of both 49304155 (580pcs) &amp; 49302155 (116pcs)</t>
  </si>
  <si>
    <t>Missing BOLs: 391695150 and 391696965</t>
  </si>
  <si>
    <t>Displays 800pcs, 393434241</t>
  </si>
  <si>
    <t>Can’t Pull- 393425865</t>
  </si>
  <si>
    <t>Can’t Pull- 392765703</t>
  </si>
  <si>
    <t>Displays 352pcs- 393430881</t>
  </si>
  <si>
    <t>Can’t Pull- 393431040</t>
  </si>
  <si>
    <t>Can’t Pull- 393436410</t>
  </si>
  <si>
    <t>ALL BOLS not in the system</t>
  </si>
  <si>
    <t>0224-JV910032S (MI)</t>
  </si>
  <si>
    <t>393462833, 393462000</t>
  </si>
  <si>
    <t>0987-CB-900081S PT1</t>
  </si>
  <si>
    <t>393396427, 393404050</t>
  </si>
  <si>
    <t>392175590, 393070806</t>
  </si>
  <si>
    <t>2021-701729</t>
  </si>
  <si>
    <t>1521-BL967167S</t>
  </si>
  <si>
    <t>1521-BL967486S</t>
  </si>
  <si>
    <t>0311-SA912153S PT1</t>
  </si>
  <si>
    <t>0311-SA912153S PT2</t>
  </si>
  <si>
    <t>0756-SJ905165S</t>
  </si>
  <si>
    <t>CED Greentech Boise</t>
  </si>
  <si>
    <t>1024-ES941617S</t>
  </si>
  <si>
    <t>1024-WB941130S PT1</t>
  </si>
  <si>
    <t>1024-WB941130S PT2</t>
  </si>
  <si>
    <t>2576-JB909180S PT2</t>
  </si>
  <si>
    <t>2576-JB909479D PT1</t>
  </si>
  <si>
    <t>2576-JB909689S</t>
  </si>
  <si>
    <t>9185-BPM904291S</t>
  </si>
  <si>
    <t>9185-BPM904294S</t>
  </si>
  <si>
    <t>9185-BPM904295S</t>
  </si>
  <si>
    <t>5951-SJ901004S</t>
  </si>
  <si>
    <t>CED Greentech Pocatello</t>
  </si>
  <si>
    <t>5971-SH908368S</t>
  </si>
  <si>
    <t>6435-JH987168S PT1</t>
  </si>
  <si>
    <t>6435-JH987855S PT1</t>
  </si>
  <si>
    <t>6552-NZ969706S</t>
  </si>
  <si>
    <t>6552-NZ969792S</t>
  </si>
  <si>
    <t>7133-JIM981018S</t>
  </si>
  <si>
    <t>7133-JIM982462S PT1</t>
  </si>
  <si>
    <t>5040-JB981538S PT1</t>
  </si>
  <si>
    <t>7953-NR904703S PT1</t>
  </si>
  <si>
    <t>7953-NR904703S PT2</t>
  </si>
  <si>
    <t>8064-ZH904127S</t>
  </si>
  <si>
    <t>8064-ZH904128S</t>
  </si>
  <si>
    <t>8064-ZH904140S</t>
  </si>
  <si>
    <t>8064-ZH904141S</t>
  </si>
  <si>
    <t>8187-KA900620S</t>
  </si>
  <si>
    <t>8187-KA900669S</t>
  </si>
  <si>
    <t>8797-ML937588S</t>
  </si>
  <si>
    <t>8797-RA937694S</t>
  </si>
  <si>
    <t>8797-RA938051S PT2</t>
  </si>
  <si>
    <t>9001-JW908105S</t>
  </si>
  <si>
    <t>PO2779 PT4</t>
  </si>
  <si>
    <t>PO2780 PT4</t>
  </si>
  <si>
    <t>PO2782 PT3</t>
  </si>
  <si>
    <t>PO2783 PT3</t>
  </si>
  <si>
    <t>PO2784 PT3</t>
  </si>
  <si>
    <t>PO5363</t>
  </si>
  <si>
    <t>2021-700790 PT3</t>
  </si>
  <si>
    <t>2022-700020</t>
  </si>
  <si>
    <t>2021-700789 PT1</t>
  </si>
  <si>
    <t>0000053092</t>
  </si>
  <si>
    <t>Motive Energy Telecommunications Inc.</t>
  </si>
  <si>
    <t>1171 PT4</t>
  </si>
  <si>
    <t>AR/CR</t>
  </si>
  <si>
    <t>Adress request</t>
  </si>
  <si>
    <t>30383260R</t>
  </si>
  <si>
    <t>need payment</t>
  </si>
  <si>
    <t>Need Payment/ Revised BFG</t>
  </si>
  <si>
    <t>KUUBIX</t>
  </si>
  <si>
    <t>allocate</t>
  </si>
  <si>
    <t>Delivery address TBA/ only use malysia mods/ Columbia</t>
  </si>
  <si>
    <t xml:space="preserve">revised po to 415w or reduce qty </t>
  </si>
  <si>
    <t>768pcs 3/7 &amp; 768pcs 3/21</t>
  </si>
  <si>
    <t>Priority 1.3</t>
  </si>
  <si>
    <t>Priority 7</t>
  </si>
  <si>
    <t>priority 8</t>
  </si>
  <si>
    <t xml:space="preserve">revised pricing </t>
  </si>
  <si>
    <t>Better Earth SPA</t>
  </si>
  <si>
    <t xml:space="preserve">flatbed delivery/ need payment </t>
  </si>
  <si>
    <t>Need Payment / revise to 475 BFG</t>
  </si>
  <si>
    <t>93308</t>
  </si>
  <si>
    <t>Fort Worth</t>
  </si>
  <si>
    <t>92056</t>
  </si>
  <si>
    <t>Newark</t>
  </si>
  <si>
    <t>94560</t>
  </si>
  <si>
    <t>ATL, GA</t>
  </si>
  <si>
    <t>.</t>
  </si>
  <si>
    <t>114161</t>
  </si>
  <si>
    <t>114162</t>
  </si>
  <si>
    <t>114163</t>
  </si>
  <si>
    <t>114166</t>
  </si>
  <si>
    <t>114167</t>
  </si>
  <si>
    <t>114170</t>
  </si>
  <si>
    <t>114174</t>
  </si>
  <si>
    <t>114514 PT1</t>
  </si>
  <si>
    <t>1521-SNSTR966955S</t>
  </si>
  <si>
    <t>4090-RT905937S PT2</t>
  </si>
  <si>
    <t>6552-SUN969853S PT1</t>
  </si>
  <si>
    <t>PO-650752</t>
  </si>
  <si>
    <t>PO-650754</t>
  </si>
  <si>
    <t>PO-650755</t>
  </si>
  <si>
    <t>PO-650756</t>
  </si>
  <si>
    <t>PO-650757</t>
  </si>
  <si>
    <t>PO-650758</t>
  </si>
  <si>
    <t>PO-650759</t>
  </si>
  <si>
    <t>PO-651745</t>
  </si>
  <si>
    <t>PO-651746</t>
  </si>
  <si>
    <t>6216-843744</t>
  </si>
  <si>
    <t>7539-573375</t>
  </si>
  <si>
    <t xml:space="preserve">WESCO </t>
  </si>
  <si>
    <t>6217-437348</t>
  </si>
  <si>
    <t>mis-shipped</t>
  </si>
  <si>
    <t>WH eta: 3/30</t>
  </si>
  <si>
    <t>WH eta: 3/29</t>
  </si>
  <si>
    <t>ATL</t>
  </si>
  <si>
    <t xml:space="preserve">Sacramneto </t>
  </si>
  <si>
    <t>78218</t>
  </si>
  <si>
    <t>5971-SH908367S PT3</t>
  </si>
  <si>
    <t>5621-CH904814S PT1</t>
  </si>
  <si>
    <t>8018-AD916662S PT2</t>
  </si>
  <si>
    <t>Solar City Inc. DBA The LeverEdge</t>
  </si>
  <si>
    <t>The ADT Security Corporation dba ADT Security Services</t>
  </si>
  <si>
    <t>PO-00007477</t>
  </si>
  <si>
    <t>PO-00007478</t>
  </si>
  <si>
    <t>SH-00544 PT3</t>
  </si>
  <si>
    <t>SH-00544 PT4</t>
  </si>
  <si>
    <t>SH-00544 PT5</t>
  </si>
  <si>
    <t>SH-00544 PT6</t>
  </si>
  <si>
    <t>P103455883</t>
  </si>
  <si>
    <t>1154-CK-900230S</t>
  </si>
  <si>
    <t>0224-JV910169S</t>
  </si>
  <si>
    <t>4250-CF902728S</t>
  </si>
  <si>
    <t xml:space="preserve"> Allocate</t>
  </si>
  <si>
    <t>sst/allocate/4/6</t>
  </si>
  <si>
    <t>sst/allocate</t>
  </si>
  <si>
    <t>Allocate</t>
  </si>
  <si>
    <t xml:space="preserve"> F/U to cust sent</t>
  </si>
  <si>
    <r>
      <t xml:space="preserve">DO INV REQ (4/11)  - </t>
    </r>
    <r>
      <rPr>
        <i/>
        <sz val="9"/>
        <color theme="1"/>
        <rFont val="Calibri"/>
        <family val="2"/>
        <scheme val="minor"/>
      </rPr>
      <t>Even swap with CED Columbia(Kristine's) 3/25</t>
    </r>
    <r>
      <rPr>
        <b/>
        <sz val="9"/>
        <color theme="1"/>
        <rFont val="Calibri"/>
        <family val="2"/>
        <scheme val="minor"/>
      </rPr>
      <t xml:space="preserve"> </t>
    </r>
  </si>
  <si>
    <r>
      <t xml:space="preserve">Failed to ship this qty(832ea) in MAR. Pushed out to 4/1 ship out. </t>
    </r>
    <r>
      <rPr>
        <i/>
        <sz val="9"/>
        <rFont val="Calibri"/>
        <family val="2"/>
        <scheme val="minor"/>
      </rPr>
      <t>Per Chris, special deal with customer. Cannot change price</t>
    </r>
  </si>
  <si>
    <t>get rev PO - price should be 0.80/W (3/9)</t>
  </si>
  <si>
    <t>INVOICE PENDING (4/6)</t>
  </si>
  <si>
    <t>93727</t>
  </si>
  <si>
    <t>97224</t>
  </si>
  <si>
    <t>Hollywood</t>
  </si>
  <si>
    <t>33020</t>
  </si>
  <si>
    <t>30354</t>
  </si>
  <si>
    <t>Valdosta</t>
  </si>
  <si>
    <t>31601</t>
  </si>
  <si>
    <t>Lawrenceville</t>
  </si>
  <si>
    <t>30045</t>
  </si>
  <si>
    <t xml:space="preserve">Pooler </t>
  </si>
  <si>
    <t>31322</t>
  </si>
  <si>
    <t>1057-CMC900314S PT2</t>
  </si>
  <si>
    <t>1057-CMC900314S PT3</t>
  </si>
  <si>
    <t>1057-CMC900314S PT4</t>
  </si>
  <si>
    <t>9185-BPM904309S</t>
  </si>
  <si>
    <t>6435-JH991070D</t>
  </si>
  <si>
    <t>7133-JIM985515S</t>
  </si>
  <si>
    <t>PO2778 PT4</t>
  </si>
  <si>
    <t>PO5332</t>
  </si>
  <si>
    <t>PO5489</t>
  </si>
  <si>
    <t>2022-700060 PT1</t>
  </si>
  <si>
    <t>2022-700060 PT2</t>
  </si>
  <si>
    <t>2021-700788 PT1.3</t>
  </si>
  <si>
    <t>0000000362</t>
  </si>
  <si>
    <t>1171 PT5</t>
  </si>
  <si>
    <t>Q.PEAK DUO XL G10.C BFG</t>
  </si>
  <si>
    <t>Q.PEAK DUO XL G10.3/D BFG</t>
  </si>
  <si>
    <t>Horizantly Stacked/ revised PO bfg mods</t>
  </si>
  <si>
    <t>Revised PO long cable requirement is removed</t>
  </si>
  <si>
    <t>need payment/ verifying if theyre taking BFG</t>
  </si>
  <si>
    <t>Chino Hills</t>
  </si>
  <si>
    <t>91709</t>
  </si>
  <si>
    <t>Maurauder</t>
  </si>
  <si>
    <t>95979</t>
  </si>
  <si>
    <t>93230</t>
  </si>
  <si>
    <t>Waipahu</t>
  </si>
  <si>
    <t>HI</t>
  </si>
  <si>
    <t>96797</t>
  </si>
  <si>
    <t>Chubbuck</t>
  </si>
  <si>
    <t>Tigard</t>
  </si>
  <si>
    <t>RIVERSIDE</t>
  </si>
  <si>
    <t>Escondido</t>
  </si>
  <si>
    <t>92026</t>
  </si>
  <si>
    <t>Norcross</t>
  </si>
  <si>
    <t>Sun Valley</t>
  </si>
  <si>
    <t>91352</t>
  </si>
  <si>
    <t>SAN LEANDRO</t>
  </si>
  <si>
    <t>94577</t>
  </si>
  <si>
    <t>Santa Rosa</t>
  </si>
  <si>
    <t>Murrieta</t>
  </si>
  <si>
    <t>92563</t>
  </si>
  <si>
    <t>Victorville</t>
  </si>
  <si>
    <t>6552-SUN969853S PT2</t>
  </si>
  <si>
    <t>6552-SUN969854S</t>
  </si>
  <si>
    <t>PO-003016 PT1  Riverton</t>
  </si>
  <si>
    <t>PO-003016 PT1 Austin</t>
  </si>
  <si>
    <t>PO-003016 PT1 SimiValley</t>
  </si>
  <si>
    <t>PO-003016 PT2 Irving</t>
  </si>
  <si>
    <t>PO-003016 PT2 Simi Valley</t>
  </si>
  <si>
    <t>PO-003016 PT2 Tampa</t>
  </si>
  <si>
    <t>PO-003016 PT2 Taunton</t>
  </si>
  <si>
    <t>1336-082103</t>
  </si>
  <si>
    <t>5689-817082</t>
  </si>
  <si>
    <t>5689-817084</t>
  </si>
  <si>
    <t>5689-817086</t>
  </si>
  <si>
    <t>5689-817088</t>
  </si>
  <si>
    <t>6707-388054</t>
  </si>
  <si>
    <t>6707-388182</t>
  </si>
  <si>
    <t>6707-388235</t>
  </si>
  <si>
    <t>6707-388238</t>
  </si>
  <si>
    <t>7539-606616</t>
  </si>
  <si>
    <t>7539-606661</t>
  </si>
  <si>
    <t>7539-606673</t>
  </si>
  <si>
    <t>7539-624662</t>
  </si>
  <si>
    <t>7539-624671</t>
  </si>
  <si>
    <t>7539-624673</t>
  </si>
  <si>
    <t>7539-624679</t>
  </si>
  <si>
    <t>Riverton</t>
  </si>
  <si>
    <t xml:space="preserve">Irving </t>
  </si>
  <si>
    <t>Taunton</t>
  </si>
  <si>
    <t>Menands</t>
  </si>
  <si>
    <t>Irving</t>
  </si>
  <si>
    <t>85008</t>
  </si>
  <si>
    <t>080760</t>
  </si>
  <si>
    <t>1132-NL-911820S PT2</t>
  </si>
  <si>
    <t>4560-CH907224S PT2</t>
  </si>
  <si>
    <t>4560-MO-906161S PT1</t>
  </si>
  <si>
    <t>5621-CH904222S PT4</t>
  </si>
  <si>
    <t>5621-CH904246S PT1.1</t>
  </si>
  <si>
    <t>5621-CH904481S PT2</t>
  </si>
  <si>
    <t>5621-CH904492S PT1</t>
  </si>
  <si>
    <t>6058-SC904238S PT6</t>
  </si>
  <si>
    <t>6058-SC904505S</t>
  </si>
  <si>
    <t>6058-SC904539S PT2</t>
  </si>
  <si>
    <t>8018-AD915107S PT3</t>
  </si>
  <si>
    <t>8018-AD915108S PT2</t>
  </si>
  <si>
    <t>8018-AD915154S</t>
  </si>
  <si>
    <t>8018-AD915156S</t>
  </si>
  <si>
    <t>8018-AD915157S</t>
  </si>
  <si>
    <t>8018-AD915378S PT2</t>
  </si>
  <si>
    <t>WB4/00122</t>
  </si>
  <si>
    <t>City Electric Supply</t>
  </si>
  <si>
    <t xml:space="preserve">Integrated Solar Operations, LLC </t>
  </si>
  <si>
    <t>N.F. Smith &amp; Associates, L.P</t>
  </si>
  <si>
    <t>PO1661</t>
  </si>
  <si>
    <t>PO2026</t>
  </si>
  <si>
    <t>PO2029</t>
  </si>
  <si>
    <t>PO2033</t>
  </si>
  <si>
    <t>PO2034</t>
  </si>
  <si>
    <t>PO2035</t>
  </si>
  <si>
    <t>PO2038</t>
  </si>
  <si>
    <t>PO2041</t>
  </si>
  <si>
    <t>PO-00007480</t>
  </si>
  <si>
    <t>PO-00007481</t>
  </si>
  <si>
    <t>PO-00007484</t>
  </si>
  <si>
    <t>PO-00007485</t>
  </si>
  <si>
    <t>PO-00008179</t>
  </si>
  <si>
    <t>PO-00008180</t>
  </si>
  <si>
    <t>PO-00008185</t>
  </si>
  <si>
    <t>PO-00008186</t>
  </si>
  <si>
    <t>PO-00008187</t>
  </si>
  <si>
    <t>AL-0000099</t>
  </si>
  <si>
    <t>2022-02 PT3</t>
  </si>
  <si>
    <t>2022-03 PT2</t>
  </si>
  <si>
    <t>2022-04 PT1</t>
  </si>
  <si>
    <t>2022-H-4b</t>
  </si>
  <si>
    <t>approved 4/11</t>
  </si>
  <si>
    <t>30372157C</t>
  </si>
  <si>
    <t>Q.PEAK DUO XL G10.D</t>
  </si>
  <si>
    <t xml:space="preserve">cust confrimedeliv date </t>
  </si>
  <si>
    <t>SO Created</t>
  </si>
  <si>
    <t>Revised PO Non-SPA/price 0.55ct</t>
  </si>
  <si>
    <t>Per Sung updated RDD Okay</t>
  </si>
  <si>
    <t xml:space="preserve">  SO Created/SST/price rev 0.55ct</t>
  </si>
  <si>
    <t xml:space="preserve">  SO Created/price rev 0.55ct</t>
  </si>
  <si>
    <t>price rev 0.55ct</t>
  </si>
  <si>
    <t>Revised PO Non-SPA/revise PO without'a' price rev 0.55ct</t>
  </si>
  <si>
    <t xml:space="preserve">SST/Legal/Cust to revise missing incoterms, payment terms </t>
  </si>
  <si>
    <t>SO created/ Invoice email prepped</t>
  </si>
  <si>
    <t>replaces PO819732</t>
  </si>
  <si>
    <t>Tamoa</t>
  </si>
  <si>
    <t>Oakland</t>
  </si>
  <si>
    <t>Pompano Beach</t>
  </si>
  <si>
    <t>Charlotte</t>
  </si>
  <si>
    <t>28273</t>
  </si>
  <si>
    <t>32218</t>
  </si>
  <si>
    <t>Fayetteville</t>
  </si>
  <si>
    <t>28306</t>
  </si>
  <si>
    <t>Louisville</t>
  </si>
  <si>
    <t>TN</t>
  </si>
  <si>
    <t>37777</t>
  </si>
  <si>
    <t>Murfreesboro</t>
  </si>
  <si>
    <t>37129</t>
  </si>
  <si>
    <t>28027</t>
  </si>
  <si>
    <t>24017</t>
  </si>
  <si>
    <t>Ashland</t>
  </si>
  <si>
    <t>23005</t>
  </si>
  <si>
    <t>Omaha</t>
  </si>
  <si>
    <t>NE</t>
  </si>
  <si>
    <t>08164</t>
  </si>
  <si>
    <t xml:space="preserve">Springdale </t>
  </si>
  <si>
    <t>45246</t>
  </si>
  <si>
    <t>Peoria</t>
  </si>
  <si>
    <t>61615</t>
  </si>
  <si>
    <t>Caseyville</t>
  </si>
  <si>
    <t>62232</t>
  </si>
  <si>
    <t>Columbus</t>
  </si>
  <si>
    <t>43228</t>
  </si>
  <si>
    <t>29203</t>
  </si>
  <si>
    <t>CE-01888</t>
  </si>
  <si>
    <t>IP-00001135 PT2</t>
  </si>
  <si>
    <t>RE-Q360-stock-11122 PT1</t>
  </si>
  <si>
    <t>SH-00589 PT2</t>
  </si>
  <si>
    <t>0236-LUMIO920209S PT2</t>
  </si>
  <si>
    <t>0768-JS-901524S PT1</t>
  </si>
  <si>
    <t>CED Greentech C&amp;I Solutions</t>
  </si>
  <si>
    <t>0768-JS-901524S PT2</t>
  </si>
  <si>
    <t>0237-KI906155S PT4</t>
  </si>
  <si>
    <t>0237-KI906156S PT2</t>
  </si>
  <si>
    <t>1875-DN917235S PT2</t>
  </si>
  <si>
    <t>1875-DN918014S PT1</t>
  </si>
  <si>
    <t>1987-OV904061S PT2</t>
  </si>
  <si>
    <t>1987-SS903485S PT3</t>
  </si>
  <si>
    <t>3273-RK900092S</t>
  </si>
  <si>
    <t>3273-RK900093S</t>
  </si>
  <si>
    <t>4090-RT905892S PT1</t>
  </si>
  <si>
    <t>4090-RT905936S PT3</t>
  </si>
  <si>
    <t>4090-RT905938S PT1</t>
  </si>
  <si>
    <t xml:space="preserve">CED Greentech Lubbock </t>
  </si>
  <si>
    <t>0148-RK905931S PT2</t>
  </si>
  <si>
    <t>0239-HB904555S PT2</t>
  </si>
  <si>
    <t>0239-HB904904S PT1</t>
  </si>
  <si>
    <t>8756-BB995076S PT1</t>
  </si>
  <si>
    <t>8756-KC995591S PT1</t>
  </si>
  <si>
    <t>8756-MD994979S</t>
  </si>
  <si>
    <t>8756-MD995414S PT2</t>
  </si>
  <si>
    <t>8756-SM995004S PT4</t>
  </si>
  <si>
    <t>12083 PT2 El Paso</t>
  </si>
  <si>
    <t>12083 PT2 Illinois</t>
  </si>
  <si>
    <t>12083 PT2 Jacksonville</t>
  </si>
  <si>
    <t>12083 PT2 Lenexa</t>
  </si>
  <si>
    <t>12083 PT2 McAllen</t>
  </si>
  <si>
    <t>12083 PT2 Miami</t>
  </si>
  <si>
    <t>12083 PT2 Pensacola</t>
  </si>
  <si>
    <t>12083 PT2 Reno</t>
  </si>
  <si>
    <t>12083 PT2 Utah</t>
  </si>
  <si>
    <t>12083 PT2 Valencia</t>
  </si>
  <si>
    <t>12083 PT2.1 Albuquerque</t>
  </si>
  <si>
    <t>12083 PT2.1 Atlanta</t>
  </si>
  <si>
    <t>12083 PT2.1 Austin</t>
  </si>
  <si>
    <t>12083 PT2.1 Charleston</t>
  </si>
  <si>
    <t>12083 PT2.1 Charlotte</t>
  </si>
  <si>
    <t>12083 PT2.1 Dallas</t>
  </si>
  <si>
    <t>12083 PT2.1 Denver</t>
  </si>
  <si>
    <t>12083 PT2.1 El Paso</t>
  </si>
  <si>
    <t>12083 PT2.1 Greenville</t>
  </si>
  <si>
    <t>12083 PT2.1 Houston</t>
  </si>
  <si>
    <t>12083 PT2.1 Mesa</t>
  </si>
  <si>
    <t>12083 PT2.1 Norfolk</t>
  </si>
  <si>
    <t>12083 PT2.1 Ontario</t>
  </si>
  <si>
    <t>12083 PT2.1 Orlando</t>
  </si>
  <si>
    <t>12083 PT2.1 Raleigh</t>
  </si>
  <si>
    <t>12083 PT2.1 Stockton</t>
  </si>
  <si>
    <t>12083 PT2.1 Tampa</t>
  </si>
  <si>
    <t>12083 PT2.1 Tucson</t>
  </si>
  <si>
    <t>12083 PT2.1 Vegas</t>
  </si>
  <si>
    <t>12083 PT2.1 Yuma</t>
  </si>
  <si>
    <t>12083 PT2.2 Albuquerque</t>
  </si>
  <si>
    <t>12083 PT2.2 Atlanta</t>
  </si>
  <si>
    <t>12083 PT2.2 Austin</t>
  </si>
  <si>
    <t>12083 PT2.2 Charleston</t>
  </si>
  <si>
    <t>12083 PT2.2 Charlotte</t>
  </si>
  <si>
    <t>12083 PT2.2 Dallas</t>
  </si>
  <si>
    <t>12083 PT2.2 Denver</t>
  </si>
  <si>
    <t>12083 PT2.2 Greenville</t>
  </si>
  <si>
    <t>12083 PT2.2 Houston</t>
  </si>
  <si>
    <t>12083 PT2.2 Mesa</t>
  </si>
  <si>
    <t>12083 PT2.2 Norfolk</t>
  </si>
  <si>
    <t>12083 PT2.2 Ontario</t>
  </si>
  <si>
    <t>12083 PT2.2 Orlando</t>
  </si>
  <si>
    <t>12083 PT2.2 Raleigh</t>
  </si>
  <si>
    <t>12083 PT2.2 San Antonio</t>
  </si>
  <si>
    <t>12083 PT2.2 Stockton</t>
  </si>
  <si>
    <t>12083 PT2.2 Tampa</t>
  </si>
  <si>
    <t>12083 PT2.2 Tucson</t>
  </si>
  <si>
    <t>12083 PT2.2 Vegas</t>
  </si>
  <si>
    <t>12083 PT2.2 Yuma</t>
  </si>
  <si>
    <t>P103408958</t>
  </si>
  <si>
    <t>P103408980</t>
  </si>
  <si>
    <t>P103439651</t>
  </si>
  <si>
    <t>P103451303</t>
  </si>
  <si>
    <t>P103494663</t>
  </si>
  <si>
    <t>P103459910</t>
  </si>
  <si>
    <t xml:space="preserve">Rexel USA, INC </t>
  </si>
  <si>
    <t>P103459918</t>
  </si>
  <si>
    <t>P103526163</t>
  </si>
  <si>
    <t>3924132</t>
  </si>
  <si>
    <t>3937685</t>
  </si>
  <si>
    <t>Q.PEAK DUO XL G10.C.D BFG</t>
  </si>
  <si>
    <t>30397371F</t>
  </si>
  <si>
    <t>Matt K.</t>
  </si>
  <si>
    <t>LONGER MC34 LEADS</t>
  </si>
  <si>
    <t>Fairfax</t>
  </si>
  <si>
    <t xml:space="preserve">Lubbock </t>
  </si>
  <si>
    <t>Doraville</t>
  </si>
  <si>
    <t>Lenexa</t>
  </si>
  <si>
    <t>KS</t>
  </si>
  <si>
    <t>Doral</t>
  </si>
  <si>
    <t xml:space="preserve">Jacksonville </t>
  </si>
  <si>
    <t>Clearwater</t>
  </si>
  <si>
    <t>North Charleston</t>
  </si>
  <si>
    <t>Buda</t>
  </si>
  <si>
    <t>Valencia</t>
  </si>
  <si>
    <t>Piedmont</t>
  </si>
  <si>
    <t>Norfolk</t>
  </si>
  <si>
    <t xml:space="preserve">Pueblo </t>
  </si>
  <si>
    <t xml:space="preserve">Grand Junction </t>
  </si>
  <si>
    <t>78744</t>
  </si>
  <si>
    <t>Being Rev. 480 -&gt; 475W</t>
  </si>
  <si>
    <t xml:space="preserve">Pushed to April per cust. </t>
  </si>
  <si>
    <t>only paid for 10 pallets</t>
  </si>
  <si>
    <t>Revised PO to NON-SPA</t>
  </si>
  <si>
    <t xml:space="preserve">Revised PO to NON-SPA, Palmetto </t>
  </si>
  <si>
    <t>keep march price</t>
  </si>
  <si>
    <t>Reroute to Houston</t>
  </si>
  <si>
    <t>Reroute to Sparks</t>
  </si>
  <si>
    <t>Reroute to Kissimme</t>
  </si>
  <si>
    <t>Reroute to Jacksonville</t>
  </si>
  <si>
    <t>Reroute to Salt Lake City</t>
  </si>
  <si>
    <t>Reroute to Albuquerque</t>
  </si>
  <si>
    <t>Revised Qty to 768</t>
  </si>
  <si>
    <t>Reroute to Stockton</t>
  </si>
  <si>
    <t>Reroute to las Vegas</t>
  </si>
  <si>
    <t>Reroute to Valencia</t>
  </si>
  <si>
    <t>Reroute to North Charleston</t>
  </si>
  <si>
    <t>Revised Qty to 160</t>
  </si>
  <si>
    <t>Reroute to Denver</t>
  </si>
  <si>
    <t>Revised Qty 3584</t>
  </si>
  <si>
    <t>Reroute Irving</t>
  </si>
  <si>
    <t>Revised Qty 1792</t>
  </si>
  <si>
    <t>SMALL TRUCKS</t>
  </si>
  <si>
    <t>SST/Allocate</t>
  </si>
  <si>
    <t>Legal/SST/Allocate</t>
  </si>
  <si>
    <t>21-15433 DG</t>
  </si>
  <si>
    <t>Aegis Energy Services, LLC</t>
  </si>
  <si>
    <t>PO-01202</t>
  </si>
  <si>
    <t>Alten Group, Inc.</t>
  </si>
  <si>
    <t>PO-98767</t>
  </si>
  <si>
    <t>PO-98768</t>
  </si>
  <si>
    <t>0120-WG903535S</t>
  </si>
  <si>
    <t>4984-FV945670D</t>
  </si>
  <si>
    <t>4984-MW945915S</t>
  </si>
  <si>
    <t>1045-CL-906608S PT1</t>
  </si>
  <si>
    <t>1045-CL-906644S</t>
  </si>
  <si>
    <t>1045-CL-907022S</t>
  </si>
  <si>
    <t>3584-PAUL-903451S PT1</t>
  </si>
  <si>
    <t>3584-PAUL-904160S</t>
  </si>
  <si>
    <t>9106-CM929485S</t>
  </si>
  <si>
    <t xml:space="preserve">CED Greentech Maryland </t>
  </si>
  <si>
    <t>9106-CM929725S PT1</t>
  </si>
  <si>
    <t>9106-CM929725S PT2</t>
  </si>
  <si>
    <t>4664-GS-903104S PT2</t>
  </si>
  <si>
    <t>4664-GS-903105S PT1</t>
  </si>
  <si>
    <t>4664-GS-903105S PT2</t>
  </si>
  <si>
    <t>4664-GS-903115S</t>
  </si>
  <si>
    <t>6640-AD-900738S PT2</t>
  </si>
  <si>
    <t>CED Greentech St. Louis</t>
  </si>
  <si>
    <t>6640-LE901097D</t>
  </si>
  <si>
    <t>6640-LE901098D</t>
  </si>
  <si>
    <t>6640-PAUL900922S</t>
  </si>
  <si>
    <t>8460-EE-923717S</t>
  </si>
  <si>
    <t>0933-KD906880S</t>
  </si>
  <si>
    <t>CED Greentech Vermont</t>
  </si>
  <si>
    <t>6408-HA-900439S</t>
  </si>
  <si>
    <t>2020-2918 (Bowlero)</t>
  </si>
  <si>
    <t>2020-2918 (Ferrero)</t>
  </si>
  <si>
    <t>2020-2918 (Sparks#2)</t>
  </si>
  <si>
    <t>2020-2918(Keasbey)</t>
  </si>
  <si>
    <t>2020-2918(Sparks#3)</t>
  </si>
  <si>
    <t>Duke Energy Renewables Solar,LLC , Jackpot Holdings, LLC</t>
  </si>
  <si>
    <t>P000059228</t>
  </si>
  <si>
    <t>Enertech Global, LLC</t>
  </si>
  <si>
    <t>21-632R0 (Gas City 2)</t>
  </si>
  <si>
    <t xml:space="preserve">Indiana Municipal Power Agency </t>
  </si>
  <si>
    <t>21-632R0 (Richmond 6)</t>
  </si>
  <si>
    <t>001245</t>
  </si>
  <si>
    <t>Sitelogiq</t>
  </si>
  <si>
    <t>HNW2021-02 SUB PO#1 (Bangor)</t>
  </si>
  <si>
    <t>HNW2021-02 SUB PO#2 (Baltimore)</t>
  </si>
  <si>
    <t>HNW2021-02 SUB PO#2 (Portland)</t>
  </si>
  <si>
    <t>HNW2021-02 SUB PO#2 (Worcester)</t>
  </si>
  <si>
    <t>7700010821 (395W PT5)</t>
  </si>
  <si>
    <t>7700010822 (PT4)</t>
  </si>
  <si>
    <t>7700010822 (PT5)</t>
  </si>
  <si>
    <t>7700010822 (PT7)</t>
  </si>
  <si>
    <t>7700010823 (PT10)</t>
  </si>
  <si>
    <t>7700010823 (PT9)</t>
  </si>
  <si>
    <t>7700014779 (PT7)</t>
  </si>
  <si>
    <t>7700014779 (PT8)</t>
  </si>
  <si>
    <t>7700014779 (PT9)</t>
  </si>
  <si>
    <t>7700016249 (475W PT2)</t>
  </si>
  <si>
    <t>P100990192</t>
  </si>
  <si>
    <t>P100990197</t>
  </si>
  <si>
    <t>2002900024(Cicero)</t>
  </si>
  <si>
    <t>2111420(Livingston)</t>
  </si>
  <si>
    <t>need more money</t>
  </si>
  <si>
    <t>Need SST approval</t>
  </si>
  <si>
    <t>need final PO?</t>
  </si>
  <si>
    <t>revise to 475W BFG</t>
  </si>
  <si>
    <t>GA Mods Only / Longer cable</t>
  </si>
  <si>
    <t>add SAP B1</t>
  </si>
  <si>
    <t>NJ (not on report?)</t>
  </si>
  <si>
    <t>redo Proforma/SST/legal</t>
  </si>
  <si>
    <t>deposit</t>
  </si>
  <si>
    <t>redo CR</t>
  </si>
  <si>
    <t>Harvey</t>
  </si>
  <si>
    <t>3//31</t>
  </si>
  <si>
    <t>30397871C</t>
  </si>
  <si>
    <t>30381259F</t>
  </si>
  <si>
    <t>Dundalk</t>
  </si>
  <si>
    <t>Petaluna</t>
  </si>
  <si>
    <t>Wallingford</t>
  </si>
  <si>
    <t>Berkeley</t>
  </si>
  <si>
    <t>Bloomington</t>
  </si>
  <si>
    <t>Burlington</t>
  </si>
  <si>
    <t>VT</t>
  </si>
  <si>
    <t>Somerset</t>
  </si>
  <si>
    <t>Keasbey</t>
  </si>
  <si>
    <t>Chino</t>
  </si>
  <si>
    <t>Pocatello</t>
  </si>
  <si>
    <t>Greenville</t>
  </si>
  <si>
    <t>Gas City</t>
  </si>
  <si>
    <t>Indian Wells</t>
  </si>
  <si>
    <t>Portland</t>
  </si>
  <si>
    <t>Stoughton</t>
  </si>
  <si>
    <t>Claverack</t>
  </si>
  <si>
    <t>12534</t>
  </si>
  <si>
    <t>Cicero</t>
  </si>
  <si>
    <t>Proforma received (2/4)  - Possibly wont make it</t>
  </si>
  <si>
    <t xml:space="preserve">Proforma received (2/4) - Possibly wont make it </t>
  </si>
  <si>
    <t xml:space="preserve">Need SST Approval - May replace PO based on Customer request (4/8) </t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</si>
  <si>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</si>
  <si>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</si>
  <si>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 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</si>
  <si>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</t>
    </r>
  </si>
  <si>
    <t xml:space="preserve">SCHEDULED </t>
  </si>
  <si>
    <t>AR-CR PENDING APPROVAL (4/11)</t>
  </si>
  <si>
    <r>
      <t xml:space="preserve">Legal-SST APPROVED. </t>
    </r>
    <r>
      <rPr>
        <i/>
        <sz val="9"/>
        <rFont val="Calibri"/>
        <family val="2"/>
        <scheme val="minor"/>
      </rPr>
      <t>DO NOT RELEASE YET. CHECK IF ITS PRIORITY</t>
    </r>
    <r>
      <rPr>
        <b/>
        <sz val="9"/>
        <rFont val="Calibri"/>
        <family val="2"/>
        <scheme val="minor"/>
      </rPr>
      <t xml:space="preserve"> (4/11)</t>
    </r>
  </si>
  <si>
    <t>PO revised to NON-SPA    need rev price</t>
  </si>
  <si>
    <r>
      <t>[PARTIAL] DO NOT INV REQ YET (4/4) -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rgb="FF00B050"/>
        <rFont val="Calibri"/>
        <family val="2"/>
        <scheme val="minor"/>
      </rPr>
      <t xml:space="preserve">ItemCode changed from 49403140 to 49405140. Send CR Rev. to logistics </t>
    </r>
  </si>
  <si>
    <r>
      <t>CR APPROVAL PENDING (3/23) -</t>
    </r>
    <r>
      <rPr>
        <i/>
        <sz val="9"/>
        <color theme="1"/>
        <rFont val="Calibri"/>
        <family val="2"/>
        <scheme val="minor"/>
      </rPr>
      <t xml:space="preserve"> Pushed out from MAR to APRIL (3/25)</t>
    </r>
  </si>
  <si>
    <t>ASKED CHRIS TO GET PRICE REVISED. CHRIS PENDING (3/29)</t>
  </si>
  <si>
    <t>PO revised to NON-SPA</t>
  </si>
  <si>
    <t>RELEASED BUT requested to HOLD due to Chris's priority changed (3/11) - Not priority yet</t>
  </si>
  <si>
    <r>
      <t xml:space="preserve">RELEASED 4/1 (4/1) </t>
    </r>
    <r>
      <rPr>
        <i/>
        <sz val="9"/>
        <color theme="1"/>
        <rFont val="Calibri"/>
        <family val="2"/>
        <scheme val="minor"/>
      </rPr>
      <t xml:space="preserve">REMAINING PO QTY 1536pcs. Chris wants 1280pcs only 3/14, Pending </t>
    </r>
    <r>
      <rPr>
        <i/>
        <sz val="9"/>
        <color rgb="FFFF0000"/>
        <rFont val="Calibri"/>
        <family val="2"/>
        <scheme val="minor"/>
      </rPr>
      <t>2nd Priorty</t>
    </r>
    <r>
      <rPr>
        <i/>
        <sz val="9"/>
        <color theme="1"/>
        <rFont val="Calibri"/>
        <family val="2"/>
        <scheme val="minor"/>
      </rPr>
      <t xml:space="preserve"> (wait for SST) (3/18) </t>
    </r>
  </si>
  <si>
    <t>RELEASED 4/1 (4/1)</t>
  </si>
  <si>
    <t>AR-CR APPROVAL PENDING (4/6)</t>
  </si>
  <si>
    <t>AR-CR APPROVAL PENDING (4/6) - may not happen</t>
  </si>
  <si>
    <t>(MASTER PO: BPO1076542)</t>
  </si>
  <si>
    <t>need rve PO - price 0.475/W Master PO BPO1076540</t>
  </si>
  <si>
    <r>
      <t xml:space="preserve">RELEASED (4/6) </t>
    </r>
    <r>
      <rPr>
        <i/>
        <sz val="9"/>
        <rFont val="Calibri"/>
        <family val="2"/>
        <scheme val="minor"/>
      </rPr>
      <t>- MASTER PO: BPO1076540</t>
    </r>
  </si>
  <si>
    <r>
      <rPr>
        <sz val="9"/>
        <rFont val="Calibri"/>
        <family val="2"/>
        <scheme val="minor"/>
      </rPr>
      <t xml:space="preserve">(MASTER PO: BPO10786546/  NEW PO/  </t>
    </r>
    <r>
      <rPr>
        <b/>
        <sz val="9"/>
        <rFont val="Calibri"/>
        <family val="2"/>
        <scheme val="minor"/>
      </rPr>
      <t>SST/LEGAL APPROVED (3/9)</t>
    </r>
  </si>
  <si>
    <r>
      <t xml:space="preserve">DO AR-CR (3/23) Legal-SST APPROVED 3/23 - </t>
    </r>
    <r>
      <rPr>
        <i/>
        <sz val="9"/>
        <color theme="1"/>
        <rFont val="Calibri"/>
        <family val="2"/>
        <scheme val="minor"/>
      </rPr>
      <t>MASTER PO: BPO1076546</t>
    </r>
  </si>
  <si>
    <t>MAR Master</t>
  </si>
  <si>
    <r>
      <rPr>
        <sz val="9"/>
        <rFont val="Calibri"/>
        <family val="2"/>
        <scheme val="minor"/>
      </rPr>
      <t>MASTER PO (OCT2022) -</t>
    </r>
    <r>
      <rPr>
        <b/>
        <sz val="9"/>
        <rFont val="Calibri"/>
        <family val="2"/>
        <scheme val="minor"/>
      </rPr>
      <t xml:space="preserve"> SST APPROVED with month. Do ALLOCATE (3/17)</t>
    </r>
  </si>
  <si>
    <r>
      <rPr>
        <b/>
        <sz val="9"/>
        <rFont val="Calibri"/>
        <family val="2"/>
        <scheme val="minor"/>
      </rPr>
      <t>SCHEDULED (4/6)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distro PO 3850</t>
    </r>
  </si>
  <si>
    <t>SPLIT FROM MAR2022.</t>
  </si>
  <si>
    <r>
      <rPr>
        <b/>
        <sz val="9"/>
        <rFont val="Calibri"/>
        <family val="2"/>
        <scheme val="minor"/>
      </rPr>
      <t xml:space="preserve">SCHEDULED (4/6) </t>
    </r>
    <r>
      <rPr>
        <sz val="9"/>
        <rFont val="Calibri"/>
        <family val="2"/>
        <scheme val="minor"/>
      </rPr>
      <t xml:space="preserve">- </t>
    </r>
    <r>
      <rPr>
        <i/>
        <sz val="9"/>
        <rFont val="Calibri"/>
        <family val="2"/>
        <scheme val="minor"/>
      </rPr>
      <t>distro PO 3850</t>
    </r>
  </si>
  <si>
    <r>
      <rPr>
        <b/>
        <sz val="9"/>
        <rFont val="Calibri"/>
        <family val="2"/>
        <scheme val="minor"/>
      </rPr>
      <t xml:space="preserve">RELEASED &amp; SCHEDULED (4/5) </t>
    </r>
    <r>
      <rPr>
        <i/>
        <sz val="9"/>
        <rFont val="Calibri"/>
        <family val="2"/>
        <scheme val="minor"/>
      </rPr>
      <t>distro PO 3850</t>
    </r>
  </si>
  <si>
    <t>PO-97910</t>
  </si>
  <si>
    <t>PO-97912</t>
  </si>
  <si>
    <t>PO-32751</t>
  </si>
  <si>
    <t>PO-32752</t>
  </si>
  <si>
    <t>PO-32955</t>
  </si>
  <si>
    <t>PO-32960</t>
  </si>
  <si>
    <t>PO-32987</t>
  </si>
  <si>
    <t>PO-32988</t>
  </si>
  <si>
    <t>PO-32990</t>
  </si>
  <si>
    <t>PO-32991</t>
  </si>
  <si>
    <t>PO-32996</t>
  </si>
  <si>
    <t>PO-33295</t>
  </si>
  <si>
    <t>1069-20</t>
  </si>
  <si>
    <t>1069-21</t>
  </si>
  <si>
    <t>1069-24</t>
  </si>
  <si>
    <t>1069-25</t>
  </si>
  <si>
    <t>1069-29</t>
  </si>
  <si>
    <t>1069-30</t>
  </si>
  <si>
    <t>1069-31</t>
  </si>
  <si>
    <t>1069-32</t>
  </si>
  <si>
    <t>1069-38</t>
  </si>
  <si>
    <t>1069-39</t>
  </si>
  <si>
    <t>1069-40</t>
  </si>
  <si>
    <t>1069-41</t>
  </si>
  <si>
    <t>1069-42</t>
  </si>
  <si>
    <t>1069-43</t>
  </si>
  <si>
    <t>1069-44</t>
  </si>
  <si>
    <t>1069-45</t>
  </si>
  <si>
    <t>1069-47</t>
  </si>
  <si>
    <t>1069-48</t>
  </si>
  <si>
    <t>1069-49</t>
  </si>
  <si>
    <t>1069-50</t>
  </si>
  <si>
    <t>0224-JV909365S PT1</t>
  </si>
  <si>
    <t>0224-JV909365S PT2</t>
  </si>
  <si>
    <t>1670-RF950294S</t>
  </si>
  <si>
    <t>4984-NVR945521S</t>
  </si>
  <si>
    <t>4422-SB900136S</t>
  </si>
  <si>
    <t>9106-CM929400S</t>
  </si>
  <si>
    <t>9106-CM929401S</t>
  </si>
  <si>
    <t>9106-CM929403S</t>
  </si>
  <si>
    <t>9106-CM929484S</t>
  </si>
  <si>
    <t>5887-RD948461S PT2</t>
  </si>
  <si>
    <t>5887-RD948462S PT1</t>
  </si>
  <si>
    <t>5887-RD948540S</t>
  </si>
  <si>
    <t>4250-CF902725S PT2</t>
  </si>
  <si>
    <t>4250-CF902727S</t>
  </si>
  <si>
    <t>0933-DT906774S</t>
  </si>
  <si>
    <t>6408-ZS-900131S PT1</t>
  </si>
  <si>
    <t>P1266136 PT2</t>
  </si>
  <si>
    <t>P1266137</t>
  </si>
  <si>
    <t>BPO1076542</t>
  </si>
  <si>
    <t>MSPO980052</t>
  </si>
  <si>
    <t>MSPO980053</t>
  </si>
  <si>
    <t>MSPO980054</t>
  </si>
  <si>
    <t>MSPO980055</t>
  </si>
  <si>
    <t>MSPO980056</t>
  </si>
  <si>
    <t>MSPO980058</t>
  </si>
  <si>
    <t>MSPO980060</t>
  </si>
  <si>
    <t>MSPO981422</t>
  </si>
  <si>
    <t>MSPO981423</t>
  </si>
  <si>
    <t>MSPO981736</t>
  </si>
  <si>
    <t>MSPO981737</t>
  </si>
  <si>
    <t>MSPO981738</t>
  </si>
  <si>
    <t>MSPO981739</t>
  </si>
  <si>
    <t>MSPO981740</t>
  </si>
  <si>
    <t>MSPO981741</t>
  </si>
  <si>
    <t>MSPO981891</t>
  </si>
  <si>
    <t>MSPO981892</t>
  </si>
  <si>
    <t>MSPO981894</t>
  </si>
  <si>
    <t>MSPO981896</t>
  </si>
  <si>
    <t>MSPO981897</t>
  </si>
  <si>
    <t>MSPO981898</t>
  </si>
  <si>
    <t>MSPO982059</t>
  </si>
  <si>
    <t>MSPO982145</t>
  </si>
  <si>
    <t>MSPO982149</t>
  </si>
  <si>
    <t>P3850-CT-D</t>
  </si>
  <si>
    <t>P3850-LI-A</t>
  </si>
  <si>
    <t>P3850-NJ-C</t>
  </si>
  <si>
    <t>P3850-RPA-B</t>
  </si>
  <si>
    <t>Q.PEAK DUO BLK ML G10.+</t>
  </si>
  <si>
    <t>Eagan</t>
  </si>
  <si>
    <t>Ozone Park</t>
  </si>
  <si>
    <t>Bordentown</t>
  </si>
  <si>
    <t>San Leandro</t>
  </si>
  <si>
    <t>TDB</t>
  </si>
  <si>
    <t>Pomtton Plains</t>
  </si>
  <si>
    <t>Carolina</t>
  </si>
  <si>
    <t>PR</t>
  </si>
  <si>
    <t>Danbury</t>
  </si>
  <si>
    <t>Halfmoon</t>
  </si>
  <si>
    <t>East Berlin</t>
  </si>
  <si>
    <t>07719</t>
  </si>
  <si>
    <t>Wall</t>
  </si>
  <si>
    <t>60/72</t>
  </si>
  <si>
    <t>0.4¢</t>
  </si>
  <si>
    <t>CR 4/12</t>
  </si>
  <si>
    <t>Pending schedule</t>
  </si>
  <si>
    <t>JLAC</t>
  </si>
  <si>
    <t>DFAC</t>
  </si>
  <si>
    <t>CEAC</t>
  </si>
  <si>
    <t>AAAC</t>
  </si>
  <si>
    <t>MKAC</t>
  </si>
  <si>
    <t>KBAC</t>
  </si>
  <si>
    <t>cA</t>
  </si>
  <si>
    <t>Bright Future Solar Energy Inc.</t>
  </si>
  <si>
    <t>Castoreville</t>
  </si>
  <si>
    <t>95012</t>
  </si>
  <si>
    <t>8797-RA937983S PT1</t>
  </si>
  <si>
    <t>7133-JIM983364S PT3</t>
  </si>
  <si>
    <t>5971-SH908368S PT2</t>
  </si>
  <si>
    <t>Milwaukie</t>
  </si>
  <si>
    <t>97222</t>
  </si>
  <si>
    <t>CR 4/13</t>
  </si>
  <si>
    <t>7700010822 (395W PT4)</t>
  </si>
  <si>
    <t>30390255H</t>
  </si>
  <si>
    <t>Variance</t>
  </si>
  <si>
    <t>9MW</t>
  </si>
  <si>
    <t>HQCV3S3064</t>
  </si>
  <si>
    <t>0311-TC912889S</t>
  </si>
  <si>
    <t>CED Greentech Bakersfield</t>
  </si>
  <si>
    <t>0311-TC912890S</t>
  </si>
  <si>
    <t>93305</t>
  </si>
  <si>
    <t>30372158H</t>
  </si>
  <si>
    <t>P103439960</t>
  </si>
  <si>
    <t>5887-RD948480S</t>
  </si>
  <si>
    <t>5887-RD948679S</t>
  </si>
  <si>
    <t>5887-RD948680S</t>
  </si>
  <si>
    <t>Scheduled</t>
  </si>
  <si>
    <t>rev</t>
  </si>
  <si>
    <t>CR 4/14</t>
  </si>
  <si>
    <t>need to be reivsed to BFG</t>
  </si>
  <si>
    <t>remove long cable language</t>
  </si>
  <si>
    <t>payment /BFG</t>
  </si>
  <si>
    <t>Loongwood</t>
  </si>
  <si>
    <t>30349</t>
  </si>
  <si>
    <t>SST priority</t>
  </si>
  <si>
    <t>0239-HB906041S</t>
  </si>
  <si>
    <t xml:space="preserve">Q.PEAK DUO ML G10+.A </t>
  </si>
  <si>
    <t>reV</t>
  </si>
  <si>
    <t>SST priority / Payment</t>
  </si>
  <si>
    <t>30390156C</t>
  </si>
  <si>
    <t>P3851-CT</t>
  </si>
  <si>
    <t>P3851-EMA</t>
  </si>
  <si>
    <t>P3851-MD</t>
  </si>
  <si>
    <t>P3851-NJ</t>
  </si>
  <si>
    <t>P3851-RPA</t>
  </si>
  <si>
    <t>P3851-WMA</t>
  </si>
  <si>
    <t>Holyoke</t>
  </si>
  <si>
    <t>1069-46</t>
  </si>
  <si>
    <t>1069-51</t>
  </si>
  <si>
    <t>1069-52</t>
  </si>
  <si>
    <t>1069-53</t>
  </si>
  <si>
    <t>Q.OEAK DUO BLK ML G10+</t>
  </si>
  <si>
    <t>CHI</t>
  </si>
  <si>
    <t>PO-003016 PT1 Sacramento</t>
  </si>
  <si>
    <t>Longwood</t>
  </si>
  <si>
    <t>32750</t>
  </si>
  <si>
    <t>CR 4/19</t>
  </si>
  <si>
    <t>credit</t>
  </si>
  <si>
    <t>MSPO980057-A</t>
  </si>
  <si>
    <t>MSPO980061-A</t>
  </si>
  <si>
    <t>MSPO980062-A</t>
  </si>
  <si>
    <t>12083 PT2 Augusta</t>
  </si>
  <si>
    <t>Augusta</t>
  </si>
  <si>
    <t>PO4196 PT1</t>
  </si>
  <si>
    <t>PO4197 PT2</t>
  </si>
  <si>
    <t>PO4198 PT2</t>
  </si>
  <si>
    <t>PO4199 PT1</t>
  </si>
  <si>
    <t>30390145H</t>
  </si>
  <si>
    <t>94566</t>
  </si>
  <si>
    <t>77064</t>
  </si>
  <si>
    <t>78599</t>
  </si>
  <si>
    <t>PO-33032</t>
  </si>
  <si>
    <t>West Boylston</t>
  </si>
  <si>
    <t>5887-RD948680S(PT1)</t>
  </si>
  <si>
    <t>Stroudsburg</t>
  </si>
  <si>
    <t>0120-WG903351S PT3</t>
  </si>
  <si>
    <t>1057-CMC900450S PT1</t>
  </si>
  <si>
    <t>1057-CMC900450S PT2</t>
  </si>
  <si>
    <t>7133-JIM982135S PT2</t>
  </si>
  <si>
    <t>4391-MD900004S PT4</t>
  </si>
  <si>
    <t>PO-00008181</t>
  </si>
  <si>
    <t>PO-00008182</t>
  </si>
  <si>
    <t>PO-00008183</t>
  </si>
  <si>
    <t>PO-00008184</t>
  </si>
  <si>
    <t>PO-00008199</t>
  </si>
  <si>
    <t>P2274</t>
  </si>
  <si>
    <t>Holmdel</t>
  </si>
  <si>
    <t>07733</t>
  </si>
  <si>
    <t>P2258</t>
  </si>
  <si>
    <t>2022-700097</t>
  </si>
  <si>
    <t>08110</t>
  </si>
  <si>
    <t>2022-700059 PT1</t>
  </si>
  <si>
    <t>Clifton Park</t>
  </si>
  <si>
    <t>CR 4/20</t>
  </si>
  <si>
    <t>6104-015561</t>
  </si>
  <si>
    <t>6104-958277</t>
  </si>
  <si>
    <t>4441-MD900673S</t>
  </si>
  <si>
    <t>CED Greentech Rio Grande Valley</t>
  </si>
  <si>
    <t>Mcallen</t>
  </si>
  <si>
    <t>1154-JR-900455S PT1</t>
  </si>
  <si>
    <t>SH-00544 PT7</t>
  </si>
  <si>
    <t>v</t>
  </si>
  <si>
    <t>Lakeland</t>
  </si>
  <si>
    <t xml:space="preserve">FL </t>
  </si>
  <si>
    <t>P103445349</t>
  </si>
  <si>
    <t>CR 4/21</t>
  </si>
  <si>
    <t>2576-JB909556S PT1</t>
  </si>
  <si>
    <t>A1755310</t>
  </si>
  <si>
    <t>IMS Solar CO.</t>
  </si>
  <si>
    <t>Apple valley</t>
  </si>
  <si>
    <t>92308</t>
  </si>
  <si>
    <t>0311-TC912274S</t>
  </si>
  <si>
    <t>WEST SACRAMENTO</t>
  </si>
  <si>
    <t>FTD</t>
  </si>
  <si>
    <t>32583</t>
  </si>
  <si>
    <t>SHAW-029</t>
  </si>
  <si>
    <t>rev PO tax</t>
  </si>
  <si>
    <t xml:space="preserve">Durango </t>
  </si>
  <si>
    <t>redo from CA</t>
  </si>
  <si>
    <t>PO2780 PT5</t>
  </si>
  <si>
    <t>PO2781 PT4</t>
  </si>
  <si>
    <t>PO2783 PT4</t>
  </si>
  <si>
    <t>NOT UPDATED</t>
  </si>
  <si>
    <t>revise to CAWH</t>
  </si>
  <si>
    <t>CR 4/25</t>
  </si>
  <si>
    <t>2111420 (Greenport)</t>
  </si>
  <si>
    <t>c</t>
  </si>
  <si>
    <t>4/4/2022 / CR needs to be sent to (mike need to send AR/CR)</t>
  </si>
  <si>
    <t>$</t>
  </si>
  <si>
    <t>95828</t>
  </si>
  <si>
    <t>cancel due to lack of inventory</t>
  </si>
  <si>
    <t>On Hold</t>
  </si>
  <si>
    <t>Cancelled</t>
  </si>
  <si>
    <t xml:space="preserve">low inventory, </t>
  </si>
  <si>
    <t>Canceled</t>
  </si>
  <si>
    <t>REV</t>
  </si>
  <si>
    <t>revise CR to CA</t>
  </si>
  <si>
    <t>7700014779 PT9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</si>
</sst>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(* #,##0.000_);_(* \(#,##0.000\);_(* &quot;-&quot;??_);_(@_)"/>
    <numFmt numFmtId="168" formatCode="_-* #,##0.00_-;\-* #,##0.00_-;_-* &quot;-&quot;_-;_-@_-"/>
    <numFmt numFmtId="169" formatCode="_(* #,##0_);_(* \(#,##0\);_(* &quot;-&quot;??_);_(@_)"/>
    <numFmt numFmtId="170" formatCode="_(* #,##0.0_);_(* \(#,##0.0\);_(* &quot;-&quot;??_);_(@_)"/>
    <numFmt numFmtId="171" formatCode="_(* #,##0.000_);_(* \(#,##0.000\);_(* &quot;-&quot;???_);_(@_)"/>
    <numFmt numFmtId="172" formatCode="_-* #,##0.000_-;\-* #,##0.000_-;_-* &quot;-&quot;???_-;_-@_-"/>
    <numFmt numFmtId="173" formatCode="_-* #,##0.000_-;\-* #,##0.000_-;_-* &quot;-&quot;_-;_-@_-"/>
    <numFmt numFmtId="174" formatCode="&quot;$&quot;#,##0.0000_);[Red]\(&quot;$&quot;#,##0.0000\)"/>
    <numFmt numFmtId="175" formatCode="&quot;$&quot;#,##0.000_);[Red]\(&quot;$&quot;#,##0.000\)"/>
    <numFmt numFmtId="176" formatCode="_-* #,##0.0_-;\-* #,##0.0_-;_-* &quot;-&quot;_-;_-@_-"/>
    <numFmt numFmtId="177" formatCode="_([$€-2]* #,##0.00_);_([$€-2]* \(#,##0.00\);_([$€-2]* &quot;-&quot;??_)"/>
    <numFmt numFmtId="178" formatCode="0.0%"/>
    <numFmt numFmtId="179" formatCode="#,##0.0_);\(#,##0.0\)"/>
    <numFmt numFmtId="180" formatCode="0.000000"/>
    <numFmt numFmtId="181" formatCode="hh:mm\ AM/PM_)"/>
    <numFmt numFmtId="182" formatCode="dd\-mmm_)"/>
    <numFmt numFmtId="183" formatCode="_(&quot;$&quot;* #,##0.0000_);_(&quot;$&quot;* \(#,##0.0000\);_(&quot;$&quot;* &quot;-&quot;????_);_(@_)"/>
    <numFmt numFmtId="184" formatCode="hh:mm_)"/>
    <numFmt numFmtId="185" formatCode="0.000_)"/>
    <numFmt numFmtId="186" formatCode="mmm\-yy_)"/>
    <numFmt numFmtId="187" formatCode="_(&quot;$&quot;* #,##0.00000_);_(&quot;$&quot;* \(#,##0.00000\);_(&quot;$&quot;* &quot;-&quot;?????_);_(@_)"/>
    <numFmt numFmtId="188" formatCode="#,##0.000_);\(#,##0.000\)"/>
    <numFmt numFmtId="189" formatCode="&quot;$&quot;#,##0.000_);\(&quot;$&quot;#,##0.000\)"/>
    <numFmt numFmtId="190" formatCode=";;;"/>
    <numFmt numFmtId="191" formatCode="_(* #,##0.000000000000000000000000_);_(* \(#,##0.000000000000000000000000\);_(* &quot;-&quot;??_);_(@_)"/>
    <numFmt numFmtId="192" formatCode="mmm"/>
    <numFmt numFmtId="193" formatCode="0.00_)"/>
    <numFmt numFmtId="194" formatCode="#,##0.00000_);[Red]\(#,##0.00000\)"/>
    <numFmt numFmtId="195" formatCode="#,##0;\(#,##0\)"/>
    <numFmt numFmtId="196" formatCode="_(* #,##0.0000000000000000000000000_);_(* \(#,##0.0000000000000000000000000\);_(* &quot;-&quot;??_);_(@_)"/>
    <numFmt numFmtId="197" formatCode="#,##0.000000000"/>
    <numFmt numFmtId="198" formatCode="_(* #,##0.00000000000000000000000000_);_(* \(#,##0.00000000000000000000000000\);_(* &quot;-&quot;??_);_(@_)"/>
    <numFmt numFmtId="199" formatCode="_(&quot;$&quot;* #,##0.000_);_(&quot;$&quot;* \(#,##0.000\);_(&quot;$&quot;* &quot;-&quot;???_);_(@_)"/>
    <numFmt numFmtId="200" formatCode="yyyy"/>
    <numFmt numFmtId="201" formatCode="_-* #,##0.00\ _€_-;\-* #,##0.00\ _€_-;_-* &quot;-&quot;??\ _€_-;_-@_-"/>
    <numFmt numFmtId="202" formatCode="_(&quot;$&quot;* #,##0.000_);_(&quot;$&quot;* \(#,##0.000\);_(&quot;$&quot;* &quot;-&quot;??_);_(@_)"/>
    <numFmt numFmtId="203" formatCode="0.0"/>
    <numFmt numFmtId="204" formatCode="00000"/>
    <numFmt numFmtId="205" formatCode="[$-F400]h:mm:ss\ AM/PM"/>
    <numFmt numFmtId="206" formatCode="#,##0_ ;[Red]\-#,##0\ "/>
    <numFmt numFmtId="207" formatCode="#,##0_ "/>
    <numFmt numFmtId="208" formatCode="_-* #,##0_-;[Red]\-#,##0_-;_-* &quot;-&quot;_-;_-@_-"/>
    <numFmt numFmtId="209" formatCode="[$-409]mmm"/>
    <numFmt numFmtId="210" formatCode="_-&quot;₩&quot;* #,##0.00_-;\-&quot;₩&quot;* #,##0.00_-;_-&quot;₩&quot;* &quot;-&quot;??_-;_-@_-"/>
    <numFmt numFmtId="211" formatCode="[$USD]\ #,##0.0000;[Red][$USD]\ \-#,##0.0000"/>
    <numFmt numFmtId="212" formatCode="0_);[Red]\(0\)"/>
    <numFmt numFmtId="213" formatCode="m/d/yy;@"/>
    <numFmt numFmtId="214" formatCode="#,##0.0"/>
  </numFmts>
  <fonts count="16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charset val="129"/>
      <scheme val="minor"/>
    </font>
    <font>
      <b/>
      <u/>
      <sz val="12"/>
      <color theme="1"/>
      <name val="Calibri"/>
      <family val="2"/>
      <scheme val="minor"/>
    </font>
    <font>
      <b/>
      <u val="singleAccounting"/>
      <sz val="12"/>
      <color theme="1"/>
      <name val="Calibri"/>
      <family val="2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8"/>
      <name val="Arial"/>
      <family val="2"/>
    </font>
    <font>
      <b/>
      <u/>
      <sz val="12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charset val="134"/>
      <scheme val="minor"/>
    </font>
    <font>
      <sz val="10"/>
      <name val="Times New Roman"/>
      <family val="1"/>
    </font>
    <font>
      <sz val="10"/>
      <color rgb="FF000000"/>
      <name val="Arial"/>
      <family val="2"/>
    </font>
    <font>
      <sz val="11"/>
      <color theme="1"/>
      <name val="Calibri"/>
      <family val="2"/>
      <charset val="129"/>
      <scheme val="minor"/>
    </font>
    <font>
      <sz val="8"/>
      <name val="Calibri"/>
      <family val="3"/>
      <charset val="129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family val="2"/>
    </font>
    <font>
      <sz val="12"/>
      <name val="Times New Roman"/>
      <family val="1"/>
    </font>
    <font>
      <sz val="11"/>
      <color indexed="8"/>
      <name val="宋体"/>
    </font>
    <font>
      <sz val="11"/>
      <color indexed="9"/>
      <name val="宋体"/>
    </font>
    <font>
      <sz val="11"/>
      <name val="Tms Rmn"/>
      <family val="1"/>
    </font>
    <font>
      <sz val="10"/>
      <name val="Tms Rmn"/>
    </font>
    <font>
      <b/>
      <i/>
      <sz val="16"/>
      <name val="Helv"/>
    </font>
    <font>
      <sz val="12"/>
      <name val="Helv"/>
    </font>
    <font>
      <sz val="14"/>
      <name val="B Times Bold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u/>
      <sz val="12"/>
      <name val="B Times Bold"/>
    </font>
    <font>
      <u/>
      <sz val="10"/>
      <name val="B Times Bold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sz val="11"/>
      <name val="Times New Roman"/>
      <family val="1"/>
    </font>
    <font>
      <sz val="11"/>
      <color indexed="17"/>
      <name val="宋体"/>
    </font>
    <font>
      <sz val="11"/>
      <color indexed="20"/>
      <name val="宋体"/>
    </font>
    <font>
      <b/>
      <sz val="18"/>
      <color indexed="56"/>
      <name val="宋体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i/>
      <sz val="11"/>
      <color indexed="23"/>
      <name val="宋体"/>
    </font>
    <font>
      <sz val="11"/>
      <color indexed="10"/>
      <name val="宋体"/>
    </font>
    <font>
      <b/>
      <sz val="11"/>
      <color indexed="52"/>
      <name val="宋体"/>
    </font>
    <font>
      <sz val="11"/>
      <color indexed="62"/>
      <name val="宋体"/>
    </font>
    <font>
      <b/>
      <sz val="11"/>
      <color indexed="63"/>
      <name val="宋体"/>
    </font>
    <font>
      <sz val="11"/>
      <color indexed="60"/>
      <name val="宋体"/>
    </font>
    <font>
      <sz val="11"/>
      <color indexed="52"/>
      <name val="宋体"/>
    </font>
    <font>
      <sz val="11"/>
      <color indexed="8"/>
      <name val="Calibri"/>
      <family val="2"/>
    </font>
    <font>
      <sz val="11"/>
      <color indexed="8"/>
      <name val="宋体"/>
      <charset val="129"/>
    </font>
    <font>
      <sz val="11"/>
      <color indexed="8"/>
      <name val="宋体"/>
      <charset val="134"/>
    </font>
    <font>
      <sz val="11"/>
      <color indexed="9"/>
      <name val="宋体"/>
      <charset val="129"/>
    </font>
    <font>
      <sz val="11"/>
      <color indexed="9"/>
      <name val="宋体"/>
      <charset val="134"/>
    </font>
    <font>
      <b/>
      <sz val="11"/>
      <color indexed="9"/>
      <name val="宋体"/>
      <charset val="129"/>
    </font>
    <font>
      <b/>
      <sz val="11"/>
      <color indexed="9"/>
      <name val="宋体"/>
      <charset val="134"/>
    </font>
    <font>
      <sz val="11"/>
      <color indexed="10"/>
      <name val="宋体"/>
      <charset val="129"/>
    </font>
    <font>
      <sz val="11"/>
      <color indexed="10"/>
      <name val="宋体"/>
      <charset val="134"/>
    </font>
    <font>
      <b/>
      <sz val="11"/>
      <color indexed="52"/>
      <name val="宋体"/>
      <charset val="129"/>
    </font>
    <font>
      <b/>
      <sz val="11"/>
      <color indexed="52"/>
      <name val="宋体"/>
      <charset val="134"/>
    </font>
    <font>
      <sz val="11"/>
      <color indexed="60"/>
      <name val="宋体"/>
      <charset val="129"/>
    </font>
    <font>
      <sz val="11"/>
      <color indexed="60"/>
      <name val="宋体"/>
      <charset val="134"/>
    </font>
    <font>
      <sz val="11"/>
      <color indexed="52"/>
      <name val="宋体"/>
      <charset val="129"/>
    </font>
    <font>
      <sz val="11"/>
      <color indexed="52"/>
      <name val="宋体"/>
      <charset val="134"/>
    </font>
    <font>
      <sz val="11"/>
      <color indexed="62"/>
      <name val="宋体"/>
      <charset val="129"/>
    </font>
    <font>
      <sz val="11"/>
      <color indexed="62"/>
      <name val="宋体"/>
      <charset val="134"/>
    </font>
    <font>
      <b/>
      <sz val="11"/>
      <color indexed="63"/>
      <name val="宋体"/>
      <charset val="129"/>
    </font>
    <font>
      <b/>
      <sz val="11"/>
      <color indexed="63"/>
      <name val="宋体"/>
      <charset val="134"/>
    </font>
    <font>
      <sz val="11"/>
      <color indexed="20"/>
      <name val="宋体"/>
      <charset val="129"/>
    </font>
    <font>
      <sz val="11"/>
      <color indexed="20"/>
      <name val="宋体"/>
      <charset val="134"/>
    </font>
    <font>
      <b/>
      <sz val="18"/>
      <color indexed="56"/>
      <name val="宋体"/>
      <charset val="129"/>
    </font>
    <font>
      <b/>
      <sz val="15"/>
      <color indexed="56"/>
      <name val="宋体"/>
      <charset val="129"/>
    </font>
    <font>
      <b/>
      <sz val="15"/>
      <color indexed="56"/>
      <name val="宋体"/>
      <charset val="134"/>
    </font>
    <font>
      <b/>
      <sz val="13"/>
      <color indexed="56"/>
      <name val="宋体"/>
      <charset val="129"/>
    </font>
    <font>
      <b/>
      <sz val="13"/>
      <color indexed="56"/>
      <name val="宋体"/>
      <charset val="134"/>
    </font>
    <font>
      <b/>
      <sz val="11"/>
      <color indexed="56"/>
      <name val="宋体"/>
      <charset val="129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i/>
      <sz val="11"/>
      <color indexed="23"/>
      <name val="宋体"/>
      <charset val="129"/>
    </font>
    <font>
      <i/>
      <sz val="11"/>
      <color indexed="23"/>
      <name val="宋体"/>
      <charset val="134"/>
    </font>
    <font>
      <sz val="11"/>
      <color indexed="17"/>
      <name val="宋体"/>
      <charset val="129"/>
    </font>
    <font>
      <sz val="11"/>
      <color indexed="17"/>
      <name val="宋体"/>
      <charset val="134"/>
    </font>
    <font>
      <b/>
      <sz val="11"/>
      <color indexed="8"/>
      <name val="宋体"/>
      <charset val="129"/>
    </font>
    <font>
      <b/>
      <sz val="11"/>
      <color indexed="8"/>
      <name val="宋体"/>
      <charset val="134"/>
    </font>
    <font>
      <sz val="11"/>
      <color indexed="8"/>
      <name val="宋体"/>
      <family val="3"/>
      <charset val="129"/>
    </font>
    <font>
      <sz val="14"/>
      <name val="Arial"/>
      <family val="3"/>
      <charset val="129"/>
    </font>
    <font>
      <sz val="10"/>
      <name val="돋움"/>
      <family val="3"/>
      <charset val="129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Trebuchet MS"/>
      <family val="2"/>
    </font>
    <font>
      <sz val="11"/>
      <color theme="1"/>
      <name val="바탕"/>
      <family val="2"/>
      <charset val="129"/>
    </font>
    <font>
      <sz val="11"/>
      <color theme="1"/>
      <name val="Calibri"/>
      <family val="3"/>
      <charset val="129"/>
      <scheme val="minor"/>
    </font>
    <font>
      <sz val="11"/>
      <color rgb="FF000000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sz val="10"/>
      <color theme="0"/>
      <name val="Calibri"/>
      <family val="3"/>
      <charset val="129"/>
      <scheme val="minor"/>
    </font>
    <font>
      <sz val="10"/>
      <color theme="0"/>
      <name val="Calibri"/>
      <family val="2"/>
      <charset val="129"/>
      <scheme val="minor"/>
    </font>
    <font>
      <sz val="10"/>
      <name val="Calibri"/>
      <family val="2"/>
      <charset val="129"/>
      <scheme val="minor"/>
    </font>
    <font>
      <sz val="11"/>
      <color indexed="8"/>
      <name val="돋움"/>
      <family val="3"/>
      <charset val="129"/>
    </font>
    <font>
      <sz val="11"/>
      <color theme="1"/>
      <name val="맑은 고딕"/>
      <family val="3"/>
      <charset val="129"/>
    </font>
    <font>
      <sz val="12"/>
      <color theme="1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1"/>
      <color theme="1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A0101"/>
      <name val="Arial"/>
      <family val="2"/>
    </font>
    <font>
      <sz val="10"/>
      <color theme="1"/>
      <name val="Times New Roman"/>
      <family val="1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9"/>
      <color rgb="FF00B050"/>
      <name val="Calibri"/>
      <family val="2"/>
      <scheme val="minor"/>
    </font>
    <font>
      <i/>
      <sz val="9"/>
      <color rgb="FF00B05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9D2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CDAE4"/>
        <bgColor indexed="64"/>
      </patternFill>
    </fill>
    <fill>
      <patternFill patternType="solid">
        <fgColor rgb="FFC184F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3EAF1"/>
        <bgColor indexed="64"/>
      </patternFill>
    </fill>
    <fill>
      <patternFill patternType="solid">
        <fgColor rgb="FFE7ED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4"/>
        <bgColor theme="3" tint="0.3999450666829432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EFF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rgb="FF00B050"/>
      </patternFill>
    </fill>
    <fill>
      <patternFill patternType="solid">
        <fgColor rgb="FFF9D2FA"/>
        <bgColor rgb="FFFFFF00"/>
      </patternFill>
    </fill>
    <fill>
      <patternFill patternType="solid">
        <fgColor rgb="FFF2F2F2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B050"/>
        <bgColor rgb="FF00B050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rgb="FF00B050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FFD966"/>
        <bgColor rgb="FFFFD966"/>
      </patternFill>
    </fill>
  </fills>
  <borders count="2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4727">
    <xf numFmtId="0" fontId="0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177" fontId="39" fillId="0" borderId="0">
      <alignment vertical="center"/>
    </xf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0" borderId="0"/>
    <xf numFmtId="0" fontId="42" fillId="29" borderId="0" applyNumberFormat="0" applyBorder="0" applyAlignment="0" applyProtection="0">
      <alignment vertical="center"/>
    </xf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2" fillId="0" borderId="0">
      <alignment vertical="center"/>
    </xf>
    <xf numFmtId="0" fontId="5" fillId="0" borderId="0"/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1" fontId="46" fillId="0" borderId="0"/>
    <xf numFmtId="182" fontId="46" fillId="0" borderId="0"/>
    <xf numFmtId="183" fontId="46" fillId="0" borderId="0"/>
    <xf numFmtId="184" fontId="46" fillId="0" borderId="0"/>
    <xf numFmtId="185" fontId="46" fillId="0" borderId="0"/>
    <xf numFmtId="186" fontId="46" fillId="0" borderId="0"/>
    <xf numFmtId="187" fontId="46" fillId="0" borderId="0"/>
    <xf numFmtId="0" fontId="45" fillId="0" borderId="0"/>
    <xf numFmtId="0" fontId="52" fillId="0" borderId="0"/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0" fontId="47" fillId="0" borderId="0">
      <alignment horizontal="left"/>
    </xf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79" fontId="56" fillId="0" borderId="0"/>
    <xf numFmtId="39" fontId="56" fillId="0" borderId="0"/>
    <xf numFmtId="188" fontId="56" fillId="0" borderId="0"/>
    <xf numFmtId="43" fontId="45" fillId="0" borderId="0" applyFont="0" applyFill="0" applyBorder="0" applyAlignment="0" applyProtection="0"/>
    <xf numFmtId="7" fontId="56" fillId="0" borderId="0" applyFont="0" applyFill="0" applyBorder="0" applyAlignment="0" applyProtection="0"/>
    <xf numFmtId="189" fontId="56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5" fillId="0" borderId="0" applyFont="0" applyFill="0" applyBorder="0" applyAlignment="0" applyProtection="0"/>
    <xf numFmtId="183" fontId="46" fillId="0" borderId="0"/>
    <xf numFmtId="38" fontId="46" fillId="46" borderId="0" applyNumberFormat="0" applyBorder="0" applyAlignment="0" applyProtection="0"/>
    <xf numFmtId="190" fontId="56" fillId="0" borderId="0"/>
    <xf numFmtId="10" fontId="46" fillId="47" borderId="63" applyNumberFormat="0" applyBorder="0" applyAlignment="0" applyProtection="0"/>
    <xf numFmtId="14" fontId="56" fillId="0" borderId="0">
      <alignment horizontal="center"/>
    </xf>
    <xf numFmtId="191" fontId="46" fillId="0" borderId="63">
      <alignment horizontal="right"/>
    </xf>
    <xf numFmtId="191" fontId="46" fillId="0" borderId="0">
      <alignment horizontal="center"/>
    </xf>
    <xf numFmtId="192" fontId="56" fillId="0" borderId="0">
      <alignment horizontal="center"/>
    </xf>
    <xf numFmtId="17" fontId="56" fillId="0" borderId="0">
      <alignment horizontal="center"/>
    </xf>
    <xf numFmtId="193" fontId="57" fillId="0" borderId="0"/>
    <xf numFmtId="0" fontId="45" fillId="0" borderId="0"/>
    <xf numFmtId="0" fontId="45" fillId="0" borderId="0"/>
    <xf numFmtId="0" fontId="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94" fontId="45" fillId="0" borderId="0">
      <alignment horizontal="left" wrapText="1"/>
    </xf>
    <xf numFmtId="195" fontId="58" fillId="48" borderId="63" applyNumberFormat="0" applyFont="0" applyFill="0" applyAlignment="0" applyProtection="0"/>
    <xf numFmtId="0" fontId="59" fillId="0" borderId="0">
      <alignment horizontal="centerContinuous"/>
    </xf>
    <xf numFmtId="196" fontId="46" fillId="0" borderId="0"/>
    <xf numFmtId="197" fontId="46" fillId="0" borderId="0" applyFont="0" applyFill="0" applyBorder="0" applyAlignment="0" applyProtection="0"/>
    <xf numFmtId="198" fontId="46" fillId="0" borderId="0"/>
    <xf numFmtId="9" fontId="45" fillId="0" borderId="0" applyFont="0" applyFill="0" applyBorder="0" applyAlignment="0" applyProtection="0"/>
    <xf numFmtId="178" fontId="45" fillId="0" borderId="0"/>
    <xf numFmtId="187" fontId="46" fillId="0" borderId="0"/>
    <xf numFmtId="199" fontId="46" fillId="0" borderId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1" borderId="0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6" borderId="187" applyNumberFormat="0" applyProtection="0">
      <alignment horizontal="left" vertical="center" indent="1"/>
    </xf>
    <xf numFmtId="4" fontId="49" fillId="57" borderId="0" applyNumberFormat="0" applyProtection="0">
      <alignment horizontal="left" vertical="center" indent="1"/>
    </xf>
    <xf numFmtId="4" fontId="61" fillId="58" borderId="0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7" borderId="0" applyNumberFormat="0" applyProtection="0">
      <alignment horizontal="left" vertical="center" indent="1"/>
    </xf>
    <xf numFmtId="4" fontId="49" fillId="51" borderId="0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3" fillId="62" borderId="0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64" fillId="0" borderId="0"/>
    <xf numFmtId="0" fontId="65" fillId="0" borderId="0"/>
    <xf numFmtId="0" fontId="66" fillId="63" borderId="0"/>
    <xf numFmtId="0" fontId="67" fillId="63" borderId="0"/>
    <xf numFmtId="0" fontId="68" fillId="63" borderId="188"/>
    <xf numFmtId="0" fontId="68" fillId="63" borderId="0"/>
    <xf numFmtId="0" fontId="66" fillId="30" borderId="188">
      <protection locked="0"/>
    </xf>
    <xf numFmtId="0" fontId="66" fillId="63" borderId="0"/>
    <xf numFmtId="0" fontId="69" fillId="31" borderId="0"/>
    <xf numFmtId="0" fontId="69" fillId="64" borderId="0"/>
    <xf numFmtId="38" fontId="51" fillId="0" borderId="0" applyFont="0" applyFill="0" applyBorder="0" applyAlignment="0" applyProtection="0"/>
    <xf numFmtId="40" fontId="70" fillId="0" borderId="0"/>
    <xf numFmtId="200" fontId="56" fillId="0" borderId="0">
      <alignment horizontal="center"/>
    </xf>
    <xf numFmtId="0" fontId="71" fillId="34" borderId="0" applyNumberFormat="0" applyBorder="0" applyAlignment="0" applyProtection="0">
      <alignment vertical="center"/>
    </xf>
    <xf numFmtId="0" fontId="72" fillId="33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44" fontId="86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4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0" borderId="0"/>
    <xf numFmtId="0" fontId="87" fillId="32" borderId="0" applyNumberFormat="0" applyBorder="0" applyAlignmen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8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8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8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8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8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8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8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8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90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90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0" fontId="90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89" fillId="65" borderId="0" applyNumberFormat="0" applyBorder="0" applyAlignment="0" applyProtection="0">
      <alignment vertical="center"/>
    </xf>
    <xf numFmtId="0" fontId="90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0" fontId="90" fillId="52" borderId="0" applyNumberFormat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2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0" fontId="100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0" fontId="109" fillId="0" borderId="189" applyNumberFormat="0" applyFill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1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0" fontId="113" fillId="0" borderId="191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42" fillId="0" borderId="0">
      <alignment vertical="center"/>
    </xf>
    <xf numFmtId="0" fontId="45" fillId="0" borderId="0"/>
    <xf numFmtId="0" fontId="42" fillId="0" borderId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0" fontId="118" fillId="34" borderId="0" applyNumberFormat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72" fillId="33" borderId="0" applyNumberFormat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79" fillId="0" borderId="0" applyNumberFormat="0" applyFill="0" applyBorder="0" applyAlignment="0" applyProtection="0">
      <alignment vertical="center"/>
    </xf>
    <xf numFmtId="0" fontId="71" fillId="34" borderId="0" applyNumberFormat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42" fillId="0" borderId="0">
      <alignment vertical="center"/>
    </xf>
    <xf numFmtId="0" fontId="5" fillId="0" borderId="0"/>
    <xf numFmtId="4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11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191" fontId="46" fillId="0" borderId="63">
      <alignment horizontal="right"/>
    </xf>
    <xf numFmtId="10" fontId="46" fillId="47" borderId="63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3" fontId="5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" fillId="0" borderId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9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4" fontId="60" fillId="50" borderId="186" applyNumberFormat="0" applyProtection="0">
      <alignment vertical="center"/>
    </xf>
    <xf numFmtId="0" fontId="105" fillId="33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63">
      <alignment horizontal="right"/>
    </xf>
    <xf numFmtId="10" fontId="46" fillId="47" borderId="63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63">
      <alignment horizontal="right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63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63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0" fontId="42" fillId="0" borderId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2" fillId="0" borderId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0" fontId="45" fillId="58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42" fillId="0" borderId="0">
      <alignment vertical="center"/>
    </xf>
    <xf numFmtId="0" fontId="42" fillId="0" borderId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45" fillId="58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198">
      <alignment horizontal="right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191" fontId="46" fillId="0" borderId="63">
      <alignment horizontal="right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2" fillId="0" borderId="0">
      <alignment vertical="center"/>
    </xf>
    <xf numFmtId="0" fontId="123" fillId="0" borderId="0"/>
    <xf numFmtId="0" fontId="124" fillId="12" borderId="0" applyNumberFormat="0" applyBorder="0" applyAlignment="0" applyProtection="0"/>
    <xf numFmtId="0" fontId="125" fillId="14" borderId="0" applyNumberFormat="0" applyBorder="0" applyAlignment="0" applyProtection="0"/>
    <xf numFmtId="0" fontId="126" fillId="13" borderId="0" applyNumberFormat="0" applyBorder="0" applyAlignment="0" applyProtection="0"/>
    <xf numFmtId="0" fontId="128" fillId="0" borderId="0"/>
    <xf numFmtId="0" fontId="127" fillId="10" borderId="0" applyNumberFormat="0" applyBorder="0" applyAlignment="0" applyProtection="0"/>
    <xf numFmtId="0" fontId="5" fillId="69" borderId="0" applyNumberFormat="0" applyBorder="0" applyAlignment="0" applyProtection="0"/>
    <xf numFmtId="44" fontId="5" fillId="0" borderId="0" applyFont="0" applyFill="0" applyBorder="0" applyAlignment="0" applyProtection="0"/>
    <xf numFmtId="0" fontId="122" fillId="0" borderId="0">
      <alignment vertical="center"/>
    </xf>
    <xf numFmtId="0" fontId="42" fillId="69" borderId="0" applyNumberFormat="0" applyBorder="0" applyAlignment="0" applyProtection="0">
      <alignment vertical="center"/>
    </xf>
    <xf numFmtId="0" fontId="5" fillId="75" borderId="202" applyNumberFormat="0" applyFont="0" applyAlignment="0" applyProtection="0"/>
    <xf numFmtId="4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2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43" fontId="5" fillId="0" borderId="0" applyFont="0" applyFill="0" applyBorder="0" applyAlignment="0" applyProtection="0"/>
    <xf numFmtId="0" fontId="135" fillId="0" borderId="0"/>
    <xf numFmtId="0" fontId="136" fillId="0" borderId="0">
      <alignment vertical="center"/>
    </xf>
    <xf numFmtId="164" fontId="136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5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7" fillId="0" borderId="0"/>
    <xf numFmtId="0" fontId="137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136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1" borderId="0" applyNumberFormat="0" applyFont="0" applyBorder="0" applyAlignment="0" applyProtection="0">
      <alignment vertical="center"/>
    </xf>
    <xf numFmtId="206" fontId="139" fillId="0" borderId="208" applyFont="0" applyFill="0" applyBorder="0" applyAlignment="0" applyProtection="0">
      <alignment horizontal="center" vertical="center"/>
    </xf>
    <xf numFmtId="0" fontId="42" fillId="82" borderId="0" applyNumberFormat="0" applyFont="0" applyBorder="0" applyAlignment="0" applyProtection="0">
      <alignment vertical="center"/>
    </xf>
    <xf numFmtId="0" fontId="42" fillId="82" borderId="0" applyNumberFormat="0" applyFont="0" applyBorder="0" applyAlignment="0" applyProtection="0">
      <alignment vertical="center"/>
    </xf>
    <xf numFmtId="0" fontId="42" fillId="79" borderId="0" applyNumberFormat="0" applyFont="0" applyBorder="0" applyAlignment="0" applyProtection="0">
      <alignment vertical="center"/>
    </xf>
    <xf numFmtId="0" fontId="140" fillId="83" borderId="207">
      <alignment vertical="center" wrapText="1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5" fillId="0" borderId="0"/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139" fillId="2" borderId="208" applyNumberFormat="0" applyFont="0" applyBorder="0" applyAlignment="0" applyProtection="0">
      <alignment horizontal="center" vertical="center"/>
    </xf>
    <xf numFmtId="0" fontId="42" fillId="84" borderId="0" applyNumberFormat="0" applyFont="0" applyAlignment="0" applyProtection="0">
      <alignment vertical="center"/>
    </xf>
    <xf numFmtId="0" fontId="42" fillId="85" borderId="0" applyNumberFormat="0" applyFont="0" applyBorder="0" applyAlignment="0" applyProtection="0">
      <alignment vertical="center"/>
    </xf>
    <xf numFmtId="0" fontId="42" fillId="86" borderId="0" applyNumberFormat="0" applyFon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2" fillId="80" borderId="209" applyNumberFormat="0" applyAlignment="0" applyProtection="0">
      <alignment vertical="center"/>
    </xf>
    <xf numFmtId="207" fontId="42" fillId="81" borderId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8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5" borderId="198" applyNumberFormat="0" applyFont="0" applyBorder="0" applyAlignment="0" applyProtection="0">
      <alignment vertical="center"/>
    </xf>
    <xf numFmtId="0" fontId="137" fillId="9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91" borderId="198" applyNumberFormat="0" applyFont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9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78" borderId="198" applyNumberFormat="0" applyFont="0" applyBorder="0" applyAlignment="0" applyProtection="0">
      <alignment vertical="center"/>
    </xf>
    <xf numFmtId="0" fontId="143" fillId="93" borderId="210" applyNumberFormat="0" applyFont="0" applyFill="0" applyAlignment="0" applyProtection="0">
      <alignment vertical="center"/>
    </xf>
    <xf numFmtId="164" fontId="144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5" fontId="42" fillId="0" borderId="0" applyFont="0" applyFill="0" applyBorder="0" applyAlignment="0" applyProtection="0"/>
    <xf numFmtId="0" fontId="137" fillId="0" borderId="211" applyNumberFormat="0" applyFont="0" applyFill="0" applyAlignment="0" applyProtection="0">
      <alignment vertical="center"/>
    </xf>
    <xf numFmtId="0" fontId="137" fillId="0" borderId="0" applyNumberFormat="0" applyFont="0" applyFill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208" fontId="137" fillId="0" borderId="198" applyFont="0" applyFill="0" applyBorder="0" applyAlignment="0" applyProtection="0">
      <alignment vertical="center"/>
    </xf>
    <xf numFmtId="0" fontId="42" fillId="0" borderId="0">
      <alignment vertical="center"/>
    </xf>
    <xf numFmtId="0" fontId="137" fillId="0" borderId="0">
      <alignment vertical="center"/>
    </xf>
    <xf numFmtId="0" fontId="137" fillId="0" borderId="0"/>
    <xf numFmtId="177" fontId="137" fillId="0" borderId="0">
      <alignment vertical="center"/>
    </xf>
    <xf numFmtId="0" fontId="138" fillId="0" borderId="0">
      <alignment vertical="center"/>
    </xf>
    <xf numFmtId="0" fontId="144" fillId="0" borderId="0"/>
    <xf numFmtId="0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9" fontId="5" fillId="0" borderId="0"/>
    <xf numFmtId="164" fontId="39" fillId="0" borderId="0" applyFont="0" applyFill="0" applyBorder="0" applyAlignment="0" applyProtection="0">
      <alignment vertical="center"/>
    </xf>
    <xf numFmtId="164" fontId="45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136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5" fontId="42" fillId="0" borderId="0" applyFont="0" applyFill="0" applyBorder="0" applyAlignment="0" applyProtection="0"/>
    <xf numFmtId="0" fontId="17" fillId="9" borderId="0" applyNumberFormat="0" applyBorder="0" applyAlignment="0" applyProtection="0">
      <alignment vertical="center"/>
    </xf>
    <xf numFmtId="0" fontId="145" fillId="0" borderId="0">
      <alignment vertical="center"/>
    </xf>
    <xf numFmtId="0" fontId="146" fillId="0" borderId="0" applyNumberFormat="0" applyFill="0" applyBorder="0" applyAlignment="0" applyProtection="0">
      <alignment vertical="center"/>
    </xf>
    <xf numFmtId="0" fontId="42" fillId="0" borderId="0"/>
    <xf numFmtId="0" fontId="42" fillId="69" borderId="0" applyNumberFormat="0" applyBorder="0" applyAlignment="0" applyProtection="0"/>
  </cellStyleXfs>
  <cellXfs count="234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43" fontId="2" fillId="0" borderId="2" xfId="1" applyFont="1" applyBorder="1" applyAlignment="1">
      <alignment horizontal="center" vertical="center"/>
    </xf>
    <xf numFmtId="43" fontId="2" fillId="0" borderId="3" xfId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3" fontId="2" fillId="0" borderId="8" xfId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3" fontId="2" fillId="0" borderId="5" xfId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43" fontId="2" fillId="3" borderId="5" xfId="1" applyFont="1" applyFill="1" applyBorder="1" applyAlignment="1">
      <alignment horizontal="center" vertical="center"/>
    </xf>
    <xf numFmtId="43" fontId="2" fillId="3" borderId="24" xfId="1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43" fontId="2" fillId="5" borderId="21" xfId="1" applyFont="1" applyFill="1" applyBorder="1" applyAlignment="1">
      <alignment horizontal="center" vertical="center"/>
    </xf>
    <xf numFmtId="43" fontId="2" fillId="5" borderId="22" xfId="1" applyFont="1" applyFill="1" applyBorder="1" applyAlignment="1">
      <alignment horizontal="center" vertical="center"/>
    </xf>
    <xf numFmtId="43" fontId="2" fillId="5" borderId="23" xfId="1" applyFont="1" applyFill="1" applyBorder="1" applyAlignment="1">
      <alignment horizontal="center" vertical="center"/>
    </xf>
    <xf numFmtId="43" fontId="2" fillId="5" borderId="24" xfId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43" fontId="2" fillId="3" borderId="2" xfId="1" applyFont="1" applyFill="1" applyBorder="1" applyAlignment="1">
      <alignment horizontal="center" vertical="center"/>
    </xf>
    <xf numFmtId="43" fontId="2" fillId="3" borderId="21" xfId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43" fontId="8" fillId="0" borderId="11" xfId="1" applyFont="1" applyBorder="1" applyAlignment="1">
      <alignment horizontal="center" vertical="center"/>
    </xf>
    <xf numFmtId="43" fontId="8" fillId="0" borderId="12" xfId="1" applyFont="1" applyBorder="1" applyAlignment="1">
      <alignment horizontal="center" vertical="center"/>
    </xf>
    <xf numFmtId="43" fontId="8" fillId="0" borderId="13" xfId="1" applyFont="1" applyBorder="1" applyAlignment="1">
      <alignment horizontal="center" vertical="center"/>
    </xf>
    <xf numFmtId="43" fontId="8" fillId="0" borderId="14" xfId="1" applyFont="1" applyBorder="1" applyAlignment="1">
      <alignment horizontal="center" vertical="center"/>
    </xf>
    <xf numFmtId="43" fontId="8" fillId="3" borderId="14" xfId="1" applyFont="1" applyFill="1" applyBorder="1" applyAlignment="1">
      <alignment horizontal="center" vertical="center"/>
    </xf>
    <xf numFmtId="43" fontId="8" fillId="3" borderId="11" xfId="1" applyFont="1" applyFill="1" applyBorder="1" applyAlignment="1">
      <alignment horizontal="center" vertical="center"/>
    </xf>
    <xf numFmtId="43" fontId="9" fillId="6" borderId="6" xfId="1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3" fontId="2" fillId="0" borderId="34" xfId="1" applyFont="1" applyBorder="1" applyAlignment="1">
      <alignment horizontal="center" vertical="center"/>
    </xf>
    <xf numFmtId="43" fontId="8" fillId="0" borderId="35" xfId="1" applyFont="1" applyBorder="1" applyAlignment="1">
      <alignment horizontal="center" vertical="center"/>
    </xf>
    <xf numFmtId="43" fontId="2" fillId="5" borderId="36" xfId="1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3" fontId="10" fillId="4" borderId="2" xfId="1" applyFont="1" applyFill="1" applyBorder="1" applyAlignment="1">
      <alignment horizontal="center" vertical="center"/>
    </xf>
    <xf numFmtId="43" fontId="10" fillId="4" borderId="11" xfId="1" applyFont="1" applyFill="1" applyBorder="1" applyAlignment="1">
      <alignment horizontal="center" vertical="center"/>
    </xf>
    <xf numFmtId="43" fontId="10" fillId="4" borderId="21" xfId="1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43" fontId="2" fillId="3" borderId="2" xfId="1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43" fontId="2" fillId="3" borderId="5" xfId="1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43" fontId="2" fillId="0" borderId="19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/>
    </xf>
    <xf numFmtId="43" fontId="8" fillId="3" borderId="12" xfId="1" applyFont="1" applyFill="1" applyBorder="1" applyAlignment="1">
      <alignment horizontal="center" vertical="center"/>
    </xf>
    <xf numFmtId="43" fontId="2" fillId="3" borderId="22" xfId="1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43" fontId="2" fillId="3" borderId="18" xfId="0" applyNumberFormat="1" applyFont="1" applyFill="1" applyBorder="1" applyAlignment="1">
      <alignment horizontal="center" vertical="center"/>
    </xf>
    <xf numFmtId="0" fontId="10" fillId="4" borderId="29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43" fontId="10" fillId="4" borderId="5" xfId="1" applyFont="1" applyFill="1" applyBorder="1" applyAlignment="1">
      <alignment horizontal="center" vertical="center"/>
    </xf>
    <xf numFmtId="43" fontId="10" fillId="4" borderId="14" xfId="1" applyFont="1" applyFill="1" applyBorder="1" applyAlignment="1">
      <alignment horizontal="center" vertical="center"/>
    </xf>
    <xf numFmtId="43" fontId="10" fillId="4" borderId="24" xfId="1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43" fontId="2" fillId="0" borderId="5" xfId="1" applyNumberFormat="1" applyFont="1" applyBorder="1" applyAlignment="1">
      <alignment horizontal="center" vertical="center"/>
    </xf>
    <xf numFmtId="43" fontId="8" fillId="3" borderId="5" xfId="1" applyFont="1" applyFill="1" applyBorder="1" applyAlignment="1">
      <alignment horizontal="center" vertical="center"/>
    </xf>
    <xf numFmtId="43" fontId="2" fillId="3" borderId="19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49" fontId="2" fillId="0" borderId="2" xfId="1" applyNumberFormat="1" applyFont="1" applyBorder="1" applyAlignment="1">
      <alignment horizontal="center" vertical="center"/>
    </xf>
    <xf numFmtId="43" fontId="8" fillId="0" borderId="40" xfId="1" applyFont="1" applyBorder="1" applyAlignment="1">
      <alignment horizontal="center" vertical="center"/>
    </xf>
    <xf numFmtId="0" fontId="2" fillId="0" borderId="2" xfId="1" applyNumberFormat="1" applyFont="1" applyBorder="1" applyAlignment="1">
      <alignment horizontal="center" vertical="center"/>
    </xf>
    <xf numFmtId="0" fontId="0" fillId="0" borderId="40" xfId="0" applyNumberFormat="1" applyBorder="1" applyAlignment="1">
      <alignment horizontal="center"/>
    </xf>
    <xf numFmtId="0" fontId="2" fillId="0" borderId="5" xfId="1" applyNumberFormat="1" applyFont="1" applyBorder="1" applyAlignment="1">
      <alignment horizontal="center" vertical="center"/>
    </xf>
    <xf numFmtId="0" fontId="2" fillId="0" borderId="3" xfId="1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1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43" fontId="2" fillId="3" borderId="30" xfId="1" applyFont="1" applyFill="1" applyBorder="1" applyAlignment="1">
      <alignment horizontal="center" vertical="center"/>
    </xf>
    <xf numFmtId="43" fontId="2" fillId="3" borderId="19" xfId="1" applyFont="1" applyFill="1" applyBorder="1" applyAlignment="1">
      <alignment horizontal="center" vertical="center"/>
    </xf>
    <xf numFmtId="43" fontId="2" fillId="3" borderId="18" xfId="1" applyFont="1" applyFill="1" applyBorder="1" applyAlignment="1">
      <alignment horizontal="center" vertical="center"/>
    </xf>
    <xf numFmtId="43" fontId="10" fillId="4" borderId="30" xfId="1" applyFont="1" applyFill="1" applyBorder="1" applyAlignment="1">
      <alignment horizontal="center" vertical="center"/>
    </xf>
    <xf numFmtId="43" fontId="10" fillId="4" borderId="18" xfId="1" applyFont="1" applyFill="1" applyBorder="1" applyAlignment="1">
      <alignment horizontal="center" vertical="center"/>
    </xf>
    <xf numFmtId="43" fontId="1" fillId="6" borderId="32" xfId="1" applyFont="1" applyFill="1" applyBorder="1" applyAlignment="1">
      <alignment horizontal="center" vertical="center"/>
    </xf>
    <xf numFmtId="43" fontId="2" fillId="0" borderId="30" xfId="1" applyFont="1" applyFill="1" applyBorder="1" applyAlignment="1">
      <alignment horizontal="center" vertical="center"/>
    </xf>
    <xf numFmtId="43" fontId="2" fillId="0" borderId="44" xfId="1" applyFont="1" applyFill="1" applyBorder="1" applyAlignment="1">
      <alignment horizontal="center" vertical="center"/>
    </xf>
    <xf numFmtId="43" fontId="2" fillId="0" borderId="18" xfId="1" applyFont="1" applyFill="1" applyBorder="1" applyAlignment="1">
      <alignment horizontal="center" vertical="center"/>
    </xf>
    <xf numFmtId="43" fontId="2" fillId="0" borderId="37" xfId="1" applyFont="1" applyFill="1" applyBorder="1" applyAlignment="1">
      <alignment horizontal="center" vertical="center"/>
    </xf>
    <xf numFmtId="43" fontId="2" fillId="0" borderId="19" xfId="1" applyFont="1" applyFill="1" applyBorder="1" applyAlignment="1">
      <alignment horizontal="center" vertical="center"/>
    </xf>
    <xf numFmtId="43" fontId="2" fillId="0" borderId="17" xfId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3" fontId="2" fillId="0" borderId="2" xfId="1" applyFont="1" applyFill="1" applyBorder="1" applyAlignment="1">
      <alignment horizontal="center" vertical="center"/>
    </xf>
    <xf numFmtId="0" fontId="0" fillId="0" borderId="40" xfId="0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3" fontId="1" fillId="7" borderId="53" xfId="1" applyFont="1" applyFill="1" applyBorder="1" applyAlignment="1">
      <alignment horizontal="center" vertical="center"/>
    </xf>
    <xf numFmtId="43" fontId="0" fillId="3" borderId="43" xfId="1" applyFont="1" applyFill="1" applyBorder="1" applyAlignment="1">
      <alignment horizontal="center" vertical="center"/>
    </xf>
    <xf numFmtId="43" fontId="13" fillId="4" borderId="43" xfId="1" applyFont="1" applyFill="1" applyBorder="1" applyAlignment="1">
      <alignment horizontal="center" vertical="center"/>
    </xf>
    <xf numFmtId="43" fontId="13" fillId="4" borderId="54" xfId="1" applyFont="1" applyFill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3" fontId="2" fillId="0" borderId="0" xfId="1" applyFont="1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1" fillId="2" borderId="26" xfId="0" applyFont="1" applyFill="1" applyBorder="1" applyAlignment="1">
      <alignment horizontal="center" vertical="center"/>
    </xf>
    <xf numFmtId="43" fontId="1" fillId="6" borderId="6" xfId="1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 wrapText="1"/>
    </xf>
    <xf numFmtId="0" fontId="1" fillId="2" borderId="57" xfId="0" applyFont="1" applyFill="1" applyBorder="1" applyAlignment="1">
      <alignment horizontal="center" vertical="center" wrapText="1"/>
    </xf>
    <xf numFmtId="0" fontId="9" fillId="2" borderId="49" xfId="0" applyFont="1" applyFill="1" applyBorder="1" applyAlignment="1">
      <alignment horizontal="center" vertical="center" wrapText="1"/>
    </xf>
    <xf numFmtId="0" fontId="1" fillId="2" borderId="50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/>
    </xf>
    <xf numFmtId="43" fontId="1" fillId="7" borderId="58" xfId="1" applyFont="1" applyFill="1" applyBorder="1" applyAlignment="1">
      <alignment horizontal="center" vertical="center"/>
    </xf>
    <xf numFmtId="43" fontId="1" fillId="7" borderId="23" xfId="1" applyFont="1" applyFill="1" applyBorder="1" applyAlignment="1">
      <alignment horizontal="center" vertical="center"/>
    </xf>
    <xf numFmtId="43" fontId="1" fillId="7" borderId="17" xfId="1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43" fontId="0" fillId="3" borderId="9" xfId="1" applyFont="1" applyFill="1" applyBorder="1" applyAlignment="1">
      <alignment horizontal="center" vertical="center"/>
    </xf>
    <xf numFmtId="43" fontId="0" fillId="3" borderId="59" xfId="1" applyFont="1" applyFill="1" applyBorder="1" applyAlignment="1">
      <alignment horizontal="center" vertical="center"/>
    </xf>
    <xf numFmtId="43" fontId="12" fillId="3" borderId="21" xfId="1" applyFont="1" applyFill="1" applyBorder="1" applyAlignment="1">
      <alignment horizontal="center" vertical="center"/>
    </xf>
    <xf numFmtId="43" fontId="1" fillId="3" borderId="18" xfId="1" applyFont="1" applyFill="1" applyBorder="1" applyAlignment="1">
      <alignment horizontal="center" vertical="center"/>
    </xf>
    <xf numFmtId="43" fontId="0" fillId="3" borderId="2" xfId="0" applyNumberFormat="1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43" fontId="13" fillId="4" borderId="9" xfId="1" applyFont="1" applyFill="1" applyBorder="1" applyAlignment="1">
      <alignment horizontal="center" vertical="center"/>
    </xf>
    <xf numFmtId="43" fontId="13" fillId="4" borderId="59" xfId="1" applyFont="1" applyFill="1" applyBorder="1" applyAlignment="1">
      <alignment horizontal="center" vertical="center"/>
    </xf>
    <xf numFmtId="43" fontId="13" fillId="4" borderId="21" xfId="1" applyFont="1" applyFill="1" applyBorder="1" applyAlignment="1">
      <alignment horizontal="center" vertical="center"/>
    </xf>
    <xf numFmtId="43" fontId="14" fillId="4" borderId="18" xfId="1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43" fontId="13" fillId="4" borderId="10" xfId="1" applyFont="1" applyFill="1" applyBorder="1" applyAlignment="1">
      <alignment horizontal="center" vertical="center"/>
    </xf>
    <xf numFmtId="43" fontId="13" fillId="4" borderId="60" xfId="1" applyFont="1" applyFill="1" applyBorder="1" applyAlignment="1">
      <alignment horizontal="center" vertical="center"/>
    </xf>
    <xf numFmtId="43" fontId="13" fillId="4" borderId="22" xfId="1" applyFont="1" applyFill="1" applyBorder="1" applyAlignment="1">
      <alignment horizontal="center" vertical="center"/>
    </xf>
    <xf numFmtId="43" fontId="14" fillId="4" borderId="19" xfId="1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3" xfId="0" applyFont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43" fontId="1" fillId="0" borderId="44" xfId="0" applyNumberFormat="1" applyFont="1" applyBorder="1" applyAlignment="1">
      <alignment horizontal="center" vertical="center"/>
    </xf>
    <xf numFmtId="43" fontId="0" fillId="0" borderId="34" xfId="1" applyFont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11" fillId="0" borderId="63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left" vertical="center"/>
    </xf>
    <xf numFmtId="0" fontId="0" fillId="0" borderId="65" xfId="0" applyFont="1" applyFill="1" applyBorder="1" applyAlignment="1">
      <alignment horizontal="center" vertical="center"/>
    </xf>
    <xf numFmtId="2" fontId="0" fillId="0" borderId="41" xfId="0" applyNumberFormat="1" applyFont="1" applyBorder="1" applyAlignment="1">
      <alignment horizontal="center" vertical="center"/>
    </xf>
    <xf numFmtId="2" fontId="0" fillId="0" borderId="40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center"/>
    </xf>
    <xf numFmtId="2" fontId="0" fillId="0" borderId="65" xfId="1" applyNumberFormat="1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2" fontId="0" fillId="0" borderId="63" xfId="0" applyNumberFormat="1" applyFont="1" applyBorder="1" applyAlignment="1">
      <alignment horizontal="center" vertical="center"/>
    </xf>
    <xf numFmtId="2" fontId="0" fillId="0" borderId="63" xfId="1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/>
    </xf>
    <xf numFmtId="0" fontId="11" fillId="0" borderId="63" xfId="0" applyFont="1" applyFill="1" applyBorder="1" applyAlignment="1">
      <alignment horizontal="center"/>
    </xf>
    <xf numFmtId="0" fontId="0" fillId="0" borderId="73" xfId="0" applyFont="1" applyFill="1" applyBorder="1" applyAlignment="1">
      <alignment horizontal="center" vertical="center"/>
    </xf>
    <xf numFmtId="2" fontId="0" fillId="0" borderId="73" xfId="1" applyNumberFormat="1" applyFont="1" applyFill="1" applyBorder="1" applyAlignment="1">
      <alignment horizontal="center" vertical="center"/>
    </xf>
    <xf numFmtId="0" fontId="11" fillId="0" borderId="66" xfId="0" applyFont="1" applyFill="1" applyBorder="1"/>
    <xf numFmtId="0" fontId="11" fillId="0" borderId="66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2" fontId="1" fillId="0" borderId="67" xfId="0" applyNumberFormat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2" fontId="0" fillId="0" borderId="42" xfId="0" applyNumberFormat="1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/>
    </xf>
    <xf numFmtId="2" fontId="0" fillId="0" borderId="63" xfId="0" applyNumberFormat="1" applyFont="1" applyBorder="1" applyAlignment="1">
      <alignment horizontal="center"/>
    </xf>
    <xf numFmtId="0" fontId="0" fillId="0" borderId="18" xfId="0" applyFont="1" applyFill="1" applyBorder="1" applyAlignment="1">
      <alignment horizontal="center" vertical="center"/>
    </xf>
    <xf numFmtId="2" fontId="12" fillId="0" borderId="11" xfId="1" applyNumberFormat="1" applyFont="1" applyBorder="1" applyAlignment="1">
      <alignment horizontal="center" vertical="center"/>
    </xf>
    <xf numFmtId="2" fontId="12" fillId="0" borderId="14" xfId="1" applyNumberFormat="1" applyFont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2" fontId="12" fillId="0" borderId="69" xfId="1" applyNumberFormat="1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2" fontId="12" fillId="0" borderId="71" xfId="1" applyNumberFormat="1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0" fillId="0" borderId="73" xfId="0" applyFont="1" applyBorder="1" applyAlignment="1">
      <alignment horizontal="center" vertical="center"/>
    </xf>
    <xf numFmtId="0" fontId="0" fillId="0" borderId="76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11" fillId="0" borderId="5" xfId="0" applyFont="1" applyFill="1" applyBorder="1" applyAlignment="1">
      <alignment horizontal="center"/>
    </xf>
    <xf numFmtId="43" fontId="0" fillId="0" borderId="66" xfId="1" applyFont="1" applyBorder="1" applyAlignment="1">
      <alignment horizontal="center" vertical="center"/>
    </xf>
    <xf numFmtId="43" fontId="12" fillId="0" borderId="14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12" fillId="0" borderId="11" xfId="1" applyFont="1" applyBorder="1" applyAlignment="1">
      <alignment horizontal="center" vertical="center"/>
    </xf>
    <xf numFmtId="43" fontId="0" fillId="0" borderId="2" xfId="1" applyFont="1" applyBorder="1" applyAlignment="1">
      <alignment horizontal="center" vertical="center"/>
    </xf>
    <xf numFmtId="43" fontId="0" fillId="0" borderId="65" xfId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72" xfId="0" applyFont="1" applyBorder="1" applyAlignment="1">
      <alignment horizontal="center" vertical="center"/>
    </xf>
    <xf numFmtId="43" fontId="0" fillId="0" borderId="73" xfId="1" applyFont="1" applyBorder="1" applyAlignment="1">
      <alignment horizontal="center" vertical="center"/>
    </xf>
    <xf numFmtId="43" fontId="12" fillId="0" borderId="74" xfId="1" applyFont="1" applyBorder="1" applyAlignment="1">
      <alignment horizontal="center" vertical="center"/>
    </xf>
    <xf numFmtId="43" fontId="0" fillId="0" borderId="63" xfId="1" applyFont="1" applyBorder="1" applyAlignment="1">
      <alignment horizontal="center" vertical="center"/>
    </xf>
    <xf numFmtId="43" fontId="12" fillId="0" borderId="84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3" xfId="0" applyFont="1" applyFill="1" applyBorder="1"/>
    <xf numFmtId="0" fontId="0" fillId="8" borderId="63" xfId="0" applyFont="1" applyFill="1" applyBorder="1"/>
    <xf numFmtId="14" fontId="0" fillId="0" borderId="18" xfId="0" applyNumberFormat="1" applyFont="1" applyBorder="1" applyAlignment="1">
      <alignment horizontal="center" vertical="center"/>
    </xf>
    <xf numFmtId="43" fontId="0" fillId="0" borderId="11" xfId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43" fontId="0" fillId="0" borderId="28" xfId="0" applyNumberFormat="1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43" fontId="0" fillId="0" borderId="62" xfId="0" applyNumberFormat="1" applyFont="1" applyBorder="1" applyAlignment="1">
      <alignment horizontal="left" vertical="center"/>
    </xf>
    <xf numFmtId="0" fontId="0" fillId="0" borderId="78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43" fontId="0" fillId="0" borderId="5" xfId="1" applyFont="1" applyFill="1" applyBorder="1" applyAlignment="1">
      <alignment horizontal="right" vertical="center"/>
    </xf>
    <xf numFmtId="43" fontId="0" fillId="0" borderId="5" xfId="1" applyFont="1" applyFill="1" applyBorder="1" applyAlignment="1">
      <alignment horizontal="center" vertical="center"/>
    </xf>
    <xf numFmtId="43" fontId="12" fillId="0" borderId="14" xfId="1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horizontal="center" vertical="center"/>
    </xf>
    <xf numFmtId="43" fontId="0" fillId="0" borderId="5" xfId="1" applyNumberFormat="1" applyFont="1" applyFill="1" applyBorder="1" applyAlignment="1">
      <alignment horizontal="right" vertical="center"/>
    </xf>
    <xf numFmtId="0" fontId="0" fillId="0" borderId="5" xfId="1" applyNumberFormat="1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 vertical="center"/>
    </xf>
    <xf numFmtId="43" fontId="12" fillId="0" borderId="11" xfId="1" applyFont="1" applyFill="1" applyBorder="1" applyAlignment="1">
      <alignment horizontal="center" vertical="center"/>
    </xf>
    <xf numFmtId="43" fontId="12" fillId="0" borderId="5" xfId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 vertical="center"/>
    </xf>
    <xf numFmtId="43" fontId="12" fillId="0" borderId="12" xfId="1" applyFont="1" applyFill="1" applyBorder="1" applyAlignment="1">
      <alignment horizontal="center" vertical="center"/>
    </xf>
    <xf numFmtId="43" fontId="0" fillId="0" borderId="19" xfId="0" applyNumberFormat="1" applyFont="1" applyFill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83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43" fontId="0" fillId="3" borderId="5" xfId="1" applyNumberFormat="1" applyFont="1" applyFill="1" applyBorder="1" applyAlignment="1">
      <alignment horizontal="center" vertical="center"/>
    </xf>
    <xf numFmtId="43" fontId="0" fillId="3" borderId="5" xfId="1" applyFont="1" applyFill="1" applyBorder="1" applyAlignment="1">
      <alignment horizontal="center" vertical="center"/>
    </xf>
    <xf numFmtId="43" fontId="12" fillId="3" borderId="14" xfId="1" applyFont="1" applyFill="1" applyBorder="1" applyAlignment="1">
      <alignment horizontal="center" vertical="center"/>
    </xf>
    <xf numFmtId="0" fontId="0" fillId="3" borderId="30" xfId="0" applyFont="1" applyFill="1" applyBorder="1" applyAlignment="1">
      <alignment horizontal="center" vertical="center"/>
    </xf>
    <xf numFmtId="43" fontId="0" fillId="3" borderId="2" xfId="1" applyNumberFormat="1" applyFont="1" applyFill="1" applyBorder="1" applyAlignment="1">
      <alignment horizontal="center" vertical="center"/>
    </xf>
    <xf numFmtId="43" fontId="0" fillId="3" borderId="2" xfId="1" applyFont="1" applyFill="1" applyBorder="1" applyAlignment="1">
      <alignment horizontal="center" vertical="center"/>
    </xf>
    <xf numFmtId="43" fontId="12" fillId="3" borderId="11" xfId="1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43" fontId="0" fillId="3" borderId="18" xfId="0" applyNumberFormat="1" applyFont="1" applyFill="1" applyBorder="1" applyAlignment="1">
      <alignment horizontal="center" vertical="center"/>
    </xf>
    <xf numFmtId="0" fontId="0" fillId="3" borderId="68" xfId="0" applyFont="1" applyFill="1" applyBorder="1" applyAlignment="1">
      <alignment horizontal="center" vertical="center"/>
    </xf>
    <xf numFmtId="43" fontId="0" fillId="3" borderId="65" xfId="1" applyFont="1" applyFill="1" applyBorder="1" applyAlignment="1">
      <alignment horizontal="center" vertical="center"/>
    </xf>
    <xf numFmtId="43" fontId="12" fillId="3" borderId="69" xfId="1" applyFont="1" applyFill="1" applyBorder="1" applyAlignment="1">
      <alignment horizontal="center" vertical="center"/>
    </xf>
    <xf numFmtId="43" fontId="0" fillId="3" borderId="37" xfId="0" applyNumberFormat="1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/>
    </xf>
    <xf numFmtId="43" fontId="1" fillId="3" borderId="3" xfId="1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43" fontId="13" fillId="4" borderId="5" xfId="1" applyFont="1" applyFill="1" applyBorder="1" applyAlignment="1">
      <alignment horizontal="center" vertical="center"/>
    </xf>
    <xf numFmtId="43" fontId="13" fillId="4" borderId="14" xfId="1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43" fontId="13" fillId="4" borderId="2" xfId="1" applyFont="1" applyFill="1" applyBorder="1" applyAlignment="1">
      <alignment horizontal="center" vertical="center"/>
    </xf>
    <xf numFmtId="43" fontId="13" fillId="4" borderId="11" xfId="1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" fillId="0" borderId="0" xfId="0" applyFont="1"/>
    <xf numFmtId="43" fontId="1" fillId="5" borderId="24" xfId="1" applyFont="1" applyFill="1" applyBorder="1" applyAlignment="1">
      <alignment horizontal="center" vertical="center"/>
    </xf>
    <xf numFmtId="43" fontId="1" fillId="5" borderId="70" xfId="1" applyFont="1" applyFill="1" applyBorder="1" applyAlignment="1">
      <alignment horizontal="center" vertical="center"/>
    </xf>
    <xf numFmtId="2" fontId="1" fillId="5" borderId="79" xfId="0" applyNumberFormat="1" applyFont="1" applyFill="1" applyBorder="1" applyAlignment="1">
      <alignment horizontal="center" vertical="center"/>
    </xf>
    <xf numFmtId="43" fontId="1" fillId="5" borderId="21" xfId="1" applyFont="1" applyFill="1" applyBorder="1" applyAlignment="1">
      <alignment horizontal="center" vertical="center"/>
    </xf>
    <xf numFmtId="43" fontId="1" fillId="5" borderId="75" xfId="1" applyFont="1" applyFill="1" applyBorder="1" applyAlignment="1">
      <alignment horizontal="center" vertical="center"/>
    </xf>
    <xf numFmtId="43" fontId="1" fillId="5" borderId="38" xfId="1" applyFont="1" applyFill="1" applyBorder="1" applyAlignment="1">
      <alignment horizontal="center" vertical="center"/>
    </xf>
    <xf numFmtId="43" fontId="1" fillId="5" borderId="22" xfId="1" applyFont="1" applyFill="1" applyBorder="1" applyAlignment="1">
      <alignment horizontal="center" vertical="center"/>
    </xf>
    <xf numFmtId="43" fontId="1" fillId="3" borderId="24" xfId="1" applyFont="1" applyFill="1" applyBorder="1" applyAlignment="1">
      <alignment horizontal="center" vertical="center"/>
    </xf>
    <xf numFmtId="43" fontId="1" fillId="3" borderId="21" xfId="1" applyFont="1" applyFill="1" applyBorder="1" applyAlignment="1">
      <alignment horizontal="center" vertical="center"/>
    </xf>
    <xf numFmtId="43" fontId="1" fillId="3" borderId="75" xfId="1" applyFont="1" applyFill="1" applyBorder="1" applyAlignment="1">
      <alignment horizontal="center" vertical="center"/>
    </xf>
    <xf numFmtId="43" fontId="14" fillId="4" borderId="24" xfId="1" applyFont="1" applyFill="1" applyBorder="1" applyAlignment="1">
      <alignment horizontal="center" vertical="center"/>
    </xf>
    <xf numFmtId="43" fontId="14" fillId="4" borderId="21" xfId="1" applyFont="1" applyFill="1" applyBorder="1" applyAlignment="1">
      <alignment horizontal="center" vertical="center"/>
    </xf>
    <xf numFmtId="43" fontId="4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1" fillId="5" borderId="20" xfId="0" applyNumberFormat="1" applyFont="1" applyFill="1" applyBorder="1" applyAlignment="1">
      <alignment horizontal="center" vertical="center"/>
    </xf>
    <xf numFmtId="43" fontId="0" fillId="0" borderId="66" xfId="1" applyFont="1" applyBorder="1" applyAlignment="1">
      <alignment vertical="center"/>
    </xf>
    <xf numFmtId="43" fontId="0" fillId="0" borderId="5" xfId="1" applyFont="1" applyBorder="1" applyAlignment="1">
      <alignment vertical="center"/>
    </xf>
    <xf numFmtId="43" fontId="0" fillId="0" borderId="2" xfId="1" applyFont="1" applyBorder="1" applyAlignment="1">
      <alignment vertical="center"/>
    </xf>
    <xf numFmtId="43" fontId="0" fillId="0" borderId="73" xfId="1" applyFont="1" applyBorder="1" applyAlignment="1">
      <alignment vertical="center"/>
    </xf>
    <xf numFmtId="43" fontId="0" fillId="0" borderId="63" xfId="1" applyFont="1" applyBorder="1" applyAlignment="1">
      <alignment vertical="center"/>
    </xf>
    <xf numFmtId="2" fontId="1" fillId="5" borderId="67" xfId="0" applyNumberFormat="1" applyFont="1" applyFill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right"/>
    </xf>
    <xf numFmtId="43" fontId="0" fillId="0" borderId="0" xfId="1" applyFont="1"/>
    <xf numFmtId="43" fontId="1" fillId="0" borderId="0" xfId="1" applyFont="1"/>
    <xf numFmtId="43" fontId="12" fillId="0" borderId="0" xfId="1" applyFont="1"/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90" xfId="0" applyFont="1" applyFill="1" applyBorder="1" applyAlignment="1">
      <alignment horizontal="center" vertical="center"/>
    </xf>
    <xf numFmtId="43" fontId="0" fillId="0" borderId="90" xfId="1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center" vertical="center"/>
    </xf>
    <xf numFmtId="43" fontId="0" fillId="0" borderId="92" xfId="1" applyFont="1" applyFill="1" applyBorder="1" applyAlignment="1">
      <alignment horizontal="center" vertical="center"/>
    </xf>
    <xf numFmtId="43" fontId="0" fillId="4" borderId="63" xfId="1" applyFont="1" applyFill="1" applyBorder="1" applyAlignment="1">
      <alignment horizontal="center" vertical="center"/>
    </xf>
    <xf numFmtId="167" fontId="0" fillId="4" borderId="63" xfId="1" applyNumberFormat="1" applyFont="1" applyFill="1" applyBorder="1" applyAlignment="1">
      <alignment horizontal="center" vertical="center"/>
    </xf>
    <xf numFmtId="166" fontId="0" fillId="4" borderId="63" xfId="1" applyNumberFormat="1" applyFont="1" applyFill="1" applyBorder="1" applyAlignment="1">
      <alignment vertical="center"/>
    </xf>
    <xf numFmtId="166" fontId="0" fillId="4" borderId="63" xfId="1" applyNumberFormat="1" applyFont="1" applyFill="1" applyBorder="1" applyAlignment="1"/>
    <xf numFmtId="0" fontId="0" fillId="0" borderId="94" xfId="0" applyFont="1" applyFill="1" applyBorder="1" applyAlignment="1">
      <alignment horizontal="center" vertical="center"/>
    </xf>
    <xf numFmtId="43" fontId="0" fillId="0" borderId="94" xfId="1" applyFont="1" applyFill="1" applyBorder="1" applyAlignment="1">
      <alignment horizontal="center" vertical="center"/>
    </xf>
    <xf numFmtId="166" fontId="0" fillId="0" borderId="94" xfId="1" applyNumberFormat="1" applyFont="1" applyFill="1" applyBorder="1" applyAlignment="1">
      <alignment vertical="center"/>
    </xf>
    <xf numFmtId="0" fontId="0" fillId="0" borderId="95" xfId="0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>
      <alignment vertical="center"/>
    </xf>
    <xf numFmtId="166" fontId="0" fillId="0" borderId="90" xfId="0" applyNumberFormat="1" applyFont="1" applyFill="1" applyBorder="1" applyAlignment="1">
      <alignment vertical="center"/>
    </xf>
    <xf numFmtId="166" fontId="11" fillId="0" borderId="90" xfId="0" applyNumberFormat="1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/>
    </xf>
    <xf numFmtId="166" fontId="11" fillId="0" borderId="90" xfId="0" applyNumberFormat="1" applyFont="1" applyFill="1" applyBorder="1" applyAlignment="1"/>
    <xf numFmtId="166" fontId="0" fillId="0" borderId="90" xfId="0" applyNumberFormat="1" applyFont="1" applyFill="1" applyBorder="1" applyAlignment="1"/>
    <xf numFmtId="166" fontId="0" fillId="0" borderId="90" xfId="0" applyNumberFormat="1" applyBorder="1" applyAlignment="1"/>
    <xf numFmtId="166" fontId="0" fillId="0" borderId="90" xfId="0" applyNumberFormat="1" applyFill="1" applyBorder="1" applyAlignment="1"/>
    <xf numFmtId="43" fontId="0" fillId="0" borderId="97" xfId="1" applyFont="1" applyFill="1" applyBorder="1" applyAlignment="1">
      <alignment horizontal="center" vertical="center"/>
    </xf>
    <xf numFmtId="166" fontId="0" fillId="0" borderId="97" xfId="1" applyNumberFormat="1" applyFont="1" applyFill="1" applyBorder="1" applyAlignment="1">
      <alignment vertical="center"/>
    </xf>
    <xf numFmtId="166" fontId="0" fillId="0" borderId="97" xfId="0" applyNumberFormat="1" applyBorder="1" applyAlignment="1"/>
    <xf numFmtId="0" fontId="0" fillId="0" borderId="98" xfId="0" applyFont="1" applyFill="1" applyBorder="1" applyAlignment="1">
      <alignment horizontal="center" vertical="center"/>
    </xf>
    <xf numFmtId="43" fontId="0" fillId="0" borderId="90" xfId="1" applyFont="1" applyBorder="1"/>
    <xf numFmtId="0" fontId="0" fillId="4" borderId="87" xfId="0" applyFont="1" applyFill="1" applyBorder="1" applyAlignment="1">
      <alignment horizontal="center" vertical="center"/>
    </xf>
    <xf numFmtId="0" fontId="11" fillId="4" borderId="87" xfId="0" applyFont="1" applyFill="1" applyBorder="1" applyAlignment="1">
      <alignment horizontal="center"/>
    </xf>
    <xf numFmtId="43" fontId="11" fillId="4" borderId="87" xfId="1" applyFont="1" applyFill="1" applyBorder="1" applyAlignment="1">
      <alignment horizontal="center"/>
    </xf>
    <xf numFmtId="166" fontId="0" fillId="4" borderId="87" xfId="1" applyNumberFormat="1" applyFont="1" applyFill="1" applyBorder="1" applyAlignment="1">
      <alignment vertical="center"/>
    </xf>
    <xf numFmtId="166" fontId="0" fillId="4" borderId="87" xfId="1" applyNumberFormat="1" applyFont="1" applyFill="1" applyBorder="1" applyAlignment="1"/>
    <xf numFmtId="0" fontId="0" fillId="4" borderId="66" xfId="0" applyFont="1" applyFill="1" applyBorder="1" applyAlignment="1">
      <alignment horizontal="center" vertical="center"/>
    </xf>
    <xf numFmtId="0" fontId="11" fillId="4" borderId="66" xfId="0" applyFont="1" applyFill="1" applyBorder="1" applyAlignment="1">
      <alignment horizontal="center"/>
    </xf>
    <xf numFmtId="43" fontId="11" fillId="4" borderId="66" xfId="1" applyFont="1" applyFill="1" applyBorder="1" applyAlignment="1">
      <alignment horizontal="center"/>
    </xf>
    <xf numFmtId="166" fontId="0" fillId="4" borderId="66" xfId="1" applyNumberFormat="1" applyFont="1" applyFill="1" applyBorder="1" applyAlignment="1">
      <alignment vertical="center"/>
    </xf>
    <xf numFmtId="43" fontId="11" fillId="0" borderId="94" xfId="1" applyFont="1" applyFill="1" applyBorder="1" applyAlignment="1">
      <alignment horizontal="center"/>
    </xf>
    <xf numFmtId="0" fontId="0" fillId="0" borderId="95" xfId="0" applyFont="1" applyBorder="1"/>
    <xf numFmtId="0" fontId="0" fillId="0" borderId="96" xfId="0" applyFont="1" applyBorder="1"/>
    <xf numFmtId="43" fontId="11" fillId="0" borderId="97" xfId="1" applyFont="1" applyFill="1" applyBorder="1" applyAlignment="1">
      <alignment horizontal="center"/>
    </xf>
    <xf numFmtId="0" fontId="0" fillId="0" borderId="98" xfId="0" applyFont="1" applyBorder="1"/>
    <xf numFmtId="167" fontId="1" fillId="4" borderId="66" xfId="1" applyNumberFormat="1" applyFont="1" applyFill="1" applyBorder="1" applyAlignment="1">
      <alignment horizontal="center" vertical="center"/>
    </xf>
    <xf numFmtId="166" fontId="11" fillId="0" borderId="94" xfId="1" applyNumberFormat="1" applyFont="1" applyFill="1" applyBorder="1" applyAlignment="1"/>
    <xf numFmtId="166" fontId="0" fillId="0" borderId="94" xfId="1" applyNumberFormat="1" applyFont="1" applyBorder="1" applyAlignment="1"/>
    <xf numFmtId="166" fontId="0" fillId="0" borderId="90" xfId="1" applyNumberFormat="1" applyFont="1" applyBorder="1" applyAlignment="1"/>
    <xf numFmtId="166" fontId="11" fillId="0" borderId="90" xfId="1" applyNumberFormat="1" applyFont="1" applyFill="1" applyBorder="1" applyAlignment="1"/>
    <xf numFmtId="166" fontId="11" fillId="0" borderId="97" xfId="1" applyNumberFormat="1" applyFont="1" applyFill="1" applyBorder="1" applyAlignment="1"/>
    <xf numFmtId="166" fontId="0" fillId="0" borderId="97" xfId="1" applyNumberFormat="1" applyFont="1" applyBorder="1" applyAlignment="1"/>
    <xf numFmtId="166" fontId="0" fillId="4" borderId="66" xfId="1" applyNumberFormat="1" applyFont="1" applyFill="1" applyBorder="1" applyAlignment="1"/>
    <xf numFmtId="0" fontId="0" fillId="4" borderId="66" xfId="0" applyFont="1" applyFill="1" applyBorder="1" applyAlignment="1">
      <alignment horizontal="center"/>
    </xf>
    <xf numFmtId="0" fontId="0" fillId="0" borderId="99" xfId="0" applyFont="1" applyFill="1" applyBorder="1" applyAlignment="1">
      <alignment horizontal="center" vertical="center"/>
    </xf>
    <xf numFmtId="167" fontId="0" fillId="0" borderId="94" xfId="1" applyNumberFormat="1" applyFont="1" applyFill="1" applyBorder="1" applyAlignment="1">
      <alignment horizontal="center" vertical="center"/>
    </xf>
    <xf numFmtId="167" fontId="0" fillId="0" borderId="90" xfId="1" applyNumberFormat="1" applyFont="1" applyFill="1" applyBorder="1" applyAlignment="1">
      <alignment horizontal="center" vertical="center"/>
    </xf>
    <xf numFmtId="167" fontId="0" fillId="0" borderId="97" xfId="1" applyNumberFormat="1" applyFont="1" applyFill="1" applyBorder="1" applyAlignment="1">
      <alignment horizontal="center" vertical="center"/>
    </xf>
    <xf numFmtId="167" fontId="1" fillId="4" borderId="63" xfId="1" applyNumberFormat="1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/>
    <xf numFmtId="166" fontId="0" fillId="0" borderId="92" xfId="1" applyNumberFormat="1" applyFont="1" applyFill="1" applyBorder="1" applyAlignment="1">
      <alignment vertical="center"/>
    </xf>
    <xf numFmtId="166" fontId="0" fillId="0" borderId="92" xfId="1" applyNumberFormat="1" applyFont="1" applyBorder="1" applyAlignment="1"/>
    <xf numFmtId="0" fontId="0" fillId="0" borderId="101" xfId="0" applyFont="1" applyFill="1" applyBorder="1" applyAlignment="1">
      <alignment horizontal="center" vertical="center"/>
    </xf>
    <xf numFmtId="166" fontId="12" fillId="0" borderId="91" xfId="0" applyNumberFormat="1" applyFont="1" applyFill="1" applyBorder="1" applyAlignment="1">
      <alignment vertical="center"/>
    </xf>
    <xf numFmtId="166" fontId="12" fillId="0" borderId="91" xfId="0" applyNumberFormat="1" applyFont="1" applyFill="1" applyBorder="1" applyAlignment="1"/>
    <xf numFmtId="166" fontId="0" fillId="0" borderId="91" xfId="0" applyNumberFormat="1" applyBorder="1" applyAlignment="1"/>
    <xf numFmtId="166" fontId="0" fillId="0" borderId="91" xfId="0" applyNumberFormat="1" applyFill="1" applyBorder="1" applyAlignment="1"/>
    <xf numFmtId="166" fontId="12" fillId="0" borderId="91" xfId="0" applyNumberFormat="1" applyFont="1" applyBorder="1" applyAlignment="1"/>
    <xf numFmtId="166" fontId="12" fillId="0" borderId="103" xfId="0" applyNumberFormat="1" applyFont="1" applyBorder="1" applyAlignment="1"/>
    <xf numFmtId="166" fontId="0" fillId="4" borderId="89" xfId="1" applyNumberFormat="1" applyFont="1" applyFill="1" applyBorder="1" applyAlignment="1"/>
    <xf numFmtId="166" fontId="12" fillId="0" borderId="102" xfId="1" applyNumberFormat="1" applyFont="1" applyBorder="1" applyAlignment="1">
      <alignment vertical="center"/>
    </xf>
    <xf numFmtId="166" fontId="12" fillId="0" borderId="91" xfId="1" applyNumberFormat="1" applyFont="1" applyBorder="1" applyAlignment="1">
      <alignment vertical="center"/>
    </xf>
    <xf numFmtId="166" fontId="12" fillId="0" borderId="103" xfId="1" applyNumberFormat="1" applyFont="1" applyBorder="1" applyAlignment="1">
      <alignment vertical="center"/>
    </xf>
    <xf numFmtId="166" fontId="0" fillId="4" borderId="104" xfId="1" applyNumberFormat="1" applyFont="1" applyFill="1" applyBorder="1" applyAlignment="1"/>
    <xf numFmtId="166" fontId="12" fillId="0" borderId="91" xfId="1" applyNumberFormat="1" applyFont="1" applyFill="1" applyBorder="1" applyAlignment="1">
      <alignment vertical="center"/>
    </xf>
    <xf numFmtId="166" fontId="12" fillId="0" borderId="93" xfId="1" applyNumberFormat="1" applyFont="1" applyBorder="1" applyAlignment="1">
      <alignment vertical="center"/>
    </xf>
    <xf numFmtId="43" fontId="12" fillId="4" borderId="84" xfId="1" applyFont="1" applyFill="1" applyBorder="1" applyAlignment="1">
      <alignment horizontal="center" vertical="center"/>
    </xf>
    <xf numFmtId="0" fontId="0" fillId="0" borderId="105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left" vertical="center"/>
    </xf>
    <xf numFmtId="0" fontId="0" fillId="0" borderId="106" xfId="0" applyFill="1" applyBorder="1"/>
    <xf numFmtId="0" fontId="0" fillId="0" borderId="106" xfId="0" applyBorder="1"/>
    <xf numFmtId="0" fontId="0" fillId="0" borderId="107" xfId="0" applyBorder="1"/>
    <xf numFmtId="0" fontId="0" fillId="0" borderId="105" xfId="0" applyFont="1" applyBorder="1"/>
    <xf numFmtId="0" fontId="0" fillId="0" borderId="106" xfId="0" applyFont="1" applyBorder="1"/>
    <xf numFmtId="0" fontId="0" fillId="0" borderId="107" xfId="0" applyFont="1" applyBorder="1"/>
    <xf numFmtId="0" fontId="0" fillId="4" borderId="108" xfId="0" applyFont="1" applyFill="1" applyBorder="1"/>
    <xf numFmtId="0" fontId="0" fillId="0" borderId="109" xfId="0" applyFont="1" applyFill="1" applyBorder="1" applyAlignment="1">
      <alignment horizontal="center" vertical="center"/>
    </xf>
    <xf numFmtId="0" fontId="0" fillId="4" borderId="100" xfId="0" applyFont="1" applyFill="1" applyBorder="1" applyAlignment="1">
      <alignment horizontal="center" vertical="center"/>
    </xf>
    <xf numFmtId="167" fontId="1" fillId="5" borderId="2" xfId="1" applyNumberFormat="1" applyFont="1" applyFill="1" applyBorder="1" applyAlignment="1">
      <alignment horizontal="center" vertical="center"/>
    </xf>
    <xf numFmtId="167" fontId="1" fillId="5" borderId="99" xfId="1" applyNumberFormat="1" applyFont="1" applyFill="1" applyBorder="1" applyAlignment="1">
      <alignment horizontal="center" vertical="center"/>
    </xf>
    <xf numFmtId="167" fontId="1" fillId="5" borderId="1" xfId="1" applyNumberFormat="1" applyFont="1" applyFill="1" applyBorder="1" applyAlignment="1">
      <alignment horizontal="center" vertical="center"/>
    </xf>
    <xf numFmtId="43" fontId="0" fillId="0" borderId="110" xfId="1" applyFont="1" applyFill="1" applyBorder="1" applyAlignment="1">
      <alignment horizontal="center" vertical="center"/>
    </xf>
    <xf numFmtId="166" fontId="0" fillId="0" borderId="110" xfId="1" applyNumberFormat="1" applyFont="1" applyFill="1" applyBorder="1" applyAlignment="1">
      <alignment vertical="center"/>
    </xf>
    <xf numFmtId="166" fontId="0" fillId="0" borderId="110" xfId="0" applyNumberFormat="1" applyFont="1" applyFill="1" applyBorder="1" applyAlignment="1">
      <alignment vertical="center"/>
    </xf>
    <xf numFmtId="166" fontId="12" fillId="0" borderId="111" xfId="0" applyNumberFormat="1" applyFont="1" applyFill="1" applyBorder="1" applyAlignment="1">
      <alignment vertical="center"/>
    </xf>
    <xf numFmtId="167" fontId="1" fillId="5" borderId="5" xfId="1" applyNumberFormat="1" applyFont="1" applyFill="1" applyBorder="1" applyAlignment="1">
      <alignment horizontal="center" vertical="center"/>
    </xf>
    <xf numFmtId="0" fontId="0" fillId="0" borderId="112" xfId="0" applyFont="1" applyFill="1" applyBorder="1" applyAlignment="1">
      <alignment horizontal="center" vertical="center"/>
    </xf>
    <xf numFmtId="0" fontId="0" fillId="0" borderId="113" xfId="0" applyFont="1" applyFill="1" applyBorder="1" applyAlignment="1">
      <alignment horizontal="center" vertical="center"/>
    </xf>
    <xf numFmtId="0" fontId="1" fillId="2" borderId="8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 wrapText="1"/>
    </xf>
    <xf numFmtId="43" fontId="9" fillId="2" borderId="88" xfId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168" fontId="0" fillId="4" borderId="63" xfId="2" applyNumberFormat="1" applyFont="1" applyFill="1" applyBorder="1" applyAlignment="1">
      <alignment horizontal="center" vertical="center"/>
    </xf>
    <xf numFmtId="167" fontId="12" fillId="4" borderId="84" xfId="1" applyNumberFormat="1" applyFont="1" applyFill="1" applyBorder="1" applyAlignment="1">
      <alignment horizontal="center" vertical="center"/>
    </xf>
    <xf numFmtId="0" fontId="17" fillId="9" borderId="63" xfId="3" applyBorder="1" applyAlignment="1">
      <alignment horizontal="center" vertical="center"/>
    </xf>
    <xf numFmtId="43" fontId="17" fillId="9" borderId="63" xfId="3" applyNumberFormat="1" applyBorder="1" applyAlignment="1">
      <alignment horizontal="center" vertical="center"/>
    </xf>
    <xf numFmtId="167" fontId="17" fillId="9" borderId="63" xfId="3" applyNumberFormat="1" applyBorder="1" applyAlignment="1">
      <alignment horizontal="center" vertical="center"/>
    </xf>
    <xf numFmtId="43" fontId="17" fillId="9" borderId="100" xfId="3" applyNumberFormat="1" applyBorder="1" applyAlignment="1">
      <alignment horizontal="center" vertical="center"/>
    </xf>
    <xf numFmtId="0" fontId="17" fillId="10" borderId="63" xfId="4" applyBorder="1" applyAlignment="1">
      <alignment horizontal="center" vertical="center"/>
    </xf>
    <xf numFmtId="43" fontId="17" fillId="10" borderId="63" xfId="4" applyNumberFormat="1" applyBorder="1" applyAlignment="1">
      <alignment horizontal="center" vertical="center"/>
    </xf>
    <xf numFmtId="0" fontId="17" fillId="10" borderId="100" xfId="4" applyBorder="1" applyAlignment="1">
      <alignment horizontal="center" vertical="center"/>
    </xf>
    <xf numFmtId="167" fontId="17" fillId="10" borderId="63" xfId="4" applyNumberFormat="1" applyBorder="1" applyAlignment="1">
      <alignment horizontal="center" vertical="center"/>
    </xf>
    <xf numFmtId="167" fontId="17" fillId="9" borderId="84" xfId="3" applyNumberFormat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center"/>
    </xf>
    <xf numFmtId="0" fontId="0" fillId="0" borderId="107" xfId="0" applyFont="1" applyFill="1" applyBorder="1" applyAlignment="1">
      <alignment horizontal="center" vertical="center"/>
    </xf>
    <xf numFmtId="0" fontId="17" fillId="9" borderId="100" xfId="3" applyBorder="1" applyAlignment="1">
      <alignment horizontal="center" vertical="center"/>
    </xf>
    <xf numFmtId="0" fontId="0" fillId="0" borderId="99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1" fillId="0" borderId="99" xfId="0" applyFont="1" applyFill="1" applyBorder="1" applyAlignment="1">
      <alignment horizontal="center"/>
    </xf>
    <xf numFmtId="0" fontId="0" fillId="0" borderId="99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99" xfId="0" applyBorder="1" applyAlignment="1">
      <alignment horizontal="center"/>
    </xf>
    <xf numFmtId="167" fontId="12" fillId="0" borderId="102" xfId="1" applyNumberFormat="1" applyFont="1" applyFill="1" applyBorder="1" applyAlignment="1">
      <alignment horizontal="center" vertical="center"/>
    </xf>
    <xf numFmtId="167" fontId="12" fillId="0" borderId="91" xfId="1" applyNumberFormat="1" applyFont="1" applyFill="1" applyBorder="1" applyAlignment="1">
      <alignment horizontal="center" vertical="center"/>
    </xf>
    <xf numFmtId="167" fontId="12" fillId="0" borderId="103" xfId="1" applyNumberFormat="1" applyFont="1" applyFill="1" applyBorder="1" applyAlignment="1">
      <alignment horizontal="center" vertical="center"/>
    </xf>
    <xf numFmtId="167" fontId="17" fillId="10" borderId="84" xfId="4" applyNumberFormat="1" applyBorder="1" applyAlignment="1">
      <alignment horizontal="center" vertical="center"/>
    </xf>
    <xf numFmtId="43" fontId="1" fillId="2" borderId="56" xfId="1" applyFont="1" applyFill="1" applyBorder="1" applyAlignment="1">
      <alignment horizontal="center" vertical="center"/>
    </xf>
    <xf numFmtId="43" fontId="11" fillId="0" borderId="105" xfId="1" applyFont="1" applyFill="1" applyBorder="1" applyAlignment="1">
      <alignment horizontal="center"/>
    </xf>
    <xf numFmtId="43" fontId="11" fillId="0" borderId="106" xfId="1" applyFont="1" applyFill="1" applyBorder="1" applyAlignment="1">
      <alignment horizontal="center"/>
    </xf>
    <xf numFmtId="43" fontId="11" fillId="0" borderId="107" xfId="1" applyFont="1" applyFill="1" applyBorder="1" applyAlignment="1">
      <alignment horizontal="center"/>
    </xf>
    <xf numFmtId="43" fontId="11" fillId="4" borderId="108" xfId="1" applyFont="1" applyFill="1" applyBorder="1" applyAlignment="1">
      <alignment horizontal="center"/>
    </xf>
    <xf numFmtId="43" fontId="0" fillId="0" borderId="106" xfId="1" applyFont="1" applyFill="1" applyBorder="1" applyAlignment="1">
      <alignment horizontal="center" vertical="center"/>
    </xf>
    <xf numFmtId="43" fontId="0" fillId="0" borderId="109" xfId="1" applyFont="1" applyFill="1" applyBorder="1" applyAlignment="1">
      <alignment horizontal="center" vertical="center"/>
    </xf>
    <xf numFmtId="43" fontId="0" fillId="4" borderId="100" xfId="1" applyFont="1" applyFill="1" applyBorder="1" applyAlignment="1">
      <alignment horizontal="center" vertical="center"/>
    </xf>
    <xf numFmtId="43" fontId="0" fillId="0" borderId="105" xfId="1" applyFont="1" applyFill="1" applyBorder="1" applyAlignment="1">
      <alignment horizontal="center" vertical="center"/>
    </xf>
    <xf numFmtId="43" fontId="0" fillId="0" borderId="107" xfId="1" applyFont="1" applyFill="1" applyBorder="1" applyAlignment="1">
      <alignment horizontal="center" vertical="center"/>
    </xf>
    <xf numFmtId="43" fontId="17" fillId="10" borderId="100" xfId="4" applyNumberFormat="1" applyBorder="1" applyAlignment="1">
      <alignment horizontal="center" vertical="center"/>
    </xf>
    <xf numFmtId="167" fontId="0" fillId="0" borderId="92" xfId="1" applyNumberFormat="1" applyFont="1" applyFill="1" applyBorder="1" applyAlignment="1">
      <alignment horizontal="center" vertical="center"/>
    </xf>
    <xf numFmtId="167" fontId="12" fillId="0" borderId="93" xfId="1" applyNumberFormat="1" applyFont="1" applyFill="1" applyBorder="1" applyAlignment="1">
      <alignment horizontal="center" vertical="center"/>
    </xf>
    <xf numFmtId="167" fontId="1" fillId="5" borderId="65" xfId="1" applyNumberFormat="1" applyFont="1" applyFill="1" applyBorder="1" applyAlignment="1">
      <alignment horizontal="center" vertical="center"/>
    </xf>
    <xf numFmtId="43" fontId="17" fillId="9" borderId="114" xfId="3" applyNumberFormat="1" applyBorder="1"/>
    <xf numFmtId="167" fontId="0" fillId="0" borderId="0" xfId="1" applyNumberFormat="1" applyFont="1" applyFill="1" applyBorder="1" applyAlignment="1">
      <alignment horizontal="center" vertical="center"/>
    </xf>
    <xf numFmtId="0" fontId="1" fillId="2" borderId="86" xfId="0" applyFont="1" applyFill="1" applyBorder="1" applyAlignment="1">
      <alignment horizontal="center" vertical="center"/>
    </xf>
    <xf numFmtId="43" fontId="0" fillId="0" borderId="0" xfId="1" applyFont="1" applyBorder="1"/>
    <xf numFmtId="169" fontId="0" fillId="0" borderId="0" xfId="1" applyNumberFormat="1" applyFont="1"/>
    <xf numFmtId="169" fontId="11" fillId="0" borderId="106" xfId="1" applyNumberFormat="1" applyFont="1" applyFill="1" applyBorder="1" applyAlignment="1">
      <alignment horizontal="center"/>
    </xf>
    <xf numFmtId="169" fontId="0" fillId="4" borderId="100" xfId="1" applyNumberFormat="1" applyFont="1" applyFill="1" applyBorder="1" applyAlignment="1">
      <alignment horizontal="center" vertical="center"/>
    </xf>
    <xf numFmtId="169" fontId="17" fillId="10" borderId="100" xfId="4" applyNumberFormat="1" applyBorder="1" applyAlignment="1">
      <alignment horizontal="center" vertical="center"/>
    </xf>
    <xf numFmtId="169" fontId="17" fillId="9" borderId="100" xfId="3" applyNumberFormat="1" applyBorder="1" applyAlignment="1">
      <alignment horizontal="center" vertical="center"/>
    </xf>
    <xf numFmtId="169" fontId="0" fillId="0" borderId="94" xfId="1" applyNumberFormat="1" applyFont="1" applyFill="1" applyBorder="1" applyAlignment="1">
      <alignment horizontal="center" vertical="center"/>
    </xf>
    <xf numFmtId="169" fontId="0" fillId="0" borderId="90" xfId="1" applyNumberFormat="1" applyFont="1" applyFill="1" applyBorder="1" applyAlignment="1">
      <alignment horizontal="center" vertical="center"/>
    </xf>
    <xf numFmtId="169" fontId="0" fillId="0" borderId="92" xfId="1" applyNumberFormat="1" applyFont="1" applyFill="1" applyBorder="1" applyAlignment="1">
      <alignment horizontal="center" vertical="center"/>
    </xf>
    <xf numFmtId="169" fontId="17" fillId="9" borderId="63" xfId="3" applyNumberFormat="1" applyBorder="1" applyAlignment="1">
      <alignment horizontal="center" vertical="center"/>
    </xf>
    <xf numFmtId="43" fontId="11" fillId="0" borderId="2" xfId="1" applyFont="1" applyFill="1" applyBorder="1" applyAlignment="1">
      <alignment horizontal="center"/>
    </xf>
    <xf numFmtId="0" fontId="11" fillId="0" borderId="73" xfId="0" applyFont="1" applyFill="1" applyBorder="1" applyAlignment="1">
      <alignment horizontal="center"/>
    </xf>
    <xf numFmtId="169" fontId="11" fillId="0" borderId="109" xfId="1" applyNumberFormat="1" applyFont="1" applyFill="1" applyBorder="1" applyAlignment="1">
      <alignment horizontal="center"/>
    </xf>
    <xf numFmtId="0" fontId="0" fillId="0" borderId="65" xfId="0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43" fontId="12" fillId="0" borderId="90" xfId="1" applyFont="1" applyFill="1" applyBorder="1" applyAlignment="1">
      <alignment horizontal="center" vertical="center"/>
    </xf>
    <xf numFmtId="167" fontId="12" fillId="0" borderId="90" xfId="1" applyNumberFormat="1" applyFont="1" applyFill="1" applyBorder="1" applyAlignment="1">
      <alignment horizontal="center" vertical="center"/>
    </xf>
    <xf numFmtId="164" fontId="0" fillId="0" borderId="0" xfId="2" applyFont="1"/>
    <xf numFmtId="166" fontId="0" fillId="4" borderId="84" xfId="1" applyNumberFormat="1" applyFont="1" applyFill="1" applyBorder="1" applyAlignment="1"/>
    <xf numFmtId="0" fontId="0" fillId="0" borderId="40" xfId="0" applyFont="1" applyFill="1" applyBorder="1" applyAlignment="1">
      <alignment horizontal="center" vertical="center"/>
    </xf>
    <xf numFmtId="43" fontId="0" fillId="0" borderId="118" xfId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120" xfId="0" applyFont="1" applyFill="1" applyBorder="1" applyAlignment="1">
      <alignment horizontal="center" vertical="center"/>
    </xf>
    <xf numFmtId="0" fontId="0" fillId="0" borderId="59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/>
    </xf>
    <xf numFmtId="0" fontId="9" fillId="0" borderId="59" xfId="0" applyFont="1" applyFill="1" applyBorder="1" applyAlignment="1">
      <alignment horizontal="center" vertical="center"/>
    </xf>
    <xf numFmtId="0" fontId="11" fillId="4" borderId="84" xfId="0" applyFont="1" applyFill="1" applyBorder="1" applyAlignment="1">
      <alignment horizontal="center"/>
    </xf>
    <xf numFmtId="0" fontId="11" fillId="4" borderId="104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4" borderId="84" xfId="0" applyFont="1" applyFill="1" applyBorder="1" applyAlignment="1">
      <alignment horizontal="center" vertical="center"/>
    </xf>
    <xf numFmtId="0" fontId="0" fillId="0" borderId="121" xfId="0" applyFont="1" applyFill="1" applyBorder="1" applyAlignment="1">
      <alignment horizontal="center" vertical="center"/>
    </xf>
    <xf numFmtId="0" fontId="17" fillId="10" borderId="84" xfId="4" applyBorder="1" applyAlignment="1">
      <alignment horizontal="center" vertical="center"/>
    </xf>
    <xf numFmtId="0" fontId="17" fillId="9" borderId="84" xfId="3" applyBorder="1" applyAlignment="1">
      <alignment horizontal="center" vertical="center"/>
    </xf>
    <xf numFmtId="0" fontId="11" fillId="4" borderId="100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4" borderId="108" xfId="0" applyFont="1" applyFill="1" applyBorder="1" applyAlignment="1">
      <alignment horizontal="center"/>
    </xf>
    <xf numFmtId="0" fontId="0" fillId="0" borderId="122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105" xfId="0" applyFont="1" applyFill="1" applyBorder="1" applyAlignment="1">
      <alignment horizontal="left" vertical="center"/>
    </xf>
    <xf numFmtId="0" fontId="0" fillId="4" borderId="108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 vertical="center"/>
    </xf>
    <xf numFmtId="0" fontId="17" fillId="10" borderId="100" xfId="4" applyBorder="1" applyAlignment="1">
      <alignment horizontal="left" vertical="center"/>
    </xf>
    <xf numFmtId="43" fontId="17" fillId="9" borderId="100" xfId="3" applyNumberFormat="1" applyBorder="1" applyAlignment="1">
      <alignment horizontal="left" vertical="center"/>
    </xf>
    <xf numFmtId="0" fontId="0" fillId="0" borderId="0" xfId="0" applyFont="1" applyAlignment="1">
      <alignment horizontal="left"/>
    </xf>
    <xf numFmtId="0" fontId="17" fillId="9" borderId="63" xfId="3" applyBorder="1" applyAlignment="1">
      <alignment horizontal="left" vertical="center"/>
    </xf>
    <xf numFmtId="166" fontId="0" fillId="0" borderId="110" xfId="1" applyNumberFormat="1" applyFont="1" applyFill="1" applyBorder="1" applyAlignment="1"/>
    <xf numFmtId="166" fontId="12" fillId="0" borderId="111" xfId="1" applyNumberFormat="1" applyFont="1" applyFill="1" applyBorder="1" applyAlignment="1">
      <alignment vertical="center"/>
    </xf>
    <xf numFmtId="166" fontId="0" fillId="6" borderId="110" xfId="1" applyNumberFormat="1" applyFont="1" applyFill="1" applyBorder="1" applyAlignment="1"/>
    <xf numFmtId="166" fontId="0" fillId="0" borderId="110" xfId="1" applyNumberFormat="1" applyFont="1" applyBorder="1" applyAlignment="1"/>
    <xf numFmtId="166" fontId="12" fillId="0" borderId="111" xfId="1" applyNumberFormat="1" applyFont="1" applyBorder="1" applyAlignment="1">
      <alignment vertical="center"/>
    </xf>
    <xf numFmtId="0" fontId="0" fillId="0" borderId="106" xfId="0" applyFont="1" applyFill="1" applyBorder="1"/>
    <xf numFmtId="0" fontId="0" fillId="0" borderId="96" xfId="0" applyFont="1" applyFill="1" applyBorder="1"/>
    <xf numFmtId="166" fontId="0" fillId="6" borderId="90" xfId="1" applyNumberFormat="1" applyFont="1" applyFill="1" applyBorder="1" applyAlignment="1"/>
    <xf numFmtId="43" fontId="1" fillId="2" borderId="4" xfId="1" applyFont="1" applyFill="1" applyBorder="1" applyAlignment="1">
      <alignment horizontal="center" vertical="center"/>
    </xf>
    <xf numFmtId="43" fontId="1" fillId="2" borderId="4" xfId="1" applyFont="1" applyFill="1" applyBorder="1" applyAlignment="1">
      <alignment horizontal="center" vertical="center" wrapText="1"/>
    </xf>
    <xf numFmtId="43" fontId="9" fillId="2" borderId="15" xfId="1" applyFont="1" applyFill="1" applyBorder="1" applyAlignment="1">
      <alignment horizontal="center" vertical="center" wrapText="1"/>
    </xf>
    <xf numFmtId="43" fontId="1" fillId="2" borderId="123" xfId="1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43" fontId="0" fillId="0" borderId="1" xfId="1" applyFont="1" applyFill="1" applyBorder="1" applyAlignment="1">
      <alignment horizontal="center" vertical="center"/>
    </xf>
    <xf numFmtId="43" fontId="0" fillId="3" borderId="1" xfId="1" applyFont="1" applyFill="1" applyBorder="1" applyAlignment="1">
      <alignment horizontal="center" vertical="center"/>
    </xf>
    <xf numFmtId="43" fontId="12" fillId="3" borderId="42" xfId="1" applyFont="1" applyFill="1" applyBorder="1" applyAlignment="1">
      <alignment horizontal="center" vertical="center"/>
    </xf>
    <xf numFmtId="43" fontId="1" fillId="5" borderId="124" xfId="1" applyFont="1" applyFill="1" applyBorder="1" applyAlignment="1">
      <alignment horizontal="center" vertical="center"/>
    </xf>
    <xf numFmtId="0" fontId="0" fillId="0" borderId="125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3" fontId="0" fillId="0" borderId="2" xfId="1" applyFont="1" applyFill="1" applyBorder="1" applyAlignment="1">
      <alignment horizontal="center" vertical="center"/>
    </xf>
    <xf numFmtId="43" fontId="12" fillId="3" borderId="41" xfId="1" applyFont="1" applyFill="1" applyBorder="1" applyAlignment="1">
      <alignment horizontal="center" vertical="center"/>
    </xf>
    <xf numFmtId="43" fontId="1" fillId="5" borderId="126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/>
    </xf>
    <xf numFmtId="43" fontId="0" fillId="3" borderId="2" xfId="1" applyFont="1" applyFill="1" applyBorder="1" applyAlignment="1">
      <alignment horizontal="center"/>
    </xf>
    <xf numFmtId="0" fontId="0" fillId="0" borderId="64" xfId="0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center"/>
    </xf>
    <xf numFmtId="43" fontId="12" fillId="0" borderId="41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left" vertical="center"/>
    </xf>
    <xf numFmtId="43" fontId="12" fillId="0" borderId="2" xfId="1" applyFont="1" applyFill="1" applyBorder="1" applyAlignment="1">
      <alignment horizontal="center"/>
    </xf>
    <xf numFmtId="43" fontId="12" fillId="0" borderId="2" xfId="1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/>
    </xf>
    <xf numFmtId="43" fontId="12" fillId="0" borderId="3" xfId="1" applyFont="1" applyFill="1" applyBorder="1" applyAlignment="1">
      <alignment horizontal="center" vertical="center"/>
    </xf>
    <xf numFmtId="43" fontId="1" fillId="5" borderId="127" xfId="1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0" fillId="11" borderId="85" xfId="0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43" fontId="0" fillId="11" borderId="6" xfId="1" applyFont="1" applyFill="1" applyBorder="1" applyAlignment="1">
      <alignment horizontal="center" vertical="center"/>
    </xf>
    <xf numFmtId="43" fontId="12" fillId="11" borderId="6" xfId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43" fontId="0" fillId="0" borderId="8" xfId="1" applyFont="1" applyFill="1" applyBorder="1" applyAlignment="1">
      <alignment horizontal="center" vertical="center"/>
    </xf>
    <xf numFmtId="43" fontId="0" fillId="3" borderId="8" xfId="1" applyFont="1" applyFill="1" applyBorder="1" applyAlignment="1">
      <alignment horizontal="center" vertical="center"/>
    </xf>
    <xf numFmtId="43" fontId="0" fillId="3" borderId="58" xfId="1" applyFont="1" applyFill="1" applyBorder="1"/>
    <xf numFmtId="43" fontId="12" fillId="3" borderId="8" xfId="1" applyFont="1" applyFill="1" applyBorder="1" applyAlignment="1">
      <alignment horizontal="center" vertical="center"/>
    </xf>
    <xf numFmtId="43" fontId="1" fillId="5" borderId="128" xfId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43" fontId="0" fillId="0" borderId="116" xfId="1" applyFont="1" applyBorder="1"/>
    <xf numFmtId="43" fontId="1" fillId="5" borderId="129" xfId="1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43" fontId="0" fillId="0" borderId="60" xfId="1" applyFont="1" applyBorder="1"/>
    <xf numFmtId="0" fontId="0" fillId="0" borderId="19" xfId="0" applyFont="1" applyFill="1" applyBorder="1" applyAlignment="1">
      <alignment horizontal="center" vertical="center"/>
    </xf>
    <xf numFmtId="43" fontId="0" fillId="11" borderId="32" xfId="1" applyFont="1" applyFill="1" applyBorder="1"/>
    <xf numFmtId="43" fontId="12" fillId="11" borderId="86" xfId="1" applyFont="1" applyFill="1" applyBorder="1" applyAlignment="1">
      <alignment horizontal="center" vertical="center"/>
    </xf>
    <xf numFmtId="43" fontId="1" fillId="11" borderId="31" xfId="1" applyFont="1" applyFill="1" applyBorder="1" applyAlignment="1">
      <alignment horizontal="center" vertical="center"/>
    </xf>
    <xf numFmtId="0" fontId="0" fillId="11" borderId="130" xfId="0" applyFont="1" applyFill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43" fontId="1" fillId="0" borderId="131" xfId="1" applyFont="1" applyBorder="1"/>
    <xf numFmtId="164" fontId="0" fillId="0" borderId="90" xfId="2" applyFont="1" applyFill="1" applyBorder="1" applyAlignment="1">
      <alignment horizontal="center" vertical="center"/>
    </xf>
    <xf numFmtId="164" fontId="11" fillId="4" borderId="100" xfId="2" applyFont="1" applyFill="1" applyBorder="1" applyAlignment="1">
      <alignment horizontal="center"/>
    </xf>
    <xf numFmtId="164" fontId="11" fillId="0" borderId="106" xfId="2" applyFont="1" applyFill="1" applyBorder="1" applyAlignment="1">
      <alignment horizontal="center"/>
    </xf>
    <xf numFmtId="164" fontId="11" fillId="4" borderId="108" xfId="2" applyFont="1" applyFill="1" applyBorder="1" applyAlignment="1">
      <alignment horizontal="center"/>
    </xf>
    <xf numFmtId="164" fontId="0" fillId="0" borderId="105" xfId="2" applyFont="1" applyFill="1" applyBorder="1" applyAlignment="1">
      <alignment horizontal="center" vertical="center"/>
    </xf>
    <xf numFmtId="164" fontId="0" fillId="0" borderId="112" xfId="2" applyFont="1" applyFill="1" applyBorder="1" applyAlignment="1">
      <alignment horizontal="center" vertical="center"/>
    </xf>
    <xf numFmtId="164" fontId="0" fillId="0" borderId="109" xfId="2" applyFont="1" applyFill="1" applyBorder="1" applyAlignment="1">
      <alignment horizontal="center" vertical="center"/>
    </xf>
    <xf numFmtId="164" fontId="0" fillId="0" borderId="106" xfId="2" applyFont="1" applyFill="1" applyBorder="1" applyAlignment="1">
      <alignment horizontal="center" vertical="center"/>
    </xf>
    <xf numFmtId="164" fontId="0" fillId="4" borderId="100" xfId="2" applyFont="1" applyFill="1" applyBorder="1" applyAlignment="1">
      <alignment horizontal="center" vertical="center"/>
    </xf>
    <xf numFmtId="164" fontId="0" fillId="0" borderId="107" xfId="2" applyFont="1" applyFill="1" applyBorder="1" applyAlignment="1">
      <alignment horizontal="center" vertical="center"/>
    </xf>
    <xf numFmtId="164" fontId="17" fillId="10" borderId="100" xfId="2" applyFont="1" applyFill="1" applyBorder="1" applyAlignment="1">
      <alignment horizontal="center" vertical="center"/>
    </xf>
    <xf numFmtId="164" fontId="17" fillId="9" borderId="100" xfId="2" applyFont="1" applyFill="1" applyBorder="1" applyAlignment="1">
      <alignment horizontal="center" vertical="center"/>
    </xf>
    <xf numFmtId="164" fontId="17" fillId="9" borderId="63" xfId="2" applyFont="1" applyFill="1" applyBorder="1" applyAlignment="1">
      <alignment horizontal="center" vertical="center"/>
    </xf>
    <xf numFmtId="167" fontId="12" fillId="0" borderId="94" xfId="1" applyNumberFormat="1" applyFont="1" applyFill="1" applyBorder="1" applyAlignment="1">
      <alignment horizontal="center" vertical="center"/>
    </xf>
    <xf numFmtId="167" fontId="1" fillId="5" borderId="90" xfId="1" applyNumberFormat="1" applyFont="1" applyFill="1" applyBorder="1" applyAlignment="1">
      <alignment horizontal="center" vertical="center"/>
    </xf>
    <xf numFmtId="0" fontId="0" fillId="0" borderId="90" xfId="0" applyFont="1" applyFill="1" applyBorder="1" applyAlignment="1">
      <alignment horizontal="left" vertical="center"/>
    </xf>
    <xf numFmtId="0" fontId="0" fillId="0" borderId="132" xfId="0" applyFont="1" applyFill="1" applyBorder="1" applyAlignment="1">
      <alignment horizontal="center" vertical="center"/>
    </xf>
    <xf numFmtId="0" fontId="0" fillId="0" borderId="97" xfId="0" applyFont="1" applyFill="1" applyBorder="1" applyAlignment="1">
      <alignment horizontal="center" vertical="center"/>
    </xf>
    <xf numFmtId="167" fontId="12" fillId="0" borderId="97" xfId="1" applyNumberFormat="1" applyFont="1" applyFill="1" applyBorder="1" applyAlignment="1">
      <alignment horizontal="center" vertical="center"/>
    </xf>
    <xf numFmtId="167" fontId="1" fillId="5" borderId="97" xfId="1" applyNumberFormat="1" applyFont="1" applyFill="1" applyBorder="1" applyAlignment="1">
      <alignment horizontal="center" vertical="center"/>
    </xf>
    <xf numFmtId="0" fontId="12" fillId="0" borderId="117" xfId="0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center" vertical="center"/>
    </xf>
    <xf numFmtId="164" fontId="12" fillId="0" borderId="94" xfId="2" applyFont="1" applyFill="1" applyBorder="1" applyAlignment="1">
      <alignment horizontal="center" vertical="center"/>
    </xf>
    <xf numFmtId="43" fontId="12" fillId="0" borderId="94" xfId="1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left" vertical="center"/>
    </xf>
    <xf numFmtId="0" fontId="0" fillId="0" borderId="97" xfId="0" applyFont="1" applyFill="1" applyBorder="1" applyAlignment="1">
      <alignment horizontal="left" vertical="center"/>
    </xf>
    <xf numFmtId="164" fontId="1" fillId="2" borderId="100" xfId="2" applyFont="1" applyFill="1" applyBorder="1" applyAlignment="1">
      <alignment horizontal="center" vertical="center"/>
    </xf>
    <xf numFmtId="43" fontId="9" fillId="2" borderId="84" xfId="1" applyFont="1" applyFill="1" applyBorder="1" applyAlignment="1">
      <alignment horizontal="center" vertical="center" wrapText="1"/>
    </xf>
    <xf numFmtId="170" fontId="0" fillId="0" borderId="90" xfId="1" applyNumberFormat="1" applyFont="1" applyFill="1" applyBorder="1" applyAlignment="1">
      <alignment horizontal="center" vertical="center"/>
    </xf>
    <xf numFmtId="170" fontId="0" fillId="0" borderId="94" xfId="1" applyNumberFormat="1" applyFont="1" applyFill="1" applyBorder="1" applyAlignment="1">
      <alignment horizontal="center" vertical="center"/>
    </xf>
    <xf numFmtId="170" fontId="0" fillId="0" borderId="92" xfId="1" applyNumberFormat="1" applyFont="1" applyFill="1" applyBorder="1" applyAlignment="1">
      <alignment horizontal="center" vertical="center"/>
    </xf>
    <xf numFmtId="169" fontId="1" fillId="2" borderId="63" xfId="1" applyNumberFormat="1" applyFont="1" applyFill="1" applyBorder="1" applyAlignment="1">
      <alignment horizontal="center" vertical="center"/>
    </xf>
    <xf numFmtId="169" fontId="11" fillId="0" borderId="90" xfId="1" applyNumberFormat="1" applyFont="1" applyFill="1" applyBorder="1" applyAlignment="1">
      <alignment horizontal="center"/>
    </xf>
    <xf numFmtId="169" fontId="9" fillId="0" borderId="90" xfId="1" applyNumberFormat="1" applyFont="1" applyFill="1" applyBorder="1" applyAlignment="1">
      <alignment horizontal="center" vertical="center"/>
    </xf>
    <xf numFmtId="169" fontId="11" fillId="4" borderId="63" xfId="1" applyNumberFormat="1" applyFont="1" applyFill="1" applyBorder="1" applyAlignment="1">
      <alignment horizontal="center"/>
    </xf>
    <xf numFmtId="169" fontId="11" fillId="0" borderId="94" xfId="1" applyNumberFormat="1" applyFont="1" applyFill="1" applyBorder="1" applyAlignment="1">
      <alignment horizontal="center"/>
    </xf>
    <xf numFmtId="169" fontId="11" fillId="0" borderId="97" xfId="1" applyNumberFormat="1" applyFont="1" applyFill="1" applyBorder="1" applyAlignment="1">
      <alignment horizontal="center"/>
    </xf>
    <xf numFmtId="169" fontId="11" fillId="4" borderId="66" xfId="1" applyNumberFormat="1" applyFont="1" applyFill="1" applyBorder="1" applyAlignment="1">
      <alignment horizontal="center"/>
    </xf>
    <xf numFmtId="169" fontId="0" fillId="0" borderId="110" xfId="1" applyNumberFormat="1" applyFont="1" applyFill="1" applyBorder="1" applyAlignment="1">
      <alignment horizontal="center" vertical="center"/>
    </xf>
    <xf numFmtId="169" fontId="0" fillId="4" borderId="63" xfId="2" applyNumberFormat="1" applyFont="1" applyFill="1" applyBorder="1" applyAlignment="1">
      <alignment horizontal="center" vertical="center"/>
    </xf>
    <xf numFmtId="169" fontId="17" fillId="10" borderId="63" xfId="4" applyNumberFormat="1" applyBorder="1" applyAlignment="1">
      <alignment horizontal="center" vertical="center"/>
    </xf>
    <xf numFmtId="169" fontId="0" fillId="0" borderId="0" xfId="0" applyNumberFormat="1" applyFont="1"/>
    <xf numFmtId="166" fontId="11" fillId="0" borderId="90" xfId="0" applyNumberFormat="1" applyFont="1" applyFill="1" applyBorder="1" applyAlignment="1">
      <alignment horizontal="right" vertical="center"/>
    </xf>
    <xf numFmtId="0" fontId="0" fillId="0" borderId="90" xfId="0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/>
    </xf>
    <xf numFmtId="166" fontId="11" fillId="0" borderId="90" xfId="0" applyNumberFormat="1" applyFont="1" applyFill="1" applyBorder="1" applyAlignment="1">
      <alignment horizontal="right"/>
    </xf>
    <xf numFmtId="0" fontId="0" fillId="0" borderId="90" xfId="0" applyBorder="1" applyAlignment="1">
      <alignment horizontal="right"/>
    </xf>
    <xf numFmtId="0" fontId="9" fillId="0" borderId="90" xfId="0" applyFont="1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 vertical="center"/>
    </xf>
    <xf numFmtId="2" fontId="12" fillId="0" borderId="102" xfId="0" applyNumberFormat="1" applyFont="1" applyFill="1" applyBorder="1" applyAlignment="1">
      <alignment horizontal="right" vertical="center"/>
    </xf>
    <xf numFmtId="0" fontId="0" fillId="0" borderId="91" xfId="0" applyFill="1" applyBorder="1" applyAlignment="1">
      <alignment horizontal="right"/>
    </xf>
    <xf numFmtId="2" fontId="12" fillId="0" borderId="91" xfId="0" applyNumberFormat="1" applyFont="1" applyFill="1" applyBorder="1" applyAlignment="1">
      <alignment horizontal="right"/>
    </xf>
    <xf numFmtId="0" fontId="0" fillId="0" borderId="91" xfId="0" applyBorder="1" applyAlignment="1">
      <alignment horizontal="right"/>
    </xf>
    <xf numFmtId="2" fontId="12" fillId="0" borderId="91" xfId="0" applyNumberFormat="1" applyFont="1" applyFill="1" applyBorder="1" applyAlignment="1">
      <alignment horizontal="right" vertical="center"/>
    </xf>
    <xf numFmtId="2" fontId="9" fillId="0" borderId="91" xfId="0" applyNumberFormat="1" applyFont="1" applyFill="1" applyBorder="1" applyAlignment="1">
      <alignment horizontal="right" vertical="center"/>
    </xf>
    <xf numFmtId="0" fontId="9" fillId="0" borderId="103" xfId="0" applyFont="1" applyBorder="1" applyAlignment="1">
      <alignment horizontal="right"/>
    </xf>
    <xf numFmtId="0" fontId="9" fillId="0" borderId="106" xfId="0" applyFont="1" applyFill="1" applyBorder="1" applyAlignment="1">
      <alignment horizontal="left" vertical="center"/>
    </xf>
    <xf numFmtId="0" fontId="1" fillId="2" borderId="114" xfId="0" applyFont="1" applyFill="1" applyBorder="1" applyAlignment="1">
      <alignment horizontal="center" vertical="center"/>
    </xf>
    <xf numFmtId="0" fontId="9" fillId="0" borderId="59" xfId="0" applyFont="1" applyFill="1" applyBorder="1" applyAlignment="1">
      <alignment horizontal="center"/>
    </xf>
    <xf numFmtId="166" fontId="0" fillId="0" borderId="94" xfId="0" applyNumberFormat="1" applyFont="1" applyFill="1" applyBorder="1" applyAlignment="1">
      <alignment horizontal="right" vertical="center"/>
    </xf>
    <xf numFmtId="49" fontId="12" fillId="0" borderId="91" xfId="0" applyNumberFormat="1" applyFont="1" applyFill="1" applyBorder="1" applyAlignment="1">
      <alignment horizontal="right" vertical="center"/>
    </xf>
    <xf numFmtId="166" fontId="0" fillId="0" borderId="90" xfId="0" applyNumberFormat="1" applyFill="1" applyBorder="1" applyAlignment="1">
      <alignment horizontal="right"/>
    </xf>
    <xf numFmtId="166" fontId="0" fillId="0" borderId="90" xfId="0" applyNumberFormat="1" applyBorder="1" applyAlignment="1">
      <alignment horizontal="right"/>
    </xf>
    <xf numFmtId="166" fontId="9" fillId="0" borderId="91" xfId="0" applyNumberFormat="1" applyFont="1" applyFill="1" applyBorder="1" applyAlignment="1">
      <alignment horizontal="right"/>
    </xf>
    <xf numFmtId="0" fontId="0" fillId="0" borderId="105" xfId="0" applyFont="1" applyFill="1" applyBorder="1" applyAlignment="1">
      <alignment horizontal="right" vertical="center"/>
    </xf>
    <xf numFmtId="0" fontId="0" fillId="0" borderId="106" xfId="0" applyFont="1" applyFill="1" applyBorder="1" applyAlignment="1">
      <alignment horizontal="right" vertical="center"/>
    </xf>
    <xf numFmtId="0" fontId="11" fillId="0" borderId="106" xfId="0" applyFont="1" applyFill="1" applyBorder="1" applyAlignment="1">
      <alignment horizontal="right"/>
    </xf>
    <xf numFmtId="0" fontId="9" fillId="0" borderId="106" xfId="0" applyFont="1" applyFill="1" applyBorder="1" applyAlignment="1">
      <alignment horizontal="right" vertical="center"/>
    </xf>
    <xf numFmtId="167" fontId="1" fillId="3" borderId="2" xfId="1" applyNumberFormat="1" applyFont="1" applyFill="1" applyBorder="1" applyAlignment="1">
      <alignment horizontal="center" vertical="center"/>
    </xf>
    <xf numFmtId="169" fontId="11" fillId="0" borderId="105" xfId="1" applyNumberFormat="1" applyFont="1" applyFill="1" applyBorder="1" applyAlignment="1">
      <alignment horizontal="center"/>
    </xf>
    <xf numFmtId="169" fontId="11" fillId="0" borderId="107" xfId="1" applyNumberFormat="1" applyFont="1" applyFill="1" applyBorder="1" applyAlignment="1">
      <alignment horizontal="center"/>
    </xf>
    <xf numFmtId="167" fontId="1" fillId="0" borderId="0" xfId="1" applyNumberFormat="1" applyFont="1"/>
    <xf numFmtId="164" fontId="0" fillId="0" borderId="134" xfId="2" applyFont="1" applyFill="1" applyBorder="1" applyAlignment="1">
      <alignment horizontal="center" vertical="center"/>
    </xf>
    <xf numFmtId="167" fontId="12" fillId="0" borderId="101" xfId="1" applyNumberFormat="1" applyFont="1" applyFill="1" applyBorder="1" applyAlignment="1">
      <alignment horizontal="center" vertical="center"/>
    </xf>
    <xf numFmtId="0" fontId="0" fillId="0" borderId="109" xfId="0" applyFont="1" applyFill="1" applyBorder="1" applyAlignment="1">
      <alignment horizontal="left" vertical="center"/>
    </xf>
    <xf numFmtId="0" fontId="0" fillId="0" borderId="104" xfId="0" applyFont="1" applyFill="1" applyBorder="1" applyAlignment="1">
      <alignment horizontal="center" vertical="center"/>
    </xf>
    <xf numFmtId="164" fontId="0" fillId="0" borderId="119" xfId="2" applyFont="1" applyFill="1" applyBorder="1" applyAlignment="1">
      <alignment horizontal="center" vertical="center"/>
    </xf>
    <xf numFmtId="167" fontId="0" fillId="0" borderId="118" xfId="1" applyNumberFormat="1" applyFont="1" applyFill="1" applyBorder="1" applyAlignment="1">
      <alignment horizontal="center" vertical="center"/>
    </xf>
    <xf numFmtId="167" fontId="12" fillId="0" borderId="135" xfId="1" applyNumberFormat="1" applyFont="1" applyFill="1" applyBorder="1" applyAlignment="1">
      <alignment horizontal="center" vertical="center"/>
    </xf>
    <xf numFmtId="170" fontId="0" fillId="0" borderId="118" xfId="1" applyNumberFormat="1" applyFont="1" applyFill="1" applyBorder="1" applyAlignment="1">
      <alignment horizontal="center" vertical="center"/>
    </xf>
    <xf numFmtId="0" fontId="22" fillId="14" borderId="106" xfId="7" applyBorder="1"/>
    <xf numFmtId="0" fontId="21" fillId="13" borderId="5" xfId="6" applyBorder="1"/>
    <xf numFmtId="0" fontId="22" fillId="14" borderId="2" xfId="7" applyBorder="1"/>
    <xf numFmtId="0" fontId="20" fillId="12" borderId="99" xfId="5" applyBorder="1"/>
    <xf numFmtId="0" fontId="0" fillId="0" borderId="84" xfId="0" applyFont="1" applyBorder="1"/>
    <xf numFmtId="43" fontId="0" fillId="0" borderId="63" xfId="0" applyNumberFormat="1" applyFont="1" applyBorder="1"/>
    <xf numFmtId="0" fontId="0" fillId="0" borderId="114" xfId="0" applyFont="1" applyBorder="1"/>
    <xf numFmtId="0" fontId="1" fillId="0" borderId="63" xfId="0" applyFont="1" applyBorder="1"/>
    <xf numFmtId="0" fontId="1" fillId="0" borderId="63" xfId="0" applyFont="1" applyBorder="1" applyAlignment="1">
      <alignment horizontal="left"/>
    </xf>
    <xf numFmtId="0" fontId="1" fillId="0" borderId="138" xfId="0" applyFont="1" applyBorder="1"/>
    <xf numFmtId="0" fontId="18" fillId="0" borderId="0" xfId="0" applyFont="1"/>
    <xf numFmtId="0" fontId="17" fillId="0" borderId="0" xfId="3" applyFill="1" applyBorder="1" applyAlignment="1">
      <alignment horizontal="center" vertical="center"/>
    </xf>
    <xf numFmtId="164" fontId="17" fillId="0" borderId="0" xfId="2" applyFont="1" applyFill="1" applyBorder="1" applyAlignment="1">
      <alignment horizontal="center" vertical="center"/>
    </xf>
    <xf numFmtId="169" fontId="17" fillId="0" borderId="0" xfId="3" applyNumberFormat="1" applyFill="1" applyBorder="1" applyAlignment="1">
      <alignment horizontal="center" vertical="center"/>
    </xf>
    <xf numFmtId="167" fontId="17" fillId="0" borderId="0" xfId="3" applyNumberFormat="1" applyFill="1" applyBorder="1" applyAlignment="1">
      <alignment horizontal="center" vertical="center"/>
    </xf>
    <xf numFmtId="43" fontId="17" fillId="0" borderId="0" xfId="3" applyNumberFormat="1" applyFill="1" applyBorder="1" applyAlignment="1">
      <alignment horizontal="left" vertical="center"/>
    </xf>
    <xf numFmtId="43" fontId="17" fillId="0" borderId="0" xfId="3" applyNumberFormat="1" applyFill="1" applyBorder="1" applyAlignment="1">
      <alignment horizontal="center" vertical="center"/>
    </xf>
    <xf numFmtId="165" fontId="21" fillId="13" borderId="5" xfId="6" applyNumberFormat="1" applyBorder="1"/>
    <xf numFmtId="0" fontId="21" fillId="13" borderId="112" xfId="6" applyBorder="1"/>
    <xf numFmtId="165" fontId="22" fillId="14" borderId="2" xfId="7" applyNumberFormat="1" applyBorder="1"/>
    <xf numFmtId="43" fontId="22" fillId="14" borderId="2" xfId="7" applyNumberFormat="1" applyBorder="1"/>
    <xf numFmtId="43" fontId="20" fillId="12" borderId="99" xfId="5" applyNumberFormat="1" applyBorder="1"/>
    <xf numFmtId="0" fontId="20" fillId="12" borderId="107" xfId="5" applyBorder="1"/>
    <xf numFmtId="0" fontId="11" fillId="0" borderId="2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right" vertical="center"/>
    </xf>
    <xf numFmtId="169" fontId="11" fillId="0" borderId="90" xfId="1" applyNumberFormat="1" applyFont="1" applyFill="1" applyBorder="1" applyAlignment="1">
      <alignment horizontal="center" vertical="center"/>
    </xf>
    <xf numFmtId="166" fontId="11" fillId="0" borderId="90" xfId="1" applyNumberFormat="1" applyFont="1" applyFill="1" applyBorder="1" applyAlignment="1">
      <alignment vertical="center"/>
    </xf>
    <xf numFmtId="0" fontId="11" fillId="0" borderId="90" xfId="0" applyFont="1" applyBorder="1" applyAlignment="1">
      <alignment horizontal="right"/>
    </xf>
    <xf numFmtId="166" fontId="11" fillId="0" borderId="90" xfId="0" applyNumberFormat="1" applyFont="1" applyBorder="1" applyAlignment="1">
      <alignment horizontal="right"/>
    </xf>
    <xf numFmtId="0" fontId="11" fillId="0" borderId="91" xfId="0" applyFont="1" applyBorder="1" applyAlignment="1">
      <alignment horizontal="right"/>
    </xf>
    <xf numFmtId="0" fontId="11" fillId="0" borderId="59" xfId="0" applyFont="1" applyBorder="1" applyAlignment="1">
      <alignment horizontal="center"/>
    </xf>
    <xf numFmtId="0" fontId="0" fillId="0" borderId="6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08" xfId="0" applyFill="1" applyBorder="1" applyAlignment="1">
      <alignment horizontal="center" vertical="center"/>
    </xf>
    <xf numFmtId="0" fontId="0" fillId="0" borderId="83" xfId="0" applyFont="1" applyFill="1" applyBorder="1" applyAlignment="1">
      <alignment horizontal="left" vertical="center"/>
    </xf>
    <xf numFmtId="164" fontId="0" fillId="0" borderId="117" xfId="2" applyFont="1" applyFill="1" applyBorder="1" applyAlignment="1">
      <alignment horizontal="center" vertical="center"/>
    </xf>
    <xf numFmtId="167" fontId="12" fillId="0" borderId="95" xfId="1" applyNumberFormat="1" applyFont="1" applyFill="1" applyBorder="1" applyAlignment="1">
      <alignment horizontal="center" vertical="center"/>
    </xf>
    <xf numFmtId="164" fontId="0" fillId="0" borderId="40" xfId="2" applyFont="1" applyFill="1" applyBorder="1" applyAlignment="1">
      <alignment horizontal="center" vertical="center"/>
    </xf>
    <xf numFmtId="167" fontId="12" fillId="0" borderId="96" xfId="1" applyNumberFormat="1" applyFont="1" applyFill="1" applyBorder="1" applyAlignment="1">
      <alignment horizontal="center" vertical="center"/>
    </xf>
    <xf numFmtId="164" fontId="0" fillId="0" borderId="132" xfId="2" applyFont="1" applyFill="1" applyBorder="1" applyAlignment="1">
      <alignment horizontal="center" vertical="center"/>
    </xf>
    <xf numFmtId="167" fontId="12" fillId="0" borderId="98" xfId="1" applyNumberFormat="1" applyFont="1" applyFill="1" applyBorder="1" applyAlignment="1">
      <alignment horizontal="center" vertical="center"/>
    </xf>
    <xf numFmtId="43" fontId="17" fillId="0" borderId="0" xfId="3" applyNumberFormat="1" applyFill="1" applyBorder="1"/>
    <xf numFmtId="0" fontId="17" fillId="0" borderId="0" xfId="3" applyFill="1" applyBorder="1" applyAlignment="1">
      <alignment horizontal="left" vertical="center"/>
    </xf>
    <xf numFmtId="0" fontId="1" fillId="2" borderId="84" xfId="0" applyFont="1" applyFill="1" applyBorder="1" applyAlignment="1">
      <alignment horizontal="center" vertical="center"/>
    </xf>
    <xf numFmtId="164" fontId="1" fillId="2" borderId="63" xfId="2" applyFont="1" applyFill="1" applyBorder="1" applyAlignment="1">
      <alignment horizontal="center" vertical="center"/>
    </xf>
    <xf numFmtId="43" fontId="9" fillId="2" borderId="63" xfId="1" applyFont="1" applyFill="1" applyBorder="1" applyAlignment="1">
      <alignment horizontal="center" vertical="center" wrapText="1"/>
    </xf>
    <xf numFmtId="164" fontId="0" fillId="0" borderId="94" xfId="2" applyFont="1" applyFill="1" applyBorder="1" applyAlignment="1">
      <alignment horizontal="center" vertical="center"/>
    </xf>
    <xf numFmtId="166" fontId="0" fillId="0" borderId="94" xfId="0" applyNumberFormat="1" applyFont="1" applyFill="1" applyBorder="1" applyAlignment="1">
      <alignment horizontal="center" vertical="center"/>
    </xf>
    <xf numFmtId="2" fontId="12" fillId="0" borderId="94" xfId="0" applyNumberFormat="1" applyFont="1" applyFill="1" applyBorder="1" applyAlignment="1">
      <alignment horizontal="center" vertical="center"/>
    </xf>
    <xf numFmtId="166" fontId="0" fillId="0" borderId="90" xfId="0" applyNumberFormat="1" applyFont="1" applyFill="1" applyBorder="1" applyAlignment="1">
      <alignment horizontal="center" vertical="center"/>
    </xf>
    <xf numFmtId="166" fontId="11" fillId="0" borderId="90" xfId="0" applyNumberFormat="1" applyFont="1" applyFill="1" applyBorder="1" applyAlignment="1">
      <alignment horizontal="center" vertical="center"/>
    </xf>
    <xf numFmtId="2" fontId="12" fillId="0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39" xfId="0" applyBorder="1" applyAlignment="1">
      <alignment horizontal="center" vertical="center"/>
    </xf>
    <xf numFmtId="0" fontId="11" fillId="0" borderId="90" xfId="0" applyFont="1" applyFill="1" applyBorder="1" applyAlignment="1">
      <alignment horizontal="center"/>
    </xf>
    <xf numFmtId="164" fontId="11" fillId="0" borderId="90" xfId="2" applyFont="1" applyFill="1" applyBorder="1" applyAlignment="1">
      <alignment horizontal="center"/>
    </xf>
    <xf numFmtId="166" fontId="11" fillId="0" borderId="90" xfId="0" applyNumberFormat="1" applyFont="1" applyFill="1" applyBorder="1" applyAlignment="1">
      <alignment horizontal="center"/>
    </xf>
    <xf numFmtId="2" fontId="12" fillId="0" borderId="90" xfId="0" applyNumberFormat="1" applyFont="1" applyFill="1" applyBorder="1" applyAlignment="1">
      <alignment horizontal="center"/>
    </xf>
    <xf numFmtId="166" fontId="0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49" fontId="12" fillId="0" borderId="9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9" fillId="0" borderId="2" xfId="0" applyFont="1" applyFill="1" applyBorder="1" applyAlignment="1">
      <alignment horizontal="center"/>
    </xf>
    <xf numFmtId="0" fontId="9" fillId="0" borderId="106" xfId="0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 vertical="center"/>
    </xf>
    <xf numFmtId="164" fontId="9" fillId="0" borderId="90" xfId="2" applyFont="1" applyFill="1" applyBorder="1" applyAlignment="1">
      <alignment horizontal="center" vertical="center"/>
    </xf>
    <xf numFmtId="43" fontId="9" fillId="0" borderId="90" xfId="1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139" xfId="0" applyBorder="1"/>
    <xf numFmtId="2" fontId="0" fillId="0" borderId="90" xfId="0" applyNumberFormat="1" applyFont="1" applyFill="1" applyBorder="1" applyAlignment="1">
      <alignment horizontal="center" vertical="center"/>
    </xf>
    <xf numFmtId="49" fontId="11" fillId="0" borderId="90" xfId="0" applyNumberFormat="1" applyFont="1" applyFill="1" applyBorder="1" applyAlignment="1">
      <alignment horizontal="center" vertical="center"/>
    </xf>
    <xf numFmtId="0" fontId="0" fillId="0" borderId="90" xfId="0" applyBorder="1"/>
    <xf numFmtId="0" fontId="0" fillId="0" borderId="90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3" xfId="0" applyFont="1" applyFill="1" applyBorder="1" applyAlignment="1">
      <alignment horizontal="center" vertical="center"/>
    </xf>
    <xf numFmtId="0" fontId="0" fillId="0" borderId="119" xfId="0" applyFont="1" applyFill="1" applyBorder="1" applyAlignment="1">
      <alignment horizontal="center" vertical="center"/>
    </xf>
    <xf numFmtId="0" fontId="0" fillId="0" borderId="118" xfId="0" applyFont="1" applyFill="1" applyBorder="1" applyAlignment="1">
      <alignment horizontal="center" vertical="center"/>
    </xf>
    <xf numFmtId="164" fontId="0" fillId="0" borderId="118" xfId="2" applyFont="1" applyFill="1" applyBorder="1" applyAlignment="1">
      <alignment horizontal="center" vertical="center"/>
    </xf>
    <xf numFmtId="0" fontId="0" fillId="0" borderId="83" xfId="0" applyBorder="1"/>
    <xf numFmtId="0" fontId="0" fillId="0" borderId="83" xfId="0" applyBorder="1" applyAlignment="1">
      <alignment horizontal="left"/>
    </xf>
    <xf numFmtId="0" fontId="0" fillId="0" borderId="108" xfId="0" applyBorder="1"/>
    <xf numFmtId="43" fontId="11" fillId="4" borderId="63" xfId="1" applyFont="1" applyFill="1" applyBorder="1" applyAlignment="1">
      <alignment horizontal="center"/>
    </xf>
    <xf numFmtId="164" fontId="11" fillId="0" borderId="105" xfId="2" applyFont="1" applyFill="1" applyBorder="1" applyAlignment="1">
      <alignment horizontal="center"/>
    </xf>
    <xf numFmtId="0" fontId="0" fillId="0" borderId="105" xfId="0" applyFont="1" applyBorder="1" applyAlignment="1">
      <alignment horizontal="left"/>
    </xf>
    <xf numFmtId="0" fontId="0" fillId="0" borderId="106" xfId="0" applyFont="1" applyBorder="1" applyAlignment="1">
      <alignment horizontal="left"/>
    </xf>
    <xf numFmtId="164" fontId="11" fillId="0" borderId="107" xfId="2" applyFont="1" applyFill="1" applyBorder="1" applyAlignment="1">
      <alignment horizontal="center"/>
    </xf>
    <xf numFmtId="0" fontId="0" fillId="0" borderId="107" xfId="0" applyFont="1" applyBorder="1" applyAlignment="1">
      <alignment horizontal="left"/>
    </xf>
    <xf numFmtId="0" fontId="0" fillId="0" borderId="140" xfId="0" applyFont="1" applyFill="1" applyBorder="1" applyAlignment="1">
      <alignment horizontal="center" vertical="center"/>
    </xf>
    <xf numFmtId="0" fontId="0" fillId="0" borderId="141" xfId="0" applyFont="1" applyFill="1" applyBorder="1" applyAlignment="1">
      <alignment horizontal="center" vertical="center"/>
    </xf>
    <xf numFmtId="0" fontId="0" fillId="0" borderId="106" xfId="0" applyFill="1" applyBorder="1" applyAlignment="1">
      <alignment horizontal="left" vertical="center"/>
    </xf>
    <xf numFmtId="0" fontId="0" fillId="0" borderId="117" xfId="0" applyFont="1" applyFill="1" applyBorder="1" applyAlignment="1">
      <alignment horizontal="center" vertical="center"/>
    </xf>
    <xf numFmtId="167" fontId="1" fillId="5" borderId="94" xfId="1" applyNumberFormat="1" applyFon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left" vertical="center"/>
    </xf>
    <xf numFmtId="0" fontId="0" fillId="3" borderId="106" xfId="0" applyFont="1" applyFill="1" applyBorder="1" applyAlignment="1">
      <alignment horizontal="left" vertical="center"/>
    </xf>
    <xf numFmtId="166" fontId="0" fillId="15" borderId="94" xfId="1" applyNumberFormat="1" applyFont="1" applyFill="1" applyBorder="1" applyAlignment="1"/>
    <xf numFmtId="166" fontId="12" fillId="15" borderId="102" xfId="1" applyNumberFormat="1" applyFont="1" applyFill="1" applyBorder="1" applyAlignment="1">
      <alignment vertical="center"/>
    </xf>
    <xf numFmtId="166" fontId="0" fillId="15" borderId="110" xfId="1" applyNumberFormat="1" applyFont="1" applyFill="1" applyBorder="1" applyAlignment="1"/>
    <xf numFmtId="166" fontId="12" fillId="15" borderId="111" xfId="1" applyNumberFormat="1" applyFont="1" applyFill="1" applyBorder="1" applyAlignment="1">
      <alignment vertical="center"/>
    </xf>
    <xf numFmtId="166" fontId="0" fillId="15" borderId="90" xfId="1" applyNumberFormat="1" applyFont="1" applyFill="1" applyBorder="1" applyAlignment="1"/>
    <xf numFmtId="166" fontId="12" fillId="15" borderId="91" xfId="1" applyNumberFormat="1" applyFont="1" applyFill="1" applyBorder="1" applyAlignment="1">
      <alignment vertical="center"/>
    </xf>
    <xf numFmtId="166" fontId="0" fillId="15" borderId="92" xfId="1" applyNumberFormat="1" applyFont="1" applyFill="1" applyBorder="1" applyAlignment="1"/>
    <xf numFmtId="166" fontId="12" fillId="15" borderId="93" xfId="1" applyNumberFormat="1" applyFont="1" applyFill="1" applyBorder="1" applyAlignment="1">
      <alignment vertical="center"/>
    </xf>
    <xf numFmtId="166" fontId="0" fillId="0" borderId="94" xfId="1" applyNumberFormat="1" applyFont="1" applyFill="1" applyBorder="1" applyAlignment="1"/>
    <xf numFmtId="166" fontId="12" fillId="0" borderId="102" xfId="1" applyNumberFormat="1" applyFont="1" applyFill="1" applyBorder="1" applyAlignment="1">
      <alignment vertical="center"/>
    </xf>
    <xf numFmtId="166" fontId="0" fillId="0" borderId="97" xfId="1" applyNumberFormat="1" applyFont="1" applyFill="1" applyBorder="1" applyAlignment="1"/>
    <xf numFmtId="166" fontId="12" fillId="0" borderId="103" xfId="1" applyNumberFormat="1" applyFont="1" applyFill="1" applyBorder="1" applyAlignment="1">
      <alignment vertical="center"/>
    </xf>
    <xf numFmtId="0" fontId="1" fillId="2" borderId="142" xfId="0" applyFont="1" applyFill="1" applyBorder="1" applyAlignment="1">
      <alignment horizontal="center" vertical="center"/>
    </xf>
    <xf numFmtId="169" fontId="1" fillId="2" borderId="4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 vertical="center"/>
    </xf>
    <xf numFmtId="169" fontId="0" fillId="0" borderId="2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 vertical="center"/>
    </xf>
    <xf numFmtId="169" fontId="0" fillId="0" borderId="3" xfId="1" applyNumberFormat="1" applyFont="1" applyFill="1" applyBorder="1" applyAlignment="1">
      <alignment horizontal="center" vertical="center"/>
    </xf>
    <xf numFmtId="0" fontId="0" fillId="11" borderId="56" xfId="0" applyFont="1" applyFill="1" applyBorder="1" applyAlignment="1">
      <alignment horizontal="center" vertical="center"/>
    </xf>
    <xf numFmtId="169" fontId="0" fillId="11" borderId="6" xfId="1" applyNumberFormat="1" applyFont="1" applyFill="1" applyBorder="1" applyAlignment="1">
      <alignment horizontal="center" vertical="center"/>
    </xf>
    <xf numFmtId="0" fontId="0" fillId="3" borderId="53" xfId="0" applyFont="1" applyFill="1" applyBorder="1" applyAlignment="1">
      <alignment horizontal="center" vertical="center"/>
    </xf>
    <xf numFmtId="169" fontId="0" fillId="0" borderId="8" xfId="1" applyNumberFormat="1" applyFont="1" applyFill="1" applyBorder="1" applyAlignment="1">
      <alignment horizontal="center" vertical="center"/>
    </xf>
    <xf numFmtId="43" fontId="1" fillId="5" borderId="23" xfId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center" vertical="center"/>
    </xf>
    <xf numFmtId="169" fontId="0" fillId="0" borderId="5" xfId="1" applyNumberFormat="1" applyFont="1" applyFill="1" applyBorder="1" applyAlignment="1">
      <alignment horizontal="center" vertical="center"/>
    </xf>
    <xf numFmtId="2" fontId="11" fillId="0" borderId="90" xfId="0" applyNumberFormat="1" applyFont="1" applyFill="1" applyBorder="1" applyAlignment="1">
      <alignment horizontal="right" vertical="center"/>
    </xf>
    <xf numFmtId="0" fontId="11" fillId="0" borderId="99" xfId="0" applyFont="1" applyFill="1" applyBorder="1" applyAlignment="1">
      <alignment horizontal="center" vertical="center"/>
    </xf>
    <xf numFmtId="0" fontId="11" fillId="0" borderId="133" xfId="0" applyFont="1" applyBorder="1" applyAlignment="1">
      <alignment horizontal="center"/>
    </xf>
    <xf numFmtId="0" fontId="11" fillId="0" borderId="107" xfId="0" applyFont="1" applyFill="1" applyBorder="1" applyAlignment="1">
      <alignment horizontal="right" vertical="center"/>
    </xf>
    <xf numFmtId="169" fontId="11" fillId="0" borderId="97" xfId="1" applyNumberFormat="1" applyFont="1" applyFill="1" applyBorder="1" applyAlignment="1">
      <alignment horizontal="center" vertical="center"/>
    </xf>
    <xf numFmtId="166" fontId="11" fillId="0" borderId="97" xfId="1" applyNumberFormat="1" applyFont="1" applyFill="1" applyBorder="1" applyAlignment="1">
      <alignment vertical="center"/>
    </xf>
    <xf numFmtId="0" fontId="11" fillId="0" borderId="97" xfId="0" applyFont="1" applyBorder="1" applyAlignment="1">
      <alignment horizontal="right"/>
    </xf>
    <xf numFmtId="166" fontId="11" fillId="0" borderId="97" xfId="0" applyNumberFormat="1" applyFont="1" applyBorder="1" applyAlignment="1">
      <alignment horizontal="right"/>
    </xf>
    <xf numFmtId="0" fontId="1" fillId="2" borderId="63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/>
    </xf>
    <xf numFmtId="164" fontId="12" fillId="0" borderId="106" xfId="2" applyFont="1" applyFill="1" applyBorder="1" applyAlignment="1">
      <alignment horizontal="center" vertical="center"/>
    </xf>
    <xf numFmtId="170" fontId="12" fillId="0" borderId="90" xfId="1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164" fontId="12" fillId="3" borderId="106" xfId="2" applyFont="1" applyFill="1" applyBorder="1" applyAlignment="1">
      <alignment horizontal="center" vertical="center"/>
    </xf>
    <xf numFmtId="170" fontId="12" fillId="3" borderId="90" xfId="1" applyNumberFormat="1" applyFont="1" applyFill="1" applyBorder="1" applyAlignment="1">
      <alignment horizontal="center" vertical="center"/>
    </xf>
    <xf numFmtId="167" fontId="12" fillId="3" borderId="90" xfId="1" applyNumberFormat="1" applyFont="1" applyFill="1" applyBorder="1" applyAlignment="1">
      <alignment horizontal="center" vertical="center"/>
    </xf>
    <xf numFmtId="43" fontId="12" fillId="3" borderId="90" xfId="1" applyFont="1" applyFill="1" applyBorder="1" applyAlignment="1">
      <alignment horizontal="center" vertical="center"/>
    </xf>
    <xf numFmtId="167" fontId="12" fillId="3" borderId="91" xfId="1" applyNumberFormat="1" applyFont="1" applyFill="1" applyBorder="1" applyAlignment="1">
      <alignment horizontal="center" vertical="center"/>
    </xf>
    <xf numFmtId="167" fontId="15" fillId="5" borderId="94" xfId="1" applyNumberFormat="1" applyFont="1" applyFill="1" applyBorder="1" applyAlignment="1">
      <alignment horizontal="center" vertical="center"/>
    </xf>
    <xf numFmtId="0" fontId="0" fillId="0" borderId="105" xfId="0" applyBorder="1" applyAlignment="1">
      <alignment horizontal="left" vertical="center"/>
    </xf>
    <xf numFmtId="0" fontId="0" fillId="0" borderId="106" xfId="0" applyBorder="1" applyAlignment="1">
      <alignment horizontal="left" vertical="center"/>
    </xf>
    <xf numFmtId="0" fontId="0" fillId="0" borderId="106" xfId="0" applyBorder="1" applyAlignment="1">
      <alignment horizontal="left"/>
    </xf>
    <xf numFmtId="0" fontId="0" fillId="0" borderId="105" xfId="0" applyFont="1" applyFill="1" applyBorder="1" applyAlignment="1">
      <alignment horizontal="left"/>
    </xf>
    <xf numFmtId="0" fontId="0" fillId="0" borderId="106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/>
    </xf>
    <xf numFmtId="0" fontId="0" fillId="0" borderId="112" xfId="0" applyFont="1" applyFill="1" applyBorder="1" applyAlignment="1">
      <alignment horizontal="left" vertical="center"/>
    </xf>
    <xf numFmtId="169" fontId="0" fillId="0" borderId="97" xfId="1" applyNumberFormat="1" applyFont="1" applyFill="1" applyBorder="1" applyAlignment="1">
      <alignment horizontal="center" vertical="center"/>
    </xf>
    <xf numFmtId="169" fontId="12" fillId="0" borderId="94" xfId="1" applyNumberFormat="1" applyFont="1" applyFill="1" applyBorder="1" applyAlignment="1">
      <alignment horizontal="center" vertical="center"/>
    </xf>
    <xf numFmtId="169" fontId="11" fillId="0" borderId="92" xfId="1" applyNumberFormat="1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 vertical="center"/>
    </xf>
    <xf numFmtId="164" fontId="11" fillId="0" borderId="106" xfId="2" applyFont="1" applyFill="1" applyBorder="1" applyAlignment="1">
      <alignment horizontal="center" vertical="center"/>
    </xf>
    <xf numFmtId="167" fontId="11" fillId="0" borderId="90" xfId="1" applyNumberFormat="1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 vertical="center"/>
    </xf>
    <xf numFmtId="167" fontId="11" fillId="0" borderId="91" xfId="1" applyNumberFormat="1" applyFont="1" applyFill="1" applyBorder="1" applyAlignment="1">
      <alignment horizontal="center" vertical="center"/>
    </xf>
    <xf numFmtId="43" fontId="11" fillId="0" borderId="90" xfId="1" applyFont="1" applyBorder="1"/>
    <xf numFmtId="0" fontId="11" fillId="0" borderId="73" xfId="0" applyFont="1" applyFill="1" applyBorder="1" applyAlignment="1">
      <alignment horizontal="center" vertical="center"/>
    </xf>
    <xf numFmtId="0" fontId="12" fillId="0" borderId="90" xfId="0" applyFont="1" applyFill="1" applyBorder="1" applyAlignment="1">
      <alignment horizontal="center" vertical="center"/>
    </xf>
    <xf numFmtId="164" fontId="12" fillId="0" borderId="90" xfId="2" applyFont="1" applyFill="1" applyBorder="1" applyAlignment="1">
      <alignment horizontal="center" vertical="center"/>
    </xf>
    <xf numFmtId="43" fontId="12" fillId="0" borderId="115" xfId="1" applyFont="1" applyFill="1" applyBorder="1" applyAlignment="1">
      <alignment horizontal="center" vertical="center"/>
    </xf>
    <xf numFmtId="43" fontId="12" fillId="0" borderId="90" xfId="1" applyFont="1" applyBorder="1"/>
    <xf numFmtId="167" fontId="12" fillId="0" borderId="115" xfId="0" applyNumberFormat="1" applyFont="1" applyFill="1" applyBorder="1" applyAlignment="1">
      <alignment horizontal="center" vertical="center"/>
    </xf>
    <xf numFmtId="0" fontId="0" fillId="0" borderId="139" xfId="0" applyFill="1" applyBorder="1" applyAlignment="1">
      <alignment horizontal="center" vertical="center"/>
    </xf>
    <xf numFmtId="0" fontId="0" fillId="0" borderId="0" xfId="0" applyFill="1" applyBorder="1"/>
    <xf numFmtId="0" fontId="0" fillId="0" borderId="122" xfId="0" applyFont="1" applyBorder="1"/>
    <xf numFmtId="0" fontId="0" fillId="0" borderId="43" xfId="0" applyFont="1" applyBorder="1"/>
    <xf numFmtId="0" fontId="0" fillId="0" borderId="43" xfId="0" applyFont="1" applyFill="1" applyBorder="1"/>
    <xf numFmtId="0" fontId="0" fillId="0" borderId="144" xfId="0" applyFont="1" applyBorder="1"/>
    <xf numFmtId="0" fontId="0" fillId="0" borderId="141" xfId="0" applyFont="1" applyBorder="1"/>
    <xf numFmtId="0" fontId="0" fillId="0" borderId="144" xfId="0" applyFont="1" applyFill="1" applyBorder="1" applyAlignment="1">
      <alignment horizontal="left" vertical="center"/>
    </xf>
    <xf numFmtId="0" fontId="0" fillId="0" borderId="43" xfId="0" applyFont="1" applyFill="1" applyBorder="1" applyAlignment="1">
      <alignment horizontal="left"/>
    </xf>
    <xf numFmtId="0" fontId="0" fillId="0" borderId="43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11" fillId="0" borderId="43" xfId="0" applyFont="1" applyFill="1" applyBorder="1" applyAlignment="1">
      <alignment horizontal="left" vertical="center"/>
    </xf>
    <xf numFmtId="166" fontId="9" fillId="0" borderId="93" xfId="1" applyNumberFormat="1" applyFont="1" applyBorder="1" applyAlignment="1">
      <alignment vertical="center"/>
    </xf>
    <xf numFmtId="0" fontId="0" fillId="0" borderId="43" xfId="0" applyFill="1" applyBorder="1" applyAlignment="1">
      <alignment horizontal="center" vertical="center"/>
    </xf>
    <xf numFmtId="167" fontId="12" fillId="0" borderId="83" xfId="1" applyNumberFormat="1" applyFont="1" applyFill="1" applyBorder="1" applyAlignment="1">
      <alignment horizontal="center" vertical="center"/>
    </xf>
    <xf numFmtId="169" fontId="0" fillId="0" borderId="107" xfId="1" applyNumberFormat="1" applyFont="1" applyFill="1" applyBorder="1" applyAlignment="1">
      <alignment horizontal="center" vertical="center"/>
    </xf>
    <xf numFmtId="167" fontId="0" fillId="0" borderId="107" xfId="1" applyNumberFormat="1" applyFont="1" applyFill="1" applyBorder="1" applyAlignment="1">
      <alignment horizontal="center" vertical="center"/>
    </xf>
    <xf numFmtId="167" fontId="1" fillId="5" borderId="66" xfId="1" applyNumberFormat="1" applyFont="1" applyFill="1" applyBorder="1" applyAlignment="1">
      <alignment horizontal="center" vertical="center"/>
    </xf>
    <xf numFmtId="0" fontId="0" fillId="0" borderId="108" xfId="0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/>
    </xf>
    <xf numFmtId="0" fontId="0" fillId="0" borderId="141" xfId="0" applyFont="1" applyFill="1" applyBorder="1" applyAlignment="1">
      <alignment horizontal="left" vertical="center"/>
    </xf>
    <xf numFmtId="0" fontId="0" fillId="0" borderId="2" xfId="0" applyFont="1" applyFill="1" applyBorder="1"/>
    <xf numFmtId="167" fontId="15" fillId="5" borderId="2" xfId="1" applyNumberFormat="1" applyFont="1" applyFill="1" applyBorder="1" applyAlignment="1">
      <alignment horizontal="center" vertical="center"/>
    </xf>
    <xf numFmtId="166" fontId="11" fillId="0" borderId="90" xfId="1" applyNumberFormat="1" applyFont="1" applyBorder="1" applyAlignment="1"/>
    <xf numFmtId="166" fontId="11" fillId="0" borderId="91" xfId="1" applyNumberFormat="1" applyFont="1" applyBorder="1" applyAlignment="1">
      <alignment vertical="center"/>
    </xf>
    <xf numFmtId="167" fontId="11" fillId="5" borderId="2" xfId="1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left" vertical="center"/>
    </xf>
    <xf numFmtId="167" fontId="12" fillId="5" borderId="2" xfId="1" applyNumberFormat="1" applyFont="1" applyFill="1" applyBorder="1" applyAlignment="1">
      <alignment horizontal="center" vertical="center"/>
    </xf>
    <xf numFmtId="0" fontId="11" fillId="0" borderId="43" xfId="0" applyFont="1" applyFill="1" applyBorder="1"/>
    <xf numFmtId="43" fontId="11" fillId="0" borderId="0" xfId="1" applyFont="1"/>
    <xf numFmtId="166" fontId="0" fillId="0" borderId="92" xfId="1" applyNumberFormat="1" applyFont="1" applyFill="1" applyBorder="1" applyAlignment="1"/>
    <xf numFmtId="166" fontId="12" fillId="0" borderId="93" xfId="1" applyNumberFormat="1" applyFont="1" applyFill="1" applyBorder="1" applyAlignment="1">
      <alignment vertical="center"/>
    </xf>
    <xf numFmtId="17" fontId="0" fillId="0" borderId="2" xfId="0" quotePrefix="1" applyNumberFormat="1" applyFont="1" applyFill="1" applyBorder="1" applyAlignment="1">
      <alignment horizontal="center" vertical="center"/>
    </xf>
    <xf numFmtId="0" fontId="12" fillId="0" borderId="122" xfId="0" applyFont="1" applyFill="1" applyBorder="1" applyAlignment="1">
      <alignment horizontal="left" vertical="center"/>
    </xf>
    <xf numFmtId="0" fontId="12" fillId="0" borderId="43" xfId="0" applyFont="1" applyFill="1" applyBorder="1" applyAlignment="1">
      <alignment horizontal="left" vertical="center"/>
    </xf>
    <xf numFmtId="0" fontId="17" fillId="9" borderId="100" xfId="3" applyBorder="1" applyAlignment="1">
      <alignment horizontal="left" vertical="center"/>
    </xf>
    <xf numFmtId="167" fontId="15" fillId="5" borderId="1" xfId="1" applyNumberFormat="1" applyFont="1" applyFill="1" applyBorder="1" applyAlignment="1">
      <alignment horizontal="center" vertical="center"/>
    </xf>
    <xf numFmtId="169" fontId="11" fillId="0" borderId="117" xfId="1" applyNumberFormat="1" applyFont="1" applyFill="1" applyBorder="1" applyAlignment="1">
      <alignment horizontal="center"/>
    </xf>
    <xf numFmtId="169" fontId="11" fillId="0" borderId="40" xfId="1" applyNumberFormat="1" applyFont="1" applyFill="1" applyBorder="1" applyAlignment="1">
      <alignment horizontal="center"/>
    </xf>
    <xf numFmtId="0" fontId="11" fillId="0" borderId="116" xfId="0" applyFont="1" applyFill="1" applyBorder="1" applyAlignment="1">
      <alignment horizontal="center" vertical="center"/>
    </xf>
    <xf numFmtId="0" fontId="11" fillId="0" borderId="90" xfId="0" applyFont="1" applyFill="1" applyBorder="1" applyAlignment="1">
      <alignment horizontal="center" vertical="center"/>
    </xf>
    <xf numFmtId="164" fontId="11" fillId="0" borderId="90" xfId="2" applyFont="1" applyFill="1" applyBorder="1" applyAlignment="1">
      <alignment horizontal="center" vertical="center"/>
    </xf>
    <xf numFmtId="166" fontId="12" fillId="0" borderId="0" xfId="0" applyNumberFormat="1" applyFont="1" applyFill="1" applyBorder="1"/>
    <xf numFmtId="0" fontId="0" fillId="0" borderId="122" xfId="0" applyFont="1" applyFill="1" applyBorder="1" applyAlignment="1">
      <alignment horizontal="left"/>
    </xf>
    <xf numFmtId="0" fontId="11" fillId="0" borderId="94" xfId="0" applyFont="1" applyFill="1" applyBorder="1" applyAlignment="1">
      <alignment horizontal="center"/>
    </xf>
    <xf numFmtId="164" fontId="11" fillId="0" borderId="94" xfId="2" applyFont="1" applyFill="1" applyBorder="1" applyAlignment="1">
      <alignment horizontal="center"/>
    </xf>
    <xf numFmtId="167" fontId="11" fillId="0" borderId="90" xfId="0" applyNumberFormat="1" applyFont="1" applyFill="1" applyBorder="1" applyAlignment="1">
      <alignment horizontal="center" vertical="center"/>
    </xf>
    <xf numFmtId="171" fontId="0" fillId="0" borderId="43" xfId="0" applyNumberFormat="1" applyFont="1" applyFill="1" applyBorder="1"/>
    <xf numFmtId="43" fontId="5" fillId="0" borderId="90" xfId="1" applyFont="1" applyFill="1" applyBorder="1" applyAlignment="1">
      <alignment horizontal="center" vertical="center"/>
    </xf>
    <xf numFmtId="0" fontId="9" fillId="0" borderId="113" xfId="0" applyFont="1" applyFill="1" applyBorder="1" applyAlignment="1">
      <alignment horizontal="left" vertical="center"/>
    </xf>
    <xf numFmtId="0" fontId="17" fillId="9" borderId="114" xfId="3" applyBorder="1" applyAlignment="1">
      <alignment horizontal="center" vertical="center"/>
    </xf>
    <xf numFmtId="166" fontId="12" fillId="0" borderId="95" xfId="1" applyNumberFormat="1" applyFont="1" applyBorder="1" applyAlignment="1">
      <alignment vertical="center"/>
    </xf>
    <xf numFmtId="166" fontId="12" fillId="0" borderId="96" xfId="1" applyNumberFormat="1" applyFont="1" applyBorder="1" applyAlignment="1">
      <alignment vertical="center"/>
    </xf>
    <xf numFmtId="166" fontId="12" fillId="0" borderId="96" xfId="1" applyNumberFormat="1" applyFont="1" applyFill="1" applyBorder="1" applyAlignment="1">
      <alignment vertical="center"/>
    </xf>
    <xf numFmtId="166" fontId="12" fillId="0" borderId="98" xfId="1" applyNumberFormat="1" applyFont="1" applyBorder="1" applyAlignment="1">
      <alignment vertical="center"/>
    </xf>
    <xf numFmtId="169" fontId="11" fillId="0" borderId="132" xfId="1" applyNumberFormat="1" applyFont="1" applyFill="1" applyBorder="1" applyAlignment="1">
      <alignment horizontal="center"/>
    </xf>
    <xf numFmtId="172" fontId="1" fillId="4" borderId="63" xfId="1" applyNumberFormat="1" applyFont="1" applyFill="1" applyBorder="1" applyAlignment="1">
      <alignment horizontal="right" vertical="center"/>
    </xf>
    <xf numFmtId="167" fontId="9" fillId="0" borderId="91" xfId="1" applyNumberFormat="1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left" vertical="center"/>
    </xf>
    <xf numFmtId="164" fontId="11" fillId="0" borderId="40" xfId="2" applyFont="1" applyFill="1" applyBorder="1" applyAlignment="1">
      <alignment horizontal="center" vertical="center"/>
    </xf>
    <xf numFmtId="167" fontId="11" fillId="0" borderId="96" xfId="1" applyNumberFormat="1" applyFont="1" applyFill="1" applyBorder="1" applyAlignment="1">
      <alignment horizontal="center" vertical="center"/>
    </xf>
    <xf numFmtId="0" fontId="11" fillId="0" borderId="2" xfId="0" applyFont="1" applyFill="1" applyBorder="1"/>
    <xf numFmtId="0" fontId="11" fillId="15" borderId="2" xfId="0" applyFont="1" applyFill="1" applyBorder="1" applyAlignment="1">
      <alignment horizontal="center" vertical="center"/>
    </xf>
    <xf numFmtId="0" fontId="11" fillId="15" borderId="2" xfId="0" applyFont="1" applyFill="1" applyBorder="1"/>
    <xf numFmtId="0" fontId="0" fillId="15" borderId="1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0" fillId="15" borderId="99" xfId="0" applyFont="1" applyFill="1" applyBorder="1" applyAlignment="1">
      <alignment horizontal="center" vertical="center"/>
    </xf>
    <xf numFmtId="169" fontId="9" fillId="0" borderId="109" xfId="1" applyNumberFormat="1" applyFont="1" applyFill="1" applyBorder="1" applyAlignment="1">
      <alignment horizontal="center"/>
    </xf>
    <xf numFmtId="0" fontId="9" fillId="0" borderId="65" xfId="0" applyFont="1" applyFill="1" applyBorder="1" applyAlignment="1">
      <alignment horizontal="center" vertical="center"/>
    </xf>
    <xf numFmtId="0" fontId="9" fillId="0" borderId="71" xfId="0" applyFont="1" applyFill="1" applyBorder="1" applyAlignment="1">
      <alignment horizontal="center"/>
    </xf>
    <xf numFmtId="166" fontId="9" fillId="0" borderId="92" xfId="0" applyNumberFormat="1" applyFont="1" applyFill="1" applyBorder="1" applyAlignment="1">
      <alignment vertical="center"/>
    </xf>
    <xf numFmtId="0" fontId="0" fillId="0" borderId="87" xfId="0" applyFont="1" applyFill="1" applyBorder="1" applyAlignment="1">
      <alignment horizontal="center" vertical="center"/>
    </xf>
    <xf numFmtId="43" fontId="0" fillId="0" borderId="145" xfId="1" applyFont="1" applyFill="1" applyBorder="1" applyAlignment="1">
      <alignment horizontal="center" vertical="center"/>
    </xf>
    <xf numFmtId="169" fontId="0" fillId="0" borderId="146" xfId="1" applyNumberFormat="1" applyFont="1" applyFill="1" applyBorder="1" applyAlignment="1">
      <alignment horizontal="center" vertical="center"/>
    </xf>
    <xf numFmtId="43" fontId="0" fillId="0" borderId="146" xfId="1" applyFont="1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center"/>
    </xf>
    <xf numFmtId="164" fontId="11" fillId="0" borderId="110" xfId="1" applyNumberFormat="1" applyFont="1" applyFill="1" applyBorder="1" applyAlignment="1">
      <alignment horizontal="center"/>
    </xf>
    <xf numFmtId="164" fontId="0" fillId="0" borderId="109" xfId="2" applyNumberFormat="1" applyFont="1" applyFill="1" applyBorder="1" applyAlignment="1">
      <alignment horizontal="center" vertical="center"/>
    </xf>
    <xf numFmtId="164" fontId="0" fillId="0" borderId="92" xfId="1" applyNumberFormat="1" applyFont="1" applyFill="1" applyBorder="1" applyAlignment="1">
      <alignment horizontal="center" vertical="center"/>
    </xf>
    <xf numFmtId="164" fontId="0" fillId="0" borderId="105" xfId="1" applyNumberFormat="1" applyFont="1" applyFill="1" applyBorder="1" applyAlignment="1">
      <alignment horizontal="center" vertical="center"/>
    </xf>
    <xf numFmtId="164" fontId="0" fillId="0" borderId="109" xfId="1" applyNumberFormat="1" applyFont="1" applyFill="1" applyBorder="1" applyAlignment="1">
      <alignment horizontal="center" vertical="center"/>
    </xf>
    <xf numFmtId="164" fontId="0" fillId="0" borderId="106" xfId="1" applyNumberFormat="1" applyFont="1" applyFill="1" applyBorder="1" applyAlignment="1">
      <alignment horizontal="center" vertical="center"/>
    </xf>
    <xf numFmtId="164" fontId="11" fillId="15" borderId="40" xfId="2" applyNumberFormat="1" applyFont="1" applyFill="1" applyBorder="1" applyAlignment="1">
      <alignment horizontal="center" vertical="center"/>
    </xf>
    <xf numFmtId="164" fontId="11" fillId="15" borderId="90" xfId="1" applyNumberFormat="1" applyFont="1" applyFill="1" applyBorder="1" applyAlignment="1">
      <alignment horizontal="center" vertical="center"/>
    </xf>
    <xf numFmtId="164" fontId="0" fillId="0" borderId="90" xfId="1" applyNumberFormat="1" applyFont="1" applyFill="1" applyBorder="1" applyAlignment="1">
      <alignment horizontal="center" vertical="center"/>
    </xf>
    <xf numFmtId="164" fontId="0" fillId="4" borderId="100" xfId="1" applyNumberFormat="1" applyFont="1" applyFill="1" applyBorder="1" applyAlignment="1">
      <alignment horizontal="center" vertical="center"/>
    </xf>
    <xf numFmtId="173" fontId="0" fillId="0" borderId="110" xfId="0" applyNumberFormat="1" applyFont="1" applyFill="1" applyBorder="1" applyAlignment="1">
      <alignment vertical="center"/>
    </xf>
    <xf numFmtId="173" fontId="12" fillId="4" borderId="84" xfId="1" applyNumberFormat="1" applyFont="1" applyFill="1" applyBorder="1" applyAlignment="1">
      <alignment vertical="center"/>
    </xf>
    <xf numFmtId="173" fontId="0" fillId="0" borderId="112" xfId="1" applyNumberFormat="1" applyFont="1" applyFill="1" applyBorder="1" applyAlignment="1">
      <alignment vertical="center"/>
    </xf>
    <xf numFmtId="173" fontId="11" fillId="4" borderId="100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horizontal="center" vertical="center"/>
    </xf>
    <xf numFmtId="173" fontId="0" fillId="0" borderId="94" xfId="1" applyNumberFormat="1" applyFont="1" applyFill="1" applyBorder="1" applyAlignment="1">
      <alignment horizontal="center" vertical="center"/>
    </xf>
    <xf numFmtId="173" fontId="12" fillId="0" borderId="102" xfId="1" applyNumberFormat="1" applyFont="1" applyFill="1" applyBorder="1" applyAlignment="1">
      <alignment horizontal="center" vertical="center"/>
    </xf>
    <xf numFmtId="173" fontId="12" fillId="0" borderId="93" xfId="1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>
      <alignment horizontal="center" vertical="center"/>
    </xf>
    <xf numFmtId="173" fontId="12" fillId="0" borderId="43" xfId="1" applyNumberFormat="1" applyFont="1" applyFill="1" applyBorder="1" applyAlignment="1">
      <alignment horizontal="center" vertical="center"/>
    </xf>
    <xf numFmtId="173" fontId="11" fillId="0" borderId="110" xfId="1" applyNumberFormat="1" applyFont="1" applyFill="1" applyBorder="1" applyAlignment="1">
      <alignment horizontal="center" vertical="center"/>
    </xf>
    <xf numFmtId="173" fontId="12" fillId="0" borderId="110" xfId="1" applyNumberFormat="1" applyFont="1" applyFill="1" applyBorder="1" applyAlignment="1">
      <alignment horizontal="center" vertical="center"/>
    </xf>
    <xf numFmtId="173" fontId="11" fillId="15" borderId="90" xfId="1" applyNumberFormat="1" applyFont="1" applyFill="1" applyBorder="1" applyAlignment="1">
      <alignment horizontal="center" vertical="center"/>
    </xf>
    <xf numFmtId="173" fontId="12" fillId="15" borderId="96" xfId="1" applyNumberFormat="1" applyFont="1" applyFill="1" applyBorder="1" applyAlignment="1">
      <alignment horizontal="center" vertical="center"/>
    </xf>
    <xf numFmtId="173" fontId="0" fillId="0" borderId="110" xfId="1" applyNumberFormat="1" applyFont="1" applyFill="1" applyBorder="1" applyAlignment="1">
      <alignment horizontal="center" vertical="center"/>
    </xf>
    <xf numFmtId="173" fontId="12" fillId="0" borderId="111" xfId="1" applyNumberFormat="1" applyFont="1" applyFill="1" applyBorder="1" applyAlignment="1">
      <alignment horizontal="center" vertical="center"/>
    </xf>
    <xf numFmtId="173" fontId="0" fillId="4" borderId="63" xfId="1" applyNumberFormat="1" applyFont="1" applyFill="1" applyBorder="1" applyAlignment="1"/>
    <xf numFmtId="173" fontId="0" fillId="0" borderId="90" xfId="1" applyNumberFormat="1" applyFont="1" applyFill="1" applyBorder="1" applyAlignment="1">
      <alignment horizontal="center" vertical="center"/>
    </xf>
    <xf numFmtId="173" fontId="12" fillId="0" borderId="91" xfId="1" applyNumberFormat="1" applyFont="1" applyFill="1" applyBorder="1" applyAlignment="1">
      <alignment horizontal="center" vertical="center"/>
    </xf>
    <xf numFmtId="169" fontId="11" fillId="3" borderId="106" xfId="1" applyNumberFormat="1" applyFont="1" applyFill="1" applyBorder="1" applyAlignment="1">
      <alignment horizontal="center"/>
    </xf>
    <xf numFmtId="169" fontId="11" fillId="3" borderId="90" xfId="1" applyNumberFormat="1" applyFont="1" applyFill="1" applyBorder="1" applyAlignment="1">
      <alignment horizontal="center"/>
    </xf>
    <xf numFmtId="166" fontId="0" fillId="3" borderId="90" xfId="1" applyNumberFormat="1" applyFont="1" applyFill="1" applyBorder="1" applyAlignment="1">
      <alignment vertical="center"/>
    </xf>
    <xf numFmtId="166" fontId="0" fillId="3" borderId="90" xfId="1" applyNumberFormat="1" applyFont="1" applyFill="1" applyBorder="1" applyAlignment="1"/>
    <xf numFmtId="166" fontId="12" fillId="3" borderId="91" xfId="1" applyNumberFormat="1" applyFont="1" applyFill="1" applyBorder="1" applyAlignment="1">
      <alignment vertical="center"/>
    </xf>
    <xf numFmtId="0" fontId="0" fillId="3" borderId="5" xfId="0" applyFont="1" applyFill="1" applyBorder="1" applyAlignment="1">
      <alignment horizontal="left" vertical="center"/>
    </xf>
    <xf numFmtId="164" fontId="11" fillId="0" borderId="106" xfId="2" applyNumberFormat="1" applyFont="1" applyFill="1" applyBorder="1" applyAlignment="1">
      <alignment horizontal="center"/>
    </xf>
    <xf numFmtId="164" fontId="11" fillId="0" borderId="90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/>
    <xf numFmtId="169" fontId="11" fillId="0" borderId="110" xfId="1" applyNumberFormat="1" applyFont="1" applyFill="1" applyBorder="1" applyAlignment="1">
      <alignment horizontal="center"/>
    </xf>
    <xf numFmtId="167" fontId="12" fillId="0" borderId="59" xfId="1" applyNumberFormat="1" applyFont="1" applyBorder="1" applyAlignment="1">
      <alignment horizontal="center" vertical="center"/>
    </xf>
    <xf numFmtId="0" fontId="12" fillId="3" borderId="63" xfId="0" applyFont="1" applyFill="1" applyBorder="1" applyAlignment="1">
      <alignment horizontal="center" vertical="center"/>
    </xf>
    <xf numFmtId="164" fontId="12" fillId="3" borderId="148" xfId="1" applyNumberFormat="1" applyFont="1" applyFill="1" applyBorder="1" applyAlignment="1">
      <alignment horizontal="center" vertical="center"/>
    </xf>
    <xf numFmtId="164" fontId="12" fillId="3" borderId="136" xfId="1" applyNumberFormat="1" applyFont="1" applyFill="1" applyBorder="1" applyAlignment="1">
      <alignment horizontal="center" vertical="center"/>
    </xf>
    <xf numFmtId="173" fontId="12" fillId="3" borderId="136" xfId="1" applyNumberFormat="1" applyFont="1" applyFill="1" applyBorder="1" applyAlignment="1">
      <alignment horizontal="center" vertical="center"/>
    </xf>
    <xf numFmtId="173" fontId="12" fillId="3" borderId="149" xfId="1" applyNumberFormat="1" applyFont="1" applyFill="1" applyBorder="1" applyAlignment="1">
      <alignment horizontal="center" vertical="center"/>
    </xf>
    <xf numFmtId="173" fontId="9" fillId="3" borderId="63" xfId="1" applyNumberFormat="1" applyFont="1" applyFill="1" applyBorder="1" applyAlignment="1">
      <alignment horizontal="right" vertical="center"/>
    </xf>
    <xf numFmtId="0" fontId="0" fillId="3" borderId="100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 vertical="center"/>
    </xf>
    <xf numFmtId="169" fontId="0" fillId="0" borderId="109" xfId="1" applyNumberFormat="1" applyFont="1" applyFill="1" applyBorder="1" applyAlignment="1">
      <alignment horizontal="center" vertical="center"/>
    </xf>
    <xf numFmtId="173" fontId="12" fillId="0" borderId="116" xfId="1" applyNumberFormat="1" applyFont="1" applyFill="1" applyBorder="1" applyAlignment="1">
      <alignment horizontal="center" vertical="center"/>
    </xf>
    <xf numFmtId="165" fontId="0" fillId="0" borderId="143" xfId="0" applyNumberFormat="1" applyFont="1" applyFill="1" applyBorder="1" applyAlignment="1">
      <alignment horizontal="left" vertical="center"/>
    </xf>
    <xf numFmtId="0" fontId="0" fillId="0" borderId="143" xfId="0" applyFont="1" applyFill="1" applyBorder="1" applyAlignment="1">
      <alignment horizontal="right" vertical="center"/>
    </xf>
    <xf numFmtId="0" fontId="0" fillId="0" borderId="139" xfId="0" applyFont="1" applyFill="1" applyBorder="1" applyAlignment="1">
      <alignment horizontal="left"/>
    </xf>
    <xf numFmtId="0" fontId="0" fillId="0" borderId="65" xfId="0" applyFont="1" applyFill="1" applyBorder="1" applyAlignment="1">
      <alignment horizontal="left"/>
    </xf>
    <xf numFmtId="0" fontId="0" fillId="0" borderId="99" xfId="0" applyFont="1" applyFill="1" applyBorder="1" applyAlignment="1">
      <alignment horizontal="left" vertical="center"/>
    </xf>
    <xf numFmtId="167" fontId="12" fillId="0" borderId="147" xfId="1" applyNumberFormat="1" applyFont="1" applyFill="1" applyBorder="1" applyAlignment="1">
      <alignment horizontal="center" vertical="center"/>
    </xf>
    <xf numFmtId="167" fontId="12" fillId="0" borderId="93" xfId="1" applyNumberFormat="1" applyFont="1" applyBorder="1" applyAlignment="1">
      <alignment horizontal="center" vertical="center"/>
    </xf>
    <xf numFmtId="173" fontId="12" fillId="0" borderId="93" xfId="1" applyNumberFormat="1" applyFont="1" applyBorder="1" applyAlignment="1">
      <alignment horizontal="center" vertical="center"/>
    </xf>
    <xf numFmtId="173" fontId="1" fillId="5" borderId="1" xfId="1" applyNumberFormat="1" applyFont="1" applyFill="1" applyBorder="1" applyAlignment="1">
      <alignment horizontal="right" vertical="center"/>
    </xf>
    <xf numFmtId="167" fontId="5" fillId="0" borderId="0" xfId="1" applyNumberFormat="1" applyFont="1"/>
    <xf numFmtId="0" fontId="11" fillId="0" borderId="144" xfId="0" applyFont="1" applyFill="1" applyBorder="1" applyAlignment="1">
      <alignment horizontal="left" vertical="center"/>
    </xf>
    <xf numFmtId="49" fontId="11" fillId="0" borderId="65" xfId="0" applyNumberFormat="1" applyFont="1" applyFill="1" applyBorder="1" applyAlignment="1">
      <alignment horizontal="center"/>
    </xf>
    <xf numFmtId="169" fontId="11" fillId="0" borderId="118" xfId="1" applyNumberFormat="1" applyFont="1" applyFill="1" applyBorder="1" applyAlignment="1">
      <alignment horizontal="center"/>
    </xf>
    <xf numFmtId="173" fontId="0" fillId="0" borderId="116" xfId="1" applyNumberFormat="1" applyFont="1" applyFill="1" applyBorder="1" applyAlignment="1">
      <alignment vertical="center"/>
    </xf>
    <xf numFmtId="164" fontId="11" fillId="4" borderId="108" xfId="1" applyNumberFormat="1" applyFont="1" applyFill="1" applyBorder="1" applyAlignment="1">
      <alignment horizontal="center"/>
    </xf>
    <xf numFmtId="169" fontId="11" fillId="0" borderId="134" xfId="1" applyNumberFormat="1" applyFont="1" applyFill="1" applyBorder="1" applyAlignment="1">
      <alignment horizontal="center"/>
    </xf>
    <xf numFmtId="167" fontId="0" fillId="0" borderId="94" xfId="1" applyNumberFormat="1" applyFont="1" applyBorder="1"/>
    <xf numFmtId="167" fontId="0" fillId="0" borderId="90" xfId="1" applyNumberFormat="1" applyFont="1" applyBorder="1"/>
    <xf numFmtId="167" fontId="0" fillId="0" borderId="97" xfId="1" applyNumberFormat="1" applyFont="1" applyBorder="1"/>
    <xf numFmtId="0" fontId="11" fillId="0" borderId="65" xfId="0" applyNumberFormat="1" applyFont="1" applyFill="1" applyBorder="1" applyAlignment="1">
      <alignment horizontal="center"/>
    </xf>
    <xf numFmtId="173" fontId="0" fillId="0" borderId="106" xfId="1" applyNumberFormat="1" applyFont="1" applyFill="1" applyBorder="1" applyAlignment="1">
      <alignment vertical="center"/>
    </xf>
    <xf numFmtId="173" fontId="0" fillId="0" borderId="97" xfId="1" applyNumberFormat="1" applyFont="1" applyFill="1" applyBorder="1" applyAlignment="1">
      <alignment horizontal="center" vertical="center"/>
    </xf>
    <xf numFmtId="166" fontId="0" fillId="0" borderId="97" xfId="0" applyNumberFormat="1" applyFont="1" applyFill="1" applyBorder="1" applyAlignment="1">
      <alignment vertical="center"/>
    </xf>
    <xf numFmtId="173" fontId="12" fillId="0" borderId="103" xfId="1" applyNumberFormat="1" applyFont="1" applyFill="1" applyBorder="1" applyAlignment="1">
      <alignment horizontal="center" vertical="center"/>
    </xf>
    <xf numFmtId="0" fontId="15" fillId="0" borderId="65" xfId="0" applyFont="1" applyFill="1" applyBorder="1" applyAlignment="1">
      <alignment horizontal="center"/>
    </xf>
    <xf numFmtId="0" fontId="1" fillId="0" borderId="65" xfId="0" applyFont="1" applyFill="1" applyBorder="1" applyAlignment="1">
      <alignment horizontal="center" vertical="center"/>
    </xf>
    <xf numFmtId="164" fontId="1" fillId="0" borderId="109" xfId="2" applyNumberFormat="1" applyFont="1" applyFill="1" applyBorder="1" applyAlignment="1">
      <alignment horizontal="center" vertical="center"/>
    </xf>
    <xf numFmtId="164" fontId="15" fillId="0" borderId="90" xfId="1" applyNumberFormat="1" applyFont="1" applyFill="1" applyBorder="1" applyAlignment="1">
      <alignment horizontal="center"/>
    </xf>
    <xf numFmtId="173" fontId="1" fillId="0" borderId="90" xfId="1" applyNumberFormat="1" applyFont="1" applyFill="1" applyBorder="1" applyAlignment="1">
      <alignment horizontal="center" vertical="center"/>
    </xf>
    <xf numFmtId="173" fontId="1" fillId="0" borderId="90" xfId="1" applyNumberFormat="1" applyFont="1" applyFill="1" applyBorder="1" applyAlignment="1"/>
    <xf numFmtId="173" fontId="9" fillId="0" borderId="93" xfId="1" applyNumberFormat="1" applyFont="1" applyBorder="1" applyAlignment="1">
      <alignment horizontal="center" vertical="center"/>
    </xf>
    <xf numFmtId="0" fontId="1" fillId="0" borderId="65" xfId="0" applyFont="1" applyFill="1" applyBorder="1" applyAlignment="1">
      <alignment horizontal="left"/>
    </xf>
    <xf numFmtId="0" fontId="1" fillId="0" borderId="87" xfId="0" applyFont="1" applyFill="1" applyBorder="1" applyAlignment="1">
      <alignment horizontal="center" vertical="center"/>
    </xf>
    <xf numFmtId="43" fontId="1" fillId="0" borderId="145" xfId="1" applyFont="1" applyFill="1" applyBorder="1" applyAlignment="1">
      <alignment horizontal="center" vertical="center"/>
    </xf>
    <xf numFmtId="169" fontId="1" fillId="0" borderId="146" xfId="1" applyNumberFormat="1" applyFont="1" applyFill="1" applyBorder="1" applyAlignment="1">
      <alignment horizontal="center" vertical="center"/>
    </xf>
    <xf numFmtId="43" fontId="1" fillId="0" borderId="146" xfId="1" applyFont="1" applyFill="1" applyBorder="1" applyAlignment="1">
      <alignment horizontal="center" vertical="center"/>
    </xf>
    <xf numFmtId="167" fontId="9" fillId="0" borderId="147" xfId="1" applyNumberFormat="1" applyFont="1" applyFill="1" applyBorder="1" applyAlignment="1">
      <alignment horizontal="center" vertical="center"/>
    </xf>
    <xf numFmtId="0" fontId="1" fillId="0" borderId="7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3" fontId="1" fillId="0" borderId="150" xfId="1" applyFont="1" applyFill="1" applyBorder="1" applyAlignment="1">
      <alignment horizontal="center" vertical="center"/>
    </xf>
    <xf numFmtId="169" fontId="1" fillId="0" borderId="115" xfId="1" applyNumberFormat="1" applyFont="1" applyFill="1" applyBorder="1" applyAlignment="1">
      <alignment horizontal="center" vertical="center"/>
    </xf>
    <xf numFmtId="43" fontId="1" fillId="0" borderId="115" xfId="1" applyFont="1" applyFill="1" applyBorder="1" applyAlignment="1">
      <alignment horizontal="center" vertical="center"/>
    </xf>
    <xf numFmtId="167" fontId="9" fillId="0" borderId="151" xfId="1" applyNumberFormat="1" applyFont="1" applyFill="1" applyBorder="1" applyAlignment="1">
      <alignment horizontal="center" vertical="center"/>
    </xf>
    <xf numFmtId="0" fontId="1" fillId="0" borderId="139" xfId="0" applyFont="1" applyFill="1" applyBorder="1" applyAlignment="1">
      <alignment horizontal="left" vertical="center"/>
    </xf>
    <xf numFmtId="173" fontId="1" fillId="0" borderId="146" xfId="1" applyNumberFormat="1" applyFont="1" applyFill="1" applyBorder="1" applyAlignment="1">
      <alignment horizontal="center" vertical="center"/>
    </xf>
    <xf numFmtId="173" fontId="1" fillId="5" borderId="87" xfId="1" applyNumberFormat="1" applyFont="1" applyFill="1" applyBorder="1" applyAlignment="1">
      <alignment horizontal="right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43" fontId="1" fillId="0" borderId="106" xfId="1" applyFont="1" applyFill="1" applyBorder="1" applyAlignment="1">
      <alignment horizontal="center" vertical="center"/>
    </xf>
    <xf numFmtId="169" fontId="1" fillId="0" borderId="90" xfId="1" applyNumberFormat="1" applyFont="1" applyFill="1" applyBorder="1" applyAlignment="1">
      <alignment horizontal="center" vertical="center"/>
    </xf>
    <xf numFmtId="43" fontId="1" fillId="0" borderId="90" xfId="1" applyFont="1" applyFill="1" applyBorder="1" applyAlignment="1">
      <alignment horizontal="center" vertical="center"/>
    </xf>
    <xf numFmtId="164" fontId="11" fillId="0" borderId="94" xfId="1" applyNumberFormat="1" applyFont="1" applyFill="1" applyBorder="1" applyAlignment="1">
      <alignment horizontal="center"/>
    </xf>
    <xf numFmtId="173" fontId="0" fillId="0" borderId="94" xfId="0" applyNumberFormat="1" applyFont="1" applyFill="1" applyBorder="1" applyAlignment="1">
      <alignment vertical="center"/>
    </xf>
    <xf numFmtId="0" fontId="11" fillId="15" borderId="2" xfId="0" applyFont="1" applyFill="1" applyBorder="1" applyAlignment="1">
      <alignment horizontal="left"/>
    </xf>
    <xf numFmtId="173" fontId="1" fillId="4" borderId="63" xfId="1" applyNumberFormat="1" applyFont="1" applyFill="1" applyBorder="1" applyAlignment="1">
      <alignment vertical="center"/>
    </xf>
    <xf numFmtId="0" fontId="0" fillId="0" borderId="0" xfId="0" applyFont="1" applyBorder="1"/>
    <xf numFmtId="164" fontId="11" fillId="0" borderId="92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/>
    <xf numFmtId="173" fontId="1" fillId="5" borderId="65" xfId="1" applyNumberFormat="1" applyFont="1" applyFill="1" applyBorder="1" applyAlignment="1">
      <alignment horizontal="right" vertical="center"/>
    </xf>
    <xf numFmtId="0" fontId="11" fillId="0" borderId="69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 vertical="center"/>
    </xf>
    <xf numFmtId="0" fontId="0" fillId="0" borderId="144" xfId="0" applyFont="1" applyFill="1" applyBorder="1" applyAlignment="1">
      <alignment horizontal="center" vertical="center"/>
    </xf>
    <xf numFmtId="164" fontId="0" fillId="0" borderId="146" xfId="1" applyNumberFormat="1" applyFont="1" applyFill="1" applyBorder="1" applyAlignment="1">
      <alignment horizontal="center" vertical="center"/>
    </xf>
    <xf numFmtId="16" fontId="0" fillId="0" borderId="143" xfId="0" applyNumberFormat="1" applyFont="1" applyFill="1" applyBorder="1" applyAlignment="1">
      <alignment horizontal="left" vertical="center"/>
    </xf>
    <xf numFmtId="164" fontId="11" fillId="0" borderId="105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>
      <alignment vertical="center"/>
    </xf>
    <xf numFmtId="173" fontId="0" fillId="0" borderId="90" xfId="0" applyNumberFormat="1" applyFont="1" applyFill="1" applyBorder="1" applyAlignment="1">
      <alignment vertical="center"/>
    </xf>
    <xf numFmtId="173" fontId="1" fillId="5" borderId="99" xfId="1" applyNumberFormat="1" applyFont="1" applyFill="1" applyBorder="1" applyAlignment="1">
      <alignment horizontal="right" vertical="center"/>
    </xf>
    <xf numFmtId="164" fontId="11" fillId="0" borderId="109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vertical="center"/>
    </xf>
    <xf numFmtId="173" fontId="0" fillId="0" borderId="92" xfId="0" applyNumberFormat="1" applyFont="1" applyFill="1" applyBorder="1" applyAlignment="1">
      <alignment vertical="center"/>
    </xf>
    <xf numFmtId="0" fontId="0" fillId="0" borderId="139" xfId="0" applyFont="1" applyFill="1" applyBorder="1" applyAlignment="1">
      <alignment horizontal="left" vertical="center"/>
    </xf>
    <xf numFmtId="173" fontId="0" fillId="0" borderId="133" xfId="0" applyNumberFormat="1" applyFont="1" applyFill="1" applyBorder="1" applyAlignment="1">
      <alignment vertical="center"/>
    </xf>
    <xf numFmtId="173" fontId="0" fillId="0" borderId="107" xfId="1" applyNumberFormat="1" applyFont="1" applyFill="1" applyBorder="1" applyAlignment="1">
      <alignment vertical="center"/>
    </xf>
    <xf numFmtId="173" fontId="0" fillId="0" borderId="146" xfId="1" applyNumberFormat="1" applyFont="1" applyFill="1" applyBorder="1" applyAlignment="1">
      <alignment horizontal="center" vertical="center"/>
    </xf>
    <xf numFmtId="164" fontId="11" fillId="0" borderId="115" xfId="1" applyNumberFormat="1" applyFont="1" applyFill="1" applyBorder="1" applyAlignment="1">
      <alignment horizontal="center"/>
    </xf>
    <xf numFmtId="173" fontId="0" fillId="0" borderId="112" xfId="0" applyNumberFormat="1" applyFont="1" applyFill="1" applyBorder="1" applyAlignment="1">
      <alignment vertical="center"/>
    </xf>
    <xf numFmtId="0" fontId="23" fillId="0" borderId="2" xfId="0" applyFont="1" applyBorder="1"/>
    <xf numFmtId="0" fontId="23" fillId="0" borderId="2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left" vertical="center"/>
    </xf>
    <xf numFmtId="0" fontId="24" fillId="0" borderId="73" xfId="0" applyFont="1" applyFill="1" applyBorder="1" applyAlignment="1">
      <alignment horizontal="center" vertical="center"/>
    </xf>
    <xf numFmtId="0" fontId="24" fillId="0" borderId="139" xfId="0" applyFont="1" applyFill="1" applyBorder="1" applyAlignment="1">
      <alignment horizontal="center" vertical="center"/>
    </xf>
    <xf numFmtId="0" fontId="24" fillId="0" borderId="73" xfId="0" applyFont="1" applyFill="1" applyBorder="1" applyAlignment="1">
      <alignment horizontal="center"/>
    </xf>
    <xf numFmtId="164" fontId="24" fillId="0" borderId="150" xfId="2" applyNumberFormat="1" applyFont="1" applyFill="1" applyBorder="1" applyAlignment="1">
      <alignment horizontal="center" vertical="center"/>
    </xf>
    <xf numFmtId="164" fontId="24" fillId="0" borderId="92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/>
    <xf numFmtId="173" fontId="23" fillId="5" borderId="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173" fontId="24" fillId="0" borderId="90" xfId="1" applyNumberFormat="1" applyFont="1" applyFill="1" applyBorder="1" applyAlignment="1"/>
    <xf numFmtId="0" fontId="24" fillId="0" borderId="59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169" fontId="24" fillId="0" borderId="59" xfId="1" applyNumberFormat="1" applyFont="1" applyBorder="1"/>
    <xf numFmtId="167" fontId="24" fillId="0" borderId="59" xfId="1" applyNumberFormat="1" applyFont="1" applyBorder="1"/>
    <xf numFmtId="173" fontId="24" fillId="0" borderId="92" xfId="1" applyNumberFormat="1" applyFont="1" applyFill="1" applyBorder="1" applyAlignment="1">
      <alignment horizontal="center" vertical="center"/>
    </xf>
    <xf numFmtId="173" fontId="24" fillId="0" borderId="92" xfId="1" applyNumberFormat="1" applyFont="1" applyFill="1" applyBorder="1" applyAlignment="1"/>
    <xf numFmtId="173" fontId="24" fillId="0" borderId="93" xfId="1" applyNumberFormat="1" applyFont="1" applyBorder="1" applyAlignment="1">
      <alignment horizontal="center" vertical="center"/>
    </xf>
    <xf numFmtId="0" fontId="24" fillId="0" borderId="59" xfId="0" applyFont="1" applyBorder="1" applyAlignment="1">
      <alignment horizontal="center"/>
    </xf>
    <xf numFmtId="43" fontId="24" fillId="0" borderId="59" xfId="1" applyFont="1" applyBorder="1"/>
    <xf numFmtId="0" fontId="24" fillId="0" borderId="11" xfId="0" applyFont="1" applyFill="1" applyBorder="1" applyAlignment="1">
      <alignment horizontal="center" vertical="center"/>
    </xf>
    <xf numFmtId="0" fontId="24" fillId="0" borderId="59" xfId="0" applyFont="1" applyFill="1" applyBorder="1" applyAlignment="1">
      <alignment horizontal="center" vertical="center"/>
    </xf>
    <xf numFmtId="43" fontId="24" fillId="0" borderId="106" xfId="1" applyFont="1" applyFill="1" applyBorder="1" applyAlignment="1">
      <alignment horizontal="center" vertical="center"/>
    </xf>
    <xf numFmtId="43" fontId="24" fillId="0" borderId="90" xfId="1" applyFont="1" applyFill="1" applyBorder="1" applyAlignment="1">
      <alignment horizontal="center" vertical="center"/>
    </xf>
    <xf numFmtId="167" fontId="24" fillId="0" borderId="91" xfId="1" applyNumberFormat="1" applyFont="1" applyFill="1" applyBorder="1" applyAlignment="1">
      <alignment horizontal="center" vertical="center"/>
    </xf>
    <xf numFmtId="0" fontId="24" fillId="0" borderId="74" xfId="0" applyFont="1" applyFill="1" applyBorder="1" applyAlignment="1">
      <alignment horizontal="center"/>
    </xf>
    <xf numFmtId="0" fontId="24" fillId="0" borderId="65" xfId="0" applyFont="1" applyFill="1" applyBorder="1" applyAlignment="1">
      <alignment horizontal="center" vertical="center"/>
    </xf>
    <xf numFmtId="164" fontId="24" fillId="0" borderId="109" xfId="2" applyNumberFormat="1" applyFont="1" applyFill="1" applyBorder="1" applyAlignment="1">
      <alignment horizontal="center" vertical="center"/>
    </xf>
    <xf numFmtId="0" fontId="24" fillId="0" borderId="69" xfId="0" applyFont="1" applyFill="1" applyBorder="1" applyAlignment="1">
      <alignment horizontal="center"/>
    </xf>
    <xf numFmtId="0" fontId="24" fillId="0" borderId="144" xfId="0" applyFont="1" applyFill="1" applyBorder="1" applyAlignment="1">
      <alignment horizontal="center" vertical="center"/>
    </xf>
    <xf numFmtId="0" fontId="24" fillId="0" borderId="65" xfId="0" applyFont="1" applyFill="1" applyBorder="1" applyAlignment="1">
      <alignment horizontal="center"/>
    </xf>
    <xf numFmtId="173" fontId="23" fillId="5" borderId="6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left"/>
    </xf>
    <xf numFmtId="164" fontId="11" fillId="0" borderId="59" xfId="1" applyNumberFormat="1" applyFont="1" applyFill="1" applyBorder="1" applyAlignment="1">
      <alignment horizontal="center"/>
    </xf>
    <xf numFmtId="164" fontId="11" fillId="15" borderId="106" xfId="2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11" fillId="0" borderId="71" xfId="0" applyFont="1" applyFill="1" applyBorder="1" applyAlignment="1">
      <alignment horizontal="center"/>
    </xf>
    <xf numFmtId="0" fontId="11" fillId="0" borderId="65" xfId="0" applyFont="1" applyBorder="1" applyAlignment="1">
      <alignment horizontal="center" vertical="center"/>
    </xf>
    <xf numFmtId="173" fontId="11" fillId="0" borderId="110" xfId="0" applyNumberFormat="1" applyFont="1" applyFill="1" applyBorder="1" applyAlignment="1">
      <alignment vertical="center"/>
    </xf>
    <xf numFmtId="173" fontId="15" fillId="5" borderId="5" xfId="1" applyNumberFormat="1" applyFont="1" applyFill="1" applyBorder="1" applyAlignment="1">
      <alignment horizontal="right" vertical="center"/>
    </xf>
    <xf numFmtId="0" fontId="15" fillId="0" borderId="65" xfId="0" applyFont="1" applyFill="1" applyBorder="1" applyAlignment="1">
      <alignment horizontal="center" vertical="center"/>
    </xf>
    <xf numFmtId="0" fontId="11" fillId="0" borderId="144" xfId="0" applyFont="1" applyFill="1" applyBorder="1" applyAlignment="1">
      <alignment horizontal="center" vertical="center"/>
    </xf>
    <xf numFmtId="164" fontId="11" fillId="0" borderId="71" xfId="2" applyNumberFormat="1" applyFont="1" applyFill="1" applyBorder="1" applyAlignment="1">
      <alignment horizontal="center" vertical="center"/>
    </xf>
    <xf numFmtId="164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/>
    <xf numFmtId="173" fontId="15" fillId="5" borderId="65" xfId="1" applyNumberFormat="1" applyFont="1" applyFill="1" applyBorder="1" applyAlignment="1">
      <alignment horizontal="right" vertical="center"/>
    </xf>
    <xf numFmtId="0" fontId="11" fillId="0" borderId="144" xfId="0" applyFont="1" applyFill="1" applyBorder="1" applyAlignment="1">
      <alignment horizontal="left"/>
    </xf>
    <xf numFmtId="0" fontId="15" fillId="0" borderId="2" xfId="0" applyFont="1" applyBorder="1"/>
    <xf numFmtId="0" fontId="11" fillId="0" borderId="5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169" fontId="11" fillId="0" borderId="59" xfId="1" applyNumberFormat="1" applyFont="1" applyBorder="1"/>
    <xf numFmtId="173" fontId="15" fillId="5" borderId="2" xfId="1" applyNumberFormat="1" applyFont="1" applyFill="1" applyBorder="1" applyAlignment="1">
      <alignment horizontal="right" vertical="center"/>
    </xf>
    <xf numFmtId="0" fontId="15" fillId="0" borderId="2" xfId="0" applyFont="1" applyFill="1" applyBorder="1" applyAlignment="1">
      <alignment horizontal="center" vertical="center"/>
    </xf>
    <xf numFmtId="43" fontId="11" fillId="0" borderId="106" xfId="1" applyFont="1" applyFill="1" applyBorder="1" applyAlignment="1">
      <alignment horizontal="center" vertical="center"/>
    </xf>
    <xf numFmtId="164" fontId="11" fillId="0" borderId="109" xfId="2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/>
    <xf numFmtId="0" fontId="15" fillId="0" borderId="143" xfId="0" applyFont="1" applyFill="1" applyBorder="1" applyAlignment="1">
      <alignment horizontal="left" vertical="center"/>
    </xf>
    <xf numFmtId="43" fontId="25" fillId="2" borderId="84" xfId="1" applyFont="1" applyFill="1" applyBorder="1" applyAlignment="1">
      <alignment horizontal="center" vertical="center" wrapText="1"/>
    </xf>
    <xf numFmtId="173" fontId="26" fillId="0" borderId="59" xfId="1" applyNumberFormat="1" applyFont="1" applyBorder="1" applyAlignment="1">
      <alignment horizontal="center" vertical="center"/>
    </xf>
    <xf numFmtId="173" fontId="26" fillId="0" borderId="96" xfId="1" applyNumberFormat="1" applyFont="1" applyBorder="1" applyAlignment="1">
      <alignment horizontal="center" vertical="center"/>
    </xf>
    <xf numFmtId="173" fontId="26" fillId="0" borderId="93" xfId="1" applyNumberFormat="1" applyFont="1" applyBorder="1" applyAlignment="1">
      <alignment horizontal="center" vertical="center"/>
    </xf>
    <xf numFmtId="167" fontId="26" fillId="0" borderId="91" xfId="1" applyNumberFormat="1" applyFont="1" applyFill="1" applyBorder="1" applyAlignment="1">
      <alignment horizontal="center" vertical="center"/>
    </xf>
    <xf numFmtId="173" fontId="26" fillId="0" borderId="91" xfId="1" applyNumberFormat="1" applyFont="1" applyFill="1" applyBorder="1" applyAlignment="1">
      <alignment horizontal="center" vertical="center"/>
    </xf>
    <xf numFmtId="173" fontId="26" fillId="15" borderId="96" xfId="1" applyNumberFormat="1" applyFont="1" applyFill="1" applyBorder="1" applyAlignment="1">
      <alignment horizontal="center" vertical="center"/>
    </xf>
    <xf numFmtId="173" fontId="25" fillId="0" borderId="59" xfId="1" applyNumberFormat="1" applyFont="1" applyBorder="1" applyAlignment="1">
      <alignment horizontal="center" vertical="center"/>
    </xf>
    <xf numFmtId="173" fontId="25" fillId="4" borderId="84" xfId="1" applyNumberFormat="1" applyFont="1" applyFill="1" applyBorder="1" applyAlignment="1">
      <alignment vertical="center"/>
    </xf>
    <xf numFmtId="173" fontId="25" fillId="0" borderId="96" xfId="1" applyNumberFormat="1" applyFont="1" applyBorder="1" applyAlignment="1">
      <alignment horizontal="center" vertical="center"/>
    </xf>
    <xf numFmtId="173" fontId="25" fillId="0" borderId="101" xfId="1" applyNumberFormat="1" applyFont="1" applyBorder="1" applyAlignment="1">
      <alignment horizontal="center" vertical="center"/>
    </xf>
    <xf numFmtId="173" fontId="25" fillId="0" borderId="133" xfId="1" applyNumberFormat="1" applyFont="1" applyBorder="1" applyAlignment="1">
      <alignment horizontal="center" vertical="center"/>
    </xf>
    <xf numFmtId="167" fontId="25" fillId="0" borderId="59" xfId="1" applyNumberFormat="1" applyFont="1" applyBorder="1" applyAlignment="1">
      <alignment horizontal="center" vertical="center"/>
    </xf>
    <xf numFmtId="173" fontId="25" fillId="0" borderId="102" xfId="1" applyNumberFormat="1" applyFont="1" applyFill="1" applyBorder="1" applyAlignment="1">
      <alignment horizontal="center" vertical="center"/>
    </xf>
    <xf numFmtId="173" fontId="25" fillId="0" borderId="91" xfId="1" applyNumberFormat="1" applyFont="1" applyFill="1" applyBorder="1" applyAlignment="1">
      <alignment horizontal="center" vertical="center"/>
    </xf>
    <xf numFmtId="173" fontId="25" fillId="0" borderId="43" xfId="1" applyNumberFormat="1" applyFont="1" applyFill="1" applyBorder="1" applyAlignment="1">
      <alignment horizontal="center" vertical="center"/>
    </xf>
    <xf numFmtId="173" fontId="25" fillId="0" borderId="116" xfId="1" applyNumberFormat="1" applyFont="1" applyFill="1" applyBorder="1" applyAlignment="1">
      <alignment horizontal="center" vertical="center"/>
    </xf>
    <xf numFmtId="173" fontId="25" fillId="0" borderId="110" xfId="1" applyNumberFormat="1" applyFont="1" applyFill="1" applyBorder="1" applyAlignment="1">
      <alignment horizontal="center" vertical="center"/>
    </xf>
    <xf numFmtId="167" fontId="25" fillId="4" borderId="84" xfId="1" applyNumberFormat="1" applyFont="1" applyFill="1" applyBorder="1" applyAlignment="1">
      <alignment horizontal="center" vertical="center"/>
    </xf>
    <xf numFmtId="173" fontId="25" fillId="4" borderId="63" xfId="1" applyNumberFormat="1" applyFont="1" applyFill="1" applyBorder="1" applyAlignment="1">
      <alignment vertical="center"/>
    </xf>
    <xf numFmtId="167" fontId="26" fillId="0" borderId="147" xfId="1" applyNumberFormat="1" applyFont="1" applyFill="1" applyBorder="1" applyAlignment="1">
      <alignment horizontal="center" vertical="center"/>
    </xf>
    <xf numFmtId="0" fontId="11" fillId="0" borderId="43" xfId="0" applyFont="1" applyBorder="1"/>
    <xf numFmtId="0" fontId="11" fillId="0" borderId="65" xfId="0" applyFont="1" applyFill="1" applyBorder="1" applyAlignment="1">
      <alignment horizontal="left"/>
    </xf>
    <xf numFmtId="0" fontId="11" fillId="16" borderId="63" xfId="0" applyFont="1" applyFill="1" applyBorder="1" applyAlignment="1">
      <alignment horizontal="center" vertical="center"/>
    </xf>
    <xf numFmtId="164" fontId="11" fillId="16" borderId="138" xfId="1" applyNumberFormat="1" applyFont="1" applyFill="1" applyBorder="1" applyAlignment="1">
      <alignment horizontal="center" vertical="center"/>
    </xf>
    <xf numFmtId="164" fontId="11" fillId="16" borderId="136" xfId="1" applyNumberFormat="1" applyFont="1" applyFill="1" applyBorder="1" applyAlignment="1">
      <alignment horizontal="center" vertical="center"/>
    </xf>
    <xf numFmtId="173" fontId="11" fillId="16" borderId="136" xfId="1" applyNumberFormat="1" applyFont="1" applyFill="1" applyBorder="1" applyAlignment="1">
      <alignment horizontal="center" vertical="center"/>
    </xf>
    <xf numFmtId="173" fontId="15" fillId="16" borderId="149" xfId="1" applyNumberFormat="1" applyFont="1" applyFill="1" applyBorder="1" applyAlignment="1">
      <alignment horizontal="center" vertical="center"/>
    </xf>
    <xf numFmtId="173" fontId="15" fillId="16" borderId="63" xfId="1" applyNumberFormat="1" applyFont="1" applyFill="1" applyBorder="1" applyAlignment="1">
      <alignment horizontal="right" vertical="center"/>
    </xf>
    <xf numFmtId="0" fontId="11" fillId="16" borderId="100" xfId="0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 vertical="center"/>
    </xf>
    <xf numFmtId="164" fontId="11" fillId="0" borderId="106" xfId="2" applyNumberFormat="1" applyFont="1" applyFill="1" applyBorder="1" applyAlignment="1">
      <alignment horizontal="center" vertical="center"/>
    </xf>
    <xf numFmtId="164" fontId="11" fillId="0" borderId="90" xfId="1" applyNumberFormat="1" applyFont="1" applyFill="1" applyBorder="1" applyAlignment="1">
      <alignment horizontal="center" vertical="center"/>
    </xf>
    <xf numFmtId="173" fontId="26" fillId="0" borderId="91" xfId="1" applyNumberFormat="1" applyFont="1" applyBorder="1" applyAlignment="1">
      <alignment horizontal="center" vertical="center"/>
    </xf>
    <xf numFmtId="0" fontId="11" fillId="0" borderId="2" xfId="0" applyFont="1" applyFill="1" applyBorder="1" applyAlignment="1">
      <alignment horizontal="left"/>
    </xf>
    <xf numFmtId="0" fontId="11" fillId="0" borderId="71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24" fillId="0" borderId="71" xfId="0" applyFont="1" applyFill="1" applyBorder="1" applyAlignment="1">
      <alignment horizontal="center" vertical="center"/>
    </xf>
    <xf numFmtId="0" fontId="24" fillId="0" borderId="71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/>
    </xf>
    <xf numFmtId="0" fontId="12" fillId="0" borderId="2" xfId="0" applyNumberFormat="1" applyFont="1" applyFill="1" applyBorder="1" applyAlignment="1">
      <alignment horizontal="center"/>
    </xf>
    <xf numFmtId="49" fontId="12" fillId="0" borderId="99" xfId="0" applyNumberFormat="1" applyFont="1" applyFill="1" applyBorder="1" applyAlignment="1">
      <alignment horizontal="center"/>
    </xf>
    <xf numFmtId="43" fontId="15" fillId="2" borderId="63" xfId="1" applyFont="1" applyFill="1" applyBorder="1" applyAlignment="1">
      <alignment horizontal="center" vertical="center" wrapText="1"/>
    </xf>
    <xf numFmtId="167" fontId="17" fillId="10" borderId="100" xfId="4" applyNumberFormat="1" applyBorder="1" applyAlignment="1">
      <alignment horizontal="center" vertical="center"/>
    </xf>
    <xf numFmtId="43" fontId="1" fillId="2" borderId="100" xfId="1" applyFont="1" applyFill="1" applyBorder="1" applyAlignment="1">
      <alignment horizontal="center" vertical="center" wrapText="1"/>
    </xf>
    <xf numFmtId="173" fontId="0" fillId="4" borderId="100" xfId="1" applyNumberFormat="1" applyFont="1" applyFill="1" applyBorder="1" applyAlignment="1">
      <alignment vertical="center"/>
    </xf>
    <xf numFmtId="173" fontId="0" fillId="0" borderId="105" xfId="0" applyNumberFormat="1" applyFont="1" applyFill="1" applyBorder="1" applyAlignment="1">
      <alignment vertical="center"/>
    </xf>
    <xf numFmtId="173" fontId="0" fillId="0" borderId="106" xfId="0" applyNumberFormat="1" applyFont="1" applyFill="1" applyBorder="1" applyAlignment="1">
      <alignment vertical="center"/>
    </xf>
    <xf numFmtId="173" fontId="0" fillId="0" borderId="109" xfId="0" applyNumberFormat="1" applyFont="1" applyFill="1" applyBorder="1" applyAlignment="1">
      <alignment vertical="center"/>
    </xf>
    <xf numFmtId="173" fontId="11" fillId="0" borderId="109" xfId="1" applyNumberFormat="1" applyFont="1" applyFill="1" applyBorder="1" applyAlignment="1"/>
    <xf numFmtId="173" fontId="11" fillId="0" borderId="112" xfId="0" applyNumberFormat="1" applyFont="1" applyFill="1" applyBorder="1" applyAlignment="1">
      <alignment vertical="center"/>
    </xf>
    <xf numFmtId="173" fontId="11" fillId="16" borderId="138" xfId="1" applyNumberFormat="1" applyFont="1" applyFill="1" applyBorder="1" applyAlignment="1">
      <alignment horizontal="center" vertical="center"/>
    </xf>
    <xf numFmtId="173" fontId="0" fillId="0" borderId="106" xfId="1" applyNumberFormat="1" applyFont="1" applyFill="1" applyBorder="1" applyAlignment="1">
      <alignment horizontal="center" vertical="center"/>
    </xf>
    <xf numFmtId="167" fontId="0" fillId="4" borderId="100" xfId="1" applyNumberFormat="1" applyFont="1" applyFill="1" applyBorder="1" applyAlignment="1">
      <alignment horizontal="center" vertical="center"/>
    </xf>
    <xf numFmtId="173" fontId="0" fillId="0" borderId="113" xfId="0" applyNumberFormat="1" applyFont="1" applyFill="1" applyBorder="1" applyAlignment="1">
      <alignment vertical="center"/>
    </xf>
    <xf numFmtId="173" fontId="0" fillId="0" borderId="95" xfId="0" applyNumberFormat="1" applyFont="1" applyFill="1" applyBorder="1" applyAlignment="1">
      <alignment vertical="center"/>
    </xf>
    <xf numFmtId="173" fontId="0" fillId="0" borderId="96" xfId="0" applyNumberFormat="1" applyFont="1" applyFill="1" applyBorder="1" applyAlignment="1">
      <alignment vertical="center"/>
    </xf>
    <xf numFmtId="173" fontId="0" fillId="0" borderId="101" xfId="0" applyNumberFormat="1" applyFont="1" applyFill="1" applyBorder="1" applyAlignment="1">
      <alignment vertical="center"/>
    </xf>
    <xf numFmtId="173" fontId="11" fillId="0" borderId="101" xfId="1" applyNumberFormat="1" applyFont="1" applyFill="1" applyBorder="1" applyAlignment="1">
      <alignment horizontal="center" vertical="center"/>
    </xf>
    <xf numFmtId="173" fontId="0" fillId="0" borderId="141" xfId="0" applyNumberFormat="1" applyFont="1" applyFill="1" applyBorder="1" applyAlignment="1">
      <alignment vertical="center"/>
    </xf>
    <xf numFmtId="173" fontId="11" fillId="0" borderId="113" xfId="0" applyNumberFormat="1" applyFont="1" applyFill="1" applyBorder="1" applyAlignment="1">
      <alignment vertical="center"/>
    </xf>
    <xf numFmtId="173" fontId="11" fillId="16" borderId="137" xfId="1" applyNumberFormat="1" applyFont="1" applyFill="1" applyBorder="1" applyAlignment="1">
      <alignment horizontal="center" vertical="center"/>
    </xf>
    <xf numFmtId="173" fontId="0" fillId="0" borderId="96" xfId="1" applyNumberFormat="1" applyFont="1" applyFill="1" applyBorder="1" applyAlignment="1">
      <alignment horizontal="center" vertical="center"/>
    </xf>
    <xf numFmtId="173" fontId="11" fillId="0" borderId="96" xfId="1" applyNumberFormat="1" applyFont="1" applyFill="1" applyBorder="1" applyAlignment="1">
      <alignment horizontal="center" vertical="center"/>
    </xf>
    <xf numFmtId="173" fontId="11" fillId="0" borderId="113" xfId="1" applyNumberFormat="1" applyFont="1" applyFill="1" applyBorder="1" applyAlignment="1">
      <alignment horizontal="center" vertical="center"/>
    </xf>
    <xf numFmtId="173" fontId="11" fillId="15" borderId="96" xfId="1" applyNumberFormat="1" applyFont="1" applyFill="1" applyBorder="1" applyAlignment="1">
      <alignment horizontal="center" vertical="center"/>
    </xf>
    <xf numFmtId="173" fontId="0" fillId="0" borderId="98" xfId="1" applyNumberFormat="1" applyFont="1" applyFill="1" applyBorder="1" applyAlignment="1">
      <alignment horizontal="center" vertical="center"/>
    </xf>
    <xf numFmtId="43" fontId="15" fillId="2" borderId="100" xfId="1" applyFont="1" applyFill="1" applyBorder="1" applyAlignment="1">
      <alignment horizontal="center" vertical="center" wrapText="1"/>
    </xf>
    <xf numFmtId="173" fontId="11" fillId="0" borderId="101" xfId="1" applyNumberFormat="1" applyFont="1" applyFill="1" applyBorder="1" applyAlignment="1"/>
    <xf numFmtId="49" fontId="11" fillId="0" borderId="73" xfId="0" applyNumberFormat="1" applyFont="1" applyFill="1" applyBorder="1" applyAlignment="1">
      <alignment horizontal="center"/>
    </xf>
    <xf numFmtId="164" fontId="11" fillId="0" borderId="112" xfId="1" applyNumberFormat="1" applyFont="1" applyFill="1" applyBorder="1" applyAlignment="1">
      <alignment horizontal="center"/>
    </xf>
    <xf numFmtId="173" fontId="11" fillId="0" borderId="152" xfId="1" applyNumberFormat="1" applyFont="1" applyFill="1" applyBorder="1" applyAlignment="1">
      <alignment horizontal="center" vertical="center"/>
    </xf>
    <xf numFmtId="173" fontId="11" fillId="0" borderId="98" xfId="1" applyNumberFormat="1" applyFont="1" applyFill="1" applyBorder="1" applyAlignment="1">
      <alignment horizontal="center" vertical="center"/>
    </xf>
    <xf numFmtId="173" fontId="11" fillId="0" borderId="109" xfId="1" applyNumberFormat="1" applyFont="1" applyFill="1" applyBorder="1" applyAlignment="1">
      <alignment horizontal="center" vertical="center"/>
    </xf>
    <xf numFmtId="173" fontId="0" fillId="0" borderId="107" xfId="0" applyNumberFormat="1" applyFont="1" applyFill="1" applyBorder="1" applyAlignment="1">
      <alignment vertical="center"/>
    </xf>
    <xf numFmtId="173" fontId="11" fillId="0" borderId="106" xfId="1" applyNumberFormat="1" applyFont="1" applyFill="1" applyBorder="1" applyAlignment="1">
      <alignment horizontal="center" vertical="center"/>
    </xf>
    <xf numFmtId="173" fontId="11" fillId="0" borderId="112" xfId="1" applyNumberFormat="1" applyFont="1" applyFill="1" applyBorder="1" applyAlignment="1">
      <alignment horizontal="center" vertical="center"/>
    </xf>
    <xf numFmtId="173" fontId="11" fillId="15" borderId="106" xfId="1" applyNumberFormat="1" applyFont="1" applyFill="1" applyBorder="1" applyAlignment="1">
      <alignment horizontal="center" vertical="center"/>
    </xf>
    <xf numFmtId="173" fontId="0" fillId="0" borderId="107" xfId="1" applyNumberFormat="1" applyFont="1" applyFill="1" applyBorder="1" applyAlignment="1">
      <alignment horizontal="center" vertical="center"/>
    </xf>
    <xf numFmtId="173" fontId="0" fillId="4" borderId="100" xfId="1" applyNumberFormat="1" applyFont="1" applyFill="1" applyBorder="1" applyAlignment="1"/>
    <xf numFmtId="173" fontId="0" fillId="0" borderId="143" xfId="0" applyNumberFormat="1" applyFont="1" applyFill="1" applyBorder="1" applyAlignment="1">
      <alignment vertical="center"/>
    </xf>
    <xf numFmtId="173" fontId="0" fillId="0" borderId="95" xfId="1" applyNumberFormat="1" applyFont="1" applyFill="1" applyBorder="1" applyAlignment="1">
      <alignment vertical="center"/>
    </xf>
    <xf numFmtId="173" fontId="0" fillId="0" borderId="96" xfId="1" applyNumberFormat="1" applyFont="1" applyFill="1" applyBorder="1" applyAlignment="1">
      <alignment vertical="center"/>
    </xf>
    <xf numFmtId="173" fontId="0" fillId="0" borderId="101" xfId="1" applyNumberFormat="1" applyFont="1" applyFill="1" applyBorder="1" applyAlignment="1">
      <alignment vertical="center"/>
    </xf>
    <xf numFmtId="173" fontId="0" fillId="0" borderId="141" xfId="1" applyNumberFormat="1" applyFont="1" applyFill="1" applyBorder="1" applyAlignment="1">
      <alignment vertical="center"/>
    </xf>
    <xf numFmtId="173" fontId="11" fillId="0" borderId="143" xfId="1" applyNumberFormat="1" applyFont="1" applyFill="1" applyBorder="1" applyAlignment="1">
      <alignment vertical="center"/>
    </xf>
    <xf numFmtId="167" fontId="11" fillId="0" borderId="43" xfId="1" applyNumberFormat="1" applyFont="1" applyBorder="1"/>
    <xf numFmtId="173" fontId="0" fillId="0" borderId="143" xfId="1" applyNumberFormat="1" applyFont="1" applyFill="1" applyBorder="1" applyAlignment="1">
      <alignment vertical="center"/>
    </xf>
    <xf numFmtId="0" fontId="0" fillId="17" borderId="65" xfId="0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/>
    </xf>
    <xf numFmtId="164" fontId="11" fillId="17" borderId="106" xfId="1" applyNumberFormat="1" applyFont="1" applyFill="1" applyBorder="1" applyAlignment="1">
      <alignment horizontal="center"/>
    </xf>
    <xf numFmtId="164" fontId="11" fillId="17" borderId="110" xfId="1" applyNumberFormat="1" applyFont="1" applyFill="1" applyBorder="1" applyAlignment="1">
      <alignment horizontal="center"/>
    </xf>
    <xf numFmtId="173" fontId="0" fillId="17" borderId="113" xfId="0" applyNumberFormat="1" applyFont="1" applyFill="1" applyBorder="1" applyAlignment="1">
      <alignment vertical="center"/>
    </xf>
    <xf numFmtId="0" fontId="0" fillId="17" borderId="2" xfId="0" applyFont="1" applyFill="1" applyBorder="1" applyAlignment="1">
      <alignment horizontal="center" vertical="center"/>
    </xf>
    <xf numFmtId="0" fontId="12" fillId="17" borderId="2" xfId="0" applyFont="1" applyFill="1" applyBorder="1" applyAlignment="1">
      <alignment horizontal="center"/>
    </xf>
    <xf numFmtId="164" fontId="11" fillId="17" borderId="90" xfId="1" applyNumberFormat="1" applyFont="1" applyFill="1" applyBorder="1" applyAlignment="1">
      <alignment horizontal="center"/>
    </xf>
    <xf numFmtId="173" fontId="0" fillId="17" borderId="96" xfId="1" applyNumberFormat="1" applyFont="1" applyFill="1" applyBorder="1" applyAlignment="1">
      <alignment vertical="center"/>
    </xf>
    <xf numFmtId="173" fontId="0" fillId="17" borderId="112" xfId="0" applyNumberFormat="1" applyFont="1" applyFill="1" applyBorder="1" applyAlignment="1">
      <alignment vertical="center"/>
    </xf>
    <xf numFmtId="173" fontId="0" fillId="17" borderId="106" xfId="0" applyNumberFormat="1" applyFont="1" applyFill="1" applyBorder="1" applyAlignment="1">
      <alignment vertical="center"/>
    </xf>
    <xf numFmtId="173" fontId="0" fillId="17" borderId="96" xfId="0" applyNumberFormat="1" applyFont="1" applyFill="1" applyBorder="1" applyAlignment="1">
      <alignment vertical="center"/>
    </xf>
    <xf numFmtId="173" fontId="11" fillId="0" borderId="106" xfId="1" applyNumberFormat="1" applyFont="1" applyBorder="1" applyAlignment="1">
      <alignment horizontal="center" vertical="center"/>
    </xf>
    <xf numFmtId="173" fontId="11" fillId="0" borderId="43" xfId="1" applyNumberFormat="1" applyFont="1" applyBorder="1" applyAlignment="1">
      <alignment horizontal="center" vertical="center"/>
    </xf>
    <xf numFmtId="173" fontId="11" fillId="0" borderId="109" xfId="1" applyNumberFormat="1" applyFont="1" applyBorder="1" applyAlignment="1">
      <alignment horizontal="center" vertical="center"/>
    </xf>
    <xf numFmtId="173" fontId="11" fillId="0" borderId="144" xfId="1" applyNumberFormat="1" applyFont="1" applyBorder="1" applyAlignment="1">
      <alignment horizontal="center" vertical="center"/>
    </xf>
    <xf numFmtId="173" fontId="11" fillId="15" borderId="43" xfId="1" applyNumberFormat="1" applyFont="1" applyFill="1" applyBorder="1" applyAlignment="1">
      <alignment horizontal="center" vertical="center"/>
    </xf>
    <xf numFmtId="173" fontId="11" fillId="0" borderId="43" xfId="1" applyNumberFormat="1" applyFont="1" applyFill="1" applyBorder="1" applyAlignment="1">
      <alignment horizontal="center" vertical="center"/>
    </xf>
    <xf numFmtId="173" fontId="11" fillId="0" borderId="105" xfId="1" applyNumberFormat="1" applyFont="1" applyBorder="1" applyAlignment="1">
      <alignment horizontal="center" vertical="center"/>
    </xf>
    <xf numFmtId="173" fontId="11" fillId="17" borderId="106" xfId="1" applyNumberFormat="1" applyFont="1" applyFill="1" applyBorder="1" applyAlignment="1">
      <alignment horizontal="center" vertical="center"/>
    </xf>
    <xf numFmtId="173" fontId="11" fillId="17" borderId="43" xfId="1" applyNumberFormat="1" applyFont="1" applyFill="1" applyBorder="1" applyAlignment="1">
      <alignment horizontal="center" vertical="center"/>
    </xf>
    <xf numFmtId="173" fontId="11" fillId="4" borderId="100" xfId="1" applyNumberFormat="1" applyFont="1" applyFill="1" applyBorder="1" applyAlignment="1">
      <alignment vertical="center"/>
    </xf>
    <xf numFmtId="173" fontId="11" fillId="0" borderId="122" xfId="1" applyNumberFormat="1" applyFont="1" applyBorder="1" applyAlignment="1">
      <alignment horizontal="center" vertical="center"/>
    </xf>
    <xf numFmtId="173" fontId="11" fillId="0" borderId="107" xfId="1" applyNumberFormat="1" applyFont="1" applyBorder="1" applyAlignment="1">
      <alignment horizontal="center" vertical="center"/>
    </xf>
    <xf numFmtId="173" fontId="11" fillId="0" borderId="141" xfId="1" applyNumberFormat="1" applyFont="1" applyBorder="1" applyAlignment="1">
      <alignment horizontal="center" vertical="center"/>
    </xf>
    <xf numFmtId="173" fontId="11" fillId="0" borderId="112" xfId="1" applyNumberFormat="1" applyFont="1" applyBorder="1" applyAlignment="1">
      <alignment horizontal="center" vertical="center"/>
    </xf>
    <xf numFmtId="173" fontId="11" fillId="0" borderId="143" xfId="1" applyNumberFormat="1" applyFont="1" applyBorder="1" applyAlignment="1">
      <alignment horizontal="center" vertical="center"/>
    </xf>
    <xf numFmtId="173" fontId="11" fillId="16" borderId="100" xfId="1" applyNumberFormat="1" applyFont="1" applyFill="1" applyBorder="1" applyAlignment="1">
      <alignment horizontal="center" vertical="center"/>
    </xf>
    <xf numFmtId="173" fontId="11" fillId="0" borderId="143" xfId="1" applyNumberFormat="1" applyFont="1" applyFill="1" applyBorder="1" applyAlignment="1">
      <alignment horizontal="center" vertical="center"/>
    </xf>
    <xf numFmtId="173" fontId="11" fillId="0" borderId="107" xfId="1" applyNumberFormat="1" applyFont="1" applyFill="1" applyBorder="1" applyAlignment="1">
      <alignment horizontal="center" vertical="center"/>
    </xf>
    <xf numFmtId="173" fontId="11" fillId="0" borderId="141" xfId="1" applyNumberFormat="1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5" xfId="0" applyFont="1" applyFill="1" applyBorder="1" applyAlignment="1">
      <alignment horizontal="center" vertical="center"/>
    </xf>
    <xf numFmtId="169" fontId="11" fillId="17" borderId="106" xfId="1" applyNumberFormat="1" applyFont="1" applyFill="1" applyBorder="1" applyAlignment="1">
      <alignment horizontal="center"/>
    </xf>
    <xf numFmtId="169" fontId="11" fillId="17" borderId="90" xfId="1" applyNumberFormat="1" applyFont="1" applyFill="1" applyBorder="1" applyAlignment="1">
      <alignment horizontal="center"/>
    </xf>
    <xf numFmtId="173" fontId="0" fillId="17" borderId="43" xfId="1" applyNumberFormat="1" applyFont="1" applyFill="1" applyBorder="1" applyAlignment="1">
      <alignment vertical="center"/>
    </xf>
    <xf numFmtId="173" fontId="0" fillId="17" borderId="106" xfId="1" applyNumberFormat="1" applyFont="1" applyFill="1" applyBorder="1" applyAlignment="1">
      <alignment horizontal="center" vertical="center"/>
    </xf>
    <xf numFmtId="173" fontId="0" fillId="17" borderId="96" xfId="1" applyNumberFormat="1" applyFont="1" applyFill="1" applyBorder="1" applyAlignment="1">
      <alignment horizontal="center" vertical="center"/>
    </xf>
    <xf numFmtId="173" fontId="11" fillId="17" borderId="109" xfId="1" applyNumberFormat="1" applyFont="1" applyFill="1" applyBorder="1" applyAlignment="1">
      <alignment horizontal="center" vertical="center"/>
    </xf>
    <xf numFmtId="173" fontId="11" fillId="17" borderId="96" xfId="1" applyNumberFormat="1" applyFont="1" applyFill="1" applyBorder="1" applyAlignment="1">
      <alignment horizontal="center" vertical="center"/>
    </xf>
    <xf numFmtId="0" fontId="11" fillId="17" borderId="65" xfId="0" applyFont="1" applyFill="1" applyBorder="1" applyAlignment="1">
      <alignment horizontal="center"/>
    </xf>
    <xf numFmtId="169" fontId="11" fillId="17" borderId="110" xfId="1" applyNumberFormat="1" applyFont="1" applyFill="1" applyBorder="1" applyAlignment="1">
      <alignment horizontal="center"/>
    </xf>
    <xf numFmtId="173" fontId="0" fillId="17" borderId="143" xfId="1" applyNumberFormat="1" applyFont="1" applyFill="1" applyBorder="1" applyAlignment="1">
      <alignment vertical="center"/>
    </xf>
    <xf numFmtId="173" fontId="11" fillId="17" borderId="101" xfId="1" applyNumberFormat="1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/>
    </xf>
    <xf numFmtId="173" fontId="0" fillId="17" borderId="105" xfId="1" applyNumberFormat="1" applyFont="1" applyFill="1" applyBorder="1" applyAlignment="1">
      <alignment horizontal="center" vertical="center"/>
    </xf>
    <xf numFmtId="173" fontId="0" fillId="17" borderId="95" xfId="1" applyNumberFormat="1" applyFont="1" applyFill="1" applyBorder="1" applyAlignment="1">
      <alignment horizontal="center" vertical="center"/>
    </xf>
    <xf numFmtId="173" fontId="11" fillId="17" borderId="105" xfId="1" applyNumberFormat="1" applyFont="1" applyFill="1" applyBorder="1" applyAlignment="1">
      <alignment horizontal="center" vertical="center"/>
    </xf>
    <xf numFmtId="173" fontId="11" fillId="17" borderId="122" xfId="1" applyNumberFormat="1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164" fontId="11" fillId="17" borderId="106" xfId="2" applyNumberFormat="1" applyFont="1" applyFill="1" applyBorder="1" applyAlignment="1">
      <alignment horizontal="center" vertical="center"/>
    </xf>
    <xf numFmtId="164" fontId="11" fillId="17" borderId="90" xfId="1" applyNumberFormat="1" applyFont="1" applyFill="1" applyBorder="1" applyAlignment="1">
      <alignment horizontal="center" vertical="center"/>
    </xf>
    <xf numFmtId="0" fontId="0" fillId="18" borderId="1" xfId="0" applyFont="1" applyFill="1" applyBorder="1" applyAlignment="1">
      <alignment horizontal="center" vertical="center"/>
    </xf>
    <xf numFmtId="0" fontId="0" fillId="18" borderId="2" xfId="0" applyFont="1" applyFill="1" applyBorder="1" applyAlignment="1">
      <alignment horizontal="center" vertical="center"/>
    </xf>
    <xf numFmtId="164" fontId="0" fillId="18" borderId="105" xfId="1" applyNumberFormat="1" applyFont="1" applyFill="1" applyBorder="1" applyAlignment="1">
      <alignment horizontal="center" vertical="center"/>
    </xf>
    <xf numFmtId="164" fontId="0" fillId="18" borderId="90" xfId="1" applyNumberFormat="1" applyFont="1" applyFill="1" applyBorder="1" applyAlignment="1">
      <alignment horizontal="center" vertical="center"/>
    </xf>
    <xf numFmtId="173" fontId="0" fillId="18" borderId="96" xfId="1" applyNumberFormat="1" applyFont="1" applyFill="1" applyBorder="1" applyAlignment="1">
      <alignment horizontal="center" vertical="center"/>
    </xf>
    <xf numFmtId="173" fontId="0" fillId="18" borderId="106" xfId="1" applyNumberFormat="1" applyFont="1" applyFill="1" applyBorder="1" applyAlignment="1">
      <alignment horizontal="center" vertical="center"/>
    </xf>
    <xf numFmtId="173" fontId="11" fillId="18" borderId="106" xfId="1" applyNumberFormat="1" applyFont="1" applyFill="1" applyBorder="1" applyAlignment="1">
      <alignment horizontal="center" vertical="center"/>
    </xf>
    <xf numFmtId="173" fontId="11" fillId="18" borderId="43" xfId="1" applyNumberFormat="1" applyFont="1" applyFill="1" applyBorder="1" applyAlignment="1">
      <alignment horizontal="center" vertical="center"/>
    </xf>
    <xf numFmtId="164" fontId="0" fillId="18" borderId="106" xfId="1" applyNumberFormat="1" applyFon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/>
    </xf>
    <xf numFmtId="0" fontId="0" fillId="18" borderId="65" xfId="0" applyFont="1" applyFill="1" applyBorder="1" applyAlignment="1">
      <alignment horizontal="center" vertical="center"/>
    </xf>
    <xf numFmtId="164" fontId="0" fillId="18" borderId="109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/>
    </xf>
    <xf numFmtId="167" fontId="17" fillId="9" borderId="100" xfId="3" applyNumberFormat="1" applyBorder="1" applyAlignment="1">
      <alignment horizontal="center" vertical="center"/>
    </xf>
    <xf numFmtId="0" fontId="11" fillId="17" borderId="2" xfId="0" applyNumberFormat="1" applyFont="1" applyFill="1" applyBorder="1" applyAlignment="1">
      <alignment horizontal="center"/>
    </xf>
    <xf numFmtId="49" fontId="11" fillId="0" borderId="99" xfId="0" applyNumberFormat="1" applyFont="1" applyFill="1" applyBorder="1" applyAlignment="1">
      <alignment horizontal="center"/>
    </xf>
    <xf numFmtId="0" fontId="11" fillId="17" borderId="1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1" fillId="18" borderId="65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3" fontId="11" fillId="0" borderId="144" xfId="1" applyNumberFormat="1" applyFont="1" applyFill="1" applyBorder="1" applyAlignment="1">
      <alignment horizontal="center" vertical="center"/>
    </xf>
    <xf numFmtId="173" fontId="0" fillId="0" borderId="43" xfId="1" applyNumberFormat="1" applyFont="1" applyFill="1" applyBorder="1" applyAlignment="1">
      <alignment horizontal="center" vertical="center"/>
    </xf>
    <xf numFmtId="164" fontId="0" fillId="4" borderId="63" xfId="1" applyNumberFormat="1" applyFont="1" applyFill="1" applyBorder="1" applyAlignment="1">
      <alignment horizontal="center" vertical="center"/>
    </xf>
    <xf numFmtId="164" fontId="11" fillId="4" borderId="63" xfId="1" applyNumberFormat="1" applyFont="1" applyFill="1" applyBorder="1" applyAlignment="1">
      <alignment horizontal="center"/>
    </xf>
    <xf numFmtId="164" fontId="11" fillId="0" borderId="146" xfId="1" applyNumberFormat="1" applyFont="1" applyFill="1" applyBorder="1" applyAlignment="1">
      <alignment horizontal="center"/>
    </xf>
    <xf numFmtId="173" fontId="0" fillId="0" borderId="146" xfId="1" applyNumberFormat="1" applyFont="1" applyFill="1" applyBorder="1" applyAlignment="1">
      <alignment vertical="center"/>
    </xf>
    <xf numFmtId="173" fontId="0" fillId="0" borderId="146" xfId="0" applyNumberFormat="1" applyFont="1" applyFill="1" applyBorder="1" applyAlignment="1">
      <alignment vertical="center"/>
    </xf>
    <xf numFmtId="173" fontId="26" fillId="0" borderId="95" xfId="1" applyNumberFormat="1" applyFont="1" applyBorder="1" applyAlignment="1">
      <alignment horizontal="center" vertical="center"/>
    </xf>
    <xf numFmtId="173" fontId="26" fillId="0" borderId="113" xfId="1" applyNumberFormat="1" applyFont="1" applyBorder="1" applyAlignment="1">
      <alignment horizontal="center" vertical="center"/>
    </xf>
    <xf numFmtId="173" fontId="26" fillId="0" borderId="103" xfId="1" applyNumberFormat="1" applyFont="1" applyFill="1" applyBorder="1" applyAlignment="1">
      <alignment horizontal="center" vertical="center"/>
    </xf>
    <xf numFmtId="0" fontId="24" fillId="0" borderId="43" xfId="0" applyFont="1" applyBorder="1"/>
    <xf numFmtId="0" fontId="24" fillId="0" borderId="73" xfId="0" applyFont="1" applyFill="1" applyBorder="1" applyAlignment="1">
      <alignment horizontal="left"/>
    </xf>
    <xf numFmtId="173" fontId="24" fillId="0" borderId="90" xfId="1" applyNumberFormat="1" applyFont="1" applyFill="1" applyBorder="1" applyAlignment="1">
      <alignment horizontal="center" vertical="center"/>
    </xf>
    <xf numFmtId="43" fontId="0" fillId="0" borderId="115" xfId="1" applyFont="1" applyFill="1" applyBorder="1" applyAlignment="1">
      <alignment horizontal="center" vertical="center"/>
    </xf>
    <xf numFmtId="164" fontId="11" fillId="0" borderId="97" xfId="1" applyNumberFormat="1" applyFont="1" applyFill="1" applyBorder="1" applyAlignment="1">
      <alignment horizontal="center"/>
    </xf>
    <xf numFmtId="0" fontId="9" fillId="0" borderId="143" xfId="0" applyFont="1" applyFill="1" applyBorder="1" applyAlignment="1">
      <alignment horizontal="left" vertical="center"/>
    </xf>
    <xf numFmtId="173" fontId="26" fillId="0" borderId="101" xfId="1" applyNumberFormat="1" applyFont="1" applyBorder="1" applyAlignment="1">
      <alignment horizontal="center" vertical="center"/>
    </xf>
    <xf numFmtId="173" fontId="12" fillId="0" borderId="96" xfId="1" applyNumberFormat="1" applyFont="1" applyBorder="1" applyAlignment="1">
      <alignment horizontal="center" vertical="center"/>
    </xf>
    <xf numFmtId="173" fontId="26" fillId="3" borderId="96" xfId="1" applyNumberFormat="1" applyFont="1" applyFill="1" applyBorder="1" applyAlignment="1">
      <alignment horizontal="center" vertical="center"/>
    </xf>
    <xf numFmtId="173" fontId="25" fillId="3" borderId="110" xfId="1" applyNumberFormat="1" applyFont="1" applyFill="1" applyBorder="1" applyAlignment="1">
      <alignment horizontal="center" vertical="center"/>
    </xf>
    <xf numFmtId="173" fontId="26" fillId="3" borderId="91" xfId="1" applyNumberFormat="1" applyFont="1" applyFill="1" applyBorder="1" applyAlignment="1">
      <alignment horizontal="center" vertical="center"/>
    </xf>
    <xf numFmtId="166" fontId="0" fillId="3" borderId="90" xfId="0" applyNumberFormat="1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0" fillId="0" borderId="0" xfId="0" applyFont="1"/>
    <xf numFmtId="43" fontId="0" fillId="0" borderId="0" xfId="1" applyFont="1"/>
    <xf numFmtId="43" fontId="1" fillId="0" borderId="0" xfId="1" applyFont="1"/>
    <xf numFmtId="0" fontId="16" fillId="0" borderId="0" xfId="0" applyFont="1"/>
    <xf numFmtId="0" fontId="0" fillId="4" borderId="63" xfId="0" applyFont="1" applyFill="1" applyBorder="1" applyAlignment="1">
      <alignment horizontal="center" vertical="center"/>
    </xf>
    <xf numFmtId="169" fontId="0" fillId="0" borderId="0" xfId="1" applyNumberFormat="1" applyFont="1"/>
    <xf numFmtId="0" fontId="11" fillId="4" borderId="63" xfId="0" applyFont="1" applyFill="1" applyBorder="1" applyAlignment="1">
      <alignment horizontal="center"/>
    </xf>
    <xf numFmtId="0" fontId="1" fillId="2" borderId="63" xfId="0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/>
    </xf>
    <xf numFmtId="0" fontId="0" fillId="0" borderId="0" xfId="0" applyFont="1" applyFill="1"/>
    <xf numFmtId="0" fontId="18" fillId="0" borderId="0" xfId="0" applyFont="1" applyAlignment="1">
      <alignment vertical="center"/>
    </xf>
    <xf numFmtId="0" fontId="0" fillId="4" borderId="100" xfId="0" applyFont="1" applyFill="1" applyBorder="1" applyAlignment="1">
      <alignment horizontal="left" vertical="center"/>
    </xf>
    <xf numFmtId="43" fontId="0" fillId="0" borderId="59" xfId="1" applyFont="1" applyBorder="1"/>
    <xf numFmtId="43" fontId="19" fillId="0" borderId="0" xfId="1" applyFont="1"/>
    <xf numFmtId="169" fontId="1" fillId="2" borderId="100" xfId="1" applyNumberFormat="1" applyFont="1" applyFill="1" applyBorder="1" applyAlignment="1">
      <alignment horizontal="center" vertical="center"/>
    </xf>
    <xf numFmtId="164" fontId="11" fillId="0" borderId="40" xfId="1" applyNumberFormat="1" applyFont="1" applyFill="1" applyBorder="1" applyAlignment="1">
      <alignment horizontal="center"/>
    </xf>
    <xf numFmtId="173" fontId="0" fillId="4" borderId="63" xfId="1" applyNumberFormat="1" applyFont="1" applyFill="1" applyBorder="1" applyAlignment="1">
      <alignment vertical="center"/>
    </xf>
    <xf numFmtId="173" fontId="1" fillId="4" borderId="63" xfId="1" applyNumberFormat="1" applyFont="1" applyFill="1" applyBorder="1" applyAlignment="1">
      <alignment horizontal="right" vertical="center"/>
    </xf>
    <xf numFmtId="173" fontId="12" fillId="0" borderId="59" xfId="1" applyNumberFormat="1" applyFont="1" applyBorder="1" applyAlignment="1">
      <alignment horizontal="center" vertical="center"/>
    </xf>
    <xf numFmtId="169" fontId="11" fillId="0" borderId="5" xfId="1" applyNumberFormat="1" applyFont="1" applyFill="1" applyBorder="1" applyAlignment="1">
      <alignment horizontal="center"/>
    </xf>
    <xf numFmtId="164" fontId="11" fillId="0" borderId="106" xfId="1" applyNumberFormat="1" applyFont="1" applyFill="1" applyBorder="1" applyAlignment="1">
      <alignment horizontal="center"/>
    </xf>
    <xf numFmtId="0" fontId="0" fillId="4" borderId="63" xfId="0" applyFont="1" applyFill="1" applyBorder="1" applyAlignment="1">
      <alignment horizontal="left" vertical="center"/>
    </xf>
    <xf numFmtId="49" fontId="11" fillId="0" borderId="2" xfId="0" applyNumberFormat="1" applyFont="1" applyFill="1" applyBorder="1" applyAlignment="1">
      <alignment horizontal="center"/>
    </xf>
    <xf numFmtId="0" fontId="0" fillId="0" borderId="133" xfId="0" applyFont="1" applyBorder="1"/>
    <xf numFmtId="173" fontId="1" fillId="3" borderId="2" xfId="1" applyNumberFormat="1" applyFont="1" applyFill="1" applyBorder="1" applyAlignment="1">
      <alignment horizontal="right" vertical="center"/>
    </xf>
    <xf numFmtId="169" fontId="27" fillId="9" borderId="63" xfId="3" applyNumberFormat="1" applyFont="1" applyBorder="1" applyAlignment="1">
      <alignment horizontal="center" vertical="center"/>
    </xf>
    <xf numFmtId="0" fontId="28" fillId="9" borderId="63" xfId="3" applyFont="1" applyBorder="1" applyAlignment="1">
      <alignment horizontal="center" vertical="center"/>
    </xf>
    <xf numFmtId="0" fontId="28" fillId="9" borderId="114" xfId="3" applyFont="1" applyBorder="1" applyAlignment="1">
      <alignment horizontal="center" vertical="center"/>
    </xf>
    <xf numFmtId="169" fontId="28" fillId="9" borderId="63" xfId="3" applyNumberFormat="1" applyFont="1" applyBorder="1" applyAlignment="1">
      <alignment horizontal="center" vertical="center"/>
    </xf>
    <xf numFmtId="167" fontId="28" fillId="9" borderId="63" xfId="3" applyNumberFormat="1" applyFont="1" applyBorder="1" applyAlignment="1">
      <alignment horizontal="center" vertical="center"/>
    </xf>
    <xf numFmtId="0" fontId="28" fillId="9" borderId="100" xfId="3" applyFont="1" applyBorder="1" applyAlignment="1">
      <alignment horizontal="center" vertical="center"/>
    </xf>
    <xf numFmtId="0" fontId="11" fillId="3" borderId="11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/>
    </xf>
    <xf numFmtId="0" fontId="0" fillId="3" borderId="43" xfId="0" applyFont="1" applyFill="1" applyBorder="1" applyAlignment="1">
      <alignment horizontal="left" vertical="center"/>
    </xf>
    <xf numFmtId="173" fontId="0" fillId="0" borderId="1" xfId="0" applyNumberFormat="1" applyFont="1" applyFill="1" applyBorder="1" applyAlignment="1">
      <alignment vertical="center"/>
    </xf>
    <xf numFmtId="173" fontId="0" fillId="0" borderId="99" xfId="0" applyNumberFormat="1" applyFont="1" applyFill="1" applyBorder="1" applyAlignment="1">
      <alignment vertical="center"/>
    </xf>
    <xf numFmtId="164" fontId="11" fillId="0" borderId="1" xfId="1" applyNumberFormat="1" applyFont="1" applyFill="1" applyBorder="1" applyAlignment="1">
      <alignment horizontal="center"/>
    </xf>
    <xf numFmtId="169" fontId="11" fillId="0" borderId="1" xfId="1" applyNumberFormat="1" applyFont="1" applyFill="1" applyBorder="1" applyAlignment="1">
      <alignment horizontal="center"/>
    </xf>
    <xf numFmtId="173" fontId="0" fillId="0" borderId="1" xfId="1" applyNumberFormat="1" applyFont="1" applyFill="1" applyBorder="1" applyAlignment="1">
      <alignment vertical="center"/>
    </xf>
    <xf numFmtId="173" fontId="0" fillId="0" borderId="2" xfId="1" applyNumberFormat="1" applyFont="1" applyFill="1" applyBorder="1" applyAlignment="1">
      <alignment vertical="center"/>
    </xf>
    <xf numFmtId="164" fontId="11" fillId="0" borderId="99" xfId="1" applyNumberFormat="1" applyFont="1" applyFill="1" applyBorder="1" applyAlignment="1">
      <alignment horizontal="center"/>
    </xf>
    <xf numFmtId="173" fontId="0" fillId="0" borderId="99" xfId="1" applyNumberFormat="1" applyFont="1" applyFill="1" applyBorder="1" applyAlignment="1">
      <alignment vertical="center"/>
    </xf>
    <xf numFmtId="169" fontId="1" fillId="2" borderId="114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 wrapText="1"/>
    </xf>
    <xf numFmtId="173" fontId="0" fillId="0" borderId="91" xfId="0" applyNumberFormat="1" applyFont="1" applyFill="1" applyBorder="1" applyAlignment="1">
      <alignment vertical="center"/>
    </xf>
    <xf numFmtId="43" fontId="1" fillId="2" borderId="114" xfId="1" applyFont="1" applyFill="1" applyBorder="1" applyAlignment="1">
      <alignment horizontal="center" vertical="center"/>
    </xf>
    <xf numFmtId="43" fontId="9" fillId="2" borderId="114" xfId="1" applyFont="1" applyFill="1" applyBorder="1" applyAlignment="1">
      <alignment horizontal="center" vertical="center" wrapText="1"/>
    </xf>
    <xf numFmtId="173" fontId="11" fillId="0" borderId="1" xfId="1" applyNumberFormat="1" applyFont="1" applyFill="1" applyBorder="1" applyAlignment="1">
      <alignment horizontal="center" vertical="center"/>
    </xf>
    <xf numFmtId="166" fontId="0" fillId="0" borderId="99" xfId="0" applyNumberFormat="1" applyFont="1" applyFill="1" applyBorder="1" applyAlignment="1">
      <alignment vertical="center"/>
    </xf>
    <xf numFmtId="173" fontId="0" fillId="3" borderId="91" xfId="0" applyNumberFormat="1" applyFont="1" applyFill="1" applyBorder="1" applyAlignment="1">
      <alignment vertical="center"/>
    </xf>
    <xf numFmtId="167" fontId="28" fillId="9" borderId="84" xfId="3" applyNumberFormat="1" applyFont="1" applyBorder="1" applyAlignment="1">
      <alignment horizontal="center" vertical="center"/>
    </xf>
    <xf numFmtId="173" fontId="0" fillId="3" borderId="5" xfId="0" applyNumberFormat="1" applyFont="1" applyFill="1" applyBorder="1" applyAlignment="1">
      <alignment vertical="center"/>
    </xf>
    <xf numFmtId="43" fontId="1" fillId="17" borderId="63" xfId="1" applyFont="1" applyFill="1" applyBorder="1" applyAlignment="1">
      <alignment horizontal="center" vertical="center"/>
    </xf>
    <xf numFmtId="0" fontId="1" fillId="19" borderId="63" xfId="0" applyFont="1" applyFill="1" applyBorder="1" applyAlignment="1">
      <alignment horizontal="center" vertical="center"/>
    </xf>
    <xf numFmtId="0" fontId="1" fillId="19" borderId="100" xfId="0" applyFont="1" applyFill="1" applyBorder="1" applyAlignment="1">
      <alignment horizontal="center" vertical="center"/>
    </xf>
    <xf numFmtId="169" fontId="1" fillId="19" borderId="100" xfId="1" applyNumberFormat="1" applyFont="1" applyFill="1" applyBorder="1" applyAlignment="1">
      <alignment horizontal="center" vertical="center"/>
    </xf>
    <xf numFmtId="43" fontId="1" fillId="19" borderId="63" xfId="1" applyFont="1" applyFill="1" applyBorder="1" applyAlignment="1">
      <alignment horizontal="center" vertical="center"/>
    </xf>
    <xf numFmtId="43" fontId="1" fillId="19" borderId="84" xfId="1" applyFont="1" applyFill="1" applyBorder="1" applyAlignment="1">
      <alignment horizontal="center" vertical="center" wrapText="1"/>
    </xf>
    <xf numFmtId="43" fontId="1" fillId="19" borderId="63" xfId="1" applyFont="1" applyFill="1" applyBorder="1" applyAlignment="1">
      <alignment horizontal="center" vertical="center" wrapText="1"/>
    </xf>
    <xf numFmtId="43" fontId="9" fillId="19" borderId="114" xfId="1" applyFont="1" applyFill="1" applyBorder="1" applyAlignment="1">
      <alignment horizontal="center" vertical="center" wrapText="1"/>
    </xf>
    <xf numFmtId="173" fontId="27" fillId="20" borderId="63" xfId="1" applyNumberFormat="1" applyFont="1" applyFill="1" applyBorder="1" applyAlignment="1">
      <alignment horizontal="right" vertical="center"/>
    </xf>
    <xf numFmtId="0" fontId="27" fillId="20" borderId="63" xfId="0" applyFont="1" applyFill="1" applyBorder="1" applyAlignment="1">
      <alignment horizontal="center" vertical="center"/>
    </xf>
    <xf numFmtId="0" fontId="27" fillId="20" borderId="63" xfId="0" applyFont="1" applyFill="1" applyBorder="1" applyAlignment="1">
      <alignment horizontal="center"/>
    </xf>
    <xf numFmtId="164" fontId="27" fillId="20" borderId="63" xfId="1" applyNumberFormat="1" applyFont="1" applyFill="1" applyBorder="1" applyAlignment="1">
      <alignment horizontal="center"/>
    </xf>
    <xf numFmtId="173" fontId="27" fillId="20" borderId="63" xfId="1" applyNumberFormat="1" applyFont="1" applyFill="1" applyBorder="1" applyAlignment="1">
      <alignment vertical="center"/>
    </xf>
    <xf numFmtId="173" fontId="27" fillId="20" borderId="63" xfId="1" applyNumberFormat="1" applyFont="1" applyFill="1" applyBorder="1" applyAlignment="1">
      <alignment horizontal="center"/>
    </xf>
    <xf numFmtId="173" fontId="27" fillId="20" borderId="114" xfId="1" applyNumberFormat="1" applyFont="1" applyFill="1" applyBorder="1" applyAlignment="1">
      <alignment vertical="center"/>
    </xf>
    <xf numFmtId="0" fontId="27" fillId="20" borderId="100" xfId="0" applyFont="1" applyFill="1" applyBorder="1" applyAlignment="1">
      <alignment horizontal="left" vertical="center"/>
    </xf>
    <xf numFmtId="43" fontId="28" fillId="21" borderId="0" xfId="1" applyFont="1" applyFill="1"/>
    <xf numFmtId="43" fontId="29" fillId="21" borderId="0" xfId="1" applyFont="1" applyFill="1" applyAlignment="1">
      <alignment horizontal="center"/>
    </xf>
    <xf numFmtId="43" fontId="30" fillId="21" borderId="0" xfId="1" applyFont="1" applyFill="1" applyAlignment="1">
      <alignment horizontal="center"/>
    </xf>
    <xf numFmtId="43" fontId="31" fillId="21" borderId="0" xfId="1" applyFont="1" applyFill="1"/>
    <xf numFmtId="43" fontId="0" fillId="0" borderId="0" xfId="1" applyFont="1" applyAlignment="1">
      <alignment horizontal="center" vertical="center"/>
    </xf>
    <xf numFmtId="43" fontId="1" fillId="0" borderId="0" xfId="1" applyFont="1" applyAlignment="1">
      <alignment horizontal="center" vertical="center"/>
    </xf>
    <xf numFmtId="43" fontId="1" fillId="0" borderId="63" xfId="1" applyFont="1" applyBorder="1" applyAlignment="1">
      <alignment horizontal="center" vertical="center"/>
    </xf>
    <xf numFmtId="43" fontId="1" fillId="0" borderId="0" xfId="1" applyFont="1" applyAlignment="1">
      <alignment horizontal="right"/>
    </xf>
    <xf numFmtId="43" fontId="32" fillId="0" borderId="73" xfId="1" applyFont="1" applyBorder="1" applyAlignment="1">
      <alignment horizontal="center" vertical="center"/>
    </xf>
    <xf numFmtId="43" fontId="33" fillId="0" borderId="86" xfId="1" applyFont="1" applyBorder="1" applyAlignment="1">
      <alignment horizontal="center" vertical="center"/>
    </xf>
    <xf numFmtId="43" fontId="32" fillId="2" borderId="63" xfId="1" applyFont="1" applyFill="1" applyBorder="1" applyAlignment="1">
      <alignment horizontal="center" vertical="center"/>
    </xf>
    <xf numFmtId="43" fontId="32" fillId="2" borderId="87" xfId="1" applyFont="1" applyFill="1" applyBorder="1" applyAlignment="1">
      <alignment horizontal="center" vertical="center"/>
    </xf>
    <xf numFmtId="43" fontId="16" fillId="2" borderId="86" xfId="1" applyFont="1" applyFill="1" applyBorder="1" applyAlignment="1">
      <alignment horizontal="center" vertical="center"/>
    </xf>
    <xf numFmtId="43" fontId="16" fillId="22" borderId="63" xfId="1" applyFont="1" applyFill="1" applyBorder="1" applyAlignment="1">
      <alignment horizontal="center" vertical="center"/>
    </xf>
    <xf numFmtId="43" fontId="0" fillId="0" borderId="0" xfId="1" applyFont="1" applyAlignment="1">
      <alignment vertical="center"/>
    </xf>
    <xf numFmtId="43" fontId="1" fillId="0" borderId="0" xfId="1" applyFont="1" applyAlignment="1">
      <alignment vertical="center"/>
    </xf>
    <xf numFmtId="43" fontId="1" fillId="0" borderId="0" xfId="1" applyFont="1" applyAlignment="1">
      <alignment horizontal="right" vertical="center"/>
    </xf>
    <xf numFmtId="43" fontId="0" fillId="17" borderId="63" xfId="1" applyFont="1" applyFill="1" applyBorder="1" applyAlignment="1">
      <alignment horizontal="center" vertical="center"/>
    </xf>
    <xf numFmtId="43" fontId="19" fillId="0" borderId="0" xfId="1" applyFont="1" applyAlignment="1">
      <alignment vertical="center"/>
    </xf>
    <xf numFmtId="43" fontId="16" fillId="2" borderId="85" xfId="1" applyFont="1" applyFill="1" applyBorder="1" applyAlignment="1">
      <alignment horizontal="center" vertical="center"/>
    </xf>
    <xf numFmtId="43" fontId="16" fillId="2" borderId="6" xfId="1" applyFont="1" applyFill="1" applyBorder="1" applyAlignment="1">
      <alignment horizontal="center" vertical="center"/>
    </xf>
    <xf numFmtId="43" fontId="33" fillId="0" borderId="85" xfId="1" applyFont="1" applyBorder="1" applyAlignment="1">
      <alignment horizontal="center" vertical="center"/>
    </xf>
    <xf numFmtId="43" fontId="33" fillId="0" borderId="6" xfId="1" applyFont="1" applyBorder="1" applyAlignment="1">
      <alignment horizontal="center" vertical="center"/>
    </xf>
    <xf numFmtId="169" fontId="11" fillId="0" borderId="11" xfId="1" applyNumberFormat="1" applyFont="1" applyFill="1" applyBorder="1" applyAlignment="1">
      <alignment horizontal="center"/>
    </xf>
    <xf numFmtId="173" fontId="0" fillId="0" borderId="116" xfId="0" applyNumberFormat="1" applyFont="1" applyFill="1" applyBorder="1" applyAlignment="1">
      <alignment vertical="center"/>
    </xf>
    <xf numFmtId="173" fontId="11" fillId="0" borderId="87" xfId="1" applyNumberFormat="1" applyFont="1" applyFill="1" applyBorder="1" applyAlignment="1">
      <alignment horizontal="center" vertical="center"/>
    </xf>
    <xf numFmtId="166" fontId="0" fillId="0" borderId="87" xfId="0" applyNumberFormat="1" applyFont="1" applyFill="1" applyBorder="1" applyAlignment="1">
      <alignment vertical="center"/>
    </xf>
    <xf numFmtId="0" fontId="0" fillId="3" borderId="122" xfId="0" applyFont="1" applyFill="1" applyBorder="1" applyAlignment="1">
      <alignment horizontal="center" vertical="center"/>
    </xf>
    <xf numFmtId="174" fontId="0" fillId="0" borderId="0" xfId="0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8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73" fontId="11" fillId="4" borderId="63" xfId="1" applyNumberFormat="1" applyFont="1" applyFill="1" applyBorder="1" applyAlignment="1">
      <alignment horizontal="center"/>
    </xf>
    <xf numFmtId="43" fontId="25" fillId="2" borderId="114" xfId="1" applyFont="1" applyFill="1" applyBorder="1" applyAlignment="1">
      <alignment horizontal="center" vertical="center" wrapText="1"/>
    </xf>
    <xf numFmtId="173" fontId="25" fillId="0" borderId="112" xfId="0" applyNumberFormat="1" applyFont="1" applyFill="1" applyBorder="1" applyAlignment="1">
      <alignment vertical="center"/>
    </xf>
    <xf numFmtId="173" fontId="25" fillId="0" borderId="5" xfId="0" applyNumberFormat="1" applyFont="1" applyFill="1" applyBorder="1" applyAlignment="1">
      <alignment vertical="center"/>
    </xf>
    <xf numFmtId="173" fontId="25" fillId="4" borderId="63" xfId="1" applyNumberFormat="1" applyFont="1" applyFill="1" applyBorder="1" applyAlignment="1">
      <alignment horizontal="right" vertical="center"/>
    </xf>
    <xf numFmtId="173" fontId="25" fillId="0" borderId="43" xfId="1" applyNumberFormat="1" applyFont="1" applyBorder="1" applyAlignment="1">
      <alignment horizontal="center" vertical="center"/>
    </xf>
    <xf numFmtId="173" fontId="25" fillId="4" borderId="100" xfId="1" applyNumberFormat="1" applyFont="1" applyFill="1" applyBorder="1" applyAlignment="1">
      <alignment horizontal="right" vertical="center"/>
    </xf>
    <xf numFmtId="173" fontId="25" fillId="0" borderId="59" xfId="1" applyNumberFormat="1" applyFont="1" applyFill="1" applyBorder="1" applyAlignment="1">
      <alignment horizontal="center" vertical="center"/>
    </xf>
    <xf numFmtId="173" fontId="25" fillId="0" borderId="106" xfId="0" applyNumberFormat="1" applyFont="1" applyFill="1" applyBorder="1" applyAlignment="1">
      <alignment vertical="center"/>
    </xf>
    <xf numFmtId="173" fontId="25" fillId="3" borderId="43" xfId="1" applyNumberFormat="1" applyFont="1" applyFill="1" applyBorder="1" applyAlignment="1">
      <alignment horizontal="center" vertical="center"/>
    </xf>
    <xf numFmtId="43" fontId="25" fillId="19" borderId="114" xfId="1" applyFont="1" applyFill="1" applyBorder="1" applyAlignment="1">
      <alignment horizontal="center" vertical="center" wrapText="1"/>
    </xf>
    <xf numFmtId="0" fontId="25" fillId="0" borderId="133" xfId="0" applyFont="1" applyBorder="1"/>
    <xf numFmtId="173" fontId="0" fillId="0" borderId="120" xfId="0" applyNumberFormat="1" applyFont="1" applyFill="1" applyBorder="1" applyAlignment="1">
      <alignment vertical="center"/>
    </xf>
    <xf numFmtId="166" fontId="0" fillId="0" borderId="2" xfId="0" applyNumberFormat="1" applyFont="1" applyFill="1" applyBorder="1" applyAlignment="1">
      <alignment horizontal="right" vertical="center"/>
    </xf>
    <xf numFmtId="173" fontId="0" fillId="0" borderId="59" xfId="0" applyNumberFormat="1" applyFont="1" applyFill="1" applyBorder="1" applyAlignment="1">
      <alignment vertical="center"/>
    </xf>
    <xf numFmtId="0" fontId="0" fillId="0" borderId="43" xfId="0" applyFont="1" applyFill="1" applyBorder="1" applyAlignment="1">
      <alignment horizontal="right" vertical="center"/>
    </xf>
    <xf numFmtId="173" fontId="0" fillId="0" borderId="43" xfId="0" applyNumberFormat="1" applyFont="1" applyFill="1" applyBorder="1" applyAlignment="1">
      <alignment horizontal="left" vertical="center"/>
    </xf>
    <xf numFmtId="173" fontId="0" fillId="0" borderId="141" xfId="0" applyNumberFormat="1" applyFont="1" applyFill="1" applyBorder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right"/>
    </xf>
    <xf numFmtId="164" fontId="11" fillId="0" borderId="5" xfId="1" applyNumberFormat="1" applyFont="1" applyFill="1" applyBorder="1" applyAlignment="1">
      <alignment horizontal="center"/>
    </xf>
    <xf numFmtId="164" fontId="0" fillId="0" borderId="2" xfId="2" applyNumberFormat="1" applyFont="1" applyFill="1" applyBorder="1" applyAlignment="1">
      <alignment horizontal="center" vertical="center"/>
    </xf>
    <xf numFmtId="173" fontId="0" fillId="0" borderId="2" xfId="1" applyNumberFormat="1" applyFont="1" applyFill="1" applyBorder="1" applyAlignment="1"/>
    <xf numFmtId="0" fontId="0" fillId="0" borderId="2" xfId="0" applyFont="1" applyFill="1" applyBorder="1" applyAlignment="1">
      <alignment horizontal="left"/>
    </xf>
    <xf numFmtId="173" fontId="0" fillId="0" borderId="59" xfId="1" applyNumberFormat="1" applyFont="1" applyFill="1" applyBorder="1" applyAlignment="1">
      <alignment vertical="center"/>
    </xf>
    <xf numFmtId="164" fontId="0" fillId="4" borderId="114" xfId="1" applyNumberFormat="1" applyFont="1" applyFill="1" applyBorder="1" applyAlignment="1">
      <alignment horizontal="center" vertical="center"/>
    </xf>
    <xf numFmtId="173" fontId="0" fillId="4" borderId="114" xfId="1" applyNumberFormat="1" applyFont="1" applyFill="1" applyBorder="1" applyAlignment="1">
      <alignment vertical="center"/>
    </xf>
    <xf numFmtId="173" fontId="12" fillId="4" borderId="114" xfId="1" applyNumberFormat="1" applyFont="1" applyFill="1" applyBorder="1" applyAlignment="1">
      <alignment vertical="center"/>
    </xf>
    <xf numFmtId="0" fontId="1" fillId="4" borderId="63" xfId="0" applyFont="1" applyFill="1" applyBorder="1" applyAlignment="1">
      <alignment horizontal="center" vertical="center"/>
    </xf>
    <xf numFmtId="0" fontId="15" fillId="4" borderId="63" xfId="0" applyFont="1" applyFill="1" applyBorder="1" applyAlignment="1">
      <alignment horizontal="center"/>
    </xf>
    <xf numFmtId="164" fontId="15" fillId="4" borderId="63" xfId="1" applyNumberFormat="1" applyFont="1" applyFill="1" applyBorder="1" applyAlignment="1">
      <alignment horizontal="center"/>
    </xf>
    <xf numFmtId="173" fontId="15" fillId="4" borderId="63" xfId="1" applyNumberFormat="1" applyFont="1" applyFill="1" applyBorder="1" applyAlignment="1">
      <alignment horizontal="center"/>
    </xf>
    <xf numFmtId="0" fontId="1" fillId="4" borderId="100" xfId="0" applyFont="1" applyFill="1" applyBorder="1" applyAlignment="1">
      <alignment horizontal="left" vertical="center"/>
    </xf>
    <xf numFmtId="164" fontId="1" fillId="4" borderId="63" xfId="1" applyNumberFormat="1" applyFont="1" applyFill="1" applyBorder="1" applyAlignment="1">
      <alignment horizontal="right" vertical="center"/>
    </xf>
    <xf numFmtId="173" fontId="1" fillId="4" borderId="84" xfId="1" applyNumberFormat="1" applyFont="1" applyFill="1" applyBorder="1" applyAlignment="1">
      <alignment horizontal="right" vertical="center"/>
    </xf>
    <xf numFmtId="0" fontId="1" fillId="4" borderId="63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49" fontId="11" fillId="3" borderId="2" xfId="0" applyNumberFormat="1" applyFont="1" applyFill="1" applyBorder="1" applyAlignment="1">
      <alignment horizontal="center"/>
    </xf>
    <xf numFmtId="0" fontId="34" fillId="0" borderId="153" xfId="0" applyFont="1" applyBorder="1" applyAlignment="1">
      <alignment wrapText="1"/>
    </xf>
    <xf numFmtId="0" fontId="36" fillId="23" borderId="159" xfId="0" applyFont="1" applyFill="1" applyBorder="1" applyAlignment="1">
      <alignment horizontal="center" vertical="center" wrapText="1" readingOrder="1"/>
    </xf>
    <xf numFmtId="0" fontId="36" fillId="23" borderId="160" xfId="0" applyFont="1" applyFill="1" applyBorder="1" applyAlignment="1">
      <alignment horizontal="center" vertical="center" wrapText="1" readingOrder="1"/>
    </xf>
    <xf numFmtId="0" fontId="36" fillId="23" borderId="161" xfId="0" applyFont="1" applyFill="1" applyBorder="1" applyAlignment="1">
      <alignment horizontal="center" vertical="center" wrapText="1" readingOrder="1"/>
    </xf>
    <xf numFmtId="0" fontId="36" fillId="23" borderId="162" xfId="0" applyFont="1" applyFill="1" applyBorder="1" applyAlignment="1">
      <alignment horizontal="center" vertical="center" wrapText="1" readingOrder="1"/>
    </xf>
    <xf numFmtId="0" fontId="36" fillId="23" borderId="163" xfId="0" applyFont="1" applyFill="1" applyBorder="1" applyAlignment="1">
      <alignment horizontal="center" vertical="center" wrapText="1" readingOrder="1"/>
    </xf>
    <xf numFmtId="0" fontId="37" fillId="0" borderId="166" xfId="0" applyFont="1" applyBorder="1" applyAlignment="1">
      <alignment horizontal="center" vertical="center" wrapText="1" readingOrder="1"/>
    </xf>
    <xf numFmtId="3" fontId="37" fillId="24" borderId="167" xfId="0" applyNumberFormat="1" applyFont="1" applyFill="1" applyBorder="1" applyAlignment="1">
      <alignment horizontal="center" vertical="center" wrapText="1" readingOrder="1"/>
    </xf>
    <xf numFmtId="3" fontId="37" fillId="24" borderId="168" xfId="0" applyNumberFormat="1" applyFont="1" applyFill="1" applyBorder="1" applyAlignment="1">
      <alignment horizontal="center" vertical="center" wrapText="1" readingOrder="1"/>
    </xf>
    <xf numFmtId="3" fontId="37" fillId="25" borderId="168" xfId="0" applyNumberFormat="1" applyFont="1" applyFill="1" applyBorder="1" applyAlignment="1">
      <alignment horizontal="center" vertical="center" wrapText="1" readingOrder="1"/>
    </xf>
    <xf numFmtId="0" fontId="37" fillId="0" borderId="168" xfId="0" applyFont="1" applyBorder="1" applyAlignment="1">
      <alignment horizontal="center" vertical="center" wrapText="1" readingOrder="1"/>
    </xf>
    <xf numFmtId="3" fontId="37" fillId="0" borderId="169" xfId="0" applyNumberFormat="1" applyFont="1" applyBorder="1" applyAlignment="1">
      <alignment horizontal="center" vertical="center" wrapText="1" readingOrder="1"/>
    </xf>
    <xf numFmtId="0" fontId="37" fillId="0" borderId="169" xfId="0" applyFont="1" applyBorder="1" applyAlignment="1">
      <alignment horizontal="center" vertical="center" wrapText="1" readingOrder="1"/>
    </xf>
    <xf numFmtId="0" fontId="37" fillId="0" borderId="170" xfId="0" applyFont="1" applyBorder="1" applyAlignment="1">
      <alignment horizontal="center" vertical="center" wrapText="1" readingOrder="1"/>
    </xf>
    <xf numFmtId="3" fontId="37" fillId="24" borderId="171" xfId="0" applyNumberFormat="1" applyFont="1" applyFill="1" applyBorder="1" applyAlignment="1">
      <alignment horizontal="center" vertical="center" wrapText="1" readingOrder="1"/>
    </xf>
    <xf numFmtId="3" fontId="37" fillId="24" borderId="172" xfId="0" applyNumberFormat="1" applyFont="1" applyFill="1" applyBorder="1" applyAlignment="1">
      <alignment horizontal="center" vertical="center" wrapText="1" readingOrder="1"/>
    </xf>
    <xf numFmtId="0" fontId="37" fillId="0" borderId="172" xfId="0" applyFont="1" applyBorder="1" applyAlignment="1">
      <alignment horizontal="center" vertical="center" wrapText="1" readingOrder="1"/>
    </xf>
    <xf numFmtId="3" fontId="37" fillId="25" borderId="172" xfId="0" applyNumberFormat="1" applyFont="1" applyFill="1" applyBorder="1" applyAlignment="1">
      <alignment horizontal="center" vertical="center" wrapText="1" readingOrder="1"/>
    </xf>
    <xf numFmtId="3" fontId="37" fillId="0" borderId="173" xfId="0" applyNumberFormat="1" applyFont="1" applyBorder="1" applyAlignment="1">
      <alignment horizontal="center" vertical="center" wrapText="1" readingOrder="1"/>
    </xf>
    <xf numFmtId="0" fontId="37" fillId="0" borderId="173" xfId="0" applyFont="1" applyBorder="1" applyAlignment="1">
      <alignment horizontal="center" vertical="center" wrapText="1" readingOrder="1"/>
    </xf>
    <xf numFmtId="0" fontId="37" fillId="0" borderId="171" xfId="0" applyFont="1" applyBorder="1" applyAlignment="1">
      <alignment horizontal="center" vertical="center" wrapText="1" readingOrder="1"/>
    </xf>
    <xf numFmtId="0" fontId="37" fillId="0" borderId="174" xfId="0" applyFont="1" applyBorder="1" applyAlignment="1">
      <alignment horizontal="center" vertical="center" wrapText="1" readingOrder="1"/>
    </xf>
    <xf numFmtId="0" fontId="37" fillId="0" borderId="175" xfId="0" applyFont="1" applyBorder="1" applyAlignment="1">
      <alignment horizontal="center" vertical="center" wrapText="1" readingOrder="1"/>
    </xf>
    <xf numFmtId="3" fontId="37" fillId="24" borderId="176" xfId="0" applyNumberFormat="1" applyFont="1" applyFill="1" applyBorder="1" applyAlignment="1">
      <alignment horizontal="center" vertical="center" wrapText="1" readingOrder="1"/>
    </xf>
    <xf numFmtId="0" fontId="37" fillId="0" borderId="176" xfId="0" applyFont="1" applyBorder="1" applyAlignment="1">
      <alignment horizontal="center" vertical="center" wrapText="1" readingOrder="1"/>
    </xf>
    <xf numFmtId="3" fontId="37" fillId="25" borderId="176" xfId="0" applyNumberFormat="1" applyFont="1" applyFill="1" applyBorder="1" applyAlignment="1">
      <alignment horizontal="center" vertical="center" wrapText="1" readingOrder="1"/>
    </xf>
    <xf numFmtId="0" fontId="37" fillId="25" borderId="176" xfId="0" applyFont="1" applyFill="1" applyBorder="1" applyAlignment="1">
      <alignment horizontal="center" vertical="center" wrapText="1" readingOrder="1"/>
    </xf>
    <xf numFmtId="3" fontId="37" fillId="25" borderId="174" xfId="0" applyNumberFormat="1" applyFont="1" applyFill="1" applyBorder="1" applyAlignment="1">
      <alignment horizontal="center" vertical="center" wrapText="1" readingOrder="1"/>
    </xf>
    <xf numFmtId="3" fontId="38" fillId="3" borderId="180" xfId="0" applyNumberFormat="1" applyFont="1" applyFill="1" applyBorder="1" applyAlignment="1">
      <alignment horizontal="center" vertical="center" wrapText="1" readingOrder="1"/>
    </xf>
    <xf numFmtId="3" fontId="38" fillId="3" borderId="181" xfId="0" applyNumberFormat="1" applyFont="1" applyFill="1" applyBorder="1" applyAlignment="1">
      <alignment horizontal="center" vertical="center" wrapText="1" readingOrder="1"/>
    </xf>
    <xf numFmtId="0" fontId="38" fillId="3" borderId="181" xfId="0" applyFont="1" applyFill="1" applyBorder="1" applyAlignment="1">
      <alignment horizontal="center" vertical="center" wrapText="1" readingOrder="1"/>
    </xf>
    <xf numFmtId="3" fontId="38" fillId="3" borderId="182" xfId="0" applyNumberFormat="1" applyFont="1" applyFill="1" applyBorder="1" applyAlignment="1">
      <alignment horizontal="center" vertical="center" wrapText="1" readingOrder="1"/>
    </xf>
    <xf numFmtId="3" fontId="38" fillId="3" borderId="177" xfId="0" applyNumberFormat="1" applyFont="1" applyFill="1" applyBorder="1" applyAlignment="1">
      <alignment horizontal="center" vertical="center" wrapText="1" readingOrder="1"/>
    </xf>
    <xf numFmtId="0" fontId="38" fillId="3" borderId="177" xfId="0" applyFont="1" applyFill="1" applyBorder="1" applyAlignment="1">
      <alignment horizontal="center" vertical="center" wrapText="1" readingOrder="1"/>
    </xf>
    <xf numFmtId="0" fontId="34" fillId="0" borderId="183" xfId="0" applyFont="1" applyBorder="1" applyAlignment="1">
      <alignment wrapText="1"/>
    </xf>
    <xf numFmtId="0" fontId="37" fillId="24" borderId="167" xfId="0" applyFont="1" applyFill="1" applyBorder="1" applyAlignment="1">
      <alignment horizontal="center" vertical="center" wrapText="1" readingOrder="1"/>
    </xf>
    <xf numFmtId="0" fontId="37" fillId="24" borderId="168" xfId="0" applyFont="1" applyFill="1" applyBorder="1" applyAlignment="1">
      <alignment horizontal="center" vertical="center" wrapText="1" readingOrder="1"/>
    </xf>
    <xf numFmtId="0" fontId="37" fillId="25" borderId="168" xfId="0" applyFont="1" applyFill="1" applyBorder="1" applyAlignment="1">
      <alignment horizontal="center" vertical="center" wrapText="1" readingOrder="1"/>
    </xf>
    <xf numFmtId="0" fontId="37" fillId="24" borderId="175" xfId="0" applyFont="1" applyFill="1" applyBorder="1" applyAlignment="1">
      <alignment horizontal="center" vertical="center" wrapText="1" readingOrder="1"/>
    </xf>
    <xf numFmtId="0" fontId="37" fillId="24" borderId="176" xfId="0" applyFont="1" applyFill="1" applyBorder="1" applyAlignment="1">
      <alignment horizontal="center" vertical="center" wrapText="1" readingOrder="1"/>
    </xf>
    <xf numFmtId="0" fontId="37" fillId="0" borderId="167" xfId="0" applyFont="1" applyBorder="1" applyAlignment="1">
      <alignment horizontal="center" vertical="center" wrapText="1" readingOrder="1"/>
    </xf>
    <xf numFmtId="0" fontId="37" fillId="25" borderId="174" xfId="0" applyFont="1" applyFill="1" applyBorder="1" applyAlignment="1">
      <alignment horizontal="center" vertical="center" wrapText="1" readingOrder="1"/>
    </xf>
    <xf numFmtId="0" fontId="38" fillId="3" borderId="180" xfId="0" applyFont="1" applyFill="1" applyBorder="1" applyAlignment="1">
      <alignment horizontal="center" vertical="center" wrapText="1" readingOrder="1"/>
    </xf>
    <xf numFmtId="0" fontId="38" fillId="3" borderId="182" xfId="0" applyFont="1" applyFill="1" applyBorder="1" applyAlignment="1">
      <alignment horizontal="center" vertical="center" wrapText="1" readingOrder="1"/>
    </xf>
    <xf numFmtId="43" fontId="29" fillId="21" borderId="184" xfId="1" applyFont="1" applyFill="1" applyBorder="1" applyAlignment="1">
      <alignment horizontal="center"/>
    </xf>
    <xf numFmtId="43" fontId="30" fillId="21" borderId="185" xfId="1" applyFont="1" applyFill="1" applyBorder="1" applyAlignment="1">
      <alignment horizontal="center"/>
    </xf>
    <xf numFmtId="176" fontId="1" fillId="5" borderId="51" xfId="1" applyNumberFormat="1" applyFont="1" applyFill="1" applyBorder="1" applyAlignment="1">
      <alignment horizontal="right" vertical="center"/>
    </xf>
    <xf numFmtId="168" fontId="12" fillId="0" borderId="59" xfId="1" applyNumberFormat="1" applyFont="1" applyBorder="1" applyAlignment="1">
      <alignment horizontal="center" vertical="center"/>
    </xf>
    <xf numFmtId="168" fontId="1" fillId="5" borderId="2" xfId="1" applyNumberFormat="1" applyFont="1" applyFill="1" applyBorder="1" applyAlignment="1">
      <alignment horizontal="right" vertical="center"/>
    </xf>
    <xf numFmtId="43" fontId="27" fillId="9" borderId="63" xfId="3" applyNumberFormat="1" applyFont="1" applyBorder="1" applyAlignment="1">
      <alignment horizontal="center" vertical="center"/>
    </xf>
    <xf numFmtId="173" fontId="25" fillId="0" borderId="59" xfId="0" applyNumberFormat="1" applyFont="1" applyFill="1" applyBorder="1" applyAlignment="1">
      <alignment vertical="center"/>
    </xf>
    <xf numFmtId="169" fontId="11" fillId="3" borderId="1" xfId="1" applyNumberFormat="1" applyFont="1" applyFill="1" applyBorder="1" applyAlignment="1">
      <alignment horizontal="center"/>
    </xf>
    <xf numFmtId="173" fontId="0" fillId="3" borderId="1" xfId="1" applyNumberFormat="1" applyFont="1" applyFill="1" applyBorder="1" applyAlignment="1">
      <alignment vertical="center"/>
    </xf>
    <xf numFmtId="164" fontId="11" fillId="26" borderId="40" xfId="1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173" fontId="11" fillId="3" borderId="1" xfId="1" applyNumberFormat="1" applyFont="1" applyFill="1" applyBorder="1" applyAlignment="1">
      <alignment horizontal="center" vertical="center"/>
    </xf>
    <xf numFmtId="173" fontId="0" fillId="3" borderId="1" xfId="0" applyNumberFormat="1" applyFont="1" applyFill="1" applyBorder="1" applyAlignment="1">
      <alignment vertical="center"/>
    </xf>
    <xf numFmtId="173" fontId="25" fillId="3" borderId="122" xfId="1" applyNumberFormat="1" applyFont="1" applyFill="1" applyBorder="1" applyAlignment="1">
      <alignment horizontal="center" vertical="center"/>
    </xf>
    <xf numFmtId="173" fontId="1" fillId="3" borderId="1" xfId="1" applyNumberFormat="1" applyFont="1" applyFill="1" applyBorder="1" applyAlignment="1">
      <alignment horizontal="right" vertical="center"/>
    </xf>
    <xf numFmtId="173" fontId="0" fillId="3" borderId="2" xfId="1" applyNumberFormat="1" applyFont="1" applyFill="1" applyBorder="1" applyAlignment="1">
      <alignment vertical="center"/>
    </xf>
    <xf numFmtId="166" fontId="0" fillId="3" borderId="2" xfId="0" applyNumberFormat="1" applyFont="1" applyFill="1" applyBorder="1" applyAlignment="1">
      <alignment vertical="center"/>
    </xf>
    <xf numFmtId="173" fontId="25" fillId="3" borderId="59" xfId="1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73" fontId="11" fillId="0" borderId="5" xfId="1" applyNumberFormat="1" applyFont="1" applyFill="1" applyBorder="1" applyAlignment="1">
      <alignment vertical="center"/>
    </xf>
    <xf numFmtId="173" fontId="11" fillId="0" borderId="116" xfId="0" applyNumberFormat="1" applyFont="1" applyFill="1" applyBorder="1" applyAlignment="1">
      <alignment vertical="center"/>
    </xf>
    <xf numFmtId="173" fontId="11" fillId="0" borderId="5" xfId="0" applyNumberFormat="1" applyFont="1" applyFill="1" applyBorder="1" applyAlignment="1">
      <alignment vertical="center"/>
    </xf>
    <xf numFmtId="0" fontId="11" fillId="0" borderId="143" xfId="0" applyFont="1" applyFill="1" applyBorder="1" applyAlignment="1">
      <alignment horizontal="left" vertical="center"/>
    </xf>
    <xf numFmtId="0" fontId="11" fillId="0" borderId="143" xfId="0" applyFont="1" applyFill="1" applyBorder="1" applyAlignment="1">
      <alignment horizontal="right" vertical="center"/>
    </xf>
    <xf numFmtId="173" fontId="11" fillId="0" borderId="2" xfId="0" applyNumberFormat="1" applyFont="1" applyFill="1" applyBorder="1" applyAlignment="1">
      <alignment horizontal="left" vertical="center"/>
    </xf>
    <xf numFmtId="173" fontId="11" fillId="0" borderId="143" xfId="0" applyNumberFormat="1" applyFont="1" applyFill="1" applyBorder="1" applyAlignment="1">
      <alignment horizontal="left" vertical="center"/>
    </xf>
    <xf numFmtId="173" fontId="11" fillId="4" borderId="100" xfId="1" applyNumberFormat="1" applyFont="1" applyFill="1" applyBorder="1" applyAlignment="1">
      <alignment horizontal="right"/>
    </xf>
    <xf numFmtId="167" fontId="25" fillId="0" borderId="2" xfId="1" applyNumberFormat="1" applyFont="1" applyFill="1" applyBorder="1" applyAlignment="1">
      <alignment vertical="center"/>
    </xf>
    <xf numFmtId="167" fontId="25" fillId="0" borderId="43" xfId="1" applyNumberFormat="1" applyFont="1" applyBorder="1" applyAlignment="1">
      <alignment horizontal="center" vertical="center"/>
    </xf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/>
    </xf>
    <xf numFmtId="0" fontId="0" fillId="0" borderId="0" xfId="0" applyFont="1"/>
    <xf numFmtId="169" fontId="0" fillId="4" borderId="63" xfId="1" applyNumberFormat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left" vertical="center"/>
    </xf>
    <xf numFmtId="0" fontId="0" fillId="0" borderId="43" xfId="0" applyFill="1" applyBorder="1" applyAlignment="1">
      <alignment horizontal="left" vertical="center"/>
    </xf>
    <xf numFmtId="173" fontId="1" fillId="5" borderId="5" xfId="1" applyNumberFormat="1" applyFont="1" applyFill="1" applyBorder="1" applyAlignment="1">
      <alignment horizontal="right" vertical="center"/>
    </xf>
    <xf numFmtId="173" fontId="1" fillId="5" borderId="2" xfId="1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center"/>
    </xf>
    <xf numFmtId="173" fontId="1" fillId="3" borderId="5" xfId="1" applyNumberFormat="1" applyFont="1" applyFill="1" applyBorder="1" applyAlignment="1">
      <alignment horizontal="right" vertical="center"/>
    </xf>
    <xf numFmtId="173" fontId="0" fillId="0" borderId="5" xfId="1" applyNumberFormat="1" applyFont="1" applyFill="1" applyBorder="1" applyAlignment="1">
      <alignment vertical="center"/>
    </xf>
    <xf numFmtId="173" fontId="0" fillId="0" borderId="5" xfId="0" applyNumberFormat="1" applyFont="1" applyFill="1" applyBorder="1" applyAlignment="1">
      <alignment vertical="center"/>
    </xf>
    <xf numFmtId="0" fontId="0" fillId="3" borderId="143" xfId="0" applyFont="1" applyFill="1" applyBorder="1" applyAlignment="1">
      <alignment horizontal="left" vertical="center"/>
    </xf>
    <xf numFmtId="173" fontId="0" fillId="0" borderId="2" xfId="0" applyNumberFormat="1" applyFont="1" applyFill="1" applyBorder="1" applyAlignment="1">
      <alignment vertical="center"/>
    </xf>
    <xf numFmtId="164" fontId="11" fillId="0" borderId="2" xfId="1" applyNumberFormat="1" applyFont="1" applyFill="1" applyBorder="1" applyAlignment="1">
      <alignment horizontal="center"/>
    </xf>
    <xf numFmtId="169" fontId="11" fillId="0" borderId="2" xfId="1" applyNumberFormat="1" applyFont="1" applyFill="1" applyBorder="1" applyAlignment="1">
      <alignment horizontal="center"/>
    </xf>
    <xf numFmtId="166" fontId="0" fillId="0" borderId="2" xfId="0" applyNumberFormat="1" applyFont="1" applyFill="1" applyBorder="1" applyAlignment="1">
      <alignment vertical="center"/>
    </xf>
    <xf numFmtId="173" fontId="0" fillId="3" borderId="2" xfId="0" applyNumberFormat="1" applyFont="1" applyFill="1" applyBorder="1" applyAlignment="1">
      <alignment vertical="center"/>
    </xf>
    <xf numFmtId="164" fontId="11" fillId="3" borderId="2" xfId="1" applyNumberFormat="1" applyFont="1" applyFill="1" applyBorder="1" applyAlignment="1">
      <alignment horizontal="center"/>
    </xf>
    <xf numFmtId="169" fontId="11" fillId="0" borderId="14" xfId="1" applyNumberFormat="1" applyFont="1" applyFill="1" applyBorder="1" applyAlignment="1">
      <alignment horizontal="center"/>
    </xf>
    <xf numFmtId="164" fontId="11" fillId="0" borderId="11" xfId="1" applyNumberFormat="1" applyFont="1" applyFill="1" applyBorder="1" applyAlignment="1">
      <alignment horizontal="center"/>
    </xf>
    <xf numFmtId="175" fontId="0" fillId="0" borderId="0" xfId="0" applyNumberFormat="1" applyFont="1" applyAlignment="1">
      <alignment horizontal="center"/>
    </xf>
    <xf numFmtId="173" fontId="0" fillId="0" borderId="2" xfId="1" applyNumberFormat="1" applyFont="1" applyFill="1" applyBorder="1" applyAlignment="1">
      <alignment horizontal="center" vertical="center"/>
    </xf>
    <xf numFmtId="169" fontId="11" fillId="3" borderId="14" xfId="1" applyNumberFormat="1" applyFont="1" applyFill="1" applyBorder="1" applyAlignment="1">
      <alignment horizontal="center"/>
    </xf>
    <xf numFmtId="173" fontId="0" fillId="3" borderId="5" xfId="1" applyNumberFormat="1" applyFont="1" applyFill="1" applyBorder="1" applyAlignment="1">
      <alignment vertical="center"/>
    </xf>
    <xf numFmtId="173" fontId="25" fillId="0" borderId="2" xfId="0" applyNumberFormat="1" applyFont="1" applyFill="1" applyBorder="1" applyAlignment="1">
      <alignment vertical="center"/>
    </xf>
    <xf numFmtId="169" fontId="11" fillId="0" borderId="59" xfId="1" applyNumberFormat="1" applyFont="1" applyFill="1" applyBorder="1" applyAlignment="1">
      <alignment horizontal="center"/>
    </xf>
    <xf numFmtId="173" fontId="26" fillId="0" borderId="59" xfId="1" applyNumberFormat="1" applyFont="1" applyFill="1" applyBorder="1" applyAlignment="1">
      <alignment horizontal="center" vertical="center"/>
    </xf>
    <xf numFmtId="0" fontId="11" fillId="3" borderId="2" xfId="0" applyNumberFormat="1" applyFont="1" applyFill="1" applyBorder="1" applyAlignment="1">
      <alignment horizontal="center"/>
    </xf>
    <xf numFmtId="173" fontId="25" fillId="3" borderId="2" xfId="0" applyNumberFormat="1" applyFont="1" applyFill="1" applyBorder="1" applyAlignment="1">
      <alignment vertical="center"/>
    </xf>
    <xf numFmtId="0" fontId="0" fillId="0" borderId="0" xfId="0" applyBorder="1"/>
    <xf numFmtId="169" fontId="11" fillId="3" borderId="11" xfId="1" applyNumberFormat="1" applyFont="1" applyFill="1" applyBorder="1" applyAlignment="1">
      <alignment horizontal="center"/>
    </xf>
    <xf numFmtId="173" fontId="0" fillId="3" borderId="116" xfId="0" applyNumberFormat="1" applyFont="1" applyFill="1" applyBorder="1" applyAlignment="1">
      <alignment vertical="center"/>
    </xf>
    <xf numFmtId="173" fontId="25" fillId="3" borderId="112" xfId="0" applyNumberFormat="1" applyFont="1" applyFill="1" applyBorder="1" applyAlignment="1">
      <alignment vertical="center"/>
    </xf>
    <xf numFmtId="0" fontId="11" fillId="3" borderId="143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167" fontId="25" fillId="3" borderId="43" xfId="1" applyNumberFormat="1" applyFont="1" applyFill="1" applyBorder="1" applyAlignment="1">
      <alignment horizontal="center" vertical="center"/>
    </xf>
    <xf numFmtId="173" fontId="11" fillId="3" borderId="143" xfId="0" applyNumberFormat="1" applyFont="1" applyFill="1" applyBorder="1" applyAlignment="1">
      <alignment horizontal="left" vertical="center"/>
    </xf>
    <xf numFmtId="168" fontId="1" fillId="5" borderId="52" xfId="1" applyNumberFormat="1" applyFont="1" applyFill="1" applyBorder="1" applyAlignment="1">
      <alignment horizontal="right" vertical="center"/>
    </xf>
    <xf numFmtId="0" fontId="0" fillId="0" borderId="0" xfId="0" applyFill="1" applyAlignment="1">
      <alignment horizontal="center" vertical="center"/>
    </xf>
    <xf numFmtId="173" fontId="11" fillId="0" borderId="2" xfId="1" applyNumberFormat="1" applyFont="1" applyFill="1" applyBorder="1" applyAlignment="1">
      <alignment horizontal="center" vertical="center"/>
    </xf>
    <xf numFmtId="0" fontId="11" fillId="26" borderId="2" xfId="0" applyFont="1" applyFill="1" applyBorder="1" applyAlignment="1">
      <alignment horizontal="center"/>
    </xf>
    <xf numFmtId="169" fontId="11" fillId="26" borderId="14" xfId="1" applyNumberFormat="1" applyFont="1" applyFill="1" applyBorder="1" applyAlignment="1">
      <alignment horizontal="center"/>
    </xf>
    <xf numFmtId="173" fontId="0" fillId="26" borderId="5" xfId="1" applyNumberFormat="1" applyFont="1" applyFill="1" applyBorder="1" applyAlignment="1">
      <alignment vertical="center"/>
    </xf>
    <xf numFmtId="0" fontId="0" fillId="26" borderId="2" xfId="0" applyFont="1" applyFill="1" applyBorder="1" applyAlignment="1">
      <alignment horizontal="center" vertical="center"/>
    </xf>
    <xf numFmtId="169" fontId="11" fillId="26" borderId="11" xfId="1" applyNumberFormat="1" applyFont="1" applyFill="1" applyBorder="1" applyAlignment="1">
      <alignment horizontal="center"/>
    </xf>
    <xf numFmtId="173" fontId="0" fillId="26" borderId="116" xfId="0" applyNumberFormat="1" applyFont="1" applyFill="1" applyBorder="1" applyAlignment="1">
      <alignment vertical="center"/>
    </xf>
    <xf numFmtId="173" fontId="0" fillId="26" borderId="5" xfId="0" applyNumberFormat="1" applyFont="1" applyFill="1" applyBorder="1" applyAlignment="1">
      <alignment vertical="center"/>
    </xf>
    <xf numFmtId="0" fontId="36" fillId="23" borderId="158" xfId="0" applyFont="1" applyFill="1" applyBorder="1" applyAlignment="1">
      <alignment horizontal="center" vertical="center" wrapText="1" readingOrder="1"/>
    </xf>
    <xf numFmtId="0" fontId="0" fillId="3" borderId="0" xfId="0" applyFill="1"/>
    <xf numFmtId="0" fontId="11" fillId="3" borderId="2" xfId="0" applyFont="1" applyFill="1" applyBorder="1" applyAlignment="1">
      <alignment horizontal="center" vertical="center"/>
    </xf>
    <xf numFmtId="0" fontId="11" fillId="0" borderId="140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 vertical="center"/>
    </xf>
    <xf numFmtId="0" fontId="11" fillId="0" borderId="141" xfId="0" applyFont="1" applyFill="1" applyBorder="1" applyAlignment="1">
      <alignment horizontal="center"/>
    </xf>
    <xf numFmtId="173" fontId="0" fillId="0" borderId="103" xfId="0" applyNumberFormat="1" applyFont="1" applyFill="1" applyBorder="1" applyAlignment="1">
      <alignment vertical="center"/>
    </xf>
    <xf numFmtId="173" fontId="25" fillId="0" borderId="106" xfId="1" applyNumberFormat="1" applyFont="1" applyBorder="1" applyAlignment="1">
      <alignment horizontal="center" vertical="center"/>
    </xf>
    <xf numFmtId="173" fontId="25" fillId="0" borderId="43" xfId="0" applyNumberFormat="1" applyFont="1" applyFill="1" applyBorder="1" applyAlignment="1">
      <alignment vertical="center"/>
    </xf>
    <xf numFmtId="173" fontId="25" fillId="0" borderId="106" xfId="1" applyNumberFormat="1" applyFont="1" applyFill="1" applyBorder="1" applyAlignment="1">
      <alignment horizontal="center" vertical="center"/>
    </xf>
    <xf numFmtId="173" fontId="25" fillId="0" borderId="141" xfId="0" applyNumberFormat="1" applyFont="1" applyFill="1" applyBorder="1" applyAlignment="1">
      <alignment vertical="center"/>
    </xf>
    <xf numFmtId="164" fontId="11" fillId="26" borderId="106" xfId="1" applyNumberFormat="1" applyFont="1" applyFill="1" applyBorder="1" applyAlignment="1">
      <alignment horizontal="center"/>
    </xf>
    <xf numFmtId="164" fontId="11" fillId="26" borderId="106" xfId="2" applyNumberFormat="1" applyFont="1" applyFill="1" applyBorder="1" applyAlignment="1">
      <alignment horizontal="center" vertical="center"/>
    </xf>
    <xf numFmtId="164" fontId="11" fillId="26" borderId="107" xfId="1" applyNumberFormat="1" applyFont="1" applyFill="1" applyBorder="1" applyAlignment="1">
      <alignment horizontal="center"/>
    </xf>
    <xf numFmtId="173" fontId="25" fillId="26" borderId="5" xfId="0" applyNumberFormat="1" applyFont="1" applyFill="1" applyBorder="1" applyAlignment="1">
      <alignment vertical="center"/>
    </xf>
    <xf numFmtId="173" fontId="25" fillId="0" borderId="116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left" vertical="center"/>
    </xf>
    <xf numFmtId="173" fontId="11" fillId="26" borderId="143" xfId="0" applyNumberFormat="1" applyFont="1" applyFill="1" applyBorder="1" applyAlignment="1">
      <alignment horizontal="left" vertical="center"/>
    </xf>
    <xf numFmtId="173" fontId="11" fillId="3" borderId="2" xfId="0" applyNumberFormat="1" applyFont="1" applyFill="1" applyBorder="1" applyAlignment="1">
      <alignment horizontal="left" vertical="center"/>
    </xf>
    <xf numFmtId="169" fontId="11" fillId="7" borderId="11" xfId="1" applyNumberFormat="1" applyFont="1" applyFill="1" applyBorder="1" applyAlignment="1">
      <alignment horizontal="center"/>
    </xf>
    <xf numFmtId="43" fontId="0" fillId="0" borderId="0" xfId="1" applyFont="1" applyAlignment="1">
      <alignment horizontal="center"/>
    </xf>
    <xf numFmtId="173" fontId="25" fillId="0" borderId="1" xfId="1" applyNumberFormat="1" applyFont="1" applyFill="1" applyBorder="1" applyAlignment="1">
      <alignment horizontal="center" vertical="center"/>
    </xf>
    <xf numFmtId="173" fontId="12" fillId="0" borderId="59" xfId="0" applyNumberFormat="1" applyFont="1" applyFill="1" applyBorder="1" applyAlignment="1">
      <alignment vertical="center"/>
    </xf>
    <xf numFmtId="164" fontId="11" fillId="0" borderId="74" xfId="1" applyNumberFormat="1" applyFont="1" applyFill="1" applyBorder="1" applyAlignment="1">
      <alignment horizontal="center"/>
    </xf>
    <xf numFmtId="43" fontId="28" fillId="9" borderId="63" xfId="3" applyNumberFormat="1" applyFont="1" applyBorder="1" applyAlignment="1">
      <alignment horizontal="center" vertical="center"/>
    </xf>
    <xf numFmtId="173" fontId="9" fillId="0" borderId="106" xfId="0" applyNumberFormat="1" applyFont="1" applyFill="1" applyBorder="1" applyAlignment="1">
      <alignment vertical="center"/>
    </xf>
    <xf numFmtId="173" fontId="0" fillId="0" borderId="59" xfId="1" applyNumberFormat="1" applyFont="1" applyFill="1" applyBorder="1" applyAlignment="1">
      <alignment horizontal="center" vertical="center"/>
    </xf>
    <xf numFmtId="164" fontId="0" fillId="0" borderId="65" xfId="2" applyNumberFormat="1" applyFont="1" applyFill="1" applyBorder="1" applyAlignment="1">
      <alignment horizontal="center" vertical="center"/>
    </xf>
    <xf numFmtId="0" fontId="11" fillId="0" borderId="2" xfId="0" quotePrefix="1" applyFont="1" applyFill="1" applyBorder="1" applyAlignment="1">
      <alignment horizontal="center"/>
    </xf>
    <xf numFmtId="173" fontId="9" fillId="0" borderId="59" xfId="0" applyNumberFormat="1" applyFont="1" applyFill="1" applyBorder="1" applyAlignment="1">
      <alignment vertical="center"/>
    </xf>
    <xf numFmtId="0" fontId="0" fillId="6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/>
    </xf>
    <xf numFmtId="169" fontId="11" fillId="6" borderId="11" xfId="1" applyNumberFormat="1" applyFont="1" applyFill="1" applyBorder="1" applyAlignment="1">
      <alignment horizontal="center"/>
    </xf>
    <xf numFmtId="169" fontId="11" fillId="6" borderId="14" xfId="1" applyNumberFormat="1" applyFont="1" applyFill="1" applyBorder="1" applyAlignment="1">
      <alignment horizontal="center"/>
    </xf>
    <xf numFmtId="166" fontId="0" fillId="6" borderId="2" xfId="0" applyNumberFormat="1" applyFont="1" applyFill="1" applyBorder="1" applyAlignment="1">
      <alignment horizontal="right" vertical="center"/>
    </xf>
    <xf numFmtId="173" fontId="0" fillId="6" borderId="116" xfId="0" applyNumberFormat="1" applyFont="1" applyFill="1" applyBorder="1" applyAlignment="1">
      <alignment vertical="center"/>
    </xf>
    <xf numFmtId="173" fontId="0" fillId="6" borderId="5" xfId="0" applyNumberFormat="1" applyFont="1" applyFill="1" applyBorder="1" applyAlignment="1">
      <alignment vertical="center"/>
    </xf>
    <xf numFmtId="173" fontId="25" fillId="6" borderId="112" xfId="0" applyNumberFormat="1" applyFont="1" applyFill="1" applyBorder="1" applyAlignment="1">
      <alignment vertical="center"/>
    </xf>
    <xf numFmtId="169" fontId="0" fillId="6" borderId="2" xfId="1" applyNumberFormat="1" applyFont="1" applyFill="1" applyBorder="1" applyAlignment="1">
      <alignment horizontal="center" vertical="center"/>
    </xf>
    <xf numFmtId="173" fontId="0" fillId="6" borderId="59" xfId="0" applyNumberFormat="1" applyFont="1" applyFill="1" applyBorder="1" applyAlignment="1">
      <alignment vertical="center"/>
    </xf>
    <xf numFmtId="173" fontId="0" fillId="6" borderId="2" xfId="0" applyNumberFormat="1" applyFont="1" applyFill="1" applyBorder="1" applyAlignment="1">
      <alignment vertical="center"/>
    </xf>
    <xf numFmtId="173" fontId="0" fillId="6" borderId="106" xfId="0" applyNumberFormat="1" applyFont="1" applyFill="1" applyBorder="1" applyAlignment="1">
      <alignment vertical="center"/>
    </xf>
    <xf numFmtId="0" fontId="11" fillId="6" borderId="65" xfId="0" applyFont="1" applyFill="1" applyBorder="1" applyAlignment="1">
      <alignment horizontal="center"/>
    </xf>
    <xf numFmtId="49" fontId="11" fillId="6" borderId="65" xfId="0" applyNumberFormat="1" applyFont="1" applyFill="1" applyBorder="1" applyAlignment="1">
      <alignment horizontal="center"/>
    </xf>
    <xf numFmtId="164" fontId="11" fillId="6" borderId="11" xfId="1" applyNumberFormat="1" applyFont="1" applyFill="1" applyBorder="1" applyAlignment="1">
      <alignment horizontal="center"/>
    </xf>
    <xf numFmtId="164" fontId="11" fillId="6" borderId="5" xfId="1" applyNumberFormat="1" applyFont="1" applyFill="1" applyBorder="1" applyAlignment="1">
      <alignment horizontal="center"/>
    </xf>
    <xf numFmtId="173" fontId="0" fillId="6" borderId="116" xfId="1" applyNumberFormat="1" applyFont="1" applyFill="1" applyBorder="1" applyAlignment="1">
      <alignment vertical="center"/>
    </xf>
    <xf numFmtId="173" fontId="12" fillId="6" borderId="59" xfId="1" applyNumberFormat="1" applyFont="1" applyFill="1" applyBorder="1" applyAlignment="1">
      <alignment horizontal="center" vertical="center"/>
    </xf>
    <xf numFmtId="0" fontId="0" fillId="6" borderId="65" xfId="0" applyFont="1" applyFill="1" applyBorder="1" applyAlignment="1">
      <alignment horizontal="center" vertical="center"/>
    </xf>
    <xf numFmtId="169" fontId="0" fillId="0" borderId="11" xfId="1" applyNumberFormat="1" applyFont="1" applyFill="1" applyBorder="1" applyAlignment="1">
      <alignment horizontal="center" vertical="center"/>
    </xf>
    <xf numFmtId="173" fontId="11" fillId="0" borderId="59" xfId="1" applyNumberFormat="1" applyFont="1" applyFill="1" applyBorder="1" applyAlignment="1">
      <alignment horizontal="center" vertical="center"/>
    </xf>
    <xf numFmtId="173" fontId="0" fillId="0" borderId="43" xfId="0" applyNumberFormat="1" applyFont="1" applyFill="1" applyBorder="1" applyAlignment="1">
      <alignment vertical="center"/>
    </xf>
    <xf numFmtId="173" fontId="0" fillId="0" borderId="0" xfId="0" applyNumberFormat="1" applyFont="1" applyFill="1" applyBorder="1" applyAlignment="1">
      <alignment vertical="center"/>
    </xf>
    <xf numFmtId="43" fontId="0" fillId="0" borderId="106" xfId="1" applyFont="1" applyFill="1" applyBorder="1"/>
    <xf numFmtId="164" fontId="11" fillId="0" borderId="121" xfId="1" applyNumberFormat="1" applyFont="1" applyFill="1" applyBorder="1" applyAlignment="1">
      <alignment horizontal="center" vertical="center"/>
    </xf>
    <xf numFmtId="164" fontId="11" fillId="0" borderId="1" xfId="1" applyNumberFormat="1" applyFont="1" applyFill="1" applyBorder="1" applyAlignment="1">
      <alignment horizontal="center" vertical="center"/>
    </xf>
    <xf numFmtId="173" fontId="11" fillId="0" borderId="120" xfId="1" applyNumberFormat="1" applyFont="1" applyFill="1" applyBorder="1" applyAlignment="1">
      <alignment horizontal="center" vertical="center"/>
    </xf>
    <xf numFmtId="173" fontId="9" fillId="0" borderId="120" xfId="1" applyNumberFormat="1" applyFont="1" applyFill="1" applyBorder="1" applyAlignment="1">
      <alignment horizontal="center" vertical="center"/>
    </xf>
    <xf numFmtId="164" fontId="11" fillId="0" borderId="11" xfId="1" applyNumberFormat="1" applyFont="1" applyFill="1" applyBorder="1" applyAlignment="1">
      <alignment horizontal="center" vertical="center"/>
    </xf>
    <xf numFmtId="164" fontId="11" fillId="0" borderId="2" xfId="1" applyNumberFormat="1" applyFont="1" applyFill="1" applyBorder="1" applyAlignment="1">
      <alignment horizontal="center" vertical="center"/>
    </xf>
    <xf numFmtId="173" fontId="12" fillId="0" borderId="59" xfId="1" applyNumberFormat="1" applyFont="1" applyFill="1" applyBorder="1" applyAlignment="1">
      <alignment horizontal="center" vertical="center"/>
    </xf>
    <xf numFmtId="169" fontId="11" fillId="0" borderId="0" xfId="1" applyNumberFormat="1" applyFont="1" applyFill="1" applyBorder="1" applyAlignment="1">
      <alignment horizontal="center"/>
    </xf>
    <xf numFmtId="169" fontId="11" fillId="0" borderId="73" xfId="1" applyNumberFormat="1" applyFont="1" applyFill="1" applyBorder="1" applyAlignment="1">
      <alignment horizontal="center"/>
    </xf>
    <xf numFmtId="173" fontId="0" fillId="0" borderId="0" xfId="1" applyNumberFormat="1" applyFont="1" applyFill="1" applyBorder="1" applyAlignment="1">
      <alignment vertical="center"/>
    </xf>
    <xf numFmtId="173" fontId="0" fillId="0" borderId="73" xfId="1" applyNumberFormat="1" applyFont="1" applyFill="1" applyBorder="1" applyAlignment="1">
      <alignment horizontal="center" vertical="center"/>
    </xf>
    <xf numFmtId="173" fontId="0" fillId="0" borderId="73" xfId="0" applyNumberFormat="1" applyFont="1" applyFill="1" applyBorder="1" applyAlignment="1">
      <alignment vertical="center"/>
    </xf>
    <xf numFmtId="173" fontId="26" fillId="0" borderId="0" xfId="1" applyNumberFormat="1" applyFont="1" applyFill="1" applyBorder="1" applyAlignment="1">
      <alignment horizontal="center" vertical="center"/>
    </xf>
    <xf numFmtId="173" fontId="1" fillId="5" borderId="73" xfId="1" applyNumberFormat="1" applyFont="1" applyFill="1" applyBorder="1" applyAlignment="1">
      <alignment horizontal="right" vertical="center"/>
    </xf>
    <xf numFmtId="0" fontId="0" fillId="0" borderId="139" xfId="0" applyFill="1" applyBorder="1" applyAlignment="1">
      <alignment horizontal="left" vertical="center"/>
    </xf>
    <xf numFmtId="173" fontId="9" fillId="0" borderId="5" xfId="0" applyNumberFormat="1" applyFont="1" applyFill="1" applyBorder="1" applyAlignment="1">
      <alignment vertical="center"/>
    </xf>
    <xf numFmtId="0" fontId="28" fillId="9" borderId="100" xfId="3" applyFont="1" applyBorder="1" applyAlignment="1">
      <alignment horizontal="left" vertical="center"/>
    </xf>
    <xf numFmtId="164" fontId="27" fillId="20" borderId="63" xfId="1" applyNumberFormat="1" applyFont="1" applyFill="1" applyBorder="1" applyAlignment="1">
      <alignment vertical="center"/>
    </xf>
    <xf numFmtId="173" fontId="0" fillId="0" borderId="2" xfId="1" applyNumberFormat="1" applyFont="1" applyFill="1" applyBorder="1"/>
    <xf numFmtId="178" fontId="0" fillId="0" borderId="0" xfId="21" applyNumberFormat="1" applyFont="1"/>
    <xf numFmtId="0" fontId="0" fillId="27" borderId="2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/>
    </xf>
    <xf numFmtId="0" fontId="11" fillId="27" borderId="2" xfId="0" applyFont="1" applyFill="1" applyBorder="1" applyAlignment="1">
      <alignment horizontal="center"/>
    </xf>
    <xf numFmtId="164" fontId="11" fillId="27" borderId="2" xfId="1" applyNumberFormat="1" applyFont="1" applyFill="1" applyBorder="1" applyAlignment="1">
      <alignment horizontal="center"/>
    </xf>
    <xf numFmtId="169" fontId="11" fillId="27" borderId="14" xfId="1" applyNumberFormat="1" applyFont="1" applyFill="1" applyBorder="1" applyAlignment="1">
      <alignment horizontal="center"/>
    </xf>
    <xf numFmtId="173" fontId="0" fillId="27" borderId="5" xfId="1" applyNumberFormat="1" applyFont="1" applyFill="1" applyBorder="1" applyAlignment="1">
      <alignment vertical="center"/>
    </xf>
    <xf numFmtId="173" fontId="0" fillId="27" borderId="2" xfId="0" applyNumberFormat="1" applyFont="1" applyFill="1" applyBorder="1" applyAlignment="1">
      <alignment vertical="center"/>
    </xf>
    <xf numFmtId="173" fontId="0" fillId="27" borderId="59" xfId="0" applyNumberFormat="1" applyFont="1" applyFill="1" applyBorder="1" applyAlignment="1">
      <alignment vertical="center"/>
    </xf>
    <xf numFmtId="173" fontId="0" fillId="27" borderId="2" xfId="1" applyNumberFormat="1" applyFont="1" applyFill="1" applyBorder="1" applyAlignment="1">
      <alignment vertical="center"/>
    </xf>
    <xf numFmtId="169" fontId="11" fillId="27" borderId="2" xfId="1" applyNumberFormat="1" applyFont="1" applyFill="1" applyBorder="1" applyAlignment="1">
      <alignment horizontal="center"/>
    </xf>
    <xf numFmtId="173" fontId="0" fillId="27" borderId="5" xfId="0" applyNumberFormat="1" applyFont="1" applyFill="1" applyBorder="1" applyAlignment="1">
      <alignment vertical="center"/>
    </xf>
    <xf numFmtId="173" fontId="25" fillId="27" borderId="116" xfId="1" applyNumberFormat="1" applyFont="1" applyFill="1" applyBorder="1" applyAlignment="1">
      <alignment horizontal="center" vertical="center"/>
    </xf>
    <xf numFmtId="164" fontId="11" fillId="27" borderId="40" xfId="1" applyNumberFormat="1" applyFont="1" applyFill="1" applyBorder="1" applyAlignment="1">
      <alignment horizontal="center"/>
    </xf>
    <xf numFmtId="173" fontId="0" fillId="27" borderId="91" xfId="0" applyNumberFormat="1" applyFont="1" applyFill="1" applyBorder="1" applyAlignment="1">
      <alignment vertical="center"/>
    </xf>
    <xf numFmtId="173" fontId="25" fillId="27" borderId="59" xfId="1" applyNumberFormat="1" applyFont="1" applyFill="1" applyBorder="1" applyAlignment="1">
      <alignment horizontal="center" vertical="center"/>
    </xf>
    <xf numFmtId="173" fontId="0" fillId="27" borderId="2" xfId="1" applyNumberFormat="1" applyFont="1" applyFill="1" applyBorder="1" applyAlignment="1"/>
    <xf numFmtId="0" fontId="0" fillId="27" borderId="65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 vertical="center"/>
    </xf>
    <xf numFmtId="164" fontId="0" fillId="27" borderId="65" xfId="2" applyNumberFormat="1" applyFont="1" applyFill="1" applyBorder="1" applyAlignment="1">
      <alignment horizontal="center" vertical="center"/>
    </xf>
    <xf numFmtId="173" fontId="0" fillId="27" borderId="59" xfId="1" applyNumberFormat="1" applyFont="1" applyFill="1" applyBorder="1" applyAlignment="1">
      <alignment horizontal="center" vertical="center"/>
    </xf>
    <xf numFmtId="169" fontId="0" fillId="27" borderId="2" xfId="1" applyNumberFormat="1" applyFont="1" applyFill="1" applyBorder="1" applyAlignment="1">
      <alignment horizontal="center" vertical="center"/>
    </xf>
    <xf numFmtId="173" fontId="25" fillId="27" borderId="106" xfId="0" applyNumberFormat="1" applyFont="1" applyFill="1" applyBorder="1" applyAlignment="1">
      <alignment vertical="center"/>
    </xf>
    <xf numFmtId="173" fontId="25" fillId="0" borderId="143" xfId="0" applyNumberFormat="1" applyFont="1" applyFill="1" applyBorder="1" applyAlignment="1">
      <alignment vertical="center"/>
    </xf>
    <xf numFmtId="43" fontId="28" fillId="9" borderId="100" xfId="3" applyNumberFormat="1" applyFont="1" applyBorder="1" applyAlignment="1">
      <alignment horizontal="center" vertical="center"/>
    </xf>
    <xf numFmtId="173" fontId="25" fillId="27" borderId="43" xfId="0" applyNumberFormat="1" applyFont="1" applyFill="1" applyBorder="1" applyAlignment="1">
      <alignment vertical="center"/>
    </xf>
    <xf numFmtId="173" fontId="25" fillId="4" borderId="100" xfId="1" applyNumberFormat="1" applyFont="1" applyFill="1" applyBorder="1" applyAlignment="1">
      <alignment vertical="center"/>
    </xf>
    <xf numFmtId="172" fontId="25" fillId="4" borderId="100" xfId="1" applyNumberFormat="1" applyFont="1" applyFill="1" applyBorder="1" applyAlignment="1">
      <alignment horizontal="right" vertical="center"/>
    </xf>
    <xf numFmtId="0" fontId="0" fillId="28" borderId="65" xfId="0" applyFont="1" applyFill="1" applyBorder="1" applyAlignment="1">
      <alignment horizontal="center" vertical="center"/>
    </xf>
    <xf numFmtId="173" fontId="0" fillId="28" borderId="2" xfId="1" applyNumberFormat="1" applyFont="1" applyFill="1" applyBorder="1" applyAlignment="1">
      <alignment vertical="center"/>
    </xf>
    <xf numFmtId="0" fontId="0" fillId="28" borderId="11" xfId="0" applyFont="1" applyFill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169" fontId="0" fillId="28" borderId="2" xfId="1" applyNumberFormat="1" applyFont="1" applyFill="1" applyBorder="1" applyAlignment="1">
      <alignment horizontal="center" vertical="center"/>
    </xf>
    <xf numFmtId="173" fontId="0" fillId="28" borderId="59" xfId="0" applyNumberFormat="1" applyFont="1" applyFill="1" applyBorder="1" applyAlignment="1">
      <alignment vertical="center"/>
    </xf>
    <xf numFmtId="173" fontId="0" fillId="28" borderId="2" xfId="0" applyNumberFormat="1" applyFont="1" applyFill="1" applyBorder="1" applyAlignment="1">
      <alignment vertical="center"/>
    </xf>
    <xf numFmtId="173" fontId="25" fillId="28" borderId="59" xfId="0" applyNumberFormat="1" applyFont="1" applyFill="1" applyBorder="1" applyAlignment="1">
      <alignment vertical="center"/>
    </xf>
    <xf numFmtId="164" fontId="11" fillId="6" borderId="2" xfId="1" applyNumberFormat="1" applyFont="1" applyFill="1" applyBorder="1" applyAlignment="1">
      <alignment horizontal="center"/>
    </xf>
    <xf numFmtId="173" fontId="0" fillId="6" borderId="5" xfId="1" applyNumberFormat="1" applyFont="1" applyFill="1" applyBorder="1" applyAlignment="1">
      <alignment vertical="center"/>
    </xf>
    <xf numFmtId="173" fontId="25" fillId="6" borderId="59" xfId="0" applyNumberFormat="1" applyFont="1" applyFill="1" applyBorder="1" applyAlignment="1">
      <alignment vertical="center"/>
    </xf>
    <xf numFmtId="173" fontId="25" fillId="6" borderId="116" xfId="1" applyNumberFormat="1" applyFont="1" applyFill="1" applyBorder="1" applyAlignment="1">
      <alignment horizontal="center" vertical="center"/>
    </xf>
    <xf numFmtId="0" fontId="0" fillId="6" borderId="65" xfId="0" applyFill="1" applyBorder="1" applyAlignment="1">
      <alignment horizontal="center" vertical="center"/>
    </xf>
    <xf numFmtId="164" fontId="0" fillId="6" borderId="65" xfId="2" applyNumberFormat="1" applyFont="1" applyFill="1" applyBorder="1" applyAlignment="1">
      <alignment horizontal="center" vertical="center"/>
    </xf>
    <xf numFmtId="169" fontId="11" fillId="6" borderId="2" xfId="1" applyNumberFormat="1" applyFont="1" applyFill="1" applyBorder="1" applyAlignment="1">
      <alignment horizontal="center"/>
    </xf>
    <xf numFmtId="173" fontId="0" fillId="6" borderId="2" xfId="1" applyNumberFormat="1" applyFont="1" applyFill="1" applyBorder="1" applyAlignment="1">
      <alignment vertical="center"/>
    </xf>
    <xf numFmtId="173" fontId="0" fillId="6" borderId="2" xfId="1" applyNumberFormat="1" applyFont="1" applyFill="1" applyBorder="1" applyAlignment="1">
      <alignment horizontal="center" vertical="center"/>
    </xf>
    <xf numFmtId="173" fontId="0" fillId="6" borderId="2" xfId="1" applyNumberFormat="1" applyFont="1" applyFill="1" applyBorder="1" applyAlignment="1"/>
    <xf numFmtId="173" fontId="25" fillId="6" borderId="43" xfId="1" applyNumberFormat="1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164" fontId="0" fillId="6" borderId="2" xfId="2" applyNumberFormat="1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168" fontId="26" fillId="0" borderId="59" xfId="1" applyNumberFormat="1" applyFont="1" applyBorder="1" applyAlignment="1">
      <alignment horizontal="center" vertical="center"/>
    </xf>
    <xf numFmtId="173" fontId="25" fillId="0" borderId="2" xfId="1" applyNumberFormat="1" applyFont="1" applyFill="1" applyBorder="1" applyAlignment="1">
      <alignment horizontal="center" vertical="center"/>
    </xf>
    <xf numFmtId="172" fontId="25" fillId="4" borderId="63" xfId="1" applyNumberFormat="1" applyFont="1" applyFill="1" applyBorder="1" applyAlignment="1">
      <alignment horizontal="right" vertical="center"/>
    </xf>
    <xf numFmtId="164" fontId="15" fillId="4" borderId="100" xfId="1" applyNumberFormat="1" applyFont="1" applyFill="1" applyBorder="1" applyAlignment="1">
      <alignment horizontal="right"/>
    </xf>
    <xf numFmtId="173" fontId="15" fillId="4" borderId="100" xfId="1" applyNumberFormat="1" applyFont="1" applyFill="1" applyBorder="1" applyAlignment="1">
      <alignment horizontal="right"/>
    </xf>
    <xf numFmtId="0" fontId="25" fillId="0" borderId="43" xfId="0" applyFont="1" applyFill="1" applyBorder="1" applyAlignment="1">
      <alignment horizontal="left" vertical="center"/>
    </xf>
    <xf numFmtId="173" fontId="25" fillId="20" borderId="114" xfId="1" applyNumberFormat="1" applyFont="1" applyFill="1" applyBorder="1" applyAlignment="1">
      <alignment vertical="center"/>
    </xf>
    <xf numFmtId="43" fontId="25" fillId="0" borderId="0" xfId="1" applyFont="1"/>
    <xf numFmtId="173" fontId="25" fillId="0" borderId="2" xfId="1" applyNumberFormat="1" applyFont="1" applyBorder="1" applyAlignment="1">
      <alignment horizontal="center" vertical="center"/>
    </xf>
    <xf numFmtId="169" fontId="1" fillId="4" borderId="63" xfId="1" applyNumberFormat="1" applyFont="1" applyFill="1" applyBorder="1" applyAlignment="1">
      <alignment horizontal="center" vertical="center"/>
    </xf>
    <xf numFmtId="43" fontId="28" fillId="21" borderId="0" xfId="1" applyFont="1" applyFill="1" applyAlignment="1">
      <alignment horizontal="center"/>
    </xf>
    <xf numFmtId="43" fontId="31" fillId="21" borderId="0" xfId="1" applyFont="1" applyFill="1" applyAlignment="1">
      <alignment horizontal="center"/>
    </xf>
    <xf numFmtId="0" fontId="0" fillId="0" borderId="139" xfId="0" applyFont="1" applyBorder="1"/>
    <xf numFmtId="173" fontId="11" fillId="0" borderId="59" xfId="1" applyNumberFormat="1" applyFont="1" applyFill="1" applyBorder="1" applyAlignment="1">
      <alignment vertical="center"/>
    </xf>
    <xf numFmtId="173" fontId="11" fillId="0" borderId="2" xfId="0" applyNumberFormat="1" applyFont="1" applyFill="1" applyBorder="1" applyAlignment="1">
      <alignment vertical="center"/>
    </xf>
    <xf numFmtId="9" fontId="0" fillId="0" borderId="0" xfId="21" applyFont="1"/>
    <xf numFmtId="167" fontId="15" fillId="4" borderId="100" xfId="1" applyNumberFormat="1" applyFont="1" applyFill="1" applyBorder="1" applyAlignment="1">
      <alignment horizontal="right"/>
    </xf>
    <xf numFmtId="43" fontId="0" fillId="0" borderId="0" xfId="1" applyFont="1" applyAlignment="1">
      <alignment horizontal="right"/>
    </xf>
    <xf numFmtId="178" fontId="1" fillId="0" borderId="0" xfId="21" applyNumberFormat="1" applyFont="1"/>
    <xf numFmtId="43" fontId="44" fillId="21" borderId="0" xfId="1" applyFont="1" applyFill="1"/>
    <xf numFmtId="172" fontId="5" fillId="4" borderId="63" xfId="1" applyNumberFormat="1" applyFont="1" applyFill="1" applyBorder="1" applyAlignment="1">
      <alignment horizontal="right" vertical="center"/>
    </xf>
    <xf numFmtId="164" fontId="11" fillId="0" borderId="73" xfId="1" applyNumberFormat="1" applyFont="1" applyFill="1" applyBorder="1" applyAlignment="1">
      <alignment horizontal="center" vertical="center"/>
    </xf>
    <xf numFmtId="173" fontId="11" fillId="0" borderId="73" xfId="1" applyNumberFormat="1" applyFont="1" applyFill="1" applyBorder="1" applyAlignment="1">
      <alignment horizontal="center" vertical="center"/>
    </xf>
    <xf numFmtId="173" fontId="25" fillId="0" borderId="0" xfId="1" applyNumberFormat="1" applyFont="1" applyFill="1" applyBorder="1" applyAlignment="1">
      <alignment horizontal="center" vertical="center"/>
    </xf>
    <xf numFmtId="16" fontId="0" fillId="0" borderId="43" xfId="0" applyNumberFormat="1" applyFont="1" applyFill="1" applyBorder="1" applyAlignment="1">
      <alignment horizontal="left"/>
    </xf>
    <xf numFmtId="8" fontId="0" fillId="0" borderId="43" xfId="0" applyNumberFormat="1" applyFont="1" applyFill="1" applyBorder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4" fontId="11" fillId="2" borderId="2" xfId="1" applyNumberFormat="1" applyFont="1" applyFill="1" applyBorder="1" applyAlignment="1">
      <alignment horizontal="center" vertical="center"/>
    </xf>
    <xf numFmtId="173" fontId="11" fillId="2" borderId="2" xfId="1" applyNumberFormat="1" applyFont="1" applyFill="1" applyBorder="1" applyAlignment="1">
      <alignment horizontal="center" vertical="center"/>
    </xf>
    <xf numFmtId="173" fontId="25" fillId="2" borderId="2" xfId="1" applyNumberFormat="1" applyFont="1" applyFill="1" applyBorder="1" applyAlignment="1">
      <alignment horizontal="center" vertical="center"/>
    </xf>
    <xf numFmtId="173" fontId="1" fillId="2" borderId="2" xfId="1" applyNumberFormat="1" applyFont="1" applyFill="1" applyBorder="1" applyAlignment="1">
      <alignment horizontal="right" vertical="center"/>
    </xf>
    <xf numFmtId="0" fontId="0" fillId="2" borderId="43" xfId="0" applyFill="1" applyBorder="1" applyAlignment="1">
      <alignment horizontal="left" vertical="center"/>
    </xf>
    <xf numFmtId="0" fontId="11" fillId="2" borderId="73" xfId="0" applyFont="1" applyFill="1" applyBorder="1" applyAlignment="1">
      <alignment horizontal="center" vertical="center"/>
    </xf>
    <xf numFmtId="164" fontId="11" fillId="2" borderId="73" xfId="1" applyNumberFormat="1" applyFont="1" applyFill="1" applyBorder="1" applyAlignment="1">
      <alignment horizontal="center" vertical="center"/>
    </xf>
    <xf numFmtId="173" fontId="11" fillId="2" borderId="73" xfId="1" applyNumberFormat="1" applyFont="1" applyFill="1" applyBorder="1" applyAlignment="1">
      <alignment horizontal="center" vertical="center"/>
    </xf>
    <xf numFmtId="173" fontId="25" fillId="2" borderId="0" xfId="1" applyNumberFormat="1" applyFont="1" applyFill="1" applyBorder="1" applyAlignment="1">
      <alignment horizontal="center" vertical="center"/>
    </xf>
    <xf numFmtId="0" fontId="0" fillId="2" borderId="139" xfId="0" applyFill="1" applyBorder="1" applyAlignment="1">
      <alignment horizontal="left" vertical="center"/>
    </xf>
    <xf numFmtId="16" fontId="11" fillId="0" borderId="43" xfId="0" applyNumberFormat="1" applyFont="1" applyFill="1" applyBorder="1" applyAlignment="1">
      <alignment horizontal="left" vertical="center"/>
    </xf>
    <xf numFmtId="169" fontId="0" fillId="0" borderId="73" xfId="1" applyNumberFormat="1" applyFont="1" applyFill="1" applyBorder="1" applyAlignment="1">
      <alignment horizontal="center" vertical="center"/>
    </xf>
    <xf numFmtId="173" fontId="25" fillId="0" borderId="0" xfId="0" applyNumberFormat="1" applyFont="1" applyFill="1" applyBorder="1" applyAlignment="1">
      <alignment vertical="center"/>
    </xf>
    <xf numFmtId="173" fontId="9" fillId="5" borderId="2" xfId="1" applyNumberFormat="1" applyFont="1" applyFill="1" applyBorder="1" applyAlignment="1">
      <alignment horizontal="right" vertical="center"/>
    </xf>
    <xf numFmtId="164" fontId="12" fillId="0" borderId="2" xfId="1" applyNumberFormat="1" applyFont="1" applyFill="1" applyBorder="1" applyAlignment="1">
      <alignment horizontal="center" vertical="center"/>
    </xf>
    <xf numFmtId="173" fontId="12" fillId="0" borderId="2" xfId="1" applyNumberFormat="1" applyFont="1" applyFill="1" applyBorder="1" applyAlignment="1">
      <alignment horizontal="center" vertical="center"/>
    </xf>
    <xf numFmtId="173" fontId="9" fillId="0" borderId="2" xfId="1" applyNumberFormat="1" applyFont="1" applyFill="1" applyBorder="1" applyAlignment="1">
      <alignment horizontal="center" vertical="center"/>
    </xf>
    <xf numFmtId="174" fontId="12" fillId="0" borderId="0" xfId="0" applyNumberFormat="1" applyFont="1" applyAlignment="1">
      <alignment horizontal="center"/>
    </xf>
    <xf numFmtId="0" fontId="12" fillId="0" borderId="0" xfId="0" applyFont="1"/>
    <xf numFmtId="173" fontId="15" fillId="0" borderId="2" xfId="1" applyNumberFormat="1" applyFont="1" applyFill="1" applyBorder="1" applyAlignment="1">
      <alignment horizontal="center" vertical="center"/>
    </xf>
    <xf numFmtId="174" fontId="11" fillId="0" borderId="0" xfId="0" applyNumberFormat="1" applyFont="1" applyAlignment="1">
      <alignment horizontal="center"/>
    </xf>
    <xf numFmtId="0" fontId="11" fillId="0" borderId="0" xfId="0" applyFont="1"/>
    <xf numFmtId="164" fontId="11" fillId="0" borderId="65" xfId="2" applyNumberFormat="1" applyFont="1" applyFill="1" applyBorder="1" applyAlignment="1">
      <alignment horizontal="center" vertical="center"/>
    </xf>
    <xf numFmtId="173" fontId="11" fillId="0" borderId="2" xfId="1" applyNumberFormat="1" applyFont="1" applyFill="1" applyBorder="1" applyAlignment="1">
      <alignment vertical="center"/>
    </xf>
    <xf numFmtId="173" fontId="15" fillId="0" borderId="2" xfId="1" applyNumberFormat="1" applyFont="1" applyBorder="1" applyAlignment="1">
      <alignment horizontal="center" vertical="center"/>
    </xf>
    <xf numFmtId="173" fontId="25" fillId="0" borderId="73" xfId="0" applyNumberFormat="1" applyFont="1" applyFill="1" applyBorder="1" applyAlignment="1">
      <alignment vertical="center"/>
    </xf>
    <xf numFmtId="173" fontId="0" fillId="0" borderId="139" xfId="0" applyNumberFormat="1" applyFont="1" applyFill="1" applyBorder="1" applyAlignment="1">
      <alignment vertical="center"/>
    </xf>
    <xf numFmtId="173" fontId="11" fillId="0" borderId="2" xfId="1" applyNumberFormat="1" applyFont="1" applyFill="1" applyBorder="1" applyAlignment="1"/>
    <xf numFmtId="0" fontId="11" fillId="0" borderId="43" xfId="0" applyFont="1" applyFill="1" applyBorder="1" applyAlignment="1">
      <alignment horizontal="left"/>
    </xf>
    <xf numFmtId="16" fontId="0" fillId="0" borderId="43" xfId="0" quotePrefix="1" applyNumberFormat="1" applyFont="1" applyFill="1" applyBorder="1" applyAlignment="1">
      <alignment horizontal="left"/>
    </xf>
    <xf numFmtId="14" fontId="0" fillId="0" borderId="43" xfId="0" applyNumberFormat="1" applyFill="1" applyBorder="1" applyAlignment="1">
      <alignment horizontal="left" vertical="center"/>
    </xf>
    <xf numFmtId="14" fontId="12" fillId="0" borderId="43" xfId="0" applyNumberFormat="1" applyFont="1" applyFill="1" applyBorder="1" applyAlignment="1">
      <alignment horizontal="left" vertical="center"/>
    </xf>
    <xf numFmtId="14" fontId="11" fillId="0" borderId="43" xfId="0" applyNumberFormat="1" applyFont="1" applyFill="1" applyBorder="1" applyAlignment="1">
      <alignment horizontal="left" vertical="center"/>
    </xf>
    <xf numFmtId="164" fontId="0" fillId="0" borderId="73" xfId="2" applyNumberFormat="1" applyFont="1" applyFill="1" applyBorder="1" applyAlignment="1">
      <alignment horizontal="center" vertical="center"/>
    </xf>
    <xf numFmtId="173" fontId="25" fillId="0" borderId="73" xfId="1" applyNumberFormat="1" applyFont="1" applyBorder="1" applyAlignment="1">
      <alignment horizontal="center" vertical="center"/>
    </xf>
    <xf numFmtId="169" fontId="11" fillId="3" borderId="2" xfId="1" applyNumberFormat="1" applyFont="1" applyFill="1" applyBorder="1" applyAlignment="1">
      <alignment horizontal="center"/>
    </xf>
    <xf numFmtId="173" fontId="0" fillId="3" borderId="59" xfId="0" applyNumberFormat="1" applyFont="1" applyFill="1" applyBorder="1" applyAlignment="1">
      <alignment vertical="center"/>
    </xf>
    <xf numFmtId="0" fontId="0" fillId="3" borderId="43" xfId="0" applyFont="1" applyFill="1" applyBorder="1" applyAlignment="1">
      <alignment horizontal="left"/>
    </xf>
    <xf numFmtId="0" fontId="11" fillId="15" borderId="2" xfId="0" applyFont="1" applyFill="1" applyBorder="1" applyAlignment="1">
      <alignment horizontal="center"/>
    </xf>
    <xf numFmtId="0" fontId="11" fillId="15" borderId="65" xfId="0" applyFont="1" applyFill="1" applyBorder="1" applyAlignment="1">
      <alignment horizontal="center"/>
    </xf>
    <xf numFmtId="164" fontId="11" fillId="15" borderId="2" xfId="1" applyNumberFormat="1" applyFont="1" applyFill="1" applyBorder="1" applyAlignment="1">
      <alignment horizontal="center"/>
    </xf>
    <xf numFmtId="169" fontId="11" fillId="15" borderId="2" xfId="1" applyNumberFormat="1" applyFont="1" applyFill="1" applyBorder="1" applyAlignment="1">
      <alignment horizontal="center"/>
    </xf>
    <xf numFmtId="173" fontId="0" fillId="15" borderId="2" xfId="1" applyNumberFormat="1" applyFont="1" applyFill="1" applyBorder="1" applyAlignment="1">
      <alignment vertical="center"/>
    </xf>
    <xf numFmtId="173" fontId="11" fillId="3" borderId="2" xfId="1" applyNumberFormat="1" applyFont="1" applyFill="1" applyBorder="1" applyAlignment="1">
      <alignment horizontal="center" vertical="center"/>
    </xf>
    <xf numFmtId="173" fontId="25" fillId="3" borderId="59" xfId="0" applyNumberFormat="1" applyFont="1" applyFill="1" applyBorder="1" applyAlignment="1">
      <alignment vertical="center"/>
    </xf>
    <xf numFmtId="164" fontId="0" fillId="0" borderId="43" xfId="0" applyNumberFormat="1" applyFont="1" applyFill="1" applyBorder="1" applyAlignment="1">
      <alignment horizontal="left"/>
    </xf>
    <xf numFmtId="0" fontId="11" fillId="8" borderId="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65" xfId="0" applyFont="1" applyFill="1" applyBorder="1" applyAlignment="1">
      <alignment horizontal="center" vertical="center"/>
    </xf>
    <xf numFmtId="164" fontId="11" fillId="8" borderId="2" xfId="1" applyNumberFormat="1" applyFont="1" applyFill="1" applyBorder="1" applyAlignment="1">
      <alignment horizontal="center" vertical="center"/>
    </xf>
    <xf numFmtId="173" fontId="0" fillId="8" borderId="2" xfId="0" applyNumberFormat="1" applyFont="1" applyFill="1" applyBorder="1" applyAlignment="1">
      <alignment vertical="center"/>
    </xf>
    <xf numFmtId="173" fontId="0" fillId="8" borderId="59" xfId="0" applyNumberFormat="1" applyFont="1" applyFill="1" applyBorder="1" applyAlignment="1">
      <alignment vertical="center"/>
    </xf>
    <xf numFmtId="173" fontId="25" fillId="8" borderId="106" xfId="1" applyNumberFormat="1" applyFont="1" applyFill="1" applyBorder="1" applyAlignment="1">
      <alignment horizontal="center" vertical="center"/>
    </xf>
    <xf numFmtId="0" fontId="0" fillId="8" borderId="43" xfId="0" applyFont="1" applyFill="1" applyBorder="1" applyAlignment="1">
      <alignment horizontal="left"/>
    </xf>
    <xf numFmtId="168" fontId="0" fillId="0" borderId="43" xfId="0" applyNumberFormat="1" applyFill="1" applyBorder="1" applyAlignment="1">
      <alignment horizontal="left" vertical="center"/>
    </xf>
    <xf numFmtId="43" fontId="1" fillId="0" borderId="0" xfId="0" applyNumberFormat="1" applyFont="1"/>
    <xf numFmtId="43" fontId="0" fillId="0" borderId="43" xfId="1" applyFont="1" applyFill="1" applyBorder="1" applyAlignment="1">
      <alignment horizontal="left" vertical="center"/>
    </xf>
    <xf numFmtId="0" fontId="0" fillId="0" borderId="65" xfId="0" quotePrefix="1" applyFont="1" applyFill="1" applyBorder="1" applyAlignment="1">
      <alignment horizontal="center" vertical="center"/>
    </xf>
    <xf numFmtId="0" fontId="0" fillId="26" borderId="43" xfId="0" applyFont="1" applyFill="1" applyBorder="1" applyAlignment="1">
      <alignment horizontal="left"/>
    </xf>
    <xf numFmtId="0" fontId="11" fillId="26" borderId="69" xfId="0" applyFont="1" applyFill="1" applyBorder="1" applyAlignment="1">
      <alignment horizontal="center"/>
    </xf>
    <xf numFmtId="0" fontId="0" fillId="26" borderId="65" xfId="0" applyFont="1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11" fillId="26" borderId="65" xfId="0" applyFont="1" applyFill="1" applyBorder="1" applyAlignment="1">
      <alignment horizontal="center"/>
    </xf>
    <xf numFmtId="164" fontId="0" fillId="26" borderId="65" xfId="2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>
      <alignment vertical="center"/>
    </xf>
    <xf numFmtId="0" fontId="0" fillId="6" borderId="43" xfId="0" applyFont="1" applyFill="1" applyBorder="1" applyAlignment="1">
      <alignment horizontal="left"/>
    </xf>
    <xf numFmtId="0" fontId="11" fillId="6" borderId="65" xfId="0" applyFont="1" applyFill="1" applyBorder="1" applyAlignment="1">
      <alignment horizontal="center" vertical="center"/>
    </xf>
    <xf numFmtId="164" fontId="11" fillId="6" borderId="2" xfId="1" applyNumberFormat="1" applyFont="1" applyFill="1" applyBorder="1" applyAlignment="1">
      <alignment horizontal="center" vertical="center"/>
    </xf>
    <xf numFmtId="173" fontId="25" fillId="6" borderId="106" xfId="1" applyNumberFormat="1" applyFont="1" applyFill="1" applyBorder="1" applyAlignment="1">
      <alignment horizontal="center" vertical="center"/>
    </xf>
    <xf numFmtId="173" fontId="1" fillId="6" borderId="5" xfId="1" applyNumberFormat="1" applyFont="1" applyFill="1" applyBorder="1" applyAlignment="1">
      <alignment horizontal="right" vertical="center"/>
    </xf>
    <xf numFmtId="0" fontId="11" fillId="7" borderId="69" xfId="0" applyFont="1" applyFill="1" applyBorder="1" applyAlignment="1">
      <alignment horizontal="center"/>
    </xf>
    <xf numFmtId="0" fontId="0" fillId="7" borderId="65" xfId="0" applyFont="1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11" fillId="7" borderId="65" xfId="0" applyFont="1" applyFill="1" applyBorder="1" applyAlignment="1">
      <alignment horizontal="center"/>
    </xf>
    <xf numFmtId="164" fontId="0" fillId="7" borderId="65" xfId="2" applyNumberFormat="1" applyFont="1" applyFill="1" applyBorder="1" applyAlignment="1">
      <alignment horizontal="center" vertical="center"/>
    </xf>
    <xf numFmtId="169" fontId="11" fillId="7" borderId="2" xfId="1" applyNumberFormat="1" applyFont="1" applyFill="1" applyBorder="1" applyAlignment="1">
      <alignment horizontal="center"/>
    </xf>
    <xf numFmtId="173" fontId="0" fillId="7" borderId="2" xfId="1" applyNumberFormat="1" applyFont="1" applyFill="1" applyBorder="1" applyAlignment="1">
      <alignment vertical="center"/>
    </xf>
    <xf numFmtId="173" fontId="0" fillId="7" borderId="2" xfId="1" applyNumberFormat="1" applyFont="1" applyFill="1" applyBorder="1" applyAlignment="1">
      <alignment horizontal="center" vertical="center"/>
    </xf>
    <xf numFmtId="173" fontId="0" fillId="7" borderId="2" xfId="1" applyNumberFormat="1" applyFont="1" applyFill="1" applyBorder="1" applyAlignment="1"/>
    <xf numFmtId="173" fontId="25" fillId="7" borderId="2" xfId="1" applyNumberFormat="1" applyFont="1" applyFill="1" applyBorder="1" applyAlignment="1">
      <alignment horizontal="center" vertical="center"/>
    </xf>
    <xf numFmtId="173" fontId="1" fillId="7" borderId="2" xfId="1" applyNumberFormat="1" applyFont="1" applyFill="1" applyBorder="1" applyAlignment="1">
      <alignment horizontal="right" vertical="center"/>
    </xf>
    <xf numFmtId="0" fontId="0" fillId="7" borderId="43" xfId="0" applyFont="1" applyFill="1" applyBorder="1" applyAlignment="1">
      <alignment horizontal="left"/>
    </xf>
    <xf numFmtId="0" fontId="9" fillId="0" borderId="43" xfId="0" applyFont="1" applyFill="1" applyBorder="1" applyAlignment="1">
      <alignment horizontal="left"/>
    </xf>
    <xf numFmtId="0" fontId="11" fillId="7" borderId="2" xfId="0" applyFont="1" applyFill="1" applyBorder="1" applyAlignment="1">
      <alignment horizontal="center"/>
    </xf>
    <xf numFmtId="164" fontId="9" fillId="0" borderId="65" xfId="2" applyNumberFormat="1" applyFont="1" applyFill="1" applyBorder="1" applyAlignment="1">
      <alignment horizontal="center" vertical="center"/>
    </xf>
    <xf numFmtId="173" fontId="25" fillId="6" borderId="2" xfId="1" applyNumberFormat="1" applyFont="1" applyFill="1" applyBorder="1" applyAlignment="1">
      <alignment horizontal="center" vertical="center"/>
    </xf>
    <xf numFmtId="173" fontId="1" fillId="6" borderId="2" xfId="1" applyNumberFormat="1" applyFont="1" applyFill="1" applyBorder="1" applyAlignment="1">
      <alignment horizontal="right" vertical="center"/>
    </xf>
    <xf numFmtId="0" fontId="11" fillId="6" borderId="2" xfId="0" applyFont="1" applyFill="1" applyBorder="1" applyAlignment="1">
      <alignment horizontal="center" vertical="center"/>
    </xf>
    <xf numFmtId="164" fontId="11" fillId="0" borderId="73" xfId="1" applyNumberFormat="1" applyFont="1" applyFill="1" applyBorder="1" applyAlignment="1">
      <alignment horizontal="center"/>
    </xf>
    <xf numFmtId="39" fontId="28" fillId="9" borderId="63" xfId="1" applyNumberFormat="1" applyFont="1" applyFill="1" applyBorder="1" applyAlignment="1">
      <alignment horizontal="center" vertical="center"/>
    </xf>
    <xf numFmtId="0" fontId="11" fillId="6" borderId="69" xfId="0" applyFont="1" applyFill="1" applyBorder="1" applyAlignment="1">
      <alignment horizontal="center"/>
    </xf>
    <xf numFmtId="164" fontId="11" fillId="0" borderId="65" xfId="1" applyNumberFormat="1" applyFont="1" applyFill="1" applyBorder="1" applyAlignment="1">
      <alignment horizontal="center" vertical="center"/>
    </xf>
    <xf numFmtId="169" fontId="11" fillId="26" borderId="2" xfId="1" applyNumberFormat="1" applyFont="1" applyFill="1" applyBorder="1" applyAlignment="1">
      <alignment horizontal="center"/>
    </xf>
    <xf numFmtId="173" fontId="0" fillId="26" borderId="2" xfId="1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/>
    <xf numFmtId="173" fontId="25" fillId="26" borderId="2" xfId="1" applyNumberFormat="1" applyFont="1" applyFill="1" applyBorder="1" applyAlignment="1">
      <alignment horizontal="center" vertical="center"/>
    </xf>
    <xf numFmtId="173" fontId="1" fillId="26" borderId="2" xfId="1" applyNumberFormat="1" applyFont="1" applyFill="1" applyBorder="1" applyAlignment="1">
      <alignment horizontal="right" vertical="center"/>
    </xf>
    <xf numFmtId="164" fontId="11" fillId="0" borderId="99" xfId="1" applyNumberFormat="1" applyFont="1" applyFill="1" applyBorder="1" applyAlignment="1">
      <alignment horizontal="center" vertical="center"/>
    </xf>
    <xf numFmtId="173" fontId="25" fillId="0" borderId="107" xfId="1" applyNumberFormat="1" applyFont="1" applyFill="1" applyBorder="1" applyAlignment="1">
      <alignment horizontal="center" vertical="center"/>
    </xf>
    <xf numFmtId="173" fontId="1" fillId="5" borderId="66" xfId="1" applyNumberFormat="1" applyFont="1" applyFill="1" applyBorder="1" applyAlignment="1">
      <alignment horizontal="right" vertical="center"/>
    </xf>
    <xf numFmtId="0" fontId="0" fillId="0" borderId="141" xfId="0" applyFont="1" applyFill="1" applyBorder="1" applyAlignment="1">
      <alignment horizontal="left"/>
    </xf>
    <xf numFmtId="43" fontId="0" fillId="0" borderId="0" xfId="1" applyNumberFormat="1" applyFont="1"/>
    <xf numFmtId="43" fontId="25" fillId="0" borderId="0" xfId="1" applyNumberFormat="1" applyFont="1"/>
    <xf numFmtId="43" fontId="1" fillId="0" borderId="0" xfId="1" applyNumberFormat="1" applyFont="1"/>
    <xf numFmtId="43" fontId="1" fillId="2" borderId="63" xfId="1" applyNumberFormat="1" applyFont="1" applyFill="1" applyBorder="1" applyAlignment="1">
      <alignment horizontal="center" vertical="center"/>
    </xf>
    <xf numFmtId="43" fontId="1" fillId="2" borderId="63" xfId="1" applyNumberFormat="1" applyFont="1" applyFill="1" applyBorder="1" applyAlignment="1">
      <alignment horizontal="center" vertical="center" wrapText="1"/>
    </xf>
    <xf numFmtId="43" fontId="25" fillId="2" borderId="84" xfId="1" applyNumberFormat="1" applyFont="1" applyFill="1" applyBorder="1" applyAlignment="1">
      <alignment horizontal="center" vertical="center" wrapText="1"/>
    </xf>
    <xf numFmtId="43" fontId="0" fillId="0" borderId="2" xfId="1" applyNumberFormat="1" applyFont="1" applyFill="1" applyBorder="1" applyAlignment="1"/>
    <xf numFmtId="43" fontId="0" fillId="0" borderId="0" xfId="1" applyNumberFormat="1" applyFont="1" applyAlignment="1">
      <alignment horizontal="right"/>
    </xf>
    <xf numFmtId="43" fontId="28" fillId="21" borderId="0" xfId="1" applyNumberFormat="1" applyFont="1" applyFill="1" applyAlignment="1">
      <alignment horizontal="center"/>
    </xf>
    <xf numFmtId="43" fontId="28" fillId="9" borderId="63" xfId="1" applyNumberFormat="1" applyFont="1" applyFill="1" applyBorder="1" applyAlignment="1">
      <alignment horizontal="center" vertical="center"/>
    </xf>
    <xf numFmtId="43" fontId="31" fillId="21" borderId="0" xfId="1" applyNumberFormat="1" applyFont="1" applyFill="1"/>
    <xf numFmtId="43" fontId="25" fillId="0" borderId="2" xfId="1" applyNumberFormat="1" applyFont="1" applyFill="1" applyBorder="1" applyAlignment="1">
      <alignment horizontal="center" vertical="center"/>
    </xf>
    <xf numFmtId="43" fontId="27" fillId="20" borderId="63" xfId="1" applyNumberFormat="1" applyFont="1" applyFill="1" applyBorder="1" applyAlignment="1">
      <alignment vertical="center"/>
    </xf>
    <xf numFmtId="169" fontId="0" fillId="0" borderId="0" xfId="1" applyNumberFormat="1" applyFont="1" applyAlignment="1">
      <alignment horizontal="center" vertical="center"/>
    </xf>
    <xf numFmtId="164" fontId="15" fillId="4" borderId="63" xfId="1" applyNumberFormat="1" applyFont="1" applyFill="1" applyBorder="1" applyAlignment="1">
      <alignment horizontal="center" vertical="center"/>
    </xf>
    <xf numFmtId="168" fontId="15" fillId="4" borderId="63" xfId="1" applyNumberFormat="1" applyFont="1" applyFill="1" applyBorder="1" applyAlignment="1">
      <alignment horizontal="center" vertical="center"/>
    </xf>
    <xf numFmtId="43" fontId="28" fillId="9" borderId="0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 wrapText="1"/>
    </xf>
    <xf numFmtId="43" fontId="11" fillId="0" borderId="2" xfId="1" applyNumberFormat="1" applyFont="1" applyFill="1" applyBorder="1" applyAlignment="1">
      <alignment vertical="center"/>
    </xf>
    <xf numFmtId="43" fontId="11" fillId="0" borderId="2" xfId="1" applyNumberFormat="1" applyFont="1" applyFill="1" applyBorder="1" applyAlignment="1">
      <alignment horizontal="right" vertical="center"/>
    </xf>
    <xf numFmtId="169" fontId="5" fillId="0" borderId="2" xfId="1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3" fontId="0" fillId="0" borderId="0" xfId="0" applyNumberFormat="1" applyFont="1"/>
    <xf numFmtId="164" fontId="0" fillId="0" borderId="0" xfId="0" applyNumberFormat="1" applyFont="1"/>
    <xf numFmtId="167" fontId="0" fillId="0" borderId="5" xfId="1" applyNumberFormat="1" applyFont="1" applyFill="1" applyBorder="1" applyAlignment="1">
      <alignment horizontal="center" vertical="center"/>
    </xf>
    <xf numFmtId="43" fontId="1" fillId="3" borderId="0" xfId="21" applyNumberFormat="1" applyFont="1" applyFill="1"/>
    <xf numFmtId="14" fontId="0" fillId="0" borderId="0" xfId="1" applyNumberFormat="1" applyFont="1" applyAlignment="1">
      <alignment horizontal="center" vertical="center"/>
    </xf>
    <xf numFmtId="0" fontId="129" fillId="5" borderId="0" xfId="0" applyFont="1" applyFill="1" applyBorder="1" applyAlignment="1">
      <alignment horizontal="center" vertical="center"/>
    </xf>
    <xf numFmtId="169" fontId="0" fillId="0" borderId="0" xfId="0" applyNumberFormat="1" applyFill="1" applyAlignment="1">
      <alignment horizontal="center" vertical="center"/>
    </xf>
    <xf numFmtId="14" fontId="0" fillId="0" borderId="0" xfId="0" applyNumberFormat="1" applyFont="1"/>
    <xf numFmtId="43" fontId="0" fillId="0" borderId="0" xfId="0" applyNumberFormat="1" applyFont="1" applyAlignment="1">
      <alignment horizontal="center" vertical="center" wrapText="1"/>
    </xf>
    <xf numFmtId="0" fontId="0" fillId="0" borderId="0" xfId="0" applyFont="1"/>
    <xf numFmtId="170" fontId="0" fillId="0" borderId="0" xfId="1" applyNumberFormat="1" applyFont="1"/>
    <xf numFmtId="13" fontId="0" fillId="73" borderId="0" xfId="1" applyNumberFormat="1" applyFont="1" applyFill="1"/>
    <xf numFmtId="169" fontId="27" fillId="20" borderId="63" xfId="1" applyNumberFormat="1" applyFont="1" applyFill="1" applyBorder="1" applyAlignment="1">
      <alignment vertical="center"/>
    </xf>
    <xf numFmtId="43" fontId="28" fillId="9" borderId="0" xfId="3" applyNumberFormat="1" applyFont="1" applyBorder="1" applyAlignment="1">
      <alignment horizontal="center" vertical="center"/>
    </xf>
    <xf numFmtId="14" fontId="0" fillId="72" borderId="0" xfId="1" applyNumberFormat="1" applyFont="1" applyFill="1"/>
    <xf numFmtId="43" fontId="0" fillId="0" borderId="0" xfId="1" applyNumberFormat="1" applyFont="1" applyBorder="1" applyAlignment="1">
      <alignment horizontal="right"/>
    </xf>
    <xf numFmtId="43" fontId="1" fillId="0" borderId="0" xfId="21" applyNumberFormat="1" applyFont="1" applyBorder="1"/>
    <xf numFmtId="43" fontId="0" fillId="0" borderId="0" xfId="1" applyNumberFormat="1" applyFont="1" applyBorder="1"/>
    <xf numFmtId="43" fontId="28" fillId="21" borderId="0" xfId="1" applyNumberFormat="1" applyFont="1" applyFill="1" applyBorder="1" applyAlignment="1">
      <alignment horizontal="center"/>
    </xf>
    <xf numFmtId="43" fontId="28" fillId="21" borderId="0" xfId="1" applyNumberFormat="1" applyFont="1" applyFill="1" applyBorder="1"/>
    <xf numFmtId="0" fontId="16" fillId="0" borderId="0" xfId="0" applyFont="1" applyBorder="1"/>
    <xf numFmtId="43" fontId="0" fillId="0" borderId="0" xfId="0" applyNumberFormat="1" applyFont="1" applyBorder="1"/>
    <xf numFmtId="43" fontId="28" fillId="9" borderId="200" xfId="3" applyNumberFormat="1" applyFont="1" applyBorder="1" applyAlignment="1">
      <alignment horizontal="center" vertical="center"/>
    </xf>
    <xf numFmtId="0" fontId="0" fillId="2" borderId="63" xfId="0" applyFont="1" applyFill="1" applyBorder="1" applyAlignment="1">
      <alignment horizontal="center" vertical="center"/>
    </xf>
    <xf numFmtId="0" fontId="0" fillId="2" borderId="100" xfId="0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 wrapText="1"/>
    </xf>
    <xf numFmtId="13" fontId="0" fillId="0" borderId="0" xfId="54616" applyNumberFormat="1" applyFont="1"/>
    <xf numFmtId="0" fontId="1" fillId="3" borderId="63" xfId="0" applyFont="1" applyFill="1" applyBorder="1" applyAlignment="1">
      <alignment horizontal="center" vertical="center"/>
    </xf>
    <xf numFmtId="43" fontId="0" fillId="3" borderId="63" xfId="1" applyNumberFormat="1" applyFont="1" applyFill="1" applyBorder="1" applyAlignment="1">
      <alignment horizontal="center" vertical="center"/>
    </xf>
    <xf numFmtId="43" fontId="28" fillId="9" borderId="84" xfId="3" applyNumberFormat="1" applyFont="1" applyBorder="1" applyAlignment="1">
      <alignment horizontal="center" vertical="center"/>
    </xf>
    <xf numFmtId="43" fontId="28" fillId="74" borderId="114" xfId="3" applyNumberFormat="1" applyFont="1" applyFill="1" applyBorder="1" applyAlignment="1">
      <alignment horizontal="center" vertical="center"/>
    </xf>
    <xf numFmtId="0" fontId="0" fillId="3" borderId="63" xfId="0" applyFont="1" applyFill="1" applyBorder="1" applyAlignment="1">
      <alignment horizontal="center" vertical="center"/>
    </xf>
    <xf numFmtId="0" fontId="0" fillId="3" borderId="63" xfId="0" applyFill="1" applyBorder="1" applyAlignment="1">
      <alignment horizontal="center" vertical="center"/>
    </xf>
    <xf numFmtId="167" fontId="28" fillId="9" borderId="201" xfId="3" applyNumberFormat="1" applyFont="1" applyBorder="1" applyAlignment="1">
      <alignment horizontal="center" vertical="center"/>
    </xf>
    <xf numFmtId="167" fontId="28" fillId="9" borderId="199" xfId="3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130" fillId="0" borderId="0" xfId="456" applyFont="1">
      <alignment vertical="center"/>
    </xf>
    <xf numFmtId="0" fontId="134" fillId="77" borderId="63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2" fillId="0" borderId="203" xfId="0" applyFont="1" applyBorder="1" applyAlignment="1">
      <alignment horizontal="center" vertical="center"/>
    </xf>
    <xf numFmtId="0" fontId="2" fillId="0" borderId="203" xfId="0" applyFont="1" applyFill="1" applyBorder="1" applyAlignment="1">
      <alignment horizontal="center" vertical="center"/>
    </xf>
    <xf numFmtId="43" fontId="2" fillId="0" borderId="203" xfId="0" applyNumberFormat="1" applyFont="1" applyBorder="1" applyAlignment="1">
      <alignment horizontal="center" vertical="center"/>
    </xf>
    <xf numFmtId="0" fontId="0" fillId="0" borderId="203" xfId="0" applyFont="1" applyBorder="1" applyAlignment="1">
      <alignment horizontal="center" vertical="center"/>
    </xf>
    <xf numFmtId="0" fontId="0" fillId="0" borderId="203" xfId="0" applyFont="1" applyFill="1" applyBorder="1" applyAlignment="1">
      <alignment horizontal="center" vertical="center"/>
    </xf>
    <xf numFmtId="43" fontId="0" fillId="0" borderId="203" xfId="0" applyNumberFormat="1" applyFont="1" applyBorder="1" applyAlignment="1">
      <alignment horizontal="center" vertical="center"/>
    </xf>
    <xf numFmtId="0" fontId="1" fillId="0" borderId="204" xfId="0" applyFont="1" applyFill="1" applyBorder="1" applyAlignment="1">
      <alignment horizontal="center" vertical="center"/>
    </xf>
    <xf numFmtId="0" fontId="1" fillId="0" borderId="205" xfId="0" applyFont="1" applyFill="1" applyBorder="1" applyAlignment="1">
      <alignment horizontal="left" vertical="center"/>
    </xf>
    <xf numFmtId="0" fontId="0" fillId="0" borderId="204" xfId="0" applyFont="1" applyFill="1" applyBorder="1" applyAlignment="1">
      <alignment horizontal="center" vertical="center"/>
    </xf>
    <xf numFmtId="0" fontId="0" fillId="0" borderId="205" xfId="0" applyFont="1" applyFill="1" applyBorder="1" applyAlignment="1">
      <alignment horizontal="left" vertical="center"/>
    </xf>
    <xf numFmtId="167" fontId="25" fillId="0" borderId="205" xfId="1" applyNumberFormat="1" applyFont="1" applyFill="1" applyBorder="1" applyAlignment="1">
      <alignment horizontal="center" vertical="center"/>
    </xf>
    <xf numFmtId="167" fontId="28" fillId="9" borderId="205" xfId="3" applyNumberFormat="1" applyFont="1" applyBorder="1" applyAlignment="1">
      <alignment horizontal="center" vertical="center"/>
    </xf>
    <xf numFmtId="43" fontId="28" fillId="9" borderId="205" xfId="3" applyNumberFormat="1" applyFont="1" applyBorder="1" applyAlignment="1">
      <alignment horizontal="center" vertical="center"/>
    </xf>
    <xf numFmtId="43" fontId="11" fillId="4" borderId="205" xfId="1" applyFont="1" applyFill="1" applyBorder="1" applyAlignment="1">
      <alignment horizontal="center"/>
    </xf>
    <xf numFmtId="0" fontId="0" fillId="4" borderId="205" xfId="0" applyFont="1" applyFill="1" applyBorder="1" applyAlignment="1">
      <alignment horizontal="center" vertical="center"/>
    </xf>
    <xf numFmtId="0" fontId="0" fillId="0" borderId="204" xfId="0" applyBorder="1" applyAlignment="1">
      <alignment horizontal="left" vertical="center"/>
    </xf>
    <xf numFmtId="0" fontId="0" fillId="0" borderId="205" xfId="0" applyBorder="1" applyAlignment="1">
      <alignment horizontal="center" vertical="center"/>
    </xf>
    <xf numFmtId="16" fontId="130" fillId="27" borderId="63" xfId="0" applyNumberFormat="1" applyFont="1" applyFill="1" applyBorder="1" applyAlignment="1">
      <alignment horizontal="center"/>
    </xf>
    <xf numFmtId="0" fontId="27" fillId="11" borderId="100" xfId="0" applyFont="1" applyFill="1" applyBorder="1" applyAlignment="1">
      <alignment horizontal="center" vertical="center" wrapText="1"/>
    </xf>
    <xf numFmtId="169" fontId="134" fillId="77" borderId="87" xfId="1" applyNumberFormat="1" applyFont="1" applyFill="1" applyBorder="1" applyAlignment="1">
      <alignment horizontal="center" vertical="center"/>
    </xf>
    <xf numFmtId="9" fontId="134" fillId="77" borderId="87" xfId="21" applyFont="1" applyFill="1" applyBorder="1" applyAlignment="1">
      <alignment horizontal="center" vertical="center"/>
    </xf>
    <xf numFmtId="0" fontId="134" fillId="77" borderId="87" xfId="1" applyNumberFormat="1" applyFont="1" applyFill="1" applyBorder="1" applyAlignment="1">
      <alignment horizontal="center" vertical="center"/>
    </xf>
    <xf numFmtId="44" fontId="134" fillId="77" borderId="87" xfId="54616" applyFont="1" applyFill="1" applyBorder="1" applyAlignment="1">
      <alignment horizontal="center" vertical="center"/>
    </xf>
    <xf numFmtId="49" fontId="134" fillId="77" borderId="87" xfId="54616" applyNumberFormat="1" applyFont="1" applyFill="1" applyBorder="1" applyAlignment="1">
      <alignment horizontal="center" vertical="center"/>
    </xf>
    <xf numFmtId="0" fontId="134" fillId="77" borderId="87" xfId="0" applyFont="1" applyFill="1" applyBorder="1" applyAlignment="1">
      <alignment horizontal="center" vertical="center"/>
    </xf>
    <xf numFmtId="0" fontId="131" fillId="4" borderId="63" xfId="0" applyFont="1" applyFill="1" applyBorder="1" applyAlignment="1">
      <alignment horizontal="center" vertical="center"/>
    </xf>
    <xf numFmtId="0" fontId="129" fillId="4" borderId="63" xfId="0" applyFont="1" applyFill="1" applyBorder="1" applyAlignment="1">
      <alignment horizontal="center" vertical="center"/>
    </xf>
    <xf numFmtId="169" fontId="28" fillId="9" borderId="84" xfId="3" applyNumberFormat="1" applyFont="1" applyBorder="1" applyAlignment="1">
      <alignment horizontal="center" vertical="center"/>
    </xf>
    <xf numFmtId="43" fontId="0" fillId="3" borderId="63" xfId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 wrapText="1"/>
    </xf>
    <xf numFmtId="43" fontId="25" fillId="3" borderId="63" xfId="1" applyNumberFormat="1" applyFont="1" applyFill="1" applyBorder="1" applyAlignment="1">
      <alignment horizontal="center" vertical="center"/>
    </xf>
    <xf numFmtId="43" fontId="1" fillId="3" borderId="63" xfId="1" applyNumberFormat="1" applyFont="1" applyFill="1" applyBorder="1" applyAlignment="1">
      <alignment horizontal="center" vertical="center"/>
    </xf>
    <xf numFmtId="169" fontId="0" fillId="3" borderId="63" xfId="1" applyNumberFormat="1" applyFont="1" applyFill="1" applyBorder="1" applyAlignment="1">
      <alignment horizontal="center" vertical="center"/>
    </xf>
    <xf numFmtId="43" fontId="0" fillId="0" borderId="63" xfId="0" applyNumberFormat="1" applyFont="1" applyBorder="1" applyAlignment="1">
      <alignment horizontal="center" vertical="center"/>
    </xf>
    <xf numFmtId="43" fontId="0" fillId="3" borderId="87" xfId="1" applyFont="1" applyFill="1" applyBorder="1" applyAlignment="1">
      <alignment horizontal="center" vertical="center"/>
    </xf>
    <xf numFmtId="43" fontId="25" fillId="3" borderId="87" xfId="1" applyNumberFormat="1" applyFont="1" applyFill="1" applyBorder="1" applyAlignment="1">
      <alignment horizontal="center" vertical="center"/>
    </xf>
    <xf numFmtId="43" fontId="1" fillId="3" borderId="87" xfId="1" applyNumberFormat="1" applyFont="1" applyFill="1" applyBorder="1" applyAlignment="1">
      <alignment horizontal="center" vertical="center"/>
    </xf>
    <xf numFmtId="169" fontId="0" fillId="0" borderId="63" xfId="0" applyNumberFormat="1" applyFont="1" applyBorder="1" applyAlignment="1">
      <alignment horizontal="center" vertical="center"/>
    </xf>
    <xf numFmtId="0" fontId="0" fillId="3" borderId="87" xfId="0" applyFont="1" applyFill="1" applyBorder="1" applyAlignment="1">
      <alignment horizontal="center" vertical="center"/>
    </xf>
    <xf numFmtId="169" fontId="0" fillId="0" borderId="87" xfId="0" applyNumberFormat="1" applyFont="1" applyBorder="1" applyAlignment="1">
      <alignment horizontal="center" vertical="center"/>
    </xf>
    <xf numFmtId="0" fontId="133" fillId="77" borderId="87" xfId="456" applyFont="1" applyFill="1" applyBorder="1" applyAlignment="1">
      <alignment horizontal="center" vertical="center"/>
    </xf>
    <xf numFmtId="0" fontId="133" fillId="11" borderId="87" xfId="456" applyFont="1" applyFill="1" applyBorder="1" applyAlignment="1">
      <alignment horizontal="center" vertical="center"/>
    </xf>
    <xf numFmtId="14" fontId="133" fillId="77" borderId="87" xfId="456" applyNumberFormat="1" applyFont="1" applyFill="1" applyBorder="1" applyAlignment="1">
      <alignment horizontal="center" vertical="center"/>
    </xf>
    <xf numFmtId="0" fontId="134" fillId="11" borderId="87" xfId="456" applyFont="1" applyFill="1" applyBorder="1" applyAlignment="1">
      <alignment horizontal="center" vertical="center"/>
    </xf>
    <xf numFmtId="14" fontId="134" fillId="77" borderId="87" xfId="456" applyNumberFormat="1" applyFont="1" applyFill="1" applyBorder="1" applyAlignment="1">
      <alignment horizontal="center" vertical="center"/>
    </xf>
    <xf numFmtId="0" fontId="134" fillId="77" borderId="87" xfId="456" applyFont="1" applyFill="1" applyBorder="1" applyAlignment="1">
      <alignment horizontal="center" vertical="center"/>
    </xf>
    <xf numFmtId="3" fontId="134" fillId="11" borderId="87" xfId="456" applyNumberFormat="1" applyFont="1" applyFill="1" applyBorder="1" applyAlignment="1">
      <alignment horizontal="center" vertical="center"/>
    </xf>
    <xf numFmtId="3" fontId="134" fillId="77" borderId="87" xfId="54621" applyNumberFormat="1" applyFont="1" applyFill="1" applyBorder="1" applyAlignment="1">
      <alignment horizontal="center" vertical="center"/>
    </xf>
    <xf numFmtId="202" fontId="134" fillId="77" borderId="87" xfId="54622" applyNumberFormat="1" applyFont="1" applyFill="1" applyBorder="1" applyAlignment="1">
      <alignment horizontal="center" vertical="center"/>
    </xf>
    <xf numFmtId="44" fontId="134" fillId="77" borderId="87" xfId="54622" applyFont="1" applyFill="1" applyBorder="1" applyAlignment="1">
      <alignment horizontal="center" vertical="center"/>
    </xf>
    <xf numFmtId="169" fontId="134" fillId="77" borderId="87" xfId="54621" applyNumberFormat="1" applyFont="1" applyFill="1" applyBorder="1" applyAlignment="1">
      <alignment horizontal="center" vertical="center"/>
    </xf>
    <xf numFmtId="9" fontId="134" fillId="77" borderId="87" xfId="16" applyFont="1" applyFill="1" applyBorder="1" applyAlignment="1">
      <alignment horizontal="center" vertical="center"/>
    </xf>
    <xf numFmtId="0" fontId="134" fillId="77" borderId="87" xfId="54621" applyNumberFormat="1" applyFont="1" applyFill="1" applyBorder="1" applyAlignment="1">
      <alignment horizontal="center" vertical="center"/>
    </xf>
    <xf numFmtId="204" fontId="134" fillId="77" borderId="87" xfId="54622" applyNumberFormat="1" applyFont="1" applyFill="1" applyBorder="1" applyAlignment="1">
      <alignment horizontal="center" vertical="center"/>
    </xf>
    <xf numFmtId="43" fontId="130" fillId="5" borderId="198" xfId="0" applyNumberFormat="1" applyFont="1" applyFill="1" applyBorder="1" applyAlignment="1">
      <alignment horizontal="center" vertical="center"/>
    </xf>
    <xf numFmtId="0" fontId="130" fillId="76" borderId="198" xfId="456" applyFont="1" applyFill="1" applyBorder="1" applyAlignment="1">
      <alignment horizontal="center" vertical="center"/>
    </xf>
    <xf numFmtId="14" fontId="130" fillId="76" borderId="198" xfId="456" applyNumberFormat="1" applyFont="1" applyFill="1" applyBorder="1" applyAlignment="1">
      <alignment horizontal="center" vertical="center"/>
    </xf>
    <xf numFmtId="0" fontId="130" fillId="0" borderId="198" xfId="456" applyFont="1" applyBorder="1" applyAlignment="1">
      <alignment horizontal="center" vertical="center"/>
    </xf>
    <xf numFmtId="44" fontId="130" fillId="76" borderId="198" xfId="54622" applyFont="1" applyFill="1" applyBorder="1" applyAlignment="1">
      <alignment horizontal="center" vertical="center"/>
    </xf>
    <xf numFmtId="203" fontId="130" fillId="0" borderId="198" xfId="456" applyNumberFormat="1" applyFont="1" applyBorder="1" applyAlignment="1">
      <alignment horizontal="center" vertical="center"/>
    </xf>
    <xf numFmtId="44" fontId="130" fillId="0" borderId="198" xfId="456" applyNumberFormat="1" applyFont="1" applyBorder="1" applyAlignment="1">
      <alignment horizontal="center" vertical="center"/>
    </xf>
    <xf numFmtId="44" fontId="130" fillId="0" borderId="198" xfId="54622" applyFont="1" applyBorder="1" applyAlignment="1">
      <alignment horizontal="center" vertical="center"/>
    </xf>
    <xf numFmtId="9" fontId="130" fillId="76" borderId="198" xfId="456" applyNumberFormat="1" applyFont="1" applyFill="1" applyBorder="1" applyAlignment="1">
      <alignment horizontal="center" vertical="center"/>
    </xf>
    <xf numFmtId="44" fontId="130" fillId="76" borderId="198" xfId="456" applyNumberFormat="1" applyFont="1" applyFill="1" applyBorder="1" applyAlignment="1">
      <alignment horizontal="center" vertical="center"/>
    </xf>
    <xf numFmtId="14" fontId="129" fillId="76" borderId="198" xfId="456" applyNumberFormat="1" applyFont="1" applyFill="1" applyBorder="1" applyAlignment="1">
      <alignment horizontal="center" vertical="center"/>
    </xf>
    <xf numFmtId="0" fontId="130" fillId="3" borderId="198" xfId="456" applyFont="1" applyFill="1" applyBorder="1" applyAlignment="1">
      <alignment horizontal="center" vertical="center"/>
    </xf>
    <xf numFmtId="49" fontId="129" fillId="5" borderId="198" xfId="0" applyNumberFormat="1" applyFont="1" applyFill="1" applyBorder="1" applyAlignment="1">
      <alignment horizontal="center" vertical="center"/>
    </xf>
    <xf numFmtId="3" fontId="129" fillId="5" borderId="198" xfId="0" applyNumberFormat="1" applyFont="1" applyFill="1" applyBorder="1" applyAlignment="1">
      <alignment horizontal="center" vertical="center"/>
    </xf>
    <xf numFmtId="0" fontId="130" fillId="5" borderId="198" xfId="0" applyFont="1" applyFill="1" applyBorder="1" applyAlignment="1">
      <alignment horizontal="center" vertical="center"/>
    </xf>
    <xf numFmtId="14" fontId="130" fillId="69" borderId="198" xfId="54615" applyNumberFormat="1" applyFont="1" applyBorder="1" applyAlignment="1">
      <alignment horizontal="center" vertical="center"/>
    </xf>
    <xf numFmtId="43" fontId="11" fillId="0" borderId="0" xfId="0" applyNumberFormat="1" applyFont="1" applyFill="1" applyAlignment="1">
      <alignment horizontal="center" vertical="center"/>
    </xf>
    <xf numFmtId="0" fontId="129" fillId="94" borderId="198" xfId="0" applyFont="1" applyFill="1" applyBorder="1" applyAlignment="1">
      <alignment horizontal="center" vertical="center"/>
    </xf>
    <xf numFmtId="0" fontId="0" fillId="0" borderId="198" xfId="0" applyBorder="1"/>
    <xf numFmtId="0" fontId="133" fillId="77" borderId="206" xfId="456" applyFont="1" applyFill="1" applyBorder="1" applyAlignment="1">
      <alignment horizontal="center" vertical="center"/>
    </xf>
    <xf numFmtId="0" fontId="133" fillId="11" borderId="206" xfId="456" applyFont="1" applyFill="1" applyBorder="1" applyAlignment="1">
      <alignment horizontal="center" vertical="center"/>
    </xf>
    <xf numFmtId="14" fontId="133" fillId="77" borderId="206" xfId="456" applyNumberFormat="1" applyFont="1" applyFill="1" applyBorder="1" applyAlignment="1">
      <alignment horizontal="center" vertical="center"/>
    </xf>
    <xf numFmtId="0" fontId="42" fillId="0" borderId="0" xfId="456" applyAlignment="1"/>
    <xf numFmtId="0" fontId="5" fillId="0" borderId="198" xfId="233" applyBorder="1" applyAlignment="1">
      <alignment vertical="center"/>
    </xf>
    <xf numFmtId="203" fontId="5" fillId="0" borderId="198" xfId="233" applyNumberFormat="1" applyBorder="1" applyAlignment="1">
      <alignment vertical="center"/>
    </xf>
    <xf numFmtId="210" fontId="5" fillId="0" borderId="198" xfId="233" applyNumberFormat="1" applyBorder="1" applyAlignment="1">
      <alignment vertical="center"/>
    </xf>
    <xf numFmtId="0" fontId="5" fillId="0" borderId="0" xfId="233"/>
    <xf numFmtId="0" fontId="5" fillId="0" borderId="0" xfId="233" applyAlignment="1">
      <alignment horizontal="center" vertical="center"/>
    </xf>
    <xf numFmtId="9" fontId="5" fillId="0" borderId="0" xfId="233" applyNumberFormat="1"/>
    <xf numFmtId="0" fontId="5" fillId="0" borderId="0" xfId="233" applyAlignment="1">
      <alignment horizontal="center"/>
    </xf>
    <xf numFmtId="0" fontId="11" fillId="0" borderId="198" xfId="233" applyFont="1" applyBorder="1" applyAlignment="1">
      <alignment vertical="center"/>
    </xf>
    <xf numFmtId="0" fontId="11" fillId="0" borderId="67" xfId="233" applyFont="1" applyBorder="1" applyAlignment="1">
      <alignment vertical="center"/>
    </xf>
    <xf numFmtId="0" fontId="5" fillId="0" borderId="67" xfId="233" applyBorder="1" applyAlignment="1">
      <alignment vertical="center"/>
    </xf>
    <xf numFmtId="203" fontId="5" fillId="0" borderId="67" xfId="233" applyNumberFormat="1" applyBorder="1" applyAlignment="1">
      <alignment vertical="center"/>
    </xf>
    <xf numFmtId="210" fontId="5" fillId="0" borderId="67" xfId="233" applyNumberFormat="1" applyBorder="1" applyAlignment="1">
      <alignment vertical="center"/>
    </xf>
    <xf numFmtId="0" fontId="5" fillId="0" borderId="0" xfId="233" applyAlignment="1">
      <alignment vertical="center"/>
    </xf>
    <xf numFmtId="14" fontId="133" fillId="77" borderId="205" xfId="456" applyNumberFormat="1" applyFont="1" applyFill="1" applyBorder="1" applyAlignment="1">
      <alignment horizontal="center" vertical="center" wrapText="1"/>
    </xf>
    <xf numFmtId="14" fontId="133" fillId="77" borderId="206" xfId="456" applyNumberFormat="1" applyFont="1" applyFill="1" applyBorder="1" applyAlignment="1">
      <alignment horizontal="center" vertical="center" wrapText="1"/>
    </xf>
    <xf numFmtId="0" fontId="12" fillId="16" borderId="198" xfId="233" applyFont="1" applyFill="1" applyBorder="1" applyAlignment="1">
      <alignment horizontal="center"/>
    </xf>
    <xf numFmtId="0" fontId="5" fillId="16" borderId="198" xfId="233" applyFill="1" applyBorder="1" applyAlignment="1">
      <alignment horizontal="center" vertical="center"/>
    </xf>
    <xf numFmtId="203" fontId="5" fillId="16" borderId="198" xfId="233" applyNumberFormat="1" applyFill="1" applyBorder="1" applyAlignment="1">
      <alignment horizontal="center" vertical="center"/>
    </xf>
    <xf numFmtId="210" fontId="5" fillId="16" borderId="198" xfId="233" applyNumberFormat="1" applyFill="1" applyBorder="1" applyAlignment="1">
      <alignment horizontal="center" vertical="center"/>
    </xf>
    <xf numFmtId="211" fontId="5" fillId="16" borderId="198" xfId="233" applyNumberFormat="1" applyFill="1" applyBorder="1" applyAlignment="1">
      <alignment horizontal="center" vertical="center"/>
    </xf>
    <xf numFmtId="0" fontId="11" fillId="16" borderId="198" xfId="233" applyFont="1" applyFill="1" applyBorder="1" applyAlignment="1">
      <alignment horizontal="center" vertical="center"/>
    </xf>
    <xf numFmtId="0" fontId="5" fillId="16" borderId="212" xfId="233" applyFill="1" applyBorder="1" applyAlignment="1">
      <alignment horizontal="center" vertical="center"/>
    </xf>
    <xf numFmtId="0" fontId="5" fillId="16" borderId="213" xfId="233" applyFill="1" applyBorder="1" applyAlignment="1">
      <alignment vertical="center"/>
    </xf>
    <xf numFmtId="0" fontId="11" fillId="16" borderId="213" xfId="233" applyFont="1" applyFill="1" applyBorder="1" applyAlignment="1">
      <alignment horizontal="center" vertical="center"/>
    </xf>
    <xf numFmtId="0" fontId="5" fillId="16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/>
    </xf>
    <xf numFmtId="0" fontId="5" fillId="0" borderId="198" xfId="233" applyBorder="1" applyAlignment="1">
      <alignment horizontal="center" vertical="center"/>
    </xf>
    <xf numFmtId="203" fontId="5" fillId="0" borderId="198" xfId="233" applyNumberFormat="1" applyBorder="1" applyAlignment="1">
      <alignment horizontal="center" vertical="center"/>
    </xf>
    <xf numFmtId="210" fontId="5" fillId="0" borderId="198" xfId="233" applyNumberFormat="1" applyBorder="1" applyAlignment="1">
      <alignment horizontal="center" vertical="center"/>
    </xf>
    <xf numFmtId="211" fontId="5" fillId="0" borderId="198" xfId="233" applyNumberFormat="1" applyBorder="1" applyAlignment="1">
      <alignment horizontal="center" vertical="center"/>
    </xf>
    <xf numFmtId="0" fontId="11" fillId="0" borderId="198" xfId="233" applyFont="1" applyBorder="1" applyAlignment="1">
      <alignment horizontal="center" vertical="center"/>
    </xf>
    <xf numFmtId="0" fontId="5" fillId="0" borderId="212" xfId="233" applyBorder="1" applyAlignment="1">
      <alignment horizontal="center" vertical="center"/>
    </xf>
    <xf numFmtId="0" fontId="5" fillId="0" borderId="213" xfId="233" applyBorder="1" applyAlignment="1">
      <alignment vertical="center"/>
    </xf>
    <xf numFmtId="0" fontId="11" fillId="0" borderId="213" xfId="233" applyFont="1" applyBorder="1" applyAlignment="1">
      <alignment horizontal="center" vertical="center"/>
    </xf>
    <xf numFmtId="0" fontId="5" fillId="0" borderId="213" xfId="233" applyBorder="1" applyAlignment="1">
      <alignment horizontal="center" vertical="center"/>
    </xf>
    <xf numFmtId="0" fontId="12" fillId="95" borderId="198" xfId="233" applyFont="1" applyFill="1" applyBorder="1" applyAlignment="1">
      <alignment horizontal="center"/>
    </xf>
    <xf numFmtId="0" fontId="11" fillId="96" borderId="213" xfId="233" applyFont="1" applyFill="1" applyBorder="1" applyAlignment="1">
      <alignment horizontal="center" vertical="center"/>
    </xf>
    <xf numFmtId="0" fontId="5" fillId="96" borderId="213" xfId="233" applyFill="1" applyBorder="1" applyAlignment="1">
      <alignment horizontal="center" vertical="center"/>
    </xf>
    <xf numFmtId="0" fontId="5" fillId="96" borderId="213" xfId="233" applyFill="1" applyBorder="1" applyAlignment="1">
      <alignment vertical="center"/>
    </xf>
    <xf numFmtId="0" fontId="12" fillId="16" borderId="198" xfId="233" applyFont="1" applyFill="1" applyBorder="1" applyAlignment="1">
      <alignment horizontal="center" vertical="center"/>
    </xf>
    <xf numFmtId="0" fontId="12" fillId="3" borderId="198" xfId="233" applyFont="1" applyFill="1" applyBorder="1" applyAlignment="1">
      <alignment horizontal="center" vertical="center"/>
    </xf>
    <xf numFmtId="0" fontId="5" fillId="3" borderId="198" xfId="233" applyFill="1" applyBorder="1" applyAlignment="1">
      <alignment horizontal="center" vertical="center"/>
    </xf>
    <xf numFmtId="203" fontId="5" fillId="3" borderId="198" xfId="233" applyNumberFormat="1" applyFill="1" applyBorder="1" applyAlignment="1">
      <alignment horizontal="center" vertical="center"/>
    </xf>
    <xf numFmtId="210" fontId="5" fillId="3" borderId="198" xfId="233" applyNumberFormat="1" applyFill="1" applyBorder="1" applyAlignment="1">
      <alignment horizontal="center" vertical="center"/>
    </xf>
    <xf numFmtId="211" fontId="5" fillId="3" borderId="198" xfId="233" applyNumberFormat="1" applyFill="1" applyBorder="1" applyAlignment="1">
      <alignment horizontal="center" vertical="center"/>
    </xf>
    <xf numFmtId="0" fontId="11" fillId="3" borderId="198" xfId="233" applyFont="1" applyFill="1" applyBorder="1" applyAlignment="1">
      <alignment horizontal="center" vertical="center"/>
    </xf>
    <xf numFmtId="0" fontId="5" fillId="3" borderId="212" xfId="233" applyFill="1" applyBorder="1" applyAlignment="1">
      <alignment horizontal="center" vertical="center"/>
    </xf>
    <xf numFmtId="0" fontId="5" fillId="3" borderId="213" xfId="233" applyFill="1" applyBorder="1" applyAlignment="1">
      <alignment vertical="center"/>
    </xf>
    <xf numFmtId="0" fontId="11" fillId="3" borderId="213" xfId="233" applyFont="1" applyFill="1" applyBorder="1" applyAlignment="1">
      <alignment horizontal="center" vertical="center"/>
    </xf>
    <xf numFmtId="0" fontId="5" fillId="3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 vertical="center"/>
    </xf>
    <xf numFmtId="0" fontId="5" fillId="0" borderId="0" xfId="233" applyAlignment="1">
      <alignment horizontal="left"/>
    </xf>
    <xf numFmtId="0" fontId="134" fillId="77" borderId="206" xfId="456" applyFont="1" applyFill="1" applyBorder="1" applyAlignment="1">
      <alignment horizontal="center" vertical="center"/>
    </xf>
    <xf numFmtId="0" fontId="134" fillId="11" borderId="206" xfId="456" applyFont="1" applyFill="1" applyBorder="1" applyAlignment="1">
      <alignment horizontal="center" vertical="center"/>
    </xf>
    <xf numFmtId="1" fontId="0" fillId="0" borderId="0" xfId="54621" applyNumberFormat="1" applyFont="1" applyBorder="1" applyAlignment="1">
      <alignment horizontal="left"/>
    </xf>
    <xf numFmtId="0" fontId="130" fillId="0" borderId="198" xfId="456" applyFont="1" applyBorder="1">
      <alignment vertical="center"/>
    </xf>
    <xf numFmtId="0" fontId="0" fillId="2" borderId="198" xfId="0" applyFill="1" applyBorder="1" applyAlignment="1">
      <alignment horizontal="center" vertical="center"/>
    </xf>
    <xf numFmtId="0" fontId="149" fillId="0" borderId="198" xfId="0" applyFont="1" applyBorder="1" applyAlignment="1">
      <alignment horizontal="center" vertical="center"/>
    </xf>
    <xf numFmtId="0" fontId="0" fillId="0" borderId="198" xfId="0" applyNumberFormat="1" applyBorder="1" applyAlignment="1">
      <alignment horizontal="center" vertical="center"/>
    </xf>
    <xf numFmtId="0" fontId="0" fillId="19" borderId="198" xfId="0" applyFill="1" applyBorder="1"/>
    <xf numFmtId="0" fontId="0" fillId="0" borderId="0" xfId="0" applyFont="1"/>
    <xf numFmtId="14" fontId="130" fillId="5" borderId="198" xfId="0" applyNumberFormat="1" applyFont="1" applyFill="1" applyBorder="1" applyAlignment="1">
      <alignment horizontal="center" vertical="center"/>
    </xf>
    <xf numFmtId="0" fontId="129" fillId="97" borderId="198" xfId="0" applyFont="1" applyFill="1" applyBorder="1" applyAlignment="1">
      <alignment horizontal="center" vertical="center"/>
    </xf>
    <xf numFmtId="0" fontId="0" fillId="0" borderId="198" xfId="0" applyBorder="1" applyAlignment="1">
      <alignment horizontal="center" vertical="center"/>
    </xf>
    <xf numFmtId="202" fontId="129" fillId="5" borderId="198" xfId="54616" applyNumberFormat="1" applyFont="1" applyFill="1" applyBorder="1" applyAlignment="1">
      <alignment horizontal="center" vertical="center"/>
    </xf>
    <xf numFmtId="0" fontId="129" fillId="3" borderId="198" xfId="0" applyFont="1" applyFill="1" applyBorder="1" applyAlignment="1">
      <alignment horizontal="center" vertical="center"/>
    </xf>
    <xf numFmtId="44" fontId="129" fillId="5" borderId="198" xfId="54616" applyFont="1" applyFill="1" applyBorder="1" applyAlignment="1">
      <alignment horizontal="center" vertical="center"/>
    </xf>
    <xf numFmtId="204" fontId="129" fillId="5" borderId="198" xfId="0" applyNumberFormat="1" applyFont="1" applyFill="1" applyBorder="1" applyAlignment="1">
      <alignment horizontal="center" vertical="center"/>
    </xf>
    <xf numFmtId="0" fontId="129" fillId="5" borderId="198" xfId="21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horizontal="center" vertical="center"/>
    </xf>
    <xf numFmtId="14" fontId="129" fillId="5" borderId="198" xfId="0" applyNumberFormat="1" applyFont="1" applyFill="1" applyBorder="1" applyAlignment="1">
      <alignment horizontal="center" vertical="center"/>
    </xf>
    <xf numFmtId="3" fontId="129" fillId="5" borderId="198" xfId="1" applyNumberFormat="1" applyFont="1" applyFill="1" applyBorder="1" applyAlignment="1">
      <alignment horizontal="center" vertical="center"/>
    </xf>
    <xf numFmtId="1" fontId="130" fillId="5" borderId="198" xfId="54615" applyNumberFormat="1" applyFont="1" applyFill="1" applyBorder="1" applyAlignment="1">
      <alignment horizontal="center" vertical="center"/>
    </xf>
    <xf numFmtId="0" fontId="134" fillId="77" borderId="206" xfId="0" applyFont="1" applyFill="1" applyBorder="1" applyAlignment="1">
      <alignment horizontal="center" vertical="center"/>
    </xf>
    <xf numFmtId="49" fontId="130" fillId="76" borderId="198" xfId="456" applyNumberFormat="1" applyFont="1" applyFill="1" applyBorder="1" applyAlignment="1">
      <alignment horizontal="center" vertical="center"/>
    </xf>
    <xf numFmtId="0" fontId="130" fillId="0" borderId="0" xfId="456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Border="1"/>
    <xf numFmtId="0" fontId="0" fillId="0" borderId="198" xfId="0" applyBorder="1" applyAlignment="1">
      <alignment horizontal="left"/>
    </xf>
    <xf numFmtId="0" fontId="0" fillId="3" borderId="198" xfId="0" applyFill="1" applyBorder="1"/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0" fillId="15" borderId="0" xfId="0" applyFill="1"/>
    <xf numFmtId="0" fontId="134" fillId="77" borderId="0" xfId="0" applyFont="1" applyFill="1" applyBorder="1" applyAlignment="1">
      <alignment horizontal="center" vertical="center"/>
    </xf>
    <xf numFmtId="0" fontId="130" fillId="0" borderId="198" xfId="0" applyFont="1" applyFill="1" applyBorder="1" applyAlignment="1">
      <alignment horizontal="center" vertical="center"/>
    </xf>
    <xf numFmtId="0" fontId="129" fillId="0" borderId="198" xfId="0" applyFont="1" applyFill="1" applyBorder="1" applyAlignment="1">
      <alignment horizontal="center" vertical="center"/>
    </xf>
    <xf numFmtId="0" fontId="129" fillId="5" borderId="198" xfId="54616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vertical="center" wrapText="1"/>
    </xf>
    <xf numFmtId="0" fontId="147" fillId="0" borderId="0" xfId="0" applyFont="1" applyAlignment="1">
      <alignment vertical="center" wrapText="1"/>
    </xf>
    <xf numFmtId="0" fontId="147" fillId="0" borderId="0" xfId="0" applyFont="1" applyAlignment="1">
      <alignment vertical="center"/>
    </xf>
    <xf numFmtId="0" fontId="129" fillId="98" borderId="198" xfId="0" applyFont="1" applyFill="1" applyBorder="1" applyAlignment="1">
      <alignment horizontal="center" vertical="center"/>
    </xf>
    <xf numFmtId="44" fontId="0" fillId="0" borderId="0" xfId="54616" applyFont="1"/>
    <xf numFmtId="0" fontId="130" fillId="0" borderId="0" xfId="0" applyFont="1"/>
    <xf numFmtId="0" fontId="130" fillId="0" borderId="66" xfId="456" applyFont="1" applyBorder="1">
      <alignment vertical="center"/>
    </xf>
    <xf numFmtId="213" fontId="130" fillId="0" borderId="66" xfId="456" applyNumberFormat="1" applyFont="1" applyBorder="1">
      <alignment vertical="center"/>
    </xf>
    <xf numFmtId="0" fontId="130" fillId="76" borderId="66" xfId="456" applyFont="1" applyFill="1" applyBorder="1" applyAlignment="1">
      <alignment horizontal="center" vertical="center"/>
    </xf>
    <xf numFmtId="14" fontId="130" fillId="76" borderId="66" xfId="456" applyNumberFormat="1" applyFont="1" applyFill="1" applyBorder="1" applyAlignment="1">
      <alignment horizontal="center" vertical="center"/>
    </xf>
    <xf numFmtId="14" fontId="129" fillId="76" borderId="66" xfId="456" applyNumberFormat="1" applyFont="1" applyFill="1" applyBorder="1" applyAlignment="1">
      <alignment horizontal="center" vertical="center"/>
    </xf>
    <xf numFmtId="0" fontId="130" fillId="0" borderId="66" xfId="456" applyFont="1" applyBorder="1" applyAlignment="1">
      <alignment horizontal="center" vertical="center"/>
    </xf>
    <xf numFmtId="44" fontId="130" fillId="76" borderId="66" xfId="54622" applyFont="1" applyFill="1" applyBorder="1" applyAlignment="1">
      <alignment horizontal="center" vertical="center"/>
    </xf>
    <xf numFmtId="203" fontId="130" fillId="0" borderId="66" xfId="456" applyNumberFormat="1" applyFont="1" applyBorder="1" applyAlignment="1">
      <alignment horizontal="center" vertical="center"/>
    </xf>
    <xf numFmtId="44" fontId="130" fillId="0" borderId="66" xfId="456" applyNumberFormat="1" applyFont="1" applyBorder="1" applyAlignment="1">
      <alignment horizontal="center" vertical="center"/>
    </xf>
    <xf numFmtId="44" fontId="130" fillId="76" borderId="66" xfId="456" applyNumberFormat="1" applyFont="1" applyFill="1" applyBorder="1" applyAlignment="1">
      <alignment horizontal="center" vertical="center"/>
    </xf>
    <xf numFmtId="44" fontId="130" fillId="0" borderId="66" xfId="54622" applyFont="1" applyBorder="1" applyAlignment="1">
      <alignment horizontal="center" vertical="center"/>
    </xf>
    <xf numFmtId="9" fontId="130" fillId="76" borderId="66" xfId="456" applyNumberFormat="1" applyFont="1" applyFill="1" applyBorder="1" applyAlignment="1">
      <alignment horizontal="center" vertical="center"/>
    </xf>
    <xf numFmtId="213" fontId="130" fillId="0" borderId="198" xfId="456" applyNumberFormat="1" applyFont="1" applyBorder="1">
      <alignment vertical="center"/>
    </xf>
    <xf numFmtId="0" fontId="132" fillId="0" borderId="214" xfId="0" applyFont="1" applyBorder="1" applyAlignment="1">
      <alignment horizontal="center" vertical="center"/>
    </xf>
    <xf numFmtId="43" fontId="129" fillId="0" borderId="0" xfId="0" applyNumberFormat="1" applyFont="1" applyFill="1" applyAlignment="1">
      <alignment horizontal="center" vertical="center"/>
    </xf>
    <xf numFmtId="0" fontId="129" fillId="0" borderId="0" xfId="0" applyFont="1" applyFill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164" fontId="131" fillId="4" borderId="63" xfId="1" applyNumberFormat="1" applyFont="1" applyFill="1" applyBorder="1" applyAlignment="1">
      <alignment horizontal="center" vertical="center"/>
    </xf>
    <xf numFmtId="164" fontId="131" fillId="71" borderId="63" xfId="1" applyNumberFormat="1" applyFont="1" applyFill="1" applyBorder="1" applyAlignment="1">
      <alignment horizontal="center" vertical="center"/>
    </xf>
    <xf numFmtId="0" fontId="130" fillId="7" borderId="63" xfId="0" applyFont="1" applyFill="1" applyBorder="1" applyAlignment="1">
      <alignment horizontal="center" vertical="center"/>
    </xf>
    <xf numFmtId="0" fontId="11" fillId="0" borderId="198" xfId="0" applyNumberFormat="1" applyFont="1" applyFill="1" applyBorder="1" applyAlignment="1">
      <alignment horizontal="center" vertical="center"/>
    </xf>
    <xf numFmtId="0" fontId="154" fillId="0" borderId="0" xfId="0" applyFont="1"/>
    <xf numFmtId="0" fontId="132" fillId="0" borderId="0" xfId="0" applyFont="1" applyBorder="1" applyAlignment="1">
      <alignment horizontal="center" vertical="center"/>
    </xf>
    <xf numFmtId="202" fontId="130" fillId="5" borderId="198" xfId="54616" applyNumberFormat="1" applyFont="1" applyFill="1" applyBorder="1" applyAlignment="1">
      <alignment horizontal="center" vertical="center"/>
    </xf>
    <xf numFmtId="0" fontId="37" fillId="7" borderId="0" xfId="0" applyFont="1" applyFill="1" applyAlignment="1">
      <alignment vertical="center"/>
    </xf>
    <xf numFmtId="0" fontId="155" fillId="0" borderId="0" xfId="0" applyFont="1"/>
    <xf numFmtId="0" fontId="37" fillId="3" borderId="130" xfId="0" applyFont="1" applyFill="1" applyBorder="1" applyAlignment="1">
      <alignment horizontal="center" vertical="center"/>
    </xf>
    <xf numFmtId="0" fontId="37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 wrapText="1"/>
    </xf>
    <xf numFmtId="0" fontId="38" fillId="3" borderId="57" xfId="0" applyFont="1" applyFill="1" applyBorder="1" applyAlignment="1">
      <alignment horizontal="center" vertical="center" wrapText="1"/>
    </xf>
    <xf numFmtId="0" fontId="38" fillId="3" borderId="50" xfId="0" applyFont="1" applyFill="1" applyBorder="1" applyAlignment="1">
      <alignment horizontal="center" vertical="center" wrapText="1"/>
    </xf>
    <xf numFmtId="0" fontId="37" fillId="100" borderId="36" xfId="0" applyFont="1" applyFill="1" applyBorder="1" applyAlignment="1">
      <alignment horizontal="center" vertical="center"/>
    </xf>
    <xf numFmtId="0" fontId="37" fillId="100" borderId="44" xfId="0" applyFont="1" applyFill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44" xfId="0" applyFont="1" applyBorder="1" applyAlignment="1">
      <alignment horizontal="center" vertical="center"/>
    </xf>
    <xf numFmtId="0" fontId="37" fillId="100" borderId="61" xfId="0" applyFont="1" applyFill="1" applyBorder="1" applyAlignment="1">
      <alignment horizontal="center" vertical="center"/>
    </xf>
    <xf numFmtId="3" fontId="37" fillId="100" borderId="44" xfId="0" applyNumberFormat="1" applyFont="1" applyFill="1" applyBorder="1" applyAlignment="1">
      <alignment horizontal="center" vertical="center"/>
    </xf>
    <xf numFmtId="3" fontId="155" fillId="0" borderId="0" xfId="0" applyNumberFormat="1" applyFont="1"/>
    <xf numFmtId="0" fontId="37" fillId="7" borderId="44" xfId="0" applyFont="1" applyFill="1" applyBorder="1" applyAlignment="1">
      <alignment horizontal="center" vertical="center"/>
    </xf>
    <xf numFmtId="0" fontId="37" fillId="3" borderId="36" xfId="0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vertical="center"/>
    </xf>
    <xf numFmtId="14" fontId="130" fillId="99" borderId="198" xfId="0" applyNumberFormat="1" applyFont="1" applyFill="1" applyBorder="1" applyAlignment="1">
      <alignment horizontal="center" vertical="center"/>
    </xf>
    <xf numFmtId="14" fontId="129" fillId="5" borderId="66" xfId="0" applyNumberFormat="1" applyFont="1" applyFill="1" applyBorder="1" applyAlignment="1">
      <alignment horizontal="center" vertical="center"/>
    </xf>
    <xf numFmtId="0" fontId="130" fillId="5" borderId="198" xfId="54615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vertical="center"/>
    </xf>
    <xf numFmtId="43" fontId="0" fillId="0" borderId="2" xfId="1" applyFont="1" applyFill="1" applyBorder="1" applyAlignment="1"/>
    <xf numFmtId="43" fontId="25" fillId="0" borderId="2" xfId="1" applyFont="1" applyFill="1" applyBorder="1" applyAlignment="1">
      <alignment horizontal="center" vertical="center"/>
    </xf>
    <xf numFmtId="0" fontId="129" fillId="6" borderId="198" xfId="0" applyFont="1" applyFill="1" applyBorder="1" applyAlignment="1">
      <alignment horizontal="center" vertical="center"/>
    </xf>
    <xf numFmtId="1" fontId="129" fillId="5" borderId="198" xfId="0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vertical="center"/>
    </xf>
    <xf numFmtId="3" fontId="129" fillId="6" borderId="198" xfId="1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horizontal="right" vertical="center"/>
    </xf>
    <xf numFmtId="3" fontId="130" fillId="5" borderId="198" xfId="54615" applyNumberFormat="1" applyFont="1" applyFill="1" applyBorder="1" applyAlignment="1">
      <alignment horizontal="center" vertical="center"/>
    </xf>
    <xf numFmtId="0" fontId="129" fillId="73" borderId="198" xfId="0" applyFont="1" applyFill="1" applyBorder="1" applyAlignment="1">
      <alignment horizontal="center" vertical="center"/>
    </xf>
    <xf numFmtId="0" fontId="129" fillId="72" borderId="198" xfId="0" applyFont="1" applyFill="1" applyBorder="1" applyAlignment="1">
      <alignment horizontal="center" vertical="center"/>
    </xf>
    <xf numFmtId="14" fontId="130" fillId="5" borderId="198" xfId="54615" applyNumberFormat="1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/>
    </xf>
    <xf numFmtId="0" fontId="37" fillId="7" borderId="61" xfId="0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 wrapText="1"/>
    </xf>
    <xf numFmtId="0" fontId="37" fillId="7" borderId="16" xfId="0" applyFont="1" applyFill="1" applyBorder="1" applyAlignment="1">
      <alignment horizontal="center" vertical="center"/>
    </xf>
    <xf numFmtId="14" fontId="148" fillId="101" borderId="163" xfId="0" applyNumberFormat="1" applyFont="1" applyFill="1" applyBorder="1" applyAlignment="1">
      <alignment horizontal="center"/>
    </xf>
    <xf numFmtId="3" fontId="37" fillId="7" borderId="44" xfId="0" applyNumberFormat="1" applyFont="1" applyFill="1" applyBorder="1" applyAlignment="1">
      <alignment horizontal="center" vertical="center"/>
    </xf>
    <xf numFmtId="14" fontId="148" fillId="7" borderId="163" xfId="0" applyNumberFormat="1" applyFont="1" applyFill="1" applyBorder="1" applyAlignment="1">
      <alignment horizontal="center"/>
    </xf>
    <xf numFmtId="0" fontId="150" fillId="7" borderId="44" xfId="0" applyFont="1" applyFill="1" applyBorder="1" applyAlignment="1">
      <alignment horizontal="center" vertical="center"/>
    </xf>
    <xf numFmtId="0" fontId="150" fillId="7" borderId="61" xfId="0" applyFont="1" applyFill="1" applyBorder="1" applyAlignment="1">
      <alignment horizontal="center" vertical="center"/>
    </xf>
    <xf numFmtId="0" fontId="37" fillId="7" borderId="130" xfId="0" applyFont="1" applyFill="1" applyBorder="1" applyAlignment="1">
      <alignment horizontal="center" vertical="center" wrapText="1"/>
    </xf>
    <xf numFmtId="0" fontId="129" fillId="7" borderId="198" xfId="0" applyFont="1" applyFill="1" applyBorder="1" applyAlignment="1">
      <alignment horizontal="center" vertical="center"/>
    </xf>
    <xf numFmtId="14" fontId="129" fillId="7" borderId="198" xfId="0" applyNumberFormat="1" applyFont="1" applyFill="1" applyBorder="1" applyAlignment="1">
      <alignment horizontal="center" vertical="center"/>
    </xf>
    <xf numFmtId="3" fontId="129" fillId="7" borderId="198" xfId="1" applyNumberFormat="1" applyFont="1" applyFill="1" applyBorder="1" applyAlignment="1">
      <alignment horizontal="center" vertical="center"/>
    </xf>
    <xf numFmtId="1" fontId="130" fillId="7" borderId="198" xfId="54615" applyNumberFormat="1" applyFont="1" applyFill="1" applyBorder="1" applyAlignment="1">
      <alignment horizontal="center" vertical="center"/>
    </xf>
    <xf numFmtId="204" fontId="129" fillId="7" borderId="198" xfId="0" applyNumberFormat="1" applyFont="1" applyFill="1" applyBorder="1" applyAlignment="1">
      <alignment horizontal="center" vertical="center"/>
    </xf>
    <xf numFmtId="14" fontId="0" fillId="7" borderId="0" xfId="1" applyNumberFormat="1" applyFont="1" applyFill="1"/>
    <xf numFmtId="14" fontId="148" fillId="102" borderId="163" xfId="0" applyNumberFormat="1" applyFont="1" applyFill="1" applyBorder="1" applyAlignment="1">
      <alignment horizontal="center" vertical="center"/>
    </xf>
    <xf numFmtId="14" fontId="148" fillId="102" borderId="163" xfId="0" applyNumberFormat="1" applyFont="1" applyFill="1" applyBorder="1" applyAlignment="1">
      <alignment horizontal="center"/>
    </xf>
    <xf numFmtId="43" fontId="129" fillId="5" borderId="198" xfId="0" applyNumberFormat="1" applyFont="1" applyFill="1" applyBorder="1" applyAlignment="1">
      <alignment horizontal="center" vertical="center"/>
    </xf>
    <xf numFmtId="14" fontId="131" fillId="5" borderId="198" xfId="0" applyNumberFormat="1" applyFont="1" applyFill="1" applyBorder="1" applyAlignment="1">
      <alignment horizontal="center" vertical="center"/>
    </xf>
    <xf numFmtId="49" fontId="129" fillId="3" borderId="198" xfId="0" applyNumberFormat="1" applyFont="1" applyFill="1" applyBorder="1" applyAlignment="1">
      <alignment horizontal="center" vertical="center"/>
    </xf>
    <xf numFmtId="3" fontId="129" fillId="3" borderId="198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156" fillId="0" borderId="163" xfId="0" applyNumberFormat="1" applyFont="1" applyBorder="1" applyAlignment="1">
      <alignment horizontal="center" vertical="center"/>
    </xf>
    <xf numFmtId="214" fontId="156" fillId="0" borderId="163" xfId="0" applyNumberFormat="1" applyFont="1" applyBorder="1" applyAlignment="1">
      <alignment horizontal="center" vertical="center"/>
    </xf>
    <xf numFmtId="43" fontId="0" fillId="2" borderId="2" xfId="1" applyFont="1" applyFill="1" applyBorder="1" applyAlignment="1"/>
    <xf numFmtId="0" fontId="37" fillId="70" borderId="44" xfId="0" applyFont="1" applyFill="1" applyBorder="1" applyAlignment="1">
      <alignment horizontal="center" vertical="center"/>
    </xf>
    <xf numFmtId="0" fontId="150" fillId="70" borderId="44" xfId="0" applyFont="1" applyFill="1" applyBorder="1" applyAlignment="1">
      <alignment horizontal="center" vertical="center"/>
    </xf>
    <xf numFmtId="0" fontId="37" fillId="70" borderId="130" xfId="0" applyFont="1" applyFill="1" applyBorder="1" applyAlignment="1">
      <alignment horizontal="center" vertical="center" wrapText="1"/>
    </xf>
    <xf numFmtId="0" fontId="150" fillId="70" borderId="61" xfId="0" applyFont="1" applyFill="1" applyBorder="1" applyAlignment="1">
      <alignment horizontal="center" vertical="center"/>
    </xf>
    <xf numFmtId="0" fontId="37" fillId="70" borderId="36" xfId="0" applyFont="1" applyFill="1" applyBorder="1" applyAlignment="1">
      <alignment horizontal="center" vertical="center"/>
    </xf>
    <xf numFmtId="0" fontId="37" fillId="70" borderId="16" xfId="0" applyFont="1" applyFill="1" applyBorder="1" applyAlignment="1">
      <alignment horizontal="center" vertical="center"/>
    </xf>
    <xf numFmtId="0" fontId="0" fillId="0" borderId="0" xfId="0"/>
    <xf numFmtId="14" fontId="148" fillId="103" borderId="163" xfId="0" applyNumberFormat="1" applyFont="1" applyFill="1" applyBorder="1" applyAlignment="1">
      <alignment horizontal="center"/>
    </xf>
    <xf numFmtId="0" fontId="37" fillId="70" borderId="36" xfId="0" applyFont="1" applyFill="1" applyBorder="1" applyAlignment="1">
      <alignment horizontal="center" vertical="center" wrapText="1"/>
    </xf>
    <xf numFmtId="0" fontId="11" fillId="70" borderId="198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 applyAlignment="1">
      <alignment wrapText="1"/>
    </xf>
    <xf numFmtId="9" fontId="0" fillId="0" borderId="0" xfId="0" applyNumberFormat="1"/>
    <xf numFmtId="0" fontId="0" fillId="0" borderId="198" xfId="0" applyBorder="1" applyAlignment="1">
      <alignment horizontal="left"/>
    </xf>
    <xf numFmtId="0" fontId="0" fillId="0" borderId="198" xfId="0" applyBorder="1"/>
    <xf numFmtId="1" fontId="0" fillId="0" borderId="198" xfId="1" applyNumberFormat="1" applyFont="1" applyBorder="1" applyAlignment="1">
      <alignment horizontal="left"/>
    </xf>
    <xf numFmtId="0" fontId="0" fillId="0" borderId="198" xfId="0" applyFill="1" applyBorder="1"/>
    <xf numFmtId="0" fontId="0" fillId="15" borderId="198" xfId="0" applyFill="1" applyBorder="1"/>
    <xf numFmtId="0" fontId="0" fillId="15" borderId="198" xfId="0" applyFill="1" applyBorder="1" applyAlignment="1">
      <alignment horizontal="left"/>
    </xf>
    <xf numFmtId="0" fontId="0" fillId="15" borderId="198" xfId="0" applyFill="1" applyBorder="1" applyAlignment="1">
      <alignment horizontal="left" vertical="center"/>
    </xf>
    <xf numFmtId="0" fontId="0" fillId="0" borderId="198" xfId="0" applyBorder="1" applyAlignment="1">
      <alignment horizontal="right"/>
    </xf>
    <xf numFmtId="0" fontId="0" fillId="0" borderId="66" xfId="0" applyBorder="1"/>
    <xf numFmtId="0" fontId="0" fillId="0" borderId="198" xfId="0" applyBorder="1" applyAlignment="1">
      <alignment horizontal="left" vertical="center"/>
    </xf>
    <xf numFmtId="0" fontId="0" fillId="0" borderId="206" xfId="0" applyBorder="1" applyAlignment="1">
      <alignment horizontal="left" vertical="center"/>
    </xf>
    <xf numFmtId="212" fontId="149" fillId="0" borderId="198" xfId="54620" applyNumberFormat="1" applyFont="1" applyFill="1" applyBorder="1" applyAlignment="1">
      <alignment horizontal="left" vertical="center"/>
    </xf>
    <xf numFmtId="0" fontId="0" fillId="0" borderId="212" xfId="0" applyBorder="1" applyAlignment="1">
      <alignment horizontal="left" vertical="center"/>
    </xf>
    <xf numFmtId="0" fontId="11" fillId="15" borderId="71" xfId="0" applyFont="1" applyFill="1" applyBorder="1" applyAlignment="1">
      <alignment horizontal="left" vertical="center"/>
    </xf>
    <xf numFmtId="0" fontId="11" fillId="15" borderId="59" xfId="0" applyFont="1" applyFill="1" applyBorder="1" applyAlignment="1">
      <alignment horizontal="left" vertical="center"/>
    </xf>
    <xf numFmtId="0" fontId="11" fillId="15" borderId="198" xfId="0" applyFont="1" applyFill="1" applyBorder="1" applyAlignment="1">
      <alignment horizontal="left" vertical="center"/>
    </xf>
    <xf numFmtId="0" fontId="11" fillId="0" borderId="198" xfId="0" applyFont="1" applyBorder="1" applyAlignment="1">
      <alignment horizontal="left" vertical="center"/>
    </xf>
    <xf numFmtId="212" fontId="149" fillId="0" borderId="198" xfId="54620" applyNumberFormat="1" applyFont="1" applyBorder="1" applyAlignment="1">
      <alignment horizontal="left" vertical="center"/>
    </xf>
    <xf numFmtId="0" fontId="149" fillId="0" borderId="198" xfId="54620" applyNumberFormat="1" applyFont="1" applyBorder="1" applyAlignment="1">
      <alignment horizontal="left" vertical="center"/>
    </xf>
    <xf numFmtId="0" fontId="5" fillId="0" borderId="198" xfId="54623" applyFont="1" applyBorder="1" applyAlignment="1">
      <alignment horizontal="left" vertical="center"/>
    </xf>
    <xf numFmtId="0" fontId="0" fillId="0" borderId="66" xfId="0" applyBorder="1" applyAlignment="1">
      <alignment horizontal="left"/>
    </xf>
    <xf numFmtId="0" fontId="0" fillId="2" borderId="198" xfId="0" applyFill="1" applyBorder="1"/>
    <xf numFmtId="0" fontId="151" fillId="0" borderId="198" xfId="0" applyFont="1" applyBorder="1" applyAlignment="1">
      <alignment horizontal="left" vertical="center"/>
    </xf>
    <xf numFmtId="0" fontId="128" fillId="0" borderId="198" xfId="0" applyFont="1" applyBorder="1" applyAlignment="1">
      <alignment horizontal="left" vertical="center"/>
    </xf>
    <xf numFmtId="0" fontId="37" fillId="0" borderId="198" xfId="0" applyFont="1" applyBorder="1" applyAlignment="1">
      <alignment horizontal="left" vertical="center"/>
    </xf>
    <xf numFmtId="0" fontId="0" fillId="15" borderId="66" xfId="0" applyFill="1" applyBorder="1"/>
    <xf numFmtId="0" fontId="37" fillId="0" borderId="198" xfId="0" applyFont="1" applyBorder="1" applyAlignment="1">
      <alignment horizontal="right" vertical="center"/>
    </xf>
    <xf numFmtId="0" fontId="0" fillId="15" borderId="198" xfId="0" applyFill="1" applyBorder="1" applyAlignment="1">
      <alignment horizontal="right" vertical="center"/>
    </xf>
    <xf numFmtId="0" fontId="0" fillId="0" borderId="212" xfId="0" applyBorder="1" applyAlignment="1">
      <alignment horizontal="left"/>
    </xf>
    <xf numFmtId="0" fontId="0" fillId="0" borderId="66" xfId="0" applyBorder="1" applyAlignment="1">
      <alignment horizontal="left" vertical="center"/>
    </xf>
    <xf numFmtId="0" fontId="0" fillId="15" borderId="66" xfId="0" applyFill="1" applyBorder="1" applyAlignment="1">
      <alignment horizontal="left"/>
    </xf>
    <xf numFmtId="0" fontId="151" fillId="15" borderId="198" xfId="0" applyFont="1" applyFill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0" fontId="149" fillId="15" borderId="66" xfId="54620" applyNumberFormat="1" applyFont="1" applyFill="1" applyBorder="1" applyAlignment="1">
      <alignment horizontal="left" vertical="center"/>
    </xf>
    <xf numFmtId="10" fontId="0" fillId="0" borderId="0" xfId="0" applyNumberFormat="1" applyAlignment="1">
      <alignment wrapText="1"/>
    </xf>
    <xf numFmtId="0" fontId="0" fillId="0" borderId="215" xfId="0" applyBorder="1" applyAlignment="1">
      <alignment horizontal="center" vertical="center"/>
    </xf>
    <xf numFmtId="0" fontId="12" fillId="0" borderId="198" xfId="0" applyFont="1" applyBorder="1"/>
    <xf numFmtId="0" fontId="12" fillId="0" borderId="198" xfId="0" applyFont="1" applyFill="1" applyBorder="1"/>
    <xf numFmtId="0" fontId="11" fillId="0" borderId="198" xfId="0" applyFont="1" applyBorder="1" applyAlignment="1">
      <alignment horizontal="left"/>
    </xf>
    <xf numFmtId="0" fontId="0" fillId="15" borderId="59" xfId="0" applyFill="1" applyBorder="1" applyAlignment="1">
      <alignment horizontal="left" vertical="center"/>
    </xf>
    <xf numFmtId="0" fontId="0" fillId="0" borderId="0" xfId="0"/>
    <xf numFmtId="43" fontId="0" fillId="7" borderId="0" xfId="1" applyNumberFormat="1" applyFont="1" applyFill="1"/>
    <xf numFmtId="0" fontId="129" fillId="70" borderId="198" xfId="0" applyFont="1" applyFill="1" applyBorder="1" applyAlignment="1">
      <alignment horizontal="center" vertical="center"/>
    </xf>
    <xf numFmtId="3" fontId="129" fillId="70" borderId="198" xfId="0" applyNumberFormat="1" applyFont="1" applyFill="1" applyBorder="1" applyAlignment="1">
      <alignment horizontal="center" vertical="center"/>
    </xf>
    <xf numFmtId="3" fontId="129" fillId="70" borderId="198" xfId="1" applyNumberFormat="1" applyFont="1" applyFill="1" applyBorder="1" applyAlignment="1">
      <alignment horizontal="center" vertical="center"/>
    </xf>
    <xf numFmtId="49" fontId="129" fillId="70" borderId="198" xfId="0" applyNumberFormat="1" applyFont="1" applyFill="1" applyBorder="1" applyAlignment="1">
      <alignment horizontal="center" vertical="center"/>
    </xf>
    <xf numFmtId="0" fontId="130" fillId="70" borderId="198" xfId="0" applyFont="1" applyFill="1" applyBorder="1" applyAlignment="1">
      <alignment horizontal="center" vertical="center"/>
    </xf>
    <xf numFmtId="1" fontId="130" fillId="70" borderId="198" xfId="54615" applyNumberFormat="1" applyFont="1" applyFill="1" applyBorder="1" applyAlignment="1">
      <alignment horizontal="center" vertical="center"/>
    </xf>
    <xf numFmtId="0" fontId="0" fillId="0" borderId="0" xfId="0"/>
    <xf numFmtId="0" fontId="157" fillId="0" borderId="130" xfId="0" applyFont="1" applyBorder="1" applyAlignment="1">
      <alignment horizontal="center" vertical="center"/>
    </xf>
    <xf numFmtId="0" fontId="157" fillId="0" borderId="16" xfId="0" applyFont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/>
    </xf>
    <xf numFmtId="0" fontId="158" fillId="0" borderId="44" xfId="0" applyFont="1" applyBorder="1" applyAlignment="1">
      <alignment horizontal="center" vertical="center"/>
    </xf>
    <xf numFmtId="0" fontId="158" fillId="104" borderId="36" xfId="0" applyFont="1" applyFill="1" applyBorder="1" applyAlignment="1">
      <alignment horizontal="center" vertical="center"/>
    </xf>
    <xf numFmtId="0" fontId="158" fillId="104" borderId="44" xfId="0" applyFont="1" applyFill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 wrapText="1"/>
    </xf>
    <xf numFmtId="0" fontId="158" fillId="0" borderId="44" xfId="0" applyFont="1" applyBorder="1" applyAlignment="1">
      <alignment horizontal="center" vertical="center" wrapText="1"/>
    </xf>
    <xf numFmtId="0" fontId="158" fillId="104" borderId="36" xfId="0" applyFont="1" applyFill="1" applyBorder="1" applyAlignment="1">
      <alignment horizontal="center" vertical="center" wrapText="1"/>
    </xf>
    <xf numFmtId="0" fontId="158" fillId="104" borderId="44" xfId="0" applyFont="1" applyFill="1" applyBorder="1" applyAlignment="1">
      <alignment horizontal="center" vertical="center" wrapText="1"/>
    </xf>
    <xf numFmtId="0" fontId="150" fillId="105" borderId="44" xfId="0" applyFont="1" applyFill="1" applyBorder="1" applyAlignment="1">
      <alignment horizontal="center" vertical="center"/>
    </xf>
    <xf numFmtId="49" fontId="130" fillId="5" borderId="198" xfId="54615" applyNumberFormat="1" applyFont="1" applyFill="1" applyBorder="1" applyAlignment="1">
      <alignment horizontal="center"/>
    </xf>
    <xf numFmtId="0" fontId="132" fillId="5" borderId="198" xfId="0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horizontal="center" vertical="center"/>
    </xf>
    <xf numFmtId="0" fontId="159" fillId="5" borderId="198" xfId="0" applyFont="1" applyFill="1" applyBorder="1" applyAlignment="1">
      <alignment horizontal="center" vertical="center"/>
    </xf>
    <xf numFmtId="0" fontId="129" fillId="106" borderId="198" xfId="0" applyFont="1" applyFill="1" applyBorder="1" applyAlignment="1">
      <alignment horizontal="center" vertical="center"/>
    </xf>
    <xf numFmtId="14" fontId="132" fillId="5" borderId="198" xfId="54615" applyNumberFormat="1" applyFont="1" applyFill="1" applyBorder="1" applyAlignment="1">
      <alignment horizontal="left" vertical="center"/>
    </xf>
    <xf numFmtId="202" fontId="131" fillId="5" borderId="198" xfId="54616" applyNumberFormat="1" applyFont="1" applyFill="1" applyBorder="1" applyAlignment="1">
      <alignment horizontal="center" vertical="center"/>
    </xf>
    <xf numFmtId="1" fontId="129" fillId="5" borderId="198" xfId="21" applyNumberFormat="1" applyFont="1" applyFill="1" applyBorder="1" applyAlignment="1">
      <alignment horizontal="center" vertical="center"/>
    </xf>
    <xf numFmtId="0" fontId="130" fillId="69" borderId="198" xfId="54615" applyFont="1" applyBorder="1" applyAlignment="1">
      <alignment horizontal="center"/>
    </xf>
    <xf numFmtId="0" fontId="129" fillId="5" borderId="104" xfId="0" applyFont="1" applyFill="1" applyBorder="1" applyAlignment="1">
      <alignment horizontal="center" vertical="center"/>
    </xf>
    <xf numFmtId="0" fontId="129" fillId="5" borderId="66" xfId="0" applyFont="1" applyFill="1" applyBorder="1" applyAlignment="1">
      <alignment horizontal="center" vertical="center"/>
    </xf>
    <xf numFmtId="3" fontId="129" fillId="5" borderId="66" xfId="0" applyNumberFormat="1" applyFont="1" applyFill="1" applyBorder="1" applyAlignment="1">
      <alignment horizontal="center" vertical="center"/>
    </xf>
    <xf numFmtId="0" fontId="130" fillId="5" borderId="66" xfId="0" applyFont="1" applyFill="1" applyBorder="1" applyAlignment="1">
      <alignment horizontal="center" vertical="center"/>
    </xf>
    <xf numFmtId="14" fontId="131" fillId="5" borderId="66" xfId="0" applyNumberFormat="1" applyFont="1" applyFill="1" applyBorder="1" applyAlignment="1">
      <alignment horizontal="center" vertical="center"/>
    </xf>
    <xf numFmtId="202" fontId="129" fillId="5" borderId="66" xfId="54616" applyNumberFormat="1" applyFont="1" applyFill="1" applyBorder="1" applyAlignment="1">
      <alignment horizontal="center" vertical="center"/>
    </xf>
    <xf numFmtId="43" fontId="130" fillId="5" borderId="66" xfId="0" applyNumberFormat="1" applyFont="1" applyFill="1" applyBorder="1" applyAlignment="1">
      <alignment horizontal="center" vertical="center"/>
    </xf>
    <xf numFmtId="44" fontId="129" fillId="5" borderId="66" xfId="54616" applyFont="1" applyFill="1" applyBorder="1" applyAlignment="1">
      <alignment horizontal="center" vertical="center"/>
    </xf>
    <xf numFmtId="49" fontId="129" fillId="5" borderId="66" xfId="0" applyNumberFormat="1" applyFont="1" applyFill="1" applyBorder="1" applyAlignment="1">
      <alignment horizontal="center" vertical="center"/>
    </xf>
    <xf numFmtId="49" fontId="129" fillId="106" borderId="198" xfId="0" applyNumberFormat="1" applyFont="1" applyFill="1" applyBorder="1" applyAlignment="1">
      <alignment horizontal="center" vertical="center"/>
    </xf>
    <xf numFmtId="49" fontId="129" fillId="6" borderId="198" xfId="0" applyNumberFormat="1" applyFont="1" applyFill="1" applyBorder="1" applyAlignment="1">
      <alignment horizontal="center" vertical="center"/>
    </xf>
    <xf numFmtId="49" fontId="130" fillId="3" borderId="198" xfId="0" applyNumberFormat="1" applyFont="1" applyFill="1" applyBorder="1" applyAlignment="1">
      <alignment horizontal="center" vertical="center"/>
    </xf>
    <xf numFmtId="0" fontId="130" fillId="3" borderId="198" xfId="0" applyFont="1" applyFill="1" applyBorder="1" applyAlignment="1">
      <alignment horizontal="center" vertical="center"/>
    </xf>
    <xf numFmtId="3" fontId="130" fillId="3" borderId="198" xfId="1" applyNumberFormat="1" applyFont="1" applyFill="1" applyBorder="1" applyAlignment="1">
      <alignment horizontal="center" vertical="center"/>
    </xf>
    <xf numFmtId="14" fontId="130" fillId="3" borderId="198" xfId="0" applyNumberFormat="1" applyFont="1" applyFill="1" applyBorder="1" applyAlignment="1">
      <alignment horizontal="center" vertical="center"/>
    </xf>
    <xf numFmtId="14" fontId="129" fillId="3" borderId="198" xfId="0" applyNumberFormat="1" applyFont="1" applyFill="1" applyBorder="1" applyAlignment="1">
      <alignment horizontal="center" vertical="center"/>
    </xf>
    <xf numFmtId="14" fontId="129" fillId="6" borderId="198" xfId="0" applyNumberFormat="1" applyFont="1" applyFill="1" applyBorder="1" applyAlignment="1">
      <alignment horizontal="center" vertical="center"/>
    </xf>
    <xf numFmtId="1" fontId="129" fillId="5" borderId="198" xfId="1" applyNumberFormat="1" applyFont="1" applyFill="1" applyBorder="1" applyAlignment="1">
      <alignment horizontal="center" vertical="center"/>
    </xf>
    <xf numFmtId="0" fontId="129" fillId="78" borderId="198" xfId="0" applyFont="1" applyFill="1" applyBorder="1" applyAlignment="1">
      <alignment horizontal="center" vertical="center"/>
    </xf>
    <xf numFmtId="0" fontId="129" fillId="78" borderId="198" xfId="21" applyNumberFormat="1" applyFont="1" applyFill="1" applyBorder="1" applyAlignment="1">
      <alignment horizontal="center" vertical="center"/>
    </xf>
    <xf numFmtId="204" fontId="129" fillId="78" borderId="198" xfId="0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vertical="center"/>
    </xf>
    <xf numFmtId="0" fontId="132" fillId="5" borderId="198" xfId="54615" applyFont="1" applyFill="1" applyBorder="1" applyAlignment="1">
      <alignment vertical="center"/>
    </xf>
    <xf numFmtId="0" fontId="131" fillId="3" borderId="198" xfId="0" applyFont="1" applyFill="1" applyBorder="1" applyAlignment="1">
      <alignment horizontal="center" vertical="center"/>
    </xf>
    <xf numFmtId="14" fontId="131" fillId="3" borderId="198" xfId="0" applyNumberFormat="1" applyFont="1" applyFill="1" applyBorder="1" applyAlignment="1">
      <alignment horizontal="center" vertical="center"/>
    </xf>
    <xf numFmtId="14" fontId="129" fillId="106" borderId="198" xfId="0" applyNumberFormat="1" applyFont="1" applyFill="1" applyBorder="1" applyAlignment="1">
      <alignment horizontal="center" vertical="center"/>
    </xf>
    <xf numFmtId="3" fontId="131" fillId="3" borderId="198" xfId="1" applyNumberFormat="1" applyFont="1" applyFill="1" applyBorder="1" applyAlignment="1">
      <alignment horizontal="center" vertical="center"/>
    </xf>
    <xf numFmtId="0" fontId="130" fillId="26" borderId="198" xfId="0" applyFont="1" applyFill="1" applyBorder="1" applyAlignment="1">
      <alignment horizontal="center" vertical="center"/>
    </xf>
    <xf numFmtId="0" fontId="129" fillId="26" borderId="198" xfId="0" applyFont="1" applyFill="1" applyBorder="1" applyAlignment="1">
      <alignment horizontal="center" vertical="center"/>
    </xf>
    <xf numFmtId="0" fontId="129" fillId="26" borderId="66" xfId="0" applyFont="1" applyFill="1" applyBorder="1" applyAlignment="1">
      <alignment horizontal="center" vertical="center"/>
    </xf>
    <xf numFmtId="0" fontId="27" fillId="11" borderId="139" xfId="0" applyFont="1" applyFill="1" applyBorder="1" applyAlignment="1">
      <alignment horizontal="center" vertical="center"/>
    </xf>
    <xf numFmtId="0" fontId="5" fillId="0" borderId="0" xfId="54616" applyNumberFormat="1" applyFont="1"/>
    <xf numFmtId="1" fontId="129" fillId="7" borderId="198" xfId="1" applyNumberFormat="1" applyFont="1" applyFill="1" applyBorder="1" applyAlignment="1">
      <alignment horizontal="center" vertical="center"/>
    </xf>
    <xf numFmtId="1" fontId="130" fillId="6" borderId="198" xfId="54615" applyNumberFormat="1" applyFont="1" applyFill="1" applyBorder="1" applyAlignment="1">
      <alignment horizontal="center" vertical="center"/>
    </xf>
    <xf numFmtId="169" fontId="130" fillId="70" borderId="0" xfId="1" applyNumberFormat="1" applyFont="1" applyFill="1"/>
    <xf numFmtId="0" fontId="150" fillId="107" borderId="163" xfId="0" applyFont="1" applyFill="1" applyBorder="1" applyAlignment="1">
      <alignment horizontal="center" vertical="center"/>
    </xf>
    <xf numFmtId="0" fontId="124" fillId="12" borderId="198" xfId="54610" applyBorder="1" applyAlignment="1" applyProtection="1">
      <alignment horizontal="center" vertical="center"/>
      <protection locked="0" hidden="1"/>
    </xf>
    <xf numFmtId="0" fontId="151" fillId="0" borderId="198" xfId="0" applyFont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14" fontId="129" fillId="72" borderId="198" xfId="0" applyNumberFormat="1" applyFont="1" applyFill="1" applyBorder="1" applyAlignment="1">
      <alignment horizontal="center" vertical="center"/>
    </xf>
    <xf numFmtId="0" fontId="129" fillId="108" borderId="198" xfId="0" applyFont="1" applyFill="1" applyBorder="1" applyAlignment="1">
      <alignment horizontal="center" vertical="center"/>
    </xf>
    <xf numFmtId="49" fontId="129" fillId="26" borderId="198" xfId="0" applyNumberFormat="1" applyFont="1" applyFill="1" applyBorder="1" applyAlignment="1">
      <alignment horizontal="center" vertical="center"/>
    </xf>
    <xf numFmtId="1" fontId="129" fillId="26" borderId="198" xfId="0" applyNumberFormat="1" applyFont="1" applyFill="1" applyBorder="1" applyAlignment="1">
      <alignment horizontal="center" vertical="center"/>
    </xf>
    <xf numFmtId="169" fontId="5" fillId="26" borderId="2" xfId="1" applyNumberFormat="1" applyFont="1" applyFill="1" applyBorder="1" applyAlignment="1">
      <alignment horizontal="center" vertical="center"/>
    </xf>
    <xf numFmtId="43" fontId="11" fillId="26" borderId="2" xfId="1" applyNumberFormat="1" applyFont="1" applyFill="1" applyBorder="1" applyAlignment="1">
      <alignment vertical="center"/>
    </xf>
    <xf numFmtId="167" fontId="0" fillId="26" borderId="5" xfId="1" applyNumberFormat="1" applyFont="1" applyFill="1" applyBorder="1" applyAlignment="1">
      <alignment horizontal="center" vertical="center"/>
    </xf>
    <xf numFmtId="43" fontId="0" fillId="26" borderId="2" xfId="1" applyFont="1" applyFill="1" applyBorder="1" applyAlignment="1"/>
    <xf numFmtId="43" fontId="25" fillId="26" borderId="2" xfId="1" applyFont="1" applyFill="1" applyBorder="1" applyAlignment="1">
      <alignment horizontal="center" vertical="center"/>
    </xf>
    <xf numFmtId="204" fontId="129" fillId="3" borderId="198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43" fontId="159" fillId="5" borderId="198" xfId="0" applyNumberFormat="1" applyFont="1" applyFill="1" applyBorder="1" applyAlignment="1">
      <alignment horizontal="center" vertical="center"/>
    </xf>
    <xf numFmtId="0" fontId="150" fillId="109" borderId="163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30" fillId="78" borderId="198" xfId="0" applyFont="1" applyFill="1" applyBorder="1" applyAlignment="1">
      <alignment horizontal="center" vertical="center"/>
    </xf>
    <xf numFmtId="3" fontId="129" fillId="78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32" fillId="5" borderId="198" xfId="54615" applyFont="1" applyFill="1" applyBorder="1" applyAlignment="1">
      <alignment horizontal="center" vertical="center"/>
    </xf>
    <xf numFmtId="49" fontId="129" fillId="11" borderId="198" xfId="0" applyNumberFormat="1" applyFont="1" applyFill="1" applyBorder="1" applyAlignment="1">
      <alignment horizontal="center" vertical="center"/>
    </xf>
    <xf numFmtId="0" fontId="129" fillId="11" borderId="198" xfId="0" applyFont="1" applyFill="1" applyBorder="1" applyAlignment="1">
      <alignment horizontal="center" vertical="center"/>
    </xf>
    <xf numFmtId="3" fontId="129" fillId="11" borderId="198" xfId="1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44" fontId="11" fillId="0" borderId="0" xfId="54616" applyFont="1" applyFill="1" applyAlignment="1">
      <alignment horizontal="center" vertical="center"/>
    </xf>
    <xf numFmtId="44" fontId="0" fillId="0" borderId="0" xfId="0" applyNumberFormat="1" applyFont="1"/>
    <xf numFmtId="44" fontId="156" fillId="0" borderId="163" xfId="54616" applyFont="1" applyBorder="1" applyAlignment="1">
      <alignment horizontal="center" vertical="center"/>
    </xf>
    <xf numFmtId="0" fontId="148" fillId="0" borderId="163" xfId="0" applyFont="1" applyBorder="1" applyAlignment="1">
      <alignment horizontal="center" vertical="center"/>
    </xf>
    <xf numFmtId="0" fontId="148" fillId="110" borderId="163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48" fillId="111" borderId="216" xfId="0" applyFont="1" applyFill="1" applyBorder="1" applyAlignment="1">
      <alignment horizontal="center" vertical="center"/>
    </xf>
    <xf numFmtId="0" fontId="148" fillId="111" borderId="163" xfId="0" applyFont="1" applyFill="1" applyBorder="1" applyAlignment="1">
      <alignment horizontal="center" vertical="center"/>
    </xf>
    <xf numFmtId="0" fontId="148" fillId="112" borderId="163" xfId="0" applyFont="1" applyFill="1" applyBorder="1" applyAlignment="1">
      <alignment horizontal="center" vertical="center"/>
    </xf>
    <xf numFmtId="0" fontId="148" fillId="0" borderId="217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/>
    </xf>
    <xf numFmtId="0" fontId="36" fillId="23" borderId="157" xfId="0" applyFont="1" applyFill="1" applyBorder="1" applyAlignment="1">
      <alignment horizontal="center" vertical="center" wrapText="1" readingOrder="1"/>
    </xf>
    <xf numFmtId="0" fontId="36" fillId="23" borderId="155" xfId="0" applyFont="1" applyFill="1" applyBorder="1" applyAlignment="1">
      <alignment horizontal="center" vertical="center" wrapText="1" readingOrder="1"/>
    </xf>
    <xf numFmtId="0" fontId="37" fillId="0" borderId="164" xfId="0" applyFont="1" applyBorder="1" applyAlignment="1">
      <alignment horizontal="center" vertical="center" wrapText="1" readingOrder="1"/>
    </xf>
    <xf numFmtId="0" fontId="37" fillId="0" borderId="165" xfId="0" applyFont="1" applyBorder="1" applyAlignment="1">
      <alignment horizontal="center" vertical="center" wrapText="1" readingOrder="1"/>
    </xf>
    <xf numFmtId="0" fontId="38" fillId="3" borderId="178" xfId="0" applyFont="1" applyFill="1" applyBorder="1" applyAlignment="1">
      <alignment horizontal="center" vertical="center" wrapText="1" readingOrder="1"/>
    </xf>
    <xf numFmtId="0" fontId="38" fillId="3" borderId="179" xfId="0" applyFont="1" applyFill="1" applyBorder="1" applyAlignment="1">
      <alignment horizontal="center" vertical="center" wrapText="1" readingOrder="1"/>
    </xf>
    <xf numFmtId="0" fontId="35" fillId="0" borderId="153" xfId="0" applyFont="1" applyBorder="1" applyAlignment="1">
      <alignment horizontal="left" wrapText="1" readingOrder="1"/>
    </xf>
    <xf numFmtId="0" fontId="36" fillId="23" borderId="154" xfId="0" applyFont="1" applyFill="1" applyBorder="1" applyAlignment="1">
      <alignment horizontal="center" vertical="center" wrapText="1" readingOrder="1"/>
    </xf>
    <xf numFmtId="0" fontId="36" fillId="23" borderId="156" xfId="0" applyFont="1" applyFill="1" applyBorder="1" applyAlignment="1">
      <alignment horizontal="center" vertical="center" wrapText="1" readingOrder="1"/>
    </xf>
    <xf numFmtId="0" fontId="0" fillId="0" borderId="114" xfId="0" applyFont="1" applyBorder="1" applyAlignment="1">
      <alignment horizontal="center"/>
    </xf>
    <xf numFmtId="0" fontId="0" fillId="0" borderId="100" xfId="0" applyFont="1" applyBorder="1" applyAlignment="1">
      <alignment horizontal="center"/>
    </xf>
    <xf numFmtId="0" fontId="21" fillId="13" borderId="110" xfId="6" applyBorder="1" applyAlignment="1">
      <alignment horizontal="left"/>
    </xf>
    <xf numFmtId="0" fontId="21" fillId="13" borderId="113" xfId="6" applyBorder="1" applyAlignment="1">
      <alignment horizontal="left"/>
    </xf>
    <xf numFmtId="0" fontId="1" fillId="0" borderId="136" xfId="0" applyFont="1" applyBorder="1" applyAlignment="1">
      <alignment horizontal="left"/>
    </xf>
    <xf numFmtId="0" fontId="1" fillId="0" borderId="137" xfId="0" applyFont="1" applyBorder="1" applyAlignment="1">
      <alignment horizontal="left"/>
    </xf>
    <xf numFmtId="0" fontId="22" fillId="14" borderId="90" xfId="7" applyBorder="1" applyAlignment="1">
      <alignment horizontal="left"/>
    </xf>
    <xf numFmtId="0" fontId="22" fillId="14" borderId="96" xfId="7" applyBorder="1" applyAlignment="1">
      <alignment horizontal="left"/>
    </xf>
    <xf numFmtId="0" fontId="20" fillId="12" borderId="97" xfId="5" applyBorder="1" applyAlignment="1">
      <alignment horizontal="left"/>
    </xf>
    <xf numFmtId="0" fontId="20" fillId="12" borderId="98" xfId="5" applyBorder="1" applyAlignment="1">
      <alignment horizontal="left"/>
    </xf>
    <xf numFmtId="166" fontId="0" fillId="3" borderId="78" xfId="1" applyNumberFormat="1" applyFont="1" applyFill="1" applyBorder="1" applyAlignment="1">
      <alignment horizontal="center" vertical="center"/>
    </xf>
    <xf numFmtId="166" fontId="0" fillId="3" borderId="39" xfId="1" applyNumberFormat="1" applyFont="1" applyFill="1" applyBorder="1" applyAlignment="1">
      <alignment horizontal="center" vertical="center"/>
    </xf>
    <xf numFmtId="0" fontId="27" fillId="77" borderId="198" xfId="233" applyFont="1" applyFill="1" applyBorder="1" applyAlignment="1">
      <alignment horizontal="center" vertical="center" wrapText="1"/>
    </xf>
    <xf numFmtId="0" fontId="27" fillId="77" borderId="198" xfId="233" applyFont="1" applyFill="1" applyBorder="1" applyAlignment="1">
      <alignment horizontal="center" vertical="center"/>
    </xf>
    <xf numFmtId="0" fontId="133" fillId="11" borderId="198" xfId="456" applyFont="1" applyFill="1" applyBorder="1" applyAlignment="1">
      <alignment horizontal="center" vertical="center"/>
    </xf>
    <xf numFmtId="0" fontId="133" fillId="77" borderId="198" xfId="456" applyFont="1" applyFill="1" applyBorder="1" applyAlignment="1">
      <alignment horizontal="center" vertical="center"/>
    </xf>
    <xf numFmtId="204" fontId="129" fillId="26" borderId="198" xfId="0" applyNumberFormat="1" applyFont="1" applyFill="1" applyBorder="1" applyAlignment="1">
      <alignment horizontal="center" vertical="center"/>
    </xf>
    <xf numFmtId="14" fontId="130" fillId="6" borderId="198" xfId="0" applyNumberFormat="1" applyFont="1" applyFill="1" applyBorder="1" applyAlignment="1">
      <alignment horizontal="center" vertical="center"/>
    </xf>
    <xf numFmtId="1" fontId="129" fillId="6" borderId="198" xfId="0" applyNumberFormat="1" applyFont="1" applyFill="1" applyBorder="1" applyAlignment="1">
      <alignment horizontal="center" vertical="center"/>
    </xf>
    <xf numFmtId="0" fontId="0" fillId="0" borderId="0" xfId="0"/>
    <xf numFmtId="0" fontId="9" fillId="3" borderId="0" xfId="0" applyFont="1" applyFill="1" applyAlignment="1">
      <alignment horizontal="center" vertical="center"/>
    </xf>
    <xf numFmtId="0" fontId="0" fillId="0" borderId="0" xfId="0" applyNumberFormat="1" applyFont="1"/>
  </cellXfs>
  <cellStyles count="54727">
    <cellStyle name="__Setup_" xfId="46" xr:uid="{00000000-0005-0000-0000-000000000000}"/>
    <cellStyle name="__Setup__McCoy 250 MW Yingli 280W T-0 NextEra PVO&amp;M Budget (NEW RAMP)_2010-12-6" xfId="47" xr:uid="{00000000-0005-0000-0000-000001000000}"/>
    <cellStyle name="_2005" xfId="48" xr:uid="{00000000-0005-0000-0000-000002000000}"/>
    <cellStyle name="_2005_McCoy 250 MW Yingli 280W T-0 NextEra PVO&amp;M Budget (NEW RAMP)_2010-12-6" xfId="49" xr:uid="{00000000-0005-0000-0000-000003000000}"/>
    <cellStyle name="_2006" xfId="50" xr:uid="{00000000-0005-0000-0000-000004000000}"/>
    <cellStyle name="_2006 Detail" xfId="51" xr:uid="{00000000-0005-0000-0000-000005000000}"/>
    <cellStyle name="_2006 Detail_McCoy 250 MW Yingli 280W T-0 NextEra PVO&amp;M Budget (NEW RAMP)_2010-12-6" xfId="52" xr:uid="{00000000-0005-0000-0000-000006000000}"/>
    <cellStyle name="_2006_McCoy 250 MW Yingli 280W T-0 NextEra PVO&amp;M Budget (NEW RAMP)_2010-12-6" xfId="53" xr:uid="{00000000-0005-0000-0000-000007000000}"/>
    <cellStyle name="_2007" xfId="54" xr:uid="{00000000-0005-0000-0000-000008000000}"/>
    <cellStyle name="_2007_McCoy 250 MW Yingli 280W T-0 NextEra PVO&amp;M Budget (NEW RAMP)_2010-12-6" xfId="55" xr:uid="{00000000-0005-0000-0000-000009000000}"/>
    <cellStyle name="_2007-2010 Detail" xfId="56" xr:uid="{00000000-0005-0000-0000-00000A000000}"/>
    <cellStyle name="_2007-2010 Detail_McCoy 250 MW Yingli 280W T-0 NextEra PVO&amp;M Budget (NEW RAMP)_2010-12-6" xfId="57" xr:uid="{00000000-0005-0000-0000-00000B000000}"/>
    <cellStyle name="_2008" xfId="58" xr:uid="{00000000-0005-0000-0000-00000C000000}"/>
    <cellStyle name="_2008_McCoy 250 MW Yingli 280W T-0 NextEra PVO&amp;M Budget (NEW RAMP)_2010-12-6" xfId="59" xr:uid="{00000000-0005-0000-0000-00000D000000}"/>
    <cellStyle name="_2009" xfId="60" xr:uid="{00000000-0005-0000-0000-00000E000000}"/>
    <cellStyle name="_2009_McCoy 250 MW Yingli 280W T-0 NextEra PVO&amp;M Budget (NEW RAMP)_2010-12-6" xfId="61" xr:uid="{00000000-0005-0000-0000-00000F000000}"/>
    <cellStyle name="_750 Infro to Nate" xfId="62" xr:uid="{00000000-0005-0000-0000-000010000000}"/>
    <cellStyle name="_750 Infro to Nate_McCoy 250 MW Yingli 280W T-0 NextEra PVO&amp;M Budget (NEW RAMP)_2010-12-6" xfId="63" xr:uid="{00000000-0005-0000-0000-000011000000}"/>
    <cellStyle name="_Basis" xfId="64" xr:uid="{00000000-0005-0000-0000-000012000000}"/>
    <cellStyle name="_Basis_McCoy 250 MW Yingli 280W T-0 NextEra PVO&amp;M Budget (NEW RAMP)_2010-12-6" xfId="65" xr:uid="{00000000-0005-0000-0000-000013000000}"/>
    <cellStyle name="_Blythe [S] BSWPS" xfId="66" xr:uid="{00000000-0005-0000-0000-000014000000}"/>
    <cellStyle name="_Blythe [S] BSWPS_McCoy 250 MW Yingli 280W T-0 NextEra PVO&amp;M Budget (NEW RAMP)_2010-12-6" xfId="67" xr:uid="{00000000-0005-0000-0000-000015000000}"/>
    <cellStyle name="_Blythe[S] BSWPS" xfId="68" xr:uid="{00000000-0005-0000-0000-000016000000}"/>
    <cellStyle name="_Blythe[S] BSWPS_McCoy 250 MW Yingli 280W T-0 NextEra PVO&amp;M Budget (NEW RAMP)_2010-12-6" xfId="69" xr:uid="{00000000-0005-0000-0000-000017000000}"/>
    <cellStyle name="_Book3" xfId="70" xr:uid="{00000000-0005-0000-0000-000018000000}"/>
    <cellStyle name="_BSWPS[P]" xfId="71" xr:uid="{00000000-0005-0000-0000-000019000000}"/>
    <cellStyle name="_BSWPS[P]_McCoy 250 MW Yingli 280W T-0 NextEra PVO&amp;M Budget (NEW RAMP)_2010-12-6" xfId="72" xr:uid="{00000000-0005-0000-0000-00001A000000}"/>
    <cellStyle name="_CAPP" xfId="73" xr:uid="{00000000-0005-0000-0000-00001B000000}"/>
    <cellStyle name="_CAPP_McCoy 250 MW Yingli 280W T-0 NextEra PVO&amp;M Budget (NEW RAMP)_2010-12-6" xfId="74" xr:uid="{00000000-0005-0000-0000-00001C000000}"/>
    <cellStyle name="_Changes since previous run" xfId="75" xr:uid="{00000000-0005-0000-0000-00001D000000}"/>
    <cellStyle name="_Changes since previous run_McCoy 250 MW Yingli 280W T-0 NextEra PVO&amp;M Budget (NEW RAMP)_2010-12-6" xfId="76" xr:uid="{00000000-0005-0000-0000-00001E000000}"/>
    <cellStyle name="_detail" xfId="77" xr:uid="{00000000-0005-0000-0000-00001F000000}"/>
    <cellStyle name="_detail_McCoy 250 MW Yingli 280W T-0 NextEra PVO&amp;M Budget (NEW RAMP)_2010-12-6" xfId="78" xr:uid="{00000000-0005-0000-0000-000020000000}"/>
    <cellStyle name="_EFOR" xfId="79" xr:uid="{00000000-0005-0000-0000-000021000000}"/>
    <cellStyle name="_EFOR_McCoy 250 MW Yingli 280W T-0 NextEra PVO&amp;M Budget (NEW RAMP)_2010-12-6" xfId="80" xr:uid="{00000000-0005-0000-0000-000022000000}"/>
    <cellStyle name="_ERCOT N" xfId="81" xr:uid="{00000000-0005-0000-0000-000023000000}"/>
    <cellStyle name="_ERCOT N_McCoy 250 MW Yingli 280W T-0 NextEra PVO&amp;M Budget (NEW RAMP)_2010-12-6" xfId="82" xr:uid="{00000000-0005-0000-0000-000024000000}"/>
    <cellStyle name="_ERCOT NE" xfId="83" xr:uid="{00000000-0005-0000-0000-000025000000}"/>
    <cellStyle name="_ERCOT NE_McCoy 250 MW Yingli 280W T-0 NextEra PVO&amp;M Budget (NEW RAMP)_2010-12-6" xfId="84" xr:uid="{00000000-0005-0000-0000-000026000000}"/>
    <cellStyle name="_Excluded Fuel Deals" xfId="85" xr:uid="{00000000-0005-0000-0000-000027000000}"/>
    <cellStyle name="_Excluded Fuel Deals_McCoy 250 MW Yingli 280W T-0 NextEra PVO&amp;M Budget (NEW RAMP)_2010-12-6" xfId="86" xr:uid="{00000000-0005-0000-0000-000028000000}"/>
    <cellStyle name="_Forney [P] BSWPS" xfId="87" xr:uid="{00000000-0005-0000-0000-000029000000}"/>
    <cellStyle name="_Forney [P] BSWPS_McCoy 250 MW Yingli 280W T-0 NextEra PVO&amp;M Budget (NEW RAMP)_2010-12-6" xfId="88" xr:uid="{00000000-0005-0000-0000-00002A000000}"/>
    <cellStyle name="_Forney [P] BSWPS-MidC" xfId="89" xr:uid="{00000000-0005-0000-0000-00002B000000}"/>
    <cellStyle name="_Forney [P] BSWPS-MidC_McCoy 250 MW Yingli 280W T-0 NextEra PVO&amp;M Budget (NEW RAMP)_2010-12-6" xfId="90" xr:uid="{00000000-0005-0000-0000-00002C000000}"/>
    <cellStyle name="_Forney[P] BSWPS" xfId="91" xr:uid="{00000000-0005-0000-0000-00002D000000}"/>
    <cellStyle name="_Forney[P] BSWPS_McCoy 250 MW Yingli 280W T-0 NextEra PVO&amp;M Budget (NEW RAMP)_2010-12-6" xfId="92" xr:uid="{00000000-0005-0000-0000-00002E000000}"/>
    <cellStyle name="_Forney[P] BSWPS-MidC" xfId="93" xr:uid="{00000000-0005-0000-0000-00002F000000}"/>
    <cellStyle name="_Forney[P] BSWPS-MidC_McCoy 250 MW Yingli 280W T-0 NextEra PVO&amp;M Budget (NEW RAMP)_2010-12-6" xfId="94" xr:uid="{00000000-0005-0000-0000-000030000000}"/>
    <cellStyle name="_Forney[P] BSWPS-Texok" xfId="95" xr:uid="{00000000-0005-0000-0000-000031000000}"/>
    <cellStyle name="_Forney[P] BSWPS-Texok_McCoy 250 MW Yingli 280W T-0 NextEra PVO&amp;M Budget (NEW RAMP)_2010-12-6" xfId="96" xr:uid="{00000000-0005-0000-0000-000032000000}"/>
    <cellStyle name="_Forney[S] BSWPS-Texok" xfId="97" xr:uid="{00000000-0005-0000-0000-000033000000}"/>
    <cellStyle name="_Forney[S] BSWPS-Texok_McCoy 250 MW Yingli 280W T-0 NextEra PVO&amp;M Budget (NEW RAMP)_2010-12-6" xfId="98" xr:uid="{00000000-0005-0000-0000-000034000000}"/>
    <cellStyle name="_Forney-MidC[P] BSWPS" xfId="99" xr:uid="{00000000-0005-0000-0000-000035000000}"/>
    <cellStyle name="_Forney-MidC[P] BSWPS_McCoy 250 MW Yingli 280W T-0 NextEra PVO&amp;M Budget (NEW RAMP)_2010-12-6" xfId="100" xr:uid="{00000000-0005-0000-0000-000036000000}"/>
    <cellStyle name="_Forney-MidC[S] BSWPS" xfId="101" xr:uid="{00000000-0005-0000-0000-000037000000}"/>
    <cellStyle name="_Forney-MidC[S] BSWPS_McCoy 250 MW Yingli 280W T-0 NextEra PVO&amp;M Budget (NEW RAMP)_2010-12-6" xfId="102" xr:uid="{00000000-0005-0000-0000-000038000000}"/>
    <cellStyle name="_Forney-Tex[P] BSWPS" xfId="103" xr:uid="{00000000-0005-0000-0000-000039000000}"/>
    <cellStyle name="_Forney-Tex[P] BSWPS_McCoy 250 MW Yingli 280W T-0 NextEra PVO&amp;M Budget (NEW RAMP)_2010-12-6" xfId="104" xr:uid="{00000000-0005-0000-0000-00003A000000}"/>
    <cellStyle name="_Forney-Tex[S] BSWPS" xfId="105" xr:uid="{00000000-0005-0000-0000-00003B000000}"/>
    <cellStyle name="_Forney-Tex[S] BSWPS_McCoy 250 MW Yingli 280W T-0 NextEra PVO&amp;M Budget (NEW RAMP)_2010-12-6" xfId="106" xr:uid="{00000000-0005-0000-0000-00003C000000}"/>
    <cellStyle name="_GreenField_H_Options_02012011" xfId="107" xr:uid="{00000000-0005-0000-0000-00003D000000}"/>
    <cellStyle name="_GTDW_DataTemplate" xfId="108" xr:uid="{00000000-0005-0000-0000-00003E000000}"/>
    <cellStyle name="_GTDW_DataTemplate_McCoy 250 MW Yingli 280W T-0 NextEra PVO&amp;M Budget (NEW RAMP)_2010-12-6" xfId="109" xr:uid="{00000000-0005-0000-0000-00003F000000}"/>
    <cellStyle name="_High Impact Low Probability 2004" xfId="110" xr:uid="{00000000-0005-0000-0000-000040000000}"/>
    <cellStyle name="_High Impact Low Probability 2004_McCoy 250 MW Yingli 280W T-0 NextEra PVO&amp;M Budget (NEW RAMP)_2010-12-6" xfId="111" xr:uid="{00000000-0005-0000-0000-000041000000}"/>
    <cellStyle name="_Hydro Gen Forecasts 2005 Budget" xfId="112" xr:uid="{00000000-0005-0000-0000-000042000000}"/>
    <cellStyle name="_Hydro Gen Forecasts 2005 Budget_McCoy 250 MW Yingli 280W T-0 NextEra PVO&amp;M Budget (NEW RAMP)_2010-12-6" xfId="113" xr:uid="{00000000-0005-0000-0000-000043000000}"/>
    <cellStyle name="_Lamar[P] BSWPS" xfId="114" xr:uid="{00000000-0005-0000-0000-000044000000}"/>
    <cellStyle name="_Lamar[P] BSWPS_McCoy 250 MW Yingli 280W T-0 NextEra PVO&amp;M Budget (NEW RAMP)_2010-12-6" xfId="115" xr:uid="{00000000-0005-0000-0000-000045000000}"/>
    <cellStyle name="_LIPA_Offshore_06-23-05_Rev-14D" xfId="116" xr:uid="{00000000-0005-0000-0000-000046000000}"/>
    <cellStyle name="_MH 50 040611 Report" xfId="117" xr:uid="{00000000-0005-0000-0000-000047000000}"/>
    <cellStyle name="_MH 50 040611 Report_McCoy 250 MW Yingli 280W T-0 NextEra PVO&amp;M Budget (NEW RAMP)_2010-12-6" xfId="118" xr:uid="{00000000-0005-0000-0000-000048000000}"/>
    <cellStyle name="_MH 50 Data" xfId="119" xr:uid="{00000000-0005-0000-0000-000049000000}"/>
    <cellStyle name="_MH 50 Data 040507" xfId="120" xr:uid="{00000000-0005-0000-0000-00004A000000}"/>
    <cellStyle name="_MH 50 Data 040507_McCoy 250 MW Yingli 280W T-0 NextEra PVO&amp;M Budget (NEW RAMP)_2010-12-6" xfId="121" xr:uid="{00000000-0005-0000-0000-00004B000000}"/>
    <cellStyle name="_MH 50 Data_McCoy 250 MW Yingli 280W T-0 NextEra PVO&amp;M Budget (NEW RAMP)_2010-12-6" xfId="122" xr:uid="{00000000-0005-0000-0000-00004C000000}"/>
    <cellStyle name="_MH 750 Data" xfId="123" xr:uid="{00000000-0005-0000-0000-00004D000000}"/>
    <cellStyle name="_MH 750 Data 04049" xfId="124" xr:uid="{00000000-0005-0000-0000-00004E000000}"/>
    <cellStyle name="_MH 750 Data 04049_McCoy 250 MW Yingli 280W T-0 NextEra PVO&amp;M Budget (NEW RAMP)_2010-12-6" xfId="125" xr:uid="{00000000-0005-0000-0000-00004F000000}"/>
    <cellStyle name="_MH 750 Data 040507" xfId="126" xr:uid="{00000000-0005-0000-0000-000050000000}"/>
    <cellStyle name="_MH 750 Data 040507_McCoy 250 MW Yingli 280W T-0 NextEra PVO&amp;M Budget (NEW RAMP)_2010-12-6" xfId="127" xr:uid="{00000000-0005-0000-0000-000051000000}"/>
    <cellStyle name="_MH 750 Data_McCoy 250 MW Yingli 280W T-0 NextEra PVO&amp;M Budget (NEW RAMP)_2010-12-6" xfId="128" xr:uid="{00000000-0005-0000-0000-000052000000}"/>
    <cellStyle name="_MH750 Unsold" xfId="129" xr:uid="{00000000-0005-0000-0000-000053000000}"/>
    <cellStyle name="_MH750 Unsold_McCoy 250 MW Yingli 280W T-0 NextEra PVO&amp;M Budget (NEW RAMP)_2010-12-6" xfId="130" xr:uid="{00000000-0005-0000-0000-000054000000}"/>
    <cellStyle name="_MowerCounty_Siemens-43_Rev-09" xfId="131" xr:uid="{00000000-0005-0000-0000-000055000000}"/>
    <cellStyle name="_NCM Breakout" xfId="132" xr:uid="{00000000-0005-0000-0000-000056000000}"/>
    <cellStyle name="_NCM Breakout_McCoy 250 MW Yingli 280W T-0 NextEra PVO&amp;M Budget (NEW RAMP)_2010-12-6" xfId="133" xr:uid="{00000000-0005-0000-0000-000057000000}"/>
    <cellStyle name="_NCM Comparison" xfId="134" xr:uid="{00000000-0005-0000-0000-000058000000}"/>
    <cellStyle name="_NCM Comparison_McCoy 250 MW Yingli 280W T-0 NextEra PVO&amp;M Budget (NEW RAMP)_2010-12-6" xfId="135" xr:uid="{00000000-0005-0000-0000-000059000000}"/>
    <cellStyle name="_New Design Sheet" xfId="136" xr:uid="{00000000-0005-0000-0000-00005A000000}"/>
    <cellStyle name="_Peetz_GE-267_Rev- 07" xfId="137" xr:uid="{00000000-0005-0000-0000-00005B000000}"/>
    <cellStyle name="_PJM-MH750" xfId="138" xr:uid="{00000000-0005-0000-0000-00005C000000}"/>
    <cellStyle name="_PJM-MH750_McCoy 250 MW Yingli 280W T-0 NextEra PVO&amp;M Budget (NEW RAMP)_2010-12-6" xfId="139" xr:uid="{00000000-0005-0000-0000-00005D000000}"/>
    <cellStyle name="_Project - Termination Schedule template 4-19-10" xfId="140" xr:uid="{00000000-0005-0000-0000-00005E000000}"/>
    <cellStyle name="_Repowering_Template_COD2012" xfId="141" xr:uid="{00000000-0005-0000-0000-00005F000000}"/>
    <cellStyle name="_Repowering_Template_COD2012_Due Dilligence Project Summary &amp; Score Card" xfId="142" xr:uid="{00000000-0005-0000-0000-000060000000}"/>
    <cellStyle name="_Repowering_Template_COD2012_McCoy 250 MW Yingli 280W T-0 NextEra PVO&amp;M Budget (NEW RAMP)_2010-12-6" xfId="143" xr:uid="{00000000-0005-0000-0000-000061000000}"/>
    <cellStyle name="_RISE Unsold" xfId="144" xr:uid="{00000000-0005-0000-0000-000062000000}"/>
    <cellStyle name="_RISE Unsold_McCoy 250 MW Yingli 280W T-0 NextEra PVO&amp;M Budget (NEW RAMP)_2010-12-6" xfId="145" xr:uid="{00000000-0005-0000-0000-000063000000}"/>
    <cellStyle name="_Sayreville 050630 GM 2 Report" xfId="146" xr:uid="{00000000-0005-0000-0000-000064000000}"/>
    <cellStyle name="_Sayreville 050630 GM 2 Report_McCoy 250 MW Yingli 280W T-0 NextEra PVO&amp;M Budget (NEW RAMP)_2010-12-6" xfId="147" xr:uid="{00000000-0005-0000-0000-000065000000}"/>
    <cellStyle name="_Sayreville Data 050729 GM 0" xfId="148" xr:uid="{00000000-0005-0000-0000-000066000000}"/>
    <cellStyle name="_Sayreville Data 050729 GM 0_McCoy 250 MW Yingli 280W T-0 NextEra PVO&amp;M Budget (NEW RAMP)_2010-12-6" xfId="149" xr:uid="{00000000-0005-0000-0000-000067000000}"/>
    <cellStyle name="_Sheet1" xfId="150" xr:uid="{00000000-0005-0000-0000-000068000000}"/>
    <cellStyle name="_Sheet1_1" xfId="151" xr:uid="{00000000-0005-0000-0000-000069000000}"/>
    <cellStyle name="_Sheet1_McCoy 250 MW Yingli 280W T-0 NextEra PVO&amp;M Budget (NEW RAMP)_2010-12-6" xfId="152" xr:uid="{00000000-0005-0000-0000-00006A000000}"/>
    <cellStyle name="_Sheet3" xfId="153" xr:uid="{00000000-0005-0000-0000-00006B000000}"/>
    <cellStyle name="_Sheet3_McCoy 250 MW Yingli 280W T-0 NextEra PVO&amp;M Budget (NEW RAMP)_2010-12-6" xfId="154" xr:uid="{00000000-0005-0000-0000-00006C000000}"/>
    <cellStyle name="_Solar Field Design_E&amp;C" xfId="155" xr:uid="{00000000-0005-0000-0000-00006D000000}"/>
    <cellStyle name="_Solar Field Design_EC" xfId="156" xr:uid="{00000000-0005-0000-0000-00006E000000}"/>
    <cellStyle name="_SPEC_Cash_Flow_4-21-05" xfId="157" xr:uid="{00000000-0005-0000-0000-00006F000000}"/>
    <cellStyle name="_SS" xfId="158" xr:uid="{00000000-0005-0000-0000-000070000000}"/>
    <cellStyle name="_SS_McCoy 250 MW Yingli 280W T-0 NextEra PVO&amp;M Budget (NEW RAMP)_2010-12-6" xfId="159" xr:uid="{00000000-0005-0000-0000-000071000000}"/>
    <cellStyle name="_Summary" xfId="160" xr:uid="{00000000-0005-0000-0000-000072000000}"/>
    <cellStyle name="_Summary_McCoy 250 MW Yingli 280W T-0 NextEra PVO&amp;M Budget (NEW RAMP)_2010-12-6" xfId="161" xr:uid="{00000000-0005-0000-0000-000073000000}"/>
    <cellStyle name="_Tesla 2008 O&amp;M Model 2x2x1 - 12-04 RFO - 250 starts (02-18-05)" xfId="162" xr:uid="{00000000-0005-0000-0000-000074000000}"/>
    <cellStyle name="_Tesla 2008 O&amp;M Model 2x2x1 - 12-04 RFO - 250 starts (02-18-05)_McCoy 250 MW Yingli 280W T-0 NextEra PVO&amp;M Budget (NEW RAMP)_2010-12-6" xfId="163" xr:uid="{00000000-0005-0000-0000-000075000000}"/>
    <cellStyle name="_Tesla 2008 O&amp;M Model 2x2x1 - 12-04 RFO - 250 starts (03-11-05)" xfId="164" xr:uid="{00000000-0005-0000-0000-000076000000}"/>
    <cellStyle name="_Tesla 2008 O&amp;M Model 2x2x1 - 12-04 RFO - 250 starts (03-11-05)_McCoy 250 MW Yingli 280W T-0 NextEra PVO&amp;M Budget (NEW RAMP)_2010-12-6" xfId="165" xr:uid="{00000000-0005-0000-0000-000077000000}"/>
    <cellStyle name="_Total UCAP" xfId="166" xr:uid="{00000000-0005-0000-0000-000078000000}"/>
    <cellStyle name="_Total UCAP_McCoy 250 MW Yingli 280W T-0 NextEra PVO&amp;M Budget (NEW RAMP)_2010-12-6" xfId="167" xr:uid="{00000000-0005-0000-0000-000079000000}"/>
    <cellStyle name="_UCAP 050131" xfId="168" xr:uid="{00000000-0005-0000-0000-00007A000000}"/>
    <cellStyle name="_UCAP 050131_McCoy 250 MW Yingli 280W T-0 NextEra PVO&amp;M Budget (NEW RAMP)_2010-12-6" xfId="169" xr:uid="{00000000-0005-0000-0000-00007B000000}"/>
    <cellStyle name="_WCMA" xfId="170" xr:uid="{00000000-0005-0000-0000-00007C000000}"/>
    <cellStyle name="_WCMA_McCoy 250 MW Yingli 280W T-0 NextEra PVO&amp;M Budget (NEW RAMP)_2010-12-6" xfId="171" xr:uid="{00000000-0005-0000-0000-00007D000000}"/>
    <cellStyle name="_West County Unit3_Summary Nov2007 Clean" xfId="172" xr:uid="{00000000-0005-0000-0000-00007E000000}"/>
    <cellStyle name="_West County Unit3_Summary Nov2007 Clean_McCoy 250 MW Yingli 280W T-0 NextEra PVO&amp;M Budget (NEW RAMP)_2010-12-6" xfId="173" xr:uid="{00000000-0005-0000-0000-00007F000000}"/>
    <cellStyle name="_West County Unit3_Summary Nov2007 Clean_Staffing and Washing for POD_12-8-2010" xfId="174" xr:uid="{00000000-0005-0000-0000-000080000000}"/>
    <cellStyle name="_Wind_Est_Std_Template_Rev-I" xfId="175" xr:uid="{00000000-0005-0000-0000-000081000000}"/>
    <cellStyle name="~Capacity (0)" xfId="176" xr:uid="{00000000-0005-0000-0000-000082000000}"/>
    <cellStyle name="~Capacity (1)" xfId="177" xr:uid="{00000000-0005-0000-0000-000083000000}"/>
    <cellStyle name="~Escalation" xfId="178" xr:uid="{00000000-0005-0000-0000-000084000000}"/>
    <cellStyle name="~Gas (0)" xfId="179" xr:uid="{00000000-0005-0000-0000-000085000000}"/>
    <cellStyle name="~Gas Price" xfId="180" xr:uid="{00000000-0005-0000-0000-000086000000}"/>
    <cellStyle name="~Power (0)" xfId="181" xr:uid="{00000000-0005-0000-0000-000087000000}"/>
    <cellStyle name="~Power Price" xfId="182" xr:uid="{00000000-0005-0000-0000-000088000000}"/>
    <cellStyle name="=C:\WINNT35\SYSTEM32\COMMAND.COM" xfId="183" xr:uid="{00000000-0005-0000-0000-000089000000}"/>
    <cellStyle name="0,0_x000d__x000a_NA_x000d__x000a_" xfId="184" xr:uid="{00000000-0005-0000-0000-00008A000000}"/>
    <cellStyle name="20% - Accent4" xfId="54615" builtinId="42"/>
    <cellStyle name="20% - Accent4 2" xfId="54618" xr:uid="{E059D860-0B32-4F62-9733-7CEA680555DA}"/>
    <cellStyle name="20% - Accent4 5" xfId="54726" xr:uid="{B04ADCEB-5EF1-48F7-BF3A-652A0D4BBDB3}"/>
    <cellStyle name="20% - 强调文字颜色 1" xfId="185" xr:uid="{00000000-0005-0000-0000-00008B000000}"/>
    <cellStyle name="20% - 强调文字颜色 1 2" xfId="392" xr:uid="{00000000-0005-0000-0000-00008C000000}"/>
    <cellStyle name="20% - 强调文字颜色 1 2 2" xfId="783" xr:uid="{00000000-0005-0000-0000-00008D000000}"/>
    <cellStyle name="20% - 强调文字颜色 1 2 3" xfId="990" xr:uid="{00000000-0005-0000-0000-00008E000000}"/>
    <cellStyle name="20% - 强调文字颜色 1 3" xfId="393" xr:uid="{00000000-0005-0000-0000-00008F000000}"/>
    <cellStyle name="20% - 强调文字颜色 1 3 2" xfId="784" xr:uid="{00000000-0005-0000-0000-000090000000}"/>
    <cellStyle name="20% - 强调文字颜色 1 3 3" xfId="3791" xr:uid="{00000000-0005-0000-0000-000091000000}"/>
    <cellStyle name="20% - 强调文字颜色 1 4" xfId="391" xr:uid="{00000000-0005-0000-0000-000092000000}"/>
    <cellStyle name="20% - 强调文字颜色 1 5" xfId="989" xr:uid="{00000000-0005-0000-0000-000093000000}"/>
    <cellStyle name="20% - 强调文字颜色 2" xfId="186" xr:uid="{00000000-0005-0000-0000-000094000000}"/>
    <cellStyle name="20% - 强调文字颜色 2 2" xfId="395" xr:uid="{00000000-0005-0000-0000-000095000000}"/>
    <cellStyle name="20% - 强调文字颜色 2 2 2" xfId="785" xr:uid="{00000000-0005-0000-0000-000096000000}"/>
    <cellStyle name="20% - 强调文字颜色 2 2 3" xfId="992" xr:uid="{00000000-0005-0000-0000-000097000000}"/>
    <cellStyle name="20% - 强调文字颜色 2 3" xfId="396" xr:uid="{00000000-0005-0000-0000-000098000000}"/>
    <cellStyle name="20% - 强调文字颜色 2 3 2" xfId="786" xr:uid="{00000000-0005-0000-0000-000099000000}"/>
    <cellStyle name="20% - 强调文字颜色 2 3 3" xfId="3792" xr:uid="{00000000-0005-0000-0000-00009A000000}"/>
    <cellStyle name="20% - 强调文字颜色 2 4" xfId="394" xr:uid="{00000000-0005-0000-0000-00009B000000}"/>
    <cellStyle name="20% - 强调文字颜色 2 5" xfId="991" xr:uid="{00000000-0005-0000-0000-00009C000000}"/>
    <cellStyle name="20% - 强调文字颜色 3" xfId="187" xr:uid="{00000000-0005-0000-0000-00009D000000}"/>
    <cellStyle name="20% - 强调文字颜色 3 2" xfId="398" xr:uid="{00000000-0005-0000-0000-00009E000000}"/>
    <cellStyle name="20% - 强调文字颜色 3 2 2" xfId="787" xr:uid="{00000000-0005-0000-0000-00009F000000}"/>
    <cellStyle name="20% - 强调文字颜色 3 2 3" xfId="994" xr:uid="{00000000-0005-0000-0000-0000A0000000}"/>
    <cellStyle name="20% - 强调文字颜色 3 3" xfId="399" xr:uid="{00000000-0005-0000-0000-0000A1000000}"/>
    <cellStyle name="20% - 强调文字颜色 3 3 2" xfId="788" xr:uid="{00000000-0005-0000-0000-0000A2000000}"/>
    <cellStyle name="20% - 强调文字颜色 3 3 3" xfId="3793" xr:uid="{00000000-0005-0000-0000-0000A3000000}"/>
    <cellStyle name="20% - 强调文字颜色 3 4" xfId="397" xr:uid="{00000000-0005-0000-0000-0000A4000000}"/>
    <cellStyle name="20% - 强调文字颜色 3 5" xfId="993" xr:uid="{00000000-0005-0000-0000-0000A5000000}"/>
    <cellStyle name="20% - 强调文字颜色 4" xfId="188" xr:uid="{00000000-0005-0000-0000-0000A6000000}"/>
    <cellStyle name="20% - 强调文字颜色 4 2" xfId="401" xr:uid="{00000000-0005-0000-0000-0000A7000000}"/>
    <cellStyle name="20% - 强调文字颜色 4 2 2" xfId="789" xr:uid="{00000000-0005-0000-0000-0000A8000000}"/>
    <cellStyle name="20% - 强调文字颜色 4 2 3" xfId="996" xr:uid="{00000000-0005-0000-0000-0000A9000000}"/>
    <cellStyle name="20% - 强调文字颜色 4 3" xfId="402" xr:uid="{00000000-0005-0000-0000-0000AA000000}"/>
    <cellStyle name="20% - 强调文字颜色 4 3 2" xfId="790" xr:uid="{00000000-0005-0000-0000-0000AB000000}"/>
    <cellStyle name="20% - 强调文字颜色 4 3 3" xfId="3794" xr:uid="{00000000-0005-0000-0000-0000AC000000}"/>
    <cellStyle name="20% - 强调文字颜色 4 4" xfId="400" xr:uid="{00000000-0005-0000-0000-0000AD000000}"/>
    <cellStyle name="20% - 强调文字颜色 4 5" xfId="995" xr:uid="{00000000-0005-0000-0000-0000AE000000}"/>
    <cellStyle name="20% - 强调文字颜色 5" xfId="189" xr:uid="{00000000-0005-0000-0000-0000AF000000}"/>
    <cellStyle name="20% - 强调文字颜色 5 2" xfId="404" xr:uid="{00000000-0005-0000-0000-0000B0000000}"/>
    <cellStyle name="20% - 强调文字颜色 5 2 2" xfId="791" xr:uid="{00000000-0005-0000-0000-0000B1000000}"/>
    <cellStyle name="20% - 强调文字颜色 5 2 3" xfId="998" xr:uid="{00000000-0005-0000-0000-0000B2000000}"/>
    <cellStyle name="20% - 强调文字颜色 5 3" xfId="405" xr:uid="{00000000-0005-0000-0000-0000B3000000}"/>
    <cellStyle name="20% - 强调文字颜色 5 3 2" xfId="792" xr:uid="{00000000-0005-0000-0000-0000B4000000}"/>
    <cellStyle name="20% - 强调文字颜色 5 3 3" xfId="3795" xr:uid="{00000000-0005-0000-0000-0000B5000000}"/>
    <cellStyle name="20% - 强调文字颜色 5 4" xfId="403" xr:uid="{00000000-0005-0000-0000-0000B6000000}"/>
    <cellStyle name="20% - 强调文字颜色 5 5" xfId="997" xr:uid="{00000000-0005-0000-0000-0000B7000000}"/>
    <cellStyle name="20% - 强调文字颜色 6" xfId="190" xr:uid="{00000000-0005-0000-0000-0000B8000000}"/>
    <cellStyle name="20% - 强调文字颜色 6 2" xfId="407" xr:uid="{00000000-0005-0000-0000-0000B9000000}"/>
    <cellStyle name="20% - 强调文字颜色 6 2 2" xfId="793" xr:uid="{00000000-0005-0000-0000-0000BA000000}"/>
    <cellStyle name="20% - 强调文字颜色 6 2 3" xfId="1000" xr:uid="{00000000-0005-0000-0000-0000BB000000}"/>
    <cellStyle name="20% - 强调文字颜色 6 3" xfId="408" xr:uid="{00000000-0005-0000-0000-0000BC000000}"/>
    <cellStyle name="20% - 强调文字颜色 6 3 2" xfId="794" xr:uid="{00000000-0005-0000-0000-0000BD000000}"/>
    <cellStyle name="20% - 强调文字颜色 6 3 3" xfId="3796" xr:uid="{00000000-0005-0000-0000-0000BE000000}"/>
    <cellStyle name="20% - 强调文字颜色 6 4" xfId="406" xr:uid="{00000000-0005-0000-0000-0000BF000000}"/>
    <cellStyle name="20% - 强调文字颜色 6 5" xfId="999" xr:uid="{00000000-0005-0000-0000-0000C0000000}"/>
    <cellStyle name="40% - Accent6 2" xfId="27" xr:uid="{00000000-0005-0000-0000-0000C1000000}"/>
    <cellStyle name="40% - Accent6 2 2" xfId="8931" xr:uid="{00000000-0005-0000-0000-0000C2000000}"/>
    <cellStyle name="40% - Accent6 2 3" xfId="10219" xr:uid="{00000000-0005-0000-0000-0000C3000000}"/>
    <cellStyle name="40% - 强调文字颜色 1" xfId="191" xr:uid="{00000000-0005-0000-0000-0000C4000000}"/>
    <cellStyle name="40% - 强调文字颜色 1 2" xfId="410" xr:uid="{00000000-0005-0000-0000-0000C5000000}"/>
    <cellStyle name="40% - 强调文字颜色 1 2 2" xfId="795" xr:uid="{00000000-0005-0000-0000-0000C6000000}"/>
    <cellStyle name="40% - 强调文字颜色 1 2 3" xfId="1002" xr:uid="{00000000-0005-0000-0000-0000C7000000}"/>
    <cellStyle name="40% - 强调文字颜色 1 3" xfId="411" xr:uid="{00000000-0005-0000-0000-0000C8000000}"/>
    <cellStyle name="40% - 强调文字颜色 1 3 2" xfId="796" xr:uid="{00000000-0005-0000-0000-0000C9000000}"/>
    <cellStyle name="40% - 强调文字颜色 1 3 3" xfId="3797" xr:uid="{00000000-0005-0000-0000-0000CA000000}"/>
    <cellStyle name="40% - 强调文字颜色 1 4" xfId="409" xr:uid="{00000000-0005-0000-0000-0000CB000000}"/>
    <cellStyle name="40% - 强调文字颜色 1 5" xfId="1001" xr:uid="{00000000-0005-0000-0000-0000CC000000}"/>
    <cellStyle name="40% - 强调文字颜色 2" xfId="192" xr:uid="{00000000-0005-0000-0000-0000CD000000}"/>
    <cellStyle name="40% - 强调文字颜色 2 2" xfId="413" xr:uid="{00000000-0005-0000-0000-0000CE000000}"/>
    <cellStyle name="40% - 强调文字颜色 2 2 2" xfId="797" xr:uid="{00000000-0005-0000-0000-0000CF000000}"/>
    <cellStyle name="40% - 强调文字颜色 2 2 3" xfId="1004" xr:uid="{00000000-0005-0000-0000-0000D0000000}"/>
    <cellStyle name="40% - 强调文字颜色 2 3" xfId="414" xr:uid="{00000000-0005-0000-0000-0000D1000000}"/>
    <cellStyle name="40% - 强调文字颜色 2 3 2" xfId="798" xr:uid="{00000000-0005-0000-0000-0000D2000000}"/>
    <cellStyle name="40% - 强调文字颜色 2 3 3" xfId="3798" xr:uid="{00000000-0005-0000-0000-0000D3000000}"/>
    <cellStyle name="40% - 强调文字颜色 2 4" xfId="412" xr:uid="{00000000-0005-0000-0000-0000D4000000}"/>
    <cellStyle name="40% - 强调文字颜色 2 5" xfId="1003" xr:uid="{00000000-0005-0000-0000-0000D5000000}"/>
    <cellStyle name="40% - 强调文字颜色 3" xfId="193" xr:uid="{00000000-0005-0000-0000-0000D6000000}"/>
    <cellStyle name="40% - 强调文字颜色 3 2" xfId="416" xr:uid="{00000000-0005-0000-0000-0000D7000000}"/>
    <cellStyle name="40% - 强调文字颜色 3 2 2" xfId="799" xr:uid="{00000000-0005-0000-0000-0000D8000000}"/>
    <cellStyle name="40% - 强调文字颜色 3 2 3" xfId="1006" xr:uid="{00000000-0005-0000-0000-0000D9000000}"/>
    <cellStyle name="40% - 强调文字颜色 3 3" xfId="417" xr:uid="{00000000-0005-0000-0000-0000DA000000}"/>
    <cellStyle name="40% - 强调文字颜色 3 3 2" xfId="800" xr:uid="{00000000-0005-0000-0000-0000DB000000}"/>
    <cellStyle name="40% - 强调文字颜色 3 3 3" xfId="3799" xr:uid="{00000000-0005-0000-0000-0000DC000000}"/>
    <cellStyle name="40% - 强调文字颜色 3 4" xfId="415" xr:uid="{00000000-0005-0000-0000-0000DD000000}"/>
    <cellStyle name="40% - 强调文字颜色 3 5" xfId="1005" xr:uid="{00000000-0005-0000-0000-0000DE000000}"/>
    <cellStyle name="40% - 强调文字颜色 4" xfId="194" xr:uid="{00000000-0005-0000-0000-0000DF000000}"/>
    <cellStyle name="40% - 强调文字颜色 4 2" xfId="419" xr:uid="{00000000-0005-0000-0000-0000E0000000}"/>
    <cellStyle name="40% - 强调文字颜色 4 2 2" xfId="801" xr:uid="{00000000-0005-0000-0000-0000E1000000}"/>
    <cellStyle name="40% - 强调文字颜色 4 2 3" xfId="1008" xr:uid="{00000000-0005-0000-0000-0000E2000000}"/>
    <cellStyle name="40% - 强调文字颜色 4 3" xfId="420" xr:uid="{00000000-0005-0000-0000-0000E3000000}"/>
    <cellStyle name="40% - 强调文字颜色 4 3 2" xfId="802" xr:uid="{00000000-0005-0000-0000-0000E4000000}"/>
    <cellStyle name="40% - 强调文字颜色 4 3 3" xfId="3800" xr:uid="{00000000-0005-0000-0000-0000E5000000}"/>
    <cellStyle name="40% - 强调文字颜色 4 4" xfId="418" xr:uid="{00000000-0005-0000-0000-0000E6000000}"/>
    <cellStyle name="40% - 强调文字颜色 4 5" xfId="1007" xr:uid="{00000000-0005-0000-0000-0000E7000000}"/>
    <cellStyle name="40% - 强调文字颜色 5" xfId="195" xr:uid="{00000000-0005-0000-0000-0000E8000000}"/>
    <cellStyle name="40% - 强调文字颜色 5 2" xfId="422" xr:uid="{00000000-0005-0000-0000-0000E9000000}"/>
    <cellStyle name="40% - 强调文字颜色 5 2 2" xfId="803" xr:uid="{00000000-0005-0000-0000-0000EA000000}"/>
    <cellStyle name="40% - 强调文字颜色 5 2 3" xfId="1010" xr:uid="{00000000-0005-0000-0000-0000EB000000}"/>
    <cellStyle name="40% - 强调文字颜色 5 3" xfId="423" xr:uid="{00000000-0005-0000-0000-0000EC000000}"/>
    <cellStyle name="40% - 强调文字颜色 5 3 2" xfId="804" xr:uid="{00000000-0005-0000-0000-0000ED000000}"/>
    <cellStyle name="40% - 强调文字颜色 5 3 3" xfId="3801" xr:uid="{00000000-0005-0000-0000-0000EE000000}"/>
    <cellStyle name="40% - 强调文字颜色 5 4" xfId="421" xr:uid="{00000000-0005-0000-0000-0000EF000000}"/>
    <cellStyle name="40% - 强调文字颜色 5 5" xfId="1009" xr:uid="{00000000-0005-0000-0000-0000F0000000}"/>
    <cellStyle name="40% - 强调文字颜色 6" xfId="196" xr:uid="{00000000-0005-0000-0000-0000F1000000}"/>
    <cellStyle name="40% - 强调文字颜色 6 2" xfId="425" xr:uid="{00000000-0005-0000-0000-0000F2000000}"/>
    <cellStyle name="40% - 强调文字颜色 6 2 2" xfId="805" xr:uid="{00000000-0005-0000-0000-0000F3000000}"/>
    <cellStyle name="40% - 强调文字颜色 6 2 3" xfId="1012" xr:uid="{00000000-0005-0000-0000-0000F4000000}"/>
    <cellStyle name="40% - 强调文字颜色 6 3" xfId="426" xr:uid="{00000000-0005-0000-0000-0000F5000000}"/>
    <cellStyle name="40% - 强调文字颜色 6 3 2" xfId="806" xr:uid="{00000000-0005-0000-0000-0000F6000000}"/>
    <cellStyle name="40% - 强调文字颜色 6 3 3" xfId="3802" xr:uid="{00000000-0005-0000-0000-0000F7000000}"/>
    <cellStyle name="40% - 强调文字颜色 6 4" xfId="424" xr:uid="{00000000-0005-0000-0000-0000F8000000}"/>
    <cellStyle name="40% - 强调文字颜色 6 5" xfId="1011" xr:uid="{00000000-0005-0000-0000-0000F9000000}"/>
    <cellStyle name="60% - 强调文字颜色 1" xfId="197" xr:uid="{00000000-0005-0000-0000-0000FA000000}"/>
    <cellStyle name="60% - 强调文字颜色 1 2" xfId="428" xr:uid="{00000000-0005-0000-0000-0000FB000000}"/>
    <cellStyle name="60% - 强调文字颜色 1 2 2" xfId="807" xr:uid="{00000000-0005-0000-0000-0000FC000000}"/>
    <cellStyle name="60% - 强调文字颜色 1 2 3" xfId="3803" xr:uid="{00000000-0005-0000-0000-0000FD000000}"/>
    <cellStyle name="60% - 强调文字颜色 1 3" xfId="427" xr:uid="{00000000-0005-0000-0000-0000FE000000}"/>
    <cellStyle name="60% - 强调文字颜色 2" xfId="198" xr:uid="{00000000-0005-0000-0000-0000FF000000}"/>
    <cellStyle name="60% - 强调文字颜色 2 2" xfId="430" xr:uid="{00000000-0005-0000-0000-000000010000}"/>
    <cellStyle name="60% - 强调文字颜色 2 2 2" xfId="808" xr:uid="{00000000-0005-0000-0000-000001010000}"/>
    <cellStyle name="60% - 强调文字颜色 2 2 3" xfId="3804" xr:uid="{00000000-0005-0000-0000-000002010000}"/>
    <cellStyle name="60% - 强调文字颜色 2 3" xfId="429" xr:uid="{00000000-0005-0000-0000-000003010000}"/>
    <cellStyle name="60% - 强调文字颜色 3" xfId="199" xr:uid="{00000000-0005-0000-0000-000004010000}"/>
    <cellStyle name="60% - 强调文字颜色 3 2" xfId="432" xr:uid="{00000000-0005-0000-0000-000005010000}"/>
    <cellStyle name="60% - 强调文字颜色 3 2 2" xfId="809" xr:uid="{00000000-0005-0000-0000-000006010000}"/>
    <cellStyle name="60% - 强调文字颜色 3 2 3" xfId="3805" xr:uid="{00000000-0005-0000-0000-000007010000}"/>
    <cellStyle name="60% - 强调文字颜色 3 3" xfId="431" xr:uid="{00000000-0005-0000-0000-000008010000}"/>
    <cellStyle name="60% - 强调文字颜色 4" xfId="200" xr:uid="{00000000-0005-0000-0000-000009010000}"/>
    <cellStyle name="60% - 强调文字颜色 4 2" xfId="434" xr:uid="{00000000-0005-0000-0000-00000A010000}"/>
    <cellStyle name="60% - 强调文字颜色 4 2 2" xfId="810" xr:uid="{00000000-0005-0000-0000-00000B010000}"/>
    <cellStyle name="60% - 强调文字颜色 4 2 3" xfId="3806" xr:uid="{00000000-0005-0000-0000-00000C010000}"/>
    <cellStyle name="60% - 强调文字颜色 4 3" xfId="433" xr:uid="{00000000-0005-0000-0000-00000D010000}"/>
    <cellStyle name="60% - 强调文字颜色 5" xfId="201" xr:uid="{00000000-0005-0000-0000-00000E010000}"/>
    <cellStyle name="60% - 强调文字颜色 5 2" xfId="436" xr:uid="{00000000-0005-0000-0000-00000F010000}"/>
    <cellStyle name="60% - 强调文字颜色 5 2 2" xfId="811" xr:uid="{00000000-0005-0000-0000-000010010000}"/>
    <cellStyle name="60% - 强调文字颜色 5 2 3" xfId="3807" xr:uid="{00000000-0005-0000-0000-000011010000}"/>
    <cellStyle name="60% - 强调文字颜色 5 3" xfId="435" xr:uid="{00000000-0005-0000-0000-000012010000}"/>
    <cellStyle name="60% - 强调文字颜色 6" xfId="202" xr:uid="{00000000-0005-0000-0000-000013010000}"/>
    <cellStyle name="60% - 强调文字颜色 6 2" xfId="438" xr:uid="{00000000-0005-0000-0000-000014010000}"/>
    <cellStyle name="60% - 强调文字颜色 6 2 2" xfId="812" xr:uid="{00000000-0005-0000-0000-000015010000}"/>
    <cellStyle name="60% - 强调文字颜色 6 2 3" xfId="3808" xr:uid="{00000000-0005-0000-0000-000016010000}"/>
    <cellStyle name="60% - 强调文字颜色 6 3" xfId="437" xr:uid="{00000000-0005-0000-0000-000017010000}"/>
    <cellStyle name="Accent1" xfId="3" builtinId="29"/>
    <cellStyle name="Accent6" xfId="4" builtinId="49"/>
    <cellStyle name="Accent6 2" xfId="54614" xr:uid="{00000000-0005-0000-0000-00007BD50000}"/>
    <cellStyle name="ariel 7" xfId="203" xr:uid="{00000000-0005-0000-0000-00001A010000}"/>
    <cellStyle name="Bad" xfId="6" builtinId="27"/>
    <cellStyle name="Bad 2" xfId="25" xr:uid="{00000000-0005-0000-0000-00001C010000}"/>
    <cellStyle name="Bad 3" xfId="54612" xr:uid="{00000000-0005-0000-0000-00001D010000}"/>
    <cellStyle name="col_1" xfId="54642" xr:uid="{3AE5DB6C-B165-45EF-BB5B-3E2BA914D123}"/>
    <cellStyle name="Comma" xfId="1" builtinId="3"/>
    <cellStyle name="Comma  - Style1" xfId="204" xr:uid="{00000000-0005-0000-0000-00001F010000}"/>
    <cellStyle name="Comma  - Style2" xfId="205" xr:uid="{00000000-0005-0000-0000-000020010000}"/>
    <cellStyle name="Comma  - Style3" xfId="206" xr:uid="{00000000-0005-0000-0000-000021010000}"/>
    <cellStyle name="Comma  - Style4" xfId="207" xr:uid="{00000000-0005-0000-0000-000022010000}"/>
    <cellStyle name="Comma  - Style5" xfId="208" xr:uid="{00000000-0005-0000-0000-000023010000}"/>
    <cellStyle name="Comma  - Style6" xfId="209" xr:uid="{00000000-0005-0000-0000-000024010000}"/>
    <cellStyle name="Comma  - Style7" xfId="210" xr:uid="{00000000-0005-0000-0000-000025010000}"/>
    <cellStyle name="Comma  - Style8" xfId="211" xr:uid="{00000000-0005-0000-0000-000026010000}"/>
    <cellStyle name="Comma [0]" xfId="2" builtinId="6"/>
    <cellStyle name="Comma [0] 2" xfId="13" xr:uid="{00000000-0005-0000-0000-000028010000}"/>
    <cellStyle name="Comma [0] 2 2" xfId="2408" xr:uid="{00000000-0005-0000-0000-000029010000}"/>
    <cellStyle name="Comma [0] 2 2 2" xfId="12649" xr:uid="{00000000-0005-0000-0000-00002A010000}"/>
    <cellStyle name="Comma [0] 2 3" xfId="22" xr:uid="{00000000-0005-0000-0000-00002B010000}"/>
    <cellStyle name="Comma [0] 2 3 2" xfId="12933" xr:uid="{00000000-0005-0000-0000-00002C010000}"/>
    <cellStyle name="Comma [0] 2 3 3" xfId="10210" xr:uid="{00000000-0005-0000-0000-00002D010000}"/>
    <cellStyle name="Comma [0] 2 3 4" xfId="2700" xr:uid="{00000000-0005-0000-0000-00002E010000}"/>
    <cellStyle name="Comma [0] 2 4" xfId="2406" xr:uid="{00000000-0005-0000-0000-00002F010000}"/>
    <cellStyle name="Comma [0] 3" xfId="722" xr:uid="{00000000-0005-0000-0000-000030010000}"/>
    <cellStyle name="Comma [0] 3 2" xfId="10540" xr:uid="{00000000-0005-0000-0000-000031010000}"/>
    <cellStyle name="Comma [0] 4" xfId="1586" xr:uid="{00000000-0005-0000-0000-000032010000}"/>
    <cellStyle name="Comma [0] 5" xfId="2407" xr:uid="{00000000-0005-0000-0000-000033010000}"/>
    <cellStyle name="Comma [0] 5 2" xfId="54627" xr:uid="{C395126F-4FA1-41CA-AD35-585D3B617A98}"/>
    <cellStyle name="Comma [0] 6" xfId="54620" xr:uid="{F8D863DC-51A5-454F-98D1-35C9F2E56165}"/>
    <cellStyle name="Comma [1]" xfId="212" xr:uid="{00000000-0005-0000-0000-000034010000}"/>
    <cellStyle name="Comma [2]" xfId="213" xr:uid="{00000000-0005-0000-0000-000035010000}"/>
    <cellStyle name="Comma [3]" xfId="214" xr:uid="{00000000-0005-0000-0000-000036010000}"/>
    <cellStyle name="Comma 10" xfId="44" xr:uid="{00000000-0005-0000-0000-000037010000}"/>
    <cellStyle name="Comma 10 2" xfId="10229" xr:uid="{00000000-0005-0000-0000-000038010000}"/>
    <cellStyle name="Comma 100" xfId="4588" xr:uid="{00000000-0005-0000-0000-000039010000}"/>
    <cellStyle name="Comma 101" xfId="4903" xr:uid="{00000000-0005-0000-0000-00003A010000}"/>
    <cellStyle name="Comma 102" xfId="4863" xr:uid="{00000000-0005-0000-0000-00003B010000}"/>
    <cellStyle name="Comma 103" xfId="4596" xr:uid="{00000000-0005-0000-0000-00003C010000}"/>
    <cellStyle name="Comma 104" xfId="5151" xr:uid="{00000000-0005-0000-0000-00003D010000}"/>
    <cellStyle name="Comma 105" xfId="4477" xr:uid="{00000000-0005-0000-0000-00003E010000}"/>
    <cellStyle name="Comma 106" xfId="4570" xr:uid="{00000000-0005-0000-0000-00003F010000}"/>
    <cellStyle name="Comma 107" xfId="4892" xr:uid="{00000000-0005-0000-0000-000040010000}"/>
    <cellStyle name="Comma 108" xfId="4366" xr:uid="{00000000-0005-0000-0000-000041010000}"/>
    <cellStyle name="Comma 109" xfId="5441" xr:uid="{00000000-0005-0000-0000-000042010000}"/>
    <cellStyle name="Comma 11" xfId="42" xr:uid="{00000000-0005-0000-0000-000043010000}"/>
    <cellStyle name="Comma 11 2" xfId="10227" xr:uid="{00000000-0005-0000-0000-000044010000}"/>
    <cellStyle name="Comma 110" xfId="4924" xr:uid="{00000000-0005-0000-0000-000045010000}"/>
    <cellStyle name="Comma 111" xfId="5491" xr:uid="{00000000-0005-0000-0000-000046010000}"/>
    <cellStyle name="Comma 112" xfId="6677" xr:uid="{00000000-0005-0000-0000-000047010000}"/>
    <cellStyle name="Comma 113" xfId="6217" xr:uid="{00000000-0005-0000-0000-000048010000}"/>
    <cellStyle name="Comma 114" xfId="5549" xr:uid="{00000000-0005-0000-0000-000049010000}"/>
    <cellStyle name="Comma 115" xfId="6113" xr:uid="{00000000-0005-0000-0000-00004A010000}"/>
    <cellStyle name="Comma 116" xfId="5583" xr:uid="{00000000-0005-0000-0000-00004B010000}"/>
    <cellStyle name="Comma 117" xfId="7191" xr:uid="{00000000-0005-0000-0000-00004C010000}"/>
    <cellStyle name="Comma 118" xfId="6478" xr:uid="{00000000-0005-0000-0000-00004D010000}"/>
    <cellStyle name="Comma 119" xfId="7053" xr:uid="{00000000-0005-0000-0000-00004E010000}"/>
    <cellStyle name="Comma 12" xfId="45" xr:uid="{00000000-0005-0000-0000-00004F010000}"/>
    <cellStyle name="Comma 12 2" xfId="10230" xr:uid="{00000000-0005-0000-0000-000050010000}"/>
    <cellStyle name="Comma 120" xfId="6056" xr:uid="{00000000-0005-0000-0000-000051010000}"/>
    <cellStyle name="Comma 121" xfId="5711" xr:uid="{00000000-0005-0000-0000-000052010000}"/>
    <cellStyle name="Comma 122" xfId="5964" xr:uid="{00000000-0005-0000-0000-000053010000}"/>
    <cellStyle name="Comma 123" xfId="7177" xr:uid="{00000000-0005-0000-0000-000054010000}"/>
    <cellStyle name="Comma 124" xfId="7463" xr:uid="{00000000-0005-0000-0000-000055010000}"/>
    <cellStyle name="Comma 125" xfId="5914" xr:uid="{00000000-0005-0000-0000-000056010000}"/>
    <cellStyle name="Comma 126" xfId="6232" xr:uid="{00000000-0005-0000-0000-000057010000}"/>
    <cellStyle name="Comma 127" xfId="5607" xr:uid="{00000000-0005-0000-0000-000058010000}"/>
    <cellStyle name="Comma 128" xfId="6321" xr:uid="{00000000-0005-0000-0000-000059010000}"/>
    <cellStyle name="Comma 129" xfId="5928" xr:uid="{00000000-0005-0000-0000-00005A010000}"/>
    <cellStyle name="Comma 13" xfId="35" xr:uid="{00000000-0005-0000-0000-00005B010000}"/>
    <cellStyle name="Comma 13 2" xfId="725" xr:uid="{00000000-0005-0000-0000-00005C010000}"/>
    <cellStyle name="Comma 13 2 2" xfId="1635" xr:uid="{00000000-0005-0000-0000-00005D010000}"/>
    <cellStyle name="Comma 13 2 2 2" xfId="3077" xr:uid="{00000000-0005-0000-0000-00005E010000}"/>
    <cellStyle name="Comma 13 2 2 2 2" xfId="33161" xr:uid="{00000000-0005-0000-0000-00005F010000}"/>
    <cellStyle name="Comma 13 2 2 3" xfId="32557" xr:uid="{00000000-0005-0000-0000-000060010000}"/>
    <cellStyle name="Comma 13 2 3" xfId="2847" xr:uid="{00000000-0005-0000-0000-000061010000}"/>
    <cellStyle name="Comma 13 2 3 2" xfId="32929" xr:uid="{00000000-0005-0000-0000-000062010000}"/>
    <cellStyle name="Comma 13 2 4" xfId="32319" xr:uid="{00000000-0005-0000-0000-000063010000}"/>
    <cellStyle name="Comma 13 3" xfId="1628" xr:uid="{00000000-0005-0000-0000-000064010000}"/>
    <cellStyle name="Comma 13 3 2" xfId="3070" xr:uid="{00000000-0005-0000-0000-000065010000}"/>
    <cellStyle name="Comma 13 3 2 2" xfId="33154" xr:uid="{00000000-0005-0000-0000-000066010000}"/>
    <cellStyle name="Comma 13 3 3" xfId="32550" xr:uid="{00000000-0005-0000-0000-000067010000}"/>
    <cellStyle name="Comma 13 4" xfId="2617" xr:uid="{00000000-0005-0000-0000-000068010000}"/>
    <cellStyle name="Comma 13 4 2" xfId="32886" xr:uid="{00000000-0005-0000-0000-000069010000}"/>
    <cellStyle name="Comma 13 5" xfId="32305" xr:uid="{00000000-0005-0000-0000-00006A010000}"/>
    <cellStyle name="Comma 130" xfId="5696" xr:uid="{00000000-0005-0000-0000-00006B010000}"/>
    <cellStyle name="Comma 131" xfId="5810" xr:uid="{00000000-0005-0000-0000-00006C010000}"/>
    <cellStyle name="Comma 132" xfId="7583" xr:uid="{00000000-0005-0000-0000-00006D010000}"/>
    <cellStyle name="Comma 133" xfId="7567" xr:uid="{00000000-0005-0000-0000-00006E010000}"/>
    <cellStyle name="Comma 134" xfId="7654" xr:uid="{00000000-0005-0000-0000-00006F010000}"/>
    <cellStyle name="Comma 135" xfId="7882" xr:uid="{00000000-0005-0000-0000-000070010000}"/>
    <cellStyle name="Comma 136" xfId="7864" xr:uid="{00000000-0005-0000-0000-000071010000}"/>
    <cellStyle name="Comma 137" xfId="8151" xr:uid="{00000000-0005-0000-0000-000072010000}"/>
    <cellStyle name="Comma 138" xfId="7652" xr:uid="{00000000-0005-0000-0000-000073010000}"/>
    <cellStyle name="Comma 139" xfId="8578" xr:uid="{00000000-0005-0000-0000-000074010000}"/>
    <cellStyle name="Comma 14" xfId="329" xr:uid="{00000000-0005-0000-0000-000075010000}"/>
    <cellStyle name="Comma 140" xfId="8071" xr:uid="{00000000-0005-0000-0000-000076010000}"/>
    <cellStyle name="Comma 141" xfId="8312" xr:uid="{00000000-0005-0000-0000-000077010000}"/>
    <cellStyle name="Comma 142" xfId="7937" xr:uid="{00000000-0005-0000-0000-000078010000}"/>
    <cellStyle name="Comma 143" xfId="8817" xr:uid="{00000000-0005-0000-0000-000079010000}"/>
    <cellStyle name="Comma 144" xfId="8387" xr:uid="{00000000-0005-0000-0000-00007A010000}"/>
    <cellStyle name="Comma 145" xfId="8833" xr:uid="{00000000-0005-0000-0000-00007B010000}"/>
    <cellStyle name="Comma 146" xfId="8712" xr:uid="{00000000-0005-0000-0000-00007C010000}"/>
    <cellStyle name="Comma 147" xfId="8816" xr:uid="{00000000-0005-0000-0000-00007D010000}"/>
    <cellStyle name="Comma 148" xfId="8821" xr:uid="{00000000-0005-0000-0000-00007E010000}"/>
    <cellStyle name="Comma 149" xfId="7948" xr:uid="{00000000-0005-0000-0000-00007F010000}"/>
    <cellStyle name="Comma 15" xfId="332" xr:uid="{00000000-0005-0000-0000-000080010000}"/>
    <cellStyle name="Comma 15 2" xfId="739" xr:uid="{00000000-0005-0000-0000-000081010000}"/>
    <cellStyle name="Comma 15 2 2" xfId="1649" xr:uid="{00000000-0005-0000-0000-000082010000}"/>
    <cellStyle name="Comma 15 2 2 2" xfId="3091" xr:uid="{00000000-0005-0000-0000-000083010000}"/>
    <cellStyle name="Comma 15 2 2 2 2" xfId="33175" xr:uid="{00000000-0005-0000-0000-000084010000}"/>
    <cellStyle name="Comma 15 2 2 3" xfId="32571" xr:uid="{00000000-0005-0000-0000-000085010000}"/>
    <cellStyle name="Comma 15 2 3" xfId="2861" xr:uid="{00000000-0005-0000-0000-000086010000}"/>
    <cellStyle name="Comma 15 2 3 2" xfId="32943" xr:uid="{00000000-0005-0000-0000-000087010000}"/>
    <cellStyle name="Comma 15 2 4" xfId="32333" xr:uid="{00000000-0005-0000-0000-000088010000}"/>
    <cellStyle name="Comma 15 3" xfId="1609" xr:uid="{00000000-0005-0000-0000-000089010000}"/>
    <cellStyle name="Comma 15 3 2" xfId="3052" xr:uid="{00000000-0005-0000-0000-00008A010000}"/>
    <cellStyle name="Comma 15 3 2 2" xfId="33136" xr:uid="{00000000-0005-0000-0000-00008B010000}"/>
    <cellStyle name="Comma 15 3 3" xfId="32539" xr:uid="{00000000-0005-0000-0000-00008C010000}"/>
    <cellStyle name="Comma 15 4" xfId="2818" xr:uid="{00000000-0005-0000-0000-00008D010000}"/>
    <cellStyle name="Comma 15 4 2" xfId="32900" xr:uid="{00000000-0005-0000-0000-00008E010000}"/>
    <cellStyle name="Comma 15 5" xfId="32290" xr:uid="{00000000-0005-0000-0000-00008F010000}"/>
    <cellStyle name="Comma 150" xfId="8214" xr:uid="{00000000-0005-0000-0000-000090010000}"/>
    <cellStyle name="Comma 151" xfId="8850" xr:uid="{00000000-0005-0000-0000-000091010000}"/>
    <cellStyle name="Comma 152" xfId="32014" xr:uid="{00000000-0005-0000-0000-000092010000}"/>
    <cellStyle name="Comma 153" xfId="32016" xr:uid="{00000000-0005-0000-0000-000093010000}"/>
    <cellStyle name="Comma 154" xfId="32051" xr:uid="{00000000-0005-0000-0000-000094010000}"/>
    <cellStyle name="Comma 155" xfId="32091" xr:uid="{00000000-0005-0000-0000-000095010000}"/>
    <cellStyle name="Comma 156" xfId="47485" xr:uid="{00000000-0005-0000-0000-000096010000}"/>
    <cellStyle name="Comma 157" xfId="53227" xr:uid="{00000000-0005-0000-0000-000097010000}"/>
    <cellStyle name="Comma 16" xfId="30" xr:uid="{00000000-0005-0000-0000-000098010000}"/>
    <cellStyle name="Comma 16 2" xfId="10221" xr:uid="{00000000-0005-0000-0000-000099010000}"/>
    <cellStyle name="Comma 17" xfId="29" xr:uid="{00000000-0005-0000-0000-00009A010000}"/>
    <cellStyle name="Comma 17 2" xfId="10220" xr:uid="{00000000-0005-0000-0000-00009B010000}"/>
    <cellStyle name="Comma 18" xfId="344" xr:uid="{00000000-0005-0000-0000-00009C010000}"/>
    <cellStyle name="Comma 18 2" xfId="10273" xr:uid="{00000000-0005-0000-0000-00009D010000}"/>
    <cellStyle name="Comma 19" xfId="349" xr:uid="{00000000-0005-0000-0000-00009E010000}"/>
    <cellStyle name="Comma 19 2" xfId="10277" xr:uid="{00000000-0005-0000-0000-00009F010000}"/>
    <cellStyle name="Comma 2" xfId="15" xr:uid="{00000000-0005-0000-0000-0000A0010000}"/>
    <cellStyle name="Comma 2 2" xfId="215" xr:uid="{00000000-0005-0000-0000-0000A1010000}"/>
    <cellStyle name="Comma 2 3" xfId="8924" xr:uid="{00000000-0005-0000-0000-0000A2010000}"/>
    <cellStyle name="Comma 2 4" xfId="10212" xr:uid="{00000000-0005-0000-0000-0000A3010000}"/>
    <cellStyle name="Comma 2 5" xfId="54621" xr:uid="{F13B261A-9CD0-45ED-B90B-53B35FCB0AE0}"/>
    <cellStyle name="Comma 20" xfId="780" xr:uid="{00000000-0005-0000-0000-0000A4010000}"/>
    <cellStyle name="Comma 20 2" xfId="10556" xr:uid="{00000000-0005-0000-0000-0000A5010000}"/>
    <cellStyle name="Comma 21" xfId="767" xr:uid="{00000000-0005-0000-0000-0000A6010000}"/>
    <cellStyle name="Comma 21 2" xfId="10543" xr:uid="{00000000-0005-0000-0000-0000A7010000}"/>
    <cellStyle name="Comma 22" xfId="773" xr:uid="{00000000-0005-0000-0000-0000A8010000}"/>
    <cellStyle name="Comma 22 2" xfId="10549" xr:uid="{00000000-0005-0000-0000-0000A9010000}"/>
    <cellStyle name="Comma 23" xfId="781" xr:uid="{00000000-0005-0000-0000-0000AA010000}"/>
    <cellStyle name="Comma 23 2" xfId="10557" xr:uid="{00000000-0005-0000-0000-0000AB010000}"/>
    <cellStyle name="Comma 24" xfId="777" xr:uid="{00000000-0005-0000-0000-0000AC010000}"/>
    <cellStyle name="Comma 24 2" xfId="10553" xr:uid="{00000000-0005-0000-0000-0000AD010000}"/>
    <cellStyle name="Comma 25" xfId="597" xr:uid="{00000000-0005-0000-0000-0000AE010000}"/>
    <cellStyle name="Comma 25 2" xfId="10416" xr:uid="{00000000-0005-0000-0000-0000AF010000}"/>
    <cellStyle name="Comma 26" xfId="636" xr:uid="{00000000-0005-0000-0000-0000B0010000}"/>
    <cellStyle name="Comma 26 2" xfId="10455" xr:uid="{00000000-0005-0000-0000-0000B1010000}"/>
    <cellStyle name="Comma 27" xfId="601" xr:uid="{00000000-0005-0000-0000-0000B2010000}"/>
    <cellStyle name="Comma 27 2" xfId="10420" xr:uid="{00000000-0005-0000-0000-0000B3010000}"/>
    <cellStyle name="Comma 28" xfId="643" xr:uid="{00000000-0005-0000-0000-0000B4010000}"/>
    <cellStyle name="Comma 28 2" xfId="10462" xr:uid="{00000000-0005-0000-0000-0000B5010000}"/>
    <cellStyle name="Comma 29" xfId="863" xr:uid="{00000000-0005-0000-0000-0000B6010000}"/>
    <cellStyle name="Comma 29 2" xfId="10569" xr:uid="{00000000-0005-0000-0000-0000B7010000}"/>
    <cellStyle name="Comma 3" xfId="18" xr:uid="{00000000-0005-0000-0000-0000B8010000}"/>
    <cellStyle name="Comma 3 2" xfId="8927" xr:uid="{00000000-0005-0000-0000-0000B9010000}"/>
    <cellStyle name="Comma 3 3" xfId="10215" xr:uid="{00000000-0005-0000-0000-0000BA010000}"/>
    <cellStyle name="Comma 30" xfId="602" xr:uid="{00000000-0005-0000-0000-0000BB010000}"/>
    <cellStyle name="Comma 30 2" xfId="10421" xr:uid="{00000000-0005-0000-0000-0000BC010000}"/>
    <cellStyle name="Comma 31" xfId="867" xr:uid="{00000000-0005-0000-0000-0000BD010000}"/>
    <cellStyle name="Comma 31 2" xfId="10573" xr:uid="{00000000-0005-0000-0000-0000BE010000}"/>
    <cellStyle name="Comma 32" xfId="1068" xr:uid="{00000000-0005-0000-0000-0000BF010000}"/>
    <cellStyle name="Comma 32 2" xfId="10702" xr:uid="{00000000-0005-0000-0000-0000C0010000}"/>
    <cellStyle name="Comma 33" xfId="1161" xr:uid="{00000000-0005-0000-0000-0000C1010000}"/>
    <cellStyle name="Comma 33 2" xfId="10790" xr:uid="{00000000-0005-0000-0000-0000C2010000}"/>
    <cellStyle name="Comma 34" xfId="1301" xr:uid="{00000000-0005-0000-0000-0000C3010000}"/>
    <cellStyle name="Comma 34 2" xfId="10926" xr:uid="{00000000-0005-0000-0000-0000C4010000}"/>
    <cellStyle name="Comma 35" xfId="1432" xr:uid="{00000000-0005-0000-0000-0000C5010000}"/>
    <cellStyle name="Comma 35 2" xfId="10984" xr:uid="{00000000-0005-0000-0000-0000C6010000}"/>
    <cellStyle name="Comma 36" xfId="1077" xr:uid="{00000000-0005-0000-0000-0000C7010000}"/>
    <cellStyle name="Comma 36 2" xfId="10710" xr:uid="{00000000-0005-0000-0000-0000C8010000}"/>
    <cellStyle name="Comma 37" xfId="1426" xr:uid="{00000000-0005-0000-0000-0000C9010000}"/>
    <cellStyle name="Comma 37 2" xfId="10978" xr:uid="{00000000-0005-0000-0000-0000CA010000}"/>
    <cellStyle name="Comma 38" xfId="1176" xr:uid="{00000000-0005-0000-0000-0000CB010000}"/>
    <cellStyle name="Comma 38 2" xfId="10805" xr:uid="{00000000-0005-0000-0000-0000CC010000}"/>
    <cellStyle name="Comma 39" xfId="1281" xr:uid="{00000000-0005-0000-0000-0000CD010000}"/>
    <cellStyle name="Comma 39 2" xfId="10907" xr:uid="{00000000-0005-0000-0000-0000CE010000}"/>
    <cellStyle name="Comma 4" xfId="20" xr:uid="{00000000-0005-0000-0000-0000CF010000}"/>
    <cellStyle name="Comma 4 2" xfId="8929" xr:uid="{00000000-0005-0000-0000-0000D0010000}"/>
    <cellStyle name="Comma 4 3" xfId="10217" xr:uid="{00000000-0005-0000-0000-0000D1010000}"/>
    <cellStyle name="Comma 40" xfId="1070" xr:uid="{00000000-0005-0000-0000-0000D2010000}"/>
    <cellStyle name="Comma 40 2" xfId="10704" xr:uid="{00000000-0005-0000-0000-0000D3010000}"/>
    <cellStyle name="Comma 41" xfId="1449" xr:uid="{00000000-0005-0000-0000-0000D4010000}"/>
    <cellStyle name="Comma 41 2" xfId="11001" xr:uid="{00000000-0005-0000-0000-0000D5010000}"/>
    <cellStyle name="Comma 42" xfId="1414" xr:uid="{00000000-0005-0000-0000-0000D6010000}"/>
    <cellStyle name="Comma 42 2" xfId="10966" xr:uid="{00000000-0005-0000-0000-0000D7010000}"/>
    <cellStyle name="Comma 43" xfId="1418" xr:uid="{00000000-0005-0000-0000-0000D8010000}"/>
    <cellStyle name="Comma 43 2" xfId="10970" xr:uid="{00000000-0005-0000-0000-0000D9010000}"/>
    <cellStyle name="Comma 44" xfId="1402" xr:uid="{00000000-0005-0000-0000-0000DA010000}"/>
    <cellStyle name="Comma 44 2" xfId="10954" xr:uid="{00000000-0005-0000-0000-0000DB010000}"/>
    <cellStyle name="Comma 45" xfId="1155" xr:uid="{00000000-0005-0000-0000-0000DC010000}"/>
    <cellStyle name="Comma 45 2" xfId="10784" xr:uid="{00000000-0005-0000-0000-0000DD010000}"/>
    <cellStyle name="Comma 46" xfId="1451" xr:uid="{00000000-0005-0000-0000-0000DE010000}"/>
    <cellStyle name="Comma 46 2" xfId="11003" xr:uid="{00000000-0005-0000-0000-0000DF010000}"/>
    <cellStyle name="Comma 47" xfId="1131" xr:uid="{00000000-0005-0000-0000-0000E0010000}"/>
    <cellStyle name="Comma 47 2" xfId="10761" xr:uid="{00000000-0005-0000-0000-0000E1010000}"/>
    <cellStyle name="Comma 48" xfId="1454" xr:uid="{00000000-0005-0000-0000-0000E2010000}"/>
    <cellStyle name="Comma 49" xfId="1491" xr:uid="{00000000-0005-0000-0000-0000E3010000}"/>
    <cellStyle name="Comma 5" xfId="19" xr:uid="{00000000-0005-0000-0000-0000E4010000}"/>
    <cellStyle name="Comma 5 2" xfId="8928" xr:uid="{00000000-0005-0000-0000-0000E5010000}"/>
    <cellStyle name="Comma 5 3" xfId="10216" xr:uid="{00000000-0005-0000-0000-0000E6010000}"/>
    <cellStyle name="Comma 50" xfId="1571" xr:uid="{00000000-0005-0000-0000-0000E7010000}"/>
    <cellStyle name="Comma 51" xfId="1492" xr:uid="{00000000-0005-0000-0000-0000E8010000}"/>
    <cellStyle name="Comma 52" xfId="1873" xr:uid="{00000000-0005-0000-0000-0000E9010000}"/>
    <cellStyle name="Comma 52 2" xfId="2629" xr:uid="{00000000-0005-0000-0000-0000EA010000}"/>
    <cellStyle name="Comma 53" xfId="1918" xr:uid="{00000000-0005-0000-0000-0000EB010000}"/>
    <cellStyle name="Comma 54" xfId="2013" xr:uid="{00000000-0005-0000-0000-0000EC010000}"/>
    <cellStyle name="Comma 55" xfId="2016" xr:uid="{00000000-0005-0000-0000-0000ED010000}"/>
    <cellStyle name="Comma 56" xfId="2014" xr:uid="{00000000-0005-0000-0000-0000EE010000}"/>
    <cellStyle name="Comma 57" xfId="2010" xr:uid="{00000000-0005-0000-0000-0000EF010000}"/>
    <cellStyle name="Comma 58" xfId="2008" xr:uid="{00000000-0005-0000-0000-0000F0010000}"/>
    <cellStyle name="Comma 59" xfId="1874" xr:uid="{00000000-0005-0000-0000-0000F1010000}"/>
    <cellStyle name="Comma 6" xfId="23" xr:uid="{00000000-0005-0000-0000-0000F2010000}"/>
    <cellStyle name="Comma 6 2" xfId="8930" xr:uid="{00000000-0005-0000-0000-0000F3010000}"/>
    <cellStyle name="Comma 6 3" xfId="10218" xr:uid="{00000000-0005-0000-0000-0000F4010000}"/>
    <cellStyle name="Comma 60" xfId="1998" xr:uid="{00000000-0005-0000-0000-0000F5010000}"/>
    <cellStyle name="Comma 61" xfId="2086" xr:uid="{00000000-0005-0000-0000-0000F6010000}"/>
    <cellStyle name="Comma 62" xfId="2011" xr:uid="{00000000-0005-0000-0000-0000F7010000}"/>
    <cellStyle name="Comma 63" xfId="2094" xr:uid="{00000000-0005-0000-0000-0000F8010000}"/>
    <cellStyle name="Comma 64" xfId="2131" xr:uid="{00000000-0005-0000-0000-0000F9010000}"/>
    <cellStyle name="Comma 65" xfId="2448" xr:uid="{00000000-0005-0000-0000-0000FA010000}"/>
    <cellStyle name="Comma 66" xfId="2776" xr:uid="{00000000-0005-0000-0000-0000FB010000}"/>
    <cellStyle name="Comma 67" xfId="3404" xr:uid="{00000000-0005-0000-0000-0000FC010000}"/>
    <cellStyle name="Comma 68" xfId="3406" xr:uid="{00000000-0005-0000-0000-0000FD010000}"/>
    <cellStyle name="Comma 69" xfId="2450" xr:uid="{00000000-0005-0000-0000-0000FE010000}"/>
    <cellStyle name="Comma 7" xfId="40" xr:uid="{00000000-0005-0000-0000-0000FF010000}"/>
    <cellStyle name="Comma 7 2" xfId="10225" xr:uid="{00000000-0005-0000-0000-000000020000}"/>
    <cellStyle name="Comma 70" xfId="2542" xr:uid="{00000000-0005-0000-0000-000001020000}"/>
    <cellStyle name="Comma 71" xfId="2527" xr:uid="{00000000-0005-0000-0000-000002020000}"/>
    <cellStyle name="Comma 72" xfId="2451" xr:uid="{00000000-0005-0000-0000-000003020000}"/>
    <cellStyle name="Comma 73" xfId="3412" xr:uid="{00000000-0005-0000-0000-000004020000}"/>
    <cellStyle name="Comma 74" xfId="3448" xr:uid="{00000000-0005-0000-0000-000005020000}"/>
    <cellStyle name="Comma 75" xfId="3560" xr:uid="{00000000-0005-0000-0000-000006020000}"/>
    <cellStyle name="Comma 76" xfId="3551" xr:uid="{00000000-0005-0000-0000-000007020000}"/>
    <cellStyle name="Comma 77" xfId="3556" xr:uid="{00000000-0005-0000-0000-000008020000}"/>
    <cellStyle name="Comma 78" xfId="3455" xr:uid="{00000000-0005-0000-0000-000009020000}"/>
    <cellStyle name="Comma 79" xfId="3538" xr:uid="{00000000-0005-0000-0000-00000A020000}"/>
    <cellStyle name="Comma 8" xfId="41" xr:uid="{00000000-0005-0000-0000-00000B020000}"/>
    <cellStyle name="Comma 8 2" xfId="10226" xr:uid="{00000000-0005-0000-0000-00000C020000}"/>
    <cellStyle name="Comma 80" xfId="3561" xr:uid="{00000000-0005-0000-0000-00000D020000}"/>
    <cellStyle name="Comma 81" xfId="3559" xr:uid="{00000000-0005-0000-0000-00000E020000}"/>
    <cellStyle name="Comma 82" xfId="3562" xr:uid="{00000000-0005-0000-0000-00000F020000}"/>
    <cellStyle name="Comma 83" xfId="3563" xr:uid="{00000000-0005-0000-0000-000010020000}"/>
    <cellStyle name="Comma 84" xfId="3454" xr:uid="{00000000-0005-0000-0000-000011020000}"/>
    <cellStyle name="Comma 85" xfId="3568" xr:uid="{00000000-0005-0000-0000-000012020000}"/>
    <cellStyle name="Comma 86" xfId="3571" xr:uid="{00000000-0005-0000-0000-000013020000}"/>
    <cellStyle name="Comma 87" xfId="3576" xr:uid="{00000000-0005-0000-0000-000014020000}"/>
    <cellStyle name="Comma 88" xfId="3575" xr:uid="{00000000-0005-0000-0000-000015020000}"/>
    <cellStyle name="Comma 89" xfId="3580" xr:uid="{00000000-0005-0000-0000-000016020000}"/>
    <cellStyle name="Comma 9" xfId="43" xr:uid="{00000000-0005-0000-0000-000017020000}"/>
    <cellStyle name="Comma 9 2" xfId="10228" xr:uid="{00000000-0005-0000-0000-000018020000}"/>
    <cellStyle name="Comma 90" xfId="3620" xr:uid="{00000000-0005-0000-0000-000019020000}"/>
    <cellStyle name="Comma 91" xfId="3715" xr:uid="{00000000-0005-0000-0000-00001A020000}"/>
    <cellStyle name="Comma 92" xfId="3929" xr:uid="{00000000-0005-0000-0000-00001B020000}"/>
    <cellStyle name="Comma 93" xfId="3971" xr:uid="{00000000-0005-0000-0000-00001C020000}"/>
    <cellStyle name="Comma 94" xfId="3955" xr:uid="{00000000-0005-0000-0000-00001D020000}"/>
    <cellStyle name="Comma 95" xfId="3930" xr:uid="{00000000-0005-0000-0000-00001E020000}"/>
    <cellStyle name="Comma 96" xfId="4181" xr:uid="{00000000-0005-0000-0000-00001F020000}"/>
    <cellStyle name="Comma 97" xfId="4441" xr:uid="{00000000-0005-0000-0000-000020020000}"/>
    <cellStyle name="Comma 98" xfId="4908" xr:uid="{00000000-0005-0000-0000-000021020000}"/>
    <cellStyle name="Comma 99" xfId="4322" xr:uid="{00000000-0005-0000-0000-000022020000}"/>
    <cellStyle name="Currency" xfId="54616" builtinId="4"/>
    <cellStyle name="Currency [2]" xfId="216" xr:uid="{00000000-0005-0000-0000-000024020000}"/>
    <cellStyle name="Currency [3]" xfId="217" xr:uid="{00000000-0005-0000-0000-000025020000}"/>
    <cellStyle name="Currency 10" xfId="776" xr:uid="{00000000-0005-0000-0000-000026020000}"/>
    <cellStyle name="Currency 10 2" xfId="10552" xr:uid="{00000000-0005-0000-0000-000027020000}"/>
    <cellStyle name="Currency 100" xfId="4914" xr:uid="{00000000-0005-0000-0000-000028020000}"/>
    <cellStyle name="Currency 101" xfId="5490" xr:uid="{00000000-0005-0000-0000-000029020000}"/>
    <cellStyle name="Currency 101 2" xfId="36985" xr:uid="{00000000-0005-0000-0000-00002A020000}"/>
    <cellStyle name="Currency 102" xfId="5792" xr:uid="{00000000-0005-0000-0000-00002B020000}"/>
    <cellStyle name="Currency 102 2" xfId="36984" xr:uid="{00000000-0005-0000-0000-00002C020000}"/>
    <cellStyle name="Currency 103" xfId="6040" xr:uid="{00000000-0005-0000-0000-00002D020000}"/>
    <cellStyle name="Currency 103 2" xfId="36986" xr:uid="{00000000-0005-0000-0000-00002E020000}"/>
    <cellStyle name="Currency 104" xfId="5588" xr:uid="{00000000-0005-0000-0000-00002F020000}"/>
    <cellStyle name="Currency 104 2" xfId="40564" xr:uid="{00000000-0005-0000-0000-000030020000}"/>
    <cellStyle name="Currency 105" xfId="7008" xr:uid="{00000000-0005-0000-0000-000031020000}"/>
    <cellStyle name="Currency 105 2" xfId="36980" xr:uid="{00000000-0005-0000-0000-000032020000}"/>
    <cellStyle name="Currency 106" xfId="7093" xr:uid="{00000000-0005-0000-0000-000033020000}"/>
    <cellStyle name="Currency 107" xfId="6268" xr:uid="{00000000-0005-0000-0000-000034020000}"/>
    <cellStyle name="Currency 108" xfId="6275" xr:uid="{00000000-0005-0000-0000-000035020000}"/>
    <cellStyle name="Currency 109" xfId="6430" xr:uid="{00000000-0005-0000-0000-000036020000}"/>
    <cellStyle name="Currency 11" xfId="771" xr:uid="{00000000-0005-0000-0000-000037020000}"/>
    <cellStyle name="Currency 11 2" xfId="10547" xr:uid="{00000000-0005-0000-0000-000038020000}"/>
    <cellStyle name="Currency 110" xfId="7256" xr:uid="{00000000-0005-0000-0000-000039020000}"/>
    <cellStyle name="Currency 111" xfId="7252" xr:uid="{00000000-0005-0000-0000-00003A020000}"/>
    <cellStyle name="Currency 112" xfId="6207" xr:uid="{00000000-0005-0000-0000-00003B020000}"/>
    <cellStyle name="Currency 113" xfId="6568" xr:uid="{00000000-0005-0000-0000-00003C020000}"/>
    <cellStyle name="Currency 114" xfId="6914" xr:uid="{00000000-0005-0000-0000-00003D020000}"/>
    <cellStyle name="Currency 115" xfId="7140" xr:uid="{00000000-0005-0000-0000-00003E020000}"/>
    <cellStyle name="Currency 116" xfId="6516" xr:uid="{00000000-0005-0000-0000-00003F020000}"/>
    <cellStyle name="Currency 117" xfId="5574" xr:uid="{00000000-0005-0000-0000-000040020000}"/>
    <cellStyle name="Currency 118" xfId="6899" xr:uid="{00000000-0005-0000-0000-000041020000}"/>
    <cellStyle name="Currency 119" xfId="7321" xr:uid="{00000000-0005-0000-0000-000042020000}"/>
    <cellStyle name="Currency 12" xfId="779" xr:uid="{00000000-0005-0000-0000-000043020000}"/>
    <cellStyle name="Currency 12 2" xfId="10555" xr:uid="{00000000-0005-0000-0000-000044020000}"/>
    <cellStyle name="Currency 120" xfId="7293" xr:uid="{00000000-0005-0000-0000-000045020000}"/>
    <cellStyle name="Currency 121" xfId="7362" xr:uid="{00000000-0005-0000-0000-000046020000}"/>
    <cellStyle name="Currency 122" xfId="6392" xr:uid="{00000000-0005-0000-0000-000047020000}"/>
    <cellStyle name="Currency 123" xfId="7213" xr:uid="{00000000-0005-0000-0000-000048020000}"/>
    <cellStyle name="Currency 124" xfId="7653" xr:uid="{00000000-0005-0000-0000-000049020000}"/>
    <cellStyle name="Currency 125" xfId="7785" xr:uid="{00000000-0005-0000-0000-00004A020000}"/>
    <cellStyle name="Currency 126" xfId="8080" xr:uid="{00000000-0005-0000-0000-00004B020000}"/>
    <cellStyle name="Currency 127" xfId="8257" xr:uid="{00000000-0005-0000-0000-00004C020000}"/>
    <cellStyle name="Currency 128" xfId="8690" xr:uid="{00000000-0005-0000-0000-00004D020000}"/>
    <cellStyle name="Currency 129" xfId="8408" xr:uid="{00000000-0005-0000-0000-00004E020000}"/>
    <cellStyle name="Currency 13" xfId="770" xr:uid="{00000000-0005-0000-0000-00004F020000}"/>
    <cellStyle name="Currency 13 2" xfId="10546" xr:uid="{00000000-0005-0000-0000-000050020000}"/>
    <cellStyle name="Currency 130" xfId="8260" xr:uid="{00000000-0005-0000-0000-000051020000}"/>
    <cellStyle name="Currency 131" xfId="8180" xr:uid="{00000000-0005-0000-0000-000052020000}"/>
    <cellStyle name="Currency 132" xfId="7901" xr:uid="{00000000-0005-0000-0000-000053020000}"/>
    <cellStyle name="Currency 133" xfId="8823" xr:uid="{00000000-0005-0000-0000-000054020000}"/>
    <cellStyle name="Currency 134" xfId="8801" xr:uid="{00000000-0005-0000-0000-000055020000}"/>
    <cellStyle name="Currency 135" xfId="7657" xr:uid="{00000000-0005-0000-0000-000056020000}"/>
    <cellStyle name="Currency 136" xfId="7828" xr:uid="{00000000-0005-0000-0000-000057020000}"/>
    <cellStyle name="Currency 137" xfId="7918" xr:uid="{00000000-0005-0000-0000-000058020000}"/>
    <cellStyle name="Currency 138" xfId="8240" xr:uid="{00000000-0005-0000-0000-000059020000}"/>
    <cellStyle name="Currency 139" xfId="8364" xr:uid="{00000000-0005-0000-0000-00005A020000}"/>
    <cellStyle name="Currency 14" xfId="772" xr:uid="{00000000-0005-0000-0000-00005B020000}"/>
    <cellStyle name="Currency 14 2" xfId="10548" xr:uid="{00000000-0005-0000-0000-00005C020000}"/>
    <cellStyle name="Currency 140" xfId="8367" xr:uid="{00000000-0005-0000-0000-00005D020000}"/>
    <cellStyle name="Currency 141" xfId="7826" xr:uid="{00000000-0005-0000-0000-00005E020000}"/>
    <cellStyle name="Currency 142" xfId="32013" xr:uid="{00000000-0005-0000-0000-00005F020000}"/>
    <cellStyle name="Currency 143" xfId="32017" xr:uid="{00000000-0005-0000-0000-000060020000}"/>
    <cellStyle name="Currency 144" xfId="32050" xr:uid="{00000000-0005-0000-0000-000061020000}"/>
    <cellStyle name="Currency 145" xfId="32099" xr:uid="{00000000-0005-0000-0000-000062020000}"/>
    <cellStyle name="Currency 146" xfId="47484" xr:uid="{00000000-0005-0000-0000-000063020000}"/>
    <cellStyle name="Currency 147" xfId="47709" xr:uid="{00000000-0005-0000-0000-000064020000}"/>
    <cellStyle name="Currency 15" xfId="596" xr:uid="{00000000-0005-0000-0000-000065020000}"/>
    <cellStyle name="Currency 15 2" xfId="10415" xr:uid="{00000000-0005-0000-0000-000066020000}"/>
    <cellStyle name="Currency 16" xfId="717" xr:uid="{00000000-0005-0000-0000-000067020000}"/>
    <cellStyle name="Currency 16 2" xfId="10536" xr:uid="{00000000-0005-0000-0000-000068020000}"/>
    <cellStyle name="Currency 17" xfId="861" xr:uid="{00000000-0005-0000-0000-000069020000}"/>
    <cellStyle name="Currency 17 2" xfId="10567" xr:uid="{00000000-0005-0000-0000-00006A020000}"/>
    <cellStyle name="Currency 18" xfId="599" xr:uid="{00000000-0005-0000-0000-00006B020000}"/>
    <cellStyle name="Currency 18 2" xfId="10418" xr:uid="{00000000-0005-0000-0000-00006C020000}"/>
    <cellStyle name="Currency 19" xfId="604" xr:uid="{00000000-0005-0000-0000-00006D020000}"/>
    <cellStyle name="Currency 19 2" xfId="10423" xr:uid="{00000000-0005-0000-0000-00006E020000}"/>
    <cellStyle name="Currency 2" xfId="14" xr:uid="{00000000-0005-0000-0000-00006F020000}"/>
    <cellStyle name="Currency 2 2" xfId="218" xr:uid="{00000000-0005-0000-0000-000070020000}"/>
    <cellStyle name="Currency 2 3" xfId="8923" xr:uid="{00000000-0005-0000-0000-000071020000}"/>
    <cellStyle name="Currency 2 4" xfId="10211" xr:uid="{00000000-0005-0000-0000-000072020000}"/>
    <cellStyle name="Currency 2 5" xfId="54622" xr:uid="{772F3152-54CA-43D0-BC8B-B965967D1B78}"/>
    <cellStyle name="Currency 20" xfId="603" xr:uid="{00000000-0005-0000-0000-000073020000}"/>
    <cellStyle name="Currency 20 2" xfId="10422" xr:uid="{00000000-0005-0000-0000-000074020000}"/>
    <cellStyle name="Currency 21" xfId="866" xr:uid="{00000000-0005-0000-0000-000075020000}"/>
    <cellStyle name="Currency 21 2" xfId="10572" xr:uid="{00000000-0005-0000-0000-000076020000}"/>
    <cellStyle name="Currency 22" xfId="1067" xr:uid="{00000000-0005-0000-0000-000077020000}"/>
    <cellStyle name="Currency 22 2" xfId="10701" xr:uid="{00000000-0005-0000-0000-000078020000}"/>
    <cellStyle name="Currency 23" xfId="1250" xr:uid="{00000000-0005-0000-0000-000079020000}"/>
    <cellStyle name="Currency 23 2" xfId="10879" xr:uid="{00000000-0005-0000-0000-00007A020000}"/>
    <cellStyle name="Currency 24" xfId="1408" xr:uid="{00000000-0005-0000-0000-00007B020000}"/>
    <cellStyle name="Currency 24 2" xfId="10960" xr:uid="{00000000-0005-0000-0000-00007C020000}"/>
    <cellStyle name="Currency 25" xfId="1085" xr:uid="{00000000-0005-0000-0000-00007D020000}"/>
    <cellStyle name="Currency 25 2" xfId="10718" xr:uid="{00000000-0005-0000-0000-00007E020000}"/>
    <cellStyle name="Currency 26" xfId="1274" xr:uid="{00000000-0005-0000-0000-00007F020000}"/>
    <cellStyle name="Currency 26 2" xfId="10901" xr:uid="{00000000-0005-0000-0000-000080020000}"/>
    <cellStyle name="Currency 27" xfId="1283" xr:uid="{00000000-0005-0000-0000-000081020000}"/>
    <cellStyle name="Currency 27 2" xfId="10909" xr:uid="{00000000-0005-0000-0000-000082020000}"/>
    <cellStyle name="Currency 28" xfId="1096" xr:uid="{00000000-0005-0000-0000-000083020000}"/>
    <cellStyle name="Currency 28 2" xfId="10728" xr:uid="{00000000-0005-0000-0000-000084020000}"/>
    <cellStyle name="Currency 29" xfId="1307" xr:uid="{00000000-0005-0000-0000-000085020000}"/>
    <cellStyle name="Currency 29 2" xfId="10932" xr:uid="{00000000-0005-0000-0000-000086020000}"/>
    <cellStyle name="Currency 3" xfId="36" xr:uid="{00000000-0005-0000-0000-000087020000}"/>
    <cellStyle name="Currency 3 10" xfId="1316" xr:uid="{00000000-0005-0000-0000-000088020000}"/>
    <cellStyle name="Currency 3 10 2" xfId="1743" xr:uid="{00000000-0005-0000-0000-000089020000}"/>
    <cellStyle name="Currency 3 10 2 2" xfId="3185" xr:uid="{00000000-0005-0000-0000-00008A020000}"/>
    <cellStyle name="Currency 3 10 2 2 2" xfId="33269" xr:uid="{00000000-0005-0000-0000-00008B020000}"/>
    <cellStyle name="Currency 3 10 2 3" xfId="32665" xr:uid="{00000000-0005-0000-0000-00008C020000}"/>
    <cellStyle name="Currency 3 10 3" xfId="2957" xr:uid="{00000000-0005-0000-0000-00008D020000}"/>
    <cellStyle name="Currency 3 10 3 2" xfId="33039" xr:uid="{00000000-0005-0000-0000-00008E020000}"/>
    <cellStyle name="Currency 3 10 4" xfId="32435" xr:uid="{00000000-0005-0000-0000-00008F020000}"/>
    <cellStyle name="Currency 3 11" xfId="1349" xr:uid="{00000000-0005-0000-0000-000090020000}"/>
    <cellStyle name="Currency 3 11 2" xfId="1767" xr:uid="{00000000-0005-0000-0000-000091020000}"/>
    <cellStyle name="Currency 3 11 2 2" xfId="3209" xr:uid="{00000000-0005-0000-0000-000092020000}"/>
    <cellStyle name="Currency 3 11 2 2 2" xfId="33293" xr:uid="{00000000-0005-0000-0000-000093020000}"/>
    <cellStyle name="Currency 3 11 2 3" xfId="32689" xr:uid="{00000000-0005-0000-0000-000094020000}"/>
    <cellStyle name="Currency 3 11 3" xfId="2981" xr:uid="{00000000-0005-0000-0000-000095020000}"/>
    <cellStyle name="Currency 3 11 3 2" xfId="33063" xr:uid="{00000000-0005-0000-0000-000096020000}"/>
    <cellStyle name="Currency 3 11 4" xfId="32459" xr:uid="{00000000-0005-0000-0000-000097020000}"/>
    <cellStyle name="Currency 3 12" xfId="1377" xr:uid="{00000000-0005-0000-0000-000098020000}"/>
    <cellStyle name="Currency 3 12 2" xfId="1791" xr:uid="{00000000-0005-0000-0000-000099020000}"/>
    <cellStyle name="Currency 3 12 2 2" xfId="3233" xr:uid="{00000000-0005-0000-0000-00009A020000}"/>
    <cellStyle name="Currency 3 12 2 2 2" xfId="33317" xr:uid="{00000000-0005-0000-0000-00009B020000}"/>
    <cellStyle name="Currency 3 12 2 3" xfId="32713" xr:uid="{00000000-0005-0000-0000-00009C020000}"/>
    <cellStyle name="Currency 3 12 3" xfId="3005" xr:uid="{00000000-0005-0000-0000-00009D020000}"/>
    <cellStyle name="Currency 3 12 3 2" xfId="33087" xr:uid="{00000000-0005-0000-0000-00009E020000}"/>
    <cellStyle name="Currency 3 12 4" xfId="32483" xr:uid="{00000000-0005-0000-0000-00009F020000}"/>
    <cellStyle name="Currency 3 13" xfId="1590" xr:uid="{00000000-0005-0000-0000-0000A0020000}"/>
    <cellStyle name="Currency 3 13 2" xfId="3033" xr:uid="{00000000-0005-0000-0000-0000A1020000}"/>
    <cellStyle name="Currency 3 13 2 2" xfId="33117" xr:uid="{00000000-0005-0000-0000-0000A2020000}"/>
    <cellStyle name="Currency 3 13 3" xfId="32507" xr:uid="{00000000-0005-0000-0000-0000A3020000}"/>
    <cellStyle name="Currency 3 14" xfId="1817" xr:uid="{00000000-0005-0000-0000-0000A4020000}"/>
    <cellStyle name="Currency 3 14 2" xfId="3258" xr:uid="{00000000-0005-0000-0000-0000A5020000}"/>
    <cellStyle name="Currency 3 14 2 2" xfId="33341" xr:uid="{00000000-0005-0000-0000-0000A6020000}"/>
    <cellStyle name="Currency 3 14 3" xfId="32737" xr:uid="{00000000-0005-0000-0000-0000A7020000}"/>
    <cellStyle name="Currency 3 15" xfId="1845" xr:uid="{00000000-0005-0000-0000-0000A8020000}"/>
    <cellStyle name="Currency 3 15 2" xfId="3282" xr:uid="{00000000-0005-0000-0000-0000A9020000}"/>
    <cellStyle name="Currency 3 15 2 2" xfId="33365" xr:uid="{00000000-0005-0000-0000-0000AA020000}"/>
    <cellStyle name="Currency 3 15 3" xfId="32761" xr:uid="{00000000-0005-0000-0000-0000AB020000}"/>
    <cellStyle name="Currency 3 16" xfId="2026" xr:uid="{00000000-0005-0000-0000-0000AC020000}"/>
    <cellStyle name="Currency 3 16 2" xfId="3307" xr:uid="{00000000-0005-0000-0000-0000AD020000}"/>
    <cellStyle name="Currency 3 16 2 2" xfId="33390" xr:uid="{00000000-0005-0000-0000-0000AE020000}"/>
    <cellStyle name="Currency 3 16 3" xfId="32785" xr:uid="{00000000-0005-0000-0000-0000AF020000}"/>
    <cellStyle name="Currency 3 17" xfId="2061" xr:uid="{00000000-0005-0000-0000-0000B0020000}"/>
    <cellStyle name="Currency 3 17 2" xfId="3331" xr:uid="{00000000-0005-0000-0000-0000B1020000}"/>
    <cellStyle name="Currency 3 17 2 2" xfId="33414" xr:uid="{00000000-0005-0000-0000-0000B2020000}"/>
    <cellStyle name="Currency 3 17 3" xfId="32809" xr:uid="{00000000-0005-0000-0000-0000B3020000}"/>
    <cellStyle name="Currency 3 18" xfId="2226" xr:uid="{00000000-0005-0000-0000-0000B4020000}"/>
    <cellStyle name="Currency 3 18 2" xfId="3355" xr:uid="{00000000-0005-0000-0000-0000B5020000}"/>
    <cellStyle name="Currency 3 18 2 2" xfId="33438" xr:uid="{00000000-0005-0000-0000-0000B6020000}"/>
    <cellStyle name="Currency 3 18 3" xfId="32833" xr:uid="{00000000-0005-0000-0000-0000B7020000}"/>
    <cellStyle name="Currency 3 19" xfId="2371" xr:uid="{00000000-0005-0000-0000-0000B8020000}"/>
    <cellStyle name="Currency 3 19 2" xfId="3379" xr:uid="{00000000-0005-0000-0000-0000B9020000}"/>
    <cellStyle name="Currency 3 19 2 2" xfId="33462" xr:uid="{00000000-0005-0000-0000-0000BA020000}"/>
    <cellStyle name="Currency 3 19 3" xfId="32857" xr:uid="{00000000-0005-0000-0000-0000BB020000}"/>
    <cellStyle name="Currency 3 2" xfId="322" xr:uid="{00000000-0005-0000-0000-0000BC020000}"/>
    <cellStyle name="Currency 3 20" xfId="2704" xr:uid="{00000000-0005-0000-0000-0000BD020000}"/>
    <cellStyle name="Currency 3 20 2" xfId="32887" xr:uid="{00000000-0005-0000-0000-0000BE020000}"/>
    <cellStyle name="Currency 3 21" xfId="3809" xr:uid="{00000000-0005-0000-0000-0000BF020000}"/>
    <cellStyle name="Currency 3 21 2" xfId="34254" xr:uid="{00000000-0005-0000-0000-0000C0020000}"/>
    <cellStyle name="Currency 3 22" xfId="4106" xr:uid="{00000000-0005-0000-0000-0000C1020000}"/>
    <cellStyle name="Currency 3 22 2" xfId="34292" xr:uid="{00000000-0005-0000-0000-0000C2020000}"/>
    <cellStyle name="Currency 3 23" xfId="4140" xr:uid="{00000000-0005-0000-0000-0000C3020000}"/>
    <cellStyle name="Currency 3 23 2" xfId="34317" xr:uid="{00000000-0005-0000-0000-0000C4020000}"/>
    <cellStyle name="Currency 3 24" xfId="6771" xr:uid="{00000000-0005-0000-0000-0000C5020000}"/>
    <cellStyle name="Currency 3 24 2" xfId="35443" xr:uid="{00000000-0005-0000-0000-0000C6020000}"/>
    <cellStyle name="Currency 3 25" xfId="6820" xr:uid="{00000000-0005-0000-0000-0000C7020000}"/>
    <cellStyle name="Currency 3 25 2" xfId="36408" xr:uid="{00000000-0005-0000-0000-0000C8020000}"/>
    <cellStyle name="Currency 3 26" xfId="32020" xr:uid="{00000000-0005-0000-0000-0000C9020000}"/>
    <cellStyle name="Currency 3 27" xfId="40570" xr:uid="{00000000-0005-0000-0000-0000CA020000}"/>
    <cellStyle name="Currency 3 3" xfId="325" xr:uid="{00000000-0005-0000-0000-0000CB020000}"/>
    <cellStyle name="Currency 3 3 10" xfId="1378" xr:uid="{00000000-0005-0000-0000-0000CC020000}"/>
    <cellStyle name="Currency 3 3 10 2" xfId="1792" xr:uid="{00000000-0005-0000-0000-0000CD020000}"/>
    <cellStyle name="Currency 3 3 10 2 2" xfId="3234" xr:uid="{00000000-0005-0000-0000-0000CE020000}"/>
    <cellStyle name="Currency 3 3 10 2 2 2" xfId="33318" xr:uid="{00000000-0005-0000-0000-0000CF020000}"/>
    <cellStyle name="Currency 3 3 10 2 3" xfId="32714" xr:uid="{00000000-0005-0000-0000-0000D0020000}"/>
    <cellStyle name="Currency 3 3 10 3" xfId="3006" xr:uid="{00000000-0005-0000-0000-0000D1020000}"/>
    <cellStyle name="Currency 3 3 10 3 2" xfId="33088" xr:uid="{00000000-0005-0000-0000-0000D2020000}"/>
    <cellStyle name="Currency 3 3 10 4" xfId="32484" xr:uid="{00000000-0005-0000-0000-0000D3020000}"/>
    <cellStyle name="Currency 3 3 11" xfId="1591" xr:uid="{00000000-0005-0000-0000-0000D4020000}"/>
    <cellStyle name="Currency 3 3 11 2" xfId="3034" xr:uid="{00000000-0005-0000-0000-0000D5020000}"/>
    <cellStyle name="Currency 3 3 11 2 2" xfId="33118" xr:uid="{00000000-0005-0000-0000-0000D6020000}"/>
    <cellStyle name="Currency 3 3 11 3" xfId="32508" xr:uid="{00000000-0005-0000-0000-0000D7020000}"/>
    <cellStyle name="Currency 3 3 12" xfId="1818" xr:uid="{00000000-0005-0000-0000-0000D8020000}"/>
    <cellStyle name="Currency 3 3 12 2" xfId="3259" xr:uid="{00000000-0005-0000-0000-0000D9020000}"/>
    <cellStyle name="Currency 3 3 12 2 2" xfId="33342" xr:uid="{00000000-0005-0000-0000-0000DA020000}"/>
    <cellStyle name="Currency 3 3 12 3" xfId="32738" xr:uid="{00000000-0005-0000-0000-0000DB020000}"/>
    <cellStyle name="Currency 3 3 13" xfId="1846" xr:uid="{00000000-0005-0000-0000-0000DC020000}"/>
    <cellStyle name="Currency 3 3 13 2" xfId="3283" xr:uid="{00000000-0005-0000-0000-0000DD020000}"/>
    <cellStyle name="Currency 3 3 13 2 2" xfId="33366" xr:uid="{00000000-0005-0000-0000-0000DE020000}"/>
    <cellStyle name="Currency 3 3 13 3" xfId="32762" xr:uid="{00000000-0005-0000-0000-0000DF020000}"/>
    <cellStyle name="Currency 3 3 14" xfId="2027" xr:uid="{00000000-0005-0000-0000-0000E0020000}"/>
    <cellStyle name="Currency 3 3 14 2" xfId="3308" xr:uid="{00000000-0005-0000-0000-0000E1020000}"/>
    <cellStyle name="Currency 3 3 14 2 2" xfId="33391" xr:uid="{00000000-0005-0000-0000-0000E2020000}"/>
    <cellStyle name="Currency 3 3 14 3" xfId="32786" xr:uid="{00000000-0005-0000-0000-0000E3020000}"/>
    <cellStyle name="Currency 3 3 15" xfId="2062" xr:uid="{00000000-0005-0000-0000-0000E4020000}"/>
    <cellStyle name="Currency 3 3 15 2" xfId="3332" xr:uid="{00000000-0005-0000-0000-0000E5020000}"/>
    <cellStyle name="Currency 3 3 15 2 2" xfId="33415" xr:uid="{00000000-0005-0000-0000-0000E6020000}"/>
    <cellStyle name="Currency 3 3 15 3" xfId="32810" xr:uid="{00000000-0005-0000-0000-0000E7020000}"/>
    <cellStyle name="Currency 3 3 16" xfId="2227" xr:uid="{00000000-0005-0000-0000-0000E8020000}"/>
    <cellStyle name="Currency 3 3 16 2" xfId="3356" xr:uid="{00000000-0005-0000-0000-0000E9020000}"/>
    <cellStyle name="Currency 3 3 16 2 2" xfId="33439" xr:uid="{00000000-0005-0000-0000-0000EA020000}"/>
    <cellStyle name="Currency 3 3 16 3" xfId="32834" xr:uid="{00000000-0005-0000-0000-0000EB020000}"/>
    <cellStyle name="Currency 3 3 17" xfId="2372" xr:uid="{00000000-0005-0000-0000-0000EC020000}"/>
    <cellStyle name="Currency 3 3 17 2" xfId="3380" xr:uid="{00000000-0005-0000-0000-0000ED020000}"/>
    <cellStyle name="Currency 3 3 17 2 2" xfId="33463" xr:uid="{00000000-0005-0000-0000-0000EE020000}"/>
    <cellStyle name="Currency 3 3 17 3" xfId="32858" xr:uid="{00000000-0005-0000-0000-0000EF020000}"/>
    <cellStyle name="Currency 3 3 18" xfId="2708" xr:uid="{00000000-0005-0000-0000-0000F0020000}"/>
    <cellStyle name="Currency 3 3 18 2" xfId="32894" xr:uid="{00000000-0005-0000-0000-0000F1020000}"/>
    <cellStyle name="Currency 3 3 19" xfId="3810" xr:uid="{00000000-0005-0000-0000-0000F2020000}"/>
    <cellStyle name="Currency 3 3 19 2" xfId="34255" xr:uid="{00000000-0005-0000-0000-0000F3020000}"/>
    <cellStyle name="Currency 3 3 2" xfId="441" xr:uid="{00000000-0005-0000-0000-0000F4020000}"/>
    <cellStyle name="Currency 3 3 2 10" xfId="1819" xr:uid="{00000000-0005-0000-0000-0000F5020000}"/>
    <cellStyle name="Currency 3 3 2 10 2" xfId="3260" xr:uid="{00000000-0005-0000-0000-0000F6020000}"/>
    <cellStyle name="Currency 3 3 2 10 2 2" xfId="33343" xr:uid="{00000000-0005-0000-0000-0000F7020000}"/>
    <cellStyle name="Currency 3 3 2 10 3" xfId="32739" xr:uid="{00000000-0005-0000-0000-0000F8020000}"/>
    <cellStyle name="Currency 3 3 2 11" xfId="1847" xr:uid="{00000000-0005-0000-0000-0000F9020000}"/>
    <cellStyle name="Currency 3 3 2 11 2" xfId="3284" xr:uid="{00000000-0005-0000-0000-0000FA020000}"/>
    <cellStyle name="Currency 3 3 2 11 2 2" xfId="33367" xr:uid="{00000000-0005-0000-0000-0000FB020000}"/>
    <cellStyle name="Currency 3 3 2 11 3" xfId="32763" xr:uid="{00000000-0005-0000-0000-0000FC020000}"/>
    <cellStyle name="Currency 3 3 2 12" xfId="2028" xr:uid="{00000000-0005-0000-0000-0000FD020000}"/>
    <cellStyle name="Currency 3 3 2 12 2" xfId="3309" xr:uid="{00000000-0005-0000-0000-0000FE020000}"/>
    <cellStyle name="Currency 3 3 2 12 2 2" xfId="33392" xr:uid="{00000000-0005-0000-0000-0000FF020000}"/>
    <cellStyle name="Currency 3 3 2 12 3" xfId="32787" xr:uid="{00000000-0005-0000-0000-000000030000}"/>
    <cellStyle name="Currency 3 3 2 13" xfId="2063" xr:uid="{00000000-0005-0000-0000-000001030000}"/>
    <cellStyle name="Currency 3 3 2 13 2" xfId="3333" xr:uid="{00000000-0005-0000-0000-000002030000}"/>
    <cellStyle name="Currency 3 3 2 13 2 2" xfId="33416" xr:uid="{00000000-0005-0000-0000-000003030000}"/>
    <cellStyle name="Currency 3 3 2 13 3" xfId="32811" xr:uid="{00000000-0005-0000-0000-000004030000}"/>
    <cellStyle name="Currency 3 3 2 14" xfId="2228" xr:uid="{00000000-0005-0000-0000-000005030000}"/>
    <cellStyle name="Currency 3 3 2 14 2" xfId="3357" xr:uid="{00000000-0005-0000-0000-000006030000}"/>
    <cellStyle name="Currency 3 3 2 14 2 2" xfId="33440" xr:uid="{00000000-0005-0000-0000-000007030000}"/>
    <cellStyle name="Currency 3 3 2 14 3" xfId="32835" xr:uid="{00000000-0005-0000-0000-000008030000}"/>
    <cellStyle name="Currency 3 3 2 15" xfId="2373" xr:uid="{00000000-0005-0000-0000-000009030000}"/>
    <cellStyle name="Currency 3 3 2 15 2" xfId="3381" xr:uid="{00000000-0005-0000-0000-00000A030000}"/>
    <cellStyle name="Currency 3 3 2 15 2 2" xfId="33464" xr:uid="{00000000-0005-0000-0000-00000B030000}"/>
    <cellStyle name="Currency 3 3 2 15 3" xfId="32859" xr:uid="{00000000-0005-0000-0000-00000C030000}"/>
    <cellStyle name="Currency 3 3 2 16" xfId="2823" xr:uid="{00000000-0005-0000-0000-00000D030000}"/>
    <cellStyle name="Currency 3 3 2 16 2" xfId="32905" xr:uid="{00000000-0005-0000-0000-00000E030000}"/>
    <cellStyle name="Currency 3 3 2 17" xfId="3811" xr:uid="{00000000-0005-0000-0000-00000F030000}"/>
    <cellStyle name="Currency 3 3 2 17 2" xfId="34256" xr:uid="{00000000-0005-0000-0000-000010030000}"/>
    <cellStyle name="Currency 3 3 2 18" xfId="4108" xr:uid="{00000000-0005-0000-0000-000011030000}"/>
    <cellStyle name="Currency 3 3 2 18 2" xfId="34294" xr:uid="{00000000-0005-0000-0000-000012030000}"/>
    <cellStyle name="Currency 3 3 2 19" xfId="4142" xr:uid="{00000000-0005-0000-0000-000013030000}"/>
    <cellStyle name="Currency 3 3 2 19 2" xfId="34319" xr:uid="{00000000-0005-0000-0000-000014030000}"/>
    <cellStyle name="Currency 3 3 2 2" xfId="744" xr:uid="{00000000-0005-0000-0000-000015030000}"/>
    <cellStyle name="Currency 3 3 2 2 2" xfId="1654" xr:uid="{00000000-0005-0000-0000-000016030000}"/>
    <cellStyle name="Currency 3 3 2 2 2 2" xfId="3096" xr:uid="{00000000-0005-0000-0000-000017030000}"/>
    <cellStyle name="Currency 3 3 2 2 2 2 2" xfId="33180" xr:uid="{00000000-0005-0000-0000-000018030000}"/>
    <cellStyle name="Currency 3 3 2 2 2 3" xfId="32576" xr:uid="{00000000-0005-0000-0000-000019030000}"/>
    <cellStyle name="Currency 3 3 2 2 3" xfId="2866" xr:uid="{00000000-0005-0000-0000-00001A030000}"/>
    <cellStyle name="Currency 3 3 2 2 3 2" xfId="32948" xr:uid="{00000000-0005-0000-0000-00001B030000}"/>
    <cellStyle name="Currency 3 3 2 2 4" xfId="32338" xr:uid="{00000000-0005-0000-0000-00001C030000}"/>
    <cellStyle name="Currency 3 3 2 20" xfId="6773" xr:uid="{00000000-0005-0000-0000-00001D030000}"/>
    <cellStyle name="Currency 3 3 2 20 2" xfId="35445" xr:uid="{00000000-0005-0000-0000-00001E030000}"/>
    <cellStyle name="Currency 3 3 2 21" xfId="6822" xr:uid="{00000000-0005-0000-0000-00001F030000}"/>
    <cellStyle name="Currency 3 3 2 21 2" xfId="36410" xr:uid="{00000000-0005-0000-0000-000020030000}"/>
    <cellStyle name="Currency 3 3 2 22" xfId="32022" xr:uid="{00000000-0005-0000-0000-000021030000}"/>
    <cellStyle name="Currency 3 3 2 23" xfId="40572" xr:uid="{00000000-0005-0000-0000-000022030000}"/>
    <cellStyle name="Currency 3 3 2 3" xfId="815" xr:uid="{00000000-0005-0000-0000-000023030000}"/>
    <cellStyle name="Currency 3 3 2 3 2" xfId="1677" xr:uid="{00000000-0005-0000-0000-000024030000}"/>
    <cellStyle name="Currency 3 3 2 3 2 2" xfId="3119" xr:uid="{00000000-0005-0000-0000-000025030000}"/>
    <cellStyle name="Currency 3 3 2 3 2 2 2" xfId="33203" xr:uid="{00000000-0005-0000-0000-000026030000}"/>
    <cellStyle name="Currency 3 3 2 3 2 3" xfId="32599" xr:uid="{00000000-0005-0000-0000-000027030000}"/>
    <cellStyle name="Currency 3 3 2 3 3" xfId="2889" xr:uid="{00000000-0005-0000-0000-000028030000}"/>
    <cellStyle name="Currency 3 3 2 3 3 2" xfId="32971" xr:uid="{00000000-0005-0000-0000-000029030000}"/>
    <cellStyle name="Currency 3 3 2 3 4" xfId="32361" xr:uid="{00000000-0005-0000-0000-00002A030000}"/>
    <cellStyle name="Currency 3 3 2 4" xfId="1015" xr:uid="{00000000-0005-0000-0000-00002B030000}"/>
    <cellStyle name="Currency 3 3 2 4 2" xfId="1699" xr:uid="{00000000-0005-0000-0000-00002C030000}"/>
    <cellStyle name="Currency 3 3 2 4 2 2" xfId="3141" xr:uid="{00000000-0005-0000-0000-00002D030000}"/>
    <cellStyle name="Currency 3 3 2 4 2 2 2" xfId="33225" xr:uid="{00000000-0005-0000-0000-00002E030000}"/>
    <cellStyle name="Currency 3 3 2 4 2 3" xfId="32621" xr:uid="{00000000-0005-0000-0000-00002F030000}"/>
    <cellStyle name="Currency 3 3 2 4 3" xfId="2911" xr:uid="{00000000-0005-0000-0000-000030030000}"/>
    <cellStyle name="Currency 3 3 2 4 3 2" xfId="32993" xr:uid="{00000000-0005-0000-0000-000031030000}"/>
    <cellStyle name="Currency 3 3 2 4 4" xfId="32391" xr:uid="{00000000-0005-0000-0000-000032030000}"/>
    <cellStyle name="Currency 3 3 2 5" xfId="1043" xr:uid="{00000000-0005-0000-0000-000033030000}"/>
    <cellStyle name="Currency 3 3 2 5 2" xfId="1721" xr:uid="{00000000-0005-0000-0000-000034030000}"/>
    <cellStyle name="Currency 3 3 2 5 2 2" xfId="3163" xr:uid="{00000000-0005-0000-0000-000035030000}"/>
    <cellStyle name="Currency 3 3 2 5 2 2 2" xfId="33247" xr:uid="{00000000-0005-0000-0000-000036030000}"/>
    <cellStyle name="Currency 3 3 2 5 2 3" xfId="32643" xr:uid="{00000000-0005-0000-0000-000037030000}"/>
    <cellStyle name="Currency 3 3 2 5 3" xfId="2935" xr:uid="{00000000-0005-0000-0000-000038030000}"/>
    <cellStyle name="Currency 3 3 2 5 3 2" xfId="33017" xr:uid="{00000000-0005-0000-0000-000039030000}"/>
    <cellStyle name="Currency 3 3 2 5 4" xfId="32413" xr:uid="{00000000-0005-0000-0000-00003A030000}"/>
    <cellStyle name="Currency 3 3 2 6" xfId="1318" xr:uid="{00000000-0005-0000-0000-00003B030000}"/>
    <cellStyle name="Currency 3 3 2 6 2" xfId="1745" xr:uid="{00000000-0005-0000-0000-00003C030000}"/>
    <cellStyle name="Currency 3 3 2 6 2 2" xfId="3187" xr:uid="{00000000-0005-0000-0000-00003D030000}"/>
    <cellStyle name="Currency 3 3 2 6 2 2 2" xfId="33271" xr:uid="{00000000-0005-0000-0000-00003E030000}"/>
    <cellStyle name="Currency 3 3 2 6 2 3" xfId="32667" xr:uid="{00000000-0005-0000-0000-00003F030000}"/>
    <cellStyle name="Currency 3 3 2 6 3" xfId="2959" xr:uid="{00000000-0005-0000-0000-000040030000}"/>
    <cellStyle name="Currency 3 3 2 6 3 2" xfId="33041" xr:uid="{00000000-0005-0000-0000-000041030000}"/>
    <cellStyle name="Currency 3 3 2 6 4" xfId="32437" xr:uid="{00000000-0005-0000-0000-000042030000}"/>
    <cellStyle name="Currency 3 3 2 7" xfId="1351" xr:uid="{00000000-0005-0000-0000-000043030000}"/>
    <cellStyle name="Currency 3 3 2 7 2" xfId="1769" xr:uid="{00000000-0005-0000-0000-000044030000}"/>
    <cellStyle name="Currency 3 3 2 7 2 2" xfId="3211" xr:uid="{00000000-0005-0000-0000-000045030000}"/>
    <cellStyle name="Currency 3 3 2 7 2 2 2" xfId="33295" xr:uid="{00000000-0005-0000-0000-000046030000}"/>
    <cellStyle name="Currency 3 3 2 7 2 3" xfId="32691" xr:uid="{00000000-0005-0000-0000-000047030000}"/>
    <cellStyle name="Currency 3 3 2 7 3" xfId="2983" xr:uid="{00000000-0005-0000-0000-000048030000}"/>
    <cellStyle name="Currency 3 3 2 7 3 2" xfId="33065" xr:uid="{00000000-0005-0000-0000-000049030000}"/>
    <cellStyle name="Currency 3 3 2 7 4" xfId="32461" xr:uid="{00000000-0005-0000-0000-00004A030000}"/>
    <cellStyle name="Currency 3 3 2 8" xfId="1379" xr:uid="{00000000-0005-0000-0000-00004B030000}"/>
    <cellStyle name="Currency 3 3 2 8 2" xfId="1793" xr:uid="{00000000-0005-0000-0000-00004C030000}"/>
    <cellStyle name="Currency 3 3 2 8 2 2" xfId="3235" xr:uid="{00000000-0005-0000-0000-00004D030000}"/>
    <cellStyle name="Currency 3 3 2 8 2 2 2" xfId="33319" xr:uid="{00000000-0005-0000-0000-00004E030000}"/>
    <cellStyle name="Currency 3 3 2 8 2 3" xfId="32715" xr:uid="{00000000-0005-0000-0000-00004F030000}"/>
    <cellStyle name="Currency 3 3 2 8 3" xfId="3007" xr:uid="{00000000-0005-0000-0000-000050030000}"/>
    <cellStyle name="Currency 3 3 2 8 3 2" xfId="33089" xr:uid="{00000000-0005-0000-0000-000051030000}"/>
    <cellStyle name="Currency 3 3 2 8 4" xfId="32485" xr:uid="{00000000-0005-0000-0000-000052030000}"/>
    <cellStyle name="Currency 3 3 2 9" xfId="1592" xr:uid="{00000000-0005-0000-0000-000053030000}"/>
    <cellStyle name="Currency 3 3 2 9 2" xfId="3035" xr:uid="{00000000-0005-0000-0000-000054030000}"/>
    <cellStyle name="Currency 3 3 2 9 2 2" xfId="33119" xr:uid="{00000000-0005-0000-0000-000055030000}"/>
    <cellStyle name="Currency 3 3 2 9 3" xfId="32509" xr:uid="{00000000-0005-0000-0000-000056030000}"/>
    <cellStyle name="Currency 3 3 20" xfId="4107" xr:uid="{00000000-0005-0000-0000-000057030000}"/>
    <cellStyle name="Currency 3 3 20 2" xfId="34293" xr:uid="{00000000-0005-0000-0000-000058030000}"/>
    <cellStyle name="Currency 3 3 21" xfId="4141" xr:uid="{00000000-0005-0000-0000-000059030000}"/>
    <cellStyle name="Currency 3 3 21 2" xfId="34318" xr:uid="{00000000-0005-0000-0000-00005A030000}"/>
    <cellStyle name="Currency 3 3 22" xfId="6772" xr:uid="{00000000-0005-0000-0000-00005B030000}"/>
    <cellStyle name="Currency 3 3 22 2" xfId="35444" xr:uid="{00000000-0005-0000-0000-00005C030000}"/>
    <cellStyle name="Currency 3 3 23" xfId="6821" xr:uid="{00000000-0005-0000-0000-00005D030000}"/>
    <cellStyle name="Currency 3 3 23 2" xfId="36409" xr:uid="{00000000-0005-0000-0000-00005E030000}"/>
    <cellStyle name="Currency 3 3 24" xfId="32021" xr:uid="{00000000-0005-0000-0000-00005F030000}"/>
    <cellStyle name="Currency 3 3 25" xfId="40571" xr:uid="{00000000-0005-0000-0000-000060030000}"/>
    <cellStyle name="Currency 3 3 3" xfId="440" xr:uid="{00000000-0005-0000-0000-000061030000}"/>
    <cellStyle name="Currency 3 3 3 2" xfId="743" xr:uid="{00000000-0005-0000-0000-000062030000}"/>
    <cellStyle name="Currency 3 3 3 2 2" xfId="1653" xr:uid="{00000000-0005-0000-0000-000063030000}"/>
    <cellStyle name="Currency 3 3 3 2 2 2" xfId="3095" xr:uid="{00000000-0005-0000-0000-000064030000}"/>
    <cellStyle name="Currency 3 3 3 2 2 2 2" xfId="33179" xr:uid="{00000000-0005-0000-0000-000065030000}"/>
    <cellStyle name="Currency 3 3 3 2 2 3" xfId="32575" xr:uid="{00000000-0005-0000-0000-000066030000}"/>
    <cellStyle name="Currency 3 3 3 2 3" xfId="2865" xr:uid="{00000000-0005-0000-0000-000067030000}"/>
    <cellStyle name="Currency 3 3 3 2 3 2" xfId="32947" xr:uid="{00000000-0005-0000-0000-000068030000}"/>
    <cellStyle name="Currency 3 3 3 2 4" xfId="32337" xr:uid="{00000000-0005-0000-0000-000069030000}"/>
    <cellStyle name="Currency 3 3 3 3" xfId="1613" xr:uid="{00000000-0005-0000-0000-00006A030000}"/>
    <cellStyle name="Currency 3 3 3 3 2" xfId="3056" xr:uid="{00000000-0005-0000-0000-00006B030000}"/>
    <cellStyle name="Currency 3 3 3 3 2 2" xfId="33140" xr:uid="{00000000-0005-0000-0000-00006C030000}"/>
    <cellStyle name="Currency 3 3 3 3 3" xfId="32543" xr:uid="{00000000-0005-0000-0000-00006D030000}"/>
    <cellStyle name="Currency 3 3 3 4" xfId="2822" xr:uid="{00000000-0005-0000-0000-00006E030000}"/>
    <cellStyle name="Currency 3 3 3 4 2" xfId="32904" xr:uid="{00000000-0005-0000-0000-00006F030000}"/>
    <cellStyle name="Currency 3 3 3 5" xfId="32299" xr:uid="{00000000-0005-0000-0000-000070030000}"/>
    <cellStyle name="Currency 3 3 4" xfId="733" xr:uid="{00000000-0005-0000-0000-000071030000}"/>
    <cellStyle name="Currency 3 3 4 2" xfId="1643" xr:uid="{00000000-0005-0000-0000-000072030000}"/>
    <cellStyle name="Currency 3 3 4 2 2" xfId="3085" xr:uid="{00000000-0005-0000-0000-000073030000}"/>
    <cellStyle name="Currency 3 3 4 2 2 2" xfId="33169" xr:uid="{00000000-0005-0000-0000-000074030000}"/>
    <cellStyle name="Currency 3 3 4 2 3" xfId="32565" xr:uid="{00000000-0005-0000-0000-000075030000}"/>
    <cellStyle name="Currency 3 3 4 3" xfId="2855" xr:uid="{00000000-0005-0000-0000-000076030000}"/>
    <cellStyle name="Currency 3 3 4 3 2" xfId="32937" xr:uid="{00000000-0005-0000-0000-000077030000}"/>
    <cellStyle name="Currency 3 3 4 4" xfId="32327" xr:uid="{00000000-0005-0000-0000-000078030000}"/>
    <cellStyle name="Currency 3 3 5" xfId="814" xr:uid="{00000000-0005-0000-0000-000079030000}"/>
    <cellStyle name="Currency 3 3 5 2" xfId="1676" xr:uid="{00000000-0005-0000-0000-00007A030000}"/>
    <cellStyle name="Currency 3 3 5 2 2" xfId="3118" xr:uid="{00000000-0005-0000-0000-00007B030000}"/>
    <cellStyle name="Currency 3 3 5 2 2 2" xfId="33202" xr:uid="{00000000-0005-0000-0000-00007C030000}"/>
    <cellStyle name="Currency 3 3 5 2 3" xfId="32598" xr:uid="{00000000-0005-0000-0000-00007D030000}"/>
    <cellStyle name="Currency 3 3 5 3" xfId="2888" xr:uid="{00000000-0005-0000-0000-00007E030000}"/>
    <cellStyle name="Currency 3 3 5 3 2" xfId="32970" xr:uid="{00000000-0005-0000-0000-00007F030000}"/>
    <cellStyle name="Currency 3 3 5 4" xfId="32360" xr:uid="{00000000-0005-0000-0000-000080030000}"/>
    <cellStyle name="Currency 3 3 6" xfId="1014" xr:uid="{00000000-0005-0000-0000-000081030000}"/>
    <cellStyle name="Currency 3 3 6 2" xfId="1698" xr:uid="{00000000-0005-0000-0000-000082030000}"/>
    <cellStyle name="Currency 3 3 6 2 2" xfId="3140" xr:uid="{00000000-0005-0000-0000-000083030000}"/>
    <cellStyle name="Currency 3 3 6 2 2 2" xfId="33224" xr:uid="{00000000-0005-0000-0000-000084030000}"/>
    <cellStyle name="Currency 3 3 6 2 3" xfId="32620" xr:uid="{00000000-0005-0000-0000-000085030000}"/>
    <cellStyle name="Currency 3 3 6 3" xfId="2910" xr:uid="{00000000-0005-0000-0000-000086030000}"/>
    <cellStyle name="Currency 3 3 6 3 2" xfId="32992" xr:uid="{00000000-0005-0000-0000-000087030000}"/>
    <cellStyle name="Currency 3 3 6 4" xfId="32390" xr:uid="{00000000-0005-0000-0000-000088030000}"/>
    <cellStyle name="Currency 3 3 7" xfId="1042" xr:uid="{00000000-0005-0000-0000-000089030000}"/>
    <cellStyle name="Currency 3 3 7 2" xfId="1720" xr:uid="{00000000-0005-0000-0000-00008A030000}"/>
    <cellStyle name="Currency 3 3 7 2 2" xfId="3162" xr:uid="{00000000-0005-0000-0000-00008B030000}"/>
    <cellStyle name="Currency 3 3 7 2 2 2" xfId="33246" xr:uid="{00000000-0005-0000-0000-00008C030000}"/>
    <cellStyle name="Currency 3 3 7 2 3" xfId="32642" xr:uid="{00000000-0005-0000-0000-00008D030000}"/>
    <cellStyle name="Currency 3 3 7 3" xfId="2934" xr:uid="{00000000-0005-0000-0000-00008E030000}"/>
    <cellStyle name="Currency 3 3 7 3 2" xfId="33016" xr:uid="{00000000-0005-0000-0000-00008F030000}"/>
    <cellStyle name="Currency 3 3 7 4" xfId="32412" xr:uid="{00000000-0005-0000-0000-000090030000}"/>
    <cellStyle name="Currency 3 3 8" xfId="1317" xr:uid="{00000000-0005-0000-0000-000091030000}"/>
    <cellStyle name="Currency 3 3 8 2" xfId="1744" xr:uid="{00000000-0005-0000-0000-000092030000}"/>
    <cellStyle name="Currency 3 3 8 2 2" xfId="3186" xr:uid="{00000000-0005-0000-0000-000093030000}"/>
    <cellStyle name="Currency 3 3 8 2 2 2" xfId="33270" xr:uid="{00000000-0005-0000-0000-000094030000}"/>
    <cellStyle name="Currency 3 3 8 2 3" xfId="32666" xr:uid="{00000000-0005-0000-0000-000095030000}"/>
    <cellStyle name="Currency 3 3 8 3" xfId="2958" xr:uid="{00000000-0005-0000-0000-000096030000}"/>
    <cellStyle name="Currency 3 3 8 3 2" xfId="33040" xr:uid="{00000000-0005-0000-0000-000097030000}"/>
    <cellStyle name="Currency 3 3 8 4" xfId="32436" xr:uid="{00000000-0005-0000-0000-000098030000}"/>
    <cellStyle name="Currency 3 3 9" xfId="1350" xr:uid="{00000000-0005-0000-0000-000099030000}"/>
    <cellStyle name="Currency 3 3 9 2" xfId="1768" xr:uid="{00000000-0005-0000-0000-00009A030000}"/>
    <cellStyle name="Currency 3 3 9 2 2" xfId="3210" xr:uid="{00000000-0005-0000-0000-00009B030000}"/>
    <cellStyle name="Currency 3 3 9 2 2 2" xfId="33294" xr:uid="{00000000-0005-0000-0000-00009C030000}"/>
    <cellStyle name="Currency 3 3 9 2 3" xfId="32690" xr:uid="{00000000-0005-0000-0000-00009D030000}"/>
    <cellStyle name="Currency 3 3 9 3" xfId="2982" xr:uid="{00000000-0005-0000-0000-00009E030000}"/>
    <cellStyle name="Currency 3 3 9 3 2" xfId="33064" xr:uid="{00000000-0005-0000-0000-00009F030000}"/>
    <cellStyle name="Currency 3 3 9 4" xfId="32460" xr:uid="{00000000-0005-0000-0000-0000A0030000}"/>
    <cellStyle name="Currency 3 4" xfId="219" xr:uid="{00000000-0005-0000-0000-0000A1030000}"/>
    <cellStyle name="Currency 3 4 10" xfId="1593" xr:uid="{00000000-0005-0000-0000-0000A2030000}"/>
    <cellStyle name="Currency 3 4 10 2" xfId="3036" xr:uid="{00000000-0005-0000-0000-0000A3030000}"/>
    <cellStyle name="Currency 3 4 10 2 2" xfId="33120" xr:uid="{00000000-0005-0000-0000-0000A4030000}"/>
    <cellStyle name="Currency 3 4 10 3" xfId="32510" xr:uid="{00000000-0005-0000-0000-0000A5030000}"/>
    <cellStyle name="Currency 3 4 11" xfId="1820" xr:uid="{00000000-0005-0000-0000-0000A6030000}"/>
    <cellStyle name="Currency 3 4 11 2" xfId="3261" xr:uid="{00000000-0005-0000-0000-0000A7030000}"/>
    <cellStyle name="Currency 3 4 11 2 2" xfId="33344" xr:uid="{00000000-0005-0000-0000-0000A8030000}"/>
    <cellStyle name="Currency 3 4 11 3" xfId="32740" xr:uid="{00000000-0005-0000-0000-0000A9030000}"/>
    <cellStyle name="Currency 3 4 12" xfId="1848" xr:uid="{00000000-0005-0000-0000-0000AA030000}"/>
    <cellStyle name="Currency 3 4 12 2" xfId="3285" xr:uid="{00000000-0005-0000-0000-0000AB030000}"/>
    <cellStyle name="Currency 3 4 12 2 2" xfId="33368" xr:uid="{00000000-0005-0000-0000-0000AC030000}"/>
    <cellStyle name="Currency 3 4 12 3" xfId="32764" xr:uid="{00000000-0005-0000-0000-0000AD030000}"/>
    <cellStyle name="Currency 3 4 13" xfId="2029" xr:uid="{00000000-0005-0000-0000-0000AE030000}"/>
    <cellStyle name="Currency 3 4 13 2" xfId="3310" xr:uid="{00000000-0005-0000-0000-0000AF030000}"/>
    <cellStyle name="Currency 3 4 13 2 2" xfId="33393" xr:uid="{00000000-0005-0000-0000-0000B0030000}"/>
    <cellStyle name="Currency 3 4 13 3" xfId="32788" xr:uid="{00000000-0005-0000-0000-0000B1030000}"/>
    <cellStyle name="Currency 3 4 14" xfId="2064" xr:uid="{00000000-0005-0000-0000-0000B2030000}"/>
    <cellStyle name="Currency 3 4 14 2" xfId="3334" xr:uid="{00000000-0005-0000-0000-0000B3030000}"/>
    <cellStyle name="Currency 3 4 14 2 2" xfId="33417" xr:uid="{00000000-0005-0000-0000-0000B4030000}"/>
    <cellStyle name="Currency 3 4 14 3" xfId="32812" xr:uid="{00000000-0005-0000-0000-0000B5030000}"/>
    <cellStyle name="Currency 3 4 15" xfId="2229" xr:uid="{00000000-0005-0000-0000-0000B6030000}"/>
    <cellStyle name="Currency 3 4 15 2" xfId="3358" xr:uid="{00000000-0005-0000-0000-0000B7030000}"/>
    <cellStyle name="Currency 3 4 15 2 2" xfId="33441" xr:uid="{00000000-0005-0000-0000-0000B8030000}"/>
    <cellStyle name="Currency 3 4 15 3" xfId="32836" xr:uid="{00000000-0005-0000-0000-0000B9030000}"/>
    <cellStyle name="Currency 3 4 16" xfId="2374" xr:uid="{00000000-0005-0000-0000-0000BA030000}"/>
    <cellStyle name="Currency 3 4 16 2" xfId="3382" xr:uid="{00000000-0005-0000-0000-0000BB030000}"/>
    <cellStyle name="Currency 3 4 16 2 2" xfId="33465" xr:uid="{00000000-0005-0000-0000-0000BC030000}"/>
    <cellStyle name="Currency 3 4 16 3" xfId="32860" xr:uid="{00000000-0005-0000-0000-0000BD030000}"/>
    <cellStyle name="Currency 3 4 17" xfId="2706" xr:uid="{00000000-0005-0000-0000-0000BE030000}"/>
    <cellStyle name="Currency 3 4 17 2" xfId="32890" xr:uid="{00000000-0005-0000-0000-0000BF030000}"/>
    <cellStyle name="Currency 3 4 18" xfId="3812" xr:uid="{00000000-0005-0000-0000-0000C0030000}"/>
    <cellStyle name="Currency 3 4 18 2" xfId="34257" xr:uid="{00000000-0005-0000-0000-0000C1030000}"/>
    <cellStyle name="Currency 3 4 19" xfId="4109" xr:uid="{00000000-0005-0000-0000-0000C2030000}"/>
    <cellStyle name="Currency 3 4 19 2" xfId="34295" xr:uid="{00000000-0005-0000-0000-0000C3030000}"/>
    <cellStyle name="Currency 3 4 2" xfId="442" xr:uid="{00000000-0005-0000-0000-0000C4030000}"/>
    <cellStyle name="Currency 3 4 2 2" xfId="745" xr:uid="{00000000-0005-0000-0000-0000C5030000}"/>
    <cellStyle name="Currency 3 4 2 2 2" xfId="1655" xr:uid="{00000000-0005-0000-0000-0000C6030000}"/>
    <cellStyle name="Currency 3 4 2 2 2 2" xfId="3097" xr:uid="{00000000-0005-0000-0000-0000C7030000}"/>
    <cellStyle name="Currency 3 4 2 2 2 2 2" xfId="33181" xr:uid="{00000000-0005-0000-0000-0000C8030000}"/>
    <cellStyle name="Currency 3 4 2 2 2 3" xfId="32577" xr:uid="{00000000-0005-0000-0000-0000C9030000}"/>
    <cellStyle name="Currency 3 4 2 2 3" xfId="2867" xr:uid="{00000000-0005-0000-0000-0000CA030000}"/>
    <cellStyle name="Currency 3 4 2 2 3 2" xfId="32949" xr:uid="{00000000-0005-0000-0000-0000CB030000}"/>
    <cellStyle name="Currency 3 4 2 2 4" xfId="32339" xr:uid="{00000000-0005-0000-0000-0000CC030000}"/>
    <cellStyle name="Currency 3 4 2 3" xfId="1614" xr:uid="{00000000-0005-0000-0000-0000CD030000}"/>
    <cellStyle name="Currency 3 4 2 3 2" xfId="3057" xr:uid="{00000000-0005-0000-0000-0000CE030000}"/>
    <cellStyle name="Currency 3 4 2 3 2 2" xfId="33141" xr:uid="{00000000-0005-0000-0000-0000CF030000}"/>
    <cellStyle name="Currency 3 4 2 3 3" xfId="32544" xr:uid="{00000000-0005-0000-0000-0000D0030000}"/>
    <cellStyle name="Currency 3 4 2 4" xfId="2824" xr:uid="{00000000-0005-0000-0000-0000D1030000}"/>
    <cellStyle name="Currency 3 4 2 4 2" xfId="32906" xr:uid="{00000000-0005-0000-0000-0000D2030000}"/>
    <cellStyle name="Currency 3 4 2 5" xfId="32293" xr:uid="{00000000-0005-0000-0000-0000D3030000}"/>
    <cellStyle name="Currency 3 4 20" xfId="4143" xr:uid="{00000000-0005-0000-0000-0000D4030000}"/>
    <cellStyle name="Currency 3 4 20 2" xfId="34320" xr:uid="{00000000-0005-0000-0000-0000D5030000}"/>
    <cellStyle name="Currency 3 4 21" xfId="6774" xr:uid="{00000000-0005-0000-0000-0000D6030000}"/>
    <cellStyle name="Currency 3 4 21 2" xfId="35446" xr:uid="{00000000-0005-0000-0000-0000D7030000}"/>
    <cellStyle name="Currency 3 4 22" xfId="6823" xr:uid="{00000000-0005-0000-0000-0000D8030000}"/>
    <cellStyle name="Currency 3 4 22 2" xfId="36411" xr:uid="{00000000-0005-0000-0000-0000D9030000}"/>
    <cellStyle name="Currency 3 4 23" xfId="32023" xr:uid="{00000000-0005-0000-0000-0000DA030000}"/>
    <cellStyle name="Currency 3 4 24" xfId="40573" xr:uid="{00000000-0005-0000-0000-0000DB030000}"/>
    <cellStyle name="Currency 3 4 3" xfId="729" xr:uid="{00000000-0005-0000-0000-0000DC030000}"/>
    <cellStyle name="Currency 3 4 3 2" xfId="1639" xr:uid="{00000000-0005-0000-0000-0000DD030000}"/>
    <cellStyle name="Currency 3 4 3 2 2" xfId="3081" xr:uid="{00000000-0005-0000-0000-0000DE030000}"/>
    <cellStyle name="Currency 3 4 3 2 2 2" xfId="33165" xr:uid="{00000000-0005-0000-0000-0000DF030000}"/>
    <cellStyle name="Currency 3 4 3 2 3" xfId="32561" xr:uid="{00000000-0005-0000-0000-0000E0030000}"/>
    <cellStyle name="Currency 3 4 3 3" xfId="2851" xr:uid="{00000000-0005-0000-0000-0000E1030000}"/>
    <cellStyle name="Currency 3 4 3 3 2" xfId="32933" xr:uid="{00000000-0005-0000-0000-0000E2030000}"/>
    <cellStyle name="Currency 3 4 3 4" xfId="32323" xr:uid="{00000000-0005-0000-0000-0000E3030000}"/>
    <cellStyle name="Currency 3 4 4" xfId="816" xr:uid="{00000000-0005-0000-0000-0000E4030000}"/>
    <cellStyle name="Currency 3 4 4 2" xfId="1678" xr:uid="{00000000-0005-0000-0000-0000E5030000}"/>
    <cellStyle name="Currency 3 4 4 2 2" xfId="3120" xr:uid="{00000000-0005-0000-0000-0000E6030000}"/>
    <cellStyle name="Currency 3 4 4 2 2 2" xfId="33204" xr:uid="{00000000-0005-0000-0000-0000E7030000}"/>
    <cellStyle name="Currency 3 4 4 2 3" xfId="32600" xr:uid="{00000000-0005-0000-0000-0000E8030000}"/>
    <cellStyle name="Currency 3 4 4 3" xfId="2890" xr:uid="{00000000-0005-0000-0000-0000E9030000}"/>
    <cellStyle name="Currency 3 4 4 3 2" xfId="32972" xr:uid="{00000000-0005-0000-0000-0000EA030000}"/>
    <cellStyle name="Currency 3 4 4 4" xfId="32362" xr:uid="{00000000-0005-0000-0000-0000EB030000}"/>
    <cellStyle name="Currency 3 4 5" xfId="1016" xr:uid="{00000000-0005-0000-0000-0000EC030000}"/>
    <cellStyle name="Currency 3 4 5 2" xfId="1700" xr:uid="{00000000-0005-0000-0000-0000ED030000}"/>
    <cellStyle name="Currency 3 4 5 2 2" xfId="3142" xr:uid="{00000000-0005-0000-0000-0000EE030000}"/>
    <cellStyle name="Currency 3 4 5 2 2 2" xfId="33226" xr:uid="{00000000-0005-0000-0000-0000EF030000}"/>
    <cellStyle name="Currency 3 4 5 2 3" xfId="32622" xr:uid="{00000000-0005-0000-0000-0000F0030000}"/>
    <cellStyle name="Currency 3 4 5 3" xfId="2912" xr:uid="{00000000-0005-0000-0000-0000F1030000}"/>
    <cellStyle name="Currency 3 4 5 3 2" xfId="32994" xr:uid="{00000000-0005-0000-0000-0000F2030000}"/>
    <cellStyle name="Currency 3 4 5 4" xfId="32392" xr:uid="{00000000-0005-0000-0000-0000F3030000}"/>
    <cellStyle name="Currency 3 4 6" xfId="1044" xr:uid="{00000000-0005-0000-0000-0000F4030000}"/>
    <cellStyle name="Currency 3 4 6 2" xfId="1722" xr:uid="{00000000-0005-0000-0000-0000F5030000}"/>
    <cellStyle name="Currency 3 4 6 2 2" xfId="3164" xr:uid="{00000000-0005-0000-0000-0000F6030000}"/>
    <cellStyle name="Currency 3 4 6 2 2 2" xfId="33248" xr:uid="{00000000-0005-0000-0000-0000F7030000}"/>
    <cellStyle name="Currency 3 4 6 2 3" xfId="32644" xr:uid="{00000000-0005-0000-0000-0000F8030000}"/>
    <cellStyle name="Currency 3 4 6 3" xfId="2936" xr:uid="{00000000-0005-0000-0000-0000F9030000}"/>
    <cellStyle name="Currency 3 4 6 3 2" xfId="33018" xr:uid="{00000000-0005-0000-0000-0000FA030000}"/>
    <cellStyle name="Currency 3 4 6 4" xfId="32414" xr:uid="{00000000-0005-0000-0000-0000FB030000}"/>
    <cellStyle name="Currency 3 4 7" xfId="1319" xr:uid="{00000000-0005-0000-0000-0000FC030000}"/>
    <cellStyle name="Currency 3 4 7 2" xfId="1746" xr:uid="{00000000-0005-0000-0000-0000FD030000}"/>
    <cellStyle name="Currency 3 4 7 2 2" xfId="3188" xr:uid="{00000000-0005-0000-0000-0000FE030000}"/>
    <cellStyle name="Currency 3 4 7 2 2 2" xfId="33272" xr:uid="{00000000-0005-0000-0000-0000FF030000}"/>
    <cellStyle name="Currency 3 4 7 2 3" xfId="32668" xr:uid="{00000000-0005-0000-0000-000000040000}"/>
    <cellStyle name="Currency 3 4 7 3" xfId="2960" xr:uid="{00000000-0005-0000-0000-000001040000}"/>
    <cellStyle name="Currency 3 4 7 3 2" xfId="33042" xr:uid="{00000000-0005-0000-0000-000002040000}"/>
    <cellStyle name="Currency 3 4 7 4" xfId="32438" xr:uid="{00000000-0005-0000-0000-000003040000}"/>
    <cellStyle name="Currency 3 4 8" xfId="1352" xr:uid="{00000000-0005-0000-0000-000004040000}"/>
    <cellStyle name="Currency 3 4 8 2" xfId="1770" xr:uid="{00000000-0005-0000-0000-000005040000}"/>
    <cellStyle name="Currency 3 4 8 2 2" xfId="3212" xr:uid="{00000000-0005-0000-0000-000006040000}"/>
    <cellStyle name="Currency 3 4 8 2 2 2" xfId="33296" xr:uid="{00000000-0005-0000-0000-000007040000}"/>
    <cellStyle name="Currency 3 4 8 2 3" xfId="32692" xr:uid="{00000000-0005-0000-0000-000008040000}"/>
    <cellStyle name="Currency 3 4 8 3" xfId="2984" xr:uid="{00000000-0005-0000-0000-000009040000}"/>
    <cellStyle name="Currency 3 4 8 3 2" xfId="33066" xr:uid="{00000000-0005-0000-0000-00000A040000}"/>
    <cellStyle name="Currency 3 4 8 4" xfId="32462" xr:uid="{00000000-0005-0000-0000-00000B040000}"/>
    <cellStyle name="Currency 3 4 9" xfId="1380" xr:uid="{00000000-0005-0000-0000-00000C040000}"/>
    <cellStyle name="Currency 3 4 9 2" xfId="1794" xr:uid="{00000000-0005-0000-0000-00000D040000}"/>
    <cellStyle name="Currency 3 4 9 2 2" xfId="3236" xr:uid="{00000000-0005-0000-0000-00000E040000}"/>
    <cellStyle name="Currency 3 4 9 2 2 2" xfId="33320" xr:uid="{00000000-0005-0000-0000-00000F040000}"/>
    <cellStyle name="Currency 3 4 9 2 3" xfId="32716" xr:uid="{00000000-0005-0000-0000-000010040000}"/>
    <cellStyle name="Currency 3 4 9 3" xfId="3008" xr:uid="{00000000-0005-0000-0000-000011040000}"/>
    <cellStyle name="Currency 3 4 9 3 2" xfId="33090" xr:uid="{00000000-0005-0000-0000-000012040000}"/>
    <cellStyle name="Currency 3 4 9 4" xfId="32486" xr:uid="{00000000-0005-0000-0000-000013040000}"/>
    <cellStyle name="Currency 3 5" xfId="439" xr:uid="{00000000-0005-0000-0000-000014040000}"/>
    <cellStyle name="Currency 3 5 2" xfId="742" xr:uid="{00000000-0005-0000-0000-000015040000}"/>
    <cellStyle name="Currency 3 5 2 2" xfId="1652" xr:uid="{00000000-0005-0000-0000-000016040000}"/>
    <cellStyle name="Currency 3 5 2 2 2" xfId="3094" xr:uid="{00000000-0005-0000-0000-000017040000}"/>
    <cellStyle name="Currency 3 5 2 2 2 2" xfId="33178" xr:uid="{00000000-0005-0000-0000-000018040000}"/>
    <cellStyle name="Currency 3 5 2 2 3" xfId="32574" xr:uid="{00000000-0005-0000-0000-000019040000}"/>
    <cellStyle name="Currency 3 5 2 3" xfId="2864" xr:uid="{00000000-0005-0000-0000-00001A040000}"/>
    <cellStyle name="Currency 3 5 2 3 2" xfId="32946" xr:uid="{00000000-0005-0000-0000-00001B040000}"/>
    <cellStyle name="Currency 3 5 2 4" xfId="32336" xr:uid="{00000000-0005-0000-0000-00001C040000}"/>
    <cellStyle name="Currency 3 5 3" xfId="1612" xr:uid="{00000000-0005-0000-0000-00001D040000}"/>
    <cellStyle name="Currency 3 5 3 2" xfId="3055" xr:uid="{00000000-0005-0000-0000-00001E040000}"/>
    <cellStyle name="Currency 3 5 3 2 2" xfId="33139" xr:uid="{00000000-0005-0000-0000-00001F040000}"/>
    <cellStyle name="Currency 3 5 3 3" xfId="32542" xr:uid="{00000000-0005-0000-0000-000020040000}"/>
    <cellStyle name="Currency 3 5 4" xfId="2821" xr:uid="{00000000-0005-0000-0000-000021040000}"/>
    <cellStyle name="Currency 3 5 4 2" xfId="32903" xr:uid="{00000000-0005-0000-0000-000022040000}"/>
    <cellStyle name="Currency 3 5 5" xfId="32298" xr:uid="{00000000-0005-0000-0000-000023040000}"/>
    <cellStyle name="Currency 3 6" xfId="726" xr:uid="{00000000-0005-0000-0000-000024040000}"/>
    <cellStyle name="Currency 3 6 2" xfId="1636" xr:uid="{00000000-0005-0000-0000-000025040000}"/>
    <cellStyle name="Currency 3 6 2 2" xfId="3078" xr:uid="{00000000-0005-0000-0000-000026040000}"/>
    <cellStyle name="Currency 3 6 2 2 2" xfId="33162" xr:uid="{00000000-0005-0000-0000-000027040000}"/>
    <cellStyle name="Currency 3 6 2 3" xfId="32558" xr:uid="{00000000-0005-0000-0000-000028040000}"/>
    <cellStyle name="Currency 3 6 3" xfId="2848" xr:uid="{00000000-0005-0000-0000-000029040000}"/>
    <cellStyle name="Currency 3 6 3 2" xfId="32930" xr:uid="{00000000-0005-0000-0000-00002A040000}"/>
    <cellStyle name="Currency 3 6 4" xfId="32320" xr:uid="{00000000-0005-0000-0000-00002B040000}"/>
    <cellStyle name="Currency 3 7" xfId="813" xr:uid="{00000000-0005-0000-0000-00002C040000}"/>
    <cellStyle name="Currency 3 7 2" xfId="1675" xr:uid="{00000000-0005-0000-0000-00002D040000}"/>
    <cellStyle name="Currency 3 7 2 2" xfId="3117" xr:uid="{00000000-0005-0000-0000-00002E040000}"/>
    <cellStyle name="Currency 3 7 2 2 2" xfId="33201" xr:uid="{00000000-0005-0000-0000-00002F040000}"/>
    <cellStyle name="Currency 3 7 2 3" xfId="32597" xr:uid="{00000000-0005-0000-0000-000030040000}"/>
    <cellStyle name="Currency 3 7 3" xfId="2887" xr:uid="{00000000-0005-0000-0000-000031040000}"/>
    <cellStyle name="Currency 3 7 3 2" xfId="32969" xr:uid="{00000000-0005-0000-0000-000032040000}"/>
    <cellStyle name="Currency 3 7 4" xfId="32359" xr:uid="{00000000-0005-0000-0000-000033040000}"/>
    <cellStyle name="Currency 3 8" xfId="1013" xr:uid="{00000000-0005-0000-0000-000034040000}"/>
    <cellStyle name="Currency 3 8 2" xfId="1697" xr:uid="{00000000-0005-0000-0000-000035040000}"/>
    <cellStyle name="Currency 3 8 2 2" xfId="3139" xr:uid="{00000000-0005-0000-0000-000036040000}"/>
    <cellStyle name="Currency 3 8 2 2 2" xfId="33223" xr:uid="{00000000-0005-0000-0000-000037040000}"/>
    <cellStyle name="Currency 3 8 2 3" xfId="32619" xr:uid="{00000000-0005-0000-0000-000038040000}"/>
    <cellStyle name="Currency 3 8 3" xfId="2909" xr:uid="{00000000-0005-0000-0000-000039040000}"/>
    <cellStyle name="Currency 3 8 3 2" xfId="32991" xr:uid="{00000000-0005-0000-0000-00003A040000}"/>
    <cellStyle name="Currency 3 8 4" xfId="32389" xr:uid="{00000000-0005-0000-0000-00003B040000}"/>
    <cellStyle name="Currency 3 9" xfId="1041" xr:uid="{00000000-0005-0000-0000-00003C040000}"/>
    <cellStyle name="Currency 3 9 2" xfId="1719" xr:uid="{00000000-0005-0000-0000-00003D040000}"/>
    <cellStyle name="Currency 3 9 2 2" xfId="3161" xr:uid="{00000000-0005-0000-0000-00003E040000}"/>
    <cellStyle name="Currency 3 9 2 2 2" xfId="33245" xr:uid="{00000000-0005-0000-0000-00003F040000}"/>
    <cellStyle name="Currency 3 9 2 3" xfId="32641" xr:uid="{00000000-0005-0000-0000-000040040000}"/>
    <cellStyle name="Currency 3 9 3" xfId="2933" xr:uid="{00000000-0005-0000-0000-000041040000}"/>
    <cellStyle name="Currency 3 9 3 2" xfId="33015" xr:uid="{00000000-0005-0000-0000-000042040000}"/>
    <cellStyle name="Currency 3 9 4" xfId="32411" xr:uid="{00000000-0005-0000-0000-000043040000}"/>
    <cellStyle name="Currency 30" xfId="1109" xr:uid="{00000000-0005-0000-0000-000044040000}"/>
    <cellStyle name="Currency 30 2" xfId="10740" xr:uid="{00000000-0005-0000-0000-000045040000}"/>
    <cellStyle name="Currency 31" xfId="1271" xr:uid="{00000000-0005-0000-0000-000046040000}"/>
    <cellStyle name="Currency 31 2" xfId="10898" xr:uid="{00000000-0005-0000-0000-000047040000}"/>
    <cellStyle name="Currency 32" xfId="1104" xr:uid="{00000000-0005-0000-0000-000048040000}"/>
    <cellStyle name="Currency 32 2" xfId="10735" xr:uid="{00000000-0005-0000-0000-000049040000}"/>
    <cellStyle name="Currency 33" xfId="1450" xr:uid="{00000000-0005-0000-0000-00004A040000}"/>
    <cellStyle name="Currency 33 2" xfId="11002" xr:uid="{00000000-0005-0000-0000-00004B040000}"/>
    <cellStyle name="Currency 34" xfId="1163" xr:uid="{00000000-0005-0000-0000-00004C040000}"/>
    <cellStyle name="Currency 34 2" xfId="1585" xr:uid="{00000000-0005-0000-0000-00004D040000}"/>
    <cellStyle name="Currency 34 2 2" xfId="33113" xr:uid="{00000000-0005-0000-0000-00004E040000}"/>
    <cellStyle name="Currency 34 3" xfId="10792" xr:uid="{00000000-0005-0000-0000-00004F040000}"/>
    <cellStyle name="Currency 34 3 2" xfId="32533" xr:uid="{00000000-0005-0000-0000-000050040000}"/>
    <cellStyle name="Currency 35" xfId="1079" xr:uid="{00000000-0005-0000-0000-000051040000}"/>
    <cellStyle name="Currency 35 2" xfId="10712" xr:uid="{00000000-0005-0000-0000-000052040000}"/>
    <cellStyle name="Currency 36" xfId="1425" xr:uid="{00000000-0005-0000-0000-000053040000}"/>
    <cellStyle name="Currency 36 2" xfId="10977" xr:uid="{00000000-0005-0000-0000-000054040000}"/>
    <cellStyle name="Currency 37" xfId="1275" xr:uid="{00000000-0005-0000-0000-000055040000}"/>
    <cellStyle name="Currency 37 2" xfId="10902" xr:uid="{00000000-0005-0000-0000-000056040000}"/>
    <cellStyle name="Currency 38" xfId="1453" xr:uid="{00000000-0005-0000-0000-000057040000}"/>
    <cellStyle name="Currency 39" xfId="1559" xr:uid="{00000000-0005-0000-0000-000058040000}"/>
    <cellStyle name="Currency 4" xfId="220" xr:uid="{00000000-0005-0000-0000-000059040000}"/>
    <cellStyle name="Currency 40" xfId="1572" xr:uid="{00000000-0005-0000-0000-00005A040000}"/>
    <cellStyle name="Currency 41" xfId="1869" xr:uid="{00000000-0005-0000-0000-00005B040000}"/>
    <cellStyle name="Currency 42" xfId="1872" xr:uid="{00000000-0005-0000-0000-00005C040000}"/>
    <cellStyle name="Currency 43" xfId="1986" xr:uid="{00000000-0005-0000-0000-00005D040000}"/>
    <cellStyle name="Currency 43 2" xfId="2616" xr:uid="{00000000-0005-0000-0000-00005E040000}"/>
    <cellStyle name="Currency 44" xfId="2015" xr:uid="{00000000-0005-0000-0000-00005F040000}"/>
    <cellStyle name="Currency 45" xfId="2012" xr:uid="{00000000-0005-0000-0000-000060040000}"/>
    <cellStyle name="Currency 46" xfId="1877" xr:uid="{00000000-0005-0000-0000-000061040000}"/>
    <cellStyle name="Currency 47" xfId="1878" xr:uid="{00000000-0005-0000-0000-000062040000}"/>
    <cellStyle name="Currency 48" xfId="1879" xr:uid="{00000000-0005-0000-0000-000063040000}"/>
    <cellStyle name="Currency 49" xfId="1875" xr:uid="{00000000-0005-0000-0000-000064040000}"/>
    <cellStyle name="Currency 5" xfId="331" xr:uid="{00000000-0005-0000-0000-000065040000}"/>
    <cellStyle name="Currency 5 2" xfId="738" xr:uid="{00000000-0005-0000-0000-000066040000}"/>
    <cellStyle name="Currency 5 2 2" xfId="1648" xr:uid="{00000000-0005-0000-0000-000067040000}"/>
    <cellStyle name="Currency 5 2 2 2" xfId="3090" xr:uid="{00000000-0005-0000-0000-000068040000}"/>
    <cellStyle name="Currency 5 2 2 2 2" xfId="33174" xr:uid="{00000000-0005-0000-0000-000069040000}"/>
    <cellStyle name="Currency 5 2 2 3" xfId="32570" xr:uid="{00000000-0005-0000-0000-00006A040000}"/>
    <cellStyle name="Currency 5 2 3" xfId="2860" xr:uid="{00000000-0005-0000-0000-00006B040000}"/>
    <cellStyle name="Currency 5 2 3 2" xfId="32942" xr:uid="{00000000-0005-0000-0000-00006C040000}"/>
    <cellStyle name="Currency 5 2 4" xfId="32332" xr:uid="{00000000-0005-0000-0000-00006D040000}"/>
    <cellStyle name="Currency 5 3" xfId="1608" xr:uid="{00000000-0005-0000-0000-00006E040000}"/>
    <cellStyle name="Currency 5 3 2" xfId="3051" xr:uid="{00000000-0005-0000-0000-00006F040000}"/>
    <cellStyle name="Currency 5 3 2 2" xfId="33135" xr:uid="{00000000-0005-0000-0000-000070040000}"/>
    <cellStyle name="Currency 5 3 3" xfId="32538" xr:uid="{00000000-0005-0000-0000-000071040000}"/>
    <cellStyle name="Currency 5 4" xfId="2817" xr:uid="{00000000-0005-0000-0000-000072040000}"/>
    <cellStyle name="Currency 5 4 2" xfId="32899" xr:uid="{00000000-0005-0000-0000-000073040000}"/>
    <cellStyle name="Currency 5 5" xfId="32289" xr:uid="{00000000-0005-0000-0000-000074040000}"/>
    <cellStyle name="Currency 50" xfId="2090" xr:uid="{00000000-0005-0000-0000-000075040000}"/>
    <cellStyle name="Currency 51" xfId="1881" xr:uid="{00000000-0005-0000-0000-000076040000}"/>
    <cellStyle name="Currency 52" xfId="1876" xr:uid="{00000000-0005-0000-0000-000077040000}"/>
    <cellStyle name="Currency 53" xfId="2093" xr:uid="{00000000-0005-0000-0000-000078040000}"/>
    <cellStyle name="Currency 54" xfId="2198" xr:uid="{00000000-0005-0000-0000-000079040000}"/>
    <cellStyle name="Currency 55" xfId="2518" xr:uid="{00000000-0005-0000-0000-00007A040000}"/>
    <cellStyle name="Currency 56" xfId="2410" xr:uid="{00000000-0005-0000-0000-00007B040000}"/>
    <cellStyle name="Currency 57" xfId="2442" xr:uid="{00000000-0005-0000-0000-00007C040000}"/>
    <cellStyle name="Currency 58" xfId="3408" xr:uid="{00000000-0005-0000-0000-00007D040000}"/>
    <cellStyle name="Currency 59" xfId="3409" xr:uid="{00000000-0005-0000-0000-00007E040000}"/>
    <cellStyle name="Currency 6" xfId="31" xr:uid="{00000000-0005-0000-0000-00007F040000}"/>
    <cellStyle name="Currency 6 2" xfId="10222" xr:uid="{00000000-0005-0000-0000-000080040000}"/>
    <cellStyle name="Currency 60" xfId="2552" xr:uid="{00000000-0005-0000-0000-000081040000}"/>
    <cellStyle name="Currency 61" xfId="3407" xr:uid="{00000000-0005-0000-0000-000082040000}"/>
    <cellStyle name="Currency 62" xfId="2543" xr:uid="{00000000-0005-0000-0000-000083040000}"/>
    <cellStyle name="Currency 63" xfId="3411" xr:uid="{00000000-0005-0000-0000-000084040000}"/>
    <cellStyle name="Currency 64" xfId="3523" xr:uid="{00000000-0005-0000-0000-000085040000}"/>
    <cellStyle name="Currency 65" xfId="3416" xr:uid="{00000000-0005-0000-0000-000086040000}"/>
    <cellStyle name="Currency 66" xfId="3554" xr:uid="{00000000-0005-0000-0000-000087040000}"/>
    <cellStyle name="Currency 67" xfId="3521" xr:uid="{00000000-0005-0000-0000-000088040000}"/>
    <cellStyle name="Currency 68" xfId="3555" xr:uid="{00000000-0005-0000-0000-000089040000}"/>
    <cellStyle name="Currency 69" xfId="3552" xr:uid="{00000000-0005-0000-0000-00008A040000}"/>
    <cellStyle name="Currency 7" xfId="345" xr:uid="{00000000-0005-0000-0000-00008B040000}"/>
    <cellStyle name="Currency 7 2" xfId="10274" xr:uid="{00000000-0005-0000-0000-00008C040000}"/>
    <cellStyle name="Currency 70" xfId="3414" xr:uid="{00000000-0005-0000-0000-00008D040000}"/>
    <cellStyle name="Currency 71" xfId="3565" xr:uid="{00000000-0005-0000-0000-00008E040000}"/>
    <cellStyle name="Currency 72" xfId="3564" xr:uid="{00000000-0005-0000-0000-00008F040000}"/>
    <cellStyle name="Currency 73" xfId="3553" xr:uid="{00000000-0005-0000-0000-000090040000}"/>
    <cellStyle name="Currency 74" xfId="3456" xr:uid="{00000000-0005-0000-0000-000091040000}"/>
    <cellStyle name="Currency 75" xfId="3567" xr:uid="{00000000-0005-0000-0000-000092040000}"/>
    <cellStyle name="Currency 76" xfId="3574" xr:uid="{00000000-0005-0000-0000-000093040000}"/>
    <cellStyle name="Currency 77" xfId="3572" xr:uid="{00000000-0005-0000-0000-000094040000}"/>
    <cellStyle name="Currency 78" xfId="3577" xr:uid="{00000000-0005-0000-0000-000095040000}"/>
    <cellStyle name="Currency 79" xfId="3579" xr:uid="{00000000-0005-0000-0000-000096040000}"/>
    <cellStyle name="Currency 8" xfId="348" xr:uid="{00000000-0005-0000-0000-000097040000}"/>
    <cellStyle name="Currency 8 2" xfId="10276" xr:uid="{00000000-0005-0000-0000-000098040000}"/>
    <cellStyle name="Currency 80" xfId="3693" xr:uid="{00000000-0005-0000-0000-000099040000}"/>
    <cellStyle name="Currency 81" xfId="3714" xr:uid="{00000000-0005-0000-0000-00009A040000}"/>
    <cellStyle name="Currency 82" xfId="3928" xr:uid="{00000000-0005-0000-0000-00009B040000}"/>
    <cellStyle name="Currency 83" xfId="4063" xr:uid="{00000000-0005-0000-0000-00009C040000}"/>
    <cellStyle name="Currency 84" xfId="4068" xr:uid="{00000000-0005-0000-0000-00009D040000}"/>
    <cellStyle name="Currency 85" xfId="4175" xr:uid="{00000000-0005-0000-0000-00009E040000}"/>
    <cellStyle name="Currency 86" xfId="4180" xr:uid="{00000000-0005-0000-0000-00009F040000}"/>
    <cellStyle name="Currency 87" xfId="4514" xr:uid="{00000000-0005-0000-0000-0000A0040000}"/>
    <cellStyle name="Currency 88" xfId="4774" xr:uid="{00000000-0005-0000-0000-0000A1040000}"/>
    <cellStyle name="Currency 89" xfId="4797" xr:uid="{00000000-0005-0000-0000-0000A2040000}"/>
    <cellStyle name="Currency 9" xfId="769" xr:uid="{00000000-0005-0000-0000-0000A3040000}"/>
    <cellStyle name="Currency 9 2" xfId="10545" xr:uid="{00000000-0005-0000-0000-0000A4040000}"/>
    <cellStyle name="Currency 90" xfId="4539" xr:uid="{00000000-0005-0000-0000-0000A5040000}"/>
    <cellStyle name="Currency 91" xfId="4938" xr:uid="{00000000-0005-0000-0000-0000A6040000}"/>
    <cellStyle name="Currency 92" xfId="4868" xr:uid="{00000000-0005-0000-0000-0000A7040000}"/>
    <cellStyle name="Currency 93" xfId="4239" xr:uid="{00000000-0005-0000-0000-0000A8040000}"/>
    <cellStyle name="Currency 94" xfId="5039" xr:uid="{00000000-0005-0000-0000-0000A9040000}"/>
    <cellStyle name="Currency 95" xfId="4897" xr:uid="{00000000-0005-0000-0000-0000AA040000}"/>
    <cellStyle name="Currency 96" xfId="4828" xr:uid="{00000000-0005-0000-0000-0000AB040000}"/>
    <cellStyle name="Currency 97" xfId="5343" xr:uid="{00000000-0005-0000-0000-0000AC040000}"/>
    <cellStyle name="Currency 97 2" xfId="32294" xr:uid="{00000000-0005-0000-0000-0000AD040000}"/>
    <cellStyle name="Currency 98" xfId="4640" xr:uid="{00000000-0005-0000-0000-0000AE040000}"/>
    <cellStyle name="Currency 98 2" xfId="34281" xr:uid="{00000000-0005-0000-0000-0000AF040000}"/>
    <cellStyle name="Currency 99" xfId="4526" xr:uid="{00000000-0005-0000-0000-0000B0040000}"/>
    <cellStyle name="Currency 99 2" xfId="36983" xr:uid="{00000000-0005-0000-0000-0000B1040000}"/>
    <cellStyle name="Dezimal 9" xfId="54624" xr:uid="{83FA49DA-29CD-4867-BF0B-B16B46146A69}"/>
    <cellStyle name="Escalation" xfId="221" xr:uid="{00000000-0005-0000-0000-0000B2040000}"/>
    <cellStyle name="FirstColumn" xfId="54643" xr:uid="{15EE06ED-CB8A-4379-B176-EC48AD75B352}"/>
    <cellStyle name="FirstHeaderCell" xfId="54644" xr:uid="{77CB000F-5042-47DC-8FFF-DA734BEBC1D8}"/>
    <cellStyle name="format_type" xfId="54645" xr:uid="{76D98F03-6189-4A92-A43C-7B796D3FBEEC}"/>
    <cellStyle name="Good" xfId="5" builtinId="26"/>
    <cellStyle name="Good 2" xfId="24" xr:uid="{00000000-0005-0000-0000-0000B4040000}"/>
    <cellStyle name="Good 3" xfId="54610" xr:uid="{00000000-0005-0000-0000-0000B5040000}"/>
    <cellStyle name="GrandTotalColumn" xfId="54646" xr:uid="{C12A6333-1914-49F5-9B29-E2504DAE1ECA}"/>
    <cellStyle name="GrandTotalRow" xfId="54647" xr:uid="{7FB023D8-6CB6-46D3-947C-E0808E178C17}"/>
    <cellStyle name="Grey" xfId="222" xr:uid="{00000000-0005-0000-0000-0000B6040000}"/>
    <cellStyle name="HeaderRow" xfId="54648" xr:uid="{A2581816-CDE2-43C1-8C30-B35B06667C8E}"/>
    <cellStyle name="Hidden" xfId="223" xr:uid="{00000000-0005-0000-0000-0000B7040000}"/>
    <cellStyle name="Hyperlink 2" xfId="54724" xr:uid="{89902D66-BF68-4C6B-B95E-2EA71299B0AF}"/>
    <cellStyle name="Input [yellow]" xfId="224" xr:uid="{00000000-0005-0000-0000-0000B8040000}"/>
    <cellStyle name="Input [yellow] 2" xfId="443" xr:uid="{00000000-0005-0000-0000-0000B9040000}"/>
    <cellStyle name="Input [yellow] 2 2" xfId="1103" xr:uid="{00000000-0005-0000-0000-0000BA040000}"/>
    <cellStyle name="Input [yellow] 2 2 2" xfId="3814" xr:uid="{00000000-0005-0000-0000-0000BB040000}"/>
    <cellStyle name="Input [yellow] 2 2 2 2" xfId="13734" xr:uid="{00000000-0005-0000-0000-0000BC040000}"/>
    <cellStyle name="Input [yellow] 2 2 2 2 2" xfId="20871" xr:uid="{00000000-0005-0000-0000-0000BD040000}"/>
    <cellStyle name="Input [yellow] 2 2 2 2 3" xfId="27367" xr:uid="{00000000-0005-0000-0000-0000BE040000}"/>
    <cellStyle name="Input [yellow] 2 2 2 2 4" xfId="37380" xr:uid="{00000000-0005-0000-0000-0000BF040000}"/>
    <cellStyle name="Input [yellow] 2 2 2 3" xfId="10103" xr:uid="{00000000-0005-0000-0000-0000C0040000}"/>
    <cellStyle name="Input [yellow] 2 2 2 4" xfId="15207" xr:uid="{00000000-0005-0000-0000-0000C1040000}"/>
    <cellStyle name="Input [yellow] 2 2 2 5" xfId="33635" xr:uid="{00000000-0005-0000-0000-0000C2040000}"/>
    <cellStyle name="Input [yellow] 2 2 3" xfId="4326" xr:uid="{00000000-0005-0000-0000-0000C3040000}"/>
    <cellStyle name="Input [yellow] 2 2 3 2" xfId="14188" xr:uid="{00000000-0005-0000-0000-0000C4040000}"/>
    <cellStyle name="Input [yellow] 2 2 3 2 2" xfId="38239" xr:uid="{00000000-0005-0000-0000-0000C5040000}"/>
    <cellStyle name="Input [yellow] 2 2 3 3" xfId="21249" xr:uid="{00000000-0005-0000-0000-0000C6040000}"/>
    <cellStyle name="Input [yellow] 2 2 3 4" xfId="27723" xr:uid="{00000000-0005-0000-0000-0000C7040000}"/>
    <cellStyle name="Input [yellow] 2 2 3 5" xfId="34573" xr:uid="{00000000-0005-0000-0000-0000C8040000}"/>
    <cellStyle name="Input [yellow] 2 2 4" xfId="5305" xr:uid="{00000000-0005-0000-0000-0000C9040000}"/>
    <cellStyle name="Input [yellow] 2 2 4 2" xfId="15162" xr:uid="{00000000-0005-0000-0000-0000CA040000}"/>
    <cellStyle name="Input [yellow] 2 2 4 3" xfId="22204" xr:uid="{00000000-0005-0000-0000-0000CB040000}"/>
    <cellStyle name="Input [yellow] 2 2 4 4" xfId="28667" xr:uid="{00000000-0005-0000-0000-0000CC040000}"/>
    <cellStyle name="Input [yellow] 2 2 4 5" xfId="36154" xr:uid="{00000000-0005-0000-0000-0000CD040000}"/>
    <cellStyle name="Input [yellow] 2 2 5" xfId="5890" xr:uid="{00000000-0005-0000-0000-0000CE040000}"/>
    <cellStyle name="Input [yellow] 2 2 5 2" xfId="15743" xr:uid="{00000000-0005-0000-0000-0000CF040000}"/>
    <cellStyle name="Input [yellow] 2 2 5 2 2" xfId="37997" xr:uid="{00000000-0005-0000-0000-0000D0040000}"/>
    <cellStyle name="Input [yellow] 2 2 5 3" xfId="22768" xr:uid="{00000000-0005-0000-0000-0000D1040000}"/>
    <cellStyle name="Input [yellow] 2 2 5 4" xfId="29229" xr:uid="{00000000-0005-0000-0000-0000D2040000}"/>
    <cellStyle name="Input [yellow] 2 2 5 5" xfId="34259" xr:uid="{00000000-0005-0000-0000-0000D3040000}"/>
    <cellStyle name="Input [yellow] 2 2 6" xfId="6029" xr:uid="{00000000-0005-0000-0000-0000D4040000}"/>
    <cellStyle name="Input [yellow] 2 2 6 2" xfId="15879" xr:uid="{00000000-0005-0000-0000-0000D5040000}"/>
    <cellStyle name="Input [yellow] 2 2 7" xfId="11892" xr:uid="{00000000-0005-0000-0000-0000D6040000}"/>
    <cellStyle name="Input [yellow] 2 2 7 2" xfId="19351" xr:uid="{00000000-0005-0000-0000-0000D7040000}"/>
    <cellStyle name="Input [yellow] 2 3" xfId="2541" xr:uid="{00000000-0005-0000-0000-0000D8040000}"/>
    <cellStyle name="Input [yellow] 2 3 2" xfId="4144" xr:uid="{00000000-0005-0000-0000-0000D9040000}"/>
    <cellStyle name="Input [yellow] 2 3 2 2" xfId="14019" xr:uid="{00000000-0005-0000-0000-0000DA040000}"/>
    <cellStyle name="Input [yellow] 2 3 2 3" xfId="21094" xr:uid="{00000000-0005-0000-0000-0000DB040000}"/>
    <cellStyle name="Input [yellow] 2 3 3" xfId="5239" xr:uid="{00000000-0005-0000-0000-0000DC040000}"/>
    <cellStyle name="Input [yellow] 2 3 3 2" xfId="15096" xr:uid="{00000000-0005-0000-0000-0000DD040000}"/>
    <cellStyle name="Input [yellow] 2 3 3 3" xfId="22138" xr:uid="{00000000-0005-0000-0000-0000DE040000}"/>
    <cellStyle name="Input [yellow] 2 3 3 4" xfId="28601" xr:uid="{00000000-0005-0000-0000-0000DF040000}"/>
    <cellStyle name="Input [yellow] 2 3 3 5" xfId="36329" xr:uid="{00000000-0005-0000-0000-0000E0040000}"/>
    <cellStyle name="Input [yellow] 2 3 4" xfId="4702" xr:uid="{00000000-0005-0000-0000-0000E1040000}"/>
    <cellStyle name="Input [yellow] 2 3 4 2" xfId="14564" xr:uid="{00000000-0005-0000-0000-0000E2040000}"/>
    <cellStyle name="Input [yellow] 2 3 4 3" xfId="21615" xr:uid="{00000000-0005-0000-0000-0000E3040000}"/>
    <cellStyle name="Input [yellow] 2 3 4 4" xfId="28085" xr:uid="{00000000-0005-0000-0000-0000E4040000}"/>
    <cellStyle name="Input [yellow] 2 3 5" xfId="5786" xr:uid="{00000000-0005-0000-0000-0000E5040000}"/>
    <cellStyle name="Input [yellow] 2 3 5 2" xfId="15640" xr:uid="{00000000-0005-0000-0000-0000E6040000}"/>
    <cellStyle name="Input [yellow] 2 3 5 3" xfId="22668" xr:uid="{00000000-0005-0000-0000-0000E7040000}"/>
    <cellStyle name="Input [yellow] 2 3 5 4" xfId="29129" xr:uid="{00000000-0005-0000-0000-0000E8040000}"/>
    <cellStyle name="Input [yellow] 2 3 6" xfId="6236" xr:uid="{00000000-0005-0000-0000-0000E9040000}"/>
    <cellStyle name="Input [yellow] 2 3 6 2" xfId="16084" xr:uid="{00000000-0005-0000-0000-0000EA040000}"/>
    <cellStyle name="Input [yellow] 2 3 7" xfId="12780" xr:uid="{00000000-0005-0000-0000-0000EB040000}"/>
    <cellStyle name="Input [yellow] 2 3 7 2" xfId="20187" xr:uid="{00000000-0005-0000-0000-0000EC040000}"/>
    <cellStyle name="Input [yellow] 2 3 7 3" xfId="26800" xr:uid="{00000000-0005-0000-0000-0000ED040000}"/>
    <cellStyle name="Input [yellow] 2 3 8" xfId="10318" xr:uid="{00000000-0005-0000-0000-0000EE040000}"/>
    <cellStyle name="Input [yellow] 2 3 9" xfId="13191" xr:uid="{00000000-0005-0000-0000-0000EF040000}"/>
    <cellStyle name="Input [yellow] 2 4" xfId="3621" xr:uid="{00000000-0005-0000-0000-0000F0040000}"/>
    <cellStyle name="Input [yellow] 2 4 2" xfId="13546" xr:uid="{00000000-0005-0000-0000-0000F1040000}"/>
    <cellStyle name="Input [yellow] 2 4 3" xfId="20707" xr:uid="{00000000-0005-0000-0000-0000F2040000}"/>
    <cellStyle name="Input [yellow] 2 4 4" xfId="27206" xr:uid="{00000000-0005-0000-0000-0000F3040000}"/>
    <cellStyle name="Input [yellow] 2 5" xfId="3943" xr:uid="{00000000-0005-0000-0000-0000F4040000}"/>
    <cellStyle name="Input [yellow] 2 5 2" xfId="13830" xr:uid="{00000000-0005-0000-0000-0000F5040000}"/>
    <cellStyle name="Input [yellow] 2 5 3" xfId="20931" xr:uid="{00000000-0005-0000-0000-0000F6040000}"/>
    <cellStyle name="Input [yellow] 2 5 4" xfId="27427" xr:uid="{00000000-0005-0000-0000-0000F7040000}"/>
    <cellStyle name="Input [yellow] 3" xfId="444" xr:uid="{00000000-0005-0000-0000-0000F8040000}"/>
    <cellStyle name="Input [yellow] 3 2" xfId="1114" xr:uid="{00000000-0005-0000-0000-0000F9040000}"/>
    <cellStyle name="Input [yellow] 3 2 2" xfId="3815" xr:uid="{00000000-0005-0000-0000-0000FA040000}"/>
    <cellStyle name="Input [yellow] 3 2 2 2" xfId="13735" xr:uid="{00000000-0005-0000-0000-0000FB040000}"/>
    <cellStyle name="Input [yellow] 3 2 2 2 2" xfId="20872" xr:uid="{00000000-0005-0000-0000-0000FC040000}"/>
    <cellStyle name="Input [yellow] 3 2 2 2 3" xfId="27368" xr:uid="{00000000-0005-0000-0000-0000FD040000}"/>
    <cellStyle name="Input [yellow] 3 2 2 2 4" xfId="37778" xr:uid="{00000000-0005-0000-0000-0000FE040000}"/>
    <cellStyle name="Input [yellow] 3 2 2 3" xfId="10111" xr:uid="{00000000-0005-0000-0000-0000FF040000}"/>
    <cellStyle name="Input [yellow] 3 2 2 4" xfId="9094" xr:uid="{00000000-0005-0000-0000-000000050000}"/>
    <cellStyle name="Input [yellow] 3 2 2 5" xfId="34036" xr:uid="{00000000-0005-0000-0000-000001050000}"/>
    <cellStyle name="Input [yellow] 3 2 3" xfId="4432" xr:uid="{00000000-0005-0000-0000-000002050000}"/>
    <cellStyle name="Input [yellow] 3 2 3 2" xfId="14294" xr:uid="{00000000-0005-0000-0000-000003050000}"/>
    <cellStyle name="Input [yellow] 3 2 3 2 2" xfId="38096" xr:uid="{00000000-0005-0000-0000-000004050000}"/>
    <cellStyle name="Input [yellow] 3 2 3 3" xfId="21354" xr:uid="{00000000-0005-0000-0000-000005050000}"/>
    <cellStyle name="Input [yellow] 3 2 3 4" xfId="27828" xr:uid="{00000000-0005-0000-0000-000006050000}"/>
    <cellStyle name="Input [yellow] 3 2 3 5" xfId="34431" xr:uid="{00000000-0005-0000-0000-000007050000}"/>
    <cellStyle name="Input [yellow] 3 2 4" xfId="4712" xr:uid="{00000000-0005-0000-0000-000008050000}"/>
    <cellStyle name="Input [yellow] 3 2 4 2" xfId="14574" xr:uid="{00000000-0005-0000-0000-000009050000}"/>
    <cellStyle name="Input [yellow] 3 2 4 3" xfId="21624" xr:uid="{00000000-0005-0000-0000-00000A050000}"/>
    <cellStyle name="Input [yellow] 3 2 4 4" xfId="28094" xr:uid="{00000000-0005-0000-0000-00000B050000}"/>
    <cellStyle name="Input [yellow] 3 2 4 5" xfId="35793" xr:uid="{00000000-0005-0000-0000-00000C050000}"/>
    <cellStyle name="Input [yellow] 3 2 5" xfId="6088" xr:uid="{00000000-0005-0000-0000-00000D050000}"/>
    <cellStyle name="Input [yellow] 3 2 5 2" xfId="15936" xr:uid="{00000000-0005-0000-0000-00000E050000}"/>
    <cellStyle name="Input [yellow] 3 2 5 2 2" xfId="37998" xr:uid="{00000000-0005-0000-0000-00000F050000}"/>
    <cellStyle name="Input [yellow] 3 2 5 3" xfId="22956" xr:uid="{00000000-0005-0000-0000-000010050000}"/>
    <cellStyle name="Input [yellow] 3 2 5 4" xfId="29415" xr:uid="{00000000-0005-0000-0000-000011050000}"/>
    <cellStyle name="Input [yellow] 3 2 5 5" xfId="34260" xr:uid="{00000000-0005-0000-0000-000012050000}"/>
    <cellStyle name="Input [yellow] 3 2 6" xfId="6686" xr:uid="{00000000-0005-0000-0000-000013050000}"/>
    <cellStyle name="Input [yellow] 3 2 6 2" xfId="16529" xr:uid="{00000000-0005-0000-0000-000014050000}"/>
    <cellStyle name="Input [yellow] 3 2 7" xfId="11900" xr:uid="{00000000-0005-0000-0000-000015050000}"/>
    <cellStyle name="Input [yellow] 3 2 7 2" xfId="19359" xr:uid="{00000000-0005-0000-0000-000016050000}"/>
    <cellStyle name="Input [yellow] 3 3" xfId="2546" xr:uid="{00000000-0005-0000-0000-000017050000}"/>
    <cellStyle name="Input [yellow] 3 3 2" xfId="4145" xr:uid="{00000000-0005-0000-0000-000018050000}"/>
    <cellStyle name="Input [yellow] 3 3 2 2" xfId="14020" xr:uid="{00000000-0005-0000-0000-000019050000}"/>
    <cellStyle name="Input [yellow] 3 3 2 3" xfId="21095" xr:uid="{00000000-0005-0000-0000-00001A050000}"/>
    <cellStyle name="Input [yellow] 3 3 3" xfId="5240" xr:uid="{00000000-0005-0000-0000-00001B050000}"/>
    <cellStyle name="Input [yellow] 3 3 3 2" xfId="15097" xr:uid="{00000000-0005-0000-0000-00001C050000}"/>
    <cellStyle name="Input [yellow] 3 3 3 3" xfId="22139" xr:uid="{00000000-0005-0000-0000-00001D050000}"/>
    <cellStyle name="Input [yellow] 3 3 3 4" xfId="28602" xr:uid="{00000000-0005-0000-0000-00001E050000}"/>
    <cellStyle name="Input [yellow] 3 3 3 5" xfId="35879" xr:uid="{00000000-0005-0000-0000-00001F050000}"/>
    <cellStyle name="Input [yellow] 3 3 4" xfId="4731" xr:uid="{00000000-0005-0000-0000-000020050000}"/>
    <cellStyle name="Input [yellow] 3 3 4 2" xfId="14593" xr:uid="{00000000-0005-0000-0000-000021050000}"/>
    <cellStyle name="Input [yellow] 3 3 4 3" xfId="21642" xr:uid="{00000000-0005-0000-0000-000022050000}"/>
    <cellStyle name="Input [yellow] 3 3 4 4" xfId="28112" xr:uid="{00000000-0005-0000-0000-000023050000}"/>
    <cellStyle name="Input [yellow] 3 3 5" xfId="5664" xr:uid="{00000000-0005-0000-0000-000024050000}"/>
    <cellStyle name="Input [yellow] 3 3 5 2" xfId="15519" xr:uid="{00000000-0005-0000-0000-000025050000}"/>
    <cellStyle name="Input [yellow] 3 3 5 3" xfId="22549" xr:uid="{00000000-0005-0000-0000-000026050000}"/>
    <cellStyle name="Input [yellow] 3 3 5 4" xfId="29010" xr:uid="{00000000-0005-0000-0000-000027050000}"/>
    <cellStyle name="Input [yellow] 3 3 6" xfId="6059" xr:uid="{00000000-0005-0000-0000-000028050000}"/>
    <cellStyle name="Input [yellow] 3 3 6 2" xfId="15907" xr:uid="{00000000-0005-0000-0000-000029050000}"/>
    <cellStyle name="Input [yellow] 3 3 7" xfId="12784" xr:uid="{00000000-0005-0000-0000-00002A050000}"/>
    <cellStyle name="Input [yellow] 3 3 7 2" xfId="20191" xr:uid="{00000000-0005-0000-0000-00002B050000}"/>
    <cellStyle name="Input [yellow] 3 3 7 3" xfId="26803" xr:uid="{00000000-0005-0000-0000-00002C050000}"/>
    <cellStyle name="Input [yellow] 3 3 8" xfId="10319" xr:uid="{00000000-0005-0000-0000-00002D050000}"/>
    <cellStyle name="Input [yellow] 3 3 9" xfId="11168" xr:uid="{00000000-0005-0000-0000-00002E050000}"/>
    <cellStyle name="Input [yellow] 3 4" xfId="3622" xr:uid="{00000000-0005-0000-0000-00002F050000}"/>
    <cellStyle name="Input [yellow] 3 4 2" xfId="13547" xr:uid="{00000000-0005-0000-0000-000030050000}"/>
    <cellStyle name="Input [yellow] 3 4 3" xfId="20708" xr:uid="{00000000-0005-0000-0000-000031050000}"/>
    <cellStyle name="Input [yellow] 3 4 4" xfId="27207" xr:uid="{00000000-0005-0000-0000-000032050000}"/>
    <cellStyle name="Input [yellow] 3 5" xfId="3944" xr:uid="{00000000-0005-0000-0000-000033050000}"/>
    <cellStyle name="Input [yellow] 3 5 2" xfId="13831" xr:uid="{00000000-0005-0000-0000-000034050000}"/>
    <cellStyle name="Input [yellow] 3 5 3" xfId="20932" xr:uid="{00000000-0005-0000-0000-000035050000}"/>
    <cellStyle name="Input [yellow] 3 5 4" xfId="27428" xr:uid="{00000000-0005-0000-0000-000036050000}"/>
    <cellStyle name="Input [yellow] 4" xfId="350" xr:uid="{00000000-0005-0000-0000-000037050000}"/>
    <cellStyle name="Input [yellow] 4 2" xfId="3813" xr:uid="{00000000-0005-0000-0000-000038050000}"/>
    <cellStyle name="Input [yellow] 4 2 2" xfId="13733" xr:uid="{00000000-0005-0000-0000-000039050000}"/>
    <cellStyle name="Input [yellow] 4 2 2 2" xfId="20870" xr:uid="{00000000-0005-0000-0000-00003A050000}"/>
    <cellStyle name="Input [yellow] 4 2 2 3" xfId="27366" xr:uid="{00000000-0005-0000-0000-00003B050000}"/>
    <cellStyle name="Input [yellow] 4 2 2 4" xfId="37759" xr:uid="{00000000-0005-0000-0000-00003C050000}"/>
    <cellStyle name="Input [yellow] 4 2 3" xfId="10278" xr:uid="{00000000-0005-0000-0000-00003D050000}"/>
    <cellStyle name="Input [yellow] 4 2 4" xfId="13215" xr:uid="{00000000-0005-0000-0000-00003E050000}"/>
    <cellStyle name="Input [yellow] 4 3" xfId="4056" xr:uid="{00000000-0005-0000-0000-00003F050000}"/>
    <cellStyle name="Input [yellow] 4 3 2" xfId="13943" xr:uid="{00000000-0005-0000-0000-000040050000}"/>
    <cellStyle name="Input [yellow] 4 3 3" xfId="21039" xr:uid="{00000000-0005-0000-0000-000041050000}"/>
    <cellStyle name="Input [yellow] 4 4" xfId="4429" xr:uid="{00000000-0005-0000-0000-000042050000}"/>
    <cellStyle name="Input [yellow] 4 4 2" xfId="14291" xr:uid="{00000000-0005-0000-0000-000043050000}"/>
    <cellStyle name="Input [yellow] 4 4 3" xfId="21351" xr:uid="{00000000-0005-0000-0000-000044050000}"/>
    <cellStyle name="Input [yellow] 4 4 4" xfId="27825" xr:uid="{00000000-0005-0000-0000-000045050000}"/>
    <cellStyle name="Input [yellow] 4 4 5" xfId="36370" xr:uid="{00000000-0005-0000-0000-000046050000}"/>
    <cellStyle name="Input [yellow] 4 5" xfId="4796" xr:uid="{00000000-0005-0000-0000-000047050000}"/>
    <cellStyle name="Input [yellow] 4 5 2" xfId="14658" xr:uid="{00000000-0005-0000-0000-000048050000}"/>
    <cellStyle name="Input [yellow] 4 5 2 2" xfId="37996" xr:uid="{00000000-0005-0000-0000-000049050000}"/>
    <cellStyle name="Input [yellow] 4 5 3" xfId="21707" xr:uid="{00000000-0005-0000-0000-00004A050000}"/>
    <cellStyle name="Input [yellow] 4 5 4" xfId="28176" xr:uid="{00000000-0005-0000-0000-00004B050000}"/>
    <cellStyle name="Input [yellow] 4 5 5" xfId="34258" xr:uid="{00000000-0005-0000-0000-00004C050000}"/>
    <cellStyle name="Input [yellow] 4 6" xfId="6446" xr:uid="{00000000-0005-0000-0000-00004D050000}"/>
    <cellStyle name="Input [yellow] 4 6 2" xfId="16290" xr:uid="{00000000-0005-0000-0000-00004E050000}"/>
    <cellStyle name="Input [yellow] 4 6 3" xfId="23298" xr:uid="{00000000-0005-0000-0000-00004F050000}"/>
    <cellStyle name="Input [yellow] 4 6 4" xfId="29749" xr:uid="{00000000-0005-0000-0000-000050050000}"/>
    <cellStyle name="Input [yellow] 4 7" xfId="6378" xr:uid="{00000000-0005-0000-0000-000051050000}"/>
    <cellStyle name="Input [yellow] 4 7 2" xfId="16223" xr:uid="{00000000-0005-0000-0000-000052050000}"/>
    <cellStyle name="Input [yellow] 5" xfId="1093" xr:uid="{00000000-0005-0000-0000-000053050000}"/>
    <cellStyle name="Input [yellow] 5 2" xfId="5238" xr:uid="{00000000-0005-0000-0000-000054050000}"/>
    <cellStyle name="Input [yellow] 5 2 2" xfId="15095" xr:uid="{00000000-0005-0000-0000-000055050000}"/>
    <cellStyle name="Input [yellow] 5 2 2 2" xfId="22137" xr:uid="{00000000-0005-0000-0000-000056050000}"/>
    <cellStyle name="Input [yellow] 5 2 2 3" xfId="28600" xr:uid="{00000000-0005-0000-0000-000057050000}"/>
    <cellStyle name="Input [yellow] 5 2 2 4" xfId="38186" xr:uid="{00000000-0005-0000-0000-000058050000}"/>
    <cellStyle name="Input [yellow] 5 2 3" xfId="10096" xr:uid="{00000000-0005-0000-0000-000059050000}"/>
    <cellStyle name="Input [yellow] 5 2 4" xfId="13064" xr:uid="{00000000-0005-0000-0000-00005A050000}"/>
    <cellStyle name="Input [yellow] 5 2 5" xfId="34520" xr:uid="{00000000-0005-0000-0000-00005B050000}"/>
    <cellStyle name="Input [yellow] 5 3" xfId="4343" xr:uid="{00000000-0005-0000-0000-00005C050000}"/>
    <cellStyle name="Input [yellow] 5 3 2" xfId="14205" xr:uid="{00000000-0005-0000-0000-00005D050000}"/>
    <cellStyle name="Input [yellow] 5 3 3" xfId="21266" xr:uid="{00000000-0005-0000-0000-00005E050000}"/>
    <cellStyle name="Input [yellow] 5 3 4" xfId="27740" xr:uid="{00000000-0005-0000-0000-00005F050000}"/>
    <cellStyle name="Input [yellow] 5 3 5" xfId="36191" xr:uid="{00000000-0005-0000-0000-000060050000}"/>
    <cellStyle name="Input [yellow] 5 4" xfId="6673" xr:uid="{00000000-0005-0000-0000-000061050000}"/>
    <cellStyle name="Input [yellow] 5 4 2" xfId="16516" xr:uid="{00000000-0005-0000-0000-000062050000}"/>
    <cellStyle name="Input [yellow] 5 4 3" xfId="23520" xr:uid="{00000000-0005-0000-0000-000063050000}"/>
    <cellStyle name="Input [yellow] 5 4 4" xfId="29969" xr:uid="{00000000-0005-0000-0000-000064050000}"/>
    <cellStyle name="Input [yellow] 5 5" xfId="6124" xr:uid="{00000000-0005-0000-0000-000065050000}"/>
    <cellStyle name="Input [yellow] 5 5 2" xfId="15972" xr:uid="{00000000-0005-0000-0000-000066050000}"/>
    <cellStyle name="Input [yellow] 5 6" xfId="11885" xr:uid="{00000000-0005-0000-0000-000067050000}"/>
    <cellStyle name="Input [yellow] 5 6 2" xfId="19344" xr:uid="{00000000-0005-0000-0000-000068050000}"/>
    <cellStyle name="Input [yellow] 6" xfId="2551" xr:uid="{00000000-0005-0000-0000-000069050000}"/>
    <cellStyle name="Input [yellow] 6 2" xfId="12789" xr:uid="{00000000-0005-0000-0000-00006A050000}"/>
    <cellStyle name="Input [yellow] 6 3" xfId="20194" xr:uid="{00000000-0005-0000-0000-00006B050000}"/>
    <cellStyle name="Input [yellow] 6 4" xfId="26806" xr:uid="{00000000-0005-0000-0000-00006C050000}"/>
    <cellStyle name="Input [yellow] 7" xfId="3581" xr:uid="{00000000-0005-0000-0000-00006D050000}"/>
    <cellStyle name="Input [yellow] 7 2" xfId="13506" xr:uid="{00000000-0005-0000-0000-00006E050000}"/>
    <cellStyle name="Input [yellow] 7 3" xfId="20668" xr:uid="{00000000-0005-0000-0000-00006F050000}"/>
    <cellStyle name="Input [yellow] 7 4" xfId="27167" xr:uid="{00000000-0005-0000-0000-000070050000}"/>
    <cellStyle name="Input [yellow] 8" xfId="3932" xr:uid="{00000000-0005-0000-0000-000071050000}"/>
    <cellStyle name="Input [yellow] 8 2" xfId="13819" xr:uid="{00000000-0005-0000-0000-000072050000}"/>
    <cellStyle name="Input [yellow] 8 3" xfId="20921" xr:uid="{00000000-0005-0000-0000-000073050000}"/>
    <cellStyle name="Input [yellow] 8 4" xfId="27417" xr:uid="{00000000-0005-0000-0000-000074050000}"/>
    <cellStyle name="Input [yellow] 9" xfId="11508" xr:uid="{00000000-0005-0000-0000-000075050000}"/>
    <cellStyle name="Input [yellow] 9 2" xfId="18967" xr:uid="{00000000-0005-0000-0000-000076050000}"/>
    <cellStyle name="Komma 3 3" xfId="445" xr:uid="{00000000-0005-0000-0000-000077050000}"/>
    <cellStyle name="Komma 3 3 10" xfId="1821" xr:uid="{00000000-0005-0000-0000-000078050000}"/>
    <cellStyle name="Komma 3 3 10 2" xfId="3262" xr:uid="{00000000-0005-0000-0000-000079050000}"/>
    <cellStyle name="Komma 3 3 10 2 2" xfId="33345" xr:uid="{00000000-0005-0000-0000-00007A050000}"/>
    <cellStyle name="Komma 3 3 10 3" xfId="32741" xr:uid="{00000000-0005-0000-0000-00007B050000}"/>
    <cellStyle name="Komma 3 3 11" xfId="1849" xr:uid="{00000000-0005-0000-0000-00007C050000}"/>
    <cellStyle name="Komma 3 3 11 2" xfId="3286" xr:uid="{00000000-0005-0000-0000-00007D050000}"/>
    <cellStyle name="Komma 3 3 11 2 2" xfId="33369" xr:uid="{00000000-0005-0000-0000-00007E050000}"/>
    <cellStyle name="Komma 3 3 11 3" xfId="32765" xr:uid="{00000000-0005-0000-0000-00007F050000}"/>
    <cellStyle name="Komma 3 3 12" xfId="2030" xr:uid="{00000000-0005-0000-0000-000080050000}"/>
    <cellStyle name="Komma 3 3 12 2" xfId="3311" xr:uid="{00000000-0005-0000-0000-000081050000}"/>
    <cellStyle name="Komma 3 3 12 2 2" xfId="33394" xr:uid="{00000000-0005-0000-0000-000082050000}"/>
    <cellStyle name="Komma 3 3 12 3" xfId="32789" xr:uid="{00000000-0005-0000-0000-000083050000}"/>
    <cellStyle name="Komma 3 3 13" xfId="2065" xr:uid="{00000000-0005-0000-0000-000084050000}"/>
    <cellStyle name="Komma 3 3 13 2" xfId="3335" xr:uid="{00000000-0005-0000-0000-000085050000}"/>
    <cellStyle name="Komma 3 3 13 2 2" xfId="33418" xr:uid="{00000000-0005-0000-0000-000086050000}"/>
    <cellStyle name="Komma 3 3 13 3" xfId="32813" xr:uid="{00000000-0005-0000-0000-000087050000}"/>
    <cellStyle name="Komma 3 3 14" xfId="2230" xr:uid="{00000000-0005-0000-0000-000088050000}"/>
    <cellStyle name="Komma 3 3 14 2" xfId="3359" xr:uid="{00000000-0005-0000-0000-000089050000}"/>
    <cellStyle name="Komma 3 3 14 2 2" xfId="33442" xr:uid="{00000000-0005-0000-0000-00008A050000}"/>
    <cellStyle name="Komma 3 3 14 3" xfId="32837" xr:uid="{00000000-0005-0000-0000-00008B050000}"/>
    <cellStyle name="Komma 3 3 15" xfId="2375" xr:uid="{00000000-0005-0000-0000-00008C050000}"/>
    <cellStyle name="Komma 3 3 15 2" xfId="3383" xr:uid="{00000000-0005-0000-0000-00008D050000}"/>
    <cellStyle name="Komma 3 3 15 2 2" xfId="33466" xr:uid="{00000000-0005-0000-0000-00008E050000}"/>
    <cellStyle name="Komma 3 3 15 3" xfId="32861" xr:uid="{00000000-0005-0000-0000-00008F050000}"/>
    <cellStyle name="Komma 3 3 16" xfId="2825" xr:uid="{00000000-0005-0000-0000-000090050000}"/>
    <cellStyle name="Komma 3 3 16 2" xfId="32907" xr:uid="{00000000-0005-0000-0000-000091050000}"/>
    <cellStyle name="Komma 3 3 17" xfId="3816" xr:uid="{00000000-0005-0000-0000-000092050000}"/>
    <cellStyle name="Komma 3 3 17 2" xfId="34261" xr:uid="{00000000-0005-0000-0000-000093050000}"/>
    <cellStyle name="Komma 3 3 18" xfId="4110" xr:uid="{00000000-0005-0000-0000-000094050000}"/>
    <cellStyle name="Komma 3 3 18 2" xfId="34296" xr:uid="{00000000-0005-0000-0000-000095050000}"/>
    <cellStyle name="Komma 3 3 19" xfId="4146" xr:uid="{00000000-0005-0000-0000-000096050000}"/>
    <cellStyle name="Komma 3 3 19 2" xfId="34321" xr:uid="{00000000-0005-0000-0000-000097050000}"/>
    <cellStyle name="Komma 3 3 2" xfId="746" xr:uid="{00000000-0005-0000-0000-000098050000}"/>
    <cellStyle name="Komma 3 3 2 2" xfId="1656" xr:uid="{00000000-0005-0000-0000-000099050000}"/>
    <cellStyle name="Komma 3 3 2 2 2" xfId="3098" xr:uid="{00000000-0005-0000-0000-00009A050000}"/>
    <cellStyle name="Komma 3 3 2 2 2 2" xfId="33182" xr:uid="{00000000-0005-0000-0000-00009B050000}"/>
    <cellStyle name="Komma 3 3 2 2 3" xfId="32578" xr:uid="{00000000-0005-0000-0000-00009C050000}"/>
    <cellStyle name="Komma 3 3 2 3" xfId="2868" xr:uid="{00000000-0005-0000-0000-00009D050000}"/>
    <cellStyle name="Komma 3 3 2 3 2" xfId="32950" xr:uid="{00000000-0005-0000-0000-00009E050000}"/>
    <cellStyle name="Komma 3 3 2 4" xfId="32340" xr:uid="{00000000-0005-0000-0000-00009F050000}"/>
    <cellStyle name="Komma 3 3 20" xfId="6775" xr:uid="{00000000-0005-0000-0000-0000A0050000}"/>
    <cellStyle name="Komma 3 3 20 2" xfId="35447" xr:uid="{00000000-0005-0000-0000-0000A1050000}"/>
    <cellStyle name="Komma 3 3 21" xfId="6824" xr:uid="{00000000-0005-0000-0000-0000A2050000}"/>
    <cellStyle name="Komma 3 3 21 2" xfId="36412" xr:uid="{00000000-0005-0000-0000-0000A3050000}"/>
    <cellStyle name="Komma 3 3 22" xfId="32024" xr:uid="{00000000-0005-0000-0000-0000A4050000}"/>
    <cellStyle name="Komma 3 3 23" xfId="40574" xr:uid="{00000000-0005-0000-0000-0000A5050000}"/>
    <cellStyle name="Komma 3 3 3" xfId="817" xr:uid="{00000000-0005-0000-0000-0000A6050000}"/>
    <cellStyle name="Komma 3 3 3 2" xfId="1679" xr:uid="{00000000-0005-0000-0000-0000A7050000}"/>
    <cellStyle name="Komma 3 3 3 2 2" xfId="3121" xr:uid="{00000000-0005-0000-0000-0000A8050000}"/>
    <cellStyle name="Komma 3 3 3 2 2 2" xfId="33205" xr:uid="{00000000-0005-0000-0000-0000A9050000}"/>
    <cellStyle name="Komma 3 3 3 2 3" xfId="32601" xr:uid="{00000000-0005-0000-0000-0000AA050000}"/>
    <cellStyle name="Komma 3 3 3 3" xfId="2891" xr:uid="{00000000-0005-0000-0000-0000AB050000}"/>
    <cellStyle name="Komma 3 3 3 3 2" xfId="32973" xr:uid="{00000000-0005-0000-0000-0000AC050000}"/>
    <cellStyle name="Komma 3 3 3 4" xfId="32363" xr:uid="{00000000-0005-0000-0000-0000AD050000}"/>
    <cellStyle name="Komma 3 3 4" xfId="1017" xr:uid="{00000000-0005-0000-0000-0000AE050000}"/>
    <cellStyle name="Komma 3 3 4 2" xfId="1701" xr:uid="{00000000-0005-0000-0000-0000AF050000}"/>
    <cellStyle name="Komma 3 3 4 2 2" xfId="3143" xr:uid="{00000000-0005-0000-0000-0000B0050000}"/>
    <cellStyle name="Komma 3 3 4 2 2 2" xfId="33227" xr:uid="{00000000-0005-0000-0000-0000B1050000}"/>
    <cellStyle name="Komma 3 3 4 2 3" xfId="32623" xr:uid="{00000000-0005-0000-0000-0000B2050000}"/>
    <cellStyle name="Komma 3 3 4 3" xfId="2913" xr:uid="{00000000-0005-0000-0000-0000B3050000}"/>
    <cellStyle name="Komma 3 3 4 3 2" xfId="32995" xr:uid="{00000000-0005-0000-0000-0000B4050000}"/>
    <cellStyle name="Komma 3 3 4 4" xfId="32393" xr:uid="{00000000-0005-0000-0000-0000B5050000}"/>
    <cellStyle name="Komma 3 3 5" xfId="1045" xr:uid="{00000000-0005-0000-0000-0000B6050000}"/>
    <cellStyle name="Komma 3 3 5 2" xfId="1723" xr:uid="{00000000-0005-0000-0000-0000B7050000}"/>
    <cellStyle name="Komma 3 3 5 2 2" xfId="3165" xr:uid="{00000000-0005-0000-0000-0000B8050000}"/>
    <cellStyle name="Komma 3 3 5 2 2 2" xfId="33249" xr:uid="{00000000-0005-0000-0000-0000B9050000}"/>
    <cellStyle name="Komma 3 3 5 2 3" xfId="32645" xr:uid="{00000000-0005-0000-0000-0000BA050000}"/>
    <cellStyle name="Komma 3 3 5 3" xfId="2937" xr:uid="{00000000-0005-0000-0000-0000BB050000}"/>
    <cellStyle name="Komma 3 3 5 3 2" xfId="33019" xr:uid="{00000000-0005-0000-0000-0000BC050000}"/>
    <cellStyle name="Komma 3 3 5 4" xfId="32415" xr:uid="{00000000-0005-0000-0000-0000BD050000}"/>
    <cellStyle name="Komma 3 3 6" xfId="1320" xr:uid="{00000000-0005-0000-0000-0000BE050000}"/>
    <cellStyle name="Komma 3 3 6 2" xfId="1747" xr:uid="{00000000-0005-0000-0000-0000BF050000}"/>
    <cellStyle name="Komma 3 3 6 2 2" xfId="3189" xr:uid="{00000000-0005-0000-0000-0000C0050000}"/>
    <cellStyle name="Komma 3 3 6 2 2 2" xfId="33273" xr:uid="{00000000-0005-0000-0000-0000C1050000}"/>
    <cellStyle name="Komma 3 3 6 2 3" xfId="32669" xr:uid="{00000000-0005-0000-0000-0000C2050000}"/>
    <cellStyle name="Komma 3 3 6 3" xfId="2961" xr:uid="{00000000-0005-0000-0000-0000C3050000}"/>
    <cellStyle name="Komma 3 3 6 3 2" xfId="33043" xr:uid="{00000000-0005-0000-0000-0000C4050000}"/>
    <cellStyle name="Komma 3 3 6 4" xfId="32439" xr:uid="{00000000-0005-0000-0000-0000C5050000}"/>
    <cellStyle name="Komma 3 3 7" xfId="1353" xr:uid="{00000000-0005-0000-0000-0000C6050000}"/>
    <cellStyle name="Komma 3 3 7 2" xfId="1771" xr:uid="{00000000-0005-0000-0000-0000C7050000}"/>
    <cellStyle name="Komma 3 3 7 2 2" xfId="3213" xr:uid="{00000000-0005-0000-0000-0000C8050000}"/>
    <cellStyle name="Komma 3 3 7 2 2 2" xfId="33297" xr:uid="{00000000-0005-0000-0000-0000C9050000}"/>
    <cellStyle name="Komma 3 3 7 2 3" xfId="32693" xr:uid="{00000000-0005-0000-0000-0000CA050000}"/>
    <cellStyle name="Komma 3 3 7 3" xfId="2985" xr:uid="{00000000-0005-0000-0000-0000CB050000}"/>
    <cellStyle name="Komma 3 3 7 3 2" xfId="33067" xr:uid="{00000000-0005-0000-0000-0000CC050000}"/>
    <cellStyle name="Komma 3 3 7 4" xfId="32463" xr:uid="{00000000-0005-0000-0000-0000CD050000}"/>
    <cellStyle name="Komma 3 3 8" xfId="1381" xr:uid="{00000000-0005-0000-0000-0000CE050000}"/>
    <cellStyle name="Komma 3 3 8 2" xfId="1795" xr:uid="{00000000-0005-0000-0000-0000CF050000}"/>
    <cellStyle name="Komma 3 3 8 2 2" xfId="3237" xr:uid="{00000000-0005-0000-0000-0000D0050000}"/>
    <cellStyle name="Komma 3 3 8 2 2 2" xfId="33321" xr:uid="{00000000-0005-0000-0000-0000D1050000}"/>
    <cellStyle name="Komma 3 3 8 2 3" xfId="32717" xr:uid="{00000000-0005-0000-0000-0000D2050000}"/>
    <cellStyle name="Komma 3 3 8 3" xfId="3009" xr:uid="{00000000-0005-0000-0000-0000D3050000}"/>
    <cellStyle name="Komma 3 3 8 3 2" xfId="33091" xr:uid="{00000000-0005-0000-0000-0000D4050000}"/>
    <cellStyle name="Komma 3 3 8 4" xfId="32487" xr:uid="{00000000-0005-0000-0000-0000D5050000}"/>
    <cellStyle name="Komma 3 3 9" xfId="1594" xr:uid="{00000000-0005-0000-0000-0000D6050000}"/>
    <cellStyle name="Komma 3 3 9 2" xfId="3037" xr:uid="{00000000-0005-0000-0000-0000D7050000}"/>
    <cellStyle name="Komma 3 3 9 2 2" xfId="33121" xr:uid="{00000000-0005-0000-0000-0000D8050000}"/>
    <cellStyle name="Komma 3 3 9 3" xfId="32511" xr:uid="{00000000-0005-0000-0000-0000D9050000}"/>
    <cellStyle name="m/d/yy" xfId="225" xr:uid="{00000000-0005-0000-0000-0000DA050000}"/>
    <cellStyle name="Month" xfId="226" xr:uid="{00000000-0005-0000-0000-0000DB050000}"/>
    <cellStyle name="Month 2" xfId="446" xr:uid="{00000000-0005-0000-0000-0000DC050000}"/>
    <cellStyle name="Month 2 2" xfId="1289" xr:uid="{00000000-0005-0000-0000-0000DD050000}"/>
    <cellStyle name="Month 2 2 2" xfId="3818" xr:uid="{00000000-0005-0000-0000-0000DE050000}"/>
    <cellStyle name="Month 2 2 2 2" xfId="13738" xr:uid="{00000000-0005-0000-0000-0000DF050000}"/>
    <cellStyle name="Month 2 2 2 2 2" xfId="20874" xr:uid="{00000000-0005-0000-0000-0000E0050000}"/>
    <cellStyle name="Month 2 2 2 2 3" xfId="27370" xr:uid="{00000000-0005-0000-0000-0000E1050000}"/>
    <cellStyle name="Month 2 2 2 2 4" xfId="37507" xr:uid="{00000000-0005-0000-0000-0000E2050000}"/>
    <cellStyle name="Month 2 2 2 3" xfId="10159" xr:uid="{00000000-0005-0000-0000-0000E3050000}"/>
    <cellStyle name="Month 2 2 2 4" xfId="13736" xr:uid="{00000000-0005-0000-0000-0000E4050000}"/>
    <cellStyle name="Month 2 2 2 5" xfId="33766" xr:uid="{00000000-0005-0000-0000-0000E5050000}"/>
    <cellStyle name="Month 2 2 3" xfId="4431" xr:uid="{00000000-0005-0000-0000-0000E6050000}"/>
    <cellStyle name="Month 2 2 3 2" xfId="14293" xr:uid="{00000000-0005-0000-0000-0000E7050000}"/>
    <cellStyle name="Month 2 2 3 2 2" xfId="37936" xr:uid="{00000000-0005-0000-0000-0000E8050000}"/>
    <cellStyle name="Month 2 2 3 3" xfId="21353" xr:uid="{00000000-0005-0000-0000-0000E9050000}"/>
    <cellStyle name="Month 2 2 3 4" xfId="27827" xr:uid="{00000000-0005-0000-0000-0000EA050000}"/>
    <cellStyle name="Month 2 2 3 5" xfId="34194" xr:uid="{00000000-0005-0000-0000-0000EB050000}"/>
    <cellStyle name="Month 2 2 4" xfId="4927" xr:uid="{00000000-0005-0000-0000-0000EC050000}"/>
    <cellStyle name="Month 2 2 4 2" xfId="14784" xr:uid="{00000000-0005-0000-0000-0000ED050000}"/>
    <cellStyle name="Month 2 2 4 3" xfId="21832" xr:uid="{00000000-0005-0000-0000-0000EE050000}"/>
    <cellStyle name="Month 2 2 4 4" xfId="28297" xr:uid="{00000000-0005-0000-0000-0000EF050000}"/>
    <cellStyle name="Month 2 2 4 5" xfId="35845" xr:uid="{00000000-0005-0000-0000-0000F0050000}"/>
    <cellStyle name="Month 2 2 5" xfId="5916" xr:uid="{00000000-0005-0000-0000-0000F1050000}"/>
    <cellStyle name="Month 2 2 5 2" xfId="15768" xr:uid="{00000000-0005-0000-0000-0000F2050000}"/>
    <cellStyle name="Month 2 2 5 2 2" xfId="38000" xr:uid="{00000000-0005-0000-0000-0000F3050000}"/>
    <cellStyle name="Month 2 2 5 3" xfId="22793" xr:uid="{00000000-0005-0000-0000-0000F4050000}"/>
    <cellStyle name="Month 2 2 5 4" xfId="29254" xr:uid="{00000000-0005-0000-0000-0000F5050000}"/>
    <cellStyle name="Month 2 2 5 5" xfId="34263" xr:uid="{00000000-0005-0000-0000-0000F6050000}"/>
    <cellStyle name="Month 2 2 6" xfId="6234" xr:uid="{00000000-0005-0000-0000-0000F7050000}"/>
    <cellStyle name="Month 2 2 6 2" xfId="16082" xr:uid="{00000000-0005-0000-0000-0000F8050000}"/>
    <cellStyle name="Month 2 2 7" xfId="12060" xr:uid="{00000000-0005-0000-0000-0000F9050000}"/>
    <cellStyle name="Month 2 2 7 2" xfId="19519" xr:uid="{00000000-0005-0000-0000-0000FA050000}"/>
    <cellStyle name="Month 2 3" xfId="2545" xr:uid="{00000000-0005-0000-0000-0000FB050000}"/>
    <cellStyle name="Month 2 3 2" xfId="4147" xr:uid="{00000000-0005-0000-0000-0000FC050000}"/>
    <cellStyle name="Month 2 3 2 2" xfId="14022" xr:uid="{00000000-0005-0000-0000-0000FD050000}"/>
    <cellStyle name="Month 2 3 2 3" xfId="21097" xr:uid="{00000000-0005-0000-0000-0000FE050000}"/>
    <cellStyle name="Month 2 3 3" xfId="5243" xr:uid="{00000000-0005-0000-0000-0000FF050000}"/>
    <cellStyle name="Month 2 3 3 2" xfId="15100" xr:uid="{00000000-0005-0000-0000-000000060000}"/>
    <cellStyle name="Month 2 3 3 3" xfId="22142" xr:uid="{00000000-0005-0000-0000-000001060000}"/>
    <cellStyle name="Month 2 3 3 4" xfId="28605" xr:uid="{00000000-0005-0000-0000-000002060000}"/>
    <cellStyle name="Month 2 3 3 5" xfId="35922" xr:uid="{00000000-0005-0000-0000-000003060000}"/>
    <cellStyle name="Month 2 3 4" xfId="4852" xr:uid="{00000000-0005-0000-0000-000004060000}"/>
    <cellStyle name="Month 2 3 4 2" xfId="14714" xr:uid="{00000000-0005-0000-0000-000005060000}"/>
    <cellStyle name="Month 2 3 4 3" xfId="21763" xr:uid="{00000000-0005-0000-0000-000006060000}"/>
    <cellStyle name="Month 2 3 4 4" xfId="28230" xr:uid="{00000000-0005-0000-0000-000007060000}"/>
    <cellStyle name="Month 2 3 5" xfId="5891" xr:uid="{00000000-0005-0000-0000-000008060000}"/>
    <cellStyle name="Month 2 3 5 2" xfId="15744" xr:uid="{00000000-0005-0000-0000-000009060000}"/>
    <cellStyle name="Month 2 3 5 3" xfId="22769" xr:uid="{00000000-0005-0000-0000-00000A060000}"/>
    <cellStyle name="Month 2 3 5 4" xfId="29230" xr:uid="{00000000-0005-0000-0000-00000B060000}"/>
    <cellStyle name="Month 2 3 6" xfId="6118" xr:uid="{00000000-0005-0000-0000-00000C060000}"/>
    <cellStyle name="Month 2 3 6 2" xfId="15966" xr:uid="{00000000-0005-0000-0000-00000D060000}"/>
    <cellStyle name="Month 2 3 7" xfId="12783" xr:uid="{00000000-0005-0000-0000-00000E060000}"/>
    <cellStyle name="Month 2 3 7 2" xfId="20190" xr:uid="{00000000-0005-0000-0000-00000F060000}"/>
    <cellStyle name="Month 2 3 7 3" xfId="26802" xr:uid="{00000000-0005-0000-0000-000010060000}"/>
    <cellStyle name="Month 2 3 8" xfId="10320" xr:uid="{00000000-0005-0000-0000-000011060000}"/>
    <cellStyle name="Month 2 3 9" xfId="9477" xr:uid="{00000000-0005-0000-0000-000012060000}"/>
    <cellStyle name="Month 2 4" xfId="3623" xr:uid="{00000000-0005-0000-0000-000013060000}"/>
    <cellStyle name="Month 2 4 2" xfId="13548" xr:uid="{00000000-0005-0000-0000-000014060000}"/>
    <cellStyle name="Month 2 4 3" xfId="20709" xr:uid="{00000000-0005-0000-0000-000015060000}"/>
    <cellStyle name="Month 2 4 4" xfId="27208" xr:uid="{00000000-0005-0000-0000-000016060000}"/>
    <cellStyle name="Month 2 5" xfId="3945" xr:uid="{00000000-0005-0000-0000-000017060000}"/>
    <cellStyle name="Month 2 5 2" xfId="13832" xr:uid="{00000000-0005-0000-0000-000018060000}"/>
    <cellStyle name="Month 2 5 3" xfId="20933" xr:uid="{00000000-0005-0000-0000-000019060000}"/>
    <cellStyle name="Month 2 5 4" xfId="27429" xr:uid="{00000000-0005-0000-0000-00001A060000}"/>
    <cellStyle name="Month 3" xfId="447" xr:uid="{00000000-0005-0000-0000-00001B060000}"/>
    <cellStyle name="Month 3 2" xfId="1279" xr:uid="{00000000-0005-0000-0000-00001C060000}"/>
    <cellStyle name="Month 3 2 2" xfId="3819" xr:uid="{00000000-0005-0000-0000-00001D060000}"/>
    <cellStyle name="Month 3 2 2 2" xfId="13739" xr:uid="{00000000-0005-0000-0000-00001E060000}"/>
    <cellStyle name="Month 3 2 2 2 2" xfId="20875" xr:uid="{00000000-0005-0000-0000-00001F060000}"/>
    <cellStyle name="Month 3 2 2 2 3" xfId="27371" xr:uid="{00000000-0005-0000-0000-000020060000}"/>
    <cellStyle name="Month 3 2 2 2 4" xfId="38072" xr:uid="{00000000-0005-0000-0000-000021060000}"/>
    <cellStyle name="Month 3 2 2 3" xfId="10151" xr:uid="{00000000-0005-0000-0000-000022060000}"/>
    <cellStyle name="Month 3 2 2 4" xfId="16635" xr:uid="{00000000-0005-0000-0000-000023060000}"/>
    <cellStyle name="Month 3 2 2 5" xfId="34407" xr:uid="{00000000-0005-0000-0000-000024060000}"/>
    <cellStyle name="Month 3 2 3" xfId="4327" xr:uid="{00000000-0005-0000-0000-000025060000}"/>
    <cellStyle name="Month 3 2 3 2" xfId="14189" xr:uid="{00000000-0005-0000-0000-000026060000}"/>
    <cellStyle name="Month 3 2 3 2 2" xfId="38249" xr:uid="{00000000-0005-0000-0000-000027060000}"/>
    <cellStyle name="Month 3 2 3 3" xfId="21250" xr:uid="{00000000-0005-0000-0000-000028060000}"/>
    <cellStyle name="Month 3 2 3 4" xfId="27724" xr:uid="{00000000-0005-0000-0000-000029060000}"/>
    <cellStyle name="Month 3 2 3 5" xfId="34583" xr:uid="{00000000-0005-0000-0000-00002A060000}"/>
    <cellStyle name="Month 3 2 4" xfId="4360" xr:uid="{00000000-0005-0000-0000-00002B060000}"/>
    <cellStyle name="Month 3 2 4 2" xfId="14222" xr:uid="{00000000-0005-0000-0000-00002C060000}"/>
    <cellStyle name="Month 3 2 4 3" xfId="21283" xr:uid="{00000000-0005-0000-0000-00002D060000}"/>
    <cellStyle name="Month 3 2 4 4" xfId="27757" xr:uid="{00000000-0005-0000-0000-00002E060000}"/>
    <cellStyle name="Month 3 2 4 5" xfId="36074" xr:uid="{00000000-0005-0000-0000-00002F060000}"/>
    <cellStyle name="Month 3 2 5" xfId="6663" xr:uid="{00000000-0005-0000-0000-000030060000}"/>
    <cellStyle name="Month 3 2 5 2" xfId="16506" xr:uid="{00000000-0005-0000-0000-000031060000}"/>
    <cellStyle name="Month 3 2 5 2 2" xfId="38001" xr:uid="{00000000-0005-0000-0000-000032060000}"/>
    <cellStyle name="Month 3 2 5 3" xfId="23510" xr:uid="{00000000-0005-0000-0000-000033060000}"/>
    <cellStyle name="Month 3 2 5 4" xfId="29959" xr:uid="{00000000-0005-0000-0000-000034060000}"/>
    <cellStyle name="Month 3 2 5 5" xfId="34264" xr:uid="{00000000-0005-0000-0000-000035060000}"/>
    <cellStyle name="Month 3 2 6" xfId="6101" xr:uid="{00000000-0005-0000-0000-000036060000}"/>
    <cellStyle name="Month 3 2 6 2" xfId="15949" xr:uid="{00000000-0005-0000-0000-000037060000}"/>
    <cellStyle name="Month 3 2 7" xfId="12052" xr:uid="{00000000-0005-0000-0000-000038060000}"/>
    <cellStyle name="Month 3 2 7 2" xfId="19511" xr:uid="{00000000-0005-0000-0000-000039060000}"/>
    <cellStyle name="Month 3 3" xfId="2531" xr:uid="{00000000-0005-0000-0000-00003A060000}"/>
    <cellStyle name="Month 3 3 2" xfId="4148" xr:uid="{00000000-0005-0000-0000-00003B060000}"/>
    <cellStyle name="Month 3 3 2 2" xfId="14023" xr:uid="{00000000-0005-0000-0000-00003C060000}"/>
    <cellStyle name="Month 3 3 2 3" xfId="21098" xr:uid="{00000000-0005-0000-0000-00003D060000}"/>
    <cellStyle name="Month 3 3 3" xfId="5244" xr:uid="{00000000-0005-0000-0000-00003E060000}"/>
    <cellStyle name="Month 3 3 3 2" xfId="15101" xr:uid="{00000000-0005-0000-0000-00003F060000}"/>
    <cellStyle name="Month 3 3 3 3" xfId="22143" xr:uid="{00000000-0005-0000-0000-000040060000}"/>
    <cellStyle name="Month 3 3 3 4" xfId="28606" xr:uid="{00000000-0005-0000-0000-000041060000}"/>
    <cellStyle name="Month 3 3 3 5" xfId="35888" xr:uid="{00000000-0005-0000-0000-000042060000}"/>
    <cellStyle name="Month 3 3 4" xfId="5298" xr:uid="{00000000-0005-0000-0000-000043060000}"/>
    <cellStyle name="Month 3 3 4 2" xfId="15155" xr:uid="{00000000-0005-0000-0000-000044060000}"/>
    <cellStyle name="Month 3 3 4 3" xfId="22197" xr:uid="{00000000-0005-0000-0000-000045060000}"/>
    <cellStyle name="Month 3 3 4 4" xfId="28660" xr:uid="{00000000-0005-0000-0000-000046060000}"/>
    <cellStyle name="Month 3 3 5" xfId="6685" xr:uid="{00000000-0005-0000-0000-000047060000}"/>
    <cellStyle name="Month 3 3 5 2" xfId="16528" xr:uid="{00000000-0005-0000-0000-000048060000}"/>
    <cellStyle name="Month 3 3 5 3" xfId="23531" xr:uid="{00000000-0005-0000-0000-000049060000}"/>
    <cellStyle name="Month 3 3 5 4" xfId="29980" xr:uid="{00000000-0005-0000-0000-00004A060000}"/>
    <cellStyle name="Month 3 3 6" xfId="6163" xr:uid="{00000000-0005-0000-0000-00004B060000}"/>
    <cellStyle name="Month 3 3 6 2" xfId="16011" xr:uid="{00000000-0005-0000-0000-00004C060000}"/>
    <cellStyle name="Month 3 3 7" xfId="12770" xr:uid="{00000000-0005-0000-0000-00004D060000}"/>
    <cellStyle name="Month 3 3 7 2" xfId="20177" xr:uid="{00000000-0005-0000-0000-00004E060000}"/>
    <cellStyle name="Month 3 3 7 3" xfId="26790" xr:uid="{00000000-0005-0000-0000-00004F060000}"/>
    <cellStyle name="Month 3 3 8" xfId="10321" xr:uid="{00000000-0005-0000-0000-000050060000}"/>
    <cellStyle name="Month 3 3 9" xfId="16634" xr:uid="{00000000-0005-0000-0000-000051060000}"/>
    <cellStyle name="Month 3 4" xfId="3624" xr:uid="{00000000-0005-0000-0000-000052060000}"/>
    <cellStyle name="Month 3 4 2" xfId="13549" xr:uid="{00000000-0005-0000-0000-000053060000}"/>
    <cellStyle name="Month 3 4 3" xfId="20710" xr:uid="{00000000-0005-0000-0000-000054060000}"/>
    <cellStyle name="Month 3 4 4" xfId="27209" xr:uid="{00000000-0005-0000-0000-000055060000}"/>
    <cellStyle name="Month 3 5" xfId="3946" xr:uid="{00000000-0005-0000-0000-000056060000}"/>
    <cellStyle name="Month 3 5 2" xfId="13833" xr:uid="{00000000-0005-0000-0000-000057060000}"/>
    <cellStyle name="Month 3 5 3" xfId="20934" xr:uid="{00000000-0005-0000-0000-000058060000}"/>
    <cellStyle name="Month 3 5 4" xfId="27430" xr:uid="{00000000-0005-0000-0000-000059060000}"/>
    <cellStyle name="Month 4" xfId="351" xr:uid="{00000000-0005-0000-0000-00005A060000}"/>
    <cellStyle name="Month 4 2" xfId="3817" xr:uid="{00000000-0005-0000-0000-00005B060000}"/>
    <cellStyle name="Month 4 2 2" xfId="13737" xr:uid="{00000000-0005-0000-0000-00005C060000}"/>
    <cellStyle name="Month 4 2 2 2" xfId="20873" xr:uid="{00000000-0005-0000-0000-00005D060000}"/>
    <cellStyle name="Month 4 2 2 3" xfId="27369" xr:uid="{00000000-0005-0000-0000-00005E060000}"/>
    <cellStyle name="Month 4 2 2 4" xfId="38131" xr:uid="{00000000-0005-0000-0000-00005F060000}"/>
    <cellStyle name="Month 4 2 3" xfId="10279" xr:uid="{00000000-0005-0000-0000-000060060000}"/>
    <cellStyle name="Month 4 2 4" xfId="11190" xr:uid="{00000000-0005-0000-0000-000061060000}"/>
    <cellStyle name="Month 4 3" xfId="4057" xr:uid="{00000000-0005-0000-0000-000062060000}"/>
    <cellStyle name="Month 4 3 2" xfId="13944" xr:uid="{00000000-0005-0000-0000-000063060000}"/>
    <cellStyle name="Month 4 3 3" xfId="21040" xr:uid="{00000000-0005-0000-0000-000064060000}"/>
    <cellStyle name="Month 4 4" xfId="5037" xr:uid="{00000000-0005-0000-0000-000065060000}"/>
    <cellStyle name="Month 4 4 2" xfId="14894" xr:uid="{00000000-0005-0000-0000-000066060000}"/>
    <cellStyle name="Month 4 4 3" xfId="21940" xr:uid="{00000000-0005-0000-0000-000067060000}"/>
    <cellStyle name="Month 4 4 4" xfId="28404" xr:uid="{00000000-0005-0000-0000-000068060000}"/>
    <cellStyle name="Month 4 4 5" xfId="36152" xr:uid="{00000000-0005-0000-0000-000069060000}"/>
    <cellStyle name="Month 4 5" xfId="4568" xr:uid="{00000000-0005-0000-0000-00006A060000}"/>
    <cellStyle name="Month 4 5 2" xfId="14430" xr:uid="{00000000-0005-0000-0000-00006B060000}"/>
    <cellStyle name="Month 4 5 2 2" xfId="37999" xr:uid="{00000000-0005-0000-0000-00006C060000}"/>
    <cellStyle name="Month 4 5 3" xfId="21486" xr:uid="{00000000-0005-0000-0000-00006D060000}"/>
    <cellStyle name="Month 4 5 4" xfId="27957" xr:uid="{00000000-0005-0000-0000-00006E060000}"/>
    <cellStyle name="Month 4 5 5" xfId="34262" xr:uid="{00000000-0005-0000-0000-00006F060000}"/>
    <cellStyle name="Month 4 6" xfId="6042" xr:uid="{00000000-0005-0000-0000-000070060000}"/>
    <cellStyle name="Month 4 6 2" xfId="15891" xr:uid="{00000000-0005-0000-0000-000071060000}"/>
    <cellStyle name="Month 4 6 3" xfId="22912" xr:uid="{00000000-0005-0000-0000-000072060000}"/>
    <cellStyle name="Month 4 6 4" xfId="29372" xr:uid="{00000000-0005-0000-0000-000073060000}"/>
    <cellStyle name="Month 4 7" xfId="5659" xr:uid="{00000000-0005-0000-0000-000074060000}"/>
    <cellStyle name="Month 4 7 2" xfId="15514" xr:uid="{00000000-0005-0000-0000-000075060000}"/>
    <cellStyle name="Month 5" xfId="1268" xr:uid="{00000000-0005-0000-0000-000076060000}"/>
    <cellStyle name="Month 5 2" xfId="5242" xr:uid="{00000000-0005-0000-0000-000077060000}"/>
    <cellStyle name="Month 5 2 2" xfId="15099" xr:uid="{00000000-0005-0000-0000-000078060000}"/>
    <cellStyle name="Month 5 2 2 2" xfId="22141" xr:uid="{00000000-0005-0000-0000-000079060000}"/>
    <cellStyle name="Month 5 2 2 3" xfId="28604" xr:uid="{00000000-0005-0000-0000-00007A060000}"/>
    <cellStyle name="Month 5 2 2 4" xfId="38187" xr:uid="{00000000-0005-0000-0000-00007B060000}"/>
    <cellStyle name="Month 5 2 3" xfId="10143" xr:uid="{00000000-0005-0000-0000-00007C060000}"/>
    <cellStyle name="Month 5 2 4" xfId="13093" xr:uid="{00000000-0005-0000-0000-00007D060000}"/>
    <cellStyle name="Month 5 2 5" xfId="34521" xr:uid="{00000000-0005-0000-0000-00007E060000}"/>
    <cellStyle name="Month 5 3" xfId="4716" xr:uid="{00000000-0005-0000-0000-00007F060000}"/>
    <cellStyle name="Month 5 3 2" xfId="14578" xr:uid="{00000000-0005-0000-0000-000080060000}"/>
    <cellStyle name="Month 5 3 3" xfId="21627" xr:uid="{00000000-0005-0000-0000-000081060000}"/>
    <cellStyle name="Month 5 3 4" xfId="28097" xr:uid="{00000000-0005-0000-0000-000082060000}"/>
    <cellStyle name="Month 5 3 5" xfId="36305" xr:uid="{00000000-0005-0000-0000-000083060000}"/>
    <cellStyle name="Month 5 4" xfId="5808" xr:uid="{00000000-0005-0000-0000-000084060000}"/>
    <cellStyle name="Month 5 4 2" xfId="15661" xr:uid="{00000000-0005-0000-0000-000085060000}"/>
    <cellStyle name="Month 5 4 3" xfId="22688" xr:uid="{00000000-0005-0000-0000-000086060000}"/>
    <cellStyle name="Month 5 4 4" xfId="29149" xr:uid="{00000000-0005-0000-0000-000087060000}"/>
    <cellStyle name="Month 5 5" xfId="5851" xr:uid="{00000000-0005-0000-0000-000088060000}"/>
    <cellStyle name="Month 5 5 2" xfId="15704" xr:uid="{00000000-0005-0000-0000-000089060000}"/>
    <cellStyle name="Month 5 6" xfId="12044" xr:uid="{00000000-0005-0000-0000-00008A060000}"/>
    <cellStyle name="Month 5 6 2" xfId="19503" xr:uid="{00000000-0005-0000-0000-00008B060000}"/>
    <cellStyle name="Month 6" xfId="2549" xr:uid="{00000000-0005-0000-0000-00008C060000}"/>
    <cellStyle name="Month 6 2" xfId="12787" xr:uid="{00000000-0005-0000-0000-00008D060000}"/>
    <cellStyle name="Month 6 3" xfId="20192" xr:uid="{00000000-0005-0000-0000-00008E060000}"/>
    <cellStyle name="Month 6 4" xfId="26804" xr:uid="{00000000-0005-0000-0000-00008F060000}"/>
    <cellStyle name="Month 7" xfId="3582" xr:uid="{00000000-0005-0000-0000-000090060000}"/>
    <cellStyle name="Month 7 2" xfId="13507" xr:uid="{00000000-0005-0000-0000-000091060000}"/>
    <cellStyle name="Month 7 3" xfId="20669" xr:uid="{00000000-0005-0000-0000-000092060000}"/>
    <cellStyle name="Month 7 4" xfId="27168" xr:uid="{00000000-0005-0000-0000-000093060000}"/>
    <cellStyle name="Month 8" xfId="3933" xr:uid="{00000000-0005-0000-0000-000094060000}"/>
    <cellStyle name="Month 8 2" xfId="13820" xr:uid="{00000000-0005-0000-0000-000095060000}"/>
    <cellStyle name="Month 8 3" xfId="20922" xr:uid="{00000000-0005-0000-0000-000096060000}"/>
    <cellStyle name="Month 8 4" xfId="27418" xr:uid="{00000000-0005-0000-0000-000097060000}"/>
    <cellStyle name="Month 9" xfId="11509" xr:uid="{00000000-0005-0000-0000-000098060000}"/>
    <cellStyle name="Month 9 2" xfId="18968" xr:uid="{00000000-0005-0000-0000-000099060000}"/>
    <cellStyle name="Month-long" xfId="227" xr:uid="{00000000-0005-0000-0000-00009A060000}"/>
    <cellStyle name="Month-short" xfId="228" xr:uid="{00000000-0005-0000-0000-00009B060000}"/>
    <cellStyle name="Mon-yr" xfId="229" xr:uid="{00000000-0005-0000-0000-00009C060000}"/>
    <cellStyle name="Neutral" xfId="7" builtinId="28"/>
    <cellStyle name="Neutral 2" xfId="54611" xr:uid="{00000000-0005-0000-0000-00009E060000}"/>
    <cellStyle name="Normal" xfId="0" builtinId="0"/>
    <cellStyle name="Normal - Style1" xfId="230" xr:uid="{00000000-0005-0000-0000-0000A0060000}"/>
    <cellStyle name="Normal 10" xfId="231" xr:uid="{00000000-0005-0000-0000-0000A1060000}"/>
    <cellStyle name="Normal 100" xfId="4701" xr:uid="{00000000-0005-0000-0000-0000A2060000}"/>
    <cellStyle name="Normal 101" xfId="4948" xr:uid="{00000000-0005-0000-0000-0000A3060000}"/>
    <cellStyle name="Normal 102" xfId="4714" xr:uid="{00000000-0005-0000-0000-0000A4060000}"/>
    <cellStyle name="Normal 103" xfId="4585" xr:uid="{00000000-0005-0000-0000-0000A5060000}"/>
    <cellStyle name="Normal 104" xfId="5109" xr:uid="{00000000-0005-0000-0000-0000A6060000}"/>
    <cellStyle name="Normal 105" xfId="4459" xr:uid="{00000000-0005-0000-0000-0000A7060000}"/>
    <cellStyle name="Normal 105 2" xfId="32286" xr:uid="{00000000-0005-0000-0000-0000A8060000}"/>
    <cellStyle name="Normal 106" xfId="5040" xr:uid="{00000000-0005-0000-0000-0000A9060000}"/>
    <cellStyle name="Normal 106 2" xfId="32308" xr:uid="{00000000-0005-0000-0000-0000AA060000}"/>
    <cellStyle name="Normal 107" xfId="5350" xr:uid="{00000000-0005-0000-0000-0000AB060000}"/>
    <cellStyle name="Normal 107 2" xfId="34316" xr:uid="{00000000-0005-0000-0000-0000AC060000}"/>
    <cellStyle name="Normal 108" xfId="5107" xr:uid="{00000000-0005-0000-0000-0000AD060000}"/>
    <cellStyle name="Normal 109" xfId="5476" xr:uid="{00000000-0005-0000-0000-0000AE060000}"/>
    <cellStyle name="Normal 109 2" xfId="36981" xr:uid="{00000000-0005-0000-0000-0000AF060000}"/>
    <cellStyle name="Normal 11" xfId="330" xr:uid="{00000000-0005-0000-0000-0000B0060000}"/>
    <cellStyle name="Normal 11 2" xfId="737" xr:uid="{00000000-0005-0000-0000-0000B1060000}"/>
    <cellStyle name="Normal 11 2 2" xfId="1647" xr:uid="{00000000-0005-0000-0000-0000B2060000}"/>
    <cellStyle name="Normal 11 2 2 2" xfId="3089" xr:uid="{00000000-0005-0000-0000-0000B3060000}"/>
    <cellStyle name="Normal 11 2 2 2 2" xfId="33173" xr:uid="{00000000-0005-0000-0000-0000B4060000}"/>
    <cellStyle name="Normal 11 2 2 3" xfId="32569" xr:uid="{00000000-0005-0000-0000-0000B5060000}"/>
    <cellStyle name="Normal 11 2 3" xfId="2859" xr:uid="{00000000-0005-0000-0000-0000B6060000}"/>
    <cellStyle name="Normal 11 2 3 2" xfId="32941" xr:uid="{00000000-0005-0000-0000-0000B7060000}"/>
    <cellStyle name="Normal 11 2 4" xfId="32331" xr:uid="{00000000-0005-0000-0000-0000B8060000}"/>
    <cellStyle name="Normal 11 3" xfId="1607" xr:uid="{00000000-0005-0000-0000-0000B9060000}"/>
    <cellStyle name="Normal 11 3 2" xfId="3050" xr:uid="{00000000-0005-0000-0000-0000BA060000}"/>
    <cellStyle name="Normal 11 3 2 2" xfId="33134" xr:uid="{00000000-0005-0000-0000-0000BB060000}"/>
    <cellStyle name="Normal 11 3 3" xfId="32537" xr:uid="{00000000-0005-0000-0000-0000BC060000}"/>
    <cellStyle name="Normal 11 4" xfId="2709" xr:uid="{00000000-0005-0000-0000-0000BD060000}"/>
    <cellStyle name="Normal 11 4 2" xfId="32898" xr:uid="{00000000-0005-0000-0000-0000BE060000}"/>
    <cellStyle name="Normal 11 5" xfId="3913" xr:uid="{00000000-0005-0000-0000-0000BF060000}"/>
    <cellStyle name="Normal 11 6" xfId="32288" xr:uid="{00000000-0005-0000-0000-0000C0060000}"/>
    <cellStyle name="Normal 110" xfId="4708" xr:uid="{00000000-0005-0000-0000-0000C1060000}"/>
    <cellStyle name="Normal 110 2" xfId="36982" xr:uid="{00000000-0005-0000-0000-0000C2060000}"/>
    <cellStyle name="Normal 111" xfId="5488" xr:uid="{00000000-0005-0000-0000-0000C3060000}"/>
    <cellStyle name="Normal 111 2" xfId="36988" xr:uid="{00000000-0005-0000-0000-0000C4060000}"/>
    <cellStyle name="Normal 112" xfId="5793" xr:uid="{00000000-0005-0000-0000-0000C5060000}"/>
    <cellStyle name="Normal 112 2" xfId="38002" xr:uid="{00000000-0005-0000-0000-0000C6060000}"/>
    <cellStyle name="Normal 113" xfId="6221" xr:uid="{00000000-0005-0000-0000-0000C7060000}"/>
    <cellStyle name="Normal 113 2" xfId="36987" xr:uid="{00000000-0005-0000-0000-0000C8060000}"/>
    <cellStyle name="Normal 114" xfId="6277" xr:uid="{00000000-0005-0000-0000-0000C9060000}"/>
    <cellStyle name="Normal 115" xfId="5594" xr:uid="{00000000-0005-0000-0000-0000CA060000}"/>
    <cellStyle name="Normal 116" xfId="7084" xr:uid="{00000000-0005-0000-0000-0000CB060000}"/>
    <cellStyle name="Normal 117" xfId="5663" xr:uid="{00000000-0005-0000-0000-0000CC060000}"/>
    <cellStyle name="Normal 118" xfId="5932" xr:uid="{00000000-0005-0000-0000-0000CD060000}"/>
    <cellStyle name="Normal 119" xfId="5935" xr:uid="{00000000-0005-0000-0000-0000CE060000}"/>
    <cellStyle name="Normal 12" xfId="32" xr:uid="{00000000-0005-0000-0000-0000CF060000}"/>
    <cellStyle name="Normal 12 2" xfId="8934" xr:uid="{00000000-0005-0000-0000-0000D0060000}"/>
    <cellStyle name="Normal 12 3" xfId="10223" xr:uid="{00000000-0005-0000-0000-0000D1060000}"/>
    <cellStyle name="Normal 120" xfId="7215" xr:uid="{00000000-0005-0000-0000-0000D2060000}"/>
    <cellStyle name="Normal 121" xfId="6057" xr:uid="{00000000-0005-0000-0000-0000D3060000}"/>
    <cellStyle name="Normal 122" xfId="6122" xr:uid="{00000000-0005-0000-0000-0000D4060000}"/>
    <cellStyle name="Normal 123" xfId="6241" xr:uid="{00000000-0005-0000-0000-0000D5060000}"/>
    <cellStyle name="Normal 124" xfId="7285" xr:uid="{00000000-0005-0000-0000-0000D6060000}"/>
    <cellStyle name="Normal 125" xfId="6261" xr:uid="{00000000-0005-0000-0000-0000D7060000}"/>
    <cellStyle name="Normal 126" xfId="6004" xr:uid="{00000000-0005-0000-0000-0000D8060000}"/>
    <cellStyle name="Normal 127" xfId="7117" xr:uid="{00000000-0005-0000-0000-0000D9060000}"/>
    <cellStyle name="Normal 128" xfId="6561" xr:uid="{00000000-0005-0000-0000-0000DA060000}"/>
    <cellStyle name="Normal 129" xfId="6475" xr:uid="{00000000-0005-0000-0000-0000DB060000}"/>
    <cellStyle name="Normal 13" xfId="346" xr:uid="{00000000-0005-0000-0000-0000DC060000}"/>
    <cellStyle name="Normal 13 2" xfId="9160" xr:uid="{00000000-0005-0000-0000-0000DD060000}"/>
    <cellStyle name="Normal 13 3" xfId="10275" xr:uid="{00000000-0005-0000-0000-0000DE060000}"/>
    <cellStyle name="Normal 130" xfId="6183" xr:uid="{00000000-0005-0000-0000-0000DF060000}"/>
    <cellStyle name="Normal 131" xfId="7270" xr:uid="{00000000-0005-0000-0000-0000E0060000}"/>
    <cellStyle name="Normal 132" xfId="7032" xr:uid="{00000000-0005-0000-0000-0000E1060000}"/>
    <cellStyle name="Normal 133" xfId="6024" xr:uid="{00000000-0005-0000-0000-0000E2060000}"/>
    <cellStyle name="Normal 134" xfId="7651" xr:uid="{00000000-0005-0000-0000-0000E3060000}"/>
    <cellStyle name="Normal 135" xfId="7786" xr:uid="{00000000-0005-0000-0000-0000E4060000}"/>
    <cellStyle name="Normal 136" xfId="8019" xr:uid="{00000000-0005-0000-0000-0000E5060000}"/>
    <cellStyle name="Normal 137" xfId="8391" xr:uid="{00000000-0005-0000-0000-0000E6060000}"/>
    <cellStyle name="Normal 138" xfId="8095" xr:uid="{00000000-0005-0000-0000-0000E7060000}"/>
    <cellStyle name="Normal 139" xfId="7921" xr:uid="{00000000-0005-0000-0000-0000E8060000}"/>
    <cellStyle name="Normal 14" xfId="347" xr:uid="{00000000-0005-0000-0000-0000E9060000}"/>
    <cellStyle name="Normal 14 2" xfId="2553" xr:uid="{00000000-0005-0000-0000-0000EA060000}"/>
    <cellStyle name="Normal 140" xfId="7793" xr:uid="{00000000-0005-0000-0000-0000EB060000}"/>
    <cellStyle name="Normal 141" xfId="7769" xr:uid="{00000000-0005-0000-0000-0000EC060000}"/>
    <cellStyle name="Normal 142" xfId="8128" xr:uid="{00000000-0005-0000-0000-0000ED060000}"/>
    <cellStyle name="Normal 143" xfId="8805" xr:uid="{00000000-0005-0000-0000-0000EE060000}"/>
    <cellStyle name="Normal 144" xfId="8704" xr:uid="{00000000-0005-0000-0000-0000EF060000}"/>
    <cellStyle name="Normal 145" xfId="7829" xr:uid="{00000000-0005-0000-0000-0000F0060000}"/>
    <cellStyle name="Normal 146" xfId="8495" xr:uid="{00000000-0005-0000-0000-0000F1060000}"/>
    <cellStyle name="Normal 147" xfId="8304" xr:uid="{00000000-0005-0000-0000-0000F2060000}"/>
    <cellStyle name="Normal 148" xfId="8800" xr:uid="{00000000-0005-0000-0000-0000F3060000}"/>
    <cellStyle name="Normal 149" xfId="8288" xr:uid="{00000000-0005-0000-0000-0000F4060000}"/>
    <cellStyle name="Normal 15" xfId="765" xr:uid="{00000000-0005-0000-0000-0000F5060000}"/>
    <cellStyle name="Normal 15 2" xfId="10541" xr:uid="{00000000-0005-0000-0000-0000F6060000}"/>
    <cellStyle name="Normal 150" xfId="8353" xr:uid="{00000000-0005-0000-0000-0000F7060000}"/>
    <cellStyle name="Normal 151" xfId="8721" xr:uid="{00000000-0005-0000-0000-0000F8060000}"/>
    <cellStyle name="Normal 152" xfId="32012" xr:uid="{00000000-0005-0000-0000-0000F9060000}"/>
    <cellStyle name="Normal 153" xfId="32015" xr:uid="{00000000-0005-0000-0000-0000FA060000}"/>
    <cellStyle name="Normal 154" xfId="32048" xr:uid="{00000000-0005-0000-0000-0000FB060000}"/>
    <cellStyle name="Normal 155" xfId="32233" xr:uid="{00000000-0005-0000-0000-0000FC060000}"/>
    <cellStyle name="Normal 156" xfId="47482" xr:uid="{00000000-0005-0000-0000-0000FD060000}"/>
    <cellStyle name="Normal 157" xfId="47989" xr:uid="{00000000-0005-0000-0000-0000FE060000}"/>
    <cellStyle name="Normal 158" xfId="54608" xr:uid="{00000000-0005-0000-0000-0000FF060000}"/>
    <cellStyle name="Normal 159" xfId="54617" xr:uid="{2CAD382C-8CBB-4D4E-B961-E09B3ECAFFB8}"/>
    <cellStyle name="Normal 16" xfId="775" xr:uid="{00000000-0005-0000-0000-000000070000}"/>
    <cellStyle name="Normal 16 2" xfId="10551" xr:uid="{00000000-0005-0000-0000-000001070000}"/>
    <cellStyle name="Normal 17" xfId="766" xr:uid="{00000000-0005-0000-0000-000002070000}"/>
    <cellStyle name="Normal 17 2" xfId="10542" xr:uid="{00000000-0005-0000-0000-000003070000}"/>
    <cellStyle name="Normal 17 5" xfId="54711" xr:uid="{1D2C91B6-989D-468B-B7F6-3DD9C9DF7366}"/>
    <cellStyle name="Normal 18" xfId="778" xr:uid="{00000000-0005-0000-0000-000004070000}"/>
    <cellStyle name="Normal 18 2" xfId="10554" xr:uid="{00000000-0005-0000-0000-000005070000}"/>
    <cellStyle name="Normal 19" xfId="768" xr:uid="{00000000-0005-0000-0000-000006070000}"/>
    <cellStyle name="Normal 19 2" xfId="10544" xr:uid="{00000000-0005-0000-0000-000007070000}"/>
    <cellStyle name="Normal 2" xfId="9" xr:uid="{00000000-0005-0000-0000-000008070000}"/>
    <cellStyle name="Normal 2 2" xfId="233" xr:uid="{00000000-0005-0000-0000-000009070000}"/>
    <cellStyle name="Normal 2 2 10" xfId="1321" xr:uid="{00000000-0005-0000-0000-00000A070000}"/>
    <cellStyle name="Normal 2 2 10 2" xfId="1748" xr:uid="{00000000-0005-0000-0000-00000B070000}"/>
    <cellStyle name="Normal 2 2 10 2 2" xfId="3190" xr:uid="{00000000-0005-0000-0000-00000C070000}"/>
    <cellStyle name="Normal 2 2 10 2 2 2" xfId="33274" xr:uid="{00000000-0005-0000-0000-00000D070000}"/>
    <cellStyle name="Normal 2 2 10 2 3" xfId="32670" xr:uid="{00000000-0005-0000-0000-00000E070000}"/>
    <cellStyle name="Normal 2 2 10 3" xfId="2962" xr:uid="{00000000-0005-0000-0000-00000F070000}"/>
    <cellStyle name="Normal 2 2 10 3 2" xfId="33044" xr:uid="{00000000-0005-0000-0000-000010070000}"/>
    <cellStyle name="Normal 2 2 10 4" xfId="32440" xr:uid="{00000000-0005-0000-0000-000011070000}"/>
    <cellStyle name="Normal 2 2 11" xfId="1354" xr:uid="{00000000-0005-0000-0000-000012070000}"/>
    <cellStyle name="Normal 2 2 11 2" xfId="1772" xr:uid="{00000000-0005-0000-0000-000013070000}"/>
    <cellStyle name="Normal 2 2 11 2 2" xfId="3214" xr:uid="{00000000-0005-0000-0000-000014070000}"/>
    <cellStyle name="Normal 2 2 11 2 2 2" xfId="33298" xr:uid="{00000000-0005-0000-0000-000015070000}"/>
    <cellStyle name="Normal 2 2 11 2 3" xfId="32694" xr:uid="{00000000-0005-0000-0000-000016070000}"/>
    <cellStyle name="Normal 2 2 11 3" xfId="2986" xr:uid="{00000000-0005-0000-0000-000017070000}"/>
    <cellStyle name="Normal 2 2 11 3 2" xfId="33068" xr:uid="{00000000-0005-0000-0000-000018070000}"/>
    <cellStyle name="Normal 2 2 11 4" xfId="32464" xr:uid="{00000000-0005-0000-0000-000019070000}"/>
    <cellStyle name="Normal 2 2 12" xfId="1382" xr:uid="{00000000-0005-0000-0000-00001A070000}"/>
    <cellStyle name="Normal 2 2 12 2" xfId="1796" xr:uid="{00000000-0005-0000-0000-00001B070000}"/>
    <cellStyle name="Normal 2 2 12 2 2" xfId="3238" xr:uid="{00000000-0005-0000-0000-00001C070000}"/>
    <cellStyle name="Normal 2 2 12 2 2 2" xfId="33322" xr:uid="{00000000-0005-0000-0000-00001D070000}"/>
    <cellStyle name="Normal 2 2 12 2 3" xfId="32718" xr:uid="{00000000-0005-0000-0000-00001E070000}"/>
    <cellStyle name="Normal 2 2 12 3" xfId="3010" xr:uid="{00000000-0005-0000-0000-00001F070000}"/>
    <cellStyle name="Normal 2 2 12 3 2" xfId="33092" xr:uid="{00000000-0005-0000-0000-000020070000}"/>
    <cellStyle name="Normal 2 2 12 4" xfId="32488" xr:uid="{00000000-0005-0000-0000-000021070000}"/>
    <cellStyle name="Normal 2 2 13" xfId="1595" xr:uid="{00000000-0005-0000-0000-000022070000}"/>
    <cellStyle name="Normal 2 2 13 2" xfId="3038" xr:uid="{00000000-0005-0000-0000-000023070000}"/>
    <cellStyle name="Normal 2 2 13 2 2" xfId="33122" xr:uid="{00000000-0005-0000-0000-000024070000}"/>
    <cellStyle name="Normal 2 2 13 3" xfId="32512" xr:uid="{00000000-0005-0000-0000-000025070000}"/>
    <cellStyle name="Normal 2 2 14" xfId="1822" xr:uid="{00000000-0005-0000-0000-000026070000}"/>
    <cellStyle name="Normal 2 2 14 2" xfId="3263" xr:uid="{00000000-0005-0000-0000-000027070000}"/>
    <cellStyle name="Normal 2 2 14 2 2" xfId="33346" xr:uid="{00000000-0005-0000-0000-000028070000}"/>
    <cellStyle name="Normal 2 2 14 3" xfId="32742" xr:uid="{00000000-0005-0000-0000-000029070000}"/>
    <cellStyle name="Normal 2 2 15" xfId="1850" xr:uid="{00000000-0005-0000-0000-00002A070000}"/>
    <cellStyle name="Normal 2 2 15 2" xfId="3287" xr:uid="{00000000-0005-0000-0000-00002B070000}"/>
    <cellStyle name="Normal 2 2 15 2 2" xfId="33370" xr:uid="{00000000-0005-0000-0000-00002C070000}"/>
    <cellStyle name="Normal 2 2 15 3" xfId="32766" xr:uid="{00000000-0005-0000-0000-00002D070000}"/>
    <cellStyle name="Normal 2 2 16" xfId="2031" xr:uid="{00000000-0005-0000-0000-00002E070000}"/>
    <cellStyle name="Normal 2 2 16 2" xfId="3312" xr:uid="{00000000-0005-0000-0000-00002F070000}"/>
    <cellStyle name="Normal 2 2 16 2 2" xfId="33395" xr:uid="{00000000-0005-0000-0000-000030070000}"/>
    <cellStyle name="Normal 2 2 16 3" xfId="32790" xr:uid="{00000000-0005-0000-0000-000031070000}"/>
    <cellStyle name="Normal 2 2 17" xfId="2066" xr:uid="{00000000-0005-0000-0000-000032070000}"/>
    <cellStyle name="Normal 2 2 17 2" xfId="3336" xr:uid="{00000000-0005-0000-0000-000033070000}"/>
    <cellStyle name="Normal 2 2 17 2 2" xfId="33419" xr:uid="{00000000-0005-0000-0000-000034070000}"/>
    <cellStyle name="Normal 2 2 17 3" xfId="32814" xr:uid="{00000000-0005-0000-0000-000035070000}"/>
    <cellStyle name="Normal 2 2 18" xfId="2231" xr:uid="{00000000-0005-0000-0000-000036070000}"/>
    <cellStyle name="Normal 2 2 18 2" xfId="3360" xr:uid="{00000000-0005-0000-0000-000037070000}"/>
    <cellStyle name="Normal 2 2 18 2 2" xfId="33443" xr:uid="{00000000-0005-0000-0000-000038070000}"/>
    <cellStyle name="Normal 2 2 18 3" xfId="32838" xr:uid="{00000000-0005-0000-0000-000039070000}"/>
    <cellStyle name="Normal 2 2 19" xfId="2376" xr:uid="{00000000-0005-0000-0000-00003A070000}"/>
    <cellStyle name="Normal 2 2 19 2" xfId="3384" xr:uid="{00000000-0005-0000-0000-00003B070000}"/>
    <cellStyle name="Normal 2 2 19 2 2" xfId="33467" xr:uid="{00000000-0005-0000-0000-00003C070000}"/>
    <cellStyle name="Normal 2 2 19 3" xfId="32862" xr:uid="{00000000-0005-0000-0000-00003D070000}"/>
    <cellStyle name="Normal 2 2 2" xfId="323" xr:uid="{00000000-0005-0000-0000-00003E070000}"/>
    <cellStyle name="Normal 2 2 2 10" xfId="1355" xr:uid="{00000000-0005-0000-0000-00003F070000}"/>
    <cellStyle name="Normal 2 2 2 10 2" xfId="1773" xr:uid="{00000000-0005-0000-0000-000040070000}"/>
    <cellStyle name="Normal 2 2 2 10 2 2" xfId="3215" xr:uid="{00000000-0005-0000-0000-000041070000}"/>
    <cellStyle name="Normal 2 2 2 10 2 2 2" xfId="33299" xr:uid="{00000000-0005-0000-0000-000042070000}"/>
    <cellStyle name="Normal 2 2 2 10 2 3" xfId="32695" xr:uid="{00000000-0005-0000-0000-000043070000}"/>
    <cellStyle name="Normal 2 2 2 10 3" xfId="2987" xr:uid="{00000000-0005-0000-0000-000044070000}"/>
    <cellStyle name="Normal 2 2 2 10 3 2" xfId="33069" xr:uid="{00000000-0005-0000-0000-000045070000}"/>
    <cellStyle name="Normal 2 2 2 10 4" xfId="32465" xr:uid="{00000000-0005-0000-0000-000046070000}"/>
    <cellStyle name="Normal 2 2 2 11" xfId="1383" xr:uid="{00000000-0005-0000-0000-000047070000}"/>
    <cellStyle name="Normal 2 2 2 11 2" xfId="1797" xr:uid="{00000000-0005-0000-0000-000048070000}"/>
    <cellStyle name="Normal 2 2 2 11 2 2" xfId="3239" xr:uid="{00000000-0005-0000-0000-000049070000}"/>
    <cellStyle name="Normal 2 2 2 11 2 2 2" xfId="33323" xr:uid="{00000000-0005-0000-0000-00004A070000}"/>
    <cellStyle name="Normal 2 2 2 11 2 3" xfId="32719" xr:uid="{00000000-0005-0000-0000-00004B070000}"/>
    <cellStyle name="Normal 2 2 2 11 3" xfId="3011" xr:uid="{00000000-0005-0000-0000-00004C070000}"/>
    <cellStyle name="Normal 2 2 2 11 3 2" xfId="33093" xr:uid="{00000000-0005-0000-0000-00004D070000}"/>
    <cellStyle name="Normal 2 2 2 11 4" xfId="32489" xr:uid="{00000000-0005-0000-0000-00004E070000}"/>
    <cellStyle name="Normal 2 2 2 12" xfId="1596" xr:uid="{00000000-0005-0000-0000-00004F070000}"/>
    <cellStyle name="Normal 2 2 2 12 2" xfId="3039" xr:uid="{00000000-0005-0000-0000-000050070000}"/>
    <cellStyle name="Normal 2 2 2 12 2 2" xfId="33123" xr:uid="{00000000-0005-0000-0000-000051070000}"/>
    <cellStyle name="Normal 2 2 2 12 3" xfId="32513" xr:uid="{00000000-0005-0000-0000-000052070000}"/>
    <cellStyle name="Normal 2 2 2 13" xfId="1823" xr:uid="{00000000-0005-0000-0000-000053070000}"/>
    <cellStyle name="Normal 2 2 2 13 2" xfId="3264" xr:uid="{00000000-0005-0000-0000-000054070000}"/>
    <cellStyle name="Normal 2 2 2 13 2 2" xfId="33347" xr:uid="{00000000-0005-0000-0000-000055070000}"/>
    <cellStyle name="Normal 2 2 2 13 3" xfId="32743" xr:uid="{00000000-0005-0000-0000-000056070000}"/>
    <cellStyle name="Normal 2 2 2 14" xfId="1851" xr:uid="{00000000-0005-0000-0000-000057070000}"/>
    <cellStyle name="Normal 2 2 2 14 2" xfId="3288" xr:uid="{00000000-0005-0000-0000-000058070000}"/>
    <cellStyle name="Normal 2 2 2 14 2 2" xfId="33371" xr:uid="{00000000-0005-0000-0000-000059070000}"/>
    <cellStyle name="Normal 2 2 2 14 3" xfId="32767" xr:uid="{00000000-0005-0000-0000-00005A070000}"/>
    <cellStyle name="Normal 2 2 2 15" xfId="2032" xr:uid="{00000000-0005-0000-0000-00005B070000}"/>
    <cellStyle name="Normal 2 2 2 15 2" xfId="3313" xr:uid="{00000000-0005-0000-0000-00005C070000}"/>
    <cellStyle name="Normal 2 2 2 15 2 2" xfId="33396" xr:uid="{00000000-0005-0000-0000-00005D070000}"/>
    <cellStyle name="Normal 2 2 2 15 3" xfId="32791" xr:uid="{00000000-0005-0000-0000-00005E070000}"/>
    <cellStyle name="Normal 2 2 2 16" xfId="2067" xr:uid="{00000000-0005-0000-0000-00005F070000}"/>
    <cellStyle name="Normal 2 2 2 16 2" xfId="3337" xr:uid="{00000000-0005-0000-0000-000060070000}"/>
    <cellStyle name="Normal 2 2 2 16 2 2" xfId="33420" xr:uid="{00000000-0005-0000-0000-000061070000}"/>
    <cellStyle name="Normal 2 2 2 16 3" xfId="32815" xr:uid="{00000000-0005-0000-0000-000062070000}"/>
    <cellStyle name="Normal 2 2 2 17" xfId="2232" xr:uid="{00000000-0005-0000-0000-000063070000}"/>
    <cellStyle name="Normal 2 2 2 17 2" xfId="3361" xr:uid="{00000000-0005-0000-0000-000064070000}"/>
    <cellStyle name="Normal 2 2 2 17 2 2" xfId="33444" xr:uid="{00000000-0005-0000-0000-000065070000}"/>
    <cellStyle name="Normal 2 2 2 17 3" xfId="32839" xr:uid="{00000000-0005-0000-0000-000066070000}"/>
    <cellStyle name="Normal 2 2 2 18" xfId="2377" xr:uid="{00000000-0005-0000-0000-000067070000}"/>
    <cellStyle name="Normal 2 2 2 18 2" xfId="3385" xr:uid="{00000000-0005-0000-0000-000068070000}"/>
    <cellStyle name="Normal 2 2 2 18 2 2" xfId="33468" xr:uid="{00000000-0005-0000-0000-000069070000}"/>
    <cellStyle name="Normal 2 2 2 18 3" xfId="32863" xr:uid="{00000000-0005-0000-0000-00006A070000}"/>
    <cellStyle name="Normal 2 2 2 19" xfId="2705" xr:uid="{00000000-0005-0000-0000-00006B070000}"/>
    <cellStyle name="Normal 2 2 2 19 2" xfId="32892" xr:uid="{00000000-0005-0000-0000-00006C070000}"/>
    <cellStyle name="Normal 2 2 2 2" xfId="327" xr:uid="{00000000-0005-0000-0000-00006D070000}"/>
    <cellStyle name="Normal 2 2 2 2 10" xfId="1384" xr:uid="{00000000-0005-0000-0000-00006E070000}"/>
    <cellStyle name="Normal 2 2 2 2 10 2" xfId="1798" xr:uid="{00000000-0005-0000-0000-00006F070000}"/>
    <cellStyle name="Normal 2 2 2 2 10 2 2" xfId="3240" xr:uid="{00000000-0005-0000-0000-000070070000}"/>
    <cellStyle name="Normal 2 2 2 2 10 2 2 2" xfId="33324" xr:uid="{00000000-0005-0000-0000-000071070000}"/>
    <cellStyle name="Normal 2 2 2 2 10 2 3" xfId="32720" xr:uid="{00000000-0005-0000-0000-000072070000}"/>
    <cellStyle name="Normal 2 2 2 2 10 3" xfId="3012" xr:uid="{00000000-0005-0000-0000-000073070000}"/>
    <cellStyle name="Normal 2 2 2 2 10 3 2" xfId="33094" xr:uid="{00000000-0005-0000-0000-000074070000}"/>
    <cellStyle name="Normal 2 2 2 2 10 4" xfId="32490" xr:uid="{00000000-0005-0000-0000-000075070000}"/>
    <cellStyle name="Normal 2 2 2 2 11" xfId="1597" xr:uid="{00000000-0005-0000-0000-000076070000}"/>
    <cellStyle name="Normal 2 2 2 2 11 2" xfId="3040" xr:uid="{00000000-0005-0000-0000-000077070000}"/>
    <cellStyle name="Normal 2 2 2 2 11 2 2" xfId="33124" xr:uid="{00000000-0005-0000-0000-000078070000}"/>
    <cellStyle name="Normal 2 2 2 2 11 3" xfId="32514" xr:uid="{00000000-0005-0000-0000-000079070000}"/>
    <cellStyle name="Normal 2 2 2 2 12" xfId="1824" xr:uid="{00000000-0005-0000-0000-00007A070000}"/>
    <cellStyle name="Normal 2 2 2 2 12 2" xfId="3265" xr:uid="{00000000-0005-0000-0000-00007B070000}"/>
    <cellStyle name="Normal 2 2 2 2 12 2 2" xfId="33348" xr:uid="{00000000-0005-0000-0000-00007C070000}"/>
    <cellStyle name="Normal 2 2 2 2 12 3" xfId="32744" xr:uid="{00000000-0005-0000-0000-00007D070000}"/>
    <cellStyle name="Normal 2 2 2 2 13" xfId="1852" xr:uid="{00000000-0005-0000-0000-00007E070000}"/>
    <cellStyle name="Normal 2 2 2 2 13 2" xfId="3289" xr:uid="{00000000-0005-0000-0000-00007F070000}"/>
    <cellStyle name="Normal 2 2 2 2 13 2 2" xfId="33372" xr:uid="{00000000-0005-0000-0000-000080070000}"/>
    <cellStyle name="Normal 2 2 2 2 13 3" xfId="32768" xr:uid="{00000000-0005-0000-0000-000081070000}"/>
    <cellStyle name="Normal 2 2 2 2 14" xfId="2033" xr:uid="{00000000-0005-0000-0000-000082070000}"/>
    <cellStyle name="Normal 2 2 2 2 14 2" xfId="3314" xr:uid="{00000000-0005-0000-0000-000083070000}"/>
    <cellStyle name="Normal 2 2 2 2 14 2 2" xfId="33397" xr:uid="{00000000-0005-0000-0000-000084070000}"/>
    <cellStyle name="Normal 2 2 2 2 14 3" xfId="32792" xr:uid="{00000000-0005-0000-0000-000085070000}"/>
    <cellStyle name="Normal 2 2 2 2 15" xfId="2068" xr:uid="{00000000-0005-0000-0000-000086070000}"/>
    <cellStyle name="Normal 2 2 2 2 15 2" xfId="3338" xr:uid="{00000000-0005-0000-0000-000087070000}"/>
    <cellStyle name="Normal 2 2 2 2 15 2 2" xfId="33421" xr:uid="{00000000-0005-0000-0000-000088070000}"/>
    <cellStyle name="Normal 2 2 2 2 15 3" xfId="32816" xr:uid="{00000000-0005-0000-0000-000089070000}"/>
    <cellStyle name="Normal 2 2 2 2 16" xfId="2233" xr:uid="{00000000-0005-0000-0000-00008A070000}"/>
    <cellStyle name="Normal 2 2 2 2 16 2" xfId="3362" xr:uid="{00000000-0005-0000-0000-00008B070000}"/>
    <cellStyle name="Normal 2 2 2 2 16 2 2" xfId="33445" xr:uid="{00000000-0005-0000-0000-00008C070000}"/>
    <cellStyle name="Normal 2 2 2 2 16 3" xfId="32840" xr:uid="{00000000-0005-0000-0000-00008D070000}"/>
    <cellStyle name="Normal 2 2 2 2 17" xfId="2378" xr:uid="{00000000-0005-0000-0000-00008E070000}"/>
    <cellStyle name="Normal 2 2 2 2 17 2" xfId="3386" xr:uid="{00000000-0005-0000-0000-00008F070000}"/>
    <cellStyle name="Normal 2 2 2 2 17 2 2" xfId="33469" xr:uid="{00000000-0005-0000-0000-000090070000}"/>
    <cellStyle name="Normal 2 2 2 2 17 3" xfId="32864" xr:uid="{00000000-0005-0000-0000-000091070000}"/>
    <cellStyle name="Normal 2 2 2 2 18" xfId="2707" xr:uid="{00000000-0005-0000-0000-000092070000}"/>
    <cellStyle name="Normal 2 2 2 2 18 2" xfId="32896" xr:uid="{00000000-0005-0000-0000-000093070000}"/>
    <cellStyle name="Normal 2 2 2 2 19" xfId="3822" xr:uid="{00000000-0005-0000-0000-000094070000}"/>
    <cellStyle name="Normal 2 2 2 2 19 2" xfId="34267" xr:uid="{00000000-0005-0000-0000-000095070000}"/>
    <cellStyle name="Normal 2 2 2 2 2" xfId="451" xr:uid="{00000000-0005-0000-0000-000096070000}"/>
    <cellStyle name="Normal 2 2 2 2 2 10" xfId="1825" xr:uid="{00000000-0005-0000-0000-000097070000}"/>
    <cellStyle name="Normal 2 2 2 2 2 10 2" xfId="3266" xr:uid="{00000000-0005-0000-0000-000098070000}"/>
    <cellStyle name="Normal 2 2 2 2 2 10 2 2" xfId="33349" xr:uid="{00000000-0005-0000-0000-000099070000}"/>
    <cellStyle name="Normal 2 2 2 2 2 10 3" xfId="32745" xr:uid="{00000000-0005-0000-0000-00009A070000}"/>
    <cellStyle name="Normal 2 2 2 2 2 11" xfId="1853" xr:uid="{00000000-0005-0000-0000-00009B070000}"/>
    <cellStyle name="Normal 2 2 2 2 2 11 2" xfId="3290" xr:uid="{00000000-0005-0000-0000-00009C070000}"/>
    <cellStyle name="Normal 2 2 2 2 2 11 2 2" xfId="33373" xr:uid="{00000000-0005-0000-0000-00009D070000}"/>
    <cellStyle name="Normal 2 2 2 2 2 11 3" xfId="32769" xr:uid="{00000000-0005-0000-0000-00009E070000}"/>
    <cellStyle name="Normal 2 2 2 2 2 12" xfId="2034" xr:uid="{00000000-0005-0000-0000-00009F070000}"/>
    <cellStyle name="Normal 2 2 2 2 2 12 2" xfId="3315" xr:uid="{00000000-0005-0000-0000-0000A0070000}"/>
    <cellStyle name="Normal 2 2 2 2 2 12 2 2" xfId="33398" xr:uid="{00000000-0005-0000-0000-0000A1070000}"/>
    <cellStyle name="Normal 2 2 2 2 2 12 3" xfId="32793" xr:uid="{00000000-0005-0000-0000-0000A2070000}"/>
    <cellStyle name="Normal 2 2 2 2 2 13" xfId="2069" xr:uid="{00000000-0005-0000-0000-0000A3070000}"/>
    <cellStyle name="Normal 2 2 2 2 2 13 2" xfId="3339" xr:uid="{00000000-0005-0000-0000-0000A4070000}"/>
    <cellStyle name="Normal 2 2 2 2 2 13 2 2" xfId="33422" xr:uid="{00000000-0005-0000-0000-0000A5070000}"/>
    <cellStyle name="Normal 2 2 2 2 2 13 3" xfId="32817" xr:uid="{00000000-0005-0000-0000-0000A6070000}"/>
    <cellStyle name="Normal 2 2 2 2 2 14" xfId="2234" xr:uid="{00000000-0005-0000-0000-0000A7070000}"/>
    <cellStyle name="Normal 2 2 2 2 2 14 2" xfId="3363" xr:uid="{00000000-0005-0000-0000-0000A8070000}"/>
    <cellStyle name="Normal 2 2 2 2 2 14 2 2" xfId="33446" xr:uid="{00000000-0005-0000-0000-0000A9070000}"/>
    <cellStyle name="Normal 2 2 2 2 2 14 3" xfId="32841" xr:uid="{00000000-0005-0000-0000-0000AA070000}"/>
    <cellStyle name="Normal 2 2 2 2 2 15" xfId="2379" xr:uid="{00000000-0005-0000-0000-0000AB070000}"/>
    <cellStyle name="Normal 2 2 2 2 2 15 2" xfId="3387" xr:uid="{00000000-0005-0000-0000-0000AC070000}"/>
    <cellStyle name="Normal 2 2 2 2 2 15 2 2" xfId="33470" xr:uid="{00000000-0005-0000-0000-0000AD070000}"/>
    <cellStyle name="Normal 2 2 2 2 2 15 3" xfId="32865" xr:uid="{00000000-0005-0000-0000-0000AE070000}"/>
    <cellStyle name="Normal 2 2 2 2 2 16" xfId="2829" xr:uid="{00000000-0005-0000-0000-0000AF070000}"/>
    <cellStyle name="Normal 2 2 2 2 2 16 2" xfId="32911" xr:uid="{00000000-0005-0000-0000-0000B0070000}"/>
    <cellStyle name="Normal 2 2 2 2 2 17" xfId="3823" xr:uid="{00000000-0005-0000-0000-0000B1070000}"/>
    <cellStyle name="Normal 2 2 2 2 2 17 2" xfId="34268" xr:uid="{00000000-0005-0000-0000-0000B2070000}"/>
    <cellStyle name="Normal 2 2 2 2 2 18" xfId="4114" xr:uid="{00000000-0005-0000-0000-0000B3070000}"/>
    <cellStyle name="Normal 2 2 2 2 2 18 2" xfId="34300" xr:uid="{00000000-0005-0000-0000-0000B4070000}"/>
    <cellStyle name="Normal 2 2 2 2 2 19" xfId="4152" xr:uid="{00000000-0005-0000-0000-0000B5070000}"/>
    <cellStyle name="Normal 2 2 2 2 2 19 2" xfId="34325" xr:uid="{00000000-0005-0000-0000-0000B6070000}"/>
    <cellStyle name="Normal 2 2 2 2 2 2" xfId="750" xr:uid="{00000000-0005-0000-0000-0000B7070000}"/>
    <cellStyle name="Normal 2 2 2 2 2 2 2" xfId="1660" xr:uid="{00000000-0005-0000-0000-0000B8070000}"/>
    <cellStyle name="Normal 2 2 2 2 2 2 2 2" xfId="3102" xr:uid="{00000000-0005-0000-0000-0000B9070000}"/>
    <cellStyle name="Normal 2 2 2 2 2 2 2 2 2" xfId="33186" xr:uid="{00000000-0005-0000-0000-0000BA070000}"/>
    <cellStyle name="Normal 2 2 2 2 2 2 2 3" xfId="32582" xr:uid="{00000000-0005-0000-0000-0000BB070000}"/>
    <cellStyle name="Normal 2 2 2 2 2 2 3" xfId="2872" xr:uid="{00000000-0005-0000-0000-0000BC070000}"/>
    <cellStyle name="Normal 2 2 2 2 2 2 3 2" xfId="32954" xr:uid="{00000000-0005-0000-0000-0000BD070000}"/>
    <cellStyle name="Normal 2 2 2 2 2 2 4" xfId="32344" xr:uid="{00000000-0005-0000-0000-0000BE070000}"/>
    <cellStyle name="Normal 2 2 2 2 2 20" xfId="6779" xr:uid="{00000000-0005-0000-0000-0000BF070000}"/>
    <cellStyle name="Normal 2 2 2 2 2 20 2" xfId="35451" xr:uid="{00000000-0005-0000-0000-0000C0070000}"/>
    <cellStyle name="Normal 2 2 2 2 2 21" xfId="6828" xr:uid="{00000000-0005-0000-0000-0000C1070000}"/>
    <cellStyle name="Normal 2 2 2 2 2 21 2" xfId="36416" xr:uid="{00000000-0005-0000-0000-0000C2070000}"/>
    <cellStyle name="Normal 2 2 2 2 2 22" xfId="32028" xr:uid="{00000000-0005-0000-0000-0000C3070000}"/>
    <cellStyle name="Normal 2 2 2 2 2 23" xfId="40578" xr:uid="{00000000-0005-0000-0000-0000C4070000}"/>
    <cellStyle name="Normal 2 2 2 2 2 3" xfId="821" xr:uid="{00000000-0005-0000-0000-0000C5070000}"/>
    <cellStyle name="Normal 2 2 2 2 2 3 2" xfId="1683" xr:uid="{00000000-0005-0000-0000-0000C6070000}"/>
    <cellStyle name="Normal 2 2 2 2 2 3 2 2" xfId="3125" xr:uid="{00000000-0005-0000-0000-0000C7070000}"/>
    <cellStyle name="Normal 2 2 2 2 2 3 2 2 2" xfId="33209" xr:uid="{00000000-0005-0000-0000-0000C8070000}"/>
    <cellStyle name="Normal 2 2 2 2 2 3 2 3" xfId="32605" xr:uid="{00000000-0005-0000-0000-0000C9070000}"/>
    <cellStyle name="Normal 2 2 2 2 2 3 3" xfId="2895" xr:uid="{00000000-0005-0000-0000-0000CA070000}"/>
    <cellStyle name="Normal 2 2 2 2 2 3 3 2" xfId="32977" xr:uid="{00000000-0005-0000-0000-0000CB070000}"/>
    <cellStyle name="Normal 2 2 2 2 2 3 4" xfId="32367" xr:uid="{00000000-0005-0000-0000-0000CC070000}"/>
    <cellStyle name="Normal 2 2 2 2 2 4" xfId="1021" xr:uid="{00000000-0005-0000-0000-0000CD070000}"/>
    <cellStyle name="Normal 2 2 2 2 2 4 2" xfId="1705" xr:uid="{00000000-0005-0000-0000-0000CE070000}"/>
    <cellStyle name="Normal 2 2 2 2 2 4 2 2" xfId="3147" xr:uid="{00000000-0005-0000-0000-0000CF070000}"/>
    <cellStyle name="Normal 2 2 2 2 2 4 2 2 2" xfId="33231" xr:uid="{00000000-0005-0000-0000-0000D0070000}"/>
    <cellStyle name="Normal 2 2 2 2 2 4 2 3" xfId="32627" xr:uid="{00000000-0005-0000-0000-0000D1070000}"/>
    <cellStyle name="Normal 2 2 2 2 2 4 3" xfId="2917" xr:uid="{00000000-0005-0000-0000-0000D2070000}"/>
    <cellStyle name="Normal 2 2 2 2 2 4 3 2" xfId="32999" xr:uid="{00000000-0005-0000-0000-0000D3070000}"/>
    <cellStyle name="Normal 2 2 2 2 2 4 4" xfId="32397" xr:uid="{00000000-0005-0000-0000-0000D4070000}"/>
    <cellStyle name="Normal 2 2 2 2 2 5" xfId="1049" xr:uid="{00000000-0005-0000-0000-0000D5070000}"/>
    <cellStyle name="Normal 2 2 2 2 2 5 2" xfId="1727" xr:uid="{00000000-0005-0000-0000-0000D6070000}"/>
    <cellStyle name="Normal 2 2 2 2 2 5 2 2" xfId="3169" xr:uid="{00000000-0005-0000-0000-0000D7070000}"/>
    <cellStyle name="Normal 2 2 2 2 2 5 2 2 2" xfId="33253" xr:uid="{00000000-0005-0000-0000-0000D8070000}"/>
    <cellStyle name="Normal 2 2 2 2 2 5 2 3" xfId="32649" xr:uid="{00000000-0005-0000-0000-0000D9070000}"/>
    <cellStyle name="Normal 2 2 2 2 2 5 3" xfId="2941" xr:uid="{00000000-0005-0000-0000-0000DA070000}"/>
    <cellStyle name="Normal 2 2 2 2 2 5 3 2" xfId="33023" xr:uid="{00000000-0005-0000-0000-0000DB070000}"/>
    <cellStyle name="Normal 2 2 2 2 2 5 4" xfId="32419" xr:uid="{00000000-0005-0000-0000-0000DC070000}"/>
    <cellStyle name="Normal 2 2 2 2 2 6" xfId="1324" xr:uid="{00000000-0005-0000-0000-0000DD070000}"/>
    <cellStyle name="Normal 2 2 2 2 2 6 2" xfId="1751" xr:uid="{00000000-0005-0000-0000-0000DE070000}"/>
    <cellStyle name="Normal 2 2 2 2 2 6 2 2" xfId="3193" xr:uid="{00000000-0005-0000-0000-0000DF070000}"/>
    <cellStyle name="Normal 2 2 2 2 2 6 2 2 2" xfId="33277" xr:uid="{00000000-0005-0000-0000-0000E0070000}"/>
    <cellStyle name="Normal 2 2 2 2 2 6 2 3" xfId="32673" xr:uid="{00000000-0005-0000-0000-0000E1070000}"/>
    <cellStyle name="Normal 2 2 2 2 2 6 3" xfId="2965" xr:uid="{00000000-0005-0000-0000-0000E2070000}"/>
    <cellStyle name="Normal 2 2 2 2 2 6 3 2" xfId="33047" xr:uid="{00000000-0005-0000-0000-0000E3070000}"/>
    <cellStyle name="Normal 2 2 2 2 2 6 4" xfId="32443" xr:uid="{00000000-0005-0000-0000-0000E4070000}"/>
    <cellStyle name="Normal 2 2 2 2 2 7" xfId="1357" xr:uid="{00000000-0005-0000-0000-0000E5070000}"/>
    <cellStyle name="Normal 2 2 2 2 2 7 2" xfId="1775" xr:uid="{00000000-0005-0000-0000-0000E6070000}"/>
    <cellStyle name="Normal 2 2 2 2 2 7 2 2" xfId="3217" xr:uid="{00000000-0005-0000-0000-0000E7070000}"/>
    <cellStyle name="Normal 2 2 2 2 2 7 2 2 2" xfId="33301" xr:uid="{00000000-0005-0000-0000-0000E8070000}"/>
    <cellStyle name="Normal 2 2 2 2 2 7 2 3" xfId="32697" xr:uid="{00000000-0005-0000-0000-0000E9070000}"/>
    <cellStyle name="Normal 2 2 2 2 2 7 3" xfId="2989" xr:uid="{00000000-0005-0000-0000-0000EA070000}"/>
    <cellStyle name="Normal 2 2 2 2 2 7 3 2" xfId="33071" xr:uid="{00000000-0005-0000-0000-0000EB070000}"/>
    <cellStyle name="Normal 2 2 2 2 2 7 4" xfId="32467" xr:uid="{00000000-0005-0000-0000-0000EC070000}"/>
    <cellStyle name="Normal 2 2 2 2 2 8" xfId="1385" xr:uid="{00000000-0005-0000-0000-0000ED070000}"/>
    <cellStyle name="Normal 2 2 2 2 2 8 2" xfId="1799" xr:uid="{00000000-0005-0000-0000-0000EE070000}"/>
    <cellStyle name="Normal 2 2 2 2 2 8 2 2" xfId="3241" xr:uid="{00000000-0005-0000-0000-0000EF070000}"/>
    <cellStyle name="Normal 2 2 2 2 2 8 2 2 2" xfId="33325" xr:uid="{00000000-0005-0000-0000-0000F0070000}"/>
    <cellStyle name="Normal 2 2 2 2 2 8 2 3" xfId="32721" xr:uid="{00000000-0005-0000-0000-0000F1070000}"/>
    <cellStyle name="Normal 2 2 2 2 2 8 3" xfId="3013" xr:uid="{00000000-0005-0000-0000-0000F2070000}"/>
    <cellStyle name="Normal 2 2 2 2 2 8 3 2" xfId="33095" xr:uid="{00000000-0005-0000-0000-0000F3070000}"/>
    <cellStyle name="Normal 2 2 2 2 2 8 4" xfId="32491" xr:uid="{00000000-0005-0000-0000-0000F4070000}"/>
    <cellStyle name="Normal 2 2 2 2 2 9" xfId="1598" xr:uid="{00000000-0005-0000-0000-0000F5070000}"/>
    <cellStyle name="Normal 2 2 2 2 2 9 2" xfId="3041" xr:uid="{00000000-0005-0000-0000-0000F6070000}"/>
    <cellStyle name="Normal 2 2 2 2 2 9 2 2" xfId="33125" xr:uid="{00000000-0005-0000-0000-0000F7070000}"/>
    <cellStyle name="Normal 2 2 2 2 2 9 3" xfId="32515" xr:uid="{00000000-0005-0000-0000-0000F8070000}"/>
    <cellStyle name="Normal 2 2 2 2 20" xfId="4113" xr:uid="{00000000-0005-0000-0000-0000F9070000}"/>
    <cellStyle name="Normal 2 2 2 2 20 2" xfId="34299" xr:uid="{00000000-0005-0000-0000-0000FA070000}"/>
    <cellStyle name="Normal 2 2 2 2 21" xfId="4151" xr:uid="{00000000-0005-0000-0000-0000FB070000}"/>
    <cellStyle name="Normal 2 2 2 2 21 2" xfId="34324" xr:uid="{00000000-0005-0000-0000-0000FC070000}"/>
    <cellStyle name="Normal 2 2 2 2 22" xfId="6778" xr:uid="{00000000-0005-0000-0000-0000FD070000}"/>
    <cellStyle name="Normal 2 2 2 2 22 2" xfId="35450" xr:uid="{00000000-0005-0000-0000-0000FE070000}"/>
    <cellStyle name="Normal 2 2 2 2 23" xfId="6827" xr:uid="{00000000-0005-0000-0000-0000FF070000}"/>
    <cellStyle name="Normal 2 2 2 2 23 2" xfId="36415" xr:uid="{00000000-0005-0000-0000-000000080000}"/>
    <cellStyle name="Normal 2 2 2 2 24" xfId="32027" xr:uid="{00000000-0005-0000-0000-000001080000}"/>
    <cellStyle name="Normal 2 2 2 2 25" xfId="40577" xr:uid="{00000000-0005-0000-0000-000002080000}"/>
    <cellStyle name="Normal 2 2 2 2 3" xfId="450" xr:uid="{00000000-0005-0000-0000-000003080000}"/>
    <cellStyle name="Normal 2 2 2 2 3 2" xfId="749" xr:uid="{00000000-0005-0000-0000-000004080000}"/>
    <cellStyle name="Normal 2 2 2 2 3 2 2" xfId="1659" xr:uid="{00000000-0005-0000-0000-000005080000}"/>
    <cellStyle name="Normal 2 2 2 2 3 2 2 2" xfId="3101" xr:uid="{00000000-0005-0000-0000-000006080000}"/>
    <cellStyle name="Normal 2 2 2 2 3 2 2 2 2" xfId="33185" xr:uid="{00000000-0005-0000-0000-000007080000}"/>
    <cellStyle name="Normal 2 2 2 2 3 2 2 3" xfId="32581" xr:uid="{00000000-0005-0000-0000-000008080000}"/>
    <cellStyle name="Normal 2 2 2 2 3 2 3" xfId="2871" xr:uid="{00000000-0005-0000-0000-000009080000}"/>
    <cellStyle name="Normal 2 2 2 2 3 2 3 2" xfId="32953" xr:uid="{00000000-0005-0000-0000-00000A080000}"/>
    <cellStyle name="Normal 2 2 2 2 3 2 4" xfId="32343" xr:uid="{00000000-0005-0000-0000-00000B080000}"/>
    <cellStyle name="Normal 2 2 2 2 3 3" xfId="1619" xr:uid="{00000000-0005-0000-0000-00000C080000}"/>
    <cellStyle name="Normal 2 2 2 2 3 3 2" xfId="3061" xr:uid="{00000000-0005-0000-0000-00000D080000}"/>
    <cellStyle name="Normal 2 2 2 2 3 3 2 2" xfId="33145" xr:uid="{00000000-0005-0000-0000-00000E080000}"/>
    <cellStyle name="Normal 2 2 2 2 3 3 3" xfId="32547" xr:uid="{00000000-0005-0000-0000-00000F080000}"/>
    <cellStyle name="Normal 2 2 2 2 3 4" xfId="2828" xr:uid="{00000000-0005-0000-0000-000010080000}"/>
    <cellStyle name="Normal 2 2 2 2 3 4 2" xfId="32910" xr:uid="{00000000-0005-0000-0000-000011080000}"/>
    <cellStyle name="Normal 2 2 2 2 3 5" xfId="32297" xr:uid="{00000000-0005-0000-0000-000012080000}"/>
    <cellStyle name="Normal 2 2 2 2 4" xfId="735" xr:uid="{00000000-0005-0000-0000-000013080000}"/>
    <cellStyle name="Normal 2 2 2 2 4 2" xfId="1645" xr:uid="{00000000-0005-0000-0000-000014080000}"/>
    <cellStyle name="Normal 2 2 2 2 4 2 2" xfId="3087" xr:uid="{00000000-0005-0000-0000-000015080000}"/>
    <cellStyle name="Normal 2 2 2 2 4 2 2 2" xfId="33171" xr:uid="{00000000-0005-0000-0000-000016080000}"/>
    <cellStyle name="Normal 2 2 2 2 4 2 3" xfId="32567" xr:uid="{00000000-0005-0000-0000-000017080000}"/>
    <cellStyle name="Normal 2 2 2 2 4 3" xfId="2857" xr:uid="{00000000-0005-0000-0000-000018080000}"/>
    <cellStyle name="Normal 2 2 2 2 4 3 2" xfId="32939" xr:uid="{00000000-0005-0000-0000-000019080000}"/>
    <cellStyle name="Normal 2 2 2 2 4 4" xfId="32329" xr:uid="{00000000-0005-0000-0000-00001A080000}"/>
    <cellStyle name="Normal 2 2 2 2 5" xfId="820" xr:uid="{00000000-0005-0000-0000-00001B080000}"/>
    <cellStyle name="Normal 2 2 2 2 5 2" xfId="1682" xr:uid="{00000000-0005-0000-0000-00001C080000}"/>
    <cellStyle name="Normal 2 2 2 2 5 2 2" xfId="3124" xr:uid="{00000000-0005-0000-0000-00001D080000}"/>
    <cellStyle name="Normal 2 2 2 2 5 2 2 2" xfId="33208" xr:uid="{00000000-0005-0000-0000-00001E080000}"/>
    <cellStyle name="Normal 2 2 2 2 5 2 3" xfId="32604" xr:uid="{00000000-0005-0000-0000-00001F080000}"/>
    <cellStyle name="Normal 2 2 2 2 5 3" xfId="2894" xr:uid="{00000000-0005-0000-0000-000020080000}"/>
    <cellStyle name="Normal 2 2 2 2 5 3 2" xfId="32976" xr:uid="{00000000-0005-0000-0000-000021080000}"/>
    <cellStyle name="Normal 2 2 2 2 5 4" xfId="32366" xr:uid="{00000000-0005-0000-0000-000022080000}"/>
    <cellStyle name="Normal 2 2 2 2 6" xfId="1020" xr:uid="{00000000-0005-0000-0000-000023080000}"/>
    <cellStyle name="Normal 2 2 2 2 6 2" xfId="1704" xr:uid="{00000000-0005-0000-0000-000024080000}"/>
    <cellStyle name="Normal 2 2 2 2 6 2 2" xfId="3146" xr:uid="{00000000-0005-0000-0000-000025080000}"/>
    <cellStyle name="Normal 2 2 2 2 6 2 2 2" xfId="33230" xr:uid="{00000000-0005-0000-0000-000026080000}"/>
    <cellStyle name="Normal 2 2 2 2 6 2 3" xfId="32626" xr:uid="{00000000-0005-0000-0000-000027080000}"/>
    <cellStyle name="Normal 2 2 2 2 6 3" xfId="2916" xr:uid="{00000000-0005-0000-0000-000028080000}"/>
    <cellStyle name="Normal 2 2 2 2 6 3 2" xfId="32998" xr:uid="{00000000-0005-0000-0000-000029080000}"/>
    <cellStyle name="Normal 2 2 2 2 6 4" xfId="32396" xr:uid="{00000000-0005-0000-0000-00002A080000}"/>
    <cellStyle name="Normal 2 2 2 2 7" xfId="1048" xr:uid="{00000000-0005-0000-0000-00002B080000}"/>
    <cellStyle name="Normal 2 2 2 2 7 2" xfId="1726" xr:uid="{00000000-0005-0000-0000-00002C080000}"/>
    <cellStyle name="Normal 2 2 2 2 7 2 2" xfId="3168" xr:uid="{00000000-0005-0000-0000-00002D080000}"/>
    <cellStyle name="Normal 2 2 2 2 7 2 2 2" xfId="33252" xr:uid="{00000000-0005-0000-0000-00002E080000}"/>
    <cellStyle name="Normal 2 2 2 2 7 2 3" xfId="32648" xr:uid="{00000000-0005-0000-0000-00002F080000}"/>
    <cellStyle name="Normal 2 2 2 2 7 3" xfId="2940" xr:uid="{00000000-0005-0000-0000-000030080000}"/>
    <cellStyle name="Normal 2 2 2 2 7 3 2" xfId="33022" xr:uid="{00000000-0005-0000-0000-000031080000}"/>
    <cellStyle name="Normal 2 2 2 2 7 4" xfId="32418" xr:uid="{00000000-0005-0000-0000-000032080000}"/>
    <cellStyle name="Normal 2 2 2 2 8" xfId="1323" xr:uid="{00000000-0005-0000-0000-000033080000}"/>
    <cellStyle name="Normal 2 2 2 2 8 2" xfId="1750" xr:uid="{00000000-0005-0000-0000-000034080000}"/>
    <cellStyle name="Normal 2 2 2 2 8 2 2" xfId="3192" xr:uid="{00000000-0005-0000-0000-000035080000}"/>
    <cellStyle name="Normal 2 2 2 2 8 2 2 2" xfId="33276" xr:uid="{00000000-0005-0000-0000-000036080000}"/>
    <cellStyle name="Normal 2 2 2 2 8 2 3" xfId="32672" xr:uid="{00000000-0005-0000-0000-000037080000}"/>
    <cellStyle name="Normal 2 2 2 2 8 3" xfId="2964" xr:uid="{00000000-0005-0000-0000-000038080000}"/>
    <cellStyle name="Normal 2 2 2 2 8 3 2" xfId="33046" xr:uid="{00000000-0005-0000-0000-000039080000}"/>
    <cellStyle name="Normal 2 2 2 2 8 4" xfId="32442" xr:uid="{00000000-0005-0000-0000-00003A080000}"/>
    <cellStyle name="Normal 2 2 2 2 9" xfId="1356" xr:uid="{00000000-0005-0000-0000-00003B080000}"/>
    <cellStyle name="Normal 2 2 2 2 9 2" xfId="1774" xr:uid="{00000000-0005-0000-0000-00003C080000}"/>
    <cellStyle name="Normal 2 2 2 2 9 2 2" xfId="3216" xr:uid="{00000000-0005-0000-0000-00003D080000}"/>
    <cellStyle name="Normal 2 2 2 2 9 2 2 2" xfId="33300" xr:uid="{00000000-0005-0000-0000-00003E080000}"/>
    <cellStyle name="Normal 2 2 2 2 9 2 3" xfId="32696" xr:uid="{00000000-0005-0000-0000-00003F080000}"/>
    <cellStyle name="Normal 2 2 2 2 9 3" xfId="2988" xr:uid="{00000000-0005-0000-0000-000040080000}"/>
    <cellStyle name="Normal 2 2 2 2 9 3 2" xfId="33070" xr:uid="{00000000-0005-0000-0000-000041080000}"/>
    <cellStyle name="Normal 2 2 2 2 9 4" xfId="32466" xr:uid="{00000000-0005-0000-0000-000042080000}"/>
    <cellStyle name="Normal 2 2 2 20" xfId="3821" xr:uid="{00000000-0005-0000-0000-000043080000}"/>
    <cellStyle name="Normal 2 2 2 20 2" xfId="34266" xr:uid="{00000000-0005-0000-0000-000044080000}"/>
    <cellStyle name="Normal 2 2 2 21" xfId="4112" xr:uid="{00000000-0005-0000-0000-000045080000}"/>
    <cellStyle name="Normal 2 2 2 21 2" xfId="34298" xr:uid="{00000000-0005-0000-0000-000046080000}"/>
    <cellStyle name="Normal 2 2 2 22" xfId="4150" xr:uid="{00000000-0005-0000-0000-000047080000}"/>
    <cellStyle name="Normal 2 2 2 22 2" xfId="34323" xr:uid="{00000000-0005-0000-0000-000048080000}"/>
    <cellStyle name="Normal 2 2 2 23" xfId="6777" xr:uid="{00000000-0005-0000-0000-000049080000}"/>
    <cellStyle name="Normal 2 2 2 23 2" xfId="35449" xr:uid="{00000000-0005-0000-0000-00004A080000}"/>
    <cellStyle name="Normal 2 2 2 24" xfId="6826" xr:uid="{00000000-0005-0000-0000-00004B080000}"/>
    <cellStyle name="Normal 2 2 2 24 2" xfId="36414" xr:uid="{00000000-0005-0000-0000-00004C080000}"/>
    <cellStyle name="Normal 2 2 2 25" xfId="32026" xr:uid="{00000000-0005-0000-0000-00004D080000}"/>
    <cellStyle name="Normal 2 2 2 26" xfId="40576" xr:uid="{00000000-0005-0000-0000-00004E080000}"/>
    <cellStyle name="Normal 2 2 2 3" xfId="452" xr:uid="{00000000-0005-0000-0000-00004F080000}"/>
    <cellStyle name="Normal 2 2 2 3 10" xfId="1826" xr:uid="{00000000-0005-0000-0000-000050080000}"/>
    <cellStyle name="Normal 2 2 2 3 10 2" xfId="3267" xr:uid="{00000000-0005-0000-0000-000051080000}"/>
    <cellStyle name="Normal 2 2 2 3 10 2 2" xfId="33350" xr:uid="{00000000-0005-0000-0000-000052080000}"/>
    <cellStyle name="Normal 2 2 2 3 10 3" xfId="32746" xr:uid="{00000000-0005-0000-0000-000053080000}"/>
    <cellStyle name="Normal 2 2 2 3 11" xfId="1854" xr:uid="{00000000-0005-0000-0000-000054080000}"/>
    <cellStyle name="Normal 2 2 2 3 11 2" xfId="3291" xr:uid="{00000000-0005-0000-0000-000055080000}"/>
    <cellStyle name="Normal 2 2 2 3 11 2 2" xfId="33374" xr:uid="{00000000-0005-0000-0000-000056080000}"/>
    <cellStyle name="Normal 2 2 2 3 11 3" xfId="32770" xr:uid="{00000000-0005-0000-0000-000057080000}"/>
    <cellStyle name="Normal 2 2 2 3 12" xfId="2035" xr:uid="{00000000-0005-0000-0000-000058080000}"/>
    <cellStyle name="Normal 2 2 2 3 12 2" xfId="3316" xr:uid="{00000000-0005-0000-0000-000059080000}"/>
    <cellStyle name="Normal 2 2 2 3 12 2 2" xfId="33399" xr:uid="{00000000-0005-0000-0000-00005A080000}"/>
    <cellStyle name="Normal 2 2 2 3 12 3" xfId="32794" xr:uid="{00000000-0005-0000-0000-00005B080000}"/>
    <cellStyle name="Normal 2 2 2 3 13" xfId="2070" xr:uid="{00000000-0005-0000-0000-00005C080000}"/>
    <cellStyle name="Normal 2 2 2 3 13 2" xfId="3340" xr:uid="{00000000-0005-0000-0000-00005D080000}"/>
    <cellStyle name="Normal 2 2 2 3 13 2 2" xfId="33423" xr:uid="{00000000-0005-0000-0000-00005E080000}"/>
    <cellStyle name="Normal 2 2 2 3 13 3" xfId="32818" xr:uid="{00000000-0005-0000-0000-00005F080000}"/>
    <cellStyle name="Normal 2 2 2 3 14" xfId="2235" xr:uid="{00000000-0005-0000-0000-000060080000}"/>
    <cellStyle name="Normal 2 2 2 3 14 2" xfId="3364" xr:uid="{00000000-0005-0000-0000-000061080000}"/>
    <cellStyle name="Normal 2 2 2 3 14 2 2" xfId="33447" xr:uid="{00000000-0005-0000-0000-000062080000}"/>
    <cellStyle name="Normal 2 2 2 3 14 3" xfId="32842" xr:uid="{00000000-0005-0000-0000-000063080000}"/>
    <cellStyle name="Normal 2 2 2 3 15" xfId="2380" xr:uid="{00000000-0005-0000-0000-000064080000}"/>
    <cellStyle name="Normal 2 2 2 3 15 2" xfId="3388" xr:uid="{00000000-0005-0000-0000-000065080000}"/>
    <cellStyle name="Normal 2 2 2 3 15 2 2" xfId="33471" xr:uid="{00000000-0005-0000-0000-000066080000}"/>
    <cellStyle name="Normal 2 2 2 3 15 3" xfId="32866" xr:uid="{00000000-0005-0000-0000-000067080000}"/>
    <cellStyle name="Normal 2 2 2 3 16" xfId="2830" xr:uid="{00000000-0005-0000-0000-000068080000}"/>
    <cellStyle name="Normal 2 2 2 3 16 2" xfId="32912" xr:uid="{00000000-0005-0000-0000-000069080000}"/>
    <cellStyle name="Normal 2 2 2 3 17" xfId="3824" xr:uid="{00000000-0005-0000-0000-00006A080000}"/>
    <cellStyle name="Normal 2 2 2 3 17 2" xfId="34269" xr:uid="{00000000-0005-0000-0000-00006B080000}"/>
    <cellStyle name="Normal 2 2 2 3 18" xfId="4115" xr:uid="{00000000-0005-0000-0000-00006C080000}"/>
    <cellStyle name="Normal 2 2 2 3 18 2" xfId="34301" xr:uid="{00000000-0005-0000-0000-00006D080000}"/>
    <cellStyle name="Normal 2 2 2 3 19" xfId="4153" xr:uid="{00000000-0005-0000-0000-00006E080000}"/>
    <cellStyle name="Normal 2 2 2 3 19 2" xfId="34326" xr:uid="{00000000-0005-0000-0000-00006F080000}"/>
    <cellStyle name="Normal 2 2 2 3 2" xfId="751" xr:uid="{00000000-0005-0000-0000-000070080000}"/>
    <cellStyle name="Normal 2 2 2 3 2 2" xfId="1661" xr:uid="{00000000-0005-0000-0000-000071080000}"/>
    <cellStyle name="Normal 2 2 2 3 2 2 2" xfId="3103" xr:uid="{00000000-0005-0000-0000-000072080000}"/>
    <cellStyle name="Normal 2 2 2 3 2 2 2 2" xfId="33187" xr:uid="{00000000-0005-0000-0000-000073080000}"/>
    <cellStyle name="Normal 2 2 2 3 2 2 3" xfId="32583" xr:uid="{00000000-0005-0000-0000-000074080000}"/>
    <cellStyle name="Normal 2 2 2 3 2 3" xfId="2873" xr:uid="{00000000-0005-0000-0000-000075080000}"/>
    <cellStyle name="Normal 2 2 2 3 2 3 2" xfId="32955" xr:uid="{00000000-0005-0000-0000-000076080000}"/>
    <cellStyle name="Normal 2 2 2 3 2 4" xfId="32345" xr:uid="{00000000-0005-0000-0000-000077080000}"/>
    <cellStyle name="Normal 2 2 2 3 20" xfId="6780" xr:uid="{00000000-0005-0000-0000-000078080000}"/>
    <cellStyle name="Normal 2 2 2 3 20 2" xfId="35452" xr:uid="{00000000-0005-0000-0000-000079080000}"/>
    <cellStyle name="Normal 2 2 2 3 21" xfId="6829" xr:uid="{00000000-0005-0000-0000-00007A080000}"/>
    <cellStyle name="Normal 2 2 2 3 21 2" xfId="36417" xr:uid="{00000000-0005-0000-0000-00007B080000}"/>
    <cellStyle name="Normal 2 2 2 3 22" xfId="32029" xr:uid="{00000000-0005-0000-0000-00007C080000}"/>
    <cellStyle name="Normal 2 2 2 3 23" xfId="40579" xr:uid="{00000000-0005-0000-0000-00007D080000}"/>
    <cellStyle name="Normal 2 2 2 3 3" xfId="822" xr:uid="{00000000-0005-0000-0000-00007E080000}"/>
    <cellStyle name="Normal 2 2 2 3 3 2" xfId="1684" xr:uid="{00000000-0005-0000-0000-00007F080000}"/>
    <cellStyle name="Normal 2 2 2 3 3 2 2" xfId="3126" xr:uid="{00000000-0005-0000-0000-000080080000}"/>
    <cellStyle name="Normal 2 2 2 3 3 2 2 2" xfId="33210" xr:uid="{00000000-0005-0000-0000-000081080000}"/>
    <cellStyle name="Normal 2 2 2 3 3 2 3" xfId="32606" xr:uid="{00000000-0005-0000-0000-000082080000}"/>
    <cellStyle name="Normal 2 2 2 3 3 3" xfId="2896" xr:uid="{00000000-0005-0000-0000-000083080000}"/>
    <cellStyle name="Normal 2 2 2 3 3 3 2" xfId="32978" xr:uid="{00000000-0005-0000-0000-000084080000}"/>
    <cellStyle name="Normal 2 2 2 3 3 4" xfId="32368" xr:uid="{00000000-0005-0000-0000-000085080000}"/>
    <cellStyle name="Normal 2 2 2 3 4" xfId="1022" xr:uid="{00000000-0005-0000-0000-000086080000}"/>
    <cellStyle name="Normal 2 2 2 3 4 2" xfId="1706" xr:uid="{00000000-0005-0000-0000-000087080000}"/>
    <cellStyle name="Normal 2 2 2 3 4 2 2" xfId="3148" xr:uid="{00000000-0005-0000-0000-000088080000}"/>
    <cellStyle name="Normal 2 2 2 3 4 2 2 2" xfId="33232" xr:uid="{00000000-0005-0000-0000-000089080000}"/>
    <cellStyle name="Normal 2 2 2 3 4 2 3" xfId="32628" xr:uid="{00000000-0005-0000-0000-00008A080000}"/>
    <cellStyle name="Normal 2 2 2 3 4 3" xfId="2918" xr:uid="{00000000-0005-0000-0000-00008B080000}"/>
    <cellStyle name="Normal 2 2 2 3 4 3 2" xfId="33000" xr:uid="{00000000-0005-0000-0000-00008C080000}"/>
    <cellStyle name="Normal 2 2 2 3 4 4" xfId="32398" xr:uid="{00000000-0005-0000-0000-00008D080000}"/>
    <cellStyle name="Normal 2 2 2 3 5" xfId="1050" xr:uid="{00000000-0005-0000-0000-00008E080000}"/>
    <cellStyle name="Normal 2 2 2 3 5 2" xfId="1728" xr:uid="{00000000-0005-0000-0000-00008F080000}"/>
    <cellStyle name="Normal 2 2 2 3 5 2 2" xfId="3170" xr:uid="{00000000-0005-0000-0000-000090080000}"/>
    <cellStyle name="Normal 2 2 2 3 5 2 2 2" xfId="33254" xr:uid="{00000000-0005-0000-0000-000091080000}"/>
    <cellStyle name="Normal 2 2 2 3 5 2 3" xfId="32650" xr:uid="{00000000-0005-0000-0000-000092080000}"/>
    <cellStyle name="Normal 2 2 2 3 5 3" xfId="2942" xr:uid="{00000000-0005-0000-0000-000093080000}"/>
    <cellStyle name="Normal 2 2 2 3 5 3 2" xfId="33024" xr:uid="{00000000-0005-0000-0000-000094080000}"/>
    <cellStyle name="Normal 2 2 2 3 5 4" xfId="32420" xr:uid="{00000000-0005-0000-0000-000095080000}"/>
    <cellStyle name="Normal 2 2 2 3 6" xfId="1325" xr:uid="{00000000-0005-0000-0000-000096080000}"/>
    <cellStyle name="Normal 2 2 2 3 6 2" xfId="1752" xr:uid="{00000000-0005-0000-0000-000097080000}"/>
    <cellStyle name="Normal 2 2 2 3 6 2 2" xfId="3194" xr:uid="{00000000-0005-0000-0000-000098080000}"/>
    <cellStyle name="Normal 2 2 2 3 6 2 2 2" xfId="33278" xr:uid="{00000000-0005-0000-0000-000099080000}"/>
    <cellStyle name="Normal 2 2 2 3 6 2 3" xfId="32674" xr:uid="{00000000-0005-0000-0000-00009A080000}"/>
    <cellStyle name="Normal 2 2 2 3 6 3" xfId="2966" xr:uid="{00000000-0005-0000-0000-00009B080000}"/>
    <cellStyle name="Normal 2 2 2 3 6 3 2" xfId="33048" xr:uid="{00000000-0005-0000-0000-00009C080000}"/>
    <cellStyle name="Normal 2 2 2 3 6 4" xfId="32444" xr:uid="{00000000-0005-0000-0000-00009D080000}"/>
    <cellStyle name="Normal 2 2 2 3 7" xfId="1358" xr:uid="{00000000-0005-0000-0000-00009E080000}"/>
    <cellStyle name="Normal 2 2 2 3 7 2" xfId="1776" xr:uid="{00000000-0005-0000-0000-00009F080000}"/>
    <cellStyle name="Normal 2 2 2 3 7 2 2" xfId="3218" xr:uid="{00000000-0005-0000-0000-0000A0080000}"/>
    <cellStyle name="Normal 2 2 2 3 7 2 2 2" xfId="33302" xr:uid="{00000000-0005-0000-0000-0000A1080000}"/>
    <cellStyle name="Normal 2 2 2 3 7 2 3" xfId="32698" xr:uid="{00000000-0005-0000-0000-0000A2080000}"/>
    <cellStyle name="Normal 2 2 2 3 7 3" xfId="2990" xr:uid="{00000000-0005-0000-0000-0000A3080000}"/>
    <cellStyle name="Normal 2 2 2 3 7 3 2" xfId="33072" xr:uid="{00000000-0005-0000-0000-0000A4080000}"/>
    <cellStyle name="Normal 2 2 2 3 7 4" xfId="32468" xr:uid="{00000000-0005-0000-0000-0000A5080000}"/>
    <cellStyle name="Normal 2 2 2 3 8" xfId="1386" xr:uid="{00000000-0005-0000-0000-0000A6080000}"/>
    <cellStyle name="Normal 2 2 2 3 8 2" xfId="1800" xr:uid="{00000000-0005-0000-0000-0000A7080000}"/>
    <cellStyle name="Normal 2 2 2 3 8 2 2" xfId="3242" xr:uid="{00000000-0005-0000-0000-0000A8080000}"/>
    <cellStyle name="Normal 2 2 2 3 8 2 2 2" xfId="33326" xr:uid="{00000000-0005-0000-0000-0000A9080000}"/>
    <cellStyle name="Normal 2 2 2 3 8 2 3" xfId="32722" xr:uid="{00000000-0005-0000-0000-0000AA080000}"/>
    <cellStyle name="Normal 2 2 2 3 8 3" xfId="3014" xr:uid="{00000000-0005-0000-0000-0000AB080000}"/>
    <cellStyle name="Normal 2 2 2 3 8 3 2" xfId="33096" xr:uid="{00000000-0005-0000-0000-0000AC080000}"/>
    <cellStyle name="Normal 2 2 2 3 8 4" xfId="32492" xr:uid="{00000000-0005-0000-0000-0000AD080000}"/>
    <cellStyle name="Normal 2 2 2 3 9" xfId="1599" xr:uid="{00000000-0005-0000-0000-0000AE080000}"/>
    <cellStyle name="Normal 2 2 2 3 9 2" xfId="3042" xr:uid="{00000000-0005-0000-0000-0000AF080000}"/>
    <cellStyle name="Normal 2 2 2 3 9 2 2" xfId="33126" xr:uid="{00000000-0005-0000-0000-0000B0080000}"/>
    <cellStyle name="Normal 2 2 2 3 9 3" xfId="32516" xr:uid="{00000000-0005-0000-0000-0000B1080000}"/>
    <cellStyle name="Normal 2 2 2 4" xfId="449" xr:uid="{00000000-0005-0000-0000-0000B2080000}"/>
    <cellStyle name="Normal 2 2 2 4 2" xfId="748" xr:uid="{00000000-0005-0000-0000-0000B3080000}"/>
    <cellStyle name="Normal 2 2 2 4 2 2" xfId="1658" xr:uid="{00000000-0005-0000-0000-0000B4080000}"/>
    <cellStyle name="Normal 2 2 2 4 2 2 2" xfId="3100" xr:uid="{00000000-0005-0000-0000-0000B5080000}"/>
    <cellStyle name="Normal 2 2 2 4 2 2 2 2" xfId="33184" xr:uid="{00000000-0005-0000-0000-0000B6080000}"/>
    <cellStyle name="Normal 2 2 2 4 2 2 3" xfId="32580" xr:uid="{00000000-0005-0000-0000-0000B7080000}"/>
    <cellStyle name="Normal 2 2 2 4 2 3" xfId="2870" xr:uid="{00000000-0005-0000-0000-0000B8080000}"/>
    <cellStyle name="Normal 2 2 2 4 2 3 2" xfId="32952" xr:uid="{00000000-0005-0000-0000-0000B9080000}"/>
    <cellStyle name="Normal 2 2 2 4 2 4" xfId="32342" xr:uid="{00000000-0005-0000-0000-0000BA080000}"/>
    <cellStyle name="Normal 2 2 2 4 3" xfId="1618" xr:uid="{00000000-0005-0000-0000-0000BB080000}"/>
    <cellStyle name="Normal 2 2 2 4 3 2" xfId="3060" xr:uid="{00000000-0005-0000-0000-0000BC080000}"/>
    <cellStyle name="Normal 2 2 2 4 3 2 2" xfId="33144" xr:uid="{00000000-0005-0000-0000-0000BD080000}"/>
    <cellStyle name="Normal 2 2 2 4 3 3" xfId="32546" xr:uid="{00000000-0005-0000-0000-0000BE080000}"/>
    <cellStyle name="Normal 2 2 2 4 4" xfId="2827" xr:uid="{00000000-0005-0000-0000-0000BF080000}"/>
    <cellStyle name="Normal 2 2 2 4 4 2" xfId="32909" xr:uid="{00000000-0005-0000-0000-0000C0080000}"/>
    <cellStyle name="Normal 2 2 2 4 5" xfId="32296" xr:uid="{00000000-0005-0000-0000-0000C1080000}"/>
    <cellStyle name="Normal 2 2 2 5" xfId="731" xr:uid="{00000000-0005-0000-0000-0000C2080000}"/>
    <cellStyle name="Normal 2 2 2 5 2" xfId="1641" xr:uid="{00000000-0005-0000-0000-0000C3080000}"/>
    <cellStyle name="Normal 2 2 2 5 2 2" xfId="3083" xr:uid="{00000000-0005-0000-0000-0000C4080000}"/>
    <cellStyle name="Normal 2 2 2 5 2 2 2" xfId="33167" xr:uid="{00000000-0005-0000-0000-0000C5080000}"/>
    <cellStyle name="Normal 2 2 2 5 2 3" xfId="32563" xr:uid="{00000000-0005-0000-0000-0000C6080000}"/>
    <cellStyle name="Normal 2 2 2 5 3" xfId="2853" xr:uid="{00000000-0005-0000-0000-0000C7080000}"/>
    <cellStyle name="Normal 2 2 2 5 3 2" xfId="32935" xr:uid="{00000000-0005-0000-0000-0000C8080000}"/>
    <cellStyle name="Normal 2 2 2 5 4" xfId="32325" xr:uid="{00000000-0005-0000-0000-0000C9080000}"/>
    <cellStyle name="Normal 2 2 2 6" xfId="819" xr:uid="{00000000-0005-0000-0000-0000CA080000}"/>
    <cellStyle name="Normal 2 2 2 6 2" xfId="1681" xr:uid="{00000000-0005-0000-0000-0000CB080000}"/>
    <cellStyle name="Normal 2 2 2 6 2 2" xfId="3123" xr:uid="{00000000-0005-0000-0000-0000CC080000}"/>
    <cellStyle name="Normal 2 2 2 6 2 2 2" xfId="33207" xr:uid="{00000000-0005-0000-0000-0000CD080000}"/>
    <cellStyle name="Normal 2 2 2 6 2 3" xfId="32603" xr:uid="{00000000-0005-0000-0000-0000CE080000}"/>
    <cellStyle name="Normal 2 2 2 6 3" xfId="2893" xr:uid="{00000000-0005-0000-0000-0000CF080000}"/>
    <cellStyle name="Normal 2 2 2 6 3 2" xfId="32975" xr:uid="{00000000-0005-0000-0000-0000D0080000}"/>
    <cellStyle name="Normal 2 2 2 6 4" xfId="32365" xr:uid="{00000000-0005-0000-0000-0000D1080000}"/>
    <cellStyle name="Normal 2 2 2 7" xfId="1019" xr:uid="{00000000-0005-0000-0000-0000D2080000}"/>
    <cellStyle name="Normal 2 2 2 7 2" xfId="1703" xr:uid="{00000000-0005-0000-0000-0000D3080000}"/>
    <cellStyle name="Normal 2 2 2 7 2 2" xfId="3145" xr:uid="{00000000-0005-0000-0000-0000D4080000}"/>
    <cellStyle name="Normal 2 2 2 7 2 2 2" xfId="33229" xr:uid="{00000000-0005-0000-0000-0000D5080000}"/>
    <cellStyle name="Normal 2 2 2 7 2 3" xfId="32625" xr:uid="{00000000-0005-0000-0000-0000D6080000}"/>
    <cellStyle name="Normal 2 2 2 7 3" xfId="2915" xr:uid="{00000000-0005-0000-0000-0000D7080000}"/>
    <cellStyle name="Normal 2 2 2 7 3 2" xfId="32997" xr:uid="{00000000-0005-0000-0000-0000D8080000}"/>
    <cellStyle name="Normal 2 2 2 7 4" xfId="32395" xr:uid="{00000000-0005-0000-0000-0000D9080000}"/>
    <cellStyle name="Normal 2 2 2 8" xfId="1047" xr:uid="{00000000-0005-0000-0000-0000DA080000}"/>
    <cellStyle name="Normal 2 2 2 8 2" xfId="1725" xr:uid="{00000000-0005-0000-0000-0000DB080000}"/>
    <cellStyle name="Normal 2 2 2 8 2 2" xfId="3167" xr:uid="{00000000-0005-0000-0000-0000DC080000}"/>
    <cellStyle name="Normal 2 2 2 8 2 2 2" xfId="33251" xr:uid="{00000000-0005-0000-0000-0000DD080000}"/>
    <cellStyle name="Normal 2 2 2 8 2 3" xfId="32647" xr:uid="{00000000-0005-0000-0000-0000DE080000}"/>
    <cellStyle name="Normal 2 2 2 8 3" xfId="2939" xr:uid="{00000000-0005-0000-0000-0000DF080000}"/>
    <cellStyle name="Normal 2 2 2 8 3 2" xfId="33021" xr:uid="{00000000-0005-0000-0000-0000E0080000}"/>
    <cellStyle name="Normal 2 2 2 8 4" xfId="32417" xr:uid="{00000000-0005-0000-0000-0000E1080000}"/>
    <cellStyle name="Normal 2 2 2 9" xfId="1322" xr:uid="{00000000-0005-0000-0000-0000E2080000}"/>
    <cellStyle name="Normal 2 2 2 9 2" xfId="1749" xr:uid="{00000000-0005-0000-0000-0000E3080000}"/>
    <cellStyle name="Normal 2 2 2 9 2 2" xfId="3191" xr:uid="{00000000-0005-0000-0000-0000E4080000}"/>
    <cellStyle name="Normal 2 2 2 9 2 2 2" xfId="33275" xr:uid="{00000000-0005-0000-0000-0000E5080000}"/>
    <cellStyle name="Normal 2 2 2 9 2 3" xfId="32671" xr:uid="{00000000-0005-0000-0000-0000E6080000}"/>
    <cellStyle name="Normal 2 2 2 9 3" xfId="2963" xr:uid="{00000000-0005-0000-0000-0000E7080000}"/>
    <cellStyle name="Normal 2 2 2 9 3 2" xfId="33045" xr:uid="{00000000-0005-0000-0000-0000E8080000}"/>
    <cellStyle name="Normal 2 2 2 9 4" xfId="32441" xr:uid="{00000000-0005-0000-0000-0000E9080000}"/>
    <cellStyle name="Normal 2 2 20" xfId="2740" xr:uid="{00000000-0005-0000-0000-0000EA080000}"/>
    <cellStyle name="Normal 2 2 20 2" xfId="32891" xr:uid="{00000000-0005-0000-0000-0000EB080000}"/>
    <cellStyle name="Normal 2 2 21" xfId="3820" xr:uid="{00000000-0005-0000-0000-0000EC080000}"/>
    <cellStyle name="Normal 2 2 21 2" xfId="34265" xr:uid="{00000000-0005-0000-0000-0000ED080000}"/>
    <cellStyle name="Normal 2 2 22" xfId="4111" xr:uid="{00000000-0005-0000-0000-0000EE080000}"/>
    <cellStyle name="Normal 2 2 22 2" xfId="34297" xr:uid="{00000000-0005-0000-0000-0000EF080000}"/>
    <cellStyle name="Normal 2 2 23" xfId="4149" xr:uid="{00000000-0005-0000-0000-0000F0080000}"/>
    <cellStyle name="Normal 2 2 23 2" xfId="34322" xr:uid="{00000000-0005-0000-0000-0000F1080000}"/>
    <cellStyle name="Normal 2 2 24" xfId="6776" xr:uid="{00000000-0005-0000-0000-0000F2080000}"/>
    <cellStyle name="Normal 2 2 24 2" xfId="35448" xr:uid="{00000000-0005-0000-0000-0000F3080000}"/>
    <cellStyle name="Normal 2 2 25" xfId="6825" xr:uid="{00000000-0005-0000-0000-0000F4080000}"/>
    <cellStyle name="Normal 2 2 25 2" xfId="36413" xr:uid="{00000000-0005-0000-0000-0000F5080000}"/>
    <cellStyle name="Normal 2 2 26" xfId="32025" xr:uid="{00000000-0005-0000-0000-0000F6080000}"/>
    <cellStyle name="Normal 2 2 27" xfId="40575" xr:uid="{00000000-0005-0000-0000-0000F7080000}"/>
    <cellStyle name="Normal 2 2 3" xfId="326" xr:uid="{00000000-0005-0000-0000-0000F8080000}"/>
    <cellStyle name="Normal 2 2 3 10" xfId="1387" xr:uid="{00000000-0005-0000-0000-0000F9080000}"/>
    <cellStyle name="Normal 2 2 3 10 2" xfId="1801" xr:uid="{00000000-0005-0000-0000-0000FA080000}"/>
    <cellStyle name="Normal 2 2 3 10 2 2" xfId="3243" xr:uid="{00000000-0005-0000-0000-0000FB080000}"/>
    <cellStyle name="Normal 2 2 3 10 2 2 2" xfId="33327" xr:uid="{00000000-0005-0000-0000-0000FC080000}"/>
    <cellStyle name="Normal 2 2 3 10 2 3" xfId="32723" xr:uid="{00000000-0005-0000-0000-0000FD080000}"/>
    <cellStyle name="Normal 2 2 3 10 3" xfId="3015" xr:uid="{00000000-0005-0000-0000-0000FE080000}"/>
    <cellStyle name="Normal 2 2 3 10 3 2" xfId="33097" xr:uid="{00000000-0005-0000-0000-0000FF080000}"/>
    <cellStyle name="Normal 2 2 3 10 4" xfId="32493" xr:uid="{00000000-0005-0000-0000-000000090000}"/>
    <cellStyle name="Normal 2 2 3 11" xfId="1600" xr:uid="{00000000-0005-0000-0000-000001090000}"/>
    <cellStyle name="Normal 2 2 3 11 2" xfId="3043" xr:uid="{00000000-0005-0000-0000-000002090000}"/>
    <cellStyle name="Normal 2 2 3 11 2 2" xfId="33127" xr:uid="{00000000-0005-0000-0000-000003090000}"/>
    <cellStyle name="Normal 2 2 3 11 3" xfId="32517" xr:uid="{00000000-0005-0000-0000-000004090000}"/>
    <cellStyle name="Normal 2 2 3 12" xfId="1827" xr:uid="{00000000-0005-0000-0000-000005090000}"/>
    <cellStyle name="Normal 2 2 3 12 2" xfId="3268" xr:uid="{00000000-0005-0000-0000-000006090000}"/>
    <cellStyle name="Normal 2 2 3 12 2 2" xfId="33351" xr:uid="{00000000-0005-0000-0000-000007090000}"/>
    <cellStyle name="Normal 2 2 3 12 3" xfId="32747" xr:uid="{00000000-0005-0000-0000-000008090000}"/>
    <cellStyle name="Normal 2 2 3 13" xfId="1855" xr:uid="{00000000-0005-0000-0000-000009090000}"/>
    <cellStyle name="Normal 2 2 3 13 2" xfId="3292" xr:uid="{00000000-0005-0000-0000-00000A090000}"/>
    <cellStyle name="Normal 2 2 3 13 2 2" xfId="33375" xr:uid="{00000000-0005-0000-0000-00000B090000}"/>
    <cellStyle name="Normal 2 2 3 13 3" xfId="32771" xr:uid="{00000000-0005-0000-0000-00000C090000}"/>
    <cellStyle name="Normal 2 2 3 14" xfId="2036" xr:uid="{00000000-0005-0000-0000-00000D090000}"/>
    <cellStyle name="Normal 2 2 3 14 2" xfId="3317" xr:uid="{00000000-0005-0000-0000-00000E090000}"/>
    <cellStyle name="Normal 2 2 3 14 2 2" xfId="33400" xr:uid="{00000000-0005-0000-0000-00000F090000}"/>
    <cellStyle name="Normal 2 2 3 14 3" xfId="32795" xr:uid="{00000000-0005-0000-0000-000010090000}"/>
    <cellStyle name="Normal 2 2 3 15" xfId="2071" xr:uid="{00000000-0005-0000-0000-000011090000}"/>
    <cellStyle name="Normal 2 2 3 15 2" xfId="3341" xr:uid="{00000000-0005-0000-0000-000012090000}"/>
    <cellStyle name="Normal 2 2 3 15 2 2" xfId="33424" xr:uid="{00000000-0005-0000-0000-000013090000}"/>
    <cellStyle name="Normal 2 2 3 15 3" xfId="32819" xr:uid="{00000000-0005-0000-0000-000014090000}"/>
    <cellStyle name="Normal 2 2 3 16" xfId="2236" xr:uid="{00000000-0005-0000-0000-000015090000}"/>
    <cellStyle name="Normal 2 2 3 16 2" xfId="3365" xr:uid="{00000000-0005-0000-0000-000016090000}"/>
    <cellStyle name="Normal 2 2 3 16 2 2" xfId="33448" xr:uid="{00000000-0005-0000-0000-000017090000}"/>
    <cellStyle name="Normal 2 2 3 16 3" xfId="32843" xr:uid="{00000000-0005-0000-0000-000018090000}"/>
    <cellStyle name="Normal 2 2 3 17" xfId="2381" xr:uid="{00000000-0005-0000-0000-000019090000}"/>
    <cellStyle name="Normal 2 2 3 17 2" xfId="3389" xr:uid="{00000000-0005-0000-0000-00001A090000}"/>
    <cellStyle name="Normal 2 2 3 17 2 2" xfId="33472" xr:uid="{00000000-0005-0000-0000-00001B090000}"/>
    <cellStyle name="Normal 2 2 3 17 3" xfId="32867" xr:uid="{00000000-0005-0000-0000-00001C090000}"/>
    <cellStyle name="Normal 2 2 3 18" xfId="2741" xr:uid="{00000000-0005-0000-0000-00001D090000}"/>
    <cellStyle name="Normal 2 2 3 18 2" xfId="32895" xr:uid="{00000000-0005-0000-0000-00001E090000}"/>
    <cellStyle name="Normal 2 2 3 19" xfId="3825" xr:uid="{00000000-0005-0000-0000-00001F090000}"/>
    <cellStyle name="Normal 2 2 3 19 2" xfId="34270" xr:uid="{00000000-0005-0000-0000-000020090000}"/>
    <cellStyle name="Normal 2 2 3 2" xfId="454" xr:uid="{00000000-0005-0000-0000-000021090000}"/>
    <cellStyle name="Normal 2 2 3 2 10" xfId="1828" xr:uid="{00000000-0005-0000-0000-000022090000}"/>
    <cellStyle name="Normal 2 2 3 2 10 2" xfId="3269" xr:uid="{00000000-0005-0000-0000-000023090000}"/>
    <cellStyle name="Normal 2 2 3 2 10 2 2" xfId="33352" xr:uid="{00000000-0005-0000-0000-000024090000}"/>
    <cellStyle name="Normal 2 2 3 2 10 3" xfId="32748" xr:uid="{00000000-0005-0000-0000-000025090000}"/>
    <cellStyle name="Normal 2 2 3 2 11" xfId="1856" xr:uid="{00000000-0005-0000-0000-000026090000}"/>
    <cellStyle name="Normal 2 2 3 2 11 2" xfId="3293" xr:uid="{00000000-0005-0000-0000-000027090000}"/>
    <cellStyle name="Normal 2 2 3 2 11 2 2" xfId="33376" xr:uid="{00000000-0005-0000-0000-000028090000}"/>
    <cellStyle name="Normal 2 2 3 2 11 3" xfId="32772" xr:uid="{00000000-0005-0000-0000-000029090000}"/>
    <cellStyle name="Normal 2 2 3 2 12" xfId="2037" xr:uid="{00000000-0005-0000-0000-00002A090000}"/>
    <cellStyle name="Normal 2 2 3 2 12 2" xfId="3318" xr:uid="{00000000-0005-0000-0000-00002B090000}"/>
    <cellStyle name="Normal 2 2 3 2 12 2 2" xfId="33401" xr:uid="{00000000-0005-0000-0000-00002C090000}"/>
    <cellStyle name="Normal 2 2 3 2 12 3" xfId="32796" xr:uid="{00000000-0005-0000-0000-00002D090000}"/>
    <cellStyle name="Normal 2 2 3 2 13" xfId="2072" xr:uid="{00000000-0005-0000-0000-00002E090000}"/>
    <cellStyle name="Normal 2 2 3 2 13 2" xfId="3342" xr:uid="{00000000-0005-0000-0000-00002F090000}"/>
    <cellStyle name="Normal 2 2 3 2 13 2 2" xfId="33425" xr:uid="{00000000-0005-0000-0000-000030090000}"/>
    <cellStyle name="Normal 2 2 3 2 13 3" xfId="32820" xr:uid="{00000000-0005-0000-0000-000031090000}"/>
    <cellStyle name="Normal 2 2 3 2 14" xfId="2237" xr:uid="{00000000-0005-0000-0000-000032090000}"/>
    <cellStyle name="Normal 2 2 3 2 14 2" xfId="3366" xr:uid="{00000000-0005-0000-0000-000033090000}"/>
    <cellStyle name="Normal 2 2 3 2 14 2 2" xfId="33449" xr:uid="{00000000-0005-0000-0000-000034090000}"/>
    <cellStyle name="Normal 2 2 3 2 14 3" xfId="32844" xr:uid="{00000000-0005-0000-0000-000035090000}"/>
    <cellStyle name="Normal 2 2 3 2 15" xfId="2382" xr:uid="{00000000-0005-0000-0000-000036090000}"/>
    <cellStyle name="Normal 2 2 3 2 15 2" xfId="3390" xr:uid="{00000000-0005-0000-0000-000037090000}"/>
    <cellStyle name="Normal 2 2 3 2 15 2 2" xfId="33473" xr:uid="{00000000-0005-0000-0000-000038090000}"/>
    <cellStyle name="Normal 2 2 3 2 15 3" xfId="32868" xr:uid="{00000000-0005-0000-0000-000039090000}"/>
    <cellStyle name="Normal 2 2 3 2 16" xfId="2832" xr:uid="{00000000-0005-0000-0000-00003A090000}"/>
    <cellStyle name="Normal 2 2 3 2 16 2" xfId="32914" xr:uid="{00000000-0005-0000-0000-00003B090000}"/>
    <cellStyle name="Normal 2 2 3 2 17" xfId="3826" xr:uid="{00000000-0005-0000-0000-00003C090000}"/>
    <cellStyle name="Normal 2 2 3 2 17 2" xfId="34271" xr:uid="{00000000-0005-0000-0000-00003D090000}"/>
    <cellStyle name="Normal 2 2 3 2 18" xfId="4117" xr:uid="{00000000-0005-0000-0000-00003E090000}"/>
    <cellStyle name="Normal 2 2 3 2 18 2" xfId="34303" xr:uid="{00000000-0005-0000-0000-00003F090000}"/>
    <cellStyle name="Normal 2 2 3 2 19" xfId="4155" xr:uid="{00000000-0005-0000-0000-000040090000}"/>
    <cellStyle name="Normal 2 2 3 2 19 2" xfId="34328" xr:uid="{00000000-0005-0000-0000-000041090000}"/>
    <cellStyle name="Normal 2 2 3 2 2" xfId="753" xr:uid="{00000000-0005-0000-0000-000042090000}"/>
    <cellStyle name="Normal 2 2 3 2 2 2" xfId="1663" xr:uid="{00000000-0005-0000-0000-000043090000}"/>
    <cellStyle name="Normal 2 2 3 2 2 2 2" xfId="3105" xr:uid="{00000000-0005-0000-0000-000044090000}"/>
    <cellStyle name="Normal 2 2 3 2 2 2 2 2" xfId="33189" xr:uid="{00000000-0005-0000-0000-000045090000}"/>
    <cellStyle name="Normal 2 2 3 2 2 2 3" xfId="32585" xr:uid="{00000000-0005-0000-0000-000046090000}"/>
    <cellStyle name="Normal 2 2 3 2 2 3" xfId="2875" xr:uid="{00000000-0005-0000-0000-000047090000}"/>
    <cellStyle name="Normal 2 2 3 2 2 3 2" xfId="32957" xr:uid="{00000000-0005-0000-0000-000048090000}"/>
    <cellStyle name="Normal 2 2 3 2 2 4" xfId="32347" xr:uid="{00000000-0005-0000-0000-000049090000}"/>
    <cellStyle name="Normal 2 2 3 2 20" xfId="6782" xr:uid="{00000000-0005-0000-0000-00004A090000}"/>
    <cellStyle name="Normal 2 2 3 2 20 2" xfId="35454" xr:uid="{00000000-0005-0000-0000-00004B090000}"/>
    <cellStyle name="Normal 2 2 3 2 21" xfId="6831" xr:uid="{00000000-0005-0000-0000-00004C090000}"/>
    <cellStyle name="Normal 2 2 3 2 21 2" xfId="36419" xr:uid="{00000000-0005-0000-0000-00004D090000}"/>
    <cellStyle name="Normal 2 2 3 2 22" xfId="32031" xr:uid="{00000000-0005-0000-0000-00004E090000}"/>
    <cellStyle name="Normal 2 2 3 2 23" xfId="40581" xr:uid="{00000000-0005-0000-0000-00004F090000}"/>
    <cellStyle name="Normal 2 2 3 2 3" xfId="824" xr:uid="{00000000-0005-0000-0000-000050090000}"/>
    <cellStyle name="Normal 2 2 3 2 3 2" xfId="1686" xr:uid="{00000000-0005-0000-0000-000051090000}"/>
    <cellStyle name="Normal 2 2 3 2 3 2 2" xfId="3128" xr:uid="{00000000-0005-0000-0000-000052090000}"/>
    <cellStyle name="Normal 2 2 3 2 3 2 2 2" xfId="33212" xr:uid="{00000000-0005-0000-0000-000053090000}"/>
    <cellStyle name="Normal 2 2 3 2 3 2 3" xfId="32608" xr:uid="{00000000-0005-0000-0000-000054090000}"/>
    <cellStyle name="Normal 2 2 3 2 3 3" xfId="2898" xr:uid="{00000000-0005-0000-0000-000055090000}"/>
    <cellStyle name="Normal 2 2 3 2 3 3 2" xfId="32980" xr:uid="{00000000-0005-0000-0000-000056090000}"/>
    <cellStyle name="Normal 2 2 3 2 3 4" xfId="32370" xr:uid="{00000000-0005-0000-0000-000057090000}"/>
    <cellStyle name="Normal 2 2 3 2 4" xfId="1024" xr:uid="{00000000-0005-0000-0000-000058090000}"/>
    <cellStyle name="Normal 2 2 3 2 4 2" xfId="1708" xr:uid="{00000000-0005-0000-0000-000059090000}"/>
    <cellStyle name="Normal 2 2 3 2 4 2 2" xfId="3150" xr:uid="{00000000-0005-0000-0000-00005A090000}"/>
    <cellStyle name="Normal 2 2 3 2 4 2 2 2" xfId="33234" xr:uid="{00000000-0005-0000-0000-00005B090000}"/>
    <cellStyle name="Normal 2 2 3 2 4 2 3" xfId="32630" xr:uid="{00000000-0005-0000-0000-00005C090000}"/>
    <cellStyle name="Normal 2 2 3 2 4 3" xfId="2920" xr:uid="{00000000-0005-0000-0000-00005D090000}"/>
    <cellStyle name="Normal 2 2 3 2 4 3 2" xfId="33002" xr:uid="{00000000-0005-0000-0000-00005E090000}"/>
    <cellStyle name="Normal 2 2 3 2 4 4" xfId="32400" xr:uid="{00000000-0005-0000-0000-00005F090000}"/>
    <cellStyle name="Normal 2 2 3 2 5" xfId="1052" xr:uid="{00000000-0005-0000-0000-000060090000}"/>
    <cellStyle name="Normal 2 2 3 2 5 2" xfId="1730" xr:uid="{00000000-0005-0000-0000-000061090000}"/>
    <cellStyle name="Normal 2 2 3 2 5 2 2" xfId="3172" xr:uid="{00000000-0005-0000-0000-000062090000}"/>
    <cellStyle name="Normal 2 2 3 2 5 2 2 2" xfId="33256" xr:uid="{00000000-0005-0000-0000-000063090000}"/>
    <cellStyle name="Normal 2 2 3 2 5 2 3" xfId="32652" xr:uid="{00000000-0005-0000-0000-000064090000}"/>
    <cellStyle name="Normal 2 2 3 2 5 3" xfId="2944" xr:uid="{00000000-0005-0000-0000-000065090000}"/>
    <cellStyle name="Normal 2 2 3 2 5 3 2" xfId="33026" xr:uid="{00000000-0005-0000-0000-000066090000}"/>
    <cellStyle name="Normal 2 2 3 2 5 4" xfId="32422" xr:uid="{00000000-0005-0000-0000-000067090000}"/>
    <cellStyle name="Normal 2 2 3 2 6" xfId="1327" xr:uid="{00000000-0005-0000-0000-000068090000}"/>
    <cellStyle name="Normal 2 2 3 2 6 2" xfId="1754" xr:uid="{00000000-0005-0000-0000-000069090000}"/>
    <cellStyle name="Normal 2 2 3 2 6 2 2" xfId="3196" xr:uid="{00000000-0005-0000-0000-00006A090000}"/>
    <cellStyle name="Normal 2 2 3 2 6 2 2 2" xfId="33280" xr:uid="{00000000-0005-0000-0000-00006B090000}"/>
    <cellStyle name="Normal 2 2 3 2 6 2 3" xfId="32676" xr:uid="{00000000-0005-0000-0000-00006C090000}"/>
    <cellStyle name="Normal 2 2 3 2 6 3" xfId="2968" xr:uid="{00000000-0005-0000-0000-00006D090000}"/>
    <cellStyle name="Normal 2 2 3 2 6 3 2" xfId="33050" xr:uid="{00000000-0005-0000-0000-00006E090000}"/>
    <cellStyle name="Normal 2 2 3 2 6 4" xfId="32446" xr:uid="{00000000-0005-0000-0000-00006F090000}"/>
    <cellStyle name="Normal 2 2 3 2 7" xfId="1360" xr:uid="{00000000-0005-0000-0000-000070090000}"/>
    <cellStyle name="Normal 2 2 3 2 7 2" xfId="1778" xr:uid="{00000000-0005-0000-0000-000071090000}"/>
    <cellStyle name="Normal 2 2 3 2 7 2 2" xfId="3220" xr:uid="{00000000-0005-0000-0000-000072090000}"/>
    <cellStyle name="Normal 2 2 3 2 7 2 2 2" xfId="33304" xr:uid="{00000000-0005-0000-0000-000073090000}"/>
    <cellStyle name="Normal 2 2 3 2 7 2 3" xfId="32700" xr:uid="{00000000-0005-0000-0000-000074090000}"/>
    <cellStyle name="Normal 2 2 3 2 7 3" xfId="2992" xr:uid="{00000000-0005-0000-0000-000075090000}"/>
    <cellStyle name="Normal 2 2 3 2 7 3 2" xfId="33074" xr:uid="{00000000-0005-0000-0000-000076090000}"/>
    <cellStyle name="Normal 2 2 3 2 7 4" xfId="32470" xr:uid="{00000000-0005-0000-0000-000077090000}"/>
    <cellStyle name="Normal 2 2 3 2 8" xfId="1388" xr:uid="{00000000-0005-0000-0000-000078090000}"/>
    <cellStyle name="Normal 2 2 3 2 8 2" xfId="1802" xr:uid="{00000000-0005-0000-0000-000079090000}"/>
    <cellStyle name="Normal 2 2 3 2 8 2 2" xfId="3244" xr:uid="{00000000-0005-0000-0000-00007A090000}"/>
    <cellStyle name="Normal 2 2 3 2 8 2 2 2" xfId="33328" xr:uid="{00000000-0005-0000-0000-00007B090000}"/>
    <cellStyle name="Normal 2 2 3 2 8 2 3" xfId="32724" xr:uid="{00000000-0005-0000-0000-00007C090000}"/>
    <cellStyle name="Normal 2 2 3 2 8 3" xfId="3016" xr:uid="{00000000-0005-0000-0000-00007D090000}"/>
    <cellStyle name="Normal 2 2 3 2 8 3 2" xfId="33098" xr:uid="{00000000-0005-0000-0000-00007E090000}"/>
    <cellStyle name="Normal 2 2 3 2 8 4" xfId="32494" xr:uid="{00000000-0005-0000-0000-00007F090000}"/>
    <cellStyle name="Normal 2 2 3 2 9" xfId="1601" xr:uid="{00000000-0005-0000-0000-000080090000}"/>
    <cellStyle name="Normal 2 2 3 2 9 2" xfId="3044" xr:uid="{00000000-0005-0000-0000-000081090000}"/>
    <cellStyle name="Normal 2 2 3 2 9 2 2" xfId="33128" xr:uid="{00000000-0005-0000-0000-000082090000}"/>
    <cellStyle name="Normal 2 2 3 2 9 3" xfId="32518" xr:uid="{00000000-0005-0000-0000-000083090000}"/>
    <cellStyle name="Normal 2 2 3 20" xfId="4116" xr:uid="{00000000-0005-0000-0000-000084090000}"/>
    <cellStyle name="Normal 2 2 3 20 2" xfId="34302" xr:uid="{00000000-0005-0000-0000-000085090000}"/>
    <cellStyle name="Normal 2 2 3 21" xfId="4154" xr:uid="{00000000-0005-0000-0000-000086090000}"/>
    <cellStyle name="Normal 2 2 3 21 2" xfId="34327" xr:uid="{00000000-0005-0000-0000-000087090000}"/>
    <cellStyle name="Normal 2 2 3 22" xfId="6781" xr:uid="{00000000-0005-0000-0000-000088090000}"/>
    <cellStyle name="Normal 2 2 3 22 2" xfId="35453" xr:uid="{00000000-0005-0000-0000-000089090000}"/>
    <cellStyle name="Normal 2 2 3 23" xfId="6830" xr:uid="{00000000-0005-0000-0000-00008A090000}"/>
    <cellStyle name="Normal 2 2 3 23 2" xfId="36418" xr:uid="{00000000-0005-0000-0000-00008B090000}"/>
    <cellStyle name="Normal 2 2 3 24" xfId="32030" xr:uid="{00000000-0005-0000-0000-00008C090000}"/>
    <cellStyle name="Normal 2 2 3 25" xfId="40580" xr:uid="{00000000-0005-0000-0000-00008D090000}"/>
    <cellStyle name="Normal 2 2 3 3" xfId="453" xr:uid="{00000000-0005-0000-0000-00008E090000}"/>
    <cellStyle name="Normal 2 2 3 3 2" xfId="752" xr:uid="{00000000-0005-0000-0000-00008F090000}"/>
    <cellStyle name="Normal 2 2 3 3 2 2" xfId="1662" xr:uid="{00000000-0005-0000-0000-000090090000}"/>
    <cellStyle name="Normal 2 2 3 3 2 2 2" xfId="3104" xr:uid="{00000000-0005-0000-0000-000091090000}"/>
    <cellStyle name="Normal 2 2 3 3 2 2 2 2" xfId="33188" xr:uid="{00000000-0005-0000-0000-000092090000}"/>
    <cellStyle name="Normal 2 2 3 3 2 2 3" xfId="32584" xr:uid="{00000000-0005-0000-0000-000093090000}"/>
    <cellStyle name="Normal 2 2 3 3 2 3" xfId="2874" xr:uid="{00000000-0005-0000-0000-000094090000}"/>
    <cellStyle name="Normal 2 2 3 3 2 3 2" xfId="32956" xr:uid="{00000000-0005-0000-0000-000095090000}"/>
    <cellStyle name="Normal 2 2 3 3 2 4" xfId="32346" xr:uid="{00000000-0005-0000-0000-000096090000}"/>
    <cellStyle name="Normal 2 2 3 3 3" xfId="1582" xr:uid="{00000000-0005-0000-0000-000097090000}"/>
    <cellStyle name="Normal 2 2 3 3 3 2" xfId="3029" xr:uid="{00000000-0005-0000-0000-000098090000}"/>
    <cellStyle name="Normal 2 2 3 3 3 2 2" xfId="33111" xr:uid="{00000000-0005-0000-0000-000099090000}"/>
    <cellStyle name="Normal 2 2 3 3 3 3" xfId="32531" xr:uid="{00000000-0005-0000-0000-00009A090000}"/>
    <cellStyle name="Normal 2 2 3 3 4" xfId="2831" xr:uid="{00000000-0005-0000-0000-00009B090000}"/>
    <cellStyle name="Normal 2 2 3 3 4 2" xfId="32913" xr:uid="{00000000-0005-0000-0000-00009C090000}"/>
    <cellStyle name="Normal 2 2 3 3 5" xfId="32302" xr:uid="{00000000-0005-0000-0000-00009D090000}"/>
    <cellStyle name="Normal 2 2 3 4" xfId="734" xr:uid="{00000000-0005-0000-0000-00009E090000}"/>
    <cellStyle name="Normal 2 2 3 4 2" xfId="1644" xr:uid="{00000000-0005-0000-0000-00009F090000}"/>
    <cellStyle name="Normal 2 2 3 4 2 2" xfId="3086" xr:uid="{00000000-0005-0000-0000-0000A0090000}"/>
    <cellStyle name="Normal 2 2 3 4 2 2 2" xfId="33170" xr:uid="{00000000-0005-0000-0000-0000A1090000}"/>
    <cellStyle name="Normal 2 2 3 4 2 3" xfId="32566" xr:uid="{00000000-0005-0000-0000-0000A2090000}"/>
    <cellStyle name="Normal 2 2 3 4 3" xfId="2856" xr:uid="{00000000-0005-0000-0000-0000A3090000}"/>
    <cellStyle name="Normal 2 2 3 4 3 2" xfId="32938" xr:uid="{00000000-0005-0000-0000-0000A4090000}"/>
    <cellStyle name="Normal 2 2 3 4 4" xfId="32328" xr:uid="{00000000-0005-0000-0000-0000A5090000}"/>
    <cellStyle name="Normal 2 2 3 5" xfId="823" xr:uid="{00000000-0005-0000-0000-0000A6090000}"/>
    <cellStyle name="Normal 2 2 3 5 2" xfId="1685" xr:uid="{00000000-0005-0000-0000-0000A7090000}"/>
    <cellStyle name="Normal 2 2 3 5 2 2" xfId="3127" xr:uid="{00000000-0005-0000-0000-0000A8090000}"/>
    <cellStyle name="Normal 2 2 3 5 2 2 2" xfId="33211" xr:uid="{00000000-0005-0000-0000-0000A9090000}"/>
    <cellStyle name="Normal 2 2 3 5 2 3" xfId="32607" xr:uid="{00000000-0005-0000-0000-0000AA090000}"/>
    <cellStyle name="Normal 2 2 3 5 3" xfId="2897" xr:uid="{00000000-0005-0000-0000-0000AB090000}"/>
    <cellStyle name="Normal 2 2 3 5 3 2" xfId="32979" xr:uid="{00000000-0005-0000-0000-0000AC090000}"/>
    <cellStyle name="Normal 2 2 3 5 4" xfId="32369" xr:uid="{00000000-0005-0000-0000-0000AD090000}"/>
    <cellStyle name="Normal 2 2 3 6" xfId="1023" xr:uid="{00000000-0005-0000-0000-0000AE090000}"/>
    <cellStyle name="Normal 2 2 3 6 2" xfId="1707" xr:uid="{00000000-0005-0000-0000-0000AF090000}"/>
    <cellStyle name="Normal 2 2 3 6 2 2" xfId="3149" xr:uid="{00000000-0005-0000-0000-0000B0090000}"/>
    <cellStyle name="Normal 2 2 3 6 2 2 2" xfId="33233" xr:uid="{00000000-0005-0000-0000-0000B1090000}"/>
    <cellStyle name="Normal 2 2 3 6 2 3" xfId="32629" xr:uid="{00000000-0005-0000-0000-0000B2090000}"/>
    <cellStyle name="Normal 2 2 3 6 3" xfId="2919" xr:uid="{00000000-0005-0000-0000-0000B3090000}"/>
    <cellStyle name="Normal 2 2 3 6 3 2" xfId="33001" xr:uid="{00000000-0005-0000-0000-0000B4090000}"/>
    <cellStyle name="Normal 2 2 3 6 4" xfId="32399" xr:uid="{00000000-0005-0000-0000-0000B5090000}"/>
    <cellStyle name="Normal 2 2 3 7" xfId="1051" xr:uid="{00000000-0005-0000-0000-0000B6090000}"/>
    <cellStyle name="Normal 2 2 3 7 2" xfId="1729" xr:uid="{00000000-0005-0000-0000-0000B7090000}"/>
    <cellStyle name="Normal 2 2 3 7 2 2" xfId="3171" xr:uid="{00000000-0005-0000-0000-0000B8090000}"/>
    <cellStyle name="Normal 2 2 3 7 2 2 2" xfId="33255" xr:uid="{00000000-0005-0000-0000-0000B9090000}"/>
    <cellStyle name="Normal 2 2 3 7 2 3" xfId="32651" xr:uid="{00000000-0005-0000-0000-0000BA090000}"/>
    <cellStyle name="Normal 2 2 3 7 3" xfId="2943" xr:uid="{00000000-0005-0000-0000-0000BB090000}"/>
    <cellStyle name="Normal 2 2 3 7 3 2" xfId="33025" xr:uid="{00000000-0005-0000-0000-0000BC090000}"/>
    <cellStyle name="Normal 2 2 3 7 4" xfId="32421" xr:uid="{00000000-0005-0000-0000-0000BD090000}"/>
    <cellStyle name="Normal 2 2 3 8" xfId="1326" xr:uid="{00000000-0005-0000-0000-0000BE090000}"/>
    <cellStyle name="Normal 2 2 3 8 2" xfId="1753" xr:uid="{00000000-0005-0000-0000-0000BF090000}"/>
    <cellStyle name="Normal 2 2 3 8 2 2" xfId="3195" xr:uid="{00000000-0005-0000-0000-0000C0090000}"/>
    <cellStyle name="Normal 2 2 3 8 2 2 2" xfId="33279" xr:uid="{00000000-0005-0000-0000-0000C1090000}"/>
    <cellStyle name="Normal 2 2 3 8 2 3" xfId="32675" xr:uid="{00000000-0005-0000-0000-0000C2090000}"/>
    <cellStyle name="Normal 2 2 3 8 3" xfId="2967" xr:uid="{00000000-0005-0000-0000-0000C3090000}"/>
    <cellStyle name="Normal 2 2 3 8 3 2" xfId="33049" xr:uid="{00000000-0005-0000-0000-0000C4090000}"/>
    <cellStyle name="Normal 2 2 3 8 4" xfId="32445" xr:uid="{00000000-0005-0000-0000-0000C5090000}"/>
    <cellStyle name="Normal 2 2 3 9" xfId="1359" xr:uid="{00000000-0005-0000-0000-0000C6090000}"/>
    <cellStyle name="Normal 2 2 3 9 2" xfId="1777" xr:uid="{00000000-0005-0000-0000-0000C7090000}"/>
    <cellStyle name="Normal 2 2 3 9 2 2" xfId="3219" xr:uid="{00000000-0005-0000-0000-0000C8090000}"/>
    <cellStyle name="Normal 2 2 3 9 2 2 2" xfId="33303" xr:uid="{00000000-0005-0000-0000-0000C9090000}"/>
    <cellStyle name="Normal 2 2 3 9 2 3" xfId="32699" xr:uid="{00000000-0005-0000-0000-0000CA090000}"/>
    <cellStyle name="Normal 2 2 3 9 3" xfId="2991" xr:uid="{00000000-0005-0000-0000-0000CB090000}"/>
    <cellStyle name="Normal 2 2 3 9 3 2" xfId="33073" xr:uid="{00000000-0005-0000-0000-0000CC090000}"/>
    <cellStyle name="Normal 2 2 3 9 4" xfId="32469" xr:uid="{00000000-0005-0000-0000-0000CD090000}"/>
    <cellStyle name="Normal 2 2 4" xfId="455" xr:uid="{00000000-0005-0000-0000-0000CE090000}"/>
    <cellStyle name="Normal 2 2 4 10" xfId="1829" xr:uid="{00000000-0005-0000-0000-0000CF090000}"/>
    <cellStyle name="Normal 2 2 4 10 2" xfId="3270" xr:uid="{00000000-0005-0000-0000-0000D0090000}"/>
    <cellStyle name="Normal 2 2 4 10 2 2" xfId="33353" xr:uid="{00000000-0005-0000-0000-0000D1090000}"/>
    <cellStyle name="Normal 2 2 4 10 3" xfId="32749" xr:uid="{00000000-0005-0000-0000-0000D2090000}"/>
    <cellStyle name="Normal 2 2 4 11" xfId="1857" xr:uid="{00000000-0005-0000-0000-0000D3090000}"/>
    <cellStyle name="Normal 2 2 4 11 2" xfId="3294" xr:uid="{00000000-0005-0000-0000-0000D4090000}"/>
    <cellStyle name="Normal 2 2 4 11 2 2" xfId="33377" xr:uid="{00000000-0005-0000-0000-0000D5090000}"/>
    <cellStyle name="Normal 2 2 4 11 3" xfId="32773" xr:uid="{00000000-0005-0000-0000-0000D6090000}"/>
    <cellStyle name="Normal 2 2 4 12" xfId="2038" xr:uid="{00000000-0005-0000-0000-0000D7090000}"/>
    <cellStyle name="Normal 2 2 4 12 2" xfId="3319" xr:uid="{00000000-0005-0000-0000-0000D8090000}"/>
    <cellStyle name="Normal 2 2 4 12 2 2" xfId="33402" xr:uid="{00000000-0005-0000-0000-0000D9090000}"/>
    <cellStyle name="Normal 2 2 4 12 3" xfId="32797" xr:uid="{00000000-0005-0000-0000-0000DA090000}"/>
    <cellStyle name="Normal 2 2 4 13" xfId="2073" xr:uid="{00000000-0005-0000-0000-0000DB090000}"/>
    <cellStyle name="Normal 2 2 4 13 2" xfId="3343" xr:uid="{00000000-0005-0000-0000-0000DC090000}"/>
    <cellStyle name="Normal 2 2 4 13 2 2" xfId="33426" xr:uid="{00000000-0005-0000-0000-0000DD090000}"/>
    <cellStyle name="Normal 2 2 4 13 3" xfId="32821" xr:uid="{00000000-0005-0000-0000-0000DE090000}"/>
    <cellStyle name="Normal 2 2 4 14" xfId="2238" xr:uid="{00000000-0005-0000-0000-0000DF090000}"/>
    <cellStyle name="Normal 2 2 4 14 2" xfId="3367" xr:uid="{00000000-0005-0000-0000-0000E0090000}"/>
    <cellStyle name="Normal 2 2 4 14 2 2" xfId="33450" xr:uid="{00000000-0005-0000-0000-0000E1090000}"/>
    <cellStyle name="Normal 2 2 4 14 3" xfId="32845" xr:uid="{00000000-0005-0000-0000-0000E2090000}"/>
    <cellStyle name="Normal 2 2 4 15" xfId="2383" xr:uid="{00000000-0005-0000-0000-0000E3090000}"/>
    <cellStyle name="Normal 2 2 4 15 2" xfId="3391" xr:uid="{00000000-0005-0000-0000-0000E4090000}"/>
    <cellStyle name="Normal 2 2 4 15 2 2" xfId="33474" xr:uid="{00000000-0005-0000-0000-0000E5090000}"/>
    <cellStyle name="Normal 2 2 4 15 3" xfId="32869" xr:uid="{00000000-0005-0000-0000-0000E6090000}"/>
    <cellStyle name="Normal 2 2 4 16" xfId="2833" xr:uid="{00000000-0005-0000-0000-0000E7090000}"/>
    <cellStyle name="Normal 2 2 4 16 2" xfId="32915" xr:uid="{00000000-0005-0000-0000-0000E8090000}"/>
    <cellStyle name="Normal 2 2 4 17" xfId="3827" xr:uid="{00000000-0005-0000-0000-0000E9090000}"/>
    <cellStyle name="Normal 2 2 4 17 2" xfId="34272" xr:uid="{00000000-0005-0000-0000-0000EA090000}"/>
    <cellStyle name="Normal 2 2 4 18" xfId="4118" xr:uid="{00000000-0005-0000-0000-0000EB090000}"/>
    <cellStyle name="Normal 2 2 4 18 2" xfId="34304" xr:uid="{00000000-0005-0000-0000-0000EC090000}"/>
    <cellStyle name="Normal 2 2 4 19" xfId="4156" xr:uid="{00000000-0005-0000-0000-0000ED090000}"/>
    <cellStyle name="Normal 2 2 4 19 2" xfId="34329" xr:uid="{00000000-0005-0000-0000-0000EE090000}"/>
    <cellStyle name="Normal 2 2 4 2" xfId="754" xr:uid="{00000000-0005-0000-0000-0000EF090000}"/>
    <cellStyle name="Normal 2 2 4 2 2" xfId="1664" xr:uid="{00000000-0005-0000-0000-0000F0090000}"/>
    <cellStyle name="Normal 2 2 4 2 2 2" xfId="3106" xr:uid="{00000000-0005-0000-0000-0000F1090000}"/>
    <cellStyle name="Normal 2 2 4 2 2 2 2" xfId="33190" xr:uid="{00000000-0005-0000-0000-0000F2090000}"/>
    <cellStyle name="Normal 2 2 4 2 2 3" xfId="32586" xr:uid="{00000000-0005-0000-0000-0000F3090000}"/>
    <cellStyle name="Normal 2 2 4 2 3" xfId="2876" xr:uid="{00000000-0005-0000-0000-0000F4090000}"/>
    <cellStyle name="Normal 2 2 4 2 3 2" xfId="32958" xr:uid="{00000000-0005-0000-0000-0000F5090000}"/>
    <cellStyle name="Normal 2 2 4 2 4" xfId="32348" xr:uid="{00000000-0005-0000-0000-0000F6090000}"/>
    <cellStyle name="Normal 2 2 4 20" xfId="6783" xr:uid="{00000000-0005-0000-0000-0000F7090000}"/>
    <cellStyle name="Normal 2 2 4 20 2" xfId="35455" xr:uid="{00000000-0005-0000-0000-0000F8090000}"/>
    <cellStyle name="Normal 2 2 4 21" xfId="6832" xr:uid="{00000000-0005-0000-0000-0000F9090000}"/>
    <cellStyle name="Normal 2 2 4 21 2" xfId="36420" xr:uid="{00000000-0005-0000-0000-0000FA090000}"/>
    <cellStyle name="Normal 2 2 4 22" xfId="32032" xr:uid="{00000000-0005-0000-0000-0000FB090000}"/>
    <cellStyle name="Normal 2 2 4 23" xfId="40582" xr:uid="{00000000-0005-0000-0000-0000FC090000}"/>
    <cellStyle name="Normal 2 2 4 3" xfId="825" xr:uid="{00000000-0005-0000-0000-0000FD090000}"/>
    <cellStyle name="Normal 2 2 4 3 2" xfId="1687" xr:uid="{00000000-0005-0000-0000-0000FE090000}"/>
    <cellStyle name="Normal 2 2 4 3 2 2" xfId="3129" xr:uid="{00000000-0005-0000-0000-0000FF090000}"/>
    <cellStyle name="Normal 2 2 4 3 2 2 2" xfId="33213" xr:uid="{00000000-0005-0000-0000-0000000A0000}"/>
    <cellStyle name="Normal 2 2 4 3 2 3" xfId="32609" xr:uid="{00000000-0005-0000-0000-0000010A0000}"/>
    <cellStyle name="Normal 2 2 4 3 3" xfId="2899" xr:uid="{00000000-0005-0000-0000-0000020A0000}"/>
    <cellStyle name="Normal 2 2 4 3 3 2" xfId="32981" xr:uid="{00000000-0005-0000-0000-0000030A0000}"/>
    <cellStyle name="Normal 2 2 4 3 4" xfId="32371" xr:uid="{00000000-0005-0000-0000-0000040A0000}"/>
    <cellStyle name="Normal 2 2 4 4" xfId="1025" xr:uid="{00000000-0005-0000-0000-0000050A0000}"/>
    <cellStyle name="Normal 2 2 4 4 2" xfId="1709" xr:uid="{00000000-0005-0000-0000-0000060A0000}"/>
    <cellStyle name="Normal 2 2 4 4 2 2" xfId="3151" xr:uid="{00000000-0005-0000-0000-0000070A0000}"/>
    <cellStyle name="Normal 2 2 4 4 2 2 2" xfId="33235" xr:uid="{00000000-0005-0000-0000-0000080A0000}"/>
    <cellStyle name="Normal 2 2 4 4 2 3" xfId="32631" xr:uid="{00000000-0005-0000-0000-0000090A0000}"/>
    <cellStyle name="Normal 2 2 4 4 3" xfId="2921" xr:uid="{00000000-0005-0000-0000-00000A0A0000}"/>
    <cellStyle name="Normal 2 2 4 4 3 2" xfId="33003" xr:uid="{00000000-0005-0000-0000-00000B0A0000}"/>
    <cellStyle name="Normal 2 2 4 4 4" xfId="32401" xr:uid="{00000000-0005-0000-0000-00000C0A0000}"/>
    <cellStyle name="Normal 2 2 4 5" xfId="1053" xr:uid="{00000000-0005-0000-0000-00000D0A0000}"/>
    <cellStyle name="Normal 2 2 4 5 2" xfId="1731" xr:uid="{00000000-0005-0000-0000-00000E0A0000}"/>
    <cellStyle name="Normal 2 2 4 5 2 2" xfId="3173" xr:uid="{00000000-0005-0000-0000-00000F0A0000}"/>
    <cellStyle name="Normal 2 2 4 5 2 2 2" xfId="33257" xr:uid="{00000000-0005-0000-0000-0000100A0000}"/>
    <cellStyle name="Normal 2 2 4 5 2 3" xfId="32653" xr:uid="{00000000-0005-0000-0000-0000110A0000}"/>
    <cellStyle name="Normal 2 2 4 5 3" xfId="2945" xr:uid="{00000000-0005-0000-0000-0000120A0000}"/>
    <cellStyle name="Normal 2 2 4 5 3 2" xfId="33027" xr:uid="{00000000-0005-0000-0000-0000130A0000}"/>
    <cellStyle name="Normal 2 2 4 5 4" xfId="32423" xr:uid="{00000000-0005-0000-0000-0000140A0000}"/>
    <cellStyle name="Normal 2 2 4 6" xfId="1328" xr:uid="{00000000-0005-0000-0000-0000150A0000}"/>
    <cellStyle name="Normal 2 2 4 6 2" xfId="1755" xr:uid="{00000000-0005-0000-0000-0000160A0000}"/>
    <cellStyle name="Normal 2 2 4 6 2 2" xfId="3197" xr:uid="{00000000-0005-0000-0000-0000170A0000}"/>
    <cellStyle name="Normal 2 2 4 6 2 2 2" xfId="33281" xr:uid="{00000000-0005-0000-0000-0000180A0000}"/>
    <cellStyle name="Normal 2 2 4 6 2 3" xfId="32677" xr:uid="{00000000-0005-0000-0000-0000190A0000}"/>
    <cellStyle name="Normal 2 2 4 6 3" xfId="2969" xr:uid="{00000000-0005-0000-0000-00001A0A0000}"/>
    <cellStyle name="Normal 2 2 4 6 3 2" xfId="33051" xr:uid="{00000000-0005-0000-0000-00001B0A0000}"/>
    <cellStyle name="Normal 2 2 4 6 4" xfId="32447" xr:uid="{00000000-0005-0000-0000-00001C0A0000}"/>
    <cellStyle name="Normal 2 2 4 7" xfId="1361" xr:uid="{00000000-0005-0000-0000-00001D0A0000}"/>
    <cellStyle name="Normal 2 2 4 7 2" xfId="1779" xr:uid="{00000000-0005-0000-0000-00001E0A0000}"/>
    <cellStyle name="Normal 2 2 4 7 2 2" xfId="3221" xr:uid="{00000000-0005-0000-0000-00001F0A0000}"/>
    <cellStyle name="Normal 2 2 4 7 2 2 2" xfId="33305" xr:uid="{00000000-0005-0000-0000-0000200A0000}"/>
    <cellStyle name="Normal 2 2 4 7 2 3" xfId="32701" xr:uid="{00000000-0005-0000-0000-0000210A0000}"/>
    <cellStyle name="Normal 2 2 4 7 3" xfId="2993" xr:uid="{00000000-0005-0000-0000-0000220A0000}"/>
    <cellStyle name="Normal 2 2 4 7 3 2" xfId="33075" xr:uid="{00000000-0005-0000-0000-0000230A0000}"/>
    <cellStyle name="Normal 2 2 4 7 4" xfId="32471" xr:uid="{00000000-0005-0000-0000-0000240A0000}"/>
    <cellStyle name="Normal 2 2 4 8" xfId="1389" xr:uid="{00000000-0005-0000-0000-0000250A0000}"/>
    <cellStyle name="Normal 2 2 4 8 2" xfId="1803" xr:uid="{00000000-0005-0000-0000-0000260A0000}"/>
    <cellStyle name="Normal 2 2 4 8 2 2" xfId="3245" xr:uid="{00000000-0005-0000-0000-0000270A0000}"/>
    <cellStyle name="Normal 2 2 4 8 2 2 2" xfId="33329" xr:uid="{00000000-0005-0000-0000-0000280A0000}"/>
    <cellStyle name="Normal 2 2 4 8 2 3" xfId="32725" xr:uid="{00000000-0005-0000-0000-0000290A0000}"/>
    <cellStyle name="Normal 2 2 4 8 3" xfId="3017" xr:uid="{00000000-0005-0000-0000-00002A0A0000}"/>
    <cellStyle name="Normal 2 2 4 8 3 2" xfId="33099" xr:uid="{00000000-0005-0000-0000-00002B0A0000}"/>
    <cellStyle name="Normal 2 2 4 8 4" xfId="32495" xr:uid="{00000000-0005-0000-0000-00002C0A0000}"/>
    <cellStyle name="Normal 2 2 4 9" xfId="1602" xr:uid="{00000000-0005-0000-0000-00002D0A0000}"/>
    <cellStyle name="Normal 2 2 4 9 2" xfId="3045" xr:uid="{00000000-0005-0000-0000-00002E0A0000}"/>
    <cellStyle name="Normal 2 2 4 9 2 2" xfId="33129" xr:uid="{00000000-0005-0000-0000-00002F0A0000}"/>
    <cellStyle name="Normal 2 2 4 9 3" xfId="32519" xr:uid="{00000000-0005-0000-0000-0000300A0000}"/>
    <cellStyle name="Normal 2 2 5" xfId="448" xr:uid="{00000000-0005-0000-0000-0000310A0000}"/>
    <cellStyle name="Normal 2 2 5 2" xfId="747" xr:uid="{00000000-0005-0000-0000-0000320A0000}"/>
    <cellStyle name="Normal 2 2 5 2 2" xfId="1657" xr:uid="{00000000-0005-0000-0000-0000330A0000}"/>
    <cellStyle name="Normal 2 2 5 2 2 2" xfId="3099" xr:uid="{00000000-0005-0000-0000-0000340A0000}"/>
    <cellStyle name="Normal 2 2 5 2 2 2 2" xfId="33183" xr:uid="{00000000-0005-0000-0000-0000350A0000}"/>
    <cellStyle name="Normal 2 2 5 2 2 3" xfId="32579" xr:uid="{00000000-0005-0000-0000-0000360A0000}"/>
    <cellStyle name="Normal 2 2 5 2 3" xfId="2869" xr:uid="{00000000-0005-0000-0000-0000370A0000}"/>
    <cellStyle name="Normal 2 2 5 2 3 2" xfId="32951" xr:uid="{00000000-0005-0000-0000-0000380A0000}"/>
    <cellStyle name="Normal 2 2 5 2 4" xfId="32341" xr:uid="{00000000-0005-0000-0000-0000390A0000}"/>
    <cellStyle name="Normal 2 2 5 3" xfId="1617" xr:uid="{00000000-0005-0000-0000-00003A0A0000}"/>
    <cellStyle name="Normal 2 2 5 3 2" xfId="3059" xr:uid="{00000000-0005-0000-0000-00003B0A0000}"/>
    <cellStyle name="Normal 2 2 5 3 2 2" xfId="33143" xr:uid="{00000000-0005-0000-0000-00003C0A0000}"/>
    <cellStyle name="Normal 2 2 5 3 3" xfId="32545" xr:uid="{00000000-0005-0000-0000-00003D0A0000}"/>
    <cellStyle name="Normal 2 2 5 4" xfId="2826" xr:uid="{00000000-0005-0000-0000-00003E0A0000}"/>
    <cellStyle name="Normal 2 2 5 4 2" xfId="32908" xr:uid="{00000000-0005-0000-0000-00003F0A0000}"/>
    <cellStyle name="Normal 2 2 5 5" xfId="32295" xr:uid="{00000000-0005-0000-0000-0000400A0000}"/>
    <cellStyle name="Normal 2 2 6" xfId="730" xr:uid="{00000000-0005-0000-0000-0000410A0000}"/>
    <cellStyle name="Normal 2 2 6 2" xfId="1640" xr:uid="{00000000-0005-0000-0000-0000420A0000}"/>
    <cellStyle name="Normal 2 2 6 2 2" xfId="3082" xr:uid="{00000000-0005-0000-0000-0000430A0000}"/>
    <cellStyle name="Normal 2 2 6 2 2 2" xfId="33166" xr:uid="{00000000-0005-0000-0000-0000440A0000}"/>
    <cellStyle name="Normal 2 2 6 2 3" xfId="32562" xr:uid="{00000000-0005-0000-0000-0000450A0000}"/>
    <cellStyle name="Normal 2 2 6 3" xfId="2852" xr:uid="{00000000-0005-0000-0000-0000460A0000}"/>
    <cellStyle name="Normal 2 2 6 3 2" xfId="32934" xr:uid="{00000000-0005-0000-0000-0000470A0000}"/>
    <cellStyle name="Normal 2 2 6 4" xfId="32324" xr:uid="{00000000-0005-0000-0000-0000480A0000}"/>
    <cellStyle name="Normal 2 2 7" xfId="818" xr:uid="{00000000-0005-0000-0000-0000490A0000}"/>
    <cellStyle name="Normal 2 2 7 2" xfId="1680" xr:uid="{00000000-0005-0000-0000-00004A0A0000}"/>
    <cellStyle name="Normal 2 2 7 2 2" xfId="3122" xr:uid="{00000000-0005-0000-0000-00004B0A0000}"/>
    <cellStyle name="Normal 2 2 7 2 2 2" xfId="33206" xr:uid="{00000000-0005-0000-0000-00004C0A0000}"/>
    <cellStyle name="Normal 2 2 7 2 3" xfId="32602" xr:uid="{00000000-0005-0000-0000-00004D0A0000}"/>
    <cellStyle name="Normal 2 2 7 3" xfId="2892" xr:uid="{00000000-0005-0000-0000-00004E0A0000}"/>
    <cellStyle name="Normal 2 2 7 3 2" xfId="32974" xr:uid="{00000000-0005-0000-0000-00004F0A0000}"/>
    <cellStyle name="Normal 2 2 7 4" xfId="32364" xr:uid="{00000000-0005-0000-0000-0000500A0000}"/>
    <cellStyle name="Normal 2 2 8" xfId="1018" xr:uid="{00000000-0005-0000-0000-0000510A0000}"/>
    <cellStyle name="Normal 2 2 8 2" xfId="1702" xr:uid="{00000000-0005-0000-0000-0000520A0000}"/>
    <cellStyle name="Normal 2 2 8 2 2" xfId="3144" xr:uid="{00000000-0005-0000-0000-0000530A0000}"/>
    <cellStyle name="Normal 2 2 8 2 2 2" xfId="33228" xr:uid="{00000000-0005-0000-0000-0000540A0000}"/>
    <cellStyle name="Normal 2 2 8 2 3" xfId="32624" xr:uid="{00000000-0005-0000-0000-0000550A0000}"/>
    <cellStyle name="Normal 2 2 8 3" xfId="2914" xr:uid="{00000000-0005-0000-0000-0000560A0000}"/>
    <cellStyle name="Normal 2 2 8 3 2" xfId="32996" xr:uid="{00000000-0005-0000-0000-0000570A0000}"/>
    <cellStyle name="Normal 2 2 8 4" xfId="32394" xr:uid="{00000000-0005-0000-0000-0000580A0000}"/>
    <cellStyle name="Normal 2 2 9" xfId="1046" xr:uid="{00000000-0005-0000-0000-0000590A0000}"/>
    <cellStyle name="Normal 2 2 9 2" xfId="1724" xr:uid="{00000000-0005-0000-0000-00005A0A0000}"/>
    <cellStyle name="Normal 2 2 9 2 2" xfId="3166" xr:uid="{00000000-0005-0000-0000-00005B0A0000}"/>
    <cellStyle name="Normal 2 2 9 2 2 2" xfId="33250" xr:uid="{00000000-0005-0000-0000-00005C0A0000}"/>
    <cellStyle name="Normal 2 2 9 2 3" xfId="32646" xr:uid="{00000000-0005-0000-0000-00005D0A0000}"/>
    <cellStyle name="Normal 2 2 9 3" xfId="2938" xr:uid="{00000000-0005-0000-0000-00005E0A0000}"/>
    <cellStyle name="Normal 2 2 9 3 2" xfId="33020" xr:uid="{00000000-0005-0000-0000-00005F0A0000}"/>
    <cellStyle name="Normal 2 2 9 4" xfId="32416" xr:uid="{00000000-0005-0000-0000-0000600A0000}"/>
    <cellStyle name="Normal 2 3" xfId="232" xr:uid="{00000000-0005-0000-0000-0000610A0000}"/>
    <cellStyle name="Normal 2 3 2" xfId="54723" xr:uid="{EAE6139F-BBA8-4912-A51F-117D1BB9354A}"/>
    <cellStyle name="Normal 2 4" xfId="333" xr:uid="{00000000-0005-0000-0000-0000620A0000}"/>
    <cellStyle name="Normal 2 4 2" xfId="456" xr:uid="{00000000-0005-0000-0000-0000630A0000}"/>
    <cellStyle name="Normal 2 4 2 2" xfId="10322" xr:uid="{00000000-0005-0000-0000-0000640A0000}"/>
    <cellStyle name="Normal 2 5" xfId="37" xr:uid="{00000000-0005-0000-0000-0000650A0000}"/>
    <cellStyle name="Normal 2 5 2" xfId="10224" xr:uid="{00000000-0005-0000-0000-0000660A0000}"/>
    <cellStyle name="Normal 2 6" xfId="457" xr:uid="{00000000-0005-0000-0000-0000670A0000}"/>
    <cellStyle name="Normal 2 6 2" xfId="10323" xr:uid="{00000000-0005-0000-0000-0000680A0000}"/>
    <cellStyle name="Normal 2 7" xfId="54613" xr:uid="{00000000-0005-0000-0000-000030000000}"/>
    <cellStyle name="Normal 2 7 2" xfId="54720" xr:uid="{7A5ADF55-1BBA-4E55-8CA7-43DD75B8D8D2}"/>
    <cellStyle name="Normal 2 7 3" xfId="54628" xr:uid="{EA0F1A8E-54AD-49AF-B2ED-2C9C6E45DD7E}"/>
    <cellStyle name="Normal 20" xfId="774" xr:uid="{00000000-0005-0000-0000-0000690A0000}"/>
    <cellStyle name="Normal 20 2" xfId="10550" xr:uid="{00000000-0005-0000-0000-00006A0A0000}"/>
    <cellStyle name="Normal 21" xfId="721" xr:uid="{00000000-0005-0000-0000-00006B0A0000}"/>
    <cellStyle name="Normal 21 2" xfId="1631" xr:uid="{00000000-0005-0000-0000-00006C0A0000}"/>
    <cellStyle name="Normal 21 2 2" xfId="3073" xr:uid="{00000000-0005-0000-0000-00006D0A0000}"/>
    <cellStyle name="Normal 21 2 2 2" xfId="33157" xr:uid="{00000000-0005-0000-0000-00006E0A0000}"/>
    <cellStyle name="Normal 21 2 3" xfId="32553" xr:uid="{00000000-0005-0000-0000-00006F0A0000}"/>
    <cellStyle name="Normal 21 3" xfId="2843" xr:uid="{00000000-0005-0000-0000-0000700A0000}"/>
    <cellStyle name="Normal 21 3 2" xfId="32925" xr:uid="{00000000-0005-0000-0000-0000710A0000}"/>
    <cellStyle name="Normal 21 4" xfId="32315" xr:uid="{00000000-0005-0000-0000-0000720A0000}"/>
    <cellStyle name="Normal 22" xfId="759" xr:uid="{00000000-0005-0000-0000-0000730A0000}"/>
    <cellStyle name="Normal 22 2" xfId="1669" xr:uid="{00000000-0005-0000-0000-0000740A0000}"/>
    <cellStyle name="Normal 22 2 2" xfId="3111" xr:uid="{00000000-0005-0000-0000-0000750A0000}"/>
    <cellStyle name="Normal 22 2 2 2" xfId="33195" xr:uid="{00000000-0005-0000-0000-0000760A0000}"/>
    <cellStyle name="Normal 22 2 3" xfId="32591" xr:uid="{00000000-0005-0000-0000-0000770A0000}"/>
    <cellStyle name="Normal 22 3" xfId="2881" xr:uid="{00000000-0005-0000-0000-0000780A0000}"/>
    <cellStyle name="Normal 22 3 2" xfId="32963" xr:uid="{00000000-0005-0000-0000-0000790A0000}"/>
    <cellStyle name="Normal 22 4" xfId="32353" xr:uid="{00000000-0005-0000-0000-00007A0A0000}"/>
    <cellStyle name="Normal 23" xfId="595" xr:uid="{00000000-0005-0000-0000-00007B0A0000}"/>
    <cellStyle name="Normal 23 2" xfId="9350" xr:uid="{00000000-0005-0000-0000-00007C0A0000}"/>
    <cellStyle name="Normal 23 3" xfId="10414" xr:uid="{00000000-0005-0000-0000-00007D0A0000}"/>
    <cellStyle name="Normal 24" xfId="637" xr:uid="{00000000-0005-0000-0000-00007E0A0000}"/>
    <cellStyle name="Normal 24 2" xfId="10456" xr:uid="{00000000-0005-0000-0000-00007F0A0000}"/>
    <cellStyle name="Normal 25" xfId="862" xr:uid="{00000000-0005-0000-0000-0000800A0000}"/>
    <cellStyle name="Normal 25 2" xfId="10568" xr:uid="{00000000-0005-0000-0000-0000810A0000}"/>
    <cellStyle name="Normal 26" xfId="600" xr:uid="{00000000-0005-0000-0000-0000820A0000}"/>
    <cellStyle name="Normal 26 2" xfId="10419" xr:uid="{00000000-0005-0000-0000-0000830A0000}"/>
    <cellStyle name="Normal 27" xfId="864" xr:uid="{00000000-0005-0000-0000-0000840A0000}"/>
    <cellStyle name="Normal 27 2" xfId="10570" xr:uid="{00000000-0005-0000-0000-0000850A0000}"/>
    <cellStyle name="Normal 28" xfId="598" xr:uid="{00000000-0005-0000-0000-0000860A0000}"/>
    <cellStyle name="Normal 28 2" xfId="10417" xr:uid="{00000000-0005-0000-0000-0000870A0000}"/>
    <cellStyle name="Normal 29" xfId="865" xr:uid="{00000000-0005-0000-0000-0000880A0000}"/>
    <cellStyle name="Normal 29 2" xfId="10571" xr:uid="{00000000-0005-0000-0000-0000890A0000}"/>
    <cellStyle name="Normal 3" xfId="11" xr:uid="{00000000-0005-0000-0000-00008A0A0000}"/>
    <cellStyle name="Normal 3 10" xfId="54626" xr:uid="{E003E33C-0C53-4A61-B836-7027EB917E47}"/>
    <cellStyle name="Normal 3 2" xfId="235" xr:uid="{00000000-0005-0000-0000-00008B0A0000}"/>
    <cellStyle name="Normal 3 3" xfId="234" xr:uid="{00000000-0005-0000-0000-00008C0A0000}"/>
    <cellStyle name="Normal 3 4" xfId="335" xr:uid="{00000000-0005-0000-0000-00008D0A0000}"/>
    <cellStyle name="Normal 3 5" xfId="34" xr:uid="{00000000-0005-0000-0000-00008E0A0000}"/>
    <cellStyle name="Normal 3 5 2" xfId="1634" xr:uid="{00000000-0005-0000-0000-00008F0A0000}"/>
    <cellStyle name="Normal 3 5 2 2" xfId="3076" xr:uid="{00000000-0005-0000-0000-0000900A0000}"/>
    <cellStyle name="Normal 3 5 2 2 2" xfId="33160" xr:uid="{00000000-0005-0000-0000-0000910A0000}"/>
    <cellStyle name="Normal 3 5 2 3" xfId="32556" xr:uid="{00000000-0005-0000-0000-0000920A0000}"/>
    <cellStyle name="Normal 3 5 3" xfId="2846" xr:uid="{00000000-0005-0000-0000-0000930A0000}"/>
    <cellStyle name="Normal 3 5 3 2" xfId="32928" xr:uid="{00000000-0005-0000-0000-0000940A0000}"/>
    <cellStyle name="Normal 3 5 4" xfId="32318" xr:uid="{00000000-0005-0000-0000-0000950A0000}"/>
    <cellStyle name="Normal 3 6" xfId="1589" xr:uid="{00000000-0005-0000-0000-0000960A0000}"/>
    <cellStyle name="Normal 3 6 2" xfId="3032" xr:uid="{00000000-0005-0000-0000-0000970A0000}"/>
    <cellStyle name="Normal 3 6 2 2" xfId="33116" xr:uid="{00000000-0005-0000-0000-0000980A0000}"/>
    <cellStyle name="Normal 3 6 3" xfId="32536" xr:uid="{00000000-0005-0000-0000-0000990A0000}"/>
    <cellStyle name="Normal 3 7" xfId="2701" xr:uid="{00000000-0005-0000-0000-00009A0A0000}"/>
    <cellStyle name="Normal 3 7 2" xfId="32885" xr:uid="{00000000-0005-0000-0000-00009B0A0000}"/>
    <cellStyle name="Normal 3 8" xfId="4177" xr:uid="{00000000-0005-0000-0000-00009C0A0000}"/>
    <cellStyle name="Normal 3 8 2" xfId="32303" xr:uid="{00000000-0005-0000-0000-00009D0A0000}"/>
    <cellStyle name="Normal 3 9" xfId="54609" xr:uid="{00000000-0005-0000-0000-00009E0A0000}"/>
    <cellStyle name="Normal 30" xfId="1066" xr:uid="{00000000-0005-0000-0000-00009F0A0000}"/>
    <cellStyle name="Normal 30 2" xfId="10700" xr:uid="{00000000-0005-0000-0000-0000A00A0000}"/>
    <cellStyle name="Normal 31" xfId="1249" xr:uid="{00000000-0005-0000-0000-0000A10A0000}"/>
    <cellStyle name="Normal 31 2" xfId="10878" xr:uid="{00000000-0005-0000-0000-0000A20A0000}"/>
    <cellStyle name="Normal 32" xfId="1305" xr:uid="{00000000-0005-0000-0000-0000A30A0000}"/>
    <cellStyle name="Normal 32 2" xfId="10930" xr:uid="{00000000-0005-0000-0000-0000A40A0000}"/>
    <cellStyle name="Normal 33" xfId="1081" xr:uid="{00000000-0005-0000-0000-0000A50A0000}"/>
    <cellStyle name="Normal 33 2" xfId="2554" xr:uid="{00000000-0005-0000-0000-0000A60A0000}"/>
    <cellStyle name="Normal 34" xfId="1423" xr:uid="{00000000-0005-0000-0000-0000A70A0000}"/>
    <cellStyle name="Normal 34 2" xfId="10975" xr:uid="{00000000-0005-0000-0000-0000A80A0000}"/>
    <cellStyle name="Normal 35" xfId="1416" xr:uid="{00000000-0005-0000-0000-0000A90A0000}"/>
    <cellStyle name="Normal 35 2" xfId="10968" xr:uid="{00000000-0005-0000-0000-0000AA0A0000}"/>
    <cellStyle name="Normal 36" xfId="1263" xr:uid="{00000000-0005-0000-0000-0000AB0A0000}"/>
    <cellStyle name="Normal 36 2" xfId="10891" xr:uid="{00000000-0005-0000-0000-0000AC0A0000}"/>
    <cellStyle name="Normal 37" xfId="1173" xr:uid="{00000000-0005-0000-0000-0000AD0A0000}"/>
    <cellStyle name="Normal 37 2" xfId="10802" xr:uid="{00000000-0005-0000-0000-0000AE0A0000}"/>
    <cellStyle name="Normal 38" xfId="1107" xr:uid="{00000000-0005-0000-0000-0000AF0A0000}"/>
    <cellStyle name="Normal 38 2" xfId="10738" xr:uid="{00000000-0005-0000-0000-0000B00A0000}"/>
    <cellStyle name="Normal 39" xfId="1442" xr:uid="{00000000-0005-0000-0000-0000B10A0000}"/>
    <cellStyle name="Normal 39 2" xfId="10994" xr:uid="{00000000-0005-0000-0000-0000B20A0000}"/>
    <cellStyle name="Normal 4" xfId="10" xr:uid="{00000000-0005-0000-0000-0000B30A0000}"/>
    <cellStyle name="Normal 4 2" xfId="334" xr:uid="{00000000-0005-0000-0000-0000B40A0000}"/>
    <cellStyle name="Normal 4 3" xfId="236" xr:uid="{00000000-0005-0000-0000-0000B50A0000}"/>
    <cellStyle name="Normal 40" xfId="1168" xr:uid="{00000000-0005-0000-0000-0000B60A0000}"/>
    <cellStyle name="Normal 40 2" xfId="10797" xr:uid="{00000000-0005-0000-0000-0000B70A0000}"/>
    <cellStyle name="Normal 41" xfId="1094" xr:uid="{00000000-0005-0000-0000-0000B80A0000}"/>
    <cellStyle name="Normal 41 2" xfId="10726" xr:uid="{00000000-0005-0000-0000-0000B90A0000}"/>
    <cellStyle name="Normal 42" xfId="1095" xr:uid="{00000000-0005-0000-0000-0000BA0A0000}"/>
    <cellStyle name="Normal 42 2" xfId="1584" xr:uid="{00000000-0005-0000-0000-0000BB0A0000}"/>
    <cellStyle name="Normal 42 2 2" xfId="33112" xr:uid="{00000000-0005-0000-0000-0000BC0A0000}"/>
    <cellStyle name="Normal 42 3" xfId="10727" xr:uid="{00000000-0005-0000-0000-0000BD0A0000}"/>
    <cellStyle name="Normal 42 3 2" xfId="32532" xr:uid="{00000000-0005-0000-0000-0000BE0A0000}"/>
    <cellStyle name="Normal 43" xfId="1413" xr:uid="{00000000-0005-0000-0000-0000BF0A0000}"/>
    <cellStyle name="Normal 43 2" xfId="2018" xr:uid="{00000000-0005-0000-0000-0000C00A0000}"/>
    <cellStyle name="Normal 43 3" xfId="3257" xr:uid="{00000000-0005-0000-0000-0000C10A0000}"/>
    <cellStyle name="Normal 44" xfId="1448" xr:uid="{00000000-0005-0000-0000-0000C20A0000}"/>
    <cellStyle name="Normal 44 2" xfId="11000" xr:uid="{00000000-0005-0000-0000-0000C30A0000}"/>
    <cellStyle name="Normal 45" xfId="1087" xr:uid="{00000000-0005-0000-0000-0000C40A0000}"/>
    <cellStyle name="Normal 45 2" xfId="10720" xr:uid="{00000000-0005-0000-0000-0000C50A0000}"/>
    <cellStyle name="Normal 46" xfId="1452" xr:uid="{00000000-0005-0000-0000-0000C60A0000}"/>
    <cellStyle name="Normal 47" xfId="1558" xr:uid="{00000000-0005-0000-0000-0000C70A0000}"/>
    <cellStyle name="Normal 48" xfId="1583" xr:uid="{00000000-0005-0000-0000-0000C80A0000}"/>
    <cellStyle name="Normal 48 2" xfId="11134" xr:uid="{00000000-0005-0000-0000-0000C90A0000}"/>
    <cellStyle name="Normal 49" xfId="1870" xr:uid="{00000000-0005-0000-0000-0000CA0A0000}"/>
    <cellStyle name="Normal 49 2" xfId="11292" xr:uid="{00000000-0005-0000-0000-0000CB0A0000}"/>
    <cellStyle name="Normal 5" xfId="12" xr:uid="{00000000-0005-0000-0000-0000CC0A0000}"/>
    <cellStyle name="Normal 5 2" xfId="336" xr:uid="{00000000-0005-0000-0000-0000CD0A0000}"/>
    <cellStyle name="Normal 5 2 2" xfId="10267" xr:uid="{00000000-0005-0000-0000-0000CE0A0000}"/>
    <cellStyle name="Normal 5 3" xfId="33" xr:uid="{00000000-0005-0000-0000-0000CF0A0000}"/>
    <cellStyle name="Normal 5 4" xfId="8921" xr:uid="{00000000-0005-0000-0000-0000D00A0000}"/>
    <cellStyle name="Normal 5 5" xfId="10209" xr:uid="{00000000-0005-0000-0000-0000D10A0000}"/>
    <cellStyle name="Normal 5 7" xfId="54725" xr:uid="{CD6831AE-EC63-4ACC-8E20-BFCE77B46688}"/>
    <cellStyle name="Normal 50" xfId="1871" xr:uid="{00000000-0005-0000-0000-0000D20A0000}"/>
    <cellStyle name="Normal 51" xfId="1985" xr:uid="{00000000-0005-0000-0000-0000D30A0000}"/>
    <cellStyle name="Normal 51 2" xfId="2721" xr:uid="{00000000-0005-0000-0000-0000D40A0000}"/>
    <cellStyle name="Normal 52" xfId="2009" xr:uid="{00000000-0005-0000-0000-0000D50A0000}"/>
    <cellStyle name="Normal 52 2" xfId="3914" xr:uid="{00000000-0005-0000-0000-0000D60A0000}"/>
    <cellStyle name="Normal 52 3" xfId="32881" xr:uid="{00000000-0005-0000-0000-0000D70A0000}"/>
    <cellStyle name="Normal 53" xfId="1880" xr:uid="{00000000-0005-0000-0000-0000D80A0000}"/>
    <cellStyle name="Normal 54" xfId="2087" xr:uid="{00000000-0005-0000-0000-0000D90A0000}"/>
    <cellStyle name="Normal 55" xfId="2089" xr:uid="{00000000-0005-0000-0000-0000DA0A0000}"/>
    <cellStyle name="Normal 56" xfId="2088" xr:uid="{00000000-0005-0000-0000-0000DB0A0000}"/>
    <cellStyle name="Normal 57" xfId="1999" xr:uid="{00000000-0005-0000-0000-0000DC0A0000}"/>
    <cellStyle name="Normal 58" xfId="2091" xr:uid="{00000000-0005-0000-0000-0000DD0A0000}"/>
    <cellStyle name="Normal 59" xfId="1919" xr:uid="{00000000-0005-0000-0000-0000DE0A0000}"/>
    <cellStyle name="Normal 6" xfId="237" xr:uid="{00000000-0005-0000-0000-0000DF0A0000}"/>
    <cellStyle name="Normal 60" xfId="2017" xr:uid="{00000000-0005-0000-0000-0000E00A0000}"/>
    <cellStyle name="Normal 61" xfId="2092" xr:uid="{00000000-0005-0000-0000-0000E10A0000}"/>
    <cellStyle name="Normal 62" xfId="2197" xr:uid="{00000000-0005-0000-0000-0000E20A0000}"/>
    <cellStyle name="Normal 63" xfId="2517" xr:uid="{00000000-0005-0000-0000-0000E30A0000}"/>
    <cellStyle name="Normal 64" xfId="2409" xr:uid="{00000000-0005-0000-0000-0000E40A0000}"/>
    <cellStyle name="Normal 65" xfId="2449" xr:uid="{00000000-0005-0000-0000-0000E50A0000}"/>
    <cellStyle name="Normal 66" xfId="2777" xr:uid="{00000000-0005-0000-0000-0000E60A0000}"/>
    <cellStyle name="Normal 67" xfId="3405" xr:uid="{00000000-0005-0000-0000-0000E70A0000}"/>
    <cellStyle name="Normal 68" xfId="3403" xr:uid="{00000000-0005-0000-0000-0000E80A0000}"/>
    <cellStyle name="Normal 69" xfId="2548" xr:uid="{00000000-0005-0000-0000-0000E90A0000}"/>
    <cellStyle name="Normal 7" xfId="324" xr:uid="{00000000-0005-0000-0000-0000EA0A0000}"/>
    <cellStyle name="Normal 7 10" xfId="1362" xr:uid="{00000000-0005-0000-0000-0000EB0A0000}"/>
    <cellStyle name="Normal 7 10 2" xfId="1780" xr:uid="{00000000-0005-0000-0000-0000EC0A0000}"/>
    <cellStyle name="Normal 7 10 2 2" xfId="3222" xr:uid="{00000000-0005-0000-0000-0000ED0A0000}"/>
    <cellStyle name="Normal 7 10 2 2 2" xfId="33306" xr:uid="{00000000-0005-0000-0000-0000EE0A0000}"/>
    <cellStyle name="Normal 7 10 2 3" xfId="32702" xr:uid="{00000000-0005-0000-0000-0000EF0A0000}"/>
    <cellStyle name="Normal 7 10 3" xfId="2994" xr:uid="{00000000-0005-0000-0000-0000F00A0000}"/>
    <cellStyle name="Normal 7 10 3 2" xfId="33076" xr:uid="{00000000-0005-0000-0000-0000F10A0000}"/>
    <cellStyle name="Normal 7 10 4" xfId="32472" xr:uid="{00000000-0005-0000-0000-0000F20A0000}"/>
    <cellStyle name="Normal 7 11" xfId="1390" xr:uid="{00000000-0005-0000-0000-0000F30A0000}"/>
    <cellStyle name="Normal 7 11 2" xfId="1804" xr:uid="{00000000-0005-0000-0000-0000F40A0000}"/>
    <cellStyle name="Normal 7 11 2 2" xfId="3246" xr:uid="{00000000-0005-0000-0000-0000F50A0000}"/>
    <cellStyle name="Normal 7 11 2 2 2" xfId="33330" xr:uid="{00000000-0005-0000-0000-0000F60A0000}"/>
    <cellStyle name="Normal 7 11 2 3" xfId="32726" xr:uid="{00000000-0005-0000-0000-0000F70A0000}"/>
    <cellStyle name="Normal 7 11 3" xfId="3018" xr:uid="{00000000-0005-0000-0000-0000F80A0000}"/>
    <cellStyle name="Normal 7 11 3 2" xfId="33100" xr:uid="{00000000-0005-0000-0000-0000F90A0000}"/>
    <cellStyle name="Normal 7 11 4" xfId="32496" xr:uid="{00000000-0005-0000-0000-0000FA0A0000}"/>
    <cellStyle name="Normal 7 12" xfId="1603" xr:uid="{00000000-0005-0000-0000-0000FB0A0000}"/>
    <cellStyle name="Normal 7 12 2" xfId="3046" xr:uid="{00000000-0005-0000-0000-0000FC0A0000}"/>
    <cellStyle name="Normal 7 12 2 2" xfId="33130" xr:uid="{00000000-0005-0000-0000-0000FD0A0000}"/>
    <cellStyle name="Normal 7 12 3" xfId="32520" xr:uid="{00000000-0005-0000-0000-0000FE0A0000}"/>
    <cellStyle name="Normal 7 13" xfId="1830" xr:uid="{00000000-0005-0000-0000-0000FF0A0000}"/>
    <cellStyle name="Normal 7 13 2" xfId="3271" xr:uid="{00000000-0005-0000-0000-0000000B0000}"/>
    <cellStyle name="Normal 7 13 2 2" xfId="33354" xr:uid="{00000000-0005-0000-0000-0000010B0000}"/>
    <cellStyle name="Normal 7 13 3" xfId="32750" xr:uid="{00000000-0005-0000-0000-0000020B0000}"/>
    <cellStyle name="Normal 7 14" xfId="1858" xr:uid="{00000000-0005-0000-0000-0000030B0000}"/>
    <cellStyle name="Normal 7 14 2" xfId="3295" xr:uid="{00000000-0005-0000-0000-0000040B0000}"/>
    <cellStyle name="Normal 7 14 2 2" xfId="33378" xr:uid="{00000000-0005-0000-0000-0000050B0000}"/>
    <cellStyle name="Normal 7 14 3" xfId="32774" xr:uid="{00000000-0005-0000-0000-0000060B0000}"/>
    <cellStyle name="Normal 7 15" xfId="2039" xr:uid="{00000000-0005-0000-0000-0000070B0000}"/>
    <cellStyle name="Normal 7 15 2" xfId="3320" xr:uid="{00000000-0005-0000-0000-0000080B0000}"/>
    <cellStyle name="Normal 7 15 2 2" xfId="33403" xr:uid="{00000000-0005-0000-0000-0000090B0000}"/>
    <cellStyle name="Normal 7 15 3" xfId="32798" xr:uid="{00000000-0005-0000-0000-00000A0B0000}"/>
    <cellStyle name="Normal 7 16" xfId="2074" xr:uid="{00000000-0005-0000-0000-00000B0B0000}"/>
    <cellStyle name="Normal 7 16 2" xfId="3344" xr:uid="{00000000-0005-0000-0000-00000C0B0000}"/>
    <cellStyle name="Normal 7 16 2 2" xfId="33427" xr:uid="{00000000-0005-0000-0000-00000D0B0000}"/>
    <cellStyle name="Normal 7 16 3" xfId="32822" xr:uid="{00000000-0005-0000-0000-00000E0B0000}"/>
    <cellStyle name="Normal 7 17" xfId="2239" xr:uid="{00000000-0005-0000-0000-00000F0B0000}"/>
    <cellStyle name="Normal 7 17 2" xfId="3368" xr:uid="{00000000-0005-0000-0000-0000100B0000}"/>
    <cellStyle name="Normal 7 17 2 2" xfId="33451" xr:uid="{00000000-0005-0000-0000-0000110B0000}"/>
    <cellStyle name="Normal 7 17 3" xfId="32846" xr:uid="{00000000-0005-0000-0000-0000120B0000}"/>
    <cellStyle name="Normal 7 18" xfId="2384" xr:uid="{00000000-0005-0000-0000-0000130B0000}"/>
    <cellStyle name="Normal 7 18 2" xfId="3392" xr:uid="{00000000-0005-0000-0000-0000140B0000}"/>
    <cellStyle name="Normal 7 18 2 2" xfId="33475" xr:uid="{00000000-0005-0000-0000-0000150B0000}"/>
    <cellStyle name="Normal 7 18 3" xfId="32870" xr:uid="{00000000-0005-0000-0000-0000160B0000}"/>
    <cellStyle name="Normal 7 19" xfId="2619" xr:uid="{00000000-0005-0000-0000-0000170B0000}"/>
    <cellStyle name="Normal 7 19 2" xfId="32893" xr:uid="{00000000-0005-0000-0000-0000180B0000}"/>
    <cellStyle name="Normal 7 2" xfId="328" xr:uid="{00000000-0005-0000-0000-0000190B0000}"/>
    <cellStyle name="Normal 7 2 10" xfId="1391" xr:uid="{00000000-0005-0000-0000-00001A0B0000}"/>
    <cellStyle name="Normal 7 2 10 2" xfId="1805" xr:uid="{00000000-0005-0000-0000-00001B0B0000}"/>
    <cellStyle name="Normal 7 2 10 2 2" xfId="3247" xr:uid="{00000000-0005-0000-0000-00001C0B0000}"/>
    <cellStyle name="Normal 7 2 10 2 2 2" xfId="33331" xr:uid="{00000000-0005-0000-0000-00001D0B0000}"/>
    <cellStyle name="Normal 7 2 10 2 3" xfId="32727" xr:uid="{00000000-0005-0000-0000-00001E0B0000}"/>
    <cellStyle name="Normal 7 2 10 3" xfId="3019" xr:uid="{00000000-0005-0000-0000-00001F0B0000}"/>
    <cellStyle name="Normal 7 2 10 3 2" xfId="33101" xr:uid="{00000000-0005-0000-0000-0000200B0000}"/>
    <cellStyle name="Normal 7 2 10 4" xfId="32497" xr:uid="{00000000-0005-0000-0000-0000210B0000}"/>
    <cellStyle name="Normal 7 2 11" xfId="1604" xr:uid="{00000000-0005-0000-0000-0000220B0000}"/>
    <cellStyle name="Normal 7 2 11 2" xfId="3047" xr:uid="{00000000-0005-0000-0000-0000230B0000}"/>
    <cellStyle name="Normal 7 2 11 2 2" xfId="33131" xr:uid="{00000000-0005-0000-0000-0000240B0000}"/>
    <cellStyle name="Normal 7 2 11 3" xfId="32521" xr:uid="{00000000-0005-0000-0000-0000250B0000}"/>
    <cellStyle name="Normal 7 2 12" xfId="1831" xr:uid="{00000000-0005-0000-0000-0000260B0000}"/>
    <cellStyle name="Normal 7 2 12 2" xfId="3272" xr:uid="{00000000-0005-0000-0000-0000270B0000}"/>
    <cellStyle name="Normal 7 2 12 2 2" xfId="33355" xr:uid="{00000000-0005-0000-0000-0000280B0000}"/>
    <cellStyle name="Normal 7 2 12 3" xfId="32751" xr:uid="{00000000-0005-0000-0000-0000290B0000}"/>
    <cellStyle name="Normal 7 2 13" xfId="1859" xr:uid="{00000000-0005-0000-0000-00002A0B0000}"/>
    <cellStyle name="Normal 7 2 13 2" xfId="3296" xr:uid="{00000000-0005-0000-0000-00002B0B0000}"/>
    <cellStyle name="Normal 7 2 13 2 2" xfId="33379" xr:uid="{00000000-0005-0000-0000-00002C0B0000}"/>
    <cellStyle name="Normal 7 2 13 3" xfId="32775" xr:uid="{00000000-0005-0000-0000-00002D0B0000}"/>
    <cellStyle name="Normal 7 2 14" xfId="2040" xr:uid="{00000000-0005-0000-0000-00002E0B0000}"/>
    <cellStyle name="Normal 7 2 14 2" xfId="3321" xr:uid="{00000000-0005-0000-0000-00002F0B0000}"/>
    <cellStyle name="Normal 7 2 14 2 2" xfId="33404" xr:uid="{00000000-0005-0000-0000-0000300B0000}"/>
    <cellStyle name="Normal 7 2 14 3" xfId="32799" xr:uid="{00000000-0005-0000-0000-0000310B0000}"/>
    <cellStyle name="Normal 7 2 15" xfId="2075" xr:uid="{00000000-0005-0000-0000-0000320B0000}"/>
    <cellStyle name="Normal 7 2 15 2" xfId="3345" xr:uid="{00000000-0005-0000-0000-0000330B0000}"/>
    <cellStyle name="Normal 7 2 15 2 2" xfId="33428" xr:uid="{00000000-0005-0000-0000-0000340B0000}"/>
    <cellStyle name="Normal 7 2 15 3" xfId="32823" xr:uid="{00000000-0005-0000-0000-0000350B0000}"/>
    <cellStyle name="Normal 7 2 16" xfId="2240" xr:uid="{00000000-0005-0000-0000-0000360B0000}"/>
    <cellStyle name="Normal 7 2 16 2" xfId="3369" xr:uid="{00000000-0005-0000-0000-0000370B0000}"/>
    <cellStyle name="Normal 7 2 16 2 2" xfId="33452" xr:uid="{00000000-0005-0000-0000-0000380B0000}"/>
    <cellStyle name="Normal 7 2 16 3" xfId="32847" xr:uid="{00000000-0005-0000-0000-0000390B0000}"/>
    <cellStyle name="Normal 7 2 17" xfId="2385" xr:uid="{00000000-0005-0000-0000-00003A0B0000}"/>
    <cellStyle name="Normal 7 2 17 2" xfId="3393" xr:uid="{00000000-0005-0000-0000-00003B0B0000}"/>
    <cellStyle name="Normal 7 2 17 2 2" xfId="33476" xr:uid="{00000000-0005-0000-0000-00003C0B0000}"/>
    <cellStyle name="Normal 7 2 17 3" xfId="32871" xr:uid="{00000000-0005-0000-0000-00003D0B0000}"/>
    <cellStyle name="Normal 7 2 18" xfId="2620" xr:uid="{00000000-0005-0000-0000-00003E0B0000}"/>
    <cellStyle name="Normal 7 2 18 2" xfId="32897" xr:uid="{00000000-0005-0000-0000-00003F0B0000}"/>
    <cellStyle name="Normal 7 2 19" xfId="3829" xr:uid="{00000000-0005-0000-0000-0000400B0000}"/>
    <cellStyle name="Normal 7 2 19 2" xfId="34274" xr:uid="{00000000-0005-0000-0000-0000410B0000}"/>
    <cellStyle name="Normal 7 2 2" xfId="460" xr:uid="{00000000-0005-0000-0000-0000420B0000}"/>
    <cellStyle name="Normal 7 2 2 10" xfId="1832" xr:uid="{00000000-0005-0000-0000-0000430B0000}"/>
    <cellStyle name="Normal 7 2 2 10 2" xfId="3273" xr:uid="{00000000-0005-0000-0000-0000440B0000}"/>
    <cellStyle name="Normal 7 2 2 10 2 2" xfId="33356" xr:uid="{00000000-0005-0000-0000-0000450B0000}"/>
    <cellStyle name="Normal 7 2 2 10 3" xfId="32752" xr:uid="{00000000-0005-0000-0000-0000460B0000}"/>
    <cellStyle name="Normal 7 2 2 11" xfId="1860" xr:uid="{00000000-0005-0000-0000-0000470B0000}"/>
    <cellStyle name="Normal 7 2 2 11 2" xfId="3297" xr:uid="{00000000-0005-0000-0000-0000480B0000}"/>
    <cellStyle name="Normal 7 2 2 11 2 2" xfId="33380" xr:uid="{00000000-0005-0000-0000-0000490B0000}"/>
    <cellStyle name="Normal 7 2 2 11 3" xfId="32776" xr:uid="{00000000-0005-0000-0000-00004A0B0000}"/>
    <cellStyle name="Normal 7 2 2 12" xfId="2041" xr:uid="{00000000-0005-0000-0000-00004B0B0000}"/>
    <cellStyle name="Normal 7 2 2 12 2" xfId="3322" xr:uid="{00000000-0005-0000-0000-00004C0B0000}"/>
    <cellStyle name="Normal 7 2 2 12 2 2" xfId="33405" xr:uid="{00000000-0005-0000-0000-00004D0B0000}"/>
    <cellStyle name="Normal 7 2 2 12 3" xfId="32800" xr:uid="{00000000-0005-0000-0000-00004E0B0000}"/>
    <cellStyle name="Normal 7 2 2 13" xfId="2076" xr:uid="{00000000-0005-0000-0000-00004F0B0000}"/>
    <cellStyle name="Normal 7 2 2 13 2" xfId="3346" xr:uid="{00000000-0005-0000-0000-0000500B0000}"/>
    <cellStyle name="Normal 7 2 2 13 2 2" xfId="33429" xr:uid="{00000000-0005-0000-0000-0000510B0000}"/>
    <cellStyle name="Normal 7 2 2 13 3" xfId="32824" xr:uid="{00000000-0005-0000-0000-0000520B0000}"/>
    <cellStyle name="Normal 7 2 2 14" xfId="2241" xr:uid="{00000000-0005-0000-0000-0000530B0000}"/>
    <cellStyle name="Normal 7 2 2 14 2" xfId="3370" xr:uid="{00000000-0005-0000-0000-0000540B0000}"/>
    <cellStyle name="Normal 7 2 2 14 2 2" xfId="33453" xr:uid="{00000000-0005-0000-0000-0000550B0000}"/>
    <cellStyle name="Normal 7 2 2 14 3" xfId="32848" xr:uid="{00000000-0005-0000-0000-0000560B0000}"/>
    <cellStyle name="Normal 7 2 2 15" xfId="2386" xr:uid="{00000000-0005-0000-0000-0000570B0000}"/>
    <cellStyle name="Normal 7 2 2 15 2" xfId="3394" xr:uid="{00000000-0005-0000-0000-0000580B0000}"/>
    <cellStyle name="Normal 7 2 2 15 2 2" xfId="33477" xr:uid="{00000000-0005-0000-0000-0000590B0000}"/>
    <cellStyle name="Normal 7 2 2 15 3" xfId="32872" xr:uid="{00000000-0005-0000-0000-00005A0B0000}"/>
    <cellStyle name="Normal 7 2 2 16" xfId="2836" xr:uid="{00000000-0005-0000-0000-00005B0B0000}"/>
    <cellStyle name="Normal 7 2 2 16 2" xfId="32918" xr:uid="{00000000-0005-0000-0000-00005C0B0000}"/>
    <cellStyle name="Normal 7 2 2 17" xfId="3830" xr:uid="{00000000-0005-0000-0000-00005D0B0000}"/>
    <cellStyle name="Normal 7 2 2 17 2" xfId="34275" xr:uid="{00000000-0005-0000-0000-00005E0B0000}"/>
    <cellStyle name="Normal 7 2 2 18" xfId="4121" xr:uid="{00000000-0005-0000-0000-00005F0B0000}"/>
    <cellStyle name="Normal 7 2 2 18 2" xfId="34307" xr:uid="{00000000-0005-0000-0000-0000600B0000}"/>
    <cellStyle name="Normal 7 2 2 19" xfId="4159" xr:uid="{00000000-0005-0000-0000-0000610B0000}"/>
    <cellStyle name="Normal 7 2 2 19 2" xfId="34332" xr:uid="{00000000-0005-0000-0000-0000620B0000}"/>
    <cellStyle name="Normal 7 2 2 2" xfId="757" xr:uid="{00000000-0005-0000-0000-0000630B0000}"/>
    <cellStyle name="Normal 7 2 2 2 2" xfId="1667" xr:uid="{00000000-0005-0000-0000-0000640B0000}"/>
    <cellStyle name="Normal 7 2 2 2 2 2" xfId="3109" xr:uid="{00000000-0005-0000-0000-0000650B0000}"/>
    <cellStyle name="Normal 7 2 2 2 2 2 2" xfId="33193" xr:uid="{00000000-0005-0000-0000-0000660B0000}"/>
    <cellStyle name="Normal 7 2 2 2 2 3" xfId="32589" xr:uid="{00000000-0005-0000-0000-0000670B0000}"/>
    <cellStyle name="Normal 7 2 2 2 3" xfId="2879" xr:uid="{00000000-0005-0000-0000-0000680B0000}"/>
    <cellStyle name="Normal 7 2 2 2 3 2" xfId="32961" xr:uid="{00000000-0005-0000-0000-0000690B0000}"/>
    <cellStyle name="Normal 7 2 2 2 4" xfId="32351" xr:uid="{00000000-0005-0000-0000-00006A0B0000}"/>
    <cellStyle name="Normal 7 2 2 20" xfId="6786" xr:uid="{00000000-0005-0000-0000-00006B0B0000}"/>
    <cellStyle name="Normal 7 2 2 20 2" xfId="35458" xr:uid="{00000000-0005-0000-0000-00006C0B0000}"/>
    <cellStyle name="Normal 7 2 2 21" xfId="6835" xr:uid="{00000000-0005-0000-0000-00006D0B0000}"/>
    <cellStyle name="Normal 7 2 2 21 2" xfId="36423" xr:uid="{00000000-0005-0000-0000-00006E0B0000}"/>
    <cellStyle name="Normal 7 2 2 22" xfId="32035" xr:uid="{00000000-0005-0000-0000-00006F0B0000}"/>
    <cellStyle name="Normal 7 2 2 23" xfId="40585" xr:uid="{00000000-0005-0000-0000-0000700B0000}"/>
    <cellStyle name="Normal 7 2 2 3" xfId="828" xr:uid="{00000000-0005-0000-0000-0000710B0000}"/>
    <cellStyle name="Normal 7 2 2 3 2" xfId="1690" xr:uid="{00000000-0005-0000-0000-0000720B0000}"/>
    <cellStyle name="Normal 7 2 2 3 2 2" xfId="3132" xr:uid="{00000000-0005-0000-0000-0000730B0000}"/>
    <cellStyle name="Normal 7 2 2 3 2 2 2" xfId="33216" xr:uid="{00000000-0005-0000-0000-0000740B0000}"/>
    <cellStyle name="Normal 7 2 2 3 2 3" xfId="32612" xr:uid="{00000000-0005-0000-0000-0000750B0000}"/>
    <cellStyle name="Normal 7 2 2 3 3" xfId="2902" xr:uid="{00000000-0005-0000-0000-0000760B0000}"/>
    <cellStyle name="Normal 7 2 2 3 3 2" xfId="32984" xr:uid="{00000000-0005-0000-0000-0000770B0000}"/>
    <cellStyle name="Normal 7 2 2 3 4" xfId="32374" xr:uid="{00000000-0005-0000-0000-0000780B0000}"/>
    <cellStyle name="Normal 7 2 2 4" xfId="1028" xr:uid="{00000000-0005-0000-0000-0000790B0000}"/>
    <cellStyle name="Normal 7 2 2 4 2" xfId="1712" xr:uid="{00000000-0005-0000-0000-00007A0B0000}"/>
    <cellStyle name="Normal 7 2 2 4 2 2" xfId="3154" xr:uid="{00000000-0005-0000-0000-00007B0B0000}"/>
    <cellStyle name="Normal 7 2 2 4 2 2 2" xfId="33238" xr:uid="{00000000-0005-0000-0000-00007C0B0000}"/>
    <cellStyle name="Normal 7 2 2 4 2 3" xfId="32634" xr:uid="{00000000-0005-0000-0000-00007D0B0000}"/>
    <cellStyle name="Normal 7 2 2 4 3" xfId="2924" xr:uid="{00000000-0005-0000-0000-00007E0B0000}"/>
    <cellStyle name="Normal 7 2 2 4 3 2" xfId="33006" xr:uid="{00000000-0005-0000-0000-00007F0B0000}"/>
    <cellStyle name="Normal 7 2 2 4 4" xfId="32404" xr:uid="{00000000-0005-0000-0000-0000800B0000}"/>
    <cellStyle name="Normal 7 2 2 5" xfId="1056" xr:uid="{00000000-0005-0000-0000-0000810B0000}"/>
    <cellStyle name="Normal 7 2 2 5 2" xfId="1734" xr:uid="{00000000-0005-0000-0000-0000820B0000}"/>
    <cellStyle name="Normal 7 2 2 5 2 2" xfId="3176" xr:uid="{00000000-0005-0000-0000-0000830B0000}"/>
    <cellStyle name="Normal 7 2 2 5 2 2 2" xfId="33260" xr:uid="{00000000-0005-0000-0000-0000840B0000}"/>
    <cellStyle name="Normal 7 2 2 5 2 3" xfId="32656" xr:uid="{00000000-0005-0000-0000-0000850B0000}"/>
    <cellStyle name="Normal 7 2 2 5 3" xfId="2948" xr:uid="{00000000-0005-0000-0000-0000860B0000}"/>
    <cellStyle name="Normal 7 2 2 5 3 2" xfId="33030" xr:uid="{00000000-0005-0000-0000-0000870B0000}"/>
    <cellStyle name="Normal 7 2 2 5 4" xfId="32426" xr:uid="{00000000-0005-0000-0000-0000880B0000}"/>
    <cellStyle name="Normal 7 2 2 6" xfId="1331" xr:uid="{00000000-0005-0000-0000-0000890B0000}"/>
    <cellStyle name="Normal 7 2 2 6 2" xfId="1758" xr:uid="{00000000-0005-0000-0000-00008A0B0000}"/>
    <cellStyle name="Normal 7 2 2 6 2 2" xfId="3200" xr:uid="{00000000-0005-0000-0000-00008B0B0000}"/>
    <cellStyle name="Normal 7 2 2 6 2 2 2" xfId="33284" xr:uid="{00000000-0005-0000-0000-00008C0B0000}"/>
    <cellStyle name="Normal 7 2 2 6 2 3" xfId="32680" xr:uid="{00000000-0005-0000-0000-00008D0B0000}"/>
    <cellStyle name="Normal 7 2 2 6 3" xfId="2972" xr:uid="{00000000-0005-0000-0000-00008E0B0000}"/>
    <cellStyle name="Normal 7 2 2 6 3 2" xfId="33054" xr:uid="{00000000-0005-0000-0000-00008F0B0000}"/>
    <cellStyle name="Normal 7 2 2 6 4" xfId="32450" xr:uid="{00000000-0005-0000-0000-0000900B0000}"/>
    <cellStyle name="Normal 7 2 2 7" xfId="1364" xr:uid="{00000000-0005-0000-0000-0000910B0000}"/>
    <cellStyle name="Normal 7 2 2 7 2" xfId="1782" xr:uid="{00000000-0005-0000-0000-0000920B0000}"/>
    <cellStyle name="Normal 7 2 2 7 2 2" xfId="3224" xr:uid="{00000000-0005-0000-0000-0000930B0000}"/>
    <cellStyle name="Normal 7 2 2 7 2 2 2" xfId="33308" xr:uid="{00000000-0005-0000-0000-0000940B0000}"/>
    <cellStyle name="Normal 7 2 2 7 2 3" xfId="32704" xr:uid="{00000000-0005-0000-0000-0000950B0000}"/>
    <cellStyle name="Normal 7 2 2 7 3" xfId="2996" xr:uid="{00000000-0005-0000-0000-0000960B0000}"/>
    <cellStyle name="Normal 7 2 2 7 3 2" xfId="33078" xr:uid="{00000000-0005-0000-0000-0000970B0000}"/>
    <cellStyle name="Normal 7 2 2 7 4" xfId="32474" xr:uid="{00000000-0005-0000-0000-0000980B0000}"/>
    <cellStyle name="Normal 7 2 2 8" xfId="1392" xr:uid="{00000000-0005-0000-0000-0000990B0000}"/>
    <cellStyle name="Normal 7 2 2 8 2" xfId="1806" xr:uid="{00000000-0005-0000-0000-00009A0B0000}"/>
    <cellStyle name="Normal 7 2 2 8 2 2" xfId="3248" xr:uid="{00000000-0005-0000-0000-00009B0B0000}"/>
    <cellStyle name="Normal 7 2 2 8 2 2 2" xfId="33332" xr:uid="{00000000-0005-0000-0000-00009C0B0000}"/>
    <cellStyle name="Normal 7 2 2 8 2 3" xfId="32728" xr:uid="{00000000-0005-0000-0000-00009D0B0000}"/>
    <cellStyle name="Normal 7 2 2 8 3" xfId="3020" xr:uid="{00000000-0005-0000-0000-00009E0B0000}"/>
    <cellStyle name="Normal 7 2 2 8 3 2" xfId="33102" xr:uid="{00000000-0005-0000-0000-00009F0B0000}"/>
    <cellStyle name="Normal 7 2 2 8 4" xfId="32498" xr:uid="{00000000-0005-0000-0000-0000A00B0000}"/>
    <cellStyle name="Normal 7 2 2 9" xfId="1605" xr:uid="{00000000-0005-0000-0000-0000A10B0000}"/>
    <cellStyle name="Normal 7 2 2 9 2" xfId="3048" xr:uid="{00000000-0005-0000-0000-0000A20B0000}"/>
    <cellStyle name="Normal 7 2 2 9 2 2" xfId="33132" xr:uid="{00000000-0005-0000-0000-0000A30B0000}"/>
    <cellStyle name="Normal 7 2 2 9 3" xfId="32522" xr:uid="{00000000-0005-0000-0000-0000A40B0000}"/>
    <cellStyle name="Normal 7 2 20" xfId="4120" xr:uid="{00000000-0005-0000-0000-0000A50B0000}"/>
    <cellStyle name="Normal 7 2 20 2" xfId="34306" xr:uid="{00000000-0005-0000-0000-0000A60B0000}"/>
    <cellStyle name="Normal 7 2 21" xfId="4158" xr:uid="{00000000-0005-0000-0000-0000A70B0000}"/>
    <cellStyle name="Normal 7 2 21 2" xfId="34331" xr:uid="{00000000-0005-0000-0000-0000A80B0000}"/>
    <cellStyle name="Normal 7 2 22" xfId="6785" xr:uid="{00000000-0005-0000-0000-0000A90B0000}"/>
    <cellStyle name="Normal 7 2 22 2" xfId="35457" xr:uid="{00000000-0005-0000-0000-0000AA0B0000}"/>
    <cellStyle name="Normal 7 2 23" xfId="6834" xr:uid="{00000000-0005-0000-0000-0000AB0B0000}"/>
    <cellStyle name="Normal 7 2 23 2" xfId="36422" xr:uid="{00000000-0005-0000-0000-0000AC0B0000}"/>
    <cellStyle name="Normal 7 2 24" xfId="32034" xr:uid="{00000000-0005-0000-0000-0000AD0B0000}"/>
    <cellStyle name="Normal 7 2 25" xfId="40584" xr:uid="{00000000-0005-0000-0000-0000AE0B0000}"/>
    <cellStyle name="Normal 7 2 3" xfId="459" xr:uid="{00000000-0005-0000-0000-0000AF0B0000}"/>
    <cellStyle name="Normal 7 2 3 2" xfId="756" xr:uid="{00000000-0005-0000-0000-0000B00B0000}"/>
    <cellStyle name="Normal 7 2 3 2 2" xfId="1666" xr:uid="{00000000-0005-0000-0000-0000B10B0000}"/>
    <cellStyle name="Normal 7 2 3 2 2 2" xfId="3108" xr:uid="{00000000-0005-0000-0000-0000B20B0000}"/>
    <cellStyle name="Normal 7 2 3 2 2 2 2" xfId="33192" xr:uid="{00000000-0005-0000-0000-0000B30B0000}"/>
    <cellStyle name="Normal 7 2 3 2 2 3" xfId="32588" xr:uid="{00000000-0005-0000-0000-0000B40B0000}"/>
    <cellStyle name="Normal 7 2 3 2 3" xfId="2878" xr:uid="{00000000-0005-0000-0000-0000B50B0000}"/>
    <cellStyle name="Normal 7 2 3 2 3 2" xfId="32960" xr:uid="{00000000-0005-0000-0000-0000B60B0000}"/>
    <cellStyle name="Normal 7 2 3 2 4" xfId="32350" xr:uid="{00000000-0005-0000-0000-0000B70B0000}"/>
    <cellStyle name="Normal 7 2 3 3" xfId="1623" xr:uid="{00000000-0005-0000-0000-0000B80B0000}"/>
    <cellStyle name="Normal 7 2 3 3 2" xfId="3065" xr:uid="{00000000-0005-0000-0000-0000B90B0000}"/>
    <cellStyle name="Normal 7 2 3 3 2 2" xfId="33149" xr:uid="{00000000-0005-0000-0000-0000BA0B0000}"/>
    <cellStyle name="Normal 7 2 3 3 3" xfId="32549" xr:uid="{00000000-0005-0000-0000-0000BB0B0000}"/>
    <cellStyle name="Normal 7 2 3 4" xfId="2835" xr:uid="{00000000-0005-0000-0000-0000BC0B0000}"/>
    <cellStyle name="Normal 7 2 3 4 2" xfId="32917" xr:uid="{00000000-0005-0000-0000-0000BD0B0000}"/>
    <cellStyle name="Normal 7 2 3 5" xfId="32301" xr:uid="{00000000-0005-0000-0000-0000BE0B0000}"/>
    <cellStyle name="Normal 7 2 4" xfId="736" xr:uid="{00000000-0005-0000-0000-0000BF0B0000}"/>
    <cellStyle name="Normal 7 2 4 2" xfId="1646" xr:uid="{00000000-0005-0000-0000-0000C00B0000}"/>
    <cellStyle name="Normal 7 2 4 2 2" xfId="3088" xr:uid="{00000000-0005-0000-0000-0000C10B0000}"/>
    <cellStyle name="Normal 7 2 4 2 2 2" xfId="33172" xr:uid="{00000000-0005-0000-0000-0000C20B0000}"/>
    <cellStyle name="Normal 7 2 4 2 3" xfId="32568" xr:uid="{00000000-0005-0000-0000-0000C30B0000}"/>
    <cellStyle name="Normal 7 2 4 3" xfId="2858" xr:uid="{00000000-0005-0000-0000-0000C40B0000}"/>
    <cellStyle name="Normal 7 2 4 3 2" xfId="32940" xr:uid="{00000000-0005-0000-0000-0000C50B0000}"/>
    <cellStyle name="Normal 7 2 4 4" xfId="32330" xr:uid="{00000000-0005-0000-0000-0000C60B0000}"/>
    <cellStyle name="Normal 7 2 5" xfId="827" xr:uid="{00000000-0005-0000-0000-0000C70B0000}"/>
    <cellStyle name="Normal 7 2 5 2" xfId="1689" xr:uid="{00000000-0005-0000-0000-0000C80B0000}"/>
    <cellStyle name="Normal 7 2 5 2 2" xfId="3131" xr:uid="{00000000-0005-0000-0000-0000C90B0000}"/>
    <cellStyle name="Normal 7 2 5 2 2 2" xfId="33215" xr:uid="{00000000-0005-0000-0000-0000CA0B0000}"/>
    <cellStyle name="Normal 7 2 5 2 3" xfId="32611" xr:uid="{00000000-0005-0000-0000-0000CB0B0000}"/>
    <cellStyle name="Normal 7 2 5 3" xfId="2901" xr:uid="{00000000-0005-0000-0000-0000CC0B0000}"/>
    <cellStyle name="Normal 7 2 5 3 2" xfId="32983" xr:uid="{00000000-0005-0000-0000-0000CD0B0000}"/>
    <cellStyle name="Normal 7 2 5 4" xfId="32373" xr:uid="{00000000-0005-0000-0000-0000CE0B0000}"/>
    <cellStyle name="Normal 7 2 6" xfId="1027" xr:uid="{00000000-0005-0000-0000-0000CF0B0000}"/>
    <cellStyle name="Normal 7 2 6 2" xfId="1711" xr:uid="{00000000-0005-0000-0000-0000D00B0000}"/>
    <cellStyle name="Normal 7 2 6 2 2" xfId="3153" xr:uid="{00000000-0005-0000-0000-0000D10B0000}"/>
    <cellStyle name="Normal 7 2 6 2 2 2" xfId="33237" xr:uid="{00000000-0005-0000-0000-0000D20B0000}"/>
    <cellStyle name="Normal 7 2 6 2 3" xfId="32633" xr:uid="{00000000-0005-0000-0000-0000D30B0000}"/>
    <cellStyle name="Normal 7 2 6 3" xfId="2923" xr:uid="{00000000-0005-0000-0000-0000D40B0000}"/>
    <cellStyle name="Normal 7 2 6 3 2" xfId="33005" xr:uid="{00000000-0005-0000-0000-0000D50B0000}"/>
    <cellStyle name="Normal 7 2 6 4" xfId="32403" xr:uid="{00000000-0005-0000-0000-0000D60B0000}"/>
    <cellStyle name="Normal 7 2 7" xfId="1055" xr:uid="{00000000-0005-0000-0000-0000D70B0000}"/>
    <cellStyle name="Normal 7 2 7 2" xfId="1733" xr:uid="{00000000-0005-0000-0000-0000D80B0000}"/>
    <cellStyle name="Normal 7 2 7 2 2" xfId="3175" xr:uid="{00000000-0005-0000-0000-0000D90B0000}"/>
    <cellStyle name="Normal 7 2 7 2 2 2" xfId="33259" xr:uid="{00000000-0005-0000-0000-0000DA0B0000}"/>
    <cellStyle name="Normal 7 2 7 2 3" xfId="32655" xr:uid="{00000000-0005-0000-0000-0000DB0B0000}"/>
    <cellStyle name="Normal 7 2 7 3" xfId="2947" xr:uid="{00000000-0005-0000-0000-0000DC0B0000}"/>
    <cellStyle name="Normal 7 2 7 3 2" xfId="33029" xr:uid="{00000000-0005-0000-0000-0000DD0B0000}"/>
    <cellStyle name="Normal 7 2 7 4" xfId="32425" xr:uid="{00000000-0005-0000-0000-0000DE0B0000}"/>
    <cellStyle name="Normal 7 2 8" xfId="1330" xr:uid="{00000000-0005-0000-0000-0000DF0B0000}"/>
    <cellStyle name="Normal 7 2 8 2" xfId="1757" xr:uid="{00000000-0005-0000-0000-0000E00B0000}"/>
    <cellStyle name="Normal 7 2 8 2 2" xfId="3199" xr:uid="{00000000-0005-0000-0000-0000E10B0000}"/>
    <cellStyle name="Normal 7 2 8 2 2 2" xfId="33283" xr:uid="{00000000-0005-0000-0000-0000E20B0000}"/>
    <cellStyle name="Normal 7 2 8 2 3" xfId="32679" xr:uid="{00000000-0005-0000-0000-0000E30B0000}"/>
    <cellStyle name="Normal 7 2 8 3" xfId="2971" xr:uid="{00000000-0005-0000-0000-0000E40B0000}"/>
    <cellStyle name="Normal 7 2 8 3 2" xfId="33053" xr:uid="{00000000-0005-0000-0000-0000E50B0000}"/>
    <cellStyle name="Normal 7 2 8 4" xfId="32449" xr:uid="{00000000-0005-0000-0000-0000E60B0000}"/>
    <cellStyle name="Normal 7 2 9" xfId="1363" xr:uid="{00000000-0005-0000-0000-0000E70B0000}"/>
    <cellStyle name="Normal 7 2 9 2" xfId="1781" xr:uid="{00000000-0005-0000-0000-0000E80B0000}"/>
    <cellStyle name="Normal 7 2 9 2 2" xfId="3223" xr:uid="{00000000-0005-0000-0000-0000E90B0000}"/>
    <cellStyle name="Normal 7 2 9 2 2 2" xfId="33307" xr:uid="{00000000-0005-0000-0000-0000EA0B0000}"/>
    <cellStyle name="Normal 7 2 9 2 3" xfId="32703" xr:uid="{00000000-0005-0000-0000-0000EB0B0000}"/>
    <cellStyle name="Normal 7 2 9 3" xfId="2995" xr:uid="{00000000-0005-0000-0000-0000EC0B0000}"/>
    <cellStyle name="Normal 7 2 9 3 2" xfId="33077" xr:uid="{00000000-0005-0000-0000-0000ED0B0000}"/>
    <cellStyle name="Normal 7 2 9 4" xfId="32473" xr:uid="{00000000-0005-0000-0000-0000EE0B0000}"/>
    <cellStyle name="Normal 7 20" xfId="3828" xr:uid="{00000000-0005-0000-0000-0000EF0B0000}"/>
    <cellStyle name="Normal 7 20 2" xfId="34273" xr:uid="{00000000-0005-0000-0000-0000F00B0000}"/>
    <cellStyle name="Normal 7 21" xfId="4119" xr:uid="{00000000-0005-0000-0000-0000F10B0000}"/>
    <cellStyle name="Normal 7 21 2" xfId="34305" xr:uid="{00000000-0005-0000-0000-0000F20B0000}"/>
    <cellStyle name="Normal 7 22" xfId="4157" xr:uid="{00000000-0005-0000-0000-0000F30B0000}"/>
    <cellStyle name="Normal 7 22 2" xfId="34330" xr:uid="{00000000-0005-0000-0000-0000F40B0000}"/>
    <cellStyle name="Normal 7 23" xfId="6784" xr:uid="{00000000-0005-0000-0000-0000F50B0000}"/>
    <cellStyle name="Normal 7 23 2" xfId="35456" xr:uid="{00000000-0005-0000-0000-0000F60B0000}"/>
    <cellStyle name="Normal 7 24" xfId="6833" xr:uid="{00000000-0005-0000-0000-0000F70B0000}"/>
    <cellStyle name="Normal 7 24 2" xfId="36421" xr:uid="{00000000-0005-0000-0000-0000F80B0000}"/>
    <cellStyle name="Normal 7 25" xfId="32033" xr:uid="{00000000-0005-0000-0000-0000F90B0000}"/>
    <cellStyle name="Normal 7 26" xfId="40583" xr:uid="{00000000-0005-0000-0000-0000FA0B0000}"/>
    <cellStyle name="Normal 7 3" xfId="461" xr:uid="{00000000-0005-0000-0000-0000FB0B0000}"/>
    <cellStyle name="Normal 7 3 10" xfId="1833" xr:uid="{00000000-0005-0000-0000-0000FC0B0000}"/>
    <cellStyle name="Normal 7 3 10 2" xfId="3274" xr:uid="{00000000-0005-0000-0000-0000FD0B0000}"/>
    <cellStyle name="Normal 7 3 10 2 2" xfId="33357" xr:uid="{00000000-0005-0000-0000-0000FE0B0000}"/>
    <cellStyle name="Normal 7 3 10 3" xfId="32753" xr:uid="{00000000-0005-0000-0000-0000FF0B0000}"/>
    <cellStyle name="Normal 7 3 11" xfId="1861" xr:uid="{00000000-0005-0000-0000-0000000C0000}"/>
    <cellStyle name="Normal 7 3 11 2" xfId="3298" xr:uid="{00000000-0005-0000-0000-0000010C0000}"/>
    <cellStyle name="Normal 7 3 11 2 2" xfId="33381" xr:uid="{00000000-0005-0000-0000-0000020C0000}"/>
    <cellStyle name="Normal 7 3 11 3" xfId="32777" xr:uid="{00000000-0005-0000-0000-0000030C0000}"/>
    <cellStyle name="Normal 7 3 12" xfId="2042" xr:uid="{00000000-0005-0000-0000-0000040C0000}"/>
    <cellStyle name="Normal 7 3 12 2" xfId="3323" xr:uid="{00000000-0005-0000-0000-0000050C0000}"/>
    <cellStyle name="Normal 7 3 12 2 2" xfId="33406" xr:uid="{00000000-0005-0000-0000-0000060C0000}"/>
    <cellStyle name="Normal 7 3 12 3" xfId="32801" xr:uid="{00000000-0005-0000-0000-0000070C0000}"/>
    <cellStyle name="Normal 7 3 13" xfId="2077" xr:uid="{00000000-0005-0000-0000-0000080C0000}"/>
    <cellStyle name="Normal 7 3 13 2" xfId="3347" xr:uid="{00000000-0005-0000-0000-0000090C0000}"/>
    <cellStyle name="Normal 7 3 13 2 2" xfId="33430" xr:uid="{00000000-0005-0000-0000-00000A0C0000}"/>
    <cellStyle name="Normal 7 3 13 3" xfId="32825" xr:uid="{00000000-0005-0000-0000-00000B0C0000}"/>
    <cellStyle name="Normal 7 3 14" xfId="2242" xr:uid="{00000000-0005-0000-0000-00000C0C0000}"/>
    <cellStyle name="Normal 7 3 14 2" xfId="3371" xr:uid="{00000000-0005-0000-0000-00000D0C0000}"/>
    <cellStyle name="Normal 7 3 14 2 2" xfId="33454" xr:uid="{00000000-0005-0000-0000-00000E0C0000}"/>
    <cellStyle name="Normal 7 3 14 3" xfId="32849" xr:uid="{00000000-0005-0000-0000-00000F0C0000}"/>
    <cellStyle name="Normal 7 3 15" xfId="2387" xr:uid="{00000000-0005-0000-0000-0000100C0000}"/>
    <cellStyle name="Normal 7 3 15 2" xfId="3395" xr:uid="{00000000-0005-0000-0000-0000110C0000}"/>
    <cellStyle name="Normal 7 3 15 2 2" xfId="33478" xr:uid="{00000000-0005-0000-0000-0000120C0000}"/>
    <cellStyle name="Normal 7 3 15 3" xfId="32873" xr:uid="{00000000-0005-0000-0000-0000130C0000}"/>
    <cellStyle name="Normal 7 3 16" xfId="2837" xr:uid="{00000000-0005-0000-0000-0000140C0000}"/>
    <cellStyle name="Normal 7 3 16 2" xfId="32919" xr:uid="{00000000-0005-0000-0000-0000150C0000}"/>
    <cellStyle name="Normal 7 3 17" xfId="3831" xr:uid="{00000000-0005-0000-0000-0000160C0000}"/>
    <cellStyle name="Normal 7 3 17 2" xfId="34276" xr:uid="{00000000-0005-0000-0000-0000170C0000}"/>
    <cellStyle name="Normal 7 3 18" xfId="4122" xr:uid="{00000000-0005-0000-0000-0000180C0000}"/>
    <cellStyle name="Normal 7 3 18 2" xfId="34308" xr:uid="{00000000-0005-0000-0000-0000190C0000}"/>
    <cellStyle name="Normal 7 3 19" xfId="4160" xr:uid="{00000000-0005-0000-0000-00001A0C0000}"/>
    <cellStyle name="Normal 7 3 19 2" xfId="34333" xr:uid="{00000000-0005-0000-0000-00001B0C0000}"/>
    <cellStyle name="Normal 7 3 2" xfId="758" xr:uid="{00000000-0005-0000-0000-00001C0C0000}"/>
    <cellStyle name="Normal 7 3 2 2" xfId="1668" xr:uid="{00000000-0005-0000-0000-00001D0C0000}"/>
    <cellStyle name="Normal 7 3 2 2 2" xfId="3110" xr:uid="{00000000-0005-0000-0000-00001E0C0000}"/>
    <cellStyle name="Normal 7 3 2 2 2 2" xfId="33194" xr:uid="{00000000-0005-0000-0000-00001F0C0000}"/>
    <cellStyle name="Normal 7 3 2 2 3" xfId="32590" xr:uid="{00000000-0005-0000-0000-0000200C0000}"/>
    <cellStyle name="Normal 7 3 2 3" xfId="2880" xr:uid="{00000000-0005-0000-0000-0000210C0000}"/>
    <cellStyle name="Normal 7 3 2 3 2" xfId="32962" xr:uid="{00000000-0005-0000-0000-0000220C0000}"/>
    <cellStyle name="Normal 7 3 2 4" xfId="32352" xr:uid="{00000000-0005-0000-0000-0000230C0000}"/>
    <cellStyle name="Normal 7 3 20" xfId="6787" xr:uid="{00000000-0005-0000-0000-0000240C0000}"/>
    <cellStyle name="Normal 7 3 20 2" xfId="35459" xr:uid="{00000000-0005-0000-0000-0000250C0000}"/>
    <cellStyle name="Normal 7 3 21" xfId="6836" xr:uid="{00000000-0005-0000-0000-0000260C0000}"/>
    <cellStyle name="Normal 7 3 21 2" xfId="36424" xr:uid="{00000000-0005-0000-0000-0000270C0000}"/>
    <cellStyle name="Normal 7 3 22" xfId="32036" xr:uid="{00000000-0005-0000-0000-0000280C0000}"/>
    <cellStyle name="Normal 7 3 23" xfId="40586" xr:uid="{00000000-0005-0000-0000-0000290C0000}"/>
    <cellStyle name="Normal 7 3 3" xfId="829" xr:uid="{00000000-0005-0000-0000-00002A0C0000}"/>
    <cellStyle name="Normal 7 3 3 2" xfId="1691" xr:uid="{00000000-0005-0000-0000-00002B0C0000}"/>
    <cellStyle name="Normal 7 3 3 2 2" xfId="3133" xr:uid="{00000000-0005-0000-0000-00002C0C0000}"/>
    <cellStyle name="Normal 7 3 3 2 2 2" xfId="33217" xr:uid="{00000000-0005-0000-0000-00002D0C0000}"/>
    <cellStyle name="Normal 7 3 3 2 3" xfId="32613" xr:uid="{00000000-0005-0000-0000-00002E0C0000}"/>
    <cellStyle name="Normal 7 3 3 3" xfId="2903" xr:uid="{00000000-0005-0000-0000-00002F0C0000}"/>
    <cellStyle name="Normal 7 3 3 3 2" xfId="32985" xr:uid="{00000000-0005-0000-0000-0000300C0000}"/>
    <cellStyle name="Normal 7 3 3 4" xfId="32375" xr:uid="{00000000-0005-0000-0000-0000310C0000}"/>
    <cellStyle name="Normal 7 3 4" xfId="1029" xr:uid="{00000000-0005-0000-0000-0000320C0000}"/>
    <cellStyle name="Normal 7 3 4 2" xfId="1713" xr:uid="{00000000-0005-0000-0000-0000330C0000}"/>
    <cellStyle name="Normal 7 3 4 2 2" xfId="3155" xr:uid="{00000000-0005-0000-0000-0000340C0000}"/>
    <cellStyle name="Normal 7 3 4 2 2 2" xfId="33239" xr:uid="{00000000-0005-0000-0000-0000350C0000}"/>
    <cellStyle name="Normal 7 3 4 2 3" xfId="32635" xr:uid="{00000000-0005-0000-0000-0000360C0000}"/>
    <cellStyle name="Normal 7 3 4 3" xfId="2925" xr:uid="{00000000-0005-0000-0000-0000370C0000}"/>
    <cellStyle name="Normal 7 3 4 3 2" xfId="33007" xr:uid="{00000000-0005-0000-0000-0000380C0000}"/>
    <cellStyle name="Normal 7 3 4 4" xfId="32405" xr:uid="{00000000-0005-0000-0000-0000390C0000}"/>
    <cellStyle name="Normal 7 3 5" xfId="1057" xr:uid="{00000000-0005-0000-0000-00003A0C0000}"/>
    <cellStyle name="Normal 7 3 5 2" xfId="1735" xr:uid="{00000000-0005-0000-0000-00003B0C0000}"/>
    <cellStyle name="Normal 7 3 5 2 2" xfId="3177" xr:uid="{00000000-0005-0000-0000-00003C0C0000}"/>
    <cellStyle name="Normal 7 3 5 2 2 2" xfId="33261" xr:uid="{00000000-0005-0000-0000-00003D0C0000}"/>
    <cellStyle name="Normal 7 3 5 2 3" xfId="32657" xr:uid="{00000000-0005-0000-0000-00003E0C0000}"/>
    <cellStyle name="Normal 7 3 5 3" xfId="2949" xr:uid="{00000000-0005-0000-0000-00003F0C0000}"/>
    <cellStyle name="Normal 7 3 5 3 2" xfId="33031" xr:uid="{00000000-0005-0000-0000-0000400C0000}"/>
    <cellStyle name="Normal 7 3 5 4" xfId="32427" xr:uid="{00000000-0005-0000-0000-0000410C0000}"/>
    <cellStyle name="Normal 7 3 6" xfId="1332" xr:uid="{00000000-0005-0000-0000-0000420C0000}"/>
    <cellStyle name="Normal 7 3 6 2" xfId="1759" xr:uid="{00000000-0005-0000-0000-0000430C0000}"/>
    <cellStyle name="Normal 7 3 6 2 2" xfId="3201" xr:uid="{00000000-0005-0000-0000-0000440C0000}"/>
    <cellStyle name="Normal 7 3 6 2 2 2" xfId="33285" xr:uid="{00000000-0005-0000-0000-0000450C0000}"/>
    <cellStyle name="Normal 7 3 6 2 3" xfId="32681" xr:uid="{00000000-0005-0000-0000-0000460C0000}"/>
    <cellStyle name="Normal 7 3 6 3" xfId="2973" xr:uid="{00000000-0005-0000-0000-0000470C0000}"/>
    <cellStyle name="Normal 7 3 6 3 2" xfId="33055" xr:uid="{00000000-0005-0000-0000-0000480C0000}"/>
    <cellStyle name="Normal 7 3 6 4" xfId="32451" xr:uid="{00000000-0005-0000-0000-0000490C0000}"/>
    <cellStyle name="Normal 7 3 7" xfId="1365" xr:uid="{00000000-0005-0000-0000-00004A0C0000}"/>
    <cellStyle name="Normal 7 3 7 2" xfId="1783" xr:uid="{00000000-0005-0000-0000-00004B0C0000}"/>
    <cellStyle name="Normal 7 3 7 2 2" xfId="3225" xr:uid="{00000000-0005-0000-0000-00004C0C0000}"/>
    <cellStyle name="Normal 7 3 7 2 2 2" xfId="33309" xr:uid="{00000000-0005-0000-0000-00004D0C0000}"/>
    <cellStyle name="Normal 7 3 7 2 3" xfId="32705" xr:uid="{00000000-0005-0000-0000-00004E0C0000}"/>
    <cellStyle name="Normal 7 3 7 3" xfId="2997" xr:uid="{00000000-0005-0000-0000-00004F0C0000}"/>
    <cellStyle name="Normal 7 3 7 3 2" xfId="33079" xr:uid="{00000000-0005-0000-0000-0000500C0000}"/>
    <cellStyle name="Normal 7 3 7 4" xfId="32475" xr:uid="{00000000-0005-0000-0000-0000510C0000}"/>
    <cellStyle name="Normal 7 3 8" xfId="1393" xr:uid="{00000000-0005-0000-0000-0000520C0000}"/>
    <cellStyle name="Normal 7 3 8 2" xfId="1807" xr:uid="{00000000-0005-0000-0000-0000530C0000}"/>
    <cellStyle name="Normal 7 3 8 2 2" xfId="3249" xr:uid="{00000000-0005-0000-0000-0000540C0000}"/>
    <cellStyle name="Normal 7 3 8 2 2 2" xfId="33333" xr:uid="{00000000-0005-0000-0000-0000550C0000}"/>
    <cellStyle name="Normal 7 3 8 2 3" xfId="32729" xr:uid="{00000000-0005-0000-0000-0000560C0000}"/>
    <cellStyle name="Normal 7 3 8 3" xfId="3021" xr:uid="{00000000-0005-0000-0000-0000570C0000}"/>
    <cellStyle name="Normal 7 3 8 3 2" xfId="33103" xr:uid="{00000000-0005-0000-0000-0000580C0000}"/>
    <cellStyle name="Normal 7 3 8 4" xfId="32499" xr:uid="{00000000-0005-0000-0000-0000590C0000}"/>
    <cellStyle name="Normal 7 3 9" xfId="1606" xr:uid="{00000000-0005-0000-0000-00005A0C0000}"/>
    <cellStyle name="Normal 7 3 9 2" xfId="3049" xr:uid="{00000000-0005-0000-0000-00005B0C0000}"/>
    <cellStyle name="Normal 7 3 9 2 2" xfId="33133" xr:uid="{00000000-0005-0000-0000-00005C0C0000}"/>
    <cellStyle name="Normal 7 3 9 3" xfId="32523" xr:uid="{00000000-0005-0000-0000-00005D0C0000}"/>
    <cellStyle name="Normal 7 4" xfId="458" xr:uid="{00000000-0005-0000-0000-00005E0C0000}"/>
    <cellStyle name="Normal 7 4 2" xfId="755" xr:uid="{00000000-0005-0000-0000-00005F0C0000}"/>
    <cellStyle name="Normal 7 4 2 2" xfId="1665" xr:uid="{00000000-0005-0000-0000-0000600C0000}"/>
    <cellStyle name="Normal 7 4 2 2 2" xfId="3107" xr:uid="{00000000-0005-0000-0000-0000610C0000}"/>
    <cellStyle name="Normal 7 4 2 2 2 2" xfId="33191" xr:uid="{00000000-0005-0000-0000-0000620C0000}"/>
    <cellStyle name="Normal 7 4 2 2 3" xfId="32587" xr:uid="{00000000-0005-0000-0000-0000630C0000}"/>
    <cellStyle name="Normal 7 4 2 3" xfId="2877" xr:uid="{00000000-0005-0000-0000-0000640C0000}"/>
    <cellStyle name="Normal 7 4 2 3 2" xfId="32959" xr:uid="{00000000-0005-0000-0000-0000650C0000}"/>
    <cellStyle name="Normal 7 4 2 4" xfId="32349" xr:uid="{00000000-0005-0000-0000-0000660C0000}"/>
    <cellStyle name="Normal 7 4 3" xfId="1622" xr:uid="{00000000-0005-0000-0000-0000670C0000}"/>
    <cellStyle name="Normal 7 4 3 2" xfId="3064" xr:uid="{00000000-0005-0000-0000-0000680C0000}"/>
    <cellStyle name="Normal 7 4 3 2 2" xfId="33148" xr:uid="{00000000-0005-0000-0000-0000690C0000}"/>
    <cellStyle name="Normal 7 4 3 3" xfId="32548" xr:uid="{00000000-0005-0000-0000-00006A0C0000}"/>
    <cellStyle name="Normal 7 4 4" xfId="2834" xr:uid="{00000000-0005-0000-0000-00006B0C0000}"/>
    <cellStyle name="Normal 7 4 4 2" xfId="32916" xr:uid="{00000000-0005-0000-0000-00006C0C0000}"/>
    <cellStyle name="Normal 7 4 5" xfId="32300" xr:uid="{00000000-0005-0000-0000-00006D0C0000}"/>
    <cellStyle name="Normal 7 5" xfId="732" xr:uid="{00000000-0005-0000-0000-00006E0C0000}"/>
    <cellStyle name="Normal 7 5 2" xfId="1642" xr:uid="{00000000-0005-0000-0000-00006F0C0000}"/>
    <cellStyle name="Normal 7 5 2 2" xfId="3084" xr:uid="{00000000-0005-0000-0000-0000700C0000}"/>
    <cellStyle name="Normal 7 5 2 2 2" xfId="33168" xr:uid="{00000000-0005-0000-0000-0000710C0000}"/>
    <cellStyle name="Normal 7 5 2 3" xfId="32564" xr:uid="{00000000-0005-0000-0000-0000720C0000}"/>
    <cellStyle name="Normal 7 5 3" xfId="2854" xr:uid="{00000000-0005-0000-0000-0000730C0000}"/>
    <cellStyle name="Normal 7 5 3 2" xfId="32936" xr:uid="{00000000-0005-0000-0000-0000740C0000}"/>
    <cellStyle name="Normal 7 5 4" xfId="32326" xr:uid="{00000000-0005-0000-0000-0000750C0000}"/>
    <cellStyle name="Normal 7 6" xfId="826" xr:uid="{00000000-0005-0000-0000-0000760C0000}"/>
    <cellStyle name="Normal 7 6 2" xfId="1688" xr:uid="{00000000-0005-0000-0000-0000770C0000}"/>
    <cellStyle name="Normal 7 6 2 2" xfId="3130" xr:uid="{00000000-0005-0000-0000-0000780C0000}"/>
    <cellStyle name="Normal 7 6 2 2 2" xfId="33214" xr:uid="{00000000-0005-0000-0000-0000790C0000}"/>
    <cellStyle name="Normal 7 6 2 3" xfId="32610" xr:uid="{00000000-0005-0000-0000-00007A0C0000}"/>
    <cellStyle name="Normal 7 6 3" xfId="2900" xr:uid="{00000000-0005-0000-0000-00007B0C0000}"/>
    <cellStyle name="Normal 7 6 3 2" xfId="32982" xr:uid="{00000000-0005-0000-0000-00007C0C0000}"/>
    <cellStyle name="Normal 7 6 4" xfId="32372" xr:uid="{00000000-0005-0000-0000-00007D0C0000}"/>
    <cellStyle name="Normal 7 7" xfId="1026" xr:uid="{00000000-0005-0000-0000-00007E0C0000}"/>
    <cellStyle name="Normal 7 7 2" xfId="1710" xr:uid="{00000000-0005-0000-0000-00007F0C0000}"/>
    <cellStyle name="Normal 7 7 2 2" xfId="3152" xr:uid="{00000000-0005-0000-0000-0000800C0000}"/>
    <cellStyle name="Normal 7 7 2 2 2" xfId="33236" xr:uid="{00000000-0005-0000-0000-0000810C0000}"/>
    <cellStyle name="Normal 7 7 2 3" xfId="32632" xr:uid="{00000000-0005-0000-0000-0000820C0000}"/>
    <cellStyle name="Normal 7 7 3" xfId="2922" xr:uid="{00000000-0005-0000-0000-0000830C0000}"/>
    <cellStyle name="Normal 7 7 3 2" xfId="33004" xr:uid="{00000000-0005-0000-0000-0000840C0000}"/>
    <cellStyle name="Normal 7 7 4" xfId="32402" xr:uid="{00000000-0005-0000-0000-0000850C0000}"/>
    <cellStyle name="Normal 7 8" xfId="1054" xr:uid="{00000000-0005-0000-0000-0000860C0000}"/>
    <cellStyle name="Normal 7 8 2" xfId="1732" xr:uid="{00000000-0005-0000-0000-0000870C0000}"/>
    <cellStyle name="Normal 7 8 2 2" xfId="3174" xr:uid="{00000000-0005-0000-0000-0000880C0000}"/>
    <cellStyle name="Normal 7 8 2 2 2" xfId="33258" xr:uid="{00000000-0005-0000-0000-0000890C0000}"/>
    <cellStyle name="Normal 7 8 2 3" xfId="32654" xr:uid="{00000000-0005-0000-0000-00008A0C0000}"/>
    <cellStyle name="Normal 7 8 3" xfId="2946" xr:uid="{00000000-0005-0000-0000-00008B0C0000}"/>
    <cellStyle name="Normal 7 8 3 2" xfId="33028" xr:uid="{00000000-0005-0000-0000-00008C0C0000}"/>
    <cellStyle name="Normal 7 8 4" xfId="32424" xr:uid="{00000000-0005-0000-0000-00008D0C0000}"/>
    <cellStyle name="Normal 7 9" xfId="1329" xr:uid="{00000000-0005-0000-0000-00008E0C0000}"/>
    <cellStyle name="Normal 7 9 2" xfId="1756" xr:uid="{00000000-0005-0000-0000-00008F0C0000}"/>
    <cellStyle name="Normal 7 9 2 2" xfId="3198" xr:uid="{00000000-0005-0000-0000-0000900C0000}"/>
    <cellStyle name="Normal 7 9 2 2 2" xfId="33282" xr:uid="{00000000-0005-0000-0000-0000910C0000}"/>
    <cellStyle name="Normal 7 9 2 3" xfId="32678" xr:uid="{00000000-0005-0000-0000-0000920C0000}"/>
    <cellStyle name="Normal 7 9 3" xfId="2970" xr:uid="{00000000-0005-0000-0000-0000930C0000}"/>
    <cellStyle name="Normal 7 9 3 2" xfId="33052" xr:uid="{00000000-0005-0000-0000-0000940C0000}"/>
    <cellStyle name="Normal 7 9 4" xfId="32448" xr:uid="{00000000-0005-0000-0000-0000950C0000}"/>
    <cellStyle name="Normal 70" xfId="2547" xr:uid="{00000000-0005-0000-0000-0000960C0000}"/>
    <cellStyle name="Normal 71" xfId="3410" xr:uid="{00000000-0005-0000-0000-0000970C0000}"/>
    <cellStyle name="Normal 72" xfId="3522" xr:uid="{00000000-0005-0000-0000-0000980C0000}"/>
    <cellStyle name="Normal 73" xfId="3457" xr:uid="{00000000-0005-0000-0000-0000990C0000}"/>
    <cellStyle name="Normal 74" xfId="3550" xr:uid="{00000000-0005-0000-0000-00009A0C0000}"/>
    <cellStyle name="Normal 75" xfId="3413" xr:uid="{00000000-0005-0000-0000-00009B0C0000}"/>
    <cellStyle name="Normal 76" xfId="3549" xr:uid="{00000000-0005-0000-0000-00009C0C0000}"/>
    <cellStyle name="Normal 77" xfId="3547" xr:uid="{00000000-0005-0000-0000-00009D0C0000}"/>
    <cellStyle name="Normal 78" xfId="3520" xr:uid="{00000000-0005-0000-0000-00009E0C0000}"/>
    <cellStyle name="Normal 79" xfId="3548" xr:uid="{00000000-0005-0000-0000-00009F0C0000}"/>
    <cellStyle name="Normal 8" xfId="238" xr:uid="{00000000-0005-0000-0000-0000A00C0000}"/>
    <cellStyle name="Normal 80" xfId="3557" xr:uid="{00000000-0005-0000-0000-0000A10C0000}"/>
    <cellStyle name="Normal 81" xfId="3558" xr:uid="{00000000-0005-0000-0000-0000A20C0000}"/>
    <cellStyle name="Normal 82" xfId="3415" xr:uid="{00000000-0005-0000-0000-0000A30C0000}"/>
    <cellStyle name="Normal 82 2" xfId="4178" xr:uid="{00000000-0005-0000-0000-0000A40C0000}"/>
    <cellStyle name="Normal 83" xfId="3566" xr:uid="{00000000-0005-0000-0000-0000A50C0000}"/>
    <cellStyle name="Normal 84" xfId="3573" xr:uid="{00000000-0005-0000-0000-0000A60C0000}"/>
    <cellStyle name="Normal 85" xfId="3570" xr:uid="{00000000-0005-0000-0000-0000A70C0000}"/>
    <cellStyle name="Normal 86" xfId="3569" xr:uid="{00000000-0005-0000-0000-0000A80C0000}"/>
    <cellStyle name="Normal 87" xfId="3578" xr:uid="{00000000-0005-0000-0000-0000A90C0000}"/>
    <cellStyle name="Normal 88" xfId="3692" xr:uid="{00000000-0005-0000-0000-0000AA0C0000}"/>
    <cellStyle name="Normal 89" xfId="3713" xr:uid="{00000000-0005-0000-0000-0000AB0C0000}"/>
    <cellStyle name="Normal 9" xfId="17" xr:uid="{00000000-0005-0000-0000-0000AC0C0000}"/>
    <cellStyle name="Normal 9 2" xfId="462" xr:uid="{00000000-0005-0000-0000-0000AD0C0000}"/>
    <cellStyle name="Normal 9 3" xfId="8926" xr:uid="{00000000-0005-0000-0000-0000AE0C0000}"/>
    <cellStyle name="Normal 9 4" xfId="10214" xr:uid="{00000000-0005-0000-0000-0000AF0C0000}"/>
    <cellStyle name="Normal 90" xfId="3927" xr:uid="{00000000-0005-0000-0000-0000B00C0000}"/>
    <cellStyle name="Normal 91" xfId="3942" xr:uid="{00000000-0005-0000-0000-0000B10C0000}"/>
    <cellStyle name="Normal 92" xfId="3956" xr:uid="{00000000-0005-0000-0000-0000B20C0000}"/>
    <cellStyle name="Normal 93" xfId="3959" xr:uid="{00000000-0005-0000-0000-0000B30C0000}"/>
    <cellStyle name="Normal 94" xfId="3931" xr:uid="{00000000-0005-0000-0000-0000B40C0000}"/>
    <cellStyle name="Normal 95" xfId="4176" xr:uid="{00000000-0005-0000-0000-0000B50C0000}"/>
    <cellStyle name="Normal 96" xfId="4179" xr:uid="{00000000-0005-0000-0000-0000B60C0000}"/>
    <cellStyle name="Normal 97" xfId="4440" xr:uid="{00000000-0005-0000-0000-0000B70C0000}"/>
    <cellStyle name="Normal 98" xfId="4949" xr:uid="{00000000-0005-0000-0000-0000B80C0000}"/>
    <cellStyle name="Normal 99" xfId="4321" xr:uid="{00000000-0005-0000-0000-0000B90C0000}"/>
    <cellStyle name="Note 3" xfId="54619" xr:uid="{7FB00F67-CC58-4B9D-90F4-A18DAE909334}"/>
    <cellStyle name="Outlined" xfId="239" xr:uid="{00000000-0005-0000-0000-0000BA0C0000}"/>
    <cellStyle name="Outlined 2" xfId="463" xr:uid="{00000000-0005-0000-0000-0000BB0C0000}"/>
    <cellStyle name="Outlined 2 2" xfId="1071" xr:uid="{00000000-0005-0000-0000-0000BC0C0000}"/>
    <cellStyle name="Outlined 2 2 2" xfId="3833" xr:uid="{00000000-0005-0000-0000-0000BD0C0000}"/>
    <cellStyle name="Outlined 2 2 2 2" xfId="13746" xr:uid="{00000000-0005-0000-0000-0000BE0C0000}"/>
    <cellStyle name="Outlined 2 2 2 2 2" xfId="20877" xr:uid="{00000000-0005-0000-0000-0000BF0C0000}"/>
    <cellStyle name="Outlined 2 2 2 2 3" xfId="27373" xr:uid="{00000000-0005-0000-0000-0000C00C0000}"/>
    <cellStyle name="Outlined 2 2 2 2 4" xfId="37756" xr:uid="{00000000-0005-0000-0000-0000C10C0000}"/>
    <cellStyle name="Outlined 2 2 2 3" xfId="10079" xr:uid="{00000000-0005-0000-0000-0000C20C0000}"/>
    <cellStyle name="Outlined 2 2 2 4" xfId="15905" xr:uid="{00000000-0005-0000-0000-0000C30C0000}"/>
    <cellStyle name="Outlined 2 2 2 5" xfId="34015" xr:uid="{00000000-0005-0000-0000-0000C40C0000}"/>
    <cellStyle name="Outlined 2 2 3" xfId="4434" xr:uid="{00000000-0005-0000-0000-0000C50C0000}"/>
    <cellStyle name="Outlined 2 2 3 2" xfId="14296" xr:uid="{00000000-0005-0000-0000-0000C60C0000}"/>
    <cellStyle name="Outlined 2 2 3 2 2" xfId="38222" xr:uid="{00000000-0005-0000-0000-0000C70C0000}"/>
    <cellStyle name="Outlined 2 2 3 3" xfId="21356" xr:uid="{00000000-0005-0000-0000-0000C80C0000}"/>
    <cellStyle name="Outlined 2 2 3 4" xfId="27830" xr:uid="{00000000-0005-0000-0000-0000C90C0000}"/>
    <cellStyle name="Outlined 2 2 3 5" xfId="34556" xr:uid="{00000000-0005-0000-0000-0000CA0C0000}"/>
    <cellStyle name="Outlined 2 2 4" xfId="5103" xr:uid="{00000000-0005-0000-0000-0000CB0C0000}"/>
    <cellStyle name="Outlined 2 2 4 2" xfId="14960" xr:uid="{00000000-0005-0000-0000-0000CC0C0000}"/>
    <cellStyle name="Outlined 2 2 4 3" xfId="22005" xr:uid="{00000000-0005-0000-0000-0000CD0C0000}"/>
    <cellStyle name="Outlined 2 2 4 4" xfId="28468" xr:uid="{00000000-0005-0000-0000-0000CE0C0000}"/>
    <cellStyle name="Outlined 2 2 4 5" xfId="35503" xr:uid="{00000000-0005-0000-0000-0000CF0C0000}"/>
    <cellStyle name="Outlined 2 2 5" xfId="6736" xr:uid="{00000000-0005-0000-0000-0000D00C0000}"/>
    <cellStyle name="Outlined 2 2 5 2" xfId="16579" xr:uid="{00000000-0005-0000-0000-0000D10C0000}"/>
    <cellStyle name="Outlined 2 2 5 2 2" xfId="38004" xr:uid="{00000000-0005-0000-0000-0000D20C0000}"/>
    <cellStyle name="Outlined 2 2 5 3" xfId="23582" xr:uid="{00000000-0005-0000-0000-0000D30C0000}"/>
    <cellStyle name="Outlined 2 2 5 4" xfId="30030" xr:uid="{00000000-0005-0000-0000-0000D40C0000}"/>
    <cellStyle name="Outlined 2 2 5 5" xfId="34278" xr:uid="{00000000-0005-0000-0000-0000D50C0000}"/>
    <cellStyle name="Outlined 2 2 6" xfId="5494" xr:uid="{00000000-0005-0000-0000-0000D60C0000}"/>
    <cellStyle name="Outlined 2 2 6 2" xfId="15350" xr:uid="{00000000-0005-0000-0000-0000D70C0000}"/>
    <cellStyle name="Outlined 2 2 7" xfId="11868" xr:uid="{00000000-0005-0000-0000-0000D80C0000}"/>
    <cellStyle name="Outlined 2 2 7 2" xfId="19327" xr:uid="{00000000-0005-0000-0000-0000D90C0000}"/>
    <cellStyle name="Outlined 2 3" xfId="2540" xr:uid="{00000000-0005-0000-0000-0000DA0C0000}"/>
    <cellStyle name="Outlined 2 3 2" xfId="4161" xr:uid="{00000000-0005-0000-0000-0000DB0C0000}"/>
    <cellStyle name="Outlined 2 3 2 2" xfId="14030" xr:uid="{00000000-0005-0000-0000-0000DC0C0000}"/>
    <cellStyle name="Outlined 2 3 2 3" xfId="21099" xr:uid="{00000000-0005-0000-0000-0000DD0C0000}"/>
    <cellStyle name="Outlined 2 3 3" xfId="5249" xr:uid="{00000000-0005-0000-0000-0000DE0C0000}"/>
    <cellStyle name="Outlined 2 3 3 2" xfId="15106" xr:uid="{00000000-0005-0000-0000-0000DF0C0000}"/>
    <cellStyle name="Outlined 2 3 3 3" xfId="22148" xr:uid="{00000000-0005-0000-0000-0000E00C0000}"/>
    <cellStyle name="Outlined 2 3 3 4" xfId="28611" xr:uid="{00000000-0005-0000-0000-0000E10C0000}"/>
    <cellStyle name="Outlined 2 3 3 5" xfId="36186" xr:uid="{00000000-0005-0000-0000-0000E20C0000}"/>
    <cellStyle name="Outlined 2 3 4" xfId="5303" xr:uid="{00000000-0005-0000-0000-0000E30C0000}"/>
    <cellStyle name="Outlined 2 3 4 2" xfId="15160" xr:uid="{00000000-0005-0000-0000-0000E40C0000}"/>
    <cellStyle name="Outlined 2 3 4 3" xfId="22202" xr:uid="{00000000-0005-0000-0000-0000E50C0000}"/>
    <cellStyle name="Outlined 2 3 4 4" xfId="28665" xr:uid="{00000000-0005-0000-0000-0000E60C0000}"/>
    <cellStyle name="Outlined 2 3 5" xfId="7088" xr:uid="{00000000-0005-0000-0000-0000E70C0000}"/>
    <cellStyle name="Outlined 2 3 5 2" xfId="16878" xr:uid="{00000000-0005-0000-0000-0000E80C0000}"/>
    <cellStyle name="Outlined 2 3 5 3" xfId="23842" xr:uid="{00000000-0005-0000-0000-0000E90C0000}"/>
    <cellStyle name="Outlined 2 3 5 4" xfId="30278" xr:uid="{00000000-0005-0000-0000-0000EA0C0000}"/>
    <cellStyle name="Outlined 2 3 6" xfId="6566" xr:uid="{00000000-0005-0000-0000-0000EB0C0000}"/>
    <cellStyle name="Outlined 2 3 6 2" xfId="16409" xr:uid="{00000000-0005-0000-0000-0000EC0C0000}"/>
    <cellStyle name="Outlined 2 3 7" xfId="12779" xr:uid="{00000000-0005-0000-0000-0000ED0C0000}"/>
    <cellStyle name="Outlined 2 3 7 2" xfId="20186" xr:uid="{00000000-0005-0000-0000-0000EE0C0000}"/>
    <cellStyle name="Outlined 2 3 7 3" xfId="26799" xr:uid="{00000000-0005-0000-0000-0000EF0C0000}"/>
    <cellStyle name="Outlined 2 3 8" xfId="10324" xr:uid="{00000000-0005-0000-0000-0000F00C0000}"/>
    <cellStyle name="Outlined 2 3 9" xfId="13048" xr:uid="{00000000-0005-0000-0000-0000F10C0000}"/>
    <cellStyle name="Outlined 2 4" xfId="3625" xr:uid="{00000000-0005-0000-0000-0000F20C0000}"/>
    <cellStyle name="Outlined 2 4 2" xfId="13550" xr:uid="{00000000-0005-0000-0000-0000F30C0000}"/>
    <cellStyle name="Outlined 2 4 3" xfId="20711" xr:uid="{00000000-0005-0000-0000-0000F40C0000}"/>
    <cellStyle name="Outlined 2 4 4" xfId="27210" xr:uid="{00000000-0005-0000-0000-0000F50C0000}"/>
    <cellStyle name="Outlined 2 5" xfId="3947" xr:uid="{00000000-0005-0000-0000-0000F60C0000}"/>
    <cellStyle name="Outlined 2 5 2" xfId="13834" xr:uid="{00000000-0005-0000-0000-0000F70C0000}"/>
    <cellStyle name="Outlined 2 5 3" xfId="20935" xr:uid="{00000000-0005-0000-0000-0000F80C0000}"/>
    <cellStyle name="Outlined 2 5 4" xfId="27431" xr:uid="{00000000-0005-0000-0000-0000F90C0000}"/>
    <cellStyle name="Outlined 3" xfId="464" xr:uid="{00000000-0005-0000-0000-0000FA0C0000}"/>
    <cellStyle name="Outlined 3 2" xfId="1262" xr:uid="{00000000-0005-0000-0000-0000FB0C0000}"/>
    <cellStyle name="Outlined 3 2 2" xfId="3834" xr:uid="{00000000-0005-0000-0000-0000FC0C0000}"/>
    <cellStyle name="Outlined 3 2 2 2" xfId="13747" xr:uid="{00000000-0005-0000-0000-0000FD0C0000}"/>
    <cellStyle name="Outlined 3 2 2 2 2" xfId="20878" xr:uid="{00000000-0005-0000-0000-0000FE0C0000}"/>
    <cellStyle name="Outlined 3 2 2 2 3" xfId="27374" xr:uid="{00000000-0005-0000-0000-0000FF0C0000}"/>
    <cellStyle name="Outlined 3 2 2 2 4" xfId="38013" xr:uid="{00000000-0005-0000-0000-0000000D0000}"/>
    <cellStyle name="Outlined 3 2 2 3" xfId="10141" xr:uid="{00000000-0005-0000-0000-0000010D0000}"/>
    <cellStyle name="Outlined 3 2 2 4" xfId="11215" xr:uid="{00000000-0005-0000-0000-0000020D0000}"/>
    <cellStyle name="Outlined 3 2 2 5" xfId="34348" xr:uid="{00000000-0005-0000-0000-0000030D0000}"/>
    <cellStyle name="Outlined 3 2 3" xfId="4329" xr:uid="{00000000-0005-0000-0000-0000040D0000}"/>
    <cellStyle name="Outlined 3 2 3 2" xfId="14191" xr:uid="{00000000-0005-0000-0000-0000050D0000}"/>
    <cellStyle name="Outlined 3 2 3 2 2" xfId="37925" xr:uid="{00000000-0005-0000-0000-0000060D0000}"/>
    <cellStyle name="Outlined 3 2 3 3" xfId="21252" xr:uid="{00000000-0005-0000-0000-0000070D0000}"/>
    <cellStyle name="Outlined 3 2 3 4" xfId="27726" xr:uid="{00000000-0005-0000-0000-0000080D0000}"/>
    <cellStyle name="Outlined 3 2 3 5" xfId="34183" xr:uid="{00000000-0005-0000-0000-0000090D0000}"/>
    <cellStyle name="Outlined 3 2 4" xfId="4603" xr:uid="{00000000-0005-0000-0000-00000A0D0000}"/>
    <cellStyle name="Outlined 3 2 4 2" xfId="14465" xr:uid="{00000000-0005-0000-0000-00000B0D0000}"/>
    <cellStyle name="Outlined 3 2 4 3" xfId="21517" xr:uid="{00000000-0005-0000-0000-00000C0D0000}"/>
    <cellStyle name="Outlined 3 2 4 4" xfId="27988" xr:uid="{00000000-0005-0000-0000-00000D0D0000}"/>
    <cellStyle name="Outlined 3 2 4 5" xfId="36088" xr:uid="{00000000-0005-0000-0000-00000E0D0000}"/>
    <cellStyle name="Outlined 3 2 5" xfId="5610" xr:uid="{00000000-0005-0000-0000-00000F0D0000}"/>
    <cellStyle name="Outlined 3 2 5 2" xfId="15465" xr:uid="{00000000-0005-0000-0000-0000100D0000}"/>
    <cellStyle name="Outlined 3 2 5 2 2" xfId="38005" xr:uid="{00000000-0005-0000-0000-0000110D0000}"/>
    <cellStyle name="Outlined 3 2 5 3" xfId="22497" xr:uid="{00000000-0005-0000-0000-0000120D0000}"/>
    <cellStyle name="Outlined 3 2 5 4" xfId="28958" xr:uid="{00000000-0005-0000-0000-0000130D0000}"/>
    <cellStyle name="Outlined 3 2 5 5" xfId="34279" xr:uid="{00000000-0005-0000-0000-0000140D0000}"/>
    <cellStyle name="Outlined 3 2 6" xfId="5691" xr:uid="{00000000-0005-0000-0000-0000150D0000}"/>
    <cellStyle name="Outlined 3 2 6 2" xfId="15546" xr:uid="{00000000-0005-0000-0000-0000160D0000}"/>
    <cellStyle name="Outlined 3 2 7" xfId="12039" xr:uid="{00000000-0005-0000-0000-0000170D0000}"/>
    <cellStyle name="Outlined 3 2 7 2" xfId="19498" xr:uid="{00000000-0005-0000-0000-0000180D0000}"/>
    <cellStyle name="Outlined 3 3" xfId="2544" xr:uid="{00000000-0005-0000-0000-0000190D0000}"/>
    <cellStyle name="Outlined 3 3 2" xfId="4162" xr:uid="{00000000-0005-0000-0000-00001A0D0000}"/>
    <cellStyle name="Outlined 3 3 2 2" xfId="14031" xr:uid="{00000000-0005-0000-0000-00001B0D0000}"/>
    <cellStyle name="Outlined 3 3 2 3" xfId="21100" xr:uid="{00000000-0005-0000-0000-00001C0D0000}"/>
    <cellStyle name="Outlined 3 3 3" xfId="5250" xr:uid="{00000000-0005-0000-0000-00001D0D0000}"/>
    <cellStyle name="Outlined 3 3 3 2" xfId="15107" xr:uid="{00000000-0005-0000-0000-00001E0D0000}"/>
    <cellStyle name="Outlined 3 3 3 3" xfId="22149" xr:uid="{00000000-0005-0000-0000-00001F0D0000}"/>
    <cellStyle name="Outlined 3 3 3 4" xfId="28612" xr:uid="{00000000-0005-0000-0000-0000200D0000}"/>
    <cellStyle name="Outlined 3 3 3 5" xfId="36143" xr:uid="{00000000-0005-0000-0000-0000210D0000}"/>
    <cellStyle name="Outlined 3 3 4" xfId="5304" xr:uid="{00000000-0005-0000-0000-0000220D0000}"/>
    <cellStyle name="Outlined 3 3 4 2" xfId="15161" xr:uid="{00000000-0005-0000-0000-0000230D0000}"/>
    <cellStyle name="Outlined 3 3 4 3" xfId="22203" xr:uid="{00000000-0005-0000-0000-0000240D0000}"/>
    <cellStyle name="Outlined 3 3 4 4" xfId="28666" xr:uid="{00000000-0005-0000-0000-0000250D0000}"/>
    <cellStyle name="Outlined 3 3 5" xfId="7089" xr:uid="{00000000-0005-0000-0000-0000260D0000}"/>
    <cellStyle name="Outlined 3 3 5 2" xfId="16879" xr:uid="{00000000-0005-0000-0000-0000270D0000}"/>
    <cellStyle name="Outlined 3 3 5 3" xfId="23843" xr:uid="{00000000-0005-0000-0000-0000280D0000}"/>
    <cellStyle name="Outlined 3 3 5 4" xfId="30279" xr:uid="{00000000-0005-0000-0000-0000290D0000}"/>
    <cellStyle name="Outlined 3 3 6" xfId="6208" xr:uid="{00000000-0005-0000-0000-00002A0D0000}"/>
    <cellStyle name="Outlined 3 3 6 2" xfId="16056" xr:uid="{00000000-0005-0000-0000-00002B0D0000}"/>
    <cellStyle name="Outlined 3 3 7" xfId="12782" xr:uid="{00000000-0005-0000-0000-00002C0D0000}"/>
    <cellStyle name="Outlined 3 3 7 2" xfId="20189" xr:uid="{00000000-0005-0000-0000-00002D0D0000}"/>
    <cellStyle name="Outlined 3 3 7 3" xfId="26801" xr:uid="{00000000-0005-0000-0000-00002E0D0000}"/>
    <cellStyle name="Outlined 3 3 8" xfId="10325" xr:uid="{00000000-0005-0000-0000-00002F0D0000}"/>
    <cellStyle name="Outlined 3 3 9" xfId="13181" xr:uid="{00000000-0005-0000-0000-0000300D0000}"/>
    <cellStyle name="Outlined 3 4" xfId="3626" xr:uid="{00000000-0005-0000-0000-0000310D0000}"/>
    <cellStyle name="Outlined 3 4 2" xfId="13551" xr:uid="{00000000-0005-0000-0000-0000320D0000}"/>
    <cellStyle name="Outlined 3 4 3" xfId="20712" xr:uid="{00000000-0005-0000-0000-0000330D0000}"/>
    <cellStyle name="Outlined 3 4 4" xfId="27211" xr:uid="{00000000-0005-0000-0000-0000340D0000}"/>
    <cellStyle name="Outlined 3 5" xfId="3948" xr:uid="{00000000-0005-0000-0000-0000350D0000}"/>
    <cellStyle name="Outlined 3 5 2" xfId="13835" xr:uid="{00000000-0005-0000-0000-0000360D0000}"/>
    <cellStyle name="Outlined 3 5 3" xfId="20936" xr:uid="{00000000-0005-0000-0000-0000370D0000}"/>
    <cellStyle name="Outlined 3 5 4" xfId="27432" xr:uid="{00000000-0005-0000-0000-0000380D0000}"/>
    <cellStyle name="Outlined 4" xfId="352" xr:uid="{00000000-0005-0000-0000-0000390D0000}"/>
    <cellStyle name="Outlined 4 2" xfId="3832" xr:uid="{00000000-0005-0000-0000-00003A0D0000}"/>
    <cellStyle name="Outlined 4 2 2" xfId="13745" xr:uid="{00000000-0005-0000-0000-00003B0D0000}"/>
    <cellStyle name="Outlined 4 2 2 2" xfId="20876" xr:uid="{00000000-0005-0000-0000-00003C0D0000}"/>
    <cellStyle name="Outlined 4 2 2 3" xfId="27372" xr:uid="{00000000-0005-0000-0000-00003D0D0000}"/>
    <cellStyle name="Outlined 4 2 2 4" xfId="37838" xr:uid="{00000000-0005-0000-0000-00003E0D0000}"/>
    <cellStyle name="Outlined 4 2 3" xfId="10280" xr:uid="{00000000-0005-0000-0000-00003F0D0000}"/>
    <cellStyle name="Outlined 4 2 4" xfId="9543" xr:uid="{00000000-0005-0000-0000-0000400D0000}"/>
    <cellStyle name="Outlined 4 3" xfId="4058" xr:uid="{00000000-0005-0000-0000-0000410D0000}"/>
    <cellStyle name="Outlined 4 3 2" xfId="13945" xr:uid="{00000000-0005-0000-0000-0000420D0000}"/>
    <cellStyle name="Outlined 4 3 3" xfId="21041" xr:uid="{00000000-0005-0000-0000-0000430D0000}"/>
    <cellStyle name="Outlined 4 4" xfId="5038" xr:uid="{00000000-0005-0000-0000-0000440D0000}"/>
    <cellStyle name="Outlined 4 4 2" xfId="14895" xr:uid="{00000000-0005-0000-0000-0000450D0000}"/>
    <cellStyle name="Outlined 4 4 3" xfId="21941" xr:uid="{00000000-0005-0000-0000-0000460D0000}"/>
    <cellStyle name="Outlined 4 4 4" xfId="28405" xr:uid="{00000000-0005-0000-0000-0000470D0000}"/>
    <cellStyle name="Outlined 4 4 5" xfId="36310" xr:uid="{00000000-0005-0000-0000-0000480D0000}"/>
    <cellStyle name="Outlined 4 5" xfId="4865" xr:uid="{00000000-0005-0000-0000-0000490D0000}"/>
    <cellStyle name="Outlined 4 5 2" xfId="14727" xr:uid="{00000000-0005-0000-0000-00004A0D0000}"/>
    <cellStyle name="Outlined 4 5 2 2" xfId="38003" xr:uid="{00000000-0005-0000-0000-00004B0D0000}"/>
    <cellStyle name="Outlined 4 5 3" xfId="21775" xr:uid="{00000000-0005-0000-0000-00004C0D0000}"/>
    <cellStyle name="Outlined 4 5 4" xfId="28242" xr:uid="{00000000-0005-0000-0000-00004D0D0000}"/>
    <cellStyle name="Outlined 4 5 5" xfId="34277" xr:uid="{00000000-0005-0000-0000-00004E0D0000}"/>
    <cellStyle name="Outlined 4 6" xfId="6424" xr:uid="{00000000-0005-0000-0000-00004F0D0000}"/>
    <cellStyle name="Outlined 4 6 2" xfId="16269" xr:uid="{00000000-0005-0000-0000-0000500D0000}"/>
    <cellStyle name="Outlined 4 6 3" xfId="23276" xr:uid="{00000000-0005-0000-0000-0000510D0000}"/>
    <cellStyle name="Outlined 4 6 4" xfId="29728" xr:uid="{00000000-0005-0000-0000-0000520D0000}"/>
    <cellStyle name="Outlined 4 7" xfId="6549" xr:uid="{00000000-0005-0000-0000-0000530D0000}"/>
    <cellStyle name="Outlined 4 7 2" xfId="16392" xr:uid="{00000000-0005-0000-0000-0000540D0000}"/>
    <cellStyle name="Outlined 5" xfId="1150" xr:uid="{00000000-0005-0000-0000-0000550D0000}"/>
    <cellStyle name="Outlined 5 2" xfId="5248" xr:uid="{00000000-0005-0000-0000-0000560D0000}"/>
    <cellStyle name="Outlined 5 2 2" xfId="15105" xr:uid="{00000000-0005-0000-0000-0000570D0000}"/>
    <cellStyle name="Outlined 5 2 2 2" xfId="22147" xr:uid="{00000000-0005-0000-0000-0000580D0000}"/>
    <cellStyle name="Outlined 5 2 2 3" xfId="28610" xr:uid="{00000000-0005-0000-0000-0000590D0000}"/>
    <cellStyle name="Outlined 5 2 2 4" xfId="38192" xr:uid="{00000000-0005-0000-0000-00005A0D0000}"/>
    <cellStyle name="Outlined 5 2 3" xfId="10115" xr:uid="{00000000-0005-0000-0000-00005B0D0000}"/>
    <cellStyle name="Outlined 5 2 4" xfId="9091" xr:uid="{00000000-0005-0000-0000-00005C0D0000}"/>
    <cellStyle name="Outlined 5 2 5" xfId="34526" xr:uid="{00000000-0005-0000-0000-00005D0D0000}"/>
    <cellStyle name="Outlined 5 3" xfId="5302" xr:uid="{00000000-0005-0000-0000-00005E0D0000}"/>
    <cellStyle name="Outlined 5 3 2" xfId="15159" xr:uid="{00000000-0005-0000-0000-00005F0D0000}"/>
    <cellStyle name="Outlined 5 3 3" xfId="22201" xr:uid="{00000000-0005-0000-0000-0000600D0000}"/>
    <cellStyle name="Outlined 5 3 4" xfId="28664" xr:uid="{00000000-0005-0000-0000-0000610D0000}"/>
    <cellStyle name="Outlined 5 3 5" xfId="36123" xr:uid="{00000000-0005-0000-0000-0000620D0000}"/>
    <cellStyle name="Outlined 5 4" xfId="7087" xr:uid="{00000000-0005-0000-0000-0000630D0000}"/>
    <cellStyle name="Outlined 5 4 2" xfId="16877" xr:uid="{00000000-0005-0000-0000-0000640D0000}"/>
    <cellStyle name="Outlined 5 4 3" xfId="23841" xr:uid="{00000000-0005-0000-0000-0000650D0000}"/>
    <cellStyle name="Outlined 5 4 4" xfId="30277" xr:uid="{00000000-0005-0000-0000-0000660D0000}"/>
    <cellStyle name="Outlined 5 5" xfId="6343" xr:uid="{00000000-0005-0000-0000-0000670D0000}"/>
    <cellStyle name="Outlined 5 5 2" xfId="16188" xr:uid="{00000000-0005-0000-0000-0000680D0000}"/>
    <cellStyle name="Outlined 5 6" xfId="11935" xr:uid="{00000000-0005-0000-0000-0000690D0000}"/>
    <cellStyle name="Outlined 5 6 2" xfId="19394" xr:uid="{00000000-0005-0000-0000-00006A0D0000}"/>
    <cellStyle name="Outlined 6" xfId="2550" xr:uid="{00000000-0005-0000-0000-00006B0D0000}"/>
    <cellStyle name="Outlined 6 2" xfId="12788" xr:uid="{00000000-0005-0000-0000-00006C0D0000}"/>
    <cellStyle name="Outlined 6 3" xfId="20193" xr:uid="{00000000-0005-0000-0000-00006D0D0000}"/>
    <cellStyle name="Outlined 6 4" xfId="26805" xr:uid="{00000000-0005-0000-0000-00006E0D0000}"/>
    <cellStyle name="Outlined 7" xfId="3583" xr:uid="{00000000-0005-0000-0000-00006F0D0000}"/>
    <cellStyle name="Outlined 7 2" xfId="13508" xr:uid="{00000000-0005-0000-0000-0000700D0000}"/>
    <cellStyle name="Outlined 7 3" xfId="20670" xr:uid="{00000000-0005-0000-0000-0000710D0000}"/>
    <cellStyle name="Outlined 7 4" xfId="27169" xr:uid="{00000000-0005-0000-0000-0000720D0000}"/>
    <cellStyle name="Outlined 8" xfId="3934" xr:uid="{00000000-0005-0000-0000-0000730D0000}"/>
    <cellStyle name="Outlined 8 2" xfId="13821" xr:uid="{00000000-0005-0000-0000-0000740D0000}"/>
    <cellStyle name="Outlined 8 3" xfId="20923" xr:uid="{00000000-0005-0000-0000-0000750D0000}"/>
    <cellStyle name="Outlined 8 4" xfId="27419" xr:uid="{00000000-0005-0000-0000-0000760D0000}"/>
    <cellStyle name="Outlined 9" xfId="11510" xr:uid="{00000000-0005-0000-0000-0000770D0000}"/>
    <cellStyle name="Outlined 9 2" xfId="18969" xr:uid="{00000000-0005-0000-0000-0000780D0000}"/>
    <cellStyle name="Page Title" xfId="240" xr:uid="{00000000-0005-0000-0000-0000790D0000}"/>
    <cellStyle name="Percent" xfId="21" builtinId="5"/>
    <cellStyle name="Percent [0]" xfId="241" xr:uid="{00000000-0005-0000-0000-00007B0D0000}"/>
    <cellStyle name="Percent [1]" xfId="242" xr:uid="{00000000-0005-0000-0000-00007C0D0000}"/>
    <cellStyle name="Percent [2]" xfId="243" xr:uid="{00000000-0005-0000-0000-00007D0D0000}"/>
    <cellStyle name="Percent 10" xfId="593" xr:uid="{00000000-0005-0000-0000-00007E0D0000}"/>
    <cellStyle name="Percent 10 2" xfId="10412" xr:uid="{00000000-0005-0000-0000-00007F0D0000}"/>
    <cellStyle name="Percent 100" xfId="3880" xr:uid="{00000000-0005-0000-0000-0000800D0000}"/>
    <cellStyle name="Percent 101" xfId="3861" xr:uid="{00000000-0005-0000-0000-0000810D0000}"/>
    <cellStyle name="Percent 102" xfId="3882" xr:uid="{00000000-0005-0000-0000-0000820D0000}"/>
    <cellStyle name="Percent 103" xfId="3893" xr:uid="{00000000-0005-0000-0000-0000830D0000}"/>
    <cellStyle name="Percent 104" xfId="3730" xr:uid="{00000000-0005-0000-0000-0000840D0000}"/>
    <cellStyle name="Percent 105" xfId="3894" xr:uid="{00000000-0005-0000-0000-0000850D0000}"/>
    <cellStyle name="Percent 106" xfId="3738" xr:uid="{00000000-0005-0000-0000-0000860D0000}"/>
    <cellStyle name="Percent 107" xfId="3891" xr:uid="{00000000-0005-0000-0000-0000870D0000}"/>
    <cellStyle name="Percent 108" xfId="3717" xr:uid="{00000000-0005-0000-0000-0000880D0000}"/>
    <cellStyle name="Percent 109" xfId="3892" xr:uid="{00000000-0005-0000-0000-0000890D0000}"/>
    <cellStyle name="Percent 11" xfId="472" xr:uid="{00000000-0005-0000-0000-00008A0D0000}"/>
    <cellStyle name="Percent 11 2" xfId="10333" xr:uid="{00000000-0005-0000-0000-00008B0D0000}"/>
    <cellStyle name="Percent 110" xfId="3741" xr:uid="{00000000-0005-0000-0000-00008C0D0000}"/>
    <cellStyle name="Percent 111" xfId="3896" xr:uid="{00000000-0005-0000-0000-00008D0D0000}"/>
    <cellStyle name="Percent 112" xfId="4104" xr:uid="{00000000-0005-0000-0000-00008E0D0000}"/>
    <cellStyle name="Percent 113" xfId="4131" xr:uid="{00000000-0005-0000-0000-00008F0D0000}"/>
    <cellStyle name="Percent 114" xfId="4134" xr:uid="{00000000-0005-0000-0000-0000900D0000}"/>
    <cellStyle name="Percent 115" xfId="4124" xr:uid="{00000000-0005-0000-0000-0000910D0000}"/>
    <cellStyle name="Percent 116" xfId="4136" xr:uid="{00000000-0005-0000-0000-0000920D0000}"/>
    <cellStyle name="Percent 117" xfId="4123" xr:uid="{00000000-0005-0000-0000-0000930D0000}"/>
    <cellStyle name="Percent 118" xfId="4137" xr:uid="{00000000-0005-0000-0000-0000940D0000}"/>
    <cellStyle name="Percent 119" xfId="4125" xr:uid="{00000000-0005-0000-0000-0000950D0000}"/>
    <cellStyle name="Percent 12" xfId="594" xr:uid="{00000000-0005-0000-0000-0000960D0000}"/>
    <cellStyle name="Percent 12 2" xfId="10413" xr:uid="{00000000-0005-0000-0000-0000970D0000}"/>
    <cellStyle name="Percent 120" xfId="4135" xr:uid="{00000000-0005-0000-0000-0000980D0000}"/>
    <cellStyle name="Percent 121" xfId="4138" xr:uid="{00000000-0005-0000-0000-0000990D0000}"/>
    <cellStyle name="Percent 122" xfId="4105" xr:uid="{00000000-0005-0000-0000-00009A0D0000}"/>
    <cellStyle name="Percent 123" xfId="4139" xr:uid="{00000000-0005-0000-0000-00009B0D0000}"/>
    <cellStyle name="Percent 124" xfId="4166" xr:uid="{00000000-0005-0000-0000-00009C0D0000}"/>
    <cellStyle name="Percent 125" xfId="3978" xr:uid="{00000000-0005-0000-0000-00009D0D0000}"/>
    <cellStyle name="Percent 126" xfId="6793" xr:uid="{00000000-0005-0000-0000-00009E0D0000}"/>
    <cellStyle name="Percent 127" xfId="6760" xr:uid="{00000000-0005-0000-0000-00009F0D0000}"/>
    <cellStyle name="Percent 128" xfId="6757" xr:uid="{00000000-0005-0000-0000-0000A00D0000}"/>
    <cellStyle name="Percent 129" xfId="6810" xr:uid="{00000000-0005-0000-0000-0000A10D0000}"/>
    <cellStyle name="Percent 13" xfId="782" xr:uid="{00000000-0005-0000-0000-0000A20D0000}"/>
    <cellStyle name="Percent 13 2" xfId="10558" xr:uid="{00000000-0005-0000-0000-0000A30D0000}"/>
    <cellStyle name="Percent 130" xfId="6802" xr:uid="{00000000-0005-0000-0000-0000A40D0000}"/>
    <cellStyle name="Percent 131" xfId="6762" xr:uid="{00000000-0005-0000-0000-0000A50D0000}"/>
    <cellStyle name="Percent 132" xfId="6798" xr:uid="{00000000-0005-0000-0000-0000A60D0000}"/>
    <cellStyle name="Percent 133" xfId="6761" xr:uid="{00000000-0005-0000-0000-0000A70D0000}"/>
    <cellStyle name="Percent 134" xfId="6790" xr:uid="{00000000-0005-0000-0000-0000A80D0000}"/>
    <cellStyle name="Percent 135" xfId="6763" xr:uid="{00000000-0005-0000-0000-0000A90D0000}"/>
    <cellStyle name="Percent 136" xfId="6789" xr:uid="{00000000-0005-0000-0000-0000AA0D0000}"/>
    <cellStyle name="Percent 137" xfId="6758" xr:uid="{00000000-0005-0000-0000-0000AB0D0000}"/>
    <cellStyle name="Percent 138" xfId="6803" xr:uid="{00000000-0005-0000-0000-0000AC0D0000}"/>
    <cellStyle name="Percent 139" xfId="6759" xr:uid="{00000000-0005-0000-0000-0000AD0D0000}"/>
    <cellStyle name="Percent 14" xfId="988" xr:uid="{00000000-0005-0000-0000-0000AE0D0000}"/>
    <cellStyle name="Percent 14 2" xfId="10694" xr:uid="{00000000-0005-0000-0000-0000AF0D0000}"/>
    <cellStyle name="Percent 140" xfId="6791" xr:uid="{00000000-0005-0000-0000-0000B00D0000}"/>
    <cellStyle name="Percent 141" xfId="6809" xr:uid="{00000000-0005-0000-0000-0000B10D0000}"/>
    <cellStyle name="Percent 142" xfId="6792" xr:uid="{00000000-0005-0000-0000-0000B20D0000}"/>
    <cellStyle name="Percent 143" xfId="6764" xr:uid="{00000000-0005-0000-0000-0000B30D0000}"/>
    <cellStyle name="Percent 144" xfId="6811" xr:uid="{00000000-0005-0000-0000-0000B40D0000}"/>
    <cellStyle name="Percent 145" xfId="6765" xr:uid="{00000000-0005-0000-0000-0000B50D0000}"/>
    <cellStyle name="Percent 146" xfId="6788" xr:uid="{00000000-0005-0000-0000-0000B60D0000}"/>
    <cellStyle name="Percent 147" xfId="6768" xr:uid="{00000000-0005-0000-0000-0000B70D0000}"/>
    <cellStyle name="Percent 148" xfId="6806" xr:uid="{00000000-0005-0000-0000-0000B80D0000}"/>
    <cellStyle name="Percent 149" xfId="6770" xr:uid="{00000000-0005-0000-0000-0000B90D0000}"/>
    <cellStyle name="Percent 15" xfId="1033" xr:uid="{00000000-0005-0000-0000-0000BA0D0000}"/>
    <cellStyle name="Percent 15 2" xfId="10695" xr:uid="{00000000-0005-0000-0000-0000BB0D0000}"/>
    <cellStyle name="Percent 150" xfId="6812" xr:uid="{00000000-0005-0000-0000-0000BC0D0000}"/>
    <cellStyle name="Percent 151" xfId="6769" xr:uid="{00000000-0005-0000-0000-0000BD0D0000}"/>
    <cellStyle name="Percent 152" xfId="6801" xr:uid="{00000000-0005-0000-0000-0000BE0D0000}"/>
    <cellStyle name="Percent 153" xfId="6766" xr:uid="{00000000-0005-0000-0000-0000BF0D0000}"/>
    <cellStyle name="Percent 154" xfId="6767" xr:uid="{00000000-0005-0000-0000-0000C00D0000}"/>
    <cellStyle name="Percent 155" xfId="6813" xr:uid="{00000000-0005-0000-0000-0000C10D0000}"/>
    <cellStyle name="Percent 156" xfId="6814" xr:uid="{00000000-0005-0000-0000-0000C20D0000}"/>
    <cellStyle name="Percent 157" xfId="6844" xr:uid="{00000000-0005-0000-0000-0000C30D0000}"/>
    <cellStyle name="Percent 158" xfId="6816" xr:uid="{00000000-0005-0000-0000-0000C40D0000}"/>
    <cellStyle name="Percent 159" xfId="6846" xr:uid="{00000000-0005-0000-0000-0000C50D0000}"/>
    <cellStyle name="Percent 16" xfId="1039" xr:uid="{00000000-0005-0000-0000-0000C60D0000}"/>
    <cellStyle name="Percent 16 2" xfId="10697" xr:uid="{00000000-0005-0000-0000-0000C70D0000}"/>
    <cellStyle name="Percent 160" xfId="6862" xr:uid="{00000000-0005-0000-0000-0000C80D0000}"/>
    <cellStyle name="Percent 161" xfId="6838" xr:uid="{00000000-0005-0000-0000-0000C90D0000}"/>
    <cellStyle name="Percent 162" xfId="6864" xr:uid="{00000000-0005-0000-0000-0000CA0D0000}"/>
    <cellStyle name="Percent 163" xfId="6839" xr:uid="{00000000-0005-0000-0000-0000CB0D0000}"/>
    <cellStyle name="Percent 164" xfId="6819" xr:uid="{00000000-0005-0000-0000-0000CC0D0000}"/>
    <cellStyle name="Percent 165" xfId="6815" xr:uid="{00000000-0005-0000-0000-0000CD0D0000}"/>
    <cellStyle name="Percent 166" xfId="6817" xr:uid="{00000000-0005-0000-0000-0000CE0D0000}"/>
    <cellStyle name="Percent 167" xfId="6837" xr:uid="{00000000-0005-0000-0000-0000CF0D0000}"/>
    <cellStyle name="Percent 168" xfId="6861" xr:uid="{00000000-0005-0000-0000-0000D00D0000}"/>
    <cellStyle name="Percent 169" xfId="6850" xr:uid="{00000000-0005-0000-0000-0000D10D0000}"/>
    <cellStyle name="Percent 17" xfId="1036" xr:uid="{00000000-0005-0000-0000-0000D20D0000}"/>
    <cellStyle name="Percent 17 2" xfId="10696" xr:uid="{00000000-0005-0000-0000-0000D30D0000}"/>
    <cellStyle name="Percent 170" xfId="6863" xr:uid="{00000000-0005-0000-0000-0000D40D0000}"/>
    <cellStyle name="Percent 171" xfId="6853" xr:uid="{00000000-0005-0000-0000-0000D50D0000}"/>
    <cellStyle name="Percent 172" xfId="6818" xr:uid="{00000000-0005-0000-0000-0000D60D0000}"/>
    <cellStyle name="Percent 173" xfId="6866" xr:uid="{00000000-0005-0000-0000-0000D70D0000}"/>
    <cellStyle name="Percent 174" xfId="6865" xr:uid="{00000000-0005-0000-0000-0000D80D0000}"/>
    <cellStyle name="Percent 175" xfId="6840" xr:uid="{00000000-0005-0000-0000-0000D90D0000}"/>
    <cellStyle name="Percent 176" xfId="32018" xr:uid="{00000000-0005-0000-0000-0000DA0D0000}"/>
    <cellStyle name="Percent 177" xfId="32038" xr:uid="{00000000-0005-0000-0000-0000DB0D0000}"/>
    <cellStyle name="Percent 178" xfId="32019" xr:uid="{00000000-0005-0000-0000-0000DC0D0000}"/>
    <cellStyle name="Percent 179" xfId="32044" xr:uid="{00000000-0005-0000-0000-0000DD0D0000}"/>
    <cellStyle name="Percent 18" xfId="1040" xr:uid="{00000000-0005-0000-0000-0000DE0D0000}"/>
    <cellStyle name="Percent 18 2" xfId="10698" xr:uid="{00000000-0005-0000-0000-0000DF0D0000}"/>
    <cellStyle name="Percent 180" xfId="32047" xr:uid="{00000000-0005-0000-0000-0000E00D0000}"/>
    <cellStyle name="Percent 181" xfId="32037" xr:uid="{00000000-0005-0000-0000-0000E10D0000}"/>
    <cellStyle name="Percent 182" xfId="40565" xr:uid="{00000000-0005-0000-0000-0000E20D0000}"/>
    <cellStyle name="Percent 183" xfId="40593" xr:uid="{00000000-0005-0000-0000-0000E30D0000}"/>
    <cellStyle name="Percent 184" xfId="40566" xr:uid="{00000000-0005-0000-0000-0000E40D0000}"/>
    <cellStyle name="Percent 185" xfId="40595" xr:uid="{00000000-0005-0000-0000-0000E50D0000}"/>
    <cellStyle name="Percent 186" xfId="40605" xr:uid="{00000000-0005-0000-0000-0000E60D0000}"/>
    <cellStyle name="Percent 187" xfId="40591" xr:uid="{00000000-0005-0000-0000-0000E70D0000}"/>
    <cellStyle name="Percent 188" xfId="40610" xr:uid="{00000000-0005-0000-0000-0000E80D0000}"/>
    <cellStyle name="Percent 189" xfId="40600" xr:uid="{00000000-0005-0000-0000-0000E90D0000}"/>
    <cellStyle name="Percent 19" xfId="1061" xr:uid="{00000000-0005-0000-0000-0000EA0D0000}"/>
    <cellStyle name="Percent 19 2" xfId="10699" xr:uid="{00000000-0005-0000-0000-0000EB0D0000}"/>
    <cellStyle name="Percent 190" xfId="40568" xr:uid="{00000000-0005-0000-0000-0000EC0D0000}"/>
    <cellStyle name="Percent 191" xfId="40592" xr:uid="{00000000-0005-0000-0000-0000ED0D0000}"/>
    <cellStyle name="Percent 192" xfId="40607" xr:uid="{00000000-0005-0000-0000-0000EE0D0000}"/>
    <cellStyle name="Percent 193" xfId="40611" xr:uid="{00000000-0005-0000-0000-0000EF0D0000}"/>
    <cellStyle name="Percent 194" xfId="40606" xr:uid="{00000000-0005-0000-0000-0000F00D0000}"/>
    <cellStyle name="Percent 195" xfId="40590" xr:uid="{00000000-0005-0000-0000-0000F10D0000}"/>
    <cellStyle name="Percent 196" xfId="40569" xr:uid="{00000000-0005-0000-0000-0000F20D0000}"/>
    <cellStyle name="Percent 197" xfId="40598" xr:uid="{00000000-0005-0000-0000-0000F30D0000}"/>
    <cellStyle name="Percent 198" xfId="40609" xr:uid="{00000000-0005-0000-0000-0000F40D0000}"/>
    <cellStyle name="Percent 199" xfId="40589" xr:uid="{00000000-0005-0000-0000-0000F50D0000}"/>
    <cellStyle name="Percent 2" xfId="16" xr:uid="{00000000-0005-0000-0000-0000F60D0000}"/>
    <cellStyle name="Percent 2 2" xfId="244" xr:uid="{00000000-0005-0000-0000-0000F70D0000}"/>
    <cellStyle name="Percent 2 2 2" xfId="54638" xr:uid="{49F94D8D-1EDF-4B28-9F91-E365B92928A2}"/>
    <cellStyle name="Percent 2 2 3" xfId="465" xr:uid="{00000000-0005-0000-0000-0000F80D0000}"/>
    <cellStyle name="Percent 2 2 3 2" xfId="10326" xr:uid="{00000000-0005-0000-0000-0000F90D0000}"/>
    <cellStyle name="Percent 2 3" xfId="8925" xr:uid="{00000000-0005-0000-0000-0000FA0D0000}"/>
    <cellStyle name="Percent 2 4" xfId="10213" xr:uid="{00000000-0005-0000-0000-0000FB0D0000}"/>
    <cellStyle name="Percent 20" xfId="1313" xr:uid="{00000000-0005-0000-0000-0000FC0D0000}"/>
    <cellStyle name="Percent 20 2" xfId="10938" xr:uid="{00000000-0005-0000-0000-0000FD0D0000}"/>
    <cellStyle name="Percent 200" xfId="40608" xr:uid="{00000000-0005-0000-0000-0000FE0D0000}"/>
    <cellStyle name="Percent 201" xfId="40599" xr:uid="{00000000-0005-0000-0000-0000FF0D0000}"/>
    <cellStyle name="Percent 202" xfId="40567" xr:uid="{00000000-0005-0000-0000-0000000E0000}"/>
    <cellStyle name="Percent 203" xfId="40588" xr:uid="{00000000-0005-0000-0000-0000010E0000}"/>
    <cellStyle name="Percent 204" xfId="40612" xr:uid="{00000000-0005-0000-0000-0000020E0000}"/>
    <cellStyle name="Percent 205" xfId="40587" xr:uid="{00000000-0005-0000-0000-0000030E0000}"/>
    <cellStyle name="Percent 206" xfId="40613" xr:uid="{00000000-0005-0000-0000-0000040E0000}"/>
    <cellStyle name="Percent 21" xfId="1335" xr:uid="{00000000-0005-0000-0000-0000050E0000}"/>
    <cellStyle name="Percent 21 2" xfId="10943" xr:uid="{00000000-0005-0000-0000-0000060E0000}"/>
    <cellStyle name="Percent 22" xfId="1314" xr:uid="{00000000-0005-0000-0000-0000070E0000}"/>
    <cellStyle name="Percent 22 2" xfId="10939" xr:uid="{00000000-0005-0000-0000-0000080E0000}"/>
    <cellStyle name="Percent 23" xfId="1333" xr:uid="{00000000-0005-0000-0000-0000090E0000}"/>
    <cellStyle name="Percent 23 2" xfId="10941" xr:uid="{00000000-0005-0000-0000-00000A0E0000}"/>
    <cellStyle name="Percent 24" xfId="1345" xr:uid="{00000000-0005-0000-0000-00000B0E0000}"/>
    <cellStyle name="Percent 24 2" xfId="10945" xr:uid="{00000000-0005-0000-0000-00000C0E0000}"/>
    <cellStyle name="Percent 25" xfId="1341" xr:uid="{00000000-0005-0000-0000-00000D0E0000}"/>
    <cellStyle name="Percent 25 2" xfId="10944" xr:uid="{00000000-0005-0000-0000-00000E0E0000}"/>
    <cellStyle name="Percent 26" xfId="1315" xr:uid="{00000000-0005-0000-0000-00000F0E0000}"/>
    <cellStyle name="Percent 26 2" xfId="10940" xr:uid="{00000000-0005-0000-0000-0000100E0000}"/>
    <cellStyle name="Percent 27" xfId="1334" xr:uid="{00000000-0005-0000-0000-0000110E0000}"/>
    <cellStyle name="Percent 27 2" xfId="10942" xr:uid="{00000000-0005-0000-0000-0000120E0000}"/>
    <cellStyle name="Percent 28" xfId="1346" xr:uid="{00000000-0005-0000-0000-0000130E0000}"/>
    <cellStyle name="Percent 28 2" xfId="10946" xr:uid="{00000000-0005-0000-0000-0000140E0000}"/>
    <cellStyle name="Percent 29" xfId="1347" xr:uid="{00000000-0005-0000-0000-0000150E0000}"/>
    <cellStyle name="Percent 29 2" xfId="10947" xr:uid="{00000000-0005-0000-0000-0000160E0000}"/>
    <cellStyle name="Percent 3" xfId="339" xr:uid="{00000000-0005-0000-0000-0000170E0000}"/>
    <cellStyle name="Percent 3 2" xfId="10268" xr:uid="{00000000-0005-0000-0000-0000180E0000}"/>
    <cellStyle name="Percent 30" xfId="1367" xr:uid="{00000000-0005-0000-0000-0000190E0000}"/>
    <cellStyle name="Percent 30 2" xfId="10949" xr:uid="{00000000-0005-0000-0000-00001A0E0000}"/>
    <cellStyle name="Percent 31" xfId="1348" xr:uid="{00000000-0005-0000-0000-00001B0E0000}"/>
    <cellStyle name="Percent 31 2" xfId="10948" xr:uid="{00000000-0005-0000-0000-00001C0E0000}"/>
    <cellStyle name="Percent 32" xfId="1374" xr:uid="{00000000-0005-0000-0000-00001D0E0000}"/>
    <cellStyle name="Percent 32 2" xfId="10950" xr:uid="{00000000-0005-0000-0000-00001E0E0000}"/>
    <cellStyle name="Percent 33" xfId="1375" xr:uid="{00000000-0005-0000-0000-00001F0E0000}"/>
    <cellStyle name="Percent 33 2" xfId="10951" xr:uid="{00000000-0005-0000-0000-0000200E0000}"/>
    <cellStyle name="Percent 34" xfId="1394" xr:uid="{00000000-0005-0000-0000-0000210E0000}"/>
    <cellStyle name="Percent 34 2" xfId="10953" xr:uid="{00000000-0005-0000-0000-0000220E0000}"/>
    <cellStyle name="Percent 35" xfId="1376" xr:uid="{00000000-0005-0000-0000-0000230E0000}"/>
    <cellStyle name="Percent 35 2" xfId="10952" xr:uid="{00000000-0005-0000-0000-0000240E0000}"/>
    <cellStyle name="Percent 36" xfId="1581" xr:uid="{00000000-0005-0000-0000-0000250E0000}"/>
    <cellStyle name="Percent 37" xfId="1615" xr:uid="{00000000-0005-0000-0000-0000260E0000}"/>
    <cellStyle name="Percent 38" xfId="1815" xr:uid="{00000000-0005-0000-0000-0000270E0000}"/>
    <cellStyle name="Percent 39" xfId="1834" xr:uid="{00000000-0005-0000-0000-0000280E0000}"/>
    <cellStyle name="Percent 4" xfId="340" xr:uid="{00000000-0005-0000-0000-0000290E0000}"/>
    <cellStyle name="Percent 4 2" xfId="10269" xr:uid="{00000000-0005-0000-0000-00002A0E0000}"/>
    <cellStyle name="Percent 40" xfId="1816" xr:uid="{00000000-0005-0000-0000-00002B0E0000}"/>
    <cellStyle name="Percent 41" xfId="1840" xr:uid="{00000000-0005-0000-0000-00002C0E0000}"/>
    <cellStyle name="Percent 42" xfId="1843" xr:uid="{00000000-0005-0000-0000-00002D0E0000}"/>
    <cellStyle name="Percent 43" xfId="1844" xr:uid="{00000000-0005-0000-0000-00002E0E0000}"/>
    <cellStyle name="Percent 44" xfId="2019" xr:uid="{00000000-0005-0000-0000-00002F0E0000}"/>
    <cellStyle name="Percent 45" xfId="2044" xr:uid="{00000000-0005-0000-0000-0000300E0000}"/>
    <cellStyle name="Percent 46" xfId="2021" xr:uid="{00000000-0005-0000-0000-0000310E0000}"/>
    <cellStyle name="Percent 47" xfId="2052" xr:uid="{00000000-0005-0000-0000-0000320E0000}"/>
    <cellStyle name="Percent 48" xfId="2022" xr:uid="{00000000-0005-0000-0000-0000330E0000}"/>
    <cellStyle name="Percent 49" xfId="2046" xr:uid="{00000000-0005-0000-0000-0000340E0000}"/>
    <cellStyle name="Percent 5" xfId="341" xr:uid="{00000000-0005-0000-0000-0000350E0000}"/>
    <cellStyle name="Percent 5 2" xfId="10270" xr:uid="{00000000-0005-0000-0000-0000360E0000}"/>
    <cellStyle name="Percent 50" xfId="2055" xr:uid="{00000000-0005-0000-0000-0000370E0000}"/>
    <cellStyle name="Percent 51" xfId="2023" xr:uid="{00000000-0005-0000-0000-0000380E0000}"/>
    <cellStyle name="Percent 52" xfId="2020" xr:uid="{00000000-0005-0000-0000-0000390E0000}"/>
    <cellStyle name="Percent 53" xfId="2057" xr:uid="{00000000-0005-0000-0000-00003A0E0000}"/>
    <cellStyle name="Percent 54" xfId="2024" xr:uid="{00000000-0005-0000-0000-00003B0E0000}"/>
    <cellStyle name="Percent 55" xfId="2049" xr:uid="{00000000-0005-0000-0000-00003C0E0000}"/>
    <cellStyle name="Percent 56" xfId="2056" xr:uid="{00000000-0005-0000-0000-00003D0E0000}"/>
    <cellStyle name="Percent 57" xfId="2058" xr:uid="{00000000-0005-0000-0000-00003E0E0000}"/>
    <cellStyle name="Percent 58" xfId="2059" xr:uid="{00000000-0005-0000-0000-00003F0E0000}"/>
    <cellStyle name="Percent 59" xfId="2043" xr:uid="{00000000-0005-0000-0000-0000400E0000}"/>
    <cellStyle name="Percent 6" xfId="342" xr:uid="{00000000-0005-0000-0000-0000410E0000}"/>
    <cellStyle name="Percent 6 2" xfId="10271" xr:uid="{00000000-0005-0000-0000-0000420E0000}"/>
    <cellStyle name="Percent 60" xfId="2025" xr:uid="{00000000-0005-0000-0000-0000430E0000}"/>
    <cellStyle name="Percent 61" xfId="2060" xr:uid="{00000000-0005-0000-0000-0000440E0000}"/>
    <cellStyle name="Percent 62" xfId="2078" xr:uid="{00000000-0005-0000-0000-0000450E0000}"/>
    <cellStyle name="Percent 63" xfId="2222" xr:uid="{00000000-0005-0000-0000-0000460E0000}"/>
    <cellStyle name="Percent 64" xfId="2221" xr:uid="{00000000-0005-0000-0000-0000470E0000}"/>
    <cellStyle name="Percent 65" xfId="2220" xr:uid="{00000000-0005-0000-0000-0000480E0000}"/>
    <cellStyle name="Percent 66" xfId="2223" xr:uid="{00000000-0005-0000-0000-0000490E0000}"/>
    <cellStyle name="Percent 67" xfId="2219" xr:uid="{00000000-0005-0000-0000-00004A0E0000}"/>
    <cellStyle name="Percent 68" xfId="2224" xr:uid="{00000000-0005-0000-0000-00004B0E0000}"/>
    <cellStyle name="Percent 69" xfId="2218" xr:uid="{00000000-0005-0000-0000-00004C0E0000}"/>
    <cellStyle name="Percent 7" xfId="343" xr:uid="{00000000-0005-0000-0000-00004D0E0000}"/>
    <cellStyle name="Percent 7 2" xfId="10272" xr:uid="{00000000-0005-0000-0000-00004E0E0000}"/>
    <cellStyle name="Percent 70" xfId="2225" xr:uid="{00000000-0005-0000-0000-00004F0E0000}"/>
    <cellStyle name="Percent 71" xfId="2370" xr:uid="{00000000-0005-0000-0000-0000500E0000}"/>
    <cellStyle name="Percent 72" xfId="2391" xr:uid="{00000000-0005-0000-0000-0000510E0000}"/>
    <cellStyle name="Percent 73" xfId="2402" xr:uid="{00000000-0005-0000-0000-0000520E0000}"/>
    <cellStyle name="Percent 74" xfId="2389" xr:uid="{00000000-0005-0000-0000-0000530E0000}"/>
    <cellStyle name="Percent 75" xfId="2401" xr:uid="{00000000-0005-0000-0000-0000540E0000}"/>
    <cellStyle name="Percent 76" xfId="2388" xr:uid="{00000000-0005-0000-0000-0000550E0000}"/>
    <cellStyle name="Percent 77" xfId="2400" xr:uid="{00000000-0005-0000-0000-0000560E0000}"/>
    <cellStyle name="Percent 78" xfId="2404" xr:uid="{00000000-0005-0000-0000-0000570E0000}"/>
    <cellStyle name="Percent 79" xfId="2403" xr:uid="{00000000-0005-0000-0000-0000580E0000}"/>
    <cellStyle name="Percent 8" xfId="389" xr:uid="{00000000-0005-0000-0000-0000590E0000}"/>
    <cellStyle name="Percent 8 2" xfId="10317" xr:uid="{00000000-0005-0000-0000-00005A0E0000}"/>
    <cellStyle name="Percent 80" xfId="2390" xr:uid="{00000000-0005-0000-0000-00005B0E0000}"/>
    <cellStyle name="Percent 81" xfId="2399" xr:uid="{00000000-0005-0000-0000-00005C0E0000}"/>
    <cellStyle name="Percent 82" xfId="2405" xr:uid="{00000000-0005-0000-0000-00005D0E0000}"/>
    <cellStyle name="Percent 83" xfId="3306" xr:uid="{00000000-0005-0000-0000-00005E0E0000}"/>
    <cellStyle name="Percent 83 2" xfId="33389" xr:uid="{00000000-0005-0000-0000-00005F0E0000}"/>
    <cellStyle name="Percent 84" xfId="3716" xr:uid="{00000000-0005-0000-0000-0000600E0000}"/>
    <cellStyle name="Percent 85" xfId="3854" xr:uid="{00000000-0005-0000-0000-0000610E0000}"/>
    <cellStyle name="Percent 86" xfId="3879" xr:uid="{00000000-0005-0000-0000-0000620E0000}"/>
    <cellStyle name="Percent 87" xfId="3838" xr:uid="{00000000-0005-0000-0000-0000630E0000}"/>
    <cellStyle name="Percent 88" xfId="3887" xr:uid="{00000000-0005-0000-0000-0000640E0000}"/>
    <cellStyle name="Percent 89" xfId="3874" xr:uid="{00000000-0005-0000-0000-0000650E0000}"/>
    <cellStyle name="Percent 9" xfId="529" xr:uid="{00000000-0005-0000-0000-0000660E0000}"/>
    <cellStyle name="Percent 9 2" xfId="10390" xr:uid="{00000000-0005-0000-0000-0000670E0000}"/>
    <cellStyle name="Percent 90" xfId="3889" xr:uid="{00000000-0005-0000-0000-0000680E0000}"/>
    <cellStyle name="Percent 91" xfId="3836" xr:uid="{00000000-0005-0000-0000-0000690E0000}"/>
    <cellStyle name="Percent 92" xfId="3885" xr:uid="{00000000-0005-0000-0000-00006A0E0000}"/>
    <cellStyle name="Percent 93" xfId="3866" xr:uid="{00000000-0005-0000-0000-00006B0E0000}"/>
    <cellStyle name="Percent 94" xfId="3881" xr:uid="{00000000-0005-0000-0000-00006C0E0000}"/>
    <cellStyle name="Percent 95" xfId="3871" xr:uid="{00000000-0005-0000-0000-00006D0E0000}"/>
    <cellStyle name="Percent 96" xfId="3883" xr:uid="{00000000-0005-0000-0000-00006E0E0000}"/>
    <cellStyle name="Percent 97" xfId="3842" xr:uid="{00000000-0005-0000-0000-00006F0E0000}"/>
    <cellStyle name="Percent 98" xfId="3884" xr:uid="{00000000-0005-0000-0000-0000700E0000}"/>
    <cellStyle name="Percent 99" xfId="3863" xr:uid="{00000000-0005-0000-0000-0000710E0000}"/>
    <cellStyle name="Percent[1]" xfId="245" xr:uid="{00000000-0005-0000-0000-0000720E0000}"/>
    <cellStyle name="Power Price" xfId="246" xr:uid="{00000000-0005-0000-0000-0000730E0000}"/>
    <cellStyle name="Present Value" xfId="247" xr:uid="{00000000-0005-0000-0000-0000740E0000}"/>
    <cellStyle name="QCELL" xfId="54649" xr:uid="{81820922-E59B-4DB4-A370-95C38D87C083}"/>
    <cellStyle name="row_1" xfId="54650" xr:uid="{C2C90454-9D6F-4150-A031-85A95437BAB2}"/>
    <cellStyle name="RowSubheading1" xfId="54651" xr:uid="{D72F17AD-1D16-4327-883C-89B21AB08F2F}"/>
    <cellStyle name="RowSubheading2" xfId="54652" xr:uid="{F8E07317-7DE2-46E7-8D17-7940F1CA0177}"/>
    <cellStyle name="RowSubheading3" xfId="54653" xr:uid="{86CC06CD-3C0E-431C-A941-BEDABFD9949E}"/>
    <cellStyle name="SAPBEXaggData" xfId="248" xr:uid="{00000000-0005-0000-0000-0000750E0000}"/>
    <cellStyle name="SAPBEXaggData 10" xfId="1882" xr:uid="{00000000-0005-0000-0000-0000760E0000}"/>
    <cellStyle name="SAPBEXaggData 10 2" xfId="12236" xr:uid="{00000000-0005-0000-0000-0000770E0000}"/>
    <cellStyle name="SAPBEXaggData 10 2 2" xfId="19695" xr:uid="{00000000-0005-0000-0000-0000780E0000}"/>
    <cellStyle name="SAPBEXaggData 10 2 3" xfId="26318" xr:uid="{00000000-0005-0000-0000-0000790E0000}"/>
    <cellStyle name="SAPBEXaggData 10 2 4" xfId="40320" xr:uid="{00000000-0005-0000-0000-00007A0E0000}"/>
    <cellStyle name="SAPBEXaggData 10 2 5" xfId="47238" xr:uid="{00000000-0005-0000-0000-00007B0E0000}"/>
    <cellStyle name="SAPBEXaggData 10 2 6" xfId="47633" xr:uid="{00000000-0005-0000-0000-00007C0E0000}"/>
    <cellStyle name="SAPBEXaggData 10 3" xfId="11304" xr:uid="{00000000-0005-0000-0000-00007D0E0000}"/>
    <cellStyle name="SAPBEXaggData 10 4" xfId="18839" xr:uid="{00000000-0005-0000-0000-00007E0E0000}"/>
    <cellStyle name="SAPBEXaggData 10 5" xfId="36736" xr:uid="{00000000-0005-0000-0000-00007F0E0000}"/>
    <cellStyle name="SAPBEXaggData 10 6" xfId="43692" xr:uid="{00000000-0005-0000-0000-0000800E0000}"/>
    <cellStyle name="SAPBEXaggData 10 7" xfId="54027" xr:uid="{00000000-0005-0000-0000-0000810E0000}"/>
    <cellStyle name="SAPBEXaggData 11" xfId="2095" xr:uid="{00000000-0005-0000-0000-0000820E0000}"/>
    <cellStyle name="SAPBEXaggData 11 2" xfId="12359" xr:uid="{00000000-0005-0000-0000-0000830E0000}"/>
    <cellStyle name="SAPBEXaggData 11 2 2" xfId="19816" xr:uid="{00000000-0005-0000-0000-0000840E0000}"/>
    <cellStyle name="SAPBEXaggData 11 2 3" xfId="26438" xr:uid="{00000000-0005-0000-0000-0000850E0000}"/>
    <cellStyle name="SAPBEXaggData 11 3" xfId="10231" xr:uid="{00000000-0005-0000-0000-0000860E0000}"/>
    <cellStyle name="SAPBEXaggData 11 4" xfId="12682" xr:uid="{00000000-0005-0000-0000-0000870E0000}"/>
    <cellStyle name="SAPBEXaggData 11 5" xfId="11463" xr:uid="{00000000-0005-0000-0000-0000880E0000}"/>
    <cellStyle name="SAPBEXaggData 11 6" xfId="36990" xr:uid="{00000000-0005-0000-0000-0000890E0000}"/>
    <cellStyle name="SAPBEXaggData 11 7" xfId="43936" xr:uid="{00000000-0005-0000-0000-00008A0E0000}"/>
    <cellStyle name="SAPBEXaggData 11 8" xfId="52617" xr:uid="{00000000-0005-0000-0000-00008B0E0000}"/>
    <cellStyle name="SAPBEXaggData 12" xfId="2250" xr:uid="{00000000-0005-0000-0000-00008C0E0000}"/>
    <cellStyle name="SAPBEXaggData 12 2" xfId="12503" xr:uid="{00000000-0005-0000-0000-00008D0E0000}"/>
    <cellStyle name="SAPBEXaggData 12 3" xfId="19940" xr:uid="{00000000-0005-0000-0000-00008E0E0000}"/>
    <cellStyle name="SAPBEXaggData 12 4" xfId="26558" xr:uid="{00000000-0005-0000-0000-00008F0E0000}"/>
    <cellStyle name="SAPBEXaggData 13" xfId="2411" xr:uid="{00000000-0005-0000-0000-0000900E0000}"/>
    <cellStyle name="SAPBEXaggData 13 2" xfId="12651" xr:uid="{00000000-0005-0000-0000-0000910E0000}"/>
    <cellStyle name="SAPBEXaggData 13 3" xfId="20063" xr:uid="{00000000-0005-0000-0000-0000920E0000}"/>
    <cellStyle name="SAPBEXaggData 13 4" xfId="26678" xr:uid="{00000000-0005-0000-0000-0000930E0000}"/>
    <cellStyle name="SAPBEXaggData 14" xfId="3417" xr:uid="{00000000-0005-0000-0000-0000940E0000}"/>
    <cellStyle name="SAPBEXaggData 14 2" xfId="13368" xr:uid="{00000000-0005-0000-0000-0000950E0000}"/>
    <cellStyle name="SAPBEXaggData 14 3" xfId="20539" xr:uid="{00000000-0005-0000-0000-0000960E0000}"/>
    <cellStyle name="SAPBEXaggData 14 4" xfId="27047" xr:uid="{00000000-0005-0000-0000-0000970E0000}"/>
    <cellStyle name="SAPBEXaggData 15" xfId="3584" xr:uid="{00000000-0005-0000-0000-0000980E0000}"/>
    <cellStyle name="SAPBEXaggData 15 2" xfId="13509" xr:uid="{00000000-0005-0000-0000-0000990E0000}"/>
    <cellStyle name="SAPBEXaggData 15 3" xfId="20671" xr:uid="{00000000-0005-0000-0000-00009A0E0000}"/>
    <cellStyle name="SAPBEXaggData 15 4" xfId="27170" xr:uid="{00000000-0005-0000-0000-00009B0E0000}"/>
    <cellStyle name="SAPBEXaggData 16" xfId="4282" xr:uid="{00000000-0005-0000-0000-00009C0E0000}"/>
    <cellStyle name="SAPBEXaggData 16 2" xfId="14145" xr:uid="{00000000-0005-0000-0000-00009D0E0000}"/>
    <cellStyle name="SAPBEXaggData 16 3" xfId="21207" xr:uid="{00000000-0005-0000-0000-00009E0E0000}"/>
    <cellStyle name="SAPBEXaggData 16 4" xfId="27681" xr:uid="{00000000-0005-0000-0000-00009F0E0000}"/>
    <cellStyle name="SAPBEXaggData 17" xfId="4556" xr:uid="{00000000-0005-0000-0000-0000A00E0000}"/>
    <cellStyle name="SAPBEXaggData 17 2" xfId="14418" xr:uid="{00000000-0005-0000-0000-0000A10E0000}"/>
    <cellStyle name="SAPBEXaggData 17 3" xfId="21474" xr:uid="{00000000-0005-0000-0000-0000A20E0000}"/>
    <cellStyle name="SAPBEXaggData 17 4" xfId="27945" xr:uid="{00000000-0005-0000-0000-0000A30E0000}"/>
    <cellStyle name="SAPBEXaggData 18" xfId="4359" xr:uid="{00000000-0005-0000-0000-0000A40E0000}"/>
    <cellStyle name="SAPBEXaggData 18 2" xfId="14221" xr:uid="{00000000-0005-0000-0000-0000A50E0000}"/>
    <cellStyle name="SAPBEXaggData 18 3" xfId="21282" xr:uid="{00000000-0005-0000-0000-0000A60E0000}"/>
    <cellStyle name="SAPBEXaggData 18 4" xfId="27756" xr:uid="{00000000-0005-0000-0000-0000A70E0000}"/>
    <cellStyle name="SAPBEXaggData 19" xfId="5030" xr:uid="{00000000-0005-0000-0000-0000A80E0000}"/>
    <cellStyle name="SAPBEXaggData 19 2" xfId="14887" xr:uid="{00000000-0005-0000-0000-0000A90E0000}"/>
    <cellStyle name="SAPBEXaggData 19 3" xfId="21933" xr:uid="{00000000-0005-0000-0000-0000AA0E0000}"/>
    <cellStyle name="SAPBEXaggData 19 4" xfId="28397" xr:uid="{00000000-0005-0000-0000-0000AB0E0000}"/>
    <cellStyle name="SAPBEXaggData 2" xfId="466" xr:uid="{00000000-0005-0000-0000-0000AC0E0000}"/>
    <cellStyle name="SAPBEXaggData 2 10" xfId="2452" xr:uid="{00000000-0005-0000-0000-0000AD0E0000}"/>
    <cellStyle name="SAPBEXaggData 2 10 2" xfId="12691" xr:uid="{00000000-0005-0000-0000-0000AE0E0000}"/>
    <cellStyle name="SAPBEXaggData 2 10 3" xfId="20100" xr:uid="{00000000-0005-0000-0000-0000AF0E0000}"/>
    <cellStyle name="SAPBEXaggData 2 10 4" xfId="26714" xr:uid="{00000000-0005-0000-0000-0000B00E0000}"/>
    <cellStyle name="SAPBEXaggData 2 11" xfId="3458" xr:uid="{00000000-0005-0000-0000-0000B10E0000}"/>
    <cellStyle name="SAPBEXaggData 2 11 2" xfId="13407" xr:uid="{00000000-0005-0000-0000-0000B20E0000}"/>
    <cellStyle name="SAPBEXaggData 2 11 3" xfId="20576" xr:uid="{00000000-0005-0000-0000-0000B30E0000}"/>
    <cellStyle name="SAPBEXaggData 2 11 4" xfId="27083" xr:uid="{00000000-0005-0000-0000-0000B40E0000}"/>
    <cellStyle name="SAPBEXaggData 2 12" xfId="3627" xr:uid="{00000000-0005-0000-0000-0000B50E0000}"/>
    <cellStyle name="SAPBEXaggData 2 12 2" xfId="13552" xr:uid="{00000000-0005-0000-0000-0000B60E0000}"/>
    <cellStyle name="SAPBEXaggData 2 12 3" xfId="20713" xr:uid="{00000000-0005-0000-0000-0000B70E0000}"/>
    <cellStyle name="SAPBEXaggData 2 12 4" xfId="27212" xr:uid="{00000000-0005-0000-0000-0000B80E0000}"/>
    <cellStyle name="SAPBEXaggData 2 13" xfId="4367" xr:uid="{00000000-0005-0000-0000-0000B90E0000}"/>
    <cellStyle name="SAPBEXaggData 2 13 2" xfId="14229" xr:uid="{00000000-0005-0000-0000-0000BA0E0000}"/>
    <cellStyle name="SAPBEXaggData 2 13 3" xfId="21289" xr:uid="{00000000-0005-0000-0000-0000BB0E0000}"/>
    <cellStyle name="SAPBEXaggData 2 13 4" xfId="27763" xr:uid="{00000000-0005-0000-0000-0000BC0E0000}"/>
    <cellStyle name="SAPBEXaggData 2 14" xfId="4348" xr:uid="{00000000-0005-0000-0000-0000BD0E0000}"/>
    <cellStyle name="SAPBEXaggData 2 14 2" xfId="14210" xr:uid="{00000000-0005-0000-0000-0000BE0E0000}"/>
    <cellStyle name="SAPBEXaggData 2 14 3" xfId="21271" xr:uid="{00000000-0005-0000-0000-0000BF0E0000}"/>
    <cellStyle name="SAPBEXaggData 2 14 4" xfId="27745" xr:uid="{00000000-0005-0000-0000-0000C00E0000}"/>
    <cellStyle name="SAPBEXaggData 2 15" xfId="4660" xr:uid="{00000000-0005-0000-0000-0000C10E0000}"/>
    <cellStyle name="SAPBEXaggData 2 15 2" xfId="14522" xr:uid="{00000000-0005-0000-0000-0000C20E0000}"/>
    <cellStyle name="SAPBEXaggData 2 15 3" xfId="21574" xr:uid="{00000000-0005-0000-0000-0000C30E0000}"/>
    <cellStyle name="SAPBEXaggData 2 15 4" xfId="28044" xr:uid="{00000000-0005-0000-0000-0000C40E0000}"/>
    <cellStyle name="SAPBEXaggData 2 16" xfId="4619" xr:uid="{00000000-0005-0000-0000-0000C50E0000}"/>
    <cellStyle name="SAPBEXaggData 2 16 2" xfId="14481" xr:uid="{00000000-0005-0000-0000-0000C60E0000}"/>
    <cellStyle name="SAPBEXaggData 2 16 3" xfId="21533" xr:uid="{00000000-0005-0000-0000-0000C70E0000}"/>
    <cellStyle name="SAPBEXaggData 2 16 4" xfId="28004" xr:uid="{00000000-0005-0000-0000-0000C80E0000}"/>
    <cellStyle name="SAPBEXaggData 2 17" xfId="5719" xr:uid="{00000000-0005-0000-0000-0000C90E0000}"/>
    <cellStyle name="SAPBEXaggData 2 17 2" xfId="15573" xr:uid="{00000000-0005-0000-0000-0000CA0E0000}"/>
    <cellStyle name="SAPBEXaggData 2 17 3" xfId="22601" xr:uid="{00000000-0005-0000-0000-0000CB0E0000}"/>
    <cellStyle name="SAPBEXaggData 2 17 4" xfId="29062" xr:uid="{00000000-0005-0000-0000-0000CC0E0000}"/>
    <cellStyle name="SAPBEXaggData 2 18" xfId="6251" xr:uid="{00000000-0005-0000-0000-0000CD0E0000}"/>
    <cellStyle name="SAPBEXaggData 2 18 2" xfId="16098" xr:uid="{00000000-0005-0000-0000-0000CE0E0000}"/>
    <cellStyle name="SAPBEXaggData 2 18 3" xfId="23107" xr:uid="{00000000-0005-0000-0000-0000CF0E0000}"/>
    <cellStyle name="SAPBEXaggData 2 18 4" xfId="29563" xr:uid="{00000000-0005-0000-0000-0000D00E0000}"/>
    <cellStyle name="SAPBEXaggData 2 19" xfId="7392" xr:uid="{00000000-0005-0000-0000-0000D10E0000}"/>
    <cellStyle name="SAPBEXaggData 2 19 2" xfId="17178" xr:uid="{00000000-0005-0000-0000-0000D20E0000}"/>
    <cellStyle name="SAPBEXaggData 2 19 3" xfId="24140" xr:uid="{00000000-0005-0000-0000-0000D30E0000}"/>
    <cellStyle name="SAPBEXaggData 2 19 4" xfId="30568" xr:uid="{00000000-0005-0000-0000-0000D40E0000}"/>
    <cellStyle name="SAPBEXaggData 2 2" xfId="644" xr:uid="{00000000-0005-0000-0000-0000D50E0000}"/>
    <cellStyle name="SAPBEXaggData 2 2 10" xfId="5430" xr:uid="{00000000-0005-0000-0000-0000D60E0000}"/>
    <cellStyle name="SAPBEXaggData 2 2 10 2" xfId="15287" xr:uid="{00000000-0005-0000-0000-0000D70E0000}"/>
    <cellStyle name="SAPBEXaggData 2 2 10 2 2" xfId="38558" xr:uid="{00000000-0005-0000-0000-0000D80E0000}"/>
    <cellStyle name="SAPBEXaggData 2 2 10 2 3" xfId="45476" xr:uid="{00000000-0005-0000-0000-0000D90E0000}"/>
    <cellStyle name="SAPBEXaggData 2 2 10 2 4" xfId="48753" xr:uid="{00000000-0005-0000-0000-0000DA0E0000}"/>
    <cellStyle name="SAPBEXaggData 2 2 10 3" xfId="22328" xr:uid="{00000000-0005-0000-0000-0000DB0E0000}"/>
    <cellStyle name="SAPBEXaggData 2 2 10 4" xfId="28790" xr:uid="{00000000-0005-0000-0000-0000DC0E0000}"/>
    <cellStyle name="SAPBEXaggData 2 2 10 5" xfId="34892" xr:uid="{00000000-0005-0000-0000-0000DD0E0000}"/>
    <cellStyle name="SAPBEXaggData 2 2 10 6" xfId="41930" xr:uid="{00000000-0005-0000-0000-0000DE0E0000}"/>
    <cellStyle name="SAPBEXaggData 2 2 10 7" xfId="51437" xr:uid="{00000000-0005-0000-0000-0000DF0E0000}"/>
    <cellStyle name="SAPBEXaggData 2 2 11" xfId="6643" xr:uid="{00000000-0005-0000-0000-0000E00E0000}"/>
    <cellStyle name="SAPBEXaggData 2 2 11 2" xfId="16486" xr:uid="{00000000-0005-0000-0000-0000E10E0000}"/>
    <cellStyle name="SAPBEXaggData 2 2 11 2 2" xfId="39047" xr:uid="{00000000-0005-0000-0000-0000E20E0000}"/>
    <cellStyle name="SAPBEXaggData 2 2 11 2 3" xfId="45965" xr:uid="{00000000-0005-0000-0000-0000E30E0000}"/>
    <cellStyle name="SAPBEXaggData 2 2 11 2 4" xfId="49271" xr:uid="{00000000-0005-0000-0000-0000E40E0000}"/>
    <cellStyle name="SAPBEXaggData 2 2 11 3" xfId="23490" xr:uid="{00000000-0005-0000-0000-0000E50E0000}"/>
    <cellStyle name="SAPBEXaggData 2 2 11 4" xfId="29939" xr:uid="{00000000-0005-0000-0000-0000E60E0000}"/>
    <cellStyle name="SAPBEXaggData 2 2 11 5" xfId="35384" xr:uid="{00000000-0005-0000-0000-0000E70E0000}"/>
    <cellStyle name="SAPBEXaggData 2 2 11 6" xfId="42419" xr:uid="{00000000-0005-0000-0000-0000E80E0000}"/>
    <cellStyle name="SAPBEXaggData 2 2 11 7" xfId="52476" xr:uid="{00000000-0005-0000-0000-0000E90E0000}"/>
    <cellStyle name="SAPBEXaggData 2 2 12" xfId="6897" xr:uid="{00000000-0005-0000-0000-0000EA0E0000}"/>
    <cellStyle name="SAPBEXaggData 2 2 12 2" xfId="16687" xr:uid="{00000000-0005-0000-0000-0000EB0E0000}"/>
    <cellStyle name="SAPBEXaggData 2 2 12 2 2" xfId="39115" xr:uid="{00000000-0005-0000-0000-0000EC0E0000}"/>
    <cellStyle name="SAPBEXaggData 2 2 12 2 3" xfId="46033" xr:uid="{00000000-0005-0000-0000-0000ED0E0000}"/>
    <cellStyle name="SAPBEXaggData 2 2 12 2 4" xfId="50025" xr:uid="{00000000-0005-0000-0000-0000EE0E0000}"/>
    <cellStyle name="SAPBEXaggData 2 2 12 3" xfId="23655" xr:uid="{00000000-0005-0000-0000-0000EF0E0000}"/>
    <cellStyle name="SAPBEXaggData 2 2 12 4" xfId="30093" xr:uid="{00000000-0005-0000-0000-0000F00E0000}"/>
    <cellStyle name="SAPBEXaggData 2 2 12 5" xfId="35476" xr:uid="{00000000-0005-0000-0000-0000F10E0000}"/>
    <cellStyle name="SAPBEXaggData 2 2 12 6" xfId="42487" xr:uid="{00000000-0005-0000-0000-0000F20E0000}"/>
    <cellStyle name="SAPBEXaggData 2 2 12 7" xfId="51876" xr:uid="{00000000-0005-0000-0000-0000F30E0000}"/>
    <cellStyle name="SAPBEXaggData 2 2 13" xfId="6482" xr:uid="{00000000-0005-0000-0000-0000F40E0000}"/>
    <cellStyle name="SAPBEXaggData 2 2 13 2" xfId="16325" xr:uid="{00000000-0005-0000-0000-0000F50E0000}"/>
    <cellStyle name="SAPBEXaggData 2 2 13 2 2" xfId="39915" xr:uid="{00000000-0005-0000-0000-0000F60E0000}"/>
    <cellStyle name="SAPBEXaggData 2 2 13 2 3" xfId="46833" xr:uid="{00000000-0005-0000-0000-0000F70E0000}"/>
    <cellStyle name="SAPBEXaggData 2 2 13 2 4" xfId="50019" xr:uid="{00000000-0005-0000-0000-0000F80E0000}"/>
    <cellStyle name="SAPBEXaggData 2 2 13 3" xfId="23332" xr:uid="{00000000-0005-0000-0000-0000F90E0000}"/>
    <cellStyle name="SAPBEXaggData 2 2 13 4" xfId="29783" xr:uid="{00000000-0005-0000-0000-0000FA0E0000}"/>
    <cellStyle name="SAPBEXaggData 2 2 13 5" xfId="36300" xr:uid="{00000000-0005-0000-0000-0000FB0E0000}"/>
    <cellStyle name="SAPBEXaggData 2 2 13 6" xfId="43287" xr:uid="{00000000-0005-0000-0000-0000FC0E0000}"/>
    <cellStyle name="SAPBEXaggData 2 2 13 7" xfId="53740" xr:uid="{00000000-0005-0000-0000-0000FD0E0000}"/>
    <cellStyle name="SAPBEXaggData 2 2 14" xfId="6100" xr:uid="{00000000-0005-0000-0000-0000FE0E0000}"/>
    <cellStyle name="SAPBEXaggData 2 2 14 2" xfId="15948" xr:uid="{00000000-0005-0000-0000-0000FF0E0000}"/>
    <cellStyle name="SAPBEXaggData 2 2 14 2 2" xfId="39141" xr:uid="{00000000-0005-0000-0000-0000000F0000}"/>
    <cellStyle name="SAPBEXaggData 2 2 14 2 3" xfId="46059" xr:uid="{00000000-0005-0000-0000-0000010F0000}"/>
    <cellStyle name="SAPBEXaggData 2 2 14 2 4" xfId="48115" xr:uid="{00000000-0005-0000-0000-0000020F0000}"/>
    <cellStyle name="SAPBEXaggData 2 2 14 3" xfId="22968" xr:uid="{00000000-0005-0000-0000-0000030F0000}"/>
    <cellStyle name="SAPBEXaggData 2 2 14 4" xfId="29427" xr:uid="{00000000-0005-0000-0000-0000040F0000}"/>
    <cellStyle name="SAPBEXaggData 2 2 14 5" xfId="35505" xr:uid="{00000000-0005-0000-0000-0000050F0000}"/>
    <cellStyle name="SAPBEXaggData 2 2 14 6" xfId="42513" xr:uid="{00000000-0005-0000-0000-0000060F0000}"/>
    <cellStyle name="SAPBEXaggData 2 2 14 7" xfId="53374" xr:uid="{00000000-0005-0000-0000-0000070F0000}"/>
    <cellStyle name="SAPBEXaggData 2 2 15" xfId="7018" xr:uid="{00000000-0005-0000-0000-0000080F0000}"/>
    <cellStyle name="SAPBEXaggData 2 2 15 2" xfId="16808" xr:uid="{00000000-0005-0000-0000-0000090F0000}"/>
    <cellStyle name="SAPBEXaggData 2 2 15 2 2" xfId="39983" xr:uid="{00000000-0005-0000-0000-00000A0F0000}"/>
    <cellStyle name="SAPBEXaggData 2 2 15 2 3" xfId="46901" xr:uid="{00000000-0005-0000-0000-00000B0F0000}"/>
    <cellStyle name="SAPBEXaggData 2 2 15 2 4" xfId="49303" xr:uid="{00000000-0005-0000-0000-00000C0F0000}"/>
    <cellStyle name="SAPBEXaggData 2 2 15 3" xfId="23775" xr:uid="{00000000-0005-0000-0000-00000D0F0000}"/>
    <cellStyle name="SAPBEXaggData 2 2 15 4" xfId="30211" xr:uid="{00000000-0005-0000-0000-00000E0F0000}"/>
    <cellStyle name="SAPBEXaggData 2 2 15 5" xfId="36373" xr:uid="{00000000-0005-0000-0000-00000F0F0000}"/>
    <cellStyle name="SAPBEXaggData 2 2 15 6" xfId="43355" xr:uid="{00000000-0005-0000-0000-0000100F0000}"/>
    <cellStyle name="SAPBEXaggData 2 2 15 7" xfId="54428" xr:uid="{00000000-0005-0000-0000-0000110F0000}"/>
    <cellStyle name="SAPBEXaggData 2 2 16" xfId="6262" xr:uid="{00000000-0005-0000-0000-0000120F0000}"/>
    <cellStyle name="SAPBEXaggData 2 2 16 2" xfId="16108" xr:uid="{00000000-0005-0000-0000-0000130F0000}"/>
    <cellStyle name="SAPBEXaggData 2 2 16 2 2" xfId="39456" xr:uid="{00000000-0005-0000-0000-0000140F0000}"/>
    <cellStyle name="SAPBEXaggData 2 2 16 2 3" xfId="46374" xr:uid="{00000000-0005-0000-0000-0000150F0000}"/>
    <cellStyle name="SAPBEXaggData 2 2 16 2 4" xfId="49485" xr:uid="{00000000-0005-0000-0000-0000160F0000}"/>
    <cellStyle name="SAPBEXaggData 2 2 16 3" xfId="23117" xr:uid="{00000000-0005-0000-0000-0000170F0000}"/>
    <cellStyle name="SAPBEXaggData 2 2 16 4" xfId="29573" xr:uid="{00000000-0005-0000-0000-0000180F0000}"/>
    <cellStyle name="SAPBEXaggData 2 2 16 5" xfId="35824" xr:uid="{00000000-0005-0000-0000-0000190F0000}"/>
    <cellStyle name="SAPBEXaggData 2 2 16 6" xfId="42828" xr:uid="{00000000-0005-0000-0000-00001A0F0000}"/>
    <cellStyle name="SAPBEXaggData 2 2 16 7" xfId="52508" xr:uid="{00000000-0005-0000-0000-00001B0F0000}"/>
    <cellStyle name="SAPBEXaggData 2 2 17" xfId="6666" xr:uid="{00000000-0005-0000-0000-00001C0F0000}"/>
    <cellStyle name="SAPBEXaggData 2 2 17 2" xfId="16509" xr:uid="{00000000-0005-0000-0000-00001D0F0000}"/>
    <cellStyle name="SAPBEXaggData 2 2 17 2 2" xfId="39431" xr:uid="{00000000-0005-0000-0000-00001E0F0000}"/>
    <cellStyle name="SAPBEXaggData 2 2 17 2 3" xfId="46349" xr:uid="{00000000-0005-0000-0000-00001F0F0000}"/>
    <cellStyle name="SAPBEXaggData 2 2 17 2 4" xfId="49193" xr:uid="{00000000-0005-0000-0000-0000200F0000}"/>
    <cellStyle name="SAPBEXaggData 2 2 17 3" xfId="23513" xr:uid="{00000000-0005-0000-0000-0000210F0000}"/>
    <cellStyle name="SAPBEXaggData 2 2 17 4" xfId="29962" xr:uid="{00000000-0005-0000-0000-0000220F0000}"/>
    <cellStyle name="SAPBEXaggData 2 2 17 5" xfId="35799" xr:uid="{00000000-0005-0000-0000-0000230F0000}"/>
    <cellStyle name="SAPBEXaggData 2 2 17 6" xfId="42803" xr:uid="{00000000-0005-0000-0000-0000240F0000}"/>
    <cellStyle name="SAPBEXaggData 2 2 17 7" xfId="52564" xr:uid="{00000000-0005-0000-0000-0000250F0000}"/>
    <cellStyle name="SAPBEXaggData 2 2 18" xfId="7217" xr:uid="{00000000-0005-0000-0000-0000260F0000}"/>
    <cellStyle name="SAPBEXaggData 2 2 18 2" xfId="17006" xr:uid="{00000000-0005-0000-0000-0000270F0000}"/>
    <cellStyle name="SAPBEXaggData 2 2 18 2 2" xfId="39593" xr:uid="{00000000-0005-0000-0000-0000280F0000}"/>
    <cellStyle name="SAPBEXaggData 2 2 18 2 3" xfId="46511" xr:uid="{00000000-0005-0000-0000-0000290F0000}"/>
    <cellStyle name="SAPBEXaggData 2 2 18 2 4" xfId="47650" xr:uid="{00000000-0005-0000-0000-00002A0F0000}"/>
    <cellStyle name="SAPBEXaggData 2 2 18 3" xfId="23967" xr:uid="{00000000-0005-0000-0000-00002B0F0000}"/>
    <cellStyle name="SAPBEXaggData 2 2 18 4" xfId="30400" xr:uid="{00000000-0005-0000-0000-00002C0F0000}"/>
    <cellStyle name="SAPBEXaggData 2 2 18 5" xfId="35966" xr:uid="{00000000-0005-0000-0000-00002D0F0000}"/>
    <cellStyle name="SAPBEXaggData 2 2 18 6" xfId="42965" xr:uid="{00000000-0005-0000-0000-00002E0F0000}"/>
    <cellStyle name="SAPBEXaggData 2 2 18 7" xfId="54009" xr:uid="{00000000-0005-0000-0000-00002F0F0000}"/>
    <cellStyle name="SAPBEXaggData 2 2 19" xfId="7338" xr:uid="{00000000-0005-0000-0000-0000300F0000}"/>
    <cellStyle name="SAPBEXaggData 2 2 19 2" xfId="17124" xr:uid="{00000000-0005-0000-0000-0000310F0000}"/>
    <cellStyle name="SAPBEXaggData 2 2 19 2 2" xfId="39693" xr:uid="{00000000-0005-0000-0000-0000320F0000}"/>
    <cellStyle name="SAPBEXaggData 2 2 19 2 3" xfId="46611" xr:uid="{00000000-0005-0000-0000-0000330F0000}"/>
    <cellStyle name="SAPBEXaggData 2 2 19 2 4" xfId="49410" xr:uid="{00000000-0005-0000-0000-0000340F0000}"/>
    <cellStyle name="SAPBEXaggData 2 2 19 3" xfId="24086" xr:uid="{00000000-0005-0000-0000-0000350F0000}"/>
    <cellStyle name="SAPBEXaggData 2 2 19 4" xfId="30515" xr:uid="{00000000-0005-0000-0000-0000360F0000}"/>
    <cellStyle name="SAPBEXaggData 2 2 19 5" xfId="36066" xr:uid="{00000000-0005-0000-0000-0000370F0000}"/>
    <cellStyle name="SAPBEXaggData 2 2 19 6" xfId="43065" xr:uid="{00000000-0005-0000-0000-0000380F0000}"/>
    <cellStyle name="SAPBEXaggData 2 2 19 7" xfId="50678" xr:uid="{00000000-0005-0000-0000-0000390F0000}"/>
    <cellStyle name="SAPBEXaggData 2 2 2" xfId="2638" xr:uid="{00000000-0005-0000-0000-00003A0F0000}"/>
    <cellStyle name="SAPBEXaggData 2 2 2 2" xfId="12871" xr:uid="{00000000-0005-0000-0000-00003B0F0000}"/>
    <cellStyle name="SAPBEXaggData 2 2 2 2 2" xfId="20274" xr:uid="{00000000-0005-0000-0000-00003C0F0000}"/>
    <cellStyle name="SAPBEXaggData 2 2 2 2 3" xfId="26884" xr:uid="{00000000-0005-0000-0000-00003D0F0000}"/>
    <cellStyle name="SAPBEXaggData 2 2 2 2 4" xfId="38102" xr:uid="{00000000-0005-0000-0000-00003E0F0000}"/>
    <cellStyle name="SAPBEXaggData 2 2 2 2 5" xfId="45027" xr:uid="{00000000-0005-0000-0000-00003F0F0000}"/>
    <cellStyle name="SAPBEXaggData 2 2 2 2 6" xfId="52152" xr:uid="{00000000-0005-0000-0000-0000400F0000}"/>
    <cellStyle name="SAPBEXaggData 2 2 2 3" xfId="10463" xr:uid="{00000000-0005-0000-0000-0000410F0000}"/>
    <cellStyle name="SAPBEXaggData 2 2 2 4" xfId="13352" xr:uid="{00000000-0005-0000-0000-0000420F0000}"/>
    <cellStyle name="SAPBEXaggData 2 2 2 5" xfId="20529" xr:uid="{00000000-0005-0000-0000-0000430F0000}"/>
    <cellStyle name="SAPBEXaggData 2 2 2 6" xfId="34437" xr:uid="{00000000-0005-0000-0000-0000440F0000}"/>
    <cellStyle name="SAPBEXaggData 2 2 2 7" xfId="41481" xr:uid="{00000000-0005-0000-0000-0000450F0000}"/>
    <cellStyle name="SAPBEXaggData 2 2 2 8" xfId="53010" xr:uid="{00000000-0005-0000-0000-0000460F0000}"/>
    <cellStyle name="SAPBEXaggData 2 2 20" xfId="6442" xr:uid="{00000000-0005-0000-0000-0000470F0000}"/>
    <cellStyle name="SAPBEXaggData 2 2 20 2" xfId="16286" xr:uid="{00000000-0005-0000-0000-0000480F0000}"/>
    <cellStyle name="SAPBEXaggData 2 2 20 2 2" xfId="40301" xr:uid="{00000000-0005-0000-0000-0000490F0000}"/>
    <cellStyle name="SAPBEXaggData 2 2 20 2 3" xfId="47219" xr:uid="{00000000-0005-0000-0000-00004A0F0000}"/>
    <cellStyle name="SAPBEXaggData 2 2 20 2 4" xfId="52277" xr:uid="{00000000-0005-0000-0000-00004B0F0000}"/>
    <cellStyle name="SAPBEXaggData 2 2 20 3" xfId="23294" xr:uid="{00000000-0005-0000-0000-00004C0F0000}"/>
    <cellStyle name="SAPBEXaggData 2 2 20 4" xfId="29745" xr:uid="{00000000-0005-0000-0000-00004D0F0000}"/>
    <cellStyle name="SAPBEXaggData 2 2 20 5" xfId="36716" xr:uid="{00000000-0005-0000-0000-00004E0F0000}"/>
    <cellStyle name="SAPBEXaggData 2 2 20 6" xfId="43673" xr:uid="{00000000-0005-0000-0000-00004F0F0000}"/>
    <cellStyle name="SAPBEXaggData 2 2 20 7" xfId="50429" xr:uid="{00000000-0005-0000-0000-0000500F0000}"/>
    <cellStyle name="SAPBEXaggData 2 2 21" xfId="7551" xr:uid="{00000000-0005-0000-0000-0000510F0000}"/>
    <cellStyle name="SAPBEXaggData 2 2 21 2" xfId="17336" xr:uid="{00000000-0005-0000-0000-0000520F0000}"/>
    <cellStyle name="SAPBEXaggData 2 2 21 2 2" xfId="40509" xr:uid="{00000000-0005-0000-0000-0000530F0000}"/>
    <cellStyle name="SAPBEXaggData 2 2 21 2 3" xfId="47427" xr:uid="{00000000-0005-0000-0000-0000540F0000}"/>
    <cellStyle name="SAPBEXaggData 2 2 21 2 4" xfId="47566" xr:uid="{00000000-0005-0000-0000-0000550F0000}"/>
    <cellStyle name="SAPBEXaggData 2 2 21 3" xfId="24298" xr:uid="{00000000-0005-0000-0000-0000560F0000}"/>
    <cellStyle name="SAPBEXaggData 2 2 21 4" xfId="30726" xr:uid="{00000000-0005-0000-0000-0000570F0000}"/>
    <cellStyle name="SAPBEXaggData 2 2 21 5" xfId="36925" xr:uid="{00000000-0005-0000-0000-0000580F0000}"/>
    <cellStyle name="SAPBEXaggData 2 2 21 6" xfId="43881" xr:uid="{00000000-0005-0000-0000-0000590F0000}"/>
    <cellStyle name="SAPBEXaggData 2 2 21 7" xfId="51402" xr:uid="{00000000-0005-0000-0000-00005A0F0000}"/>
    <cellStyle name="SAPBEXaggData 2 2 22" xfId="6748" xr:uid="{00000000-0005-0000-0000-00005B0F0000}"/>
    <cellStyle name="SAPBEXaggData 2 2 22 2" xfId="16591" xr:uid="{00000000-0005-0000-0000-00005C0F0000}"/>
    <cellStyle name="SAPBEXaggData 2 2 22 3" xfId="23594" xr:uid="{00000000-0005-0000-0000-00005D0F0000}"/>
    <cellStyle name="SAPBEXaggData 2 2 22 4" xfId="30042" xr:uid="{00000000-0005-0000-0000-00005E0F0000}"/>
    <cellStyle name="SAPBEXaggData 2 2 22 5" xfId="37179" xr:uid="{00000000-0005-0000-0000-00005F0F0000}"/>
    <cellStyle name="SAPBEXaggData 2 2 22 6" xfId="44125" xr:uid="{00000000-0005-0000-0000-0000600F0000}"/>
    <cellStyle name="SAPBEXaggData 2 2 22 7" xfId="51623" xr:uid="{00000000-0005-0000-0000-0000610F0000}"/>
    <cellStyle name="SAPBEXaggData 2 2 23" xfId="8483" xr:uid="{00000000-0005-0000-0000-0000620F0000}"/>
    <cellStyle name="SAPBEXaggData 2 2 23 2" xfId="18267" xr:uid="{00000000-0005-0000-0000-0000630F0000}"/>
    <cellStyle name="SAPBEXaggData 2 2 23 3" xfId="25204" xr:uid="{00000000-0005-0000-0000-0000640F0000}"/>
    <cellStyle name="SAPBEXaggData 2 2 23 4" xfId="31617" xr:uid="{00000000-0005-0000-0000-0000650F0000}"/>
    <cellStyle name="SAPBEXaggData 2 2 24" xfId="7964" xr:uid="{00000000-0005-0000-0000-0000660F0000}"/>
    <cellStyle name="SAPBEXaggData 2 2 24 2" xfId="17748" xr:uid="{00000000-0005-0000-0000-0000670F0000}"/>
    <cellStyle name="SAPBEXaggData 2 2 24 3" xfId="24697" xr:uid="{00000000-0005-0000-0000-0000680F0000}"/>
    <cellStyle name="SAPBEXaggData 2 2 24 4" xfId="31118" xr:uid="{00000000-0005-0000-0000-0000690F0000}"/>
    <cellStyle name="SAPBEXaggData 2 2 25" xfId="8530" xr:uid="{00000000-0005-0000-0000-00006A0F0000}"/>
    <cellStyle name="SAPBEXaggData 2 2 25 2" xfId="18314" xr:uid="{00000000-0005-0000-0000-00006B0F0000}"/>
    <cellStyle name="SAPBEXaggData 2 2 25 3" xfId="25250" xr:uid="{00000000-0005-0000-0000-00006C0F0000}"/>
    <cellStyle name="SAPBEXaggData 2 2 25 4" xfId="31663" xr:uid="{00000000-0005-0000-0000-00006D0F0000}"/>
    <cellStyle name="SAPBEXaggData 2 2 26" xfId="8220" xr:uid="{00000000-0005-0000-0000-00006E0F0000}"/>
    <cellStyle name="SAPBEXaggData 2 2 26 2" xfId="18004" xr:uid="{00000000-0005-0000-0000-00006F0F0000}"/>
    <cellStyle name="SAPBEXaggData 2 2 26 3" xfId="24947" xr:uid="{00000000-0005-0000-0000-0000700F0000}"/>
    <cellStyle name="SAPBEXaggData 2 2 26 4" xfId="31366" xr:uid="{00000000-0005-0000-0000-0000710F0000}"/>
    <cellStyle name="SAPBEXaggData 2 2 27" xfId="7764" xr:uid="{00000000-0005-0000-0000-0000720F0000}"/>
    <cellStyle name="SAPBEXaggData 2 2 27 2" xfId="17549" xr:uid="{00000000-0005-0000-0000-0000730F0000}"/>
    <cellStyle name="SAPBEXaggData 2 2 27 3" xfId="24506" xr:uid="{00000000-0005-0000-0000-0000740F0000}"/>
    <cellStyle name="SAPBEXaggData 2 2 27 4" xfId="30932" xr:uid="{00000000-0005-0000-0000-0000750F0000}"/>
    <cellStyle name="SAPBEXaggData 2 2 28" xfId="8615" xr:uid="{00000000-0005-0000-0000-0000760F0000}"/>
    <cellStyle name="SAPBEXaggData 2 2 28 2" xfId="18399" xr:uid="{00000000-0005-0000-0000-0000770F0000}"/>
    <cellStyle name="SAPBEXaggData 2 2 28 3" xfId="25334" xr:uid="{00000000-0005-0000-0000-0000780F0000}"/>
    <cellStyle name="SAPBEXaggData 2 2 28 4" xfId="31747" xr:uid="{00000000-0005-0000-0000-0000790F0000}"/>
    <cellStyle name="SAPBEXaggData 2 2 29" xfId="8309" xr:uid="{00000000-0005-0000-0000-00007A0F0000}"/>
    <cellStyle name="SAPBEXaggData 2 2 29 2" xfId="18093" xr:uid="{00000000-0005-0000-0000-00007B0F0000}"/>
    <cellStyle name="SAPBEXaggData 2 2 29 3" xfId="25034" xr:uid="{00000000-0005-0000-0000-00007C0F0000}"/>
    <cellStyle name="SAPBEXaggData 2 2 29 4" xfId="31450" xr:uid="{00000000-0005-0000-0000-00007D0F0000}"/>
    <cellStyle name="SAPBEXaggData 2 2 3" xfId="3790" xr:uid="{00000000-0005-0000-0000-00007E0F0000}"/>
    <cellStyle name="SAPBEXaggData 2 2 3 2" xfId="13712" xr:uid="{00000000-0005-0000-0000-00007F0F0000}"/>
    <cellStyle name="SAPBEXaggData 2 2 3 2 2" xfId="38016" xr:uid="{00000000-0005-0000-0000-0000800F0000}"/>
    <cellStyle name="SAPBEXaggData 2 2 3 2 3" xfId="44943" xr:uid="{00000000-0005-0000-0000-0000810F0000}"/>
    <cellStyle name="SAPBEXaggData 2 2 3 2 4" xfId="48031" xr:uid="{00000000-0005-0000-0000-0000820F0000}"/>
    <cellStyle name="SAPBEXaggData 2 2 3 3" xfId="20866" xr:uid="{00000000-0005-0000-0000-0000830F0000}"/>
    <cellStyle name="SAPBEXaggData 2 2 3 4" xfId="27365" xr:uid="{00000000-0005-0000-0000-0000840F0000}"/>
    <cellStyle name="SAPBEXaggData 2 2 3 5" xfId="34351" xr:uid="{00000000-0005-0000-0000-0000850F0000}"/>
    <cellStyle name="SAPBEXaggData 2 2 3 6" xfId="41397" xr:uid="{00000000-0005-0000-0000-0000860F0000}"/>
    <cellStyle name="SAPBEXaggData 2 2 3 7" xfId="51983" xr:uid="{00000000-0005-0000-0000-0000870F0000}"/>
    <cellStyle name="SAPBEXaggData 2 2 30" xfId="11663" xr:uid="{00000000-0005-0000-0000-0000880F0000}"/>
    <cellStyle name="SAPBEXaggData 2 2 30 2" xfId="19122" xr:uid="{00000000-0005-0000-0000-0000890F0000}"/>
    <cellStyle name="SAPBEXaggData 2 2 30 3" xfId="25754" xr:uid="{00000000-0005-0000-0000-00008A0F0000}"/>
    <cellStyle name="SAPBEXaggData 2 2 31" xfId="9396" xr:uid="{00000000-0005-0000-0000-00008B0F0000}"/>
    <cellStyle name="SAPBEXaggData 2 2 32" xfId="9103" xr:uid="{00000000-0005-0000-0000-00008C0F0000}"/>
    <cellStyle name="SAPBEXaggData 2 2 33" xfId="32226" xr:uid="{00000000-0005-0000-0000-00008D0F0000}"/>
    <cellStyle name="SAPBEXaggData 2 2 34" xfId="34990" xr:uid="{00000000-0005-0000-0000-00008E0F0000}"/>
    <cellStyle name="SAPBEXaggData 2 2 35" xfId="47500" xr:uid="{00000000-0005-0000-0000-00008F0F0000}"/>
    <cellStyle name="SAPBEXaggData 2 2 4" xfId="4055" xr:uid="{00000000-0005-0000-0000-0000900F0000}"/>
    <cellStyle name="SAPBEXaggData 2 2 4 2" xfId="13942" xr:uid="{00000000-0005-0000-0000-0000910F0000}"/>
    <cellStyle name="SAPBEXaggData 2 2 4 2 2" xfId="37951" xr:uid="{00000000-0005-0000-0000-0000920F0000}"/>
    <cellStyle name="SAPBEXaggData 2 2 4 2 3" xfId="44889" xr:uid="{00000000-0005-0000-0000-0000930F0000}"/>
    <cellStyle name="SAPBEXaggData 2 2 4 2 4" xfId="50783" xr:uid="{00000000-0005-0000-0000-0000940F0000}"/>
    <cellStyle name="SAPBEXaggData 2 2 4 3" xfId="21038" xr:uid="{00000000-0005-0000-0000-0000950F0000}"/>
    <cellStyle name="SAPBEXaggData 2 2 4 4" xfId="27534" xr:uid="{00000000-0005-0000-0000-0000960F0000}"/>
    <cellStyle name="SAPBEXaggData 2 2 4 5" xfId="34209" xr:uid="{00000000-0005-0000-0000-0000970F0000}"/>
    <cellStyle name="SAPBEXaggData 2 2 4 6" xfId="41339" xr:uid="{00000000-0005-0000-0000-0000980F0000}"/>
    <cellStyle name="SAPBEXaggData 2 2 4 7" xfId="53211" xr:uid="{00000000-0005-0000-0000-0000990F0000}"/>
    <cellStyle name="SAPBEXaggData 2 2 5" xfId="5019" xr:uid="{00000000-0005-0000-0000-00009A0F0000}"/>
    <cellStyle name="SAPBEXaggData 2 2 5 2" xfId="14876" xr:uid="{00000000-0005-0000-0000-00009B0F0000}"/>
    <cellStyle name="SAPBEXaggData 2 2 5 2 2" xfId="37646" xr:uid="{00000000-0005-0000-0000-00009C0F0000}"/>
    <cellStyle name="SAPBEXaggData 2 2 5 2 3" xfId="44590" xr:uid="{00000000-0005-0000-0000-00009D0F0000}"/>
    <cellStyle name="SAPBEXaggData 2 2 5 2 4" xfId="52487" xr:uid="{00000000-0005-0000-0000-00009E0F0000}"/>
    <cellStyle name="SAPBEXaggData 2 2 5 3" xfId="21922" xr:uid="{00000000-0005-0000-0000-00009F0F0000}"/>
    <cellStyle name="SAPBEXaggData 2 2 5 4" xfId="28386" xr:uid="{00000000-0005-0000-0000-0000A00F0000}"/>
    <cellStyle name="SAPBEXaggData 2 2 5 5" xfId="33905" xr:uid="{00000000-0005-0000-0000-0000A10F0000}"/>
    <cellStyle name="SAPBEXaggData 2 2 5 6" xfId="41039" xr:uid="{00000000-0005-0000-0000-0000A20F0000}"/>
    <cellStyle name="SAPBEXaggData 2 2 5 7" xfId="54037" xr:uid="{00000000-0005-0000-0000-0000A30F0000}"/>
    <cellStyle name="SAPBEXaggData 2 2 6" xfId="5148" xr:uid="{00000000-0005-0000-0000-0000A40F0000}"/>
    <cellStyle name="SAPBEXaggData 2 2 6 2" xfId="15005" xr:uid="{00000000-0005-0000-0000-0000A50F0000}"/>
    <cellStyle name="SAPBEXaggData 2 2 6 2 2" xfId="37818" xr:uid="{00000000-0005-0000-0000-0000A60F0000}"/>
    <cellStyle name="SAPBEXaggData 2 2 6 2 3" xfId="44759" xr:uid="{00000000-0005-0000-0000-0000A70F0000}"/>
    <cellStyle name="SAPBEXaggData 2 2 6 2 4" xfId="54598" xr:uid="{00000000-0005-0000-0000-0000A80F0000}"/>
    <cellStyle name="SAPBEXaggData 2 2 6 3" xfId="22048" xr:uid="{00000000-0005-0000-0000-0000A90F0000}"/>
    <cellStyle name="SAPBEXaggData 2 2 6 4" xfId="28511" xr:uid="{00000000-0005-0000-0000-0000AA0F0000}"/>
    <cellStyle name="SAPBEXaggData 2 2 6 5" xfId="34076" xr:uid="{00000000-0005-0000-0000-0000AB0F0000}"/>
    <cellStyle name="SAPBEXaggData 2 2 6 6" xfId="41208" xr:uid="{00000000-0005-0000-0000-0000AC0F0000}"/>
    <cellStyle name="SAPBEXaggData 2 2 6 7" xfId="51619" xr:uid="{00000000-0005-0000-0000-0000AD0F0000}"/>
    <cellStyle name="SAPBEXaggData 2 2 7" xfId="4771" xr:uid="{00000000-0005-0000-0000-0000AE0F0000}"/>
    <cellStyle name="SAPBEXaggData 2 2 7 2" xfId="14633" xr:uid="{00000000-0005-0000-0000-0000AF0F0000}"/>
    <cellStyle name="SAPBEXaggData 2 2 7 2 2" xfId="37389" xr:uid="{00000000-0005-0000-0000-0000B00F0000}"/>
    <cellStyle name="SAPBEXaggData 2 2 7 2 3" xfId="44334" xr:uid="{00000000-0005-0000-0000-0000B10F0000}"/>
    <cellStyle name="SAPBEXaggData 2 2 7 2 4" xfId="50735" xr:uid="{00000000-0005-0000-0000-0000B20F0000}"/>
    <cellStyle name="SAPBEXaggData 2 2 7 3" xfId="21682" xr:uid="{00000000-0005-0000-0000-0000B30F0000}"/>
    <cellStyle name="SAPBEXaggData 2 2 7 4" xfId="28152" xr:uid="{00000000-0005-0000-0000-0000B40F0000}"/>
    <cellStyle name="SAPBEXaggData 2 2 7 5" xfId="33644" xr:uid="{00000000-0005-0000-0000-0000B50F0000}"/>
    <cellStyle name="SAPBEXaggData 2 2 7 6" xfId="40779" xr:uid="{00000000-0005-0000-0000-0000B60F0000}"/>
    <cellStyle name="SAPBEXaggData 2 2 7 7" xfId="50651" xr:uid="{00000000-0005-0000-0000-0000B70F0000}"/>
    <cellStyle name="SAPBEXaggData 2 2 8" xfId="4433" xr:uid="{00000000-0005-0000-0000-0000B80F0000}"/>
    <cellStyle name="SAPBEXaggData 2 2 8 2" xfId="14295" xr:uid="{00000000-0005-0000-0000-0000B90F0000}"/>
    <cellStyle name="SAPBEXaggData 2 2 8 2 2" xfId="38403" xr:uid="{00000000-0005-0000-0000-0000BA0F0000}"/>
    <cellStyle name="SAPBEXaggData 2 2 8 2 3" xfId="45321" xr:uid="{00000000-0005-0000-0000-0000BB0F0000}"/>
    <cellStyle name="SAPBEXaggData 2 2 8 2 4" xfId="49457" xr:uid="{00000000-0005-0000-0000-0000BC0F0000}"/>
    <cellStyle name="SAPBEXaggData 2 2 8 3" xfId="21355" xr:uid="{00000000-0005-0000-0000-0000BD0F0000}"/>
    <cellStyle name="SAPBEXaggData 2 2 8 4" xfId="27829" xr:uid="{00000000-0005-0000-0000-0000BE0F0000}"/>
    <cellStyle name="SAPBEXaggData 2 2 8 5" xfId="34737" xr:uid="{00000000-0005-0000-0000-0000BF0F0000}"/>
    <cellStyle name="SAPBEXaggData 2 2 8 6" xfId="41775" xr:uid="{00000000-0005-0000-0000-0000C00F0000}"/>
    <cellStyle name="SAPBEXaggData 2 2 8 7" xfId="54437" xr:uid="{00000000-0005-0000-0000-0000C10F0000}"/>
    <cellStyle name="SAPBEXaggData 2 2 9" xfId="5399" xr:uid="{00000000-0005-0000-0000-0000C20F0000}"/>
    <cellStyle name="SAPBEXaggData 2 2 9 2" xfId="15256" xr:uid="{00000000-0005-0000-0000-0000C30F0000}"/>
    <cellStyle name="SAPBEXaggData 2 2 9 2 2" xfId="38481" xr:uid="{00000000-0005-0000-0000-0000C40F0000}"/>
    <cellStyle name="SAPBEXaggData 2 2 9 2 3" xfId="45399" xr:uid="{00000000-0005-0000-0000-0000C50F0000}"/>
    <cellStyle name="SAPBEXaggData 2 2 9 2 4" xfId="47723" xr:uid="{00000000-0005-0000-0000-0000C60F0000}"/>
    <cellStyle name="SAPBEXaggData 2 2 9 3" xfId="22297" xr:uid="{00000000-0005-0000-0000-0000C70F0000}"/>
    <cellStyle name="SAPBEXaggData 2 2 9 4" xfId="28759" xr:uid="{00000000-0005-0000-0000-0000C80F0000}"/>
    <cellStyle name="SAPBEXaggData 2 2 9 5" xfId="34815" xr:uid="{00000000-0005-0000-0000-0000C90F0000}"/>
    <cellStyle name="SAPBEXaggData 2 2 9 6" xfId="41853" xr:uid="{00000000-0005-0000-0000-0000CA0F0000}"/>
    <cellStyle name="SAPBEXaggData 2 2 9 7" xfId="53190" xr:uid="{00000000-0005-0000-0000-0000CB0F0000}"/>
    <cellStyle name="SAPBEXaggData 2 20" xfId="7986" xr:uid="{00000000-0005-0000-0000-0000CC0F0000}"/>
    <cellStyle name="SAPBEXaggData 2 20 2" xfId="17770" xr:uid="{00000000-0005-0000-0000-0000CD0F0000}"/>
    <cellStyle name="SAPBEXaggData 2 20 3" xfId="24719" xr:uid="{00000000-0005-0000-0000-0000CE0F0000}"/>
    <cellStyle name="SAPBEXaggData 2 20 4" xfId="31140" xr:uid="{00000000-0005-0000-0000-0000CF0F0000}"/>
    <cellStyle name="SAPBEXaggData 2 21" xfId="8774" xr:uid="{00000000-0005-0000-0000-0000D00F0000}"/>
    <cellStyle name="SAPBEXaggData 2 21 2" xfId="18558" xr:uid="{00000000-0005-0000-0000-0000D10F0000}"/>
    <cellStyle name="SAPBEXaggData 2 21 3" xfId="25490" xr:uid="{00000000-0005-0000-0000-0000D20F0000}"/>
    <cellStyle name="SAPBEXaggData 2 21 4" xfId="31902" xr:uid="{00000000-0005-0000-0000-0000D30F0000}"/>
    <cellStyle name="SAPBEXaggData 2 22" xfId="11551" xr:uid="{00000000-0005-0000-0000-0000D40F0000}"/>
    <cellStyle name="SAPBEXaggData 2 22 2" xfId="19010" xr:uid="{00000000-0005-0000-0000-0000D50F0000}"/>
    <cellStyle name="SAPBEXaggData 2 22 3" xfId="25642" xr:uid="{00000000-0005-0000-0000-0000D60F0000}"/>
    <cellStyle name="SAPBEXaggData 2 23" xfId="9265" xr:uid="{00000000-0005-0000-0000-0000D70F0000}"/>
    <cellStyle name="SAPBEXaggData 2 24" xfId="13752" xr:uid="{00000000-0005-0000-0000-0000D80F0000}"/>
    <cellStyle name="SAPBEXaggData 2 25" xfId="51340" xr:uid="{00000000-0005-0000-0000-0000D90F0000}"/>
    <cellStyle name="SAPBEXaggData 2 3" xfId="904" xr:uid="{00000000-0005-0000-0000-0000DA0F0000}"/>
    <cellStyle name="SAPBEXaggData 2 3 2" xfId="2807" xr:uid="{00000000-0005-0000-0000-0000DB0F0000}"/>
    <cellStyle name="SAPBEXaggData 2 3 2 2" xfId="13034" xr:uid="{00000000-0005-0000-0000-0000DC0F0000}"/>
    <cellStyle name="SAPBEXaggData 2 3 2 2 2" xfId="20430" xr:uid="{00000000-0005-0000-0000-0000DD0F0000}"/>
    <cellStyle name="SAPBEXaggData 2 3 2 2 3" xfId="27037" xr:uid="{00000000-0005-0000-0000-0000DE0F0000}"/>
    <cellStyle name="SAPBEXaggData 2 3 2 3" xfId="10610" xr:uid="{00000000-0005-0000-0000-0000DF0F0000}"/>
    <cellStyle name="SAPBEXaggData 2 3 2 4" xfId="11044" xr:uid="{00000000-0005-0000-0000-0000E00F0000}"/>
    <cellStyle name="SAPBEXaggData 2 3 2 5" xfId="11477" xr:uid="{00000000-0005-0000-0000-0000E10F0000}"/>
    <cellStyle name="SAPBEXaggData 2 3 2 6" xfId="37338" xr:uid="{00000000-0005-0000-0000-0000E20F0000}"/>
    <cellStyle name="SAPBEXaggData 2 3 2 7" xfId="44284" xr:uid="{00000000-0005-0000-0000-0000E30F0000}"/>
    <cellStyle name="SAPBEXaggData 2 3 2 8" xfId="54542" xr:uid="{00000000-0005-0000-0000-0000E40F0000}"/>
    <cellStyle name="SAPBEXaggData 2 3 3" xfId="11783" xr:uid="{00000000-0005-0000-0000-0000E50F0000}"/>
    <cellStyle name="SAPBEXaggData 2 3 3 2" xfId="19242" xr:uid="{00000000-0005-0000-0000-0000E60F0000}"/>
    <cellStyle name="SAPBEXaggData 2 3 3 3" xfId="25874" xr:uid="{00000000-0005-0000-0000-0000E70F0000}"/>
    <cellStyle name="SAPBEXaggData 2 3 4" xfId="9604" xr:uid="{00000000-0005-0000-0000-0000E80F0000}"/>
    <cellStyle name="SAPBEXaggData 2 3 5" xfId="12786" xr:uid="{00000000-0005-0000-0000-0000E90F0000}"/>
    <cellStyle name="SAPBEXaggData 2 3 6" xfId="33592" xr:uid="{00000000-0005-0000-0000-0000EA0F0000}"/>
    <cellStyle name="SAPBEXaggData 2 3 7" xfId="40728" xr:uid="{00000000-0005-0000-0000-0000EB0F0000}"/>
    <cellStyle name="SAPBEXaggData 2 3 8" xfId="54038" xr:uid="{00000000-0005-0000-0000-0000EC0F0000}"/>
    <cellStyle name="SAPBEXaggData 2 4" xfId="1178" xr:uid="{00000000-0005-0000-0000-0000ED0F0000}"/>
    <cellStyle name="SAPBEXaggData 2 4 2" xfId="10807" xr:uid="{00000000-0005-0000-0000-0000EE0F0000}"/>
    <cellStyle name="SAPBEXaggData 2 4 2 2" xfId="9530" xr:uid="{00000000-0005-0000-0000-0000EF0F0000}"/>
    <cellStyle name="SAPBEXaggData 2 4 2 3" xfId="37809" xr:uid="{00000000-0005-0000-0000-0000F00F0000}"/>
    <cellStyle name="SAPBEXaggData 2 4 2 4" xfId="44750" xr:uid="{00000000-0005-0000-0000-0000F10F0000}"/>
    <cellStyle name="SAPBEXaggData 2 4 2 5" xfId="54596" xr:uid="{00000000-0005-0000-0000-0000F20F0000}"/>
    <cellStyle name="SAPBEXaggData 2 4 3" xfId="11957" xr:uid="{00000000-0005-0000-0000-0000F30F0000}"/>
    <cellStyle name="SAPBEXaggData 2 4 3 2" xfId="19416" xr:uid="{00000000-0005-0000-0000-0000F40F0000}"/>
    <cellStyle name="SAPBEXaggData 2 4 3 3" xfId="26043" xr:uid="{00000000-0005-0000-0000-0000F50F0000}"/>
    <cellStyle name="SAPBEXaggData 2 4 4" xfId="9846" xr:uid="{00000000-0005-0000-0000-0000F60F0000}"/>
    <cellStyle name="SAPBEXaggData 2 4 5" xfId="9987" xr:uid="{00000000-0005-0000-0000-0000F70F0000}"/>
    <cellStyle name="SAPBEXaggData 2 4 6" xfId="34067" xr:uid="{00000000-0005-0000-0000-0000F80F0000}"/>
    <cellStyle name="SAPBEXaggData 2 4 7" xfId="41199" xr:uid="{00000000-0005-0000-0000-0000F90F0000}"/>
    <cellStyle name="SAPBEXaggData 2 4 8" xfId="52871" xr:uid="{00000000-0005-0000-0000-0000FA0F0000}"/>
    <cellStyle name="SAPBEXaggData 2 5" xfId="1170" xr:uid="{00000000-0005-0000-0000-0000FB0F0000}"/>
    <cellStyle name="SAPBEXaggData 2 5 2" xfId="10126" xr:uid="{00000000-0005-0000-0000-0000FC0F0000}"/>
    <cellStyle name="SAPBEXaggData 2 5 2 2" xfId="11142" xr:uid="{00000000-0005-0000-0000-0000FD0F0000}"/>
    <cellStyle name="SAPBEXaggData 2 5 2 3" xfId="38730" xr:uid="{00000000-0005-0000-0000-0000FE0F0000}"/>
    <cellStyle name="SAPBEXaggData 2 5 2 4" xfId="45648" xr:uid="{00000000-0005-0000-0000-0000FF0F0000}"/>
    <cellStyle name="SAPBEXaggData 2 5 2 5" xfId="49235" xr:uid="{00000000-0005-0000-0000-000000100000}"/>
    <cellStyle name="SAPBEXaggData 2 5 3" xfId="10799" xr:uid="{00000000-0005-0000-0000-000001100000}"/>
    <cellStyle name="SAPBEXaggData 2 5 3 2" xfId="9228" xr:uid="{00000000-0005-0000-0000-000002100000}"/>
    <cellStyle name="SAPBEXaggData 2 5 4" xfId="11951" xr:uid="{00000000-0005-0000-0000-000003100000}"/>
    <cellStyle name="SAPBEXaggData 2 5 4 2" xfId="19410" xr:uid="{00000000-0005-0000-0000-000004100000}"/>
    <cellStyle name="SAPBEXaggData 2 5 4 3" xfId="26037" xr:uid="{00000000-0005-0000-0000-000005100000}"/>
    <cellStyle name="SAPBEXaggData 2 5 5" xfId="9838" xr:uid="{00000000-0005-0000-0000-000006100000}"/>
    <cellStyle name="SAPBEXaggData 2 5 6" xfId="16610" xr:uid="{00000000-0005-0000-0000-000007100000}"/>
    <cellStyle name="SAPBEXaggData 2 5 7" xfId="35065" xr:uid="{00000000-0005-0000-0000-000008100000}"/>
    <cellStyle name="SAPBEXaggData 2 5 8" xfId="42102" xr:uid="{00000000-0005-0000-0000-000009100000}"/>
    <cellStyle name="SAPBEXaggData 2 5 9" xfId="52827" xr:uid="{00000000-0005-0000-0000-00000A100000}"/>
    <cellStyle name="SAPBEXaggData 2 6" xfId="1493" xr:uid="{00000000-0005-0000-0000-00000B100000}"/>
    <cellStyle name="SAPBEXaggData 2 6 2" xfId="12152" xr:uid="{00000000-0005-0000-0000-00000C100000}"/>
    <cellStyle name="SAPBEXaggData 2 6 2 2" xfId="19611" xr:uid="{00000000-0005-0000-0000-00000D100000}"/>
    <cellStyle name="SAPBEXaggData 2 6 2 3" xfId="26234" xr:uid="{00000000-0005-0000-0000-00000E100000}"/>
    <cellStyle name="SAPBEXaggData 2 6 2 4" xfId="38657" xr:uid="{00000000-0005-0000-0000-00000F100000}"/>
    <cellStyle name="SAPBEXaggData 2 6 2 5" xfId="45575" xr:uid="{00000000-0005-0000-0000-000010100000}"/>
    <cellStyle name="SAPBEXaggData 2 6 2 6" xfId="50147" xr:uid="{00000000-0005-0000-0000-000011100000}"/>
    <cellStyle name="SAPBEXaggData 2 6 3" xfId="11045" xr:uid="{00000000-0005-0000-0000-000012100000}"/>
    <cellStyle name="SAPBEXaggData 2 6 4" xfId="18697" xr:uid="{00000000-0005-0000-0000-000013100000}"/>
    <cellStyle name="SAPBEXaggData 2 6 5" xfId="34992" xr:uid="{00000000-0005-0000-0000-000014100000}"/>
    <cellStyle name="SAPBEXaggData 2 6 6" xfId="42029" xr:uid="{00000000-0005-0000-0000-000015100000}"/>
    <cellStyle name="SAPBEXaggData 2 6 7" xfId="53439" xr:uid="{00000000-0005-0000-0000-000016100000}"/>
    <cellStyle name="SAPBEXaggData 2 7" xfId="1920" xr:uid="{00000000-0005-0000-0000-000017100000}"/>
    <cellStyle name="SAPBEXaggData 2 7 2" xfId="12272" xr:uid="{00000000-0005-0000-0000-000018100000}"/>
    <cellStyle name="SAPBEXaggData 2 7 2 2" xfId="19731" xr:uid="{00000000-0005-0000-0000-000019100000}"/>
    <cellStyle name="SAPBEXaggData 2 7 2 3" xfId="26354" xr:uid="{00000000-0005-0000-0000-00001A100000}"/>
    <cellStyle name="SAPBEXaggData 2 7 2 4" xfId="39329" xr:uid="{00000000-0005-0000-0000-00001B100000}"/>
    <cellStyle name="SAPBEXaggData 2 7 2 5" xfId="46247" xr:uid="{00000000-0005-0000-0000-00001C100000}"/>
    <cellStyle name="SAPBEXaggData 2 7 2 6" xfId="49696" xr:uid="{00000000-0005-0000-0000-00001D100000}"/>
    <cellStyle name="SAPBEXaggData 2 7 3" xfId="11342" xr:uid="{00000000-0005-0000-0000-00001E100000}"/>
    <cellStyle name="SAPBEXaggData 2 7 4" xfId="18875" xr:uid="{00000000-0005-0000-0000-00001F100000}"/>
    <cellStyle name="SAPBEXaggData 2 7 5" xfId="35695" xr:uid="{00000000-0005-0000-0000-000020100000}"/>
    <cellStyle name="SAPBEXaggData 2 7 6" xfId="42701" xr:uid="{00000000-0005-0000-0000-000021100000}"/>
    <cellStyle name="SAPBEXaggData 2 7 7" xfId="54046" xr:uid="{00000000-0005-0000-0000-000022100000}"/>
    <cellStyle name="SAPBEXaggData 2 8" xfId="2132" xr:uid="{00000000-0005-0000-0000-000023100000}"/>
    <cellStyle name="SAPBEXaggData 2 8 2" xfId="12396" xr:uid="{00000000-0005-0000-0000-000024100000}"/>
    <cellStyle name="SAPBEXaggData 2 8 2 2" xfId="19852" xr:uid="{00000000-0005-0000-0000-000025100000}"/>
    <cellStyle name="SAPBEXaggData 2 8 2 3" xfId="26474" xr:uid="{00000000-0005-0000-0000-000026100000}"/>
    <cellStyle name="SAPBEXaggData 2 8 2 4" xfId="40356" xr:uid="{00000000-0005-0000-0000-000027100000}"/>
    <cellStyle name="SAPBEXaggData 2 8 2 5" xfId="47274" xr:uid="{00000000-0005-0000-0000-000028100000}"/>
    <cellStyle name="SAPBEXaggData 2 8 2 6" xfId="48016" xr:uid="{00000000-0005-0000-0000-000029100000}"/>
    <cellStyle name="SAPBEXaggData 2 8 3" xfId="10327" xr:uid="{00000000-0005-0000-0000-00002A100000}"/>
    <cellStyle name="SAPBEXaggData 2 8 4" xfId="13069" xr:uid="{00000000-0005-0000-0000-00002B100000}"/>
    <cellStyle name="SAPBEXaggData 2 8 5" xfId="20575" xr:uid="{00000000-0005-0000-0000-00002C100000}"/>
    <cellStyle name="SAPBEXaggData 2 8 6" xfId="36772" xr:uid="{00000000-0005-0000-0000-00002D100000}"/>
    <cellStyle name="SAPBEXaggData 2 8 7" xfId="43728" xr:uid="{00000000-0005-0000-0000-00002E100000}"/>
    <cellStyle name="SAPBEXaggData 2 8 8" xfId="52709" xr:uid="{00000000-0005-0000-0000-00002F100000}"/>
    <cellStyle name="SAPBEXaggData 2 9" xfId="2286" xr:uid="{00000000-0005-0000-0000-000030100000}"/>
    <cellStyle name="SAPBEXaggData 2 9 2" xfId="12539" xr:uid="{00000000-0005-0000-0000-000031100000}"/>
    <cellStyle name="SAPBEXaggData 2 9 3" xfId="19976" xr:uid="{00000000-0005-0000-0000-000032100000}"/>
    <cellStyle name="SAPBEXaggData 2 9 4" xfId="26594" xr:uid="{00000000-0005-0000-0000-000033100000}"/>
    <cellStyle name="SAPBEXaggData 2 9 5" xfId="37026" xr:uid="{00000000-0005-0000-0000-000034100000}"/>
    <cellStyle name="SAPBEXaggData 2 9 6" xfId="43972" xr:uid="{00000000-0005-0000-0000-000035100000}"/>
    <cellStyle name="SAPBEXaggData 2 9 7" xfId="51202" xr:uid="{00000000-0005-0000-0000-000036100000}"/>
    <cellStyle name="SAPBEXaggData 20" xfId="5614" xr:uid="{00000000-0005-0000-0000-000037100000}"/>
    <cellStyle name="SAPBEXaggData 20 2" xfId="15469" xr:uid="{00000000-0005-0000-0000-000038100000}"/>
    <cellStyle name="SAPBEXaggData 20 3" xfId="22501" xr:uid="{00000000-0005-0000-0000-000039100000}"/>
    <cellStyle name="SAPBEXaggData 20 4" xfId="28962" xr:uid="{00000000-0005-0000-0000-00003A100000}"/>
    <cellStyle name="SAPBEXaggData 21" xfId="5702" xr:uid="{00000000-0005-0000-0000-00003B100000}"/>
    <cellStyle name="SAPBEXaggData 21 2" xfId="15557" xr:uid="{00000000-0005-0000-0000-00003C100000}"/>
    <cellStyle name="SAPBEXaggData 21 3" xfId="22585" xr:uid="{00000000-0005-0000-0000-00003D100000}"/>
    <cellStyle name="SAPBEXaggData 21 4" xfId="29046" xr:uid="{00000000-0005-0000-0000-00003E100000}"/>
    <cellStyle name="SAPBEXaggData 22" xfId="6287" xr:uid="{00000000-0005-0000-0000-00003F100000}"/>
    <cellStyle name="SAPBEXaggData 22 2" xfId="16132" xr:uid="{00000000-0005-0000-0000-000040100000}"/>
    <cellStyle name="SAPBEXaggData 22 3" xfId="23141" xr:uid="{00000000-0005-0000-0000-000041100000}"/>
    <cellStyle name="SAPBEXaggData 22 4" xfId="29595" xr:uid="{00000000-0005-0000-0000-000042100000}"/>
    <cellStyle name="SAPBEXaggData 23" xfId="7697" xr:uid="{00000000-0005-0000-0000-000043100000}"/>
    <cellStyle name="SAPBEXaggData 23 2" xfId="17482" xr:uid="{00000000-0005-0000-0000-000044100000}"/>
    <cellStyle name="SAPBEXaggData 23 3" xfId="24439" xr:uid="{00000000-0005-0000-0000-000045100000}"/>
    <cellStyle name="SAPBEXaggData 23 4" xfId="30865" xr:uid="{00000000-0005-0000-0000-000046100000}"/>
    <cellStyle name="SAPBEXaggData 24" xfId="7857" xr:uid="{00000000-0005-0000-0000-000047100000}"/>
    <cellStyle name="SAPBEXaggData 24 2" xfId="17641" xr:uid="{00000000-0005-0000-0000-000048100000}"/>
    <cellStyle name="SAPBEXaggData 24 3" xfId="24595" xr:uid="{00000000-0005-0000-0000-000049100000}"/>
    <cellStyle name="SAPBEXaggData 24 4" xfId="31018" xr:uid="{00000000-0005-0000-0000-00004A100000}"/>
    <cellStyle name="SAPBEXaggData 25" xfId="9104" xr:uid="{00000000-0005-0000-0000-00004B100000}"/>
    <cellStyle name="SAPBEXaggData 26" xfId="11161" xr:uid="{00000000-0005-0000-0000-00004C100000}"/>
    <cellStyle name="SAPBEXaggData 27" xfId="51841" xr:uid="{00000000-0005-0000-0000-00004D100000}"/>
    <cellStyle name="SAPBEXaggData 3" xfId="467" xr:uid="{00000000-0005-0000-0000-00004E100000}"/>
    <cellStyle name="SAPBEXaggData 3 10" xfId="2453" xr:uid="{00000000-0005-0000-0000-00004F100000}"/>
    <cellStyle name="SAPBEXaggData 3 10 2" xfId="12692" xr:uid="{00000000-0005-0000-0000-000050100000}"/>
    <cellStyle name="SAPBEXaggData 3 10 3" xfId="20101" xr:uid="{00000000-0005-0000-0000-000051100000}"/>
    <cellStyle name="SAPBEXaggData 3 10 4" xfId="26715" xr:uid="{00000000-0005-0000-0000-000052100000}"/>
    <cellStyle name="SAPBEXaggData 3 11" xfId="3459" xr:uid="{00000000-0005-0000-0000-000053100000}"/>
    <cellStyle name="SAPBEXaggData 3 11 2" xfId="13408" xr:uid="{00000000-0005-0000-0000-000054100000}"/>
    <cellStyle name="SAPBEXaggData 3 11 3" xfId="20577" xr:uid="{00000000-0005-0000-0000-000055100000}"/>
    <cellStyle name="SAPBEXaggData 3 11 4" xfId="27084" xr:uid="{00000000-0005-0000-0000-000056100000}"/>
    <cellStyle name="SAPBEXaggData 3 12" xfId="3628" xr:uid="{00000000-0005-0000-0000-000057100000}"/>
    <cellStyle name="SAPBEXaggData 3 12 2" xfId="13553" xr:uid="{00000000-0005-0000-0000-000058100000}"/>
    <cellStyle name="SAPBEXaggData 3 12 3" xfId="20714" xr:uid="{00000000-0005-0000-0000-000059100000}"/>
    <cellStyle name="SAPBEXaggData 3 12 4" xfId="27213" xr:uid="{00000000-0005-0000-0000-00005A100000}"/>
    <cellStyle name="SAPBEXaggData 3 13" xfId="4368" xr:uid="{00000000-0005-0000-0000-00005B100000}"/>
    <cellStyle name="SAPBEXaggData 3 13 2" xfId="14230" xr:uid="{00000000-0005-0000-0000-00005C100000}"/>
    <cellStyle name="SAPBEXaggData 3 13 3" xfId="21290" xr:uid="{00000000-0005-0000-0000-00005D100000}"/>
    <cellStyle name="SAPBEXaggData 3 13 4" xfId="27764" xr:uid="{00000000-0005-0000-0000-00005E100000}"/>
    <cellStyle name="SAPBEXaggData 3 14" xfId="5108" xr:uid="{00000000-0005-0000-0000-00005F100000}"/>
    <cellStyle name="SAPBEXaggData 3 14 2" xfId="14965" xr:uid="{00000000-0005-0000-0000-000060100000}"/>
    <cellStyle name="SAPBEXaggData 3 14 3" xfId="22009" xr:uid="{00000000-0005-0000-0000-000061100000}"/>
    <cellStyle name="SAPBEXaggData 3 14 4" xfId="28472" xr:uid="{00000000-0005-0000-0000-000062100000}"/>
    <cellStyle name="SAPBEXaggData 3 15" xfId="4918" xr:uid="{00000000-0005-0000-0000-000063100000}"/>
    <cellStyle name="SAPBEXaggData 3 15 2" xfId="14776" xr:uid="{00000000-0005-0000-0000-000064100000}"/>
    <cellStyle name="SAPBEXaggData 3 15 3" xfId="21824" xr:uid="{00000000-0005-0000-0000-000065100000}"/>
    <cellStyle name="SAPBEXaggData 3 15 4" xfId="28289" xr:uid="{00000000-0005-0000-0000-000066100000}"/>
    <cellStyle name="SAPBEXaggData 3 16" xfId="4629" xr:uid="{00000000-0005-0000-0000-000067100000}"/>
    <cellStyle name="SAPBEXaggData 3 16 2" xfId="14491" xr:uid="{00000000-0005-0000-0000-000068100000}"/>
    <cellStyle name="SAPBEXaggData 3 16 3" xfId="21543" xr:uid="{00000000-0005-0000-0000-000069100000}"/>
    <cellStyle name="SAPBEXaggData 3 16 4" xfId="28014" xr:uid="{00000000-0005-0000-0000-00006A100000}"/>
    <cellStyle name="SAPBEXaggData 3 17" xfId="5720" xr:uid="{00000000-0005-0000-0000-00006B100000}"/>
    <cellStyle name="SAPBEXaggData 3 17 2" xfId="15574" xr:uid="{00000000-0005-0000-0000-00006C100000}"/>
    <cellStyle name="SAPBEXaggData 3 17 3" xfId="22602" xr:uid="{00000000-0005-0000-0000-00006D100000}"/>
    <cellStyle name="SAPBEXaggData 3 17 4" xfId="29063" xr:uid="{00000000-0005-0000-0000-00006E100000}"/>
    <cellStyle name="SAPBEXaggData 3 18" xfId="5591" xr:uid="{00000000-0005-0000-0000-00006F100000}"/>
    <cellStyle name="SAPBEXaggData 3 18 2" xfId="15446" xr:uid="{00000000-0005-0000-0000-000070100000}"/>
    <cellStyle name="SAPBEXaggData 3 18 3" xfId="22480" xr:uid="{00000000-0005-0000-0000-000071100000}"/>
    <cellStyle name="SAPBEXaggData 3 18 4" xfId="28941" xr:uid="{00000000-0005-0000-0000-000072100000}"/>
    <cellStyle name="SAPBEXaggData 3 19" xfId="6931" xr:uid="{00000000-0005-0000-0000-000073100000}"/>
    <cellStyle name="SAPBEXaggData 3 19 2" xfId="16721" xr:uid="{00000000-0005-0000-0000-000074100000}"/>
    <cellStyle name="SAPBEXaggData 3 19 3" xfId="23689" xr:uid="{00000000-0005-0000-0000-000075100000}"/>
    <cellStyle name="SAPBEXaggData 3 19 4" xfId="30125" xr:uid="{00000000-0005-0000-0000-000076100000}"/>
    <cellStyle name="SAPBEXaggData 3 2" xfId="645" xr:uid="{00000000-0005-0000-0000-000077100000}"/>
    <cellStyle name="SAPBEXaggData 3 2 10" xfId="5436" xr:uid="{00000000-0005-0000-0000-000078100000}"/>
    <cellStyle name="SAPBEXaggData 3 2 10 2" xfId="15293" xr:uid="{00000000-0005-0000-0000-000079100000}"/>
    <cellStyle name="SAPBEXaggData 3 2 10 2 2" xfId="38535" xr:uid="{00000000-0005-0000-0000-00007A100000}"/>
    <cellStyle name="SAPBEXaggData 3 2 10 2 3" xfId="45453" xr:uid="{00000000-0005-0000-0000-00007B100000}"/>
    <cellStyle name="SAPBEXaggData 3 2 10 2 4" xfId="48771" xr:uid="{00000000-0005-0000-0000-00007C100000}"/>
    <cellStyle name="SAPBEXaggData 3 2 10 3" xfId="22334" xr:uid="{00000000-0005-0000-0000-00007D100000}"/>
    <cellStyle name="SAPBEXaggData 3 2 10 4" xfId="28796" xr:uid="{00000000-0005-0000-0000-00007E100000}"/>
    <cellStyle name="SAPBEXaggData 3 2 10 5" xfId="34869" xr:uid="{00000000-0005-0000-0000-00007F100000}"/>
    <cellStyle name="SAPBEXaggData 3 2 10 6" xfId="41907" xr:uid="{00000000-0005-0000-0000-000080100000}"/>
    <cellStyle name="SAPBEXaggData 3 2 10 7" xfId="53147" xr:uid="{00000000-0005-0000-0000-000081100000}"/>
    <cellStyle name="SAPBEXaggData 3 2 11" xfId="6669" xr:uid="{00000000-0005-0000-0000-000082100000}"/>
    <cellStyle name="SAPBEXaggData 3 2 11 2" xfId="16512" xr:uid="{00000000-0005-0000-0000-000083100000}"/>
    <cellStyle name="SAPBEXaggData 3 2 11 2 2" xfId="39054" xr:uid="{00000000-0005-0000-0000-000084100000}"/>
    <cellStyle name="SAPBEXaggData 3 2 11 2 3" xfId="45972" xr:uid="{00000000-0005-0000-0000-000085100000}"/>
    <cellStyle name="SAPBEXaggData 3 2 11 2 4" xfId="50771" xr:uid="{00000000-0005-0000-0000-000086100000}"/>
    <cellStyle name="SAPBEXaggData 3 2 11 3" xfId="23516" xr:uid="{00000000-0005-0000-0000-000087100000}"/>
    <cellStyle name="SAPBEXaggData 3 2 11 4" xfId="29965" xr:uid="{00000000-0005-0000-0000-000088100000}"/>
    <cellStyle name="SAPBEXaggData 3 2 11 5" xfId="35391" xr:uid="{00000000-0005-0000-0000-000089100000}"/>
    <cellStyle name="SAPBEXaggData 3 2 11 6" xfId="42426" xr:uid="{00000000-0005-0000-0000-00008A100000}"/>
    <cellStyle name="SAPBEXaggData 3 2 11 7" xfId="51648" xr:uid="{00000000-0005-0000-0000-00008B100000}"/>
    <cellStyle name="SAPBEXaggData 3 2 12" xfId="6925" xr:uid="{00000000-0005-0000-0000-00008C100000}"/>
    <cellStyle name="SAPBEXaggData 3 2 12 2" xfId="16715" xr:uid="{00000000-0005-0000-0000-00008D100000}"/>
    <cellStyle name="SAPBEXaggData 3 2 12 2 2" xfId="38940" xr:uid="{00000000-0005-0000-0000-00008E100000}"/>
    <cellStyle name="SAPBEXaggData 3 2 12 2 3" xfId="45858" xr:uid="{00000000-0005-0000-0000-00008F100000}"/>
    <cellStyle name="SAPBEXaggData 3 2 12 2 4" xfId="50024" xr:uid="{00000000-0005-0000-0000-000090100000}"/>
    <cellStyle name="SAPBEXaggData 3 2 12 3" xfId="23683" xr:uid="{00000000-0005-0000-0000-000091100000}"/>
    <cellStyle name="SAPBEXaggData 3 2 12 4" xfId="30119" xr:uid="{00000000-0005-0000-0000-000092100000}"/>
    <cellStyle name="SAPBEXaggData 3 2 12 5" xfId="35277" xr:uid="{00000000-0005-0000-0000-000093100000}"/>
    <cellStyle name="SAPBEXaggData 3 2 12 6" xfId="42312" xr:uid="{00000000-0005-0000-0000-000094100000}"/>
    <cellStyle name="SAPBEXaggData 3 2 12 7" xfId="53607" xr:uid="{00000000-0005-0000-0000-000095100000}"/>
    <cellStyle name="SAPBEXaggData 3 2 13" xfId="6134" xr:uid="{00000000-0005-0000-0000-000096100000}"/>
    <cellStyle name="SAPBEXaggData 3 2 13 2" xfId="15982" xr:uid="{00000000-0005-0000-0000-000097100000}"/>
    <cellStyle name="SAPBEXaggData 3 2 13 2 2" xfId="39928" xr:uid="{00000000-0005-0000-0000-000098100000}"/>
    <cellStyle name="SAPBEXaggData 3 2 13 2 3" xfId="46846" xr:uid="{00000000-0005-0000-0000-000099100000}"/>
    <cellStyle name="SAPBEXaggData 3 2 13 2 4" xfId="50789" xr:uid="{00000000-0005-0000-0000-00009A100000}"/>
    <cellStyle name="SAPBEXaggData 3 2 13 3" xfId="22998" xr:uid="{00000000-0005-0000-0000-00009B100000}"/>
    <cellStyle name="SAPBEXaggData 3 2 13 4" xfId="29456" xr:uid="{00000000-0005-0000-0000-00009C100000}"/>
    <cellStyle name="SAPBEXaggData 3 2 13 5" xfId="36316" xr:uid="{00000000-0005-0000-0000-00009D100000}"/>
    <cellStyle name="SAPBEXaggData 3 2 13 6" xfId="43300" xr:uid="{00000000-0005-0000-0000-00009E100000}"/>
    <cellStyle name="SAPBEXaggData 3 2 13 7" xfId="52503" xr:uid="{00000000-0005-0000-0000-00009F100000}"/>
    <cellStyle name="SAPBEXaggData 3 2 14" xfId="7122" xr:uid="{00000000-0005-0000-0000-0000A0100000}"/>
    <cellStyle name="SAPBEXaggData 3 2 14 2" xfId="16912" xr:uid="{00000000-0005-0000-0000-0000A1100000}"/>
    <cellStyle name="SAPBEXaggData 3 2 14 2 2" xfId="40037" xr:uid="{00000000-0005-0000-0000-0000A2100000}"/>
    <cellStyle name="SAPBEXaggData 3 2 14 2 3" xfId="46955" xr:uid="{00000000-0005-0000-0000-0000A3100000}"/>
    <cellStyle name="SAPBEXaggData 3 2 14 2 4" xfId="49728" xr:uid="{00000000-0005-0000-0000-0000A4100000}"/>
    <cellStyle name="SAPBEXaggData 3 2 14 3" xfId="23875" xr:uid="{00000000-0005-0000-0000-0000A5100000}"/>
    <cellStyle name="SAPBEXaggData 3 2 14 4" xfId="30310" xr:uid="{00000000-0005-0000-0000-0000A6100000}"/>
    <cellStyle name="SAPBEXaggData 3 2 14 5" xfId="36452" xr:uid="{00000000-0005-0000-0000-0000A7100000}"/>
    <cellStyle name="SAPBEXaggData 3 2 14 6" xfId="43409" xr:uid="{00000000-0005-0000-0000-0000A8100000}"/>
    <cellStyle name="SAPBEXaggData 3 2 14 7" xfId="50612" xr:uid="{00000000-0005-0000-0000-0000A9100000}"/>
    <cellStyle name="SAPBEXaggData 3 2 15" xfId="5567" xr:uid="{00000000-0005-0000-0000-0000AA100000}"/>
    <cellStyle name="SAPBEXaggData 3 2 15 2" xfId="15423" xr:uid="{00000000-0005-0000-0000-0000AB100000}"/>
    <cellStyle name="SAPBEXaggData 3 2 15 2 2" xfId="40157" xr:uid="{00000000-0005-0000-0000-0000AC100000}"/>
    <cellStyle name="SAPBEXaggData 3 2 15 2 3" xfId="47075" xr:uid="{00000000-0005-0000-0000-0000AD100000}"/>
    <cellStyle name="SAPBEXaggData 3 2 15 2 4" xfId="47937" xr:uid="{00000000-0005-0000-0000-0000AE100000}"/>
    <cellStyle name="SAPBEXaggData 3 2 15 3" xfId="22458" xr:uid="{00000000-0005-0000-0000-0000AF100000}"/>
    <cellStyle name="SAPBEXaggData 3 2 15 4" xfId="28920" xr:uid="{00000000-0005-0000-0000-0000B0100000}"/>
    <cellStyle name="SAPBEXaggData 3 2 15 5" xfId="36572" xr:uid="{00000000-0005-0000-0000-0000B1100000}"/>
    <cellStyle name="SAPBEXaggData 3 2 15 6" xfId="43529" xr:uid="{00000000-0005-0000-0000-0000B2100000}"/>
    <cellStyle name="SAPBEXaggData 3 2 15 7" xfId="52261" xr:uid="{00000000-0005-0000-0000-0000B3100000}"/>
    <cellStyle name="SAPBEXaggData 3 2 16" xfId="6555" xr:uid="{00000000-0005-0000-0000-0000B4100000}"/>
    <cellStyle name="SAPBEXaggData 3 2 16 2" xfId="16398" xr:uid="{00000000-0005-0000-0000-0000B5100000}"/>
    <cellStyle name="SAPBEXaggData 3 2 16 2 2" xfId="40166" xr:uid="{00000000-0005-0000-0000-0000B6100000}"/>
    <cellStyle name="SAPBEXaggData 3 2 16 2 3" xfId="47084" xr:uid="{00000000-0005-0000-0000-0000B7100000}"/>
    <cellStyle name="SAPBEXaggData 3 2 16 2 4" xfId="47643" xr:uid="{00000000-0005-0000-0000-0000B8100000}"/>
    <cellStyle name="SAPBEXaggData 3 2 16 3" xfId="23404" xr:uid="{00000000-0005-0000-0000-0000B9100000}"/>
    <cellStyle name="SAPBEXaggData 3 2 16 4" xfId="29854" xr:uid="{00000000-0005-0000-0000-0000BA100000}"/>
    <cellStyle name="SAPBEXaggData 3 2 16 5" xfId="36581" xr:uid="{00000000-0005-0000-0000-0000BB100000}"/>
    <cellStyle name="SAPBEXaggData 3 2 16 6" xfId="43538" xr:uid="{00000000-0005-0000-0000-0000BC100000}"/>
    <cellStyle name="SAPBEXaggData 3 2 16 7" xfId="54209" xr:uid="{00000000-0005-0000-0000-0000BD100000}"/>
    <cellStyle name="SAPBEXaggData 3 2 17" xfId="6344" xr:uid="{00000000-0005-0000-0000-0000BE100000}"/>
    <cellStyle name="SAPBEXaggData 3 2 17 2" xfId="16189" xr:uid="{00000000-0005-0000-0000-0000BF100000}"/>
    <cellStyle name="SAPBEXaggData 3 2 17 2 2" xfId="39754" xr:uid="{00000000-0005-0000-0000-0000C0100000}"/>
    <cellStyle name="SAPBEXaggData 3 2 17 2 3" xfId="46672" xr:uid="{00000000-0005-0000-0000-0000C1100000}"/>
    <cellStyle name="SAPBEXaggData 3 2 17 2 4" xfId="48837" xr:uid="{00000000-0005-0000-0000-0000C2100000}"/>
    <cellStyle name="SAPBEXaggData 3 2 17 3" xfId="23196" xr:uid="{00000000-0005-0000-0000-0000C3100000}"/>
    <cellStyle name="SAPBEXaggData 3 2 17 4" xfId="29650" xr:uid="{00000000-0005-0000-0000-0000C4100000}"/>
    <cellStyle name="SAPBEXaggData 3 2 17 5" xfId="36132" xr:uid="{00000000-0005-0000-0000-0000C5100000}"/>
    <cellStyle name="SAPBEXaggData 3 2 17 6" xfId="43126" xr:uid="{00000000-0005-0000-0000-0000C6100000}"/>
    <cellStyle name="SAPBEXaggData 3 2 17 7" xfId="53990" xr:uid="{00000000-0005-0000-0000-0000C7100000}"/>
    <cellStyle name="SAPBEXaggData 3 2 18" xfId="7429" xr:uid="{00000000-0005-0000-0000-0000C8100000}"/>
    <cellStyle name="SAPBEXaggData 3 2 18 2" xfId="17215" xr:uid="{00000000-0005-0000-0000-0000C9100000}"/>
    <cellStyle name="SAPBEXaggData 3 2 18 2 2" xfId="40008" xr:uid="{00000000-0005-0000-0000-0000CA100000}"/>
    <cellStyle name="SAPBEXaggData 3 2 18 2 3" xfId="46926" xr:uid="{00000000-0005-0000-0000-0000CB100000}"/>
    <cellStyle name="SAPBEXaggData 3 2 18 2 4" xfId="49729" xr:uid="{00000000-0005-0000-0000-0000CC100000}"/>
    <cellStyle name="SAPBEXaggData 3 2 18 3" xfId="24177" xr:uid="{00000000-0005-0000-0000-0000CD100000}"/>
    <cellStyle name="SAPBEXaggData 3 2 18 4" xfId="30605" xr:uid="{00000000-0005-0000-0000-0000CE100000}"/>
    <cellStyle name="SAPBEXaggData 3 2 18 5" xfId="36399" xr:uid="{00000000-0005-0000-0000-0000CF100000}"/>
    <cellStyle name="SAPBEXaggData 3 2 18 6" xfId="43380" xr:uid="{00000000-0005-0000-0000-0000D0100000}"/>
    <cellStyle name="SAPBEXaggData 3 2 18 7" xfId="54531" xr:uid="{00000000-0005-0000-0000-0000D1100000}"/>
    <cellStyle name="SAPBEXaggData 3 2 19" xfId="5940" xr:uid="{00000000-0005-0000-0000-0000D2100000}"/>
    <cellStyle name="SAPBEXaggData 3 2 19 2" xfId="15792" xr:uid="{00000000-0005-0000-0000-0000D3100000}"/>
    <cellStyle name="SAPBEXaggData 3 2 19 2 2" xfId="40181" xr:uid="{00000000-0005-0000-0000-0000D4100000}"/>
    <cellStyle name="SAPBEXaggData 3 2 19 2 3" xfId="47099" xr:uid="{00000000-0005-0000-0000-0000D5100000}"/>
    <cellStyle name="SAPBEXaggData 3 2 19 2 4" xfId="51323" xr:uid="{00000000-0005-0000-0000-0000D6100000}"/>
    <cellStyle name="SAPBEXaggData 3 2 19 3" xfId="22814" xr:uid="{00000000-0005-0000-0000-0000D7100000}"/>
    <cellStyle name="SAPBEXaggData 3 2 19 4" xfId="29275" xr:uid="{00000000-0005-0000-0000-0000D8100000}"/>
    <cellStyle name="SAPBEXaggData 3 2 19 5" xfId="36596" xr:uid="{00000000-0005-0000-0000-0000D9100000}"/>
    <cellStyle name="SAPBEXaggData 3 2 19 6" xfId="43553" xr:uid="{00000000-0005-0000-0000-0000DA100000}"/>
    <cellStyle name="SAPBEXaggData 3 2 19 7" xfId="51288" xr:uid="{00000000-0005-0000-0000-0000DB100000}"/>
    <cellStyle name="SAPBEXaggData 3 2 2" xfId="2639" xr:uid="{00000000-0005-0000-0000-0000DC100000}"/>
    <cellStyle name="SAPBEXaggData 3 2 2 2" xfId="12872" xr:uid="{00000000-0005-0000-0000-0000DD100000}"/>
    <cellStyle name="SAPBEXaggData 3 2 2 2 2" xfId="20275" xr:uid="{00000000-0005-0000-0000-0000DE100000}"/>
    <cellStyle name="SAPBEXaggData 3 2 2 2 3" xfId="26885" xr:uid="{00000000-0005-0000-0000-0000DF100000}"/>
    <cellStyle name="SAPBEXaggData 3 2 2 2 4" xfId="37590" xr:uid="{00000000-0005-0000-0000-0000E0100000}"/>
    <cellStyle name="SAPBEXaggData 3 2 2 2 5" xfId="44534" xr:uid="{00000000-0005-0000-0000-0000E1100000}"/>
    <cellStyle name="SAPBEXaggData 3 2 2 2 6" xfId="52488" xr:uid="{00000000-0005-0000-0000-0000E2100000}"/>
    <cellStyle name="SAPBEXaggData 3 2 2 3" xfId="10464" xr:uid="{00000000-0005-0000-0000-0000E3100000}"/>
    <cellStyle name="SAPBEXaggData 3 2 2 4" xfId="12624" xr:uid="{00000000-0005-0000-0000-0000E4100000}"/>
    <cellStyle name="SAPBEXaggData 3 2 2 5" xfId="19939" xr:uid="{00000000-0005-0000-0000-0000E5100000}"/>
    <cellStyle name="SAPBEXaggData 3 2 2 6" xfId="33849" xr:uid="{00000000-0005-0000-0000-0000E6100000}"/>
    <cellStyle name="SAPBEXaggData 3 2 2 7" xfId="40983" xr:uid="{00000000-0005-0000-0000-0000E7100000}"/>
    <cellStyle name="SAPBEXaggData 3 2 2 8" xfId="50600" xr:uid="{00000000-0005-0000-0000-0000E8100000}"/>
    <cellStyle name="SAPBEXaggData 3 2 20" xfId="6505" xr:uid="{00000000-0005-0000-0000-0000E9100000}"/>
    <cellStyle name="SAPBEXaggData 3 2 20 2" xfId="16348" xr:uid="{00000000-0005-0000-0000-0000EA100000}"/>
    <cellStyle name="SAPBEXaggData 3 2 20 2 2" xfId="40311" xr:uid="{00000000-0005-0000-0000-0000EB100000}"/>
    <cellStyle name="SAPBEXaggData 3 2 20 2 3" xfId="47229" xr:uid="{00000000-0005-0000-0000-0000EC100000}"/>
    <cellStyle name="SAPBEXaggData 3 2 20 2 4" xfId="49787" xr:uid="{00000000-0005-0000-0000-0000ED100000}"/>
    <cellStyle name="SAPBEXaggData 3 2 20 3" xfId="23355" xr:uid="{00000000-0005-0000-0000-0000EE100000}"/>
    <cellStyle name="SAPBEXaggData 3 2 20 4" xfId="29806" xr:uid="{00000000-0005-0000-0000-0000EF100000}"/>
    <cellStyle name="SAPBEXaggData 3 2 20 5" xfId="36726" xr:uid="{00000000-0005-0000-0000-0000F0100000}"/>
    <cellStyle name="SAPBEXaggData 3 2 20 6" xfId="43683" xr:uid="{00000000-0005-0000-0000-0000F1100000}"/>
    <cellStyle name="SAPBEXaggData 3 2 20 7" xfId="54537" xr:uid="{00000000-0005-0000-0000-0000F2100000}"/>
    <cellStyle name="SAPBEXaggData 3 2 21" xfId="7290" xr:uid="{00000000-0005-0000-0000-0000F3100000}"/>
    <cellStyle name="SAPBEXaggData 3 2 21 2" xfId="17076" xr:uid="{00000000-0005-0000-0000-0000F4100000}"/>
    <cellStyle name="SAPBEXaggData 3 2 21 2 2" xfId="40511" xr:uid="{00000000-0005-0000-0000-0000F5100000}"/>
    <cellStyle name="SAPBEXaggData 3 2 21 2 3" xfId="47429" xr:uid="{00000000-0005-0000-0000-0000F6100000}"/>
    <cellStyle name="SAPBEXaggData 3 2 21 2 4" xfId="47564" xr:uid="{00000000-0005-0000-0000-0000F7100000}"/>
    <cellStyle name="SAPBEXaggData 3 2 21 3" xfId="24038" xr:uid="{00000000-0005-0000-0000-0000F8100000}"/>
    <cellStyle name="SAPBEXaggData 3 2 21 4" xfId="30469" xr:uid="{00000000-0005-0000-0000-0000F9100000}"/>
    <cellStyle name="SAPBEXaggData 3 2 21 5" xfId="36927" xr:uid="{00000000-0005-0000-0000-0000FA100000}"/>
    <cellStyle name="SAPBEXaggData 3 2 21 6" xfId="43883" xr:uid="{00000000-0005-0000-0000-0000FB100000}"/>
    <cellStyle name="SAPBEXaggData 3 2 21 7" xfId="51284" xr:uid="{00000000-0005-0000-0000-0000FC100000}"/>
    <cellStyle name="SAPBEXaggData 3 2 22" xfId="7596" xr:uid="{00000000-0005-0000-0000-0000FD100000}"/>
    <cellStyle name="SAPBEXaggData 3 2 22 2" xfId="17381" xr:uid="{00000000-0005-0000-0000-0000FE100000}"/>
    <cellStyle name="SAPBEXaggData 3 2 22 3" xfId="24341" xr:uid="{00000000-0005-0000-0000-0000FF100000}"/>
    <cellStyle name="SAPBEXaggData 3 2 22 4" xfId="30769" xr:uid="{00000000-0005-0000-0000-000000110000}"/>
    <cellStyle name="SAPBEXaggData 3 2 22 5" xfId="37181" xr:uid="{00000000-0005-0000-0000-000001110000}"/>
    <cellStyle name="SAPBEXaggData 3 2 22 6" xfId="44127" xr:uid="{00000000-0005-0000-0000-000002110000}"/>
    <cellStyle name="SAPBEXaggData 3 2 22 7" xfId="52200" xr:uid="{00000000-0005-0000-0000-000003110000}"/>
    <cellStyle name="SAPBEXaggData 3 2 23" xfId="8504" xr:uid="{00000000-0005-0000-0000-000004110000}"/>
    <cellStyle name="SAPBEXaggData 3 2 23 2" xfId="18288" xr:uid="{00000000-0005-0000-0000-000005110000}"/>
    <cellStyle name="SAPBEXaggData 3 2 23 3" xfId="25224" xr:uid="{00000000-0005-0000-0000-000006110000}"/>
    <cellStyle name="SAPBEXaggData 3 2 23 4" xfId="31637" xr:uid="{00000000-0005-0000-0000-000007110000}"/>
    <cellStyle name="SAPBEXaggData 3 2 24" xfId="7725" xr:uid="{00000000-0005-0000-0000-000008110000}"/>
    <cellStyle name="SAPBEXaggData 3 2 24 2" xfId="17510" xr:uid="{00000000-0005-0000-0000-000009110000}"/>
    <cellStyle name="SAPBEXaggData 3 2 24 3" xfId="24467" xr:uid="{00000000-0005-0000-0000-00000A110000}"/>
    <cellStyle name="SAPBEXaggData 3 2 24 4" xfId="30893" xr:uid="{00000000-0005-0000-0000-00000B110000}"/>
    <cellStyle name="SAPBEXaggData 3 2 25" xfId="8654" xr:uid="{00000000-0005-0000-0000-00000C110000}"/>
    <cellStyle name="SAPBEXaggData 3 2 25 2" xfId="18438" xr:uid="{00000000-0005-0000-0000-00000D110000}"/>
    <cellStyle name="SAPBEXaggData 3 2 25 3" xfId="25373" xr:uid="{00000000-0005-0000-0000-00000E110000}"/>
    <cellStyle name="SAPBEXaggData 3 2 25 4" xfId="31786" xr:uid="{00000000-0005-0000-0000-00000F110000}"/>
    <cellStyle name="SAPBEXaggData 3 2 26" xfId="8360" xr:uid="{00000000-0005-0000-0000-000010110000}"/>
    <cellStyle name="SAPBEXaggData 3 2 26 2" xfId="18144" xr:uid="{00000000-0005-0000-0000-000011110000}"/>
    <cellStyle name="SAPBEXaggData 3 2 26 3" xfId="25083" xr:uid="{00000000-0005-0000-0000-000012110000}"/>
    <cellStyle name="SAPBEXaggData 3 2 26 4" xfId="31499" xr:uid="{00000000-0005-0000-0000-000013110000}"/>
    <cellStyle name="SAPBEXaggData 3 2 27" xfId="8763" xr:uid="{00000000-0005-0000-0000-000014110000}"/>
    <cellStyle name="SAPBEXaggData 3 2 27 2" xfId="18547" xr:uid="{00000000-0005-0000-0000-000015110000}"/>
    <cellStyle name="SAPBEXaggData 3 2 27 3" xfId="25479" xr:uid="{00000000-0005-0000-0000-000016110000}"/>
    <cellStyle name="SAPBEXaggData 3 2 27 4" xfId="31891" xr:uid="{00000000-0005-0000-0000-000017110000}"/>
    <cellStyle name="SAPBEXaggData 3 2 28" xfId="8853" xr:uid="{00000000-0005-0000-0000-000018110000}"/>
    <cellStyle name="SAPBEXaggData 3 2 28 2" xfId="18636" xr:uid="{00000000-0005-0000-0000-000019110000}"/>
    <cellStyle name="SAPBEXaggData 3 2 28 3" xfId="25562" xr:uid="{00000000-0005-0000-0000-00001A110000}"/>
    <cellStyle name="SAPBEXaggData 3 2 28 4" xfId="31972" xr:uid="{00000000-0005-0000-0000-00001B110000}"/>
    <cellStyle name="SAPBEXaggData 3 2 29" xfId="8736" xr:uid="{00000000-0005-0000-0000-00001C110000}"/>
    <cellStyle name="SAPBEXaggData 3 2 29 2" xfId="18520" xr:uid="{00000000-0005-0000-0000-00001D110000}"/>
    <cellStyle name="SAPBEXaggData 3 2 29 3" xfId="25452" xr:uid="{00000000-0005-0000-0000-00001E110000}"/>
    <cellStyle name="SAPBEXaggData 3 2 29 4" xfId="31864" xr:uid="{00000000-0005-0000-0000-00001F110000}"/>
    <cellStyle name="SAPBEXaggData 3 2 3" xfId="3837" xr:uid="{00000000-0005-0000-0000-000020110000}"/>
    <cellStyle name="SAPBEXaggData 3 2 3 2" xfId="13749" xr:uid="{00000000-0005-0000-0000-000021110000}"/>
    <cellStyle name="SAPBEXaggData 3 2 3 2 2" xfId="37669" xr:uid="{00000000-0005-0000-0000-000022110000}"/>
    <cellStyle name="SAPBEXaggData 3 2 3 2 3" xfId="44613" xr:uid="{00000000-0005-0000-0000-000023110000}"/>
    <cellStyle name="SAPBEXaggData 3 2 3 2 4" xfId="53037" xr:uid="{00000000-0005-0000-0000-000024110000}"/>
    <cellStyle name="SAPBEXaggData 3 2 3 3" xfId="20880" xr:uid="{00000000-0005-0000-0000-000025110000}"/>
    <cellStyle name="SAPBEXaggData 3 2 3 4" xfId="27376" xr:uid="{00000000-0005-0000-0000-000026110000}"/>
    <cellStyle name="SAPBEXaggData 3 2 3 5" xfId="33928" xr:uid="{00000000-0005-0000-0000-000027110000}"/>
    <cellStyle name="SAPBEXaggData 3 2 3 6" xfId="41062" xr:uid="{00000000-0005-0000-0000-000028110000}"/>
    <cellStyle name="SAPBEXaggData 3 2 3 7" xfId="54440" xr:uid="{00000000-0005-0000-0000-000029110000}"/>
    <cellStyle name="SAPBEXaggData 3 2 30" xfId="11664" xr:uid="{00000000-0005-0000-0000-00002A110000}"/>
    <cellStyle name="SAPBEXaggData 3 2 30 2" xfId="19123" xr:uid="{00000000-0005-0000-0000-00002B110000}"/>
    <cellStyle name="SAPBEXaggData 3 2 30 3" xfId="25755" xr:uid="{00000000-0005-0000-0000-00002C110000}"/>
    <cellStyle name="SAPBEXaggData 3 2 31" xfId="9397" xr:uid="{00000000-0005-0000-0000-00002D110000}"/>
    <cellStyle name="SAPBEXaggData 3 2 32" xfId="9102" xr:uid="{00000000-0005-0000-0000-00002E110000}"/>
    <cellStyle name="SAPBEXaggData 3 2 33" xfId="32231" xr:uid="{00000000-0005-0000-0000-00002F110000}"/>
    <cellStyle name="SAPBEXaggData 3 2 34" xfId="32142" xr:uid="{00000000-0005-0000-0000-000030110000}"/>
    <cellStyle name="SAPBEXaggData 3 2 35" xfId="47501" xr:uid="{00000000-0005-0000-0000-000031110000}"/>
    <cellStyle name="SAPBEXaggData 3 2 4" xfId="4060" xr:uid="{00000000-0005-0000-0000-000032110000}"/>
    <cellStyle name="SAPBEXaggData 3 2 4 2" xfId="13947" xr:uid="{00000000-0005-0000-0000-000033110000}"/>
    <cellStyle name="SAPBEXaggData 3 2 4 2 2" xfId="37612" xr:uid="{00000000-0005-0000-0000-000034110000}"/>
    <cellStyle name="SAPBEXaggData 3 2 4 2 3" xfId="44556" xr:uid="{00000000-0005-0000-0000-000035110000}"/>
    <cellStyle name="SAPBEXaggData 3 2 4 2 4" xfId="50306" xr:uid="{00000000-0005-0000-0000-000036110000}"/>
    <cellStyle name="SAPBEXaggData 3 2 4 3" xfId="21043" xr:uid="{00000000-0005-0000-0000-000037110000}"/>
    <cellStyle name="SAPBEXaggData 3 2 4 4" xfId="27536" xr:uid="{00000000-0005-0000-0000-000038110000}"/>
    <cellStyle name="SAPBEXaggData 3 2 4 5" xfId="33871" xr:uid="{00000000-0005-0000-0000-000039110000}"/>
    <cellStyle name="SAPBEXaggData 3 2 4 6" xfId="41005" xr:uid="{00000000-0005-0000-0000-00003A110000}"/>
    <cellStyle name="SAPBEXaggData 3 2 4 7" xfId="47856" xr:uid="{00000000-0005-0000-0000-00003B110000}"/>
    <cellStyle name="SAPBEXaggData 3 2 5" xfId="5033" xr:uid="{00000000-0005-0000-0000-00003C110000}"/>
    <cellStyle name="SAPBEXaggData 3 2 5 2" xfId="14890" xr:uid="{00000000-0005-0000-0000-00003D110000}"/>
    <cellStyle name="SAPBEXaggData 3 2 5 2 2" xfId="37296" xr:uid="{00000000-0005-0000-0000-00003E110000}"/>
    <cellStyle name="SAPBEXaggData 3 2 5 2 3" xfId="44242" xr:uid="{00000000-0005-0000-0000-00003F110000}"/>
    <cellStyle name="SAPBEXaggData 3 2 5 2 4" xfId="54272" xr:uid="{00000000-0005-0000-0000-000040110000}"/>
    <cellStyle name="SAPBEXaggData 3 2 5 3" xfId="21936" xr:uid="{00000000-0005-0000-0000-000041110000}"/>
    <cellStyle name="SAPBEXaggData 3 2 5 4" xfId="28400" xr:uid="{00000000-0005-0000-0000-000042110000}"/>
    <cellStyle name="SAPBEXaggData 3 2 5 5" xfId="33548" xr:uid="{00000000-0005-0000-0000-000043110000}"/>
    <cellStyle name="SAPBEXaggData 3 2 5 6" xfId="40684" xr:uid="{00000000-0005-0000-0000-000044110000}"/>
    <cellStyle name="SAPBEXaggData 3 2 5 7" xfId="54178" xr:uid="{00000000-0005-0000-0000-000045110000}"/>
    <cellStyle name="SAPBEXaggData 3 2 6" xfId="5167" xr:uid="{00000000-0005-0000-0000-000046110000}"/>
    <cellStyle name="SAPBEXaggData 3 2 6 2" xfId="15024" xr:uid="{00000000-0005-0000-0000-000047110000}"/>
    <cellStyle name="SAPBEXaggData 3 2 6 2 2" xfId="37828" xr:uid="{00000000-0005-0000-0000-000048110000}"/>
    <cellStyle name="SAPBEXaggData 3 2 6 2 3" xfId="44769" xr:uid="{00000000-0005-0000-0000-000049110000}"/>
    <cellStyle name="SAPBEXaggData 3 2 6 2 4" xfId="48037" xr:uid="{00000000-0005-0000-0000-00004A110000}"/>
    <cellStyle name="SAPBEXaggData 3 2 6 3" xfId="22066" xr:uid="{00000000-0005-0000-0000-00004B110000}"/>
    <cellStyle name="SAPBEXaggData 3 2 6 4" xfId="28529" xr:uid="{00000000-0005-0000-0000-00004C110000}"/>
    <cellStyle name="SAPBEXaggData 3 2 6 5" xfId="34086" xr:uid="{00000000-0005-0000-0000-00004D110000}"/>
    <cellStyle name="SAPBEXaggData 3 2 6 6" xfId="41218" xr:uid="{00000000-0005-0000-0000-00004E110000}"/>
    <cellStyle name="SAPBEXaggData 3 2 6 7" xfId="51442" xr:uid="{00000000-0005-0000-0000-00004F110000}"/>
    <cellStyle name="SAPBEXaggData 3 2 7" xfId="4502" xr:uid="{00000000-0005-0000-0000-000050110000}"/>
    <cellStyle name="SAPBEXaggData 3 2 7 2" xfId="14364" xr:uid="{00000000-0005-0000-0000-000051110000}"/>
    <cellStyle name="SAPBEXaggData 3 2 7 2 2" xfId="37630" xr:uid="{00000000-0005-0000-0000-000052110000}"/>
    <cellStyle name="SAPBEXaggData 3 2 7 2 3" xfId="44574" xr:uid="{00000000-0005-0000-0000-000053110000}"/>
    <cellStyle name="SAPBEXaggData 3 2 7 2 4" xfId="54346" xr:uid="{00000000-0005-0000-0000-000054110000}"/>
    <cellStyle name="SAPBEXaggData 3 2 7 3" xfId="21420" xr:uid="{00000000-0005-0000-0000-000055110000}"/>
    <cellStyle name="SAPBEXaggData 3 2 7 4" xfId="27894" xr:uid="{00000000-0005-0000-0000-000056110000}"/>
    <cellStyle name="SAPBEXaggData 3 2 7 5" xfId="33889" xr:uid="{00000000-0005-0000-0000-000057110000}"/>
    <cellStyle name="SAPBEXaggData 3 2 7 6" xfId="41023" xr:uid="{00000000-0005-0000-0000-000058110000}"/>
    <cellStyle name="SAPBEXaggData 3 2 7 7" xfId="50925" xr:uid="{00000000-0005-0000-0000-000059110000}"/>
    <cellStyle name="SAPBEXaggData 3 2 8" xfId="4824" xr:uid="{00000000-0005-0000-0000-00005A110000}"/>
    <cellStyle name="SAPBEXaggData 3 2 8 2" xfId="14686" xr:uid="{00000000-0005-0000-0000-00005B110000}"/>
    <cellStyle name="SAPBEXaggData 3 2 8 2 2" xfId="38405" xr:uid="{00000000-0005-0000-0000-00005C110000}"/>
    <cellStyle name="SAPBEXaggData 3 2 8 2 3" xfId="45323" xr:uid="{00000000-0005-0000-0000-00005D110000}"/>
    <cellStyle name="SAPBEXaggData 3 2 8 2 4" xfId="48671" xr:uid="{00000000-0005-0000-0000-00005E110000}"/>
    <cellStyle name="SAPBEXaggData 3 2 8 3" xfId="21735" xr:uid="{00000000-0005-0000-0000-00005F110000}"/>
    <cellStyle name="SAPBEXaggData 3 2 8 4" xfId="28203" xr:uid="{00000000-0005-0000-0000-000060110000}"/>
    <cellStyle name="SAPBEXaggData 3 2 8 5" xfId="34739" xr:uid="{00000000-0005-0000-0000-000061110000}"/>
    <cellStyle name="SAPBEXaggData 3 2 8 6" xfId="41777" xr:uid="{00000000-0005-0000-0000-000062110000}"/>
    <cellStyle name="SAPBEXaggData 3 2 8 7" xfId="47697" xr:uid="{00000000-0005-0000-0000-000063110000}"/>
    <cellStyle name="SAPBEXaggData 3 2 9" xfId="4792" xr:uid="{00000000-0005-0000-0000-000064110000}"/>
    <cellStyle name="SAPBEXaggData 3 2 9 2" xfId="14654" xr:uid="{00000000-0005-0000-0000-000065110000}"/>
    <cellStyle name="SAPBEXaggData 3 2 9 2 2" xfId="38483" xr:uid="{00000000-0005-0000-0000-000066110000}"/>
    <cellStyle name="SAPBEXaggData 3 2 9 2 3" xfId="45401" xr:uid="{00000000-0005-0000-0000-000067110000}"/>
    <cellStyle name="SAPBEXaggData 3 2 9 2 4" xfId="47661" xr:uid="{00000000-0005-0000-0000-000068110000}"/>
    <cellStyle name="SAPBEXaggData 3 2 9 3" xfId="21703" xr:uid="{00000000-0005-0000-0000-000069110000}"/>
    <cellStyle name="SAPBEXaggData 3 2 9 4" xfId="28172" xr:uid="{00000000-0005-0000-0000-00006A110000}"/>
    <cellStyle name="SAPBEXaggData 3 2 9 5" xfId="34817" xr:uid="{00000000-0005-0000-0000-00006B110000}"/>
    <cellStyle name="SAPBEXaggData 3 2 9 6" xfId="41855" xr:uid="{00000000-0005-0000-0000-00006C110000}"/>
    <cellStyle name="SAPBEXaggData 3 2 9 7" xfId="53143" xr:uid="{00000000-0005-0000-0000-00006D110000}"/>
    <cellStyle name="SAPBEXaggData 3 20" xfId="8206" xr:uid="{00000000-0005-0000-0000-00006E110000}"/>
    <cellStyle name="SAPBEXaggData 3 20 2" xfId="17990" xr:uid="{00000000-0005-0000-0000-00006F110000}"/>
    <cellStyle name="SAPBEXaggData 3 20 3" xfId="24934" xr:uid="{00000000-0005-0000-0000-000070110000}"/>
    <cellStyle name="SAPBEXaggData 3 20 4" xfId="31353" xr:uid="{00000000-0005-0000-0000-000071110000}"/>
    <cellStyle name="SAPBEXaggData 3 21" xfId="8708" xr:uid="{00000000-0005-0000-0000-000072110000}"/>
    <cellStyle name="SAPBEXaggData 3 21 2" xfId="18492" xr:uid="{00000000-0005-0000-0000-000073110000}"/>
    <cellStyle name="SAPBEXaggData 3 21 3" xfId="25426" xr:uid="{00000000-0005-0000-0000-000074110000}"/>
    <cellStyle name="SAPBEXaggData 3 21 4" xfId="31838" xr:uid="{00000000-0005-0000-0000-000075110000}"/>
    <cellStyle name="SAPBEXaggData 3 22" xfId="11552" xr:uid="{00000000-0005-0000-0000-000076110000}"/>
    <cellStyle name="SAPBEXaggData 3 22 2" xfId="19011" xr:uid="{00000000-0005-0000-0000-000077110000}"/>
    <cellStyle name="SAPBEXaggData 3 22 3" xfId="25643" xr:uid="{00000000-0005-0000-0000-000078110000}"/>
    <cellStyle name="SAPBEXaggData 3 23" xfId="9266" xr:uid="{00000000-0005-0000-0000-000079110000}"/>
    <cellStyle name="SAPBEXaggData 3 24" xfId="13771" xr:uid="{00000000-0005-0000-0000-00007A110000}"/>
    <cellStyle name="SAPBEXaggData 3 25" xfId="53452" xr:uid="{00000000-0005-0000-0000-00007B110000}"/>
    <cellStyle name="SAPBEXaggData 3 3" xfId="905" xr:uid="{00000000-0005-0000-0000-00007C110000}"/>
    <cellStyle name="SAPBEXaggData 3 3 2" xfId="2810" xr:uid="{00000000-0005-0000-0000-00007D110000}"/>
    <cellStyle name="SAPBEXaggData 3 3 2 2" xfId="13037" xr:uid="{00000000-0005-0000-0000-00007E110000}"/>
    <cellStyle name="SAPBEXaggData 3 3 2 2 2" xfId="20433" xr:uid="{00000000-0005-0000-0000-00007F110000}"/>
    <cellStyle name="SAPBEXaggData 3 3 2 2 3" xfId="27040" xr:uid="{00000000-0005-0000-0000-000080110000}"/>
    <cellStyle name="SAPBEXaggData 3 3 2 3" xfId="10611" xr:uid="{00000000-0005-0000-0000-000081110000}"/>
    <cellStyle name="SAPBEXaggData 3 3 2 4" xfId="11123" xr:uid="{00000000-0005-0000-0000-000082110000}"/>
    <cellStyle name="SAPBEXaggData 3 3 2 5" xfId="20464" xr:uid="{00000000-0005-0000-0000-000083110000}"/>
    <cellStyle name="SAPBEXaggData 3 3 2 6" xfId="38237" xr:uid="{00000000-0005-0000-0000-000084110000}"/>
    <cellStyle name="SAPBEXaggData 3 3 2 7" xfId="45157" xr:uid="{00000000-0005-0000-0000-000085110000}"/>
    <cellStyle name="SAPBEXaggData 3 3 2 8" xfId="48122" xr:uid="{00000000-0005-0000-0000-000086110000}"/>
    <cellStyle name="SAPBEXaggData 3 3 3" xfId="11784" xr:uid="{00000000-0005-0000-0000-000087110000}"/>
    <cellStyle name="SAPBEXaggData 3 3 3 2" xfId="19243" xr:uid="{00000000-0005-0000-0000-000088110000}"/>
    <cellStyle name="SAPBEXaggData 3 3 3 3" xfId="25875" xr:uid="{00000000-0005-0000-0000-000089110000}"/>
    <cellStyle name="SAPBEXaggData 3 3 4" xfId="9605" xr:uid="{00000000-0005-0000-0000-00008A110000}"/>
    <cellStyle name="SAPBEXaggData 3 3 5" xfId="11493" xr:uid="{00000000-0005-0000-0000-00008B110000}"/>
    <cellStyle name="SAPBEXaggData 3 3 6" xfId="34571" xr:uid="{00000000-0005-0000-0000-00008C110000}"/>
    <cellStyle name="SAPBEXaggData 3 3 7" xfId="41611" xr:uid="{00000000-0005-0000-0000-00008D110000}"/>
    <cellStyle name="SAPBEXaggData 3 3 8" xfId="52329" xr:uid="{00000000-0005-0000-0000-00008E110000}"/>
    <cellStyle name="SAPBEXaggData 3 4" xfId="1179" xr:uid="{00000000-0005-0000-0000-00008F110000}"/>
    <cellStyle name="SAPBEXaggData 3 4 2" xfId="10808" xr:uid="{00000000-0005-0000-0000-000090110000}"/>
    <cellStyle name="SAPBEXaggData 3 4 2 2" xfId="9226" xr:uid="{00000000-0005-0000-0000-000091110000}"/>
    <cellStyle name="SAPBEXaggData 3 4 2 3" xfId="37405" xr:uid="{00000000-0005-0000-0000-000092110000}"/>
    <cellStyle name="SAPBEXaggData 3 4 2 4" xfId="44350" xr:uid="{00000000-0005-0000-0000-000093110000}"/>
    <cellStyle name="SAPBEXaggData 3 4 2 5" xfId="54145" xr:uid="{00000000-0005-0000-0000-000094110000}"/>
    <cellStyle name="SAPBEXaggData 3 4 3" xfId="11958" xr:uid="{00000000-0005-0000-0000-000095110000}"/>
    <cellStyle name="SAPBEXaggData 3 4 3 2" xfId="19417" xr:uid="{00000000-0005-0000-0000-000096110000}"/>
    <cellStyle name="SAPBEXaggData 3 4 3 3" xfId="26044" xr:uid="{00000000-0005-0000-0000-000097110000}"/>
    <cellStyle name="SAPBEXaggData 3 4 4" xfId="9847" xr:uid="{00000000-0005-0000-0000-000098110000}"/>
    <cellStyle name="SAPBEXaggData 3 4 5" xfId="13108" xr:uid="{00000000-0005-0000-0000-000099110000}"/>
    <cellStyle name="SAPBEXaggData 3 4 6" xfId="33662" xr:uid="{00000000-0005-0000-0000-00009A110000}"/>
    <cellStyle name="SAPBEXaggData 3 4 7" xfId="40797" xr:uid="{00000000-0005-0000-0000-00009B110000}"/>
    <cellStyle name="SAPBEXaggData 3 4 8" xfId="51140" xr:uid="{00000000-0005-0000-0000-00009C110000}"/>
    <cellStyle name="SAPBEXaggData 3 5" xfId="1164" xr:uid="{00000000-0005-0000-0000-00009D110000}"/>
    <cellStyle name="SAPBEXaggData 3 5 2" xfId="10121" xr:uid="{00000000-0005-0000-0000-00009E110000}"/>
    <cellStyle name="SAPBEXaggData 3 5 2 2" xfId="9956" xr:uid="{00000000-0005-0000-0000-00009F110000}"/>
    <cellStyle name="SAPBEXaggData 3 5 2 3" xfId="38731" xr:uid="{00000000-0005-0000-0000-0000A0110000}"/>
    <cellStyle name="SAPBEXaggData 3 5 2 4" xfId="45649" xr:uid="{00000000-0005-0000-0000-0000A1110000}"/>
    <cellStyle name="SAPBEXaggData 3 5 2 5" xfId="50816" xr:uid="{00000000-0005-0000-0000-0000A2110000}"/>
    <cellStyle name="SAPBEXaggData 3 5 3" xfId="10793" xr:uid="{00000000-0005-0000-0000-0000A3110000}"/>
    <cellStyle name="SAPBEXaggData 3 5 3 2" xfId="9227" xr:uid="{00000000-0005-0000-0000-0000A4110000}"/>
    <cellStyle name="SAPBEXaggData 3 5 4" xfId="11946" xr:uid="{00000000-0005-0000-0000-0000A5110000}"/>
    <cellStyle name="SAPBEXaggData 3 5 4 2" xfId="19405" xr:uid="{00000000-0005-0000-0000-0000A6110000}"/>
    <cellStyle name="SAPBEXaggData 3 5 4 3" xfId="26032" xr:uid="{00000000-0005-0000-0000-0000A7110000}"/>
    <cellStyle name="SAPBEXaggData 3 5 5" xfId="9832" xr:uid="{00000000-0005-0000-0000-0000A8110000}"/>
    <cellStyle name="SAPBEXaggData 3 5 6" xfId="13153" xr:uid="{00000000-0005-0000-0000-0000A9110000}"/>
    <cellStyle name="SAPBEXaggData 3 5 7" xfId="35066" xr:uid="{00000000-0005-0000-0000-0000AA110000}"/>
    <cellStyle name="SAPBEXaggData 3 5 8" xfId="42103" xr:uid="{00000000-0005-0000-0000-0000AB110000}"/>
    <cellStyle name="SAPBEXaggData 3 5 9" xfId="50509" xr:uid="{00000000-0005-0000-0000-0000AC110000}"/>
    <cellStyle name="SAPBEXaggData 3 6" xfId="1494" xr:uid="{00000000-0005-0000-0000-0000AD110000}"/>
    <cellStyle name="SAPBEXaggData 3 6 2" xfId="12153" xr:uid="{00000000-0005-0000-0000-0000AE110000}"/>
    <cellStyle name="SAPBEXaggData 3 6 2 2" xfId="19612" xr:uid="{00000000-0005-0000-0000-0000AF110000}"/>
    <cellStyle name="SAPBEXaggData 3 6 2 3" xfId="26235" xr:uid="{00000000-0005-0000-0000-0000B0110000}"/>
    <cellStyle name="SAPBEXaggData 3 6 2 4" xfId="38660" xr:uid="{00000000-0005-0000-0000-0000B1110000}"/>
    <cellStyle name="SAPBEXaggData 3 6 2 5" xfId="45578" xr:uid="{00000000-0005-0000-0000-0000B2110000}"/>
    <cellStyle name="SAPBEXaggData 3 6 2 6" xfId="47797" xr:uid="{00000000-0005-0000-0000-0000B3110000}"/>
    <cellStyle name="SAPBEXaggData 3 6 3" xfId="11046" xr:uid="{00000000-0005-0000-0000-0000B4110000}"/>
    <cellStyle name="SAPBEXaggData 3 6 4" xfId="18698" xr:uid="{00000000-0005-0000-0000-0000B5110000}"/>
    <cellStyle name="SAPBEXaggData 3 6 5" xfId="34995" xr:uid="{00000000-0005-0000-0000-0000B6110000}"/>
    <cellStyle name="SAPBEXaggData 3 6 6" xfId="42032" xr:uid="{00000000-0005-0000-0000-0000B7110000}"/>
    <cellStyle name="SAPBEXaggData 3 6 7" xfId="47843" xr:uid="{00000000-0005-0000-0000-0000B8110000}"/>
    <cellStyle name="SAPBEXaggData 3 7" xfId="1921" xr:uid="{00000000-0005-0000-0000-0000B9110000}"/>
    <cellStyle name="SAPBEXaggData 3 7 2" xfId="12273" xr:uid="{00000000-0005-0000-0000-0000BA110000}"/>
    <cellStyle name="SAPBEXaggData 3 7 2 2" xfId="19732" xr:uid="{00000000-0005-0000-0000-0000BB110000}"/>
    <cellStyle name="SAPBEXaggData 3 7 2 3" xfId="26355" xr:uid="{00000000-0005-0000-0000-0000BC110000}"/>
    <cellStyle name="SAPBEXaggData 3 7 2 4" xfId="39330" xr:uid="{00000000-0005-0000-0000-0000BD110000}"/>
    <cellStyle name="SAPBEXaggData 3 7 2 5" xfId="46248" xr:uid="{00000000-0005-0000-0000-0000BE110000}"/>
    <cellStyle name="SAPBEXaggData 3 7 2 6" xfId="50176" xr:uid="{00000000-0005-0000-0000-0000BF110000}"/>
    <cellStyle name="SAPBEXaggData 3 7 3" xfId="11343" xr:uid="{00000000-0005-0000-0000-0000C0110000}"/>
    <cellStyle name="SAPBEXaggData 3 7 4" xfId="18876" xr:uid="{00000000-0005-0000-0000-0000C1110000}"/>
    <cellStyle name="SAPBEXaggData 3 7 5" xfId="35696" xr:uid="{00000000-0005-0000-0000-0000C2110000}"/>
    <cellStyle name="SAPBEXaggData 3 7 6" xfId="42702" xr:uid="{00000000-0005-0000-0000-0000C3110000}"/>
    <cellStyle name="SAPBEXaggData 3 7 7" xfId="51885" xr:uid="{00000000-0005-0000-0000-0000C4110000}"/>
    <cellStyle name="SAPBEXaggData 3 8" xfId="2133" xr:uid="{00000000-0005-0000-0000-0000C5110000}"/>
    <cellStyle name="SAPBEXaggData 3 8 2" xfId="12397" xr:uid="{00000000-0005-0000-0000-0000C6110000}"/>
    <cellStyle name="SAPBEXaggData 3 8 2 2" xfId="19853" xr:uid="{00000000-0005-0000-0000-0000C7110000}"/>
    <cellStyle name="SAPBEXaggData 3 8 2 3" xfId="26475" xr:uid="{00000000-0005-0000-0000-0000C8110000}"/>
    <cellStyle name="SAPBEXaggData 3 8 2 4" xfId="40357" xr:uid="{00000000-0005-0000-0000-0000C9110000}"/>
    <cellStyle name="SAPBEXaggData 3 8 2 5" xfId="47275" xr:uid="{00000000-0005-0000-0000-0000CA110000}"/>
    <cellStyle name="SAPBEXaggData 3 8 2 6" xfId="47766" xr:uid="{00000000-0005-0000-0000-0000CB110000}"/>
    <cellStyle name="SAPBEXaggData 3 8 3" xfId="10328" xr:uid="{00000000-0005-0000-0000-0000CC110000}"/>
    <cellStyle name="SAPBEXaggData 3 8 4" xfId="13203" xr:uid="{00000000-0005-0000-0000-0000CD110000}"/>
    <cellStyle name="SAPBEXaggData 3 8 5" xfId="20663" xr:uid="{00000000-0005-0000-0000-0000CE110000}"/>
    <cellStyle name="SAPBEXaggData 3 8 6" xfId="36773" xr:uid="{00000000-0005-0000-0000-0000CF110000}"/>
    <cellStyle name="SAPBEXaggData 3 8 7" xfId="43729" xr:uid="{00000000-0005-0000-0000-0000D0110000}"/>
    <cellStyle name="SAPBEXaggData 3 8 8" xfId="50367" xr:uid="{00000000-0005-0000-0000-0000D1110000}"/>
    <cellStyle name="SAPBEXaggData 3 9" xfId="2287" xr:uid="{00000000-0005-0000-0000-0000D2110000}"/>
    <cellStyle name="SAPBEXaggData 3 9 2" xfId="12540" xr:uid="{00000000-0005-0000-0000-0000D3110000}"/>
    <cellStyle name="SAPBEXaggData 3 9 3" xfId="19977" xr:uid="{00000000-0005-0000-0000-0000D4110000}"/>
    <cellStyle name="SAPBEXaggData 3 9 4" xfId="26595" xr:uid="{00000000-0005-0000-0000-0000D5110000}"/>
    <cellStyle name="SAPBEXaggData 3 9 5" xfId="37027" xr:uid="{00000000-0005-0000-0000-0000D6110000}"/>
    <cellStyle name="SAPBEXaggData 3 9 6" xfId="43973" xr:uid="{00000000-0005-0000-0000-0000D7110000}"/>
    <cellStyle name="SAPBEXaggData 3 9 7" xfId="49053" xr:uid="{00000000-0005-0000-0000-0000D8110000}"/>
    <cellStyle name="SAPBEXaggData 4" xfId="353" xr:uid="{00000000-0005-0000-0000-0000D9110000}"/>
    <cellStyle name="SAPBEXaggData 4 10" xfId="5444" xr:uid="{00000000-0005-0000-0000-0000DA110000}"/>
    <cellStyle name="SAPBEXaggData 4 10 2" xfId="15301" xr:uid="{00000000-0005-0000-0000-0000DB110000}"/>
    <cellStyle name="SAPBEXaggData 4 10 2 2" xfId="38619" xr:uid="{00000000-0005-0000-0000-0000DC110000}"/>
    <cellStyle name="SAPBEXaggData 4 10 2 3" xfId="45537" xr:uid="{00000000-0005-0000-0000-0000DD110000}"/>
    <cellStyle name="SAPBEXaggData 4 10 2 4" xfId="49237" xr:uid="{00000000-0005-0000-0000-0000DE110000}"/>
    <cellStyle name="SAPBEXaggData 4 10 3" xfId="22341" xr:uid="{00000000-0005-0000-0000-0000DF110000}"/>
    <cellStyle name="SAPBEXaggData 4 10 4" xfId="28803" xr:uid="{00000000-0005-0000-0000-0000E0110000}"/>
    <cellStyle name="SAPBEXaggData 4 10 5" xfId="34953" xr:uid="{00000000-0005-0000-0000-0000E1110000}"/>
    <cellStyle name="SAPBEXaggData 4 10 6" xfId="41991" xr:uid="{00000000-0005-0000-0000-0000E2110000}"/>
    <cellStyle name="SAPBEXaggData 4 10 7" xfId="51304" xr:uid="{00000000-0005-0000-0000-0000E3110000}"/>
    <cellStyle name="SAPBEXaggData 4 11" xfId="6696" xr:uid="{00000000-0005-0000-0000-0000E4110000}"/>
    <cellStyle name="SAPBEXaggData 4 11 2" xfId="16539" xr:uid="{00000000-0005-0000-0000-0000E5110000}"/>
    <cellStyle name="SAPBEXaggData 4 11 2 2" xfId="39069" xr:uid="{00000000-0005-0000-0000-0000E6110000}"/>
    <cellStyle name="SAPBEXaggData 4 11 2 3" xfId="45987" xr:uid="{00000000-0005-0000-0000-0000E7110000}"/>
    <cellStyle name="SAPBEXaggData 4 11 2 4" xfId="48825" xr:uid="{00000000-0005-0000-0000-0000E8110000}"/>
    <cellStyle name="SAPBEXaggData 4 11 3" xfId="23542" xr:uid="{00000000-0005-0000-0000-0000E9110000}"/>
    <cellStyle name="SAPBEXaggData 4 11 4" xfId="29990" xr:uid="{00000000-0005-0000-0000-0000EA110000}"/>
    <cellStyle name="SAPBEXaggData 4 11 5" xfId="35406" xr:uid="{00000000-0005-0000-0000-0000EB110000}"/>
    <cellStyle name="SAPBEXaggData 4 11 6" xfId="42441" xr:uid="{00000000-0005-0000-0000-0000EC110000}"/>
    <cellStyle name="SAPBEXaggData 4 11 7" xfId="53243" xr:uid="{00000000-0005-0000-0000-0000ED110000}"/>
    <cellStyle name="SAPBEXaggData 4 12" xfId="6956" xr:uid="{00000000-0005-0000-0000-0000EE110000}"/>
    <cellStyle name="SAPBEXaggData 4 12 2" xfId="16746" xr:uid="{00000000-0005-0000-0000-0000EF110000}"/>
    <cellStyle name="SAPBEXaggData 4 12 2 2" xfId="39114" xr:uid="{00000000-0005-0000-0000-0000F0110000}"/>
    <cellStyle name="SAPBEXaggData 4 12 2 3" xfId="46032" xr:uid="{00000000-0005-0000-0000-0000F1110000}"/>
    <cellStyle name="SAPBEXaggData 4 12 2 4" xfId="49542" xr:uid="{00000000-0005-0000-0000-0000F2110000}"/>
    <cellStyle name="SAPBEXaggData 4 12 3" xfId="23714" xr:uid="{00000000-0005-0000-0000-0000F3110000}"/>
    <cellStyle name="SAPBEXaggData 4 12 4" xfId="30150" xr:uid="{00000000-0005-0000-0000-0000F4110000}"/>
    <cellStyle name="SAPBEXaggData 4 12 5" xfId="35475" xr:uid="{00000000-0005-0000-0000-0000F5110000}"/>
    <cellStyle name="SAPBEXaggData 4 12 6" xfId="42486" xr:uid="{00000000-0005-0000-0000-0000F6110000}"/>
    <cellStyle name="SAPBEXaggData 4 12 7" xfId="54036" xr:uid="{00000000-0005-0000-0000-0000F7110000}"/>
    <cellStyle name="SAPBEXaggData 4 13" xfId="5836" xr:uid="{00000000-0005-0000-0000-0000F8110000}"/>
    <cellStyle name="SAPBEXaggData 4 13 2" xfId="15689" xr:uid="{00000000-0005-0000-0000-0000F9110000}"/>
    <cellStyle name="SAPBEXaggData 4 13 2 2" xfId="39948" xr:uid="{00000000-0005-0000-0000-0000FA110000}"/>
    <cellStyle name="SAPBEXaggData 4 13 2 3" xfId="46866" xr:uid="{00000000-0005-0000-0000-0000FB110000}"/>
    <cellStyle name="SAPBEXaggData 4 13 2 4" xfId="48275" xr:uid="{00000000-0005-0000-0000-0000FC110000}"/>
    <cellStyle name="SAPBEXaggData 4 13 3" xfId="22715" xr:uid="{00000000-0005-0000-0000-0000FD110000}"/>
    <cellStyle name="SAPBEXaggData 4 13 4" xfId="29176" xr:uid="{00000000-0005-0000-0000-0000FE110000}"/>
    <cellStyle name="SAPBEXaggData 4 13 5" xfId="36337" xr:uid="{00000000-0005-0000-0000-0000FF110000}"/>
    <cellStyle name="SAPBEXaggData 4 13 6" xfId="43320" xr:uid="{00000000-0005-0000-0000-000000120000}"/>
    <cellStyle name="SAPBEXaggData 4 13 7" xfId="53187" xr:uid="{00000000-0005-0000-0000-000001120000}"/>
    <cellStyle name="SAPBEXaggData 4 14" xfId="7058" xr:uid="{00000000-0005-0000-0000-000002120000}"/>
    <cellStyle name="SAPBEXaggData 4 14 2" xfId="16848" xr:uid="{00000000-0005-0000-0000-000003120000}"/>
    <cellStyle name="SAPBEXaggData 4 14 2 2" xfId="40063" xr:uid="{00000000-0005-0000-0000-000004120000}"/>
    <cellStyle name="SAPBEXaggData 4 14 2 3" xfId="46981" xr:uid="{00000000-0005-0000-0000-000005120000}"/>
    <cellStyle name="SAPBEXaggData 4 14 2 4" xfId="48677" xr:uid="{00000000-0005-0000-0000-000006120000}"/>
    <cellStyle name="SAPBEXaggData 4 14 3" xfId="23813" xr:uid="{00000000-0005-0000-0000-000007120000}"/>
    <cellStyle name="SAPBEXaggData 4 14 4" xfId="30249" xr:uid="{00000000-0005-0000-0000-000008120000}"/>
    <cellStyle name="SAPBEXaggData 4 14 5" xfId="36478" xr:uid="{00000000-0005-0000-0000-000009120000}"/>
    <cellStyle name="SAPBEXaggData 4 14 6" xfId="43435" xr:uid="{00000000-0005-0000-0000-00000A120000}"/>
    <cellStyle name="SAPBEXaggData 4 14 7" xfId="53393" xr:uid="{00000000-0005-0000-0000-00000B120000}"/>
    <cellStyle name="SAPBEXaggData 4 15" xfId="5803" xr:uid="{00000000-0005-0000-0000-00000C120000}"/>
    <cellStyle name="SAPBEXaggData 4 15 2" xfId="15656" xr:uid="{00000000-0005-0000-0000-00000D120000}"/>
    <cellStyle name="SAPBEXaggData 4 15 2 2" xfId="40060" xr:uid="{00000000-0005-0000-0000-00000E120000}"/>
    <cellStyle name="SAPBEXaggData 4 15 2 3" xfId="46978" xr:uid="{00000000-0005-0000-0000-00000F120000}"/>
    <cellStyle name="SAPBEXaggData 4 15 2 4" xfId="48137" xr:uid="{00000000-0005-0000-0000-000010120000}"/>
    <cellStyle name="SAPBEXaggData 4 15 3" xfId="22683" xr:uid="{00000000-0005-0000-0000-000011120000}"/>
    <cellStyle name="SAPBEXaggData 4 15 4" xfId="29144" xr:uid="{00000000-0005-0000-0000-000012120000}"/>
    <cellStyle name="SAPBEXaggData 4 15 5" xfId="36475" xr:uid="{00000000-0005-0000-0000-000013120000}"/>
    <cellStyle name="SAPBEXaggData 4 15 6" xfId="43432" xr:uid="{00000000-0005-0000-0000-000014120000}"/>
    <cellStyle name="SAPBEXaggData 4 15 7" xfId="51536" xr:uid="{00000000-0005-0000-0000-000015120000}"/>
    <cellStyle name="SAPBEXaggData 4 16" xfId="6166" xr:uid="{00000000-0005-0000-0000-000016120000}"/>
    <cellStyle name="SAPBEXaggData 4 16 2" xfId="16014" xr:uid="{00000000-0005-0000-0000-000017120000}"/>
    <cellStyle name="SAPBEXaggData 4 16 2 2" xfId="40185" xr:uid="{00000000-0005-0000-0000-000018120000}"/>
    <cellStyle name="SAPBEXaggData 4 16 2 3" xfId="47103" xr:uid="{00000000-0005-0000-0000-000019120000}"/>
    <cellStyle name="SAPBEXaggData 4 16 2 4" xfId="51179" xr:uid="{00000000-0005-0000-0000-00001A120000}"/>
    <cellStyle name="SAPBEXaggData 4 16 3" xfId="23029" xr:uid="{00000000-0005-0000-0000-00001B120000}"/>
    <cellStyle name="SAPBEXaggData 4 16 4" xfId="29487" xr:uid="{00000000-0005-0000-0000-00001C120000}"/>
    <cellStyle name="SAPBEXaggData 4 16 5" xfId="36600" xr:uid="{00000000-0005-0000-0000-00001D120000}"/>
    <cellStyle name="SAPBEXaggData 4 16 6" xfId="43557" xr:uid="{00000000-0005-0000-0000-00001E120000}"/>
    <cellStyle name="SAPBEXaggData 4 16 7" xfId="50418" xr:uid="{00000000-0005-0000-0000-00001F120000}"/>
    <cellStyle name="SAPBEXaggData 4 17" xfId="7237" xr:uid="{00000000-0005-0000-0000-000020120000}"/>
    <cellStyle name="SAPBEXaggData 4 17 2" xfId="17026" xr:uid="{00000000-0005-0000-0000-000021120000}"/>
    <cellStyle name="SAPBEXaggData 4 17 2 2" xfId="39627" xr:uid="{00000000-0005-0000-0000-000022120000}"/>
    <cellStyle name="SAPBEXaggData 4 17 2 3" xfId="46545" xr:uid="{00000000-0005-0000-0000-000023120000}"/>
    <cellStyle name="SAPBEXaggData 4 17 2 4" xfId="51169" xr:uid="{00000000-0005-0000-0000-000024120000}"/>
    <cellStyle name="SAPBEXaggData 4 17 3" xfId="23987" xr:uid="{00000000-0005-0000-0000-000025120000}"/>
    <cellStyle name="SAPBEXaggData 4 17 4" xfId="30420" xr:uid="{00000000-0005-0000-0000-000026120000}"/>
    <cellStyle name="SAPBEXaggData 4 17 5" xfId="36000" xr:uid="{00000000-0005-0000-0000-000027120000}"/>
    <cellStyle name="SAPBEXaggData 4 17 6" xfId="42999" xr:uid="{00000000-0005-0000-0000-000028120000}"/>
    <cellStyle name="SAPBEXaggData 4 17 7" xfId="53292" xr:uid="{00000000-0005-0000-0000-000029120000}"/>
    <cellStyle name="SAPBEXaggData 4 18" xfId="5703" xr:uid="{00000000-0005-0000-0000-00002A120000}"/>
    <cellStyle name="SAPBEXaggData 4 18 2" xfId="15558" xr:uid="{00000000-0005-0000-0000-00002B120000}"/>
    <cellStyle name="SAPBEXaggData 4 18 2 2" xfId="39787" xr:uid="{00000000-0005-0000-0000-00002C120000}"/>
    <cellStyle name="SAPBEXaggData 4 18 2 3" xfId="46705" xr:uid="{00000000-0005-0000-0000-00002D120000}"/>
    <cellStyle name="SAPBEXaggData 4 18 2 4" xfId="48208" xr:uid="{00000000-0005-0000-0000-00002E120000}"/>
    <cellStyle name="SAPBEXaggData 4 18 3" xfId="22586" xr:uid="{00000000-0005-0000-0000-00002F120000}"/>
    <cellStyle name="SAPBEXaggData 4 18 4" xfId="29047" xr:uid="{00000000-0005-0000-0000-000030120000}"/>
    <cellStyle name="SAPBEXaggData 4 18 5" xfId="36168" xr:uid="{00000000-0005-0000-0000-000031120000}"/>
    <cellStyle name="SAPBEXaggData 4 18 6" xfId="43159" xr:uid="{00000000-0005-0000-0000-000032120000}"/>
    <cellStyle name="SAPBEXaggData 4 18 7" xfId="53045" xr:uid="{00000000-0005-0000-0000-000033120000}"/>
    <cellStyle name="SAPBEXaggData 4 19" xfId="7468" xr:uid="{00000000-0005-0000-0000-000034120000}"/>
    <cellStyle name="SAPBEXaggData 4 19 2" xfId="17253" xr:uid="{00000000-0005-0000-0000-000035120000}"/>
    <cellStyle name="SAPBEXaggData 4 19 2 2" xfId="39988" xr:uid="{00000000-0005-0000-0000-000036120000}"/>
    <cellStyle name="SAPBEXaggData 4 19 2 3" xfId="46906" xr:uid="{00000000-0005-0000-0000-000037120000}"/>
    <cellStyle name="SAPBEXaggData 4 19 2 4" xfId="49358" xr:uid="{00000000-0005-0000-0000-000038120000}"/>
    <cellStyle name="SAPBEXaggData 4 19 3" xfId="24215" xr:uid="{00000000-0005-0000-0000-000039120000}"/>
    <cellStyle name="SAPBEXaggData 4 19 4" xfId="30643" xr:uid="{00000000-0005-0000-0000-00003A120000}"/>
    <cellStyle name="SAPBEXaggData 4 19 5" xfId="36378" xr:uid="{00000000-0005-0000-0000-00003B120000}"/>
    <cellStyle name="SAPBEXaggData 4 19 6" xfId="43360" xr:uid="{00000000-0005-0000-0000-00003C120000}"/>
    <cellStyle name="SAPBEXaggData 4 19 7" xfId="53464" xr:uid="{00000000-0005-0000-0000-00003D120000}"/>
    <cellStyle name="SAPBEXaggData 4 2" xfId="2584" xr:uid="{00000000-0005-0000-0000-00003E120000}"/>
    <cellStyle name="SAPBEXaggData 4 2 2" xfId="12819" xr:uid="{00000000-0005-0000-0000-00003F120000}"/>
    <cellStyle name="SAPBEXaggData 4 2 2 2" xfId="20225" xr:uid="{00000000-0005-0000-0000-000040120000}"/>
    <cellStyle name="SAPBEXaggData 4 2 2 3" xfId="26836" xr:uid="{00000000-0005-0000-0000-000041120000}"/>
    <cellStyle name="SAPBEXaggData 4 2 2 4" xfId="37283" xr:uid="{00000000-0005-0000-0000-000042120000}"/>
    <cellStyle name="SAPBEXaggData 4 2 2 5" xfId="44229" xr:uid="{00000000-0005-0000-0000-000043120000}"/>
    <cellStyle name="SAPBEXaggData 4 2 2 6" xfId="52436" xr:uid="{00000000-0005-0000-0000-000044120000}"/>
    <cellStyle name="SAPBEXaggData 4 2 3" xfId="10281" xr:uid="{00000000-0005-0000-0000-000045120000}"/>
    <cellStyle name="SAPBEXaggData 4 2 4" xfId="13058" xr:uid="{00000000-0005-0000-0000-000046120000}"/>
    <cellStyle name="SAPBEXaggData 4 2 5" xfId="22988" xr:uid="{00000000-0005-0000-0000-000047120000}"/>
    <cellStyle name="SAPBEXaggData 4 2 6" xfId="33535" xr:uid="{00000000-0005-0000-0000-000048120000}"/>
    <cellStyle name="SAPBEXaggData 4 2 7" xfId="40671" xr:uid="{00000000-0005-0000-0000-000049120000}"/>
    <cellStyle name="SAPBEXaggData 4 2 8" xfId="52697" xr:uid="{00000000-0005-0000-0000-00004A120000}"/>
    <cellStyle name="SAPBEXaggData 4 20" xfId="6263" xr:uid="{00000000-0005-0000-0000-00004B120000}"/>
    <cellStyle name="SAPBEXaggData 4 20 2" xfId="16109" xr:uid="{00000000-0005-0000-0000-00004C120000}"/>
    <cellStyle name="SAPBEXaggData 4 20 2 2" xfId="39461" xr:uid="{00000000-0005-0000-0000-00004D120000}"/>
    <cellStyle name="SAPBEXaggData 4 20 2 3" xfId="46379" xr:uid="{00000000-0005-0000-0000-00004E120000}"/>
    <cellStyle name="SAPBEXaggData 4 20 2 4" xfId="49949" xr:uid="{00000000-0005-0000-0000-00004F120000}"/>
    <cellStyle name="SAPBEXaggData 4 20 3" xfId="23118" xr:uid="{00000000-0005-0000-0000-000050120000}"/>
    <cellStyle name="SAPBEXaggData 4 20 4" xfId="29574" xr:uid="{00000000-0005-0000-0000-000051120000}"/>
    <cellStyle name="SAPBEXaggData 4 20 5" xfId="35829" xr:uid="{00000000-0005-0000-0000-000052120000}"/>
    <cellStyle name="SAPBEXaggData 4 20 6" xfId="42833" xr:uid="{00000000-0005-0000-0000-000053120000}"/>
    <cellStyle name="SAPBEXaggData 4 20 7" xfId="53553" xr:uid="{00000000-0005-0000-0000-000054120000}"/>
    <cellStyle name="SAPBEXaggData 4 21" xfId="7246" xr:uid="{00000000-0005-0000-0000-000055120000}"/>
    <cellStyle name="SAPBEXaggData 4 21 2" xfId="17035" xr:uid="{00000000-0005-0000-0000-000056120000}"/>
    <cellStyle name="SAPBEXaggData 4 21 2 2" xfId="40521" xr:uid="{00000000-0005-0000-0000-000057120000}"/>
    <cellStyle name="SAPBEXaggData 4 21 2 3" xfId="47439" xr:uid="{00000000-0005-0000-0000-000058120000}"/>
    <cellStyle name="SAPBEXaggData 4 21 2 4" xfId="47554" xr:uid="{00000000-0005-0000-0000-000059120000}"/>
    <cellStyle name="SAPBEXaggData 4 21 3" xfId="23996" xr:uid="{00000000-0005-0000-0000-00005A120000}"/>
    <cellStyle name="SAPBEXaggData 4 21 4" xfId="30429" xr:uid="{00000000-0005-0000-0000-00005B120000}"/>
    <cellStyle name="SAPBEXaggData 4 21 5" xfId="36937" xr:uid="{00000000-0005-0000-0000-00005C120000}"/>
    <cellStyle name="SAPBEXaggData 4 21 6" xfId="43893" xr:uid="{00000000-0005-0000-0000-00005D120000}"/>
    <cellStyle name="SAPBEXaggData 4 21 7" xfId="50354" xr:uid="{00000000-0005-0000-0000-00005E120000}"/>
    <cellStyle name="SAPBEXaggData 4 22" xfId="7608" xr:uid="{00000000-0005-0000-0000-00005F120000}"/>
    <cellStyle name="SAPBEXaggData 4 22 2" xfId="17393" xr:uid="{00000000-0005-0000-0000-000060120000}"/>
    <cellStyle name="SAPBEXaggData 4 22 3" xfId="24353" xr:uid="{00000000-0005-0000-0000-000061120000}"/>
    <cellStyle name="SAPBEXaggData 4 22 4" xfId="30781" xr:uid="{00000000-0005-0000-0000-000062120000}"/>
    <cellStyle name="SAPBEXaggData 4 22 5" xfId="37191" xr:uid="{00000000-0005-0000-0000-000063120000}"/>
    <cellStyle name="SAPBEXaggData 4 22 6" xfId="44137" xr:uid="{00000000-0005-0000-0000-000064120000}"/>
    <cellStyle name="SAPBEXaggData 4 22 7" xfId="51369" xr:uid="{00000000-0005-0000-0000-000065120000}"/>
    <cellStyle name="SAPBEXaggData 4 23" xfId="8526" xr:uid="{00000000-0005-0000-0000-000066120000}"/>
    <cellStyle name="SAPBEXaggData 4 23 2" xfId="18310" xr:uid="{00000000-0005-0000-0000-000067120000}"/>
    <cellStyle name="SAPBEXaggData 4 23 3" xfId="25246" xr:uid="{00000000-0005-0000-0000-000068120000}"/>
    <cellStyle name="SAPBEXaggData 4 23 4" xfId="31659" xr:uid="{00000000-0005-0000-0000-000069120000}"/>
    <cellStyle name="SAPBEXaggData 4 24" xfId="7700" xr:uid="{00000000-0005-0000-0000-00006A120000}"/>
    <cellStyle name="SAPBEXaggData 4 24 2" xfId="17485" xr:uid="{00000000-0005-0000-0000-00006B120000}"/>
    <cellStyle name="SAPBEXaggData 4 24 3" xfId="24442" xr:uid="{00000000-0005-0000-0000-00006C120000}"/>
    <cellStyle name="SAPBEXaggData 4 24 4" xfId="30868" xr:uid="{00000000-0005-0000-0000-00006D120000}"/>
    <cellStyle name="SAPBEXaggData 4 25" xfId="8498" xr:uid="{00000000-0005-0000-0000-00006E120000}"/>
    <cellStyle name="SAPBEXaggData 4 25 2" xfId="18282" xr:uid="{00000000-0005-0000-0000-00006F120000}"/>
    <cellStyle name="SAPBEXaggData 4 25 3" xfId="25218" xr:uid="{00000000-0005-0000-0000-000070120000}"/>
    <cellStyle name="SAPBEXaggData 4 25 4" xfId="31631" xr:uid="{00000000-0005-0000-0000-000071120000}"/>
    <cellStyle name="SAPBEXaggData 4 26" xfId="7942" xr:uid="{00000000-0005-0000-0000-000072120000}"/>
    <cellStyle name="SAPBEXaggData 4 26 2" xfId="17726" xr:uid="{00000000-0005-0000-0000-000073120000}"/>
    <cellStyle name="SAPBEXaggData 4 26 3" xfId="24676" xr:uid="{00000000-0005-0000-0000-000074120000}"/>
    <cellStyle name="SAPBEXaggData 4 26 4" xfId="31097" xr:uid="{00000000-0005-0000-0000-000075120000}"/>
    <cellStyle name="SAPBEXaggData 4 27" xfId="7957" xr:uid="{00000000-0005-0000-0000-000076120000}"/>
    <cellStyle name="SAPBEXaggData 4 27 2" xfId="17741" xr:uid="{00000000-0005-0000-0000-000077120000}"/>
    <cellStyle name="SAPBEXaggData 4 27 3" xfId="24690" xr:uid="{00000000-0005-0000-0000-000078120000}"/>
    <cellStyle name="SAPBEXaggData 4 27 4" xfId="31111" xr:uid="{00000000-0005-0000-0000-000079120000}"/>
    <cellStyle name="SAPBEXaggData 4 28" xfId="8808" xr:uid="{00000000-0005-0000-0000-00007A120000}"/>
    <cellStyle name="SAPBEXaggData 4 28 2" xfId="18591" xr:uid="{00000000-0005-0000-0000-00007B120000}"/>
    <cellStyle name="SAPBEXaggData 4 28 3" xfId="25522" xr:uid="{00000000-0005-0000-0000-00007C120000}"/>
    <cellStyle name="SAPBEXaggData 4 28 4" xfId="31933" xr:uid="{00000000-0005-0000-0000-00007D120000}"/>
    <cellStyle name="SAPBEXaggData 4 29" xfId="8182" xr:uid="{00000000-0005-0000-0000-00007E120000}"/>
    <cellStyle name="SAPBEXaggData 4 29 2" xfId="17966" xr:uid="{00000000-0005-0000-0000-00007F120000}"/>
    <cellStyle name="SAPBEXaggData 4 29 3" xfId="24910" xr:uid="{00000000-0005-0000-0000-000080120000}"/>
    <cellStyle name="SAPBEXaggData 4 29 4" xfId="31329" xr:uid="{00000000-0005-0000-0000-000081120000}"/>
    <cellStyle name="SAPBEXaggData 4 3" xfId="3888" xr:uid="{00000000-0005-0000-0000-000082120000}"/>
    <cellStyle name="SAPBEXaggData 4 3 2" xfId="13775" xr:uid="{00000000-0005-0000-0000-000083120000}"/>
    <cellStyle name="SAPBEXaggData 4 3 2 2" xfId="38139" xr:uid="{00000000-0005-0000-0000-000084120000}"/>
    <cellStyle name="SAPBEXaggData 4 3 2 3" xfId="45063" xr:uid="{00000000-0005-0000-0000-000085120000}"/>
    <cellStyle name="SAPBEXaggData 4 3 2 4" xfId="48904" xr:uid="{00000000-0005-0000-0000-000086120000}"/>
    <cellStyle name="SAPBEXaggData 4 3 3" xfId="20890" xr:uid="{00000000-0005-0000-0000-000087120000}"/>
    <cellStyle name="SAPBEXaggData 4 3 4" xfId="27386" xr:uid="{00000000-0005-0000-0000-000088120000}"/>
    <cellStyle name="SAPBEXaggData 4 3 5" xfId="34473" xr:uid="{00000000-0005-0000-0000-000089120000}"/>
    <cellStyle name="SAPBEXaggData 4 3 6" xfId="41517" xr:uid="{00000000-0005-0000-0000-00008A120000}"/>
    <cellStyle name="SAPBEXaggData 4 3 7" xfId="53535" xr:uid="{00000000-0005-0000-0000-00008B120000}"/>
    <cellStyle name="SAPBEXaggData 4 30" xfId="11515" xr:uid="{00000000-0005-0000-0000-00008C120000}"/>
    <cellStyle name="SAPBEXaggData 4 30 2" xfId="18974" xr:uid="{00000000-0005-0000-0000-00008D120000}"/>
    <cellStyle name="SAPBEXaggData 4 30 3" xfId="25606" xr:uid="{00000000-0005-0000-0000-00008E120000}"/>
    <cellStyle name="SAPBEXaggData 4 31" xfId="9166" xr:uid="{00000000-0005-0000-0000-00008F120000}"/>
    <cellStyle name="SAPBEXaggData 4 32" xfId="13327" xr:uid="{00000000-0005-0000-0000-000090120000}"/>
    <cellStyle name="SAPBEXaggData 4 33" xfId="32238" xr:uid="{00000000-0005-0000-0000-000091120000}"/>
    <cellStyle name="SAPBEXaggData 4 34" xfId="32057" xr:uid="{00000000-0005-0000-0000-000092120000}"/>
    <cellStyle name="SAPBEXaggData 4 35" xfId="48056" xr:uid="{00000000-0005-0000-0000-000093120000}"/>
    <cellStyle name="SAPBEXaggData 4 4" xfId="4072" xr:uid="{00000000-0005-0000-0000-000094120000}"/>
    <cellStyle name="SAPBEXaggData 4 4 2" xfId="13959" xr:uid="{00000000-0005-0000-0000-000095120000}"/>
    <cellStyle name="SAPBEXaggData 4 4 2 2" xfId="37896" xr:uid="{00000000-0005-0000-0000-000096120000}"/>
    <cellStyle name="SAPBEXaggData 4 4 2 3" xfId="44836" xr:uid="{00000000-0005-0000-0000-000097120000}"/>
    <cellStyle name="SAPBEXaggData 4 4 2 4" xfId="49180" xr:uid="{00000000-0005-0000-0000-000098120000}"/>
    <cellStyle name="SAPBEXaggData 4 4 3" xfId="21055" xr:uid="{00000000-0005-0000-0000-000099120000}"/>
    <cellStyle name="SAPBEXaggData 4 4 4" xfId="27546" xr:uid="{00000000-0005-0000-0000-00009A120000}"/>
    <cellStyle name="SAPBEXaggData 4 4 5" xfId="34153" xr:uid="{00000000-0005-0000-0000-00009B120000}"/>
    <cellStyle name="SAPBEXaggData 4 4 6" xfId="41285" xr:uid="{00000000-0005-0000-0000-00009C120000}"/>
    <cellStyle name="SAPBEXaggData 4 4 7" xfId="51313" xr:uid="{00000000-0005-0000-0000-00009D120000}"/>
    <cellStyle name="SAPBEXaggData 4 5" xfId="5065" xr:uid="{00000000-0005-0000-0000-00009E120000}"/>
    <cellStyle name="SAPBEXaggData 4 5 2" xfId="14922" xr:uid="{00000000-0005-0000-0000-00009F120000}"/>
    <cellStyle name="SAPBEXaggData 4 5 2 2" xfId="37868" xr:uid="{00000000-0005-0000-0000-0000A0120000}"/>
    <cellStyle name="SAPBEXaggData 4 5 2 3" xfId="44808" xr:uid="{00000000-0005-0000-0000-0000A1120000}"/>
    <cellStyle name="SAPBEXaggData 4 5 2 4" xfId="49218" xr:uid="{00000000-0005-0000-0000-0000A2120000}"/>
    <cellStyle name="SAPBEXaggData 4 5 3" xfId="21967" xr:uid="{00000000-0005-0000-0000-0000A3120000}"/>
    <cellStyle name="SAPBEXaggData 4 5 4" xfId="28430" xr:uid="{00000000-0005-0000-0000-0000A4120000}"/>
    <cellStyle name="SAPBEXaggData 4 5 5" xfId="34125" xr:uid="{00000000-0005-0000-0000-0000A5120000}"/>
    <cellStyle name="SAPBEXaggData 4 5 6" xfId="41257" xr:uid="{00000000-0005-0000-0000-0000A6120000}"/>
    <cellStyle name="SAPBEXaggData 4 5 7" xfId="52007" xr:uid="{00000000-0005-0000-0000-0000A7120000}"/>
    <cellStyle name="SAPBEXaggData 4 6" xfId="5192" xr:uid="{00000000-0005-0000-0000-0000A8120000}"/>
    <cellStyle name="SAPBEXaggData 4 6 2" xfId="15049" xr:uid="{00000000-0005-0000-0000-0000A9120000}"/>
    <cellStyle name="SAPBEXaggData 4 6 2 2" xfId="38284" xr:uid="{00000000-0005-0000-0000-0000AA120000}"/>
    <cellStyle name="SAPBEXaggData 4 6 2 3" xfId="45202" xr:uid="{00000000-0005-0000-0000-0000AB120000}"/>
    <cellStyle name="SAPBEXaggData 4 6 2 4" xfId="49371" xr:uid="{00000000-0005-0000-0000-0000AC120000}"/>
    <cellStyle name="SAPBEXaggData 4 6 3" xfId="22091" xr:uid="{00000000-0005-0000-0000-0000AD120000}"/>
    <cellStyle name="SAPBEXaggData 4 6 4" xfId="28554" xr:uid="{00000000-0005-0000-0000-0000AE120000}"/>
    <cellStyle name="SAPBEXaggData 4 6 5" xfId="34618" xr:uid="{00000000-0005-0000-0000-0000AF120000}"/>
    <cellStyle name="SAPBEXaggData 4 6 6" xfId="41656" xr:uid="{00000000-0005-0000-0000-0000B0120000}"/>
    <cellStyle name="SAPBEXaggData 4 6 7" xfId="53498" xr:uid="{00000000-0005-0000-0000-0000B1120000}"/>
    <cellStyle name="SAPBEXaggData 4 7" xfId="4811" xr:uid="{00000000-0005-0000-0000-0000B2120000}"/>
    <cellStyle name="SAPBEXaggData 4 7 2" xfId="14673" xr:uid="{00000000-0005-0000-0000-0000B3120000}"/>
    <cellStyle name="SAPBEXaggData 4 7 2 2" xfId="37242" xr:uid="{00000000-0005-0000-0000-0000B4120000}"/>
    <cellStyle name="SAPBEXaggData 4 7 2 3" xfId="44188" xr:uid="{00000000-0005-0000-0000-0000B5120000}"/>
    <cellStyle name="SAPBEXaggData 4 7 2 4" xfId="52089" xr:uid="{00000000-0005-0000-0000-0000B6120000}"/>
    <cellStyle name="SAPBEXaggData 4 7 3" xfId="21722" xr:uid="{00000000-0005-0000-0000-0000B7120000}"/>
    <cellStyle name="SAPBEXaggData 4 7 4" xfId="28190" xr:uid="{00000000-0005-0000-0000-0000B8120000}"/>
    <cellStyle name="SAPBEXaggData 4 7 5" xfId="33494" xr:uid="{00000000-0005-0000-0000-0000B9120000}"/>
    <cellStyle name="SAPBEXaggData 4 7 6" xfId="40630" xr:uid="{00000000-0005-0000-0000-0000BA120000}"/>
    <cellStyle name="SAPBEXaggData 4 7 7" xfId="51615" xr:uid="{00000000-0005-0000-0000-0000BB120000}"/>
    <cellStyle name="SAPBEXaggData 4 8" xfId="4718" xr:uid="{00000000-0005-0000-0000-0000BC120000}"/>
    <cellStyle name="SAPBEXaggData 4 8 2" xfId="14580" xr:uid="{00000000-0005-0000-0000-0000BD120000}"/>
    <cellStyle name="SAPBEXaggData 4 8 2 2" xfId="38418" xr:uid="{00000000-0005-0000-0000-0000BE120000}"/>
    <cellStyle name="SAPBEXaggData 4 8 2 3" xfId="45336" xr:uid="{00000000-0005-0000-0000-0000BF120000}"/>
    <cellStyle name="SAPBEXaggData 4 8 2 4" xfId="50399" xr:uid="{00000000-0005-0000-0000-0000C0120000}"/>
    <cellStyle name="SAPBEXaggData 4 8 3" xfId="21629" xr:uid="{00000000-0005-0000-0000-0000C1120000}"/>
    <cellStyle name="SAPBEXaggData 4 8 4" xfId="28099" xr:uid="{00000000-0005-0000-0000-0000C2120000}"/>
    <cellStyle name="SAPBEXaggData 4 8 5" xfId="34752" xr:uid="{00000000-0005-0000-0000-0000C3120000}"/>
    <cellStyle name="SAPBEXaggData 4 8 6" xfId="41790" xr:uid="{00000000-0005-0000-0000-0000C4120000}"/>
    <cellStyle name="SAPBEXaggData 4 8 7" xfId="52972" xr:uid="{00000000-0005-0000-0000-0000C5120000}"/>
    <cellStyle name="SAPBEXaggData 4 9" xfId="4904" xr:uid="{00000000-0005-0000-0000-0000C6120000}"/>
    <cellStyle name="SAPBEXaggData 4 9 2" xfId="14764" xr:uid="{00000000-0005-0000-0000-0000C7120000}"/>
    <cellStyle name="SAPBEXaggData 4 9 2 2" xfId="38493" xr:uid="{00000000-0005-0000-0000-0000C8120000}"/>
    <cellStyle name="SAPBEXaggData 4 9 2 3" xfId="45411" xr:uid="{00000000-0005-0000-0000-0000C9120000}"/>
    <cellStyle name="SAPBEXaggData 4 9 2 4" xfId="49858" xr:uid="{00000000-0005-0000-0000-0000CA120000}"/>
    <cellStyle name="SAPBEXaggData 4 9 3" xfId="21812" xr:uid="{00000000-0005-0000-0000-0000CB120000}"/>
    <cellStyle name="SAPBEXaggData 4 9 4" xfId="28277" xr:uid="{00000000-0005-0000-0000-0000CC120000}"/>
    <cellStyle name="SAPBEXaggData 4 9 5" xfId="34827" xr:uid="{00000000-0005-0000-0000-0000CD120000}"/>
    <cellStyle name="SAPBEXaggData 4 9 6" xfId="41865" xr:uid="{00000000-0005-0000-0000-0000CE120000}"/>
    <cellStyle name="SAPBEXaggData 4 9 7" xfId="51987" xr:uid="{00000000-0005-0000-0000-0000CF120000}"/>
    <cellStyle name="SAPBEXaggData 5" xfId="605" xr:uid="{00000000-0005-0000-0000-0000D0120000}"/>
    <cellStyle name="SAPBEXaggData 5 2" xfId="2787" xr:uid="{00000000-0005-0000-0000-0000D1120000}"/>
    <cellStyle name="SAPBEXaggData 5 2 2" xfId="13014" xr:uid="{00000000-0005-0000-0000-0000D2120000}"/>
    <cellStyle name="SAPBEXaggData 5 2 2 2" xfId="20410" xr:uid="{00000000-0005-0000-0000-0000D3120000}"/>
    <cellStyle name="SAPBEXaggData 5 2 2 3" xfId="27017" xr:uid="{00000000-0005-0000-0000-0000D4120000}"/>
    <cellStyle name="SAPBEXaggData 5 2 3" xfId="10424" xr:uid="{00000000-0005-0000-0000-0000D5120000}"/>
    <cellStyle name="SAPBEXaggData 5 2 4" xfId="13341" xr:uid="{00000000-0005-0000-0000-0000D6120000}"/>
    <cellStyle name="SAPBEXaggData 5 2 5" xfId="20513" xr:uid="{00000000-0005-0000-0000-0000D7120000}"/>
    <cellStyle name="SAPBEXaggData 5 2 6" xfId="37616" xr:uid="{00000000-0005-0000-0000-0000D8120000}"/>
    <cellStyle name="SAPBEXaggData 5 2 7" xfId="44560" xr:uid="{00000000-0005-0000-0000-0000D9120000}"/>
    <cellStyle name="SAPBEXaggData 5 2 8" xfId="50551" xr:uid="{00000000-0005-0000-0000-0000DA120000}"/>
    <cellStyle name="SAPBEXaggData 5 3" xfId="11627" xr:uid="{00000000-0005-0000-0000-0000DB120000}"/>
    <cellStyle name="SAPBEXaggData 5 3 2" xfId="19086" xr:uid="{00000000-0005-0000-0000-0000DC120000}"/>
    <cellStyle name="SAPBEXaggData 5 3 3" xfId="25718" xr:uid="{00000000-0005-0000-0000-0000DD120000}"/>
    <cellStyle name="SAPBEXaggData 5 4" xfId="9358" xr:uid="{00000000-0005-0000-0000-0000DE120000}"/>
    <cellStyle name="SAPBEXaggData 5 5" xfId="16624" xr:uid="{00000000-0005-0000-0000-0000DF120000}"/>
    <cellStyle name="SAPBEXaggData 5 6" xfId="33875" xr:uid="{00000000-0005-0000-0000-0000E0120000}"/>
    <cellStyle name="SAPBEXaggData 5 7" xfId="41009" xr:uid="{00000000-0005-0000-0000-0000E1120000}"/>
    <cellStyle name="SAPBEXaggData 5 8" xfId="53904" xr:uid="{00000000-0005-0000-0000-0000E2120000}"/>
    <cellStyle name="SAPBEXaggData 6" xfId="868" xr:uid="{00000000-0005-0000-0000-0000E3120000}"/>
    <cellStyle name="SAPBEXaggData 6 2" xfId="10574" xr:uid="{00000000-0005-0000-0000-0000E4120000}"/>
    <cellStyle name="SAPBEXaggData 6 2 2" xfId="13501" xr:uid="{00000000-0005-0000-0000-0000E5120000}"/>
    <cellStyle name="SAPBEXaggData 6 2 3" xfId="18826" xr:uid="{00000000-0005-0000-0000-0000E6120000}"/>
    <cellStyle name="SAPBEXaggData 6 2 4" xfId="37503" xr:uid="{00000000-0005-0000-0000-0000E7120000}"/>
    <cellStyle name="SAPBEXaggData 6 2 5" xfId="44448" xr:uid="{00000000-0005-0000-0000-0000E8120000}"/>
    <cellStyle name="SAPBEXaggData 6 2 6" xfId="52714" xr:uid="{00000000-0005-0000-0000-0000E9120000}"/>
    <cellStyle name="SAPBEXaggData 6 3" xfId="11747" xr:uid="{00000000-0005-0000-0000-0000EA120000}"/>
    <cellStyle name="SAPBEXaggData 6 3 2" xfId="19206" xr:uid="{00000000-0005-0000-0000-0000EB120000}"/>
    <cellStyle name="SAPBEXaggData 6 3 3" xfId="25838" xr:uid="{00000000-0005-0000-0000-0000EC120000}"/>
    <cellStyle name="SAPBEXaggData 6 4" xfId="9568" xr:uid="{00000000-0005-0000-0000-0000ED120000}"/>
    <cellStyle name="SAPBEXaggData 6 5" xfId="11458" xr:uid="{00000000-0005-0000-0000-0000EE120000}"/>
    <cellStyle name="SAPBEXaggData 6 6" xfId="33762" xr:uid="{00000000-0005-0000-0000-0000EF120000}"/>
    <cellStyle name="SAPBEXaggData 6 7" xfId="40897" xr:uid="{00000000-0005-0000-0000-0000F0120000}"/>
    <cellStyle name="SAPBEXaggData 6 8" xfId="53419" xr:uid="{00000000-0005-0000-0000-0000F1120000}"/>
    <cellStyle name="SAPBEXaggData 7" xfId="1116" xr:uid="{00000000-0005-0000-0000-0000F2120000}"/>
    <cellStyle name="SAPBEXaggData 7 2" xfId="10746" xr:uid="{00000000-0005-0000-0000-0000F3120000}"/>
    <cellStyle name="SAPBEXaggData 7 2 2" xfId="9542" xr:uid="{00000000-0005-0000-0000-0000F4120000}"/>
    <cellStyle name="SAPBEXaggData 7 2 3" xfId="38679" xr:uid="{00000000-0005-0000-0000-0000F5120000}"/>
    <cellStyle name="SAPBEXaggData 7 2 4" xfId="45597" xr:uid="{00000000-0005-0000-0000-0000F6120000}"/>
    <cellStyle name="SAPBEXaggData 7 2 5" xfId="48635" xr:uid="{00000000-0005-0000-0000-0000F7120000}"/>
    <cellStyle name="SAPBEXaggData 7 3" xfId="11902" xr:uid="{00000000-0005-0000-0000-0000F8120000}"/>
    <cellStyle name="SAPBEXaggData 7 3 2" xfId="19361" xr:uid="{00000000-0005-0000-0000-0000F9120000}"/>
    <cellStyle name="SAPBEXaggData 7 3 3" xfId="25989" xr:uid="{00000000-0005-0000-0000-0000FA120000}"/>
    <cellStyle name="SAPBEXaggData 7 4" xfId="9784" xr:uid="{00000000-0005-0000-0000-0000FB120000}"/>
    <cellStyle name="SAPBEXaggData 7 5" xfId="9731" xr:uid="{00000000-0005-0000-0000-0000FC120000}"/>
    <cellStyle name="SAPBEXaggData 7 6" xfId="35014" xr:uid="{00000000-0005-0000-0000-0000FD120000}"/>
    <cellStyle name="SAPBEXaggData 7 7" xfId="42051" xr:uid="{00000000-0005-0000-0000-0000FE120000}"/>
    <cellStyle name="SAPBEXaggData 7 8" xfId="50445" xr:uid="{00000000-0005-0000-0000-0000FF120000}"/>
    <cellStyle name="SAPBEXaggData 8" xfId="1410" xr:uid="{00000000-0005-0000-0000-000000130000}"/>
    <cellStyle name="SAPBEXaggData 8 2" xfId="10178" xr:uid="{00000000-0005-0000-0000-000001130000}"/>
    <cellStyle name="SAPBEXaggData 8 2 2" xfId="9773" xr:uid="{00000000-0005-0000-0000-000002130000}"/>
    <cellStyle name="SAPBEXaggData 8 2 3" xfId="38843" xr:uid="{00000000-0005-0000-0000-000003130000}"/>
    <cellStyle name="SAPBEXaggData 8 2 4" xfId="45761" xr:uid="{00000000-0005-0000-0000-000004130000}"/>
    <cellStyle name="SAPBEXaggData 8 2 5" xfId="50216" xr:uid="{00000000-0005-0000-0000-000005130000}"/>
    <cellStyle name="SAPBEXaggData 8 3" xfId="10962" xr:uid="{00000000-0005-0000-0000-000006130000}"/>
    <cellStyle name="SAPBEXaggData 8 3 2" xfId="8991" xr:uid="{00000000-0005-0000-0000-000007130000}"/>
    <cellStyle name="SAPBEXaggData 8 4" xfId="12087" xr:uid="{00000000-0005-0000-0000-000008130000}"/>
    <cellStyle name="SAPBEXaggData 8 4 2" xfId="19546" xr:uid="{00000000-0005-0000-0000-000009130000}"/>
    <cellStyle name="SAPBEXaggData 8 4 3" xfId="26169" xr:uid="{00000000-0005-0000-0000-00000A130000}"/>
    <cellStyle name="SAPBEXaggData 8 5" xfId="10036" xr:uid="{00000000-0005-0000-0000-00000B130000}"/>
    <cellStyle name="SAPBEXaggData 8 6" xfId="13256" xr:uid="{00000000-0005-0000-0000-00000C130000}"/>
    <cellStyle name="SAPBEXaggData 8 7" xfId="35179" xr:uid="{00000000-0005-0000-0000-00000D130000}"/>
    <cellStyle name="SAPBEXaggData 8 8" xfId="42215" xr:uid="{00000000-0005-0000-0000-00000E130000}"/>
    <cellStyle name="SAPBEXaggData 8 9" xfId="50867" xr:uid="{00000000-0005-0000-0000-00000F130000}"/>
    <cellStyle name="SAPBEXaggData 9" xfId="1455" xr:uid="{00000000-0005-0000-0000-000010130000}"/>
    <cellStyle name="SAPBEXaggData 9 2" xfId="12116" xr:uid="{00000000-0005-0000-0000-000011130000}"/>
    <cellStyle name="SAPBEXaggData 9 2 2" xfId="19575" xr:uid="{00000000-0005-0000-0000-000012130000}"/>
    <cellStyle name="SAPBEXaggData 9 2 3" xfId="26198" xr:uid="{00000000-0005-0000-0000-000013130000}"/>
    <cellStyle name="SAPBEXaggData 9 2 4" xfId="39248" xr:uid="{00000000-0005-0000-0000-000014130000}"/>
    <cellStyle name="SAPBEXaggData 9 2 5" xfId="46166" xr:uid="{00000000-0005-0000-0000-000015130000}"/>
    <cellStyle name="SAPBEXaggData 9 2 6" xfId="48417" xr:uid="{00000000-0005-0000-0000-000016130000}"/>
    <cellStyle name="SAPBEXaggData 9 3" xfId="11007" xr:uid="{00000000-0005-0000-0000-000017130000}"/>
    <cellStyle name="SAPBEXaggData 9 4" xfId="8959" xr:uid="{00000000-0005-0000-0000-000018130000}"/>
    <cellStyle name="SAPBEXaggData 9 5" xfId="35612" xr:uid="{00000000-0005-0000-0000-000019130000}"/>
    <cellStyle name="SAPBEXaggData 9 6" xfId="42620" xr:uid="{00000000-0005-0000-0000-00001A130000}"/>
    <cellStyle name="SAPBEXaggData 9 7" xfId="51368" xr:uid="{00000000-0005-0000-0000-00001B130000}"/>
    <cellStyle name="SAPBEXaggDataEmph" xfId="249" xr:uid="{00000000-0005-0000-0000-00001C130000}"/>
    <cellStyle name="SAPBEXaggDataEmph 10" xfId="1883" xr:uid="{00000000-0005-0000-0000-00001D130000}"/>
    <cellStyle name="SAPBEXaggDataEmph 10 2" xfId="12237" xr:uid="{00000000-0005-0000-0000-00001E130000}"/>
    <cellStyle name="SAPBEXaggDataEmph 10 2 2" xfId="19696" xr:uid="{00000000-0005-0000-0000-00001F130000}"/>
    <cellStyle name="SAPBEXaggDataEmph 10 2 3" xfId="26319" xr:uid="{00000000-0005-0000-0000-000020130000}"/>
    <cellStyle name="SAPBEXaggDataEmph 10 2 4" xfId="40321" xr:uid="{00000000-0005-0000-0000-000021130000}"/>
    <cellStyle name="SAPBEXaggDataEmph 10 2 5" xfId="47239" xr:uid="{00000000-0005-0000-0000-000022130000}"/>
    <cellStyle name="SAPBEXaggDataEmph 10 2 6" xfId="47632" xr:uid="{00000000-0005-0000-0000-000023130000}"/>
    <cellStyle name="SAPBEXaggDataEmph 10 3" xfId="11305" xr:uid="{00000000-0005-0000-0000-000024130000}"/>
    <cellStyle name="SAPBEXaggDataEmph 10 4" xfId="18840" xr:uid="{00000000-0005-0000-0000-000025130000}"/>
    <cellStyle name="SAPBEXaggDataEmph 10 5" xfId="36737" xr:uid="{00000000-0005-0000-0000-000026130000}"/>
    <cellStyle name="SAPBEXaggDataEmph 10 6" xfId="43693" xr:uid="{00000000-0005-0000-0000-000027130000}"/>
    <cellStyle name="SAPBEXaggDataEmph 10 7" xfId="51866" xr:uid="{00000000-0005-0000-0000-000028130000}"/>
    <cellStyle name="SAPBEXaggDataEmph 11" xfId="2096" xr:uid="{00000000-0005-0000-0000-000029130000}"/>
    <cellStyle name="SAPBEXaggDataEmph 11 2" xfId="12360" xr:uid="{00000000-0005-0000-0000-00002A130000}"/>
    <cellStyle name="SAPBEXaggDataEmph 11 2 2" xfId="19817" xr:uid="{00000000-0005-0000-0000-00002B130000}"/>
    <cellStyle name="SAPBEXaggDataEmph 11 2 3" xfId="26439" xr:uid="{00000000-0005-0000-0000-00002C130000}"/>
    <cellStyle name="SAPBEXaggDataEmph 11 3" xfId="10232" xr:uid="{00000000-0005-0000-0000-00002D130000}"/>
    <cellStyle name="SAPBEXaggDataEmph 11 4" xfId="12650" xr:uid="{00000000-0005-0000-0000-00002E130000}"/>
    <cellStyle name="SAPBEXaggDataEmph 11 5" xfId="13326" xr:uid="{00000000-0005-0000-0000-00002F130000}"/>
    <cellStyle name="SAPBEXaggDataEmph 11 6" xfId="36991" xr:uid="{00000000-0005-0000-0000-000030130000}"/>
    <cellStyle name="SAPBEXaggDataEmph 11 7" xfId="43937" xr:uid="{00000000-0005-0000-0000-000031130000}"/>
    <cellStyle name="SAPBEXaggDataEmph 11 8" xfId="50264" xr:uid="{00000000-0005-0000-0000-000032130000}"/>
    <cellStyle name="SAPBEXaggDataEmph 12" xfId="2251" xr:uid="{00000000-0005-0000-0000-000033130000}"/>
    <cellStyle name="SAPBEXaggDataEmph 12 2" xfId="12504" xr:uid="{00000000-0005-0000-0000-000034130000}"/>
    <cellStyle name="SAPBEXaggDataEmph 12 3" xfId="19941" xr:uid="{00000000-0005-0000-0000-000035130000}"/>
    <cellStyle name="SAPBEXaggDataEmph 12 4" xfId="26559" xr:uid="{00000000-0005-0000-0000-000036130000}"/>
    <cellStyle name="SAPBEXaggDataEmph 13" xfId="2412" xr:uid="{00000000-0005-0000-0000-000037130000}"/>
    <cellStyle name="SAPBEXaggDataEmph 13 2" xfId="12652" xr:uid="{00000000-0005-0000-0000-000038130000}"/>
    <cellStyle name="SAPBEXaggDataEmph 13 3" xfId="20064" xr:uid="{00000000-0005-0000-0000-000039130000}"/>
    <cellStyle name="SAPBEXaggDataEmph 13 4" xfId="26679" xr:uid="{00000000-0005-0000-0000-00003A130000}"/>
    <cellStyle name="SAPBEXaggDataEmph 14" xfId="3418" xr:uid="{00000000-0005-0000-0000-00003B130000}"/>
    <cellStyle name="SAPBEXaggDataEmph 14 2" xfId="13369" xr:uid="{00000000-0005-0000-0000-00003C130000}"/>
    <cellStyle name="SAPBEXaggDataEmph 14 3" xfId="20540" xr:uid="{00000000-0005-0000-0000-00003D130000}"/>
    <cellStyle name="SAPBEXaggDataEmph 14 4" xfId="27048" xr:uid="{00000000-0005-0000-0000-00003E130000}"/>
    <cellStyle name="SAPBEXaggDataEmph 15" xfId="3585" xr:uid="{00000000-0005-0000-0000-00003F130000}"/>
    <cellStyle name="SAPBEXaggDataEmph 15 2" xfId="13510" xr:uid="{00000000-0005-0000-0000-000040130000}"/>
    <cellStyle name="SAPBEXaggDataEmph 15 3" xfId="20672" xr:uid="{00000000-0005-0000-0000-000041130000}"/>
    <cellStyle name="SAPBEXaggDataEmph 15 4" xfId="27171" xr:uid="{00000000-0005-0000-0000-000042130000}"/>
    <cellStyle name="SAPBEXaggDataEmph 16" xfId="4283" xr:uid="{00000000-0005-0000-0000-000043130000}"/>
    <cellStyle name="SAPBEXaggDataEmph 16 2" xfId="14146" xr:uid="{00000000-0005-0000-0000-000044130000}"/>
    <cellStyle name="SAPBEXaggDataEmph 16 3" xfId="21208" xr:uid="{00000000-0005-0000-0000-000045130000}"/>
    <cellStyle name="SAPBEXaggDataEmph 16 4" xfId="27682" xr:uid="{00000000-0005-0000-0000-000046130000}"/>
    <cellStyle name="SAPBEXaggDataEmph 17" xfId="4349" xr:uid="{00000000-0005-0000-0000-000047130000}"/>
    <cellStyle name="SAPBEXaggDataEmph 17 2" xfId="14211" xr:uid="{00000000-0005-0000-0000-000048130000}"/>
    <cellStyle name="SAPBEXaggDataEmph 17 3" xfId="21272" xr:uid="{00000000-0005-0000-0000-000049130000}"/>
    <cellStyle name="SAPBEXaggDataEmph 17 4" xfId="27746" xr:uid="{00000000-0005-0000-0000-00004A130000}"/>
    <cellStyle name="SAPBEXaggDataEmph 18" xfId="4430" xr:uid="{00000000-0005-0000-0000-00004B130000}"/>
    <cellStyle name="SAPBEXaggDataEmph 18 2" xfId="14292" xr:uid="{00000000-0005-0000-0000-00004C130000}"/>
    <cellStyle name="SAPBEXaggDataEmph 18 3" xfId="21352" xr:uid="{00000000-0005-0000-0000-00004D130000}"/>
    <cellStyle name="SAPBEXaggDataEmph 18 4" xfId="27826" xr:uid="{00000000-0005-0000-0000-00004E130000}"/>
    <cellStyle name="SAPBEXaggDataEmph 19" xfId="5432" xr:uid="{00000000-0005-0000-0000-00004F130000}"/>
    <cellStyle name="SAPBEXaggDataEmph 19 2" xfId="15289" xr:uid="{00000000-0005-0000-0000-000050130000}"/>
    <cellStyle name="SAPBEXaggDataEmph 19 3" xfId="22330" xr:uid="{00000000-0005-0000-0000-000051130000}"/>
    <cellStyle name="SAPBEXaggDataEmph 19 4" xfId="28792" xr:uid="{00000000-0005-0000-0000-000052130000}"/>
    <cellStyle name="SAPBEXaggDataEmph 2" xfId="468" xr:uid="{00000000-0005-0000-0000-000053130000}"/>
    <cellStyle name="SAPBEXaggDataEmph 2 10" xfId="2454" xr:uid="{00000000-0005-0000-0000-000054130000}"/>
    <cellStyle name="SAPBEXaggDataEmph 2 10 2" xfId="12693" xr:uid="{00000000-0005-0000-0000-000055130000}"/>
    <cellStyle name="SAPBEXaggDataEmph 2 10 3" xfId="20102" xr:uid="{00000000-0005-0000-0000-000056130000}"/>
    <cellStyle name="SAPBEXaggDataEmph 2 10 4" xfId="26716" xr:uid="{00000000-0005-0000-0000-000057130000}"/>
    <cellStyle name="SAPBEXaggDataEmph 2 11" xfId="3460" xr:uid="{00000000-0005-0000-0000-000058130000}"/>
    <cellStyle name="SAPBEXaggDataEmph 2 11 2" xfId="13409" xr:uid="{00000000-0005-0000-0000-000059130000}"/>
    <cellStyle name="SAPBEXaggDataEmph 2 11 3" xfId="20578" xr:uid="{00000000-0005-0000-0000-00005A130000}"/>
    <cellStyle name="SAPBEXaggDataEmph 2 11 4" xfId="27085" xr:uid="{00000000-0005-0000-0000-00005B130000}"/>
    <cellStyle name="SAPBEXaggDataEmph 2 12" xfId="3629" xr:uid="{00000000-0005-0000-0000-00005C130000}"/>
    <cellStyle name="SAPBEXaggDataEmph 2 12 2" xfId="13554" xr:uid="{00000000-0005-0000-0000-00005D130000}"/>
    <cellStyle name="SAPBEXaggDataEmph 2 12 3" xfId="20715" xr:uid="{00000000-0005-0000-0000-00005E130000}"/>
    <cellStyle name="SAPBEXaggDataEmph 2 12 4" xfId="27214" xr:uid="{00000000-0005-0000-0000-00005F130000}"/>
    <cellStyle name="SAPBEXaggDataEmph 2 13" xfId="4369" xr:uid="{00000000-0005-0000-0000-000060130000}"/>
    <cellStyle name="SAPBEXaggDataEmph 2 13 2" xfId="14231" xr:uid="{00000000-0005-0000-0000-000061130000}"/>
    <cellStyle name="SAPBEXaggDataEmph 2 13 3" xfId="21291" xr:uid="{00000000-0005-0000-0000-000062130000}"/>
    <cellStyle name="SAPBEXaggDataEmph 2 13 4" xfId="27765" xr:uid="{00000000-0005-0000-0000-000063130000}"/>
    <cellStyle name="SAPBEXaggDataEmph 2 14" xfId="4730" xr:uid="{00000000-0005-0000-0000-000064130000}"/>
    <cellStyle name="SAPBEXaggDataEmph 2 14 2" xfId="14592" xr:uid="{00000000-0005-0000-0000-000065130000}"/>
    <cellStyle name="SAPBEXaggDataEmph 2 14 3" xfId="21641" xr:uid="{00000000-0005-0000-0000-000066130000}"/>
    <cellStyle name="SAPBEXaggDataEmph 2 14 4" xfId="28111" xr:uid="{00000000-0005-0000-0000-000067130000}"/>
    <cellStyle name="SAPBEXaggDataEmph 2 15" xfId="4490" xr:uid="{00000000-0005-0000-0000-000068130000}"/>
    <cellStyle name="SAPBEXaggDataEmph 2 15 2" xfId="14352" xr:uid="{00000000-0005-0000-0000-000069130000}"/>
    <cellStyle name="SAPBEXaggDataEmph 2 15 3" xfId="21408" xr:uid="{00000000-0005-0000-0000-00006A130000}"/>
    <cellStyle name="SAPBEXaggDataEmph 2 15 4" xfId="27882" xr:uid="{00000000-0005-0000-0000-00006B130000}"/>
    <cellStyle name="SAPBEXaggDataEmph 2 16" xfId="4839" xr:uid="{00000000-0005-0000-0000-00006C130000}"/>
    <cellStyle name="SAPBEXaggDataEmph 2 16 2" xfId="14701" xr:uid="{00000000-0005-0000-0000-00006D130000}"/>
    <cellStyle name="SAPBEXaggDataEmph 2 16 3" xfId="21750" xr:uid="{00000000-0005-0000-0000-00006E130000}"/>
    <cellStyle name="SAPBEXaggDataEmph 2 16 4" xfId="28217" xr:uid="{00000000-0005-0000-0000-00006F130000}"/>
    <cellStyle name="SAPBEXaggDataEmph 2 17" xfId="5721" xr:uid="{00000000-0005-0000-0000-000070130000}"/>
    <cellStyle name="SAPBEXaggDataEmph 2 17 2" xfId="15575" xr:uid="{00000000-0005-0000-0000-000071130000}"/>
    <cellStyle name="SAPBEXaggDataEmph 2 17 3" xfId="22603" xr:uid="{00000000-0005-0000-0000-000072130000}"/>
    <cellStyle name="SAPBEXaggDataEmph 2 17 4" xfId="29064" xr:uid="{00000000-0005-0000-0000-000073130000}"/>
    <cellStyle name="SAPBEXaggDataEmph 2 18" xfId="6357" xr:uid="{00000000-0005-0000-0000-000074130000}"/>
    <cellStyle name="SAPBEXaggDataEmph 2 18 2" xfId="16202" xr:uid="{00000000-0005-0000-0000-000075130000}"/>
    <cellStyle name="SAPBEXaggDataEmph 2 18 3" xfId="23209" xr:uid="{00000000-0005-0000-0000-000076130000}"/>
    <cellStyle name="SAPBEXaggDataEmph 2 18 4" xfId="29663" xr:uid="{00000000-0005-0000-0000-000077130000}"/>
    <cellStyle name="SAPBEXaggDataEmph 2 19" xfId="7112" xr:uid="{00000000-0005-0000-0000-000078130000}"/>
    <cellStyle name="SAPBEXaggDataEmph 2 19 2" xfId="16902" xr:uid="{00000000-0005-0000-0000-000079130000}"/>
    <cellStyle name="SAPBEXaggDataEmph 2 19 3" xfId="23866" xr:uid="{00000000-0005-0000-0000-00007A130000}"/>
    <cellStyle name="SAPBEXaggDataEmph 2 19 4" xfId="30301" xr:uid="{00000000-0005-0000-0000-00007B130000}"/>
    <cellStyle name="SAPBEXaggDataEmph 2 2" xfId="646" xr:uid="{00000000-0005-0000-0000-00007C130000}"/>
    <cellStyle name="SAPBEXaggDataEmph 2 2 10" xfId="5429" xr:uid="{00000000-0005-0000-0000-00007D130000}"/>
    <cellStyle name="SAPBEXaggDataEmph 2 2 10 2" xfId="15286" xr:uid="{00000000-0005-0000-0000-00007E130000}"/>
    <cellStyle name="SAPBEXaggDataEmph 2 2 10 2 2" xfId="38547" xr:uid="{00000000-0005-0000-0000-00007F130000}"/>
    <cellStyle name="SAPBEXaggDataEmph 2 2 10 2 3" xfId="45465" xr:uid="{00000000-0005-0000-0000-000080130000}"/>
    <cellStyle name="SAPBEXaggDataEmph 2 2 10 2 4" xfId="49810" xr:uid="{00000000-0005-0000-0000-000081130000}"/>
    <cellStyle name="SAPBEXaggDataEmph 2 2 10 3" xfId="22327" xr:uid="{00000000-0005-0000-0000-000082130000}"/>
    <cellStyle name="SAPBEXaggDataEmph 2 2 10 4" xfId="28789" xr:uid="{00000000-0005-0000-0000-000083130000}"/>
    <cellStyle name="SAPBEXaggDataEmph 2 2 10 5" xfId="34881" xr:uid="{00000000-0005-0000-0000-000084130000}"/>
    <cellStyle name="SAPBEXaggDataEmph 2 2 10 6" xfId="41919" xr:uid="{00000000-0005-0000-0000-000085130000}"/>
    <cellStyle name="SAPBEXaggDataEmph 2 2 10 7" xfId="53977" xr:uid="{00000000-0005-0000-0000-000086130000}"/>
    <cellStyle name="SAPBEXaggDataEmph 2 2 11" xfId="6642" xr:uid="{00000000-0005-0000-0000-000087130000}"/>
    <cellStyle name="SAPBEXaggDataEmph 2 2 11 2" xfId="16485" xr:uid="{00000000-0005-0000-0000-000088130000}"/>
    <cellStyle name="SAPBEXaggDataEmph 2 2 11 2 2" xfId="39046" xr:uid="{00000000-0005-0000-0000-000089130000}"/>
    <cellStyle name="SAPBEXaggDataEmph 2 2 11 2 3" xfId="45964" xr:uid="{00000000-0005-0000-0000-00008A130000}"/>
    <cellStyle name="SAPBEXaggDataEmph 2 2 11 2 4" xfId="52142" xr:uid="{00000000-0005-0000-0000-00008B130000}"/>
    <cellStyle name="SAPBEXaggDataEmph 2 2 11 3" xfId="23489" xr:uid="{00000000-0005-0000-0000-00008C130000}"/>
    <cellStyle name="SAPBEXaggDataEmph 2 2 11 4" xfId="29938" xr:uid="{00000000-0005-0000-0000-00008D130000}"/>
    <cellStyle name="SAPBEXaggDataEmph 2 2 11 5" xfId="35383" xr:uid="{00000000-0005-0000-0000-00008E130000}"/>
    <cellStyle name="SAPBEXaggDataEmph 2 2 11 6" xfId="42418" xr:uid="{00000000-0005-0000-0000-00008F130000}"/>
    <cellStyle name="SAPBEXaggDataEmph 2 2 11 7" xfId="47838" xr:uid="{00000000-0005-0000-0000-000090130000}"/>
    <cellStyle name="SAPBEXaggDataEmph 2 2 12" xfId="6896" xr:uid="{00000000-0005-0000-0000-000091130000}"/>
    <cellStyle name="SAPBEXaggDataEmph 2 2 12 2" xfId="16686" xr:uid="{00000000-0005-0000-0000-000092130000}"/>
    <cellStyle name="SAPBEXaggDataEmph 2 2 12 2 2" xfId="38858" xr:uid="{00000000-0005-0000-0000-000093130000}"/>
    <cellStyle name="SAPBEXaggDataEmph 2 2 12 2 3" xfId="45776" xr:uid="{00000000-0005-0000-0000-000094130000}"/>
    <cellStyle name="SAPBEXaggDataEmph 2 2 12 2 4" xfId="49667" xr:uid="{00000000-0005-0000-0000-000095130000}"/>
    <cellStyle name="SAPBEXaggDataEmph 2 2 12 3" xfId="23654" xr:uid="{00000000-0005-0000-0000-000096130000}"/>
    <cellStyle name="SAPBEXaggDataEmph 2 2 12 4" xfId="30092" xr:uid="{00000000-0005-0000-0000-000097130000}"/>
    <cellStyle name="SAPBEXaggDataEmph 2 2 12 5" xfId="35194" xr:uid="{00000000-0005-0000-0000-000098130000}"/>
    <cellStyle name="SAPBEXaggDataEmph 2 2 12 6" xfId="42230" xr:uid="{00000000-0005-0000-0000-000099130000}"/>
    <cellStyle name="SAPBEXaggDataEmph 2 2 12 7" xfId="50751" xr:uid="{00000000-0005-0000-0000-00009A130000}"/>
    <cellStyle name="SAPBEXaggDataEmph 2 2 13" xfId="6247" xr:uid="{00000000-0005-0000-0000-00009B130000}"/>
    <cellStyle name="SAPBEXaggDataEmph 2 2 13 2" xfId="16094" xr:uid="{00000000-0005-0000-0000-00009C130000}"/>
    <cellStyle name="SAPBEXaggDataEmph 2 2 13 2 2" xfId="39914" xr:uid="{00000000-0005-0000-0000-00009D130000}"/>
    <cellStyle name="SAPBEXaggDataEmph 2 2 13 2 3" xfId="46832" xr:uid="{00000000-0005-0000-0000-00009E130000}"/>
    <cellStyle name="SAPBEXaggDataEmph 2 2 13 2 4" xfId="49536" xr:uid="{00000000-0005-0000-0000-00009F130000}"/>
    <cellStyle name="SAPBEXaggDataEmph 2 2 13 3" xfId="23103" xr:uid="{00000000-0005-0000-0000-0000A0130000}"/>
    <cellStyle name="SAPBEXaggDataEmph 2 2 13 4" xfId="29559" xr:uid="{00000000-0005-0000-0000-0000A1130000}"/>
    <cellStyle name="SAPBEXaggDataEmph 2 2 13 5" xfId="36299" xr:uid="{00000000-0005-0000-0000-0000A2130000}"/>
    <cellStyle name="SAPBEXaggDataEmph 2 2 13 6" xfId="43286" xr:uid="{00000000-0005-0000-0000-0000A3130000}"/>
    <cellStyle name="SAPBEXaggDataEmph 2 2 13 7" xfId="51785" xr:uid="{00000000-0005-0000-0000-0000A4130000}"/>
    <cellStyle name="SAPBEXaggDataEmph 2 2 14" xfId="7050" xr:uid="{00000000-0005-0000-0000-0000A5130000}"/>
    <cellStyle name="SAPBEXaggDataEmph 2 2 14 2" xfId="16840" xr:uid="{00000000-0005-0000-0000-0000A6130000}"/>
    <cellStyle name="SAPBEXaggDataEmph 2 2 14 2 2" xfId="39142" xr:uid="{00000000-0005-0000-0000-0000A7130000}"/>
    <cellStyle name="SAPBEXaggDataEmph 2 2 14 2 3" xfId="46060" xr:uid="{00000000-0005-0000-0000-0000A8130000}"/>
    <cellStyle name="SAPBEXaggDataEmph 2 2 14 2 4" xfId="49452" xr:uid="{00000000-0005-0000-0000-0000A9130000}"/>
    <cellStyle name="SAPBEXaggDataEmph 2 2 14 3" xfId="23806" xr:uid="{00000000-0005-0000-0000-0000AA130000}"/>
    <cellStyle name="SAPBEXaggDataEmph 2 2 14 4" xfId="30242" xr:uid="{00000000-0005-0000-0000-0000AB130000}"/>
    <cellStyle name="SAPBEXaggDataEmph 2 2 14 5" xfId="35506" xr:uid="{00000000-0005-0000-0000-0000AC130000}"/>
    <cellStyle name="SAPBEXaggDataEmph 2 2 14 6" xfId="42514" xr:uid="{00000000-0005-0000-0000-0000AD130000}"/>
    <cellStyle name="SAPBEXaggDataEmph 2 2 14 7" xfId="51132" xr:uid="{00000000-0005-0000-0000-0000AE130000}"/>
    <cellStyle name="SAPBEXaggDataEmph 2 2 15" xfId="5782" xr:uid="{00000000-0005-0000-0000-0000AF130000}"/>
    <cellStyle name="SAPBEXaggDataEmph 2 2 15 2" xfId="15636" xr:uid="{00000000-0005-0000-0000-0000B0130000}"/>
    <cellStyle name="SAPBEXaggDataEmph 2 2 15 2 2" xfId="40162" xr:uid="{00000000-0005-0000-0000-0000B1130000}"/>
    <cellStyle name="SAPBEXaggDataEmph 2 2 15 2 3" xfId="47080" xr:uid="{00000000-0005-0000-0000-0000B2130000}"/>
    <cellStyle name="SAPBEXaggDataEmph 2 2 15 2 4" xfId="52455" xr:uid="{00000000-0005-0000-0000-0000B3130000}"/>
    <cellStyle name="SAPBEXaggDataEmph 2 2 15 3" xfId="22664" xr:uid="{00000000-0005-0000-0000-0000B4130000}"/>
    <cellStyle name="SAPBEXaggDataEmph 2 2 15 4" xfId="29125" xr:uid="{00000000-0005-0000-0000-0000B5130000}"/>
    <cellStyle name="SAPBEXaggDataEmph 2 2 15 5" xfId="36577" xr:uid="{00000000-0005-0000-0000-0000B6130000}"/>
    <cellStyle name="SAPBEXaggDataEmph 2 2 15 6" xfId="43534" xr:uid="{00000000-0005-0000-0000-0000B7130000}"/>
    <cellStyle name="SAPBEXaggDataEmph 2 2 15 7" xfId="53852" xr:uid="{00000000-0005-0000-0000-0000B8130000}"/>
    <cellStyle name="SAPBEXaggDataEmph 2 2 16" xfId="6380" xr:uid="{00000000-0005-0000-0000-0000B9130000}"/>
    <cellStyle name="SAPBEXaggDataEmph 2 2 16 2" xfId="16225" xr:uid="{00000000-0005-0000-0000-0000BA130000}"/>
    <cellStyle name="SAPBEXaggDataEmph 2 2 16 2 2" xfId="39505" xr:uid="{00000000-0005-0000-0000-0000BB130000}"/>
    <cellStyle name="SAPBEXaggDataEmph 2 2 16 2 3" xfId="46423" xr:uid="{00000000-0005-0000-0000-0000BC130000}"/>
    <cellStyle name="SAPBEXaggDataEmph 2 2 16 2 4" xfId="48770" xr:uid="{00000000-0005-0000-0000-0000BD130000}"/>
    <cellStyle name="SAPBEXaggDataEmph 2 2 16 3" xfId="23232" xr:uid="{00000000-0005-0000-0000-0000BE130000}"/>
    <cellStyle name="SAPBEXaggDataEmph 2 2 16 4" xfId="29685" xr:uid="{00000000-0005-0000-0000-0000BF130000}"/>
    <cellStyle name="SAPBEXaggDataEmph 2 2 16 5" xfId="35874" xr:uid="{00000000-0005-0000-0000-0000C0130000}"/>
    <cellStyle name="SAPBEXaggDataEmph 2 2 16 6" xfId="42877" xr:uid="{00000000-0005-0000-0000-0000C1130000}"/>
    <cellStyle name="SAPBEXaggDataEmph 2 2 16 7" xfId="53384" xr:uid="{00000000-0005-0000-0000-0000C2130000}"/>
    <cellStyle name="SAPBEXaggDataEmph 2 2 17" xfId="7363" xr:uid="{00000000-0005-0000-0000-0000C3130000}"/>
    <cellStyle name="SAPBEXaggDataEmph 2 2 17 2" xfId="17149" xr:uid="{00000000-0005-0000-0000-0000C4130000}"/>
    <cellStyle name="SAPBEXaggDataEmph 2 2 17 2 2" xfId="39445" xr:uid="{00000000-0005-0000-0000-0000C5130000}"/>
    <cellStyle name="SAPBEXaggDataEmph 2 2 17 2 3" xfId="46363" xr:uid="{00000000-0005-0000-0000-0000C6130000}"/>
    <cellStyle name="SAPBEXaggDataEmph 2 2 17 2 4" xfId="53071" xr:uid="{00000000-0005-0000-0000-0000C7130000}"/>
    <cellStyle name="SAPBEXaggDataEmph 2 2 17 3" xfId="24111" xr:uid="{00000000-0005-0000-0000-0000C8130000}"/>
    <cellStyle name="SAPBEXaggDataEmph 2 2 17 4" xfId="30539" xr:uid="{00000000-0005-0000-0000-0000C9130000}"/>
    <cellStyle name="SAPBEXaggDataEmph 2 2 17 5" xfId="35813" xr:uid="{00000000-0005-0000-0000-0000CA130000}"/>
    <cellStyle name="SAPBEXaggDataEmph 2 2 17 6" xfId="42817" xr:uid="{00000000-0005-0000-0000-0000CB130000}"/>
    <cellStyle name="SAPBEXaggDataEmph 2 2 17 7" xfId="53772" xr:uid="{00000000-0005-0000-0000-0000CC130000}"/>
    <cellStyle name="SAPBEXaggDataEmph 2 2 18" xfId="5700" xr:uid="{00000000-0005-0000-0000-0000CD130000}"/>
    <cellStyle name="SAPBEXaggDataEmph 2 2 18 2" xfId="15555" xr:uid="{00000000-0005-0000-0000-0000CE130000}"/>
    <cellStyle name="SAPBEXaggDataEmph 2 2 18 2 2" xfId="39799" xr:uid="{00000000-0005-0000-0000-0000CF130000}"/>
    <cellStyle name="SAPBEXaggDataEmph 2 2 18 2 3" xfId="46717" xr:uid="{00000000-0005-0000-0000-0000D0130000}"/>
    <cellStyle name="SAPBEXaggDataEmph 2 2 18 2 4" xfId="52139" xr:uid="{00000000-0005-0000-0000-0000D1130000}"/>
    <cellStyle name="SAPBEXaggDataEmph 2 2 18 3" xfId="22583" xr:uid="{00000000-0005-0000-0000-0000D2130000}"/>
    <cellStyle name="SAPBEXaggDataEmph 2 2 18 4" xfId="29044" xr:uid="{00000000-0005-0000-0000-0000D3130000}"/>
    <cellStyle name="SAPBEXaggDataEmph 2 2 18 5" xfId="36180" xr:uid="{00000000-0005-0000-0000-0000D4130000}"/>
    <cellStyle name="SAPBEXaggDataEmph 2 2 18 6" xfId="43171" xr:uid="{00000000-0005-0000-0000-0000D5130000}"/>
    <cellStyle name="SAPBEXaggDataEmph 2 2 18 7" xfId="52019" xr:uid="{00000000-0005-0000-0000-0000D6130000}"/>
    <cellStyle name="SAPBEXaggDataEmph 2 2 19" xfId="6133" xr:uid="{00000000-0005-0000-0000-0000D7130000}"/>
    <cellStyle name="SAPBEXaggDataEmph 2 2 19 2" xfId="15981" xr:uid="{00000000-0005-0000-0000-0000D8130000}"/>
    <cellStyle name="SAPBEXaggDataEmph 2 2 19 2 2" xfId="40232" xr:uid="{00000000-0005-0000-0000-0000D9130000}"/>
    <cellStyle name="SAPBEXaggDataEmph 2 2 19 2 3" xfId="47150" xr:uid="{00000000-0005-0000-0000-0000DA130000}"/>
    <cellStyle name="SAPBEXaggDataEmph 2 2 19 2 4" xfId="48344" xr:uid="{00000000-0005-0000-0000-0000DB130000}"/>
    <cellStyle name="SAPBEXaggDataEmph 2 2 19 3" xfId="22997" xr:uid="{00000000-0005-0000-0000-0000DC130000}"/>
    <cellStyle name="SAPBEXaggDataEmph 2 2 19 4" xfId="29455" xr:uid="{00000000-0005-0000-0000-0000DD130000}"/>
    <cellStyle name="SAPBEXaggDataEmph 2 2 19 5" xfId="36647" xr:uid="{00000000-0005-0000-0000-0000DE130000}"/>
    <cellStyle name="SAPBEXaggDataEmph 2 2 19 6" xfId="43604" xr:uid="{00000000-0005-0000-0000-0000DF130000}"/>
    <cellStyle name="SAPBEXaggDataEmph 2 2 19 7" xfId="53875" xr:uid="{00000000-0005-0000-0000-0000E0130000}"/>
    <cellStyle name="SAPBEXaggDataEmph 2 2 2" xfId="2640" xr:uid="{00000000-0005-0000-0000-0000E1130000}"/>
    <cellStyle name="SAPBEXaggDataEmph 2 2 2 2" xfId="12873" xr:uid="{00000000-0005-0000-0000-0000E2130000}"/>
    <cellStyle name="SAPBEXaggDataEmph 2 2 2 2 2" xfId="20276" xr:uid="{00000000-0005-0000-0000-0000E3130000}"/>
    <cellStyle name="SAPBEXaggDataEmph 2 2 2 2 3" xfId="26886" xr:uid="{00000000-0005-0000-0000-0000E4130000}"/>
    <cellStyle name="SAPBEXaggDataEmph 2 2 2 2 4" xfId="37317" xr:uid="{00000000-0005-0000-0000-0000E5130000}"/>
    <cellStyle name="SAPBEXaggDataEmph 2 2 2 2 5" xfId="44263" xr:uid="{00000000-0005-0000-0000-0000E6130000}"/>
    <cellStyle name="SAPBEXaggDataEmph 2 2 2 2 6" xfId="53503" xr:uid="{00000000-0005-0000-0000-0000E7130000}"/>
    <cellStyle name="SAPBEXaggDataEmph 2 2 2 3" xfId="10465" xr:uid="{00000000-0005-0000-0000-0000E8130000}"/>
    <cellStyle name="SAPBEXaggDataEmph 2 2 2 4" xfId="13339" xr:uid="{00000000-0005-0000-0000-0000E9130000}"/>
    <cellStyle name="SAPBEXaggDataEmph 2 2 2 5" xfId="20526" xr:uid="{00000000-0005-0000-0000-0000EA130000}"/>
    <cellStyle name="SAPBEXaggDataEmph 2 2 2 6" xfId="33569" xr:uid="{00000000-0005-0000-0000-0000EB130000}"/>
    <cellStyle name="SAPBEXaggDataEmph 2 2 2 7" xfId="40705" xr:uid="{00000000-0005-0000-0000-0000EC130000}"/>
    <cellStyle name="SAPBEXaggDataEmph 2 2 2 8" xfId="51027" xr:uid="{00000000-0005-0000-0000-0000ED130000}"/>
    <cellStyle name="SAPBEXaggDataEmph 2 2 20" xfId="7056" xr:uid="{00000000-0005-0000-0000-0000EE130000}"/>
    <cellStyle name="SAPBEXaggDataEmph 2 2 20 2" xfId="16846" xr:uid="{00000000-0005-0000-0000-0000EF130000}"/>
    <cellStyle name="SAPBEXaggDataEmph 2 2 20 2 2" xfId="40255" xr:uid="{00000000-0005-0000-0000-0000F0130000}"/>
    <cellStyle name="SAPBEXaggDataEmph 2 2 20 2 3" xfId="47173" xr:uid="{00000000-0005-0000-0000-0000F1130000}"/>
    <cellStyle name="SAPBEXaggDataEmph 2 2 20 2 4" xfId="47938" xr:uid="{00000000-0005-0000-0000-0000F2130000}"/>
    <cellStyle name="SAPBEXaggDataEmph 2 2 20 3" xfId="23811" xr:uid="{00000000-0005-0000-0000-0000F3130000}"/>
    <cellStyle name="SAPBEXaggDataEmph 2 2 20 4" xfId="30247" xr:uid="{00000000-0005-0000-0000-0000F4130000}"/>
    <cellStyle name="SAPBEXaggDataEmph 2 2 20 5" xfId="36670" xr:uid="{00000000-0005-0000-0000-0000F5130000}"/>
    <cellStyle name="SAPBEXaggDataEmph 2 2 20 6" xfId="43627" xr:uid="{00000000-0005-0000-0000-0000F6130000}"/>
    <cellStyle name="SAPBEXaggDataEmph 2 2 20 7" xfId="50568" xr:uid="{00000000-0005-0000-0000-0000F7130000}"/>
    <cellStyle name="SAPBEXaggDataEmph 2 2 21" xfId="7000" xr:uid="{00000000-0005-0000-0000-0000F8130000}"/>
    <cellStyle name="SAPBEXaggDataEmph 2 2 21 2" xfId="16790" xr:uid="{00000000-0005-0000-0000-0000F9130000}"/>
    <cellStyle name="SAPBEXaggDataEmph 2 2 21 2 2" xfId="40508" xr:uid="{00000000-0005-0000-0000-0000FA130000}"/>
    <cellStyle name="SAPBEXaggDataEmph 2 2 21 2 3" xfId="47426" xr:uid="{00000000-0005-0000-0000-0000FB130000}"/>
    <cellStyle name="SAPBEXaggDataEmph 2 2 21 2 4" xfId="47567" xr:uid="{00000000-0005-0000-0000-0000FC130000}"/>
    <cellStyle name="SAPBEXaggDataEmph 2 2 21 3" xfId="23758" xr:uid="{00000000-0005-0000-0000-0000FD130000}"/>
    <cellStyle name="SAPBEXaggDataEmph 2 2 21 4" xfId="30194" xr:uid="{00000000-0005-0000-0000-0000FE130000}"/>
    <cellStyle name="SAPBEXaggDataEmph 2 2 21 5" xfId="36924" xr:uid="{00000000-0005-0000-0000-0000FF130000}"/>
    <cellStyle name="SAPBEXaggDataEmph 2 2 21 6" xfId="43880" xr:uid="{00000000-0005-0000-0000-000000140000}"/>
    <cellStyle name="SAPBEXaggDataEmph 2 2 21 7" xfId="53621" xr:uid="{00000000-0005-0000-0000-000001140000}"/>
    <cellStyle name="SAPBEXaggDataEmph 2 2 22" xfId="5800" xr:uid="{00000000-0005-0000-0000-000002140000}"/>
    <cellStyle name="SAPBEXaggDataEmph 2 2 22 2" xfId="15653" xr:uid="{00000000-0005-0000-0000-000003140000}"/>
    <cellStyle name="SAPBEXaggDataEmph 2 2 22 3" xfId="22680" xr:uid="{00000000-0005-0000-0000-000004140000}"/>
    <cellStyle name="SAPBEXaggDataEmph 2 2 22 4" xfId="29141" xr:uid="{00000000-0005-0000-0000-000005140000}"/>
    <cellStyle name="SAPBEXaggDataEmph 2 2 22 5" xfId="37178" xr:uid="{00000000-0005-0000-0000-000006140000}"/>
    <cellStyle name="SAPBEXaggDataEmph 2 2 22 6" xfId="44124" xr:uid="{00000000-0005-0000-0000-000007140000}"/>
    <cellStyle name="SAPBEXaggDataEmph 2 2 22 7" xfId="53810" xr:uid="{00000000-0005-0000-0000-000008140000}"/>
    <cellStyle name="SAPBEXaggDataEmph 2 2 23" xfId="8482" xr:uid="{00000000-0005-0000-0000-000009140000}"/>
    <cellStyle name="SAPBEXaggDataEmph 2 2 23 2" xfId="18266" xr:uid="{00000000-0005-0000-0000-00000A140000}"/>
    <cellStyle name="SAPBEXaggDataEmph 2 2 23 3" xfId="25203" xr:uid="{00000000-0005-0000-0000-00000B140000}"/>
    <cellStyle name="SAPBEXaggDataEmph 2 2 23 4" xfId="31616" xr:uid="{00000000-0005-0000-0000-00000C140000}"/>
    <cellStyle name="SAPBEXaggDataEmph 2 2 24" xfId="7735" xr:uid="{00000000-0005-0000-0000-00000D140000}"/>
    <cellStyle name="SAPBEXaggDataEmph 2 2 24 2" xfId="17520" xr:uid="{00000000-0005-0000-0000-00000E140000}"/>
    <cellStyle name="SAPBEXaggDataEmph 2 2 24 3" xfId="24477" xr:uid="{00000000-0005-0000-0000-00000F140000}"/>
    <cellStyle name="SAPBEXaggDataEmph 2 2 24 4" xfId="30903" xr:uid="{00000000-0005-0000-0000-000010140000}"/>
    <cellStyle name="SAPBEXaggDataEmph 2 2 25" xfId="8338" xr:uid="{00000000-0005-0000-0000-000011140000}"/>
    <cellStyle name="SAPBEXaggDataEmph 2 2 25 2" xfId="18122" xr:uid="{00000000-0005-0000-0000-000012140000}"/>
    <cellStyle name="SAPBEXaggDataEmph 2 2 25 3" xfId="25062" xr:uid="{00000000-0005-0000-0000-000013140000}"/>
    <cellStyle name="SAPBEXaggDataEmph 2 2 25 4" xfId="31478" xr:uid="{00000000-0005-0000-0000-000014140000}"/>
    <cellStyle name="SAPBEXaggDataEmph 2 2 26" xfId="8720" xr:uid="{00000000-0005-0000-0000-000015140000}"/>
    <cellStyle name="SAPBEXaggDataEmph 2 2 26 2" xfId="18504" xr:uid="{00000000-0005-0000-0000-000016140000}"/>
    <cellStyle name="SAPBEXaggDataEmph 2 2 26 3" xfId="25437" xr:uid="{00000000-0005-0000-0000-000017140000}"/>
    <cellStyle name="SAPBEXaggDataEmph 2 2 26 4" xfId="31849" xr:uid="{00000000-0005-0000-0000-000018140000}"/>
    <cellStyle name="SAPBEXaggDataEmph 2 2 27" xfId="8409" xr:uid="{00000000-0005-0000-0000-000019140000}"/>
    <cellStyle name="SAPBEXaggDataEmph 2 2 27 2" xfId="18193" xr:uid="{00000000-0005-0000-0000-00001A140000}"/>
    <cellStyle name="SAPBEXaggDataEmph 2 2 27 3" xfId="25130" xr:uid="{00000000-0005-0000-0000-00001B140000}"/>
    <cellStyle name="SAPBEXaggDataEmph 2 2 27 4" xfId="31543" xr:uid="{00000000-0005-0000-0000-00001C140000}"/>
    <cellStyle name="SAPBEXaggDataEmph 2 2 28" xfId="8636" xr:uid="{00000000-0005-0000-0000-00001D140000}"/>
    <cellStyle name="SAPBEXaggDataEmph 2 2 28 2" xfId="18420" xr:uid="{00000000-0005-0000-0000-00001E140000}"/>
    <cellStyle name="SAPBEXaggDataEmph 2 2 28 3" xfId="25355" xr:uid="{00000000-0005-0000-0000-00001F140000}"/>
    <cellStyle name="SAPBEXaggDataEmph 2 2 28 4" xfId="31768" xr:uid="{00000000-0005-0000-0000-000020140000}"/>
    <cellStyle name="SAPBEXaggDataEmph 2 2 29" xfId="8493" xr:uid="{00000000-0005-0000-0000-000021140000}"/>
    <cellStyle name="SAPBEXaggDataEmph 2 2 29 2" xfId="18277" xr:uid="{00000000-0005-0000-0000-000022140000}"/>
    <cellStyle name="SAPBEXaggDataEmph 2 2 29 3" xfId="25214" xr:uid="{00000000-0005-0000-0000-000023140000}"/>
    <cellStyle name="SAPBEXaggDataEmph 2 2 29 4" xfId="31627" xr:uid="{00000000-0005-0000-0000-000024140000}"/>
    <cellStyle name="SAPBEXaggDataEmph 2 2 3" xfId="3789" xr:uid="{00000000-0005-0000-0000-000025140000}"/>
    <cellStyle name="SAPBEXaggDataEmph 2 2 3 2" xfId="13711" xr:uid="{00000000-0005-0000-0000-000026140000}"/>
    <cellStyle name="SAPBEXaggDataEmph 2 2 3 2 2" xfId="37393" xr:uid="{00000000-0005-0000-0000-000027140000}"/>
    <cellStyle name="SAPBEXaggDataEmph 2 2 3 2 3" xfId="44338" xr:uid="{00000000-0005-0000-0000-000028140000}"/>
    <cellStyle name="SAPBEXaggDataEmph 2 2 3 2 4" xfId="50905" xr:uid="{00000000-0005-0000-0000-000029140000}"/>
    <cellStyle name="SAPBEXaggDataEmph 2 2 3 3" xfId="20865" xr:uid="{00000000-0005-0000-0000-00002A140000}"/>
    <cellStyle name="SAPBEXaggDataEmph 2 2 3 4" xfId="27364" xr:uid="{00000000-0005-0000-0000-00002B140000}"/>
    <cellStyle name="SAPBEXaggDataEmph 2 2 3 5" xfId="33649" xr:uid="{00000000-0005-0000-0000-00002C140000}"/>
    <cellStyle name="SAPBEXaggDataEmph 2 2 3 6" xfId="40784" xr:uid="{00000000-0005-0000-0000-00002D140000}"/>
    <cellStyle name="SAPBEXaggDataEmph 2 2 3 7" xfId="54002" xr:uid="{00000000-0005-0000-0000-00002E140000}"/>
    <cellStyle name="SAPBEXaggDataEmph 2 2 30" xfId="11665" xr:uid="{00000000-0005-0000-0000-00002F140000}"/>
    <cellStyle name="SAPBEXaggDataEmph 2 2 30 2" xfId="19124" xr:uid="{00000000-0005-0000-0000-000030140000}"/>
    <cellStyle name="SAPBEXaggDataEmph 2 2 30 3" xfId="25756" xr:uid="{00000000-0005-0000-0000-000031140000}"/>
    <cellStyle name="SAPBEXaggDataEmph 2 2 31" xfId="9398" xr:uid="{00000000-0005-0000-0000-000032140000}"/>
    <cellStyle name="SAPBEXaggDataEmph 2 2 32" xfId="8909" xr:uid="{00000000-0005-0000-0000-000033140000}"/>
    <cellStyle name="SAPBEXaggDataEmph 2 2 33" xfId="32225" xr:uid="{00000000-0005-0000-0000-000034140000}"/>
    <cellStyle name="SAPBEXaggDataEmph 2 2 34" xfId="35132" xr:uid="{00000000-0005-0000-0000-000035140000}"/>
    <cellStyle name="SAPBEXaggDataEmph 2 2 35" xfId="47885" xr:uid="{00000000-0005-0000-0000-000036140000}"/>
    <cellStyle name="SAPBEXaggDataEmph 2 2 4" xfId="4054" xr:uid="{00000000-0005-0000-0000-000037140000}"/>
    <cellStyle name="SAPBEXaggDataEmph 2 2 4 2" xfId="13941" xr:uid="{00000000-0005-0000-0000-000038140000}"/>
    <cellStyle name="SAPBEXaggDataEmph 2 2 4 2 2" xfId="38247" xr:uid="{00000000-0005-0000-0000-000039140000}"/>
    <cellStyle name="SAPBEXaggDataEmph 2 2 4 2 3" xfId="45166" xr:uid="{00000000-0005-0000-0000-00003A140000}"/>
    <cellStyle name="SAPBEXaggDataEmph 2 2 4 2 4" xfId="49925" xr:uid="{00000000-0005-0000-0000-00003B140000}"/>
    <cellStyle name="SAPBEXaggDataEmph 2 2 4 3" xfId="21037" xr:uid="{00000000-0005-0000-0000-00003C140000}"/>
    <cellStyle name="SAPBEXaggDataEmph 2 2 4 4" xfId="27533" xr:uid="{00000000-0005-0000-0000-00003D140000}"/>
    <cellStyle name="SAPBEXaggDataEmph 2 2 4 5" xfId="34581" xr:uid="{00000000-0005-0000-0000-00003E140000}"/>
    <cellStyle name="SAPBEXaggDataEmph 2 2 4 6" xfId="41620" xr:uid="{00000000-0005-0000-0000-00003F140000}"/>
    <cellStyle name="SAPBEXaggDataEmph 2 2 4 7" xfId="53232" xr:uid="{00000000-0005-0000-0000-000040140000}"/>
    <cellStyle name="SAPBEXaggDataEmph 2 2 5" xfId="5018" xr:uid="{00000000-0005-0000-0000-000041140000}"/>
    <cellStyle name="SAPBEXaggDataEmph 2 2 5 2" xfId="14875" xr:uid="{00000000-0005-0000-0000-000042140000}"/>
    <cellStyle name="SAPBEXaggDataEmph 2 2 5 2 2" xfId="37848" xr:uid="{00000000-0005-0000-0000-000043140000}"/>
    <cellStyle name="SAPBEXaggDataEmph 2 2 5 2 3" xfId="44788" xr:uid="{00000000-0005-0000-0000-000044140000}"/>
    <cellStyle name="SAPBEXaggDataEmph 2 2 5 2 4" xfId="49283" xr:uid="{00000000-0005-0000-0000-000045140000}"/>
    <cellStyle name="SAPBEXaggDataEmph 2 2 5 3" xfId="21921" xr:uid="{00000000-0005-0000-0000-000046140000}"/>
    <cellStyle name="SAPBEXaggDataEmph 2 2 5 4" xfId="28385" xr:uid="{00000000-0005-0000-0000-000047140000}"/>
    <cellStyle name="SAPBEXaggDataEmph 2 2 5 5" xfId="34105" xr:uid="{00000000-0005-0000-0000-000048140000}"/>
    <cellStyle name="SAPBEXaggDataEmph 2 2 5 6" xfId="41237" xr:uid="{00000000-0005-0000-0000-000049140000}"/>
    <cellStyle name="SAPBEXaggDataEmph 2 2 5 7" xfId="50856" xr:uid="{00000000-0005-0000-0000-00004A140000}"/>
    <cellStyle name="SAPBEXaggDataEmph 2 2 6" xfId="5147" xr:uid="{00000000-0005-0000-0000-00004B140000}"/>
    <cellStyle name="SAPBEXaggDataEmph 2 2 6 2" xfId="15004" xr:uid="{00000000-0005-0000-0000-00004C140000}"/>
    <cellStyle name="SAPBEXaggDataEmph 2 2 6 2 2" xfId="38243" xr:uid="{00000000-0005-0000-0000-00004D140000}"/>
    <cellStyle name="SAPBEXaggDataEmph 2 2 6 2 3" xfId="45162" xr:uid="{00000000-0005-0000-0000-00004E140000}"/>
    <cellStyle name="SAPBEXaggDataEmph 2 2 6 2 4" xfId="48849" xr:uid="{00000000-0005-0000-0000-00004F140000}"/>
    <cellStyle name="SAPBEXaggDataEmph 2 2 6 3" xfId="22047" xr:uid="{00000000-0005-0000-0000-000050140000}"/>
    <cellStyle name="SAPBEXaggDataEmph 2 2 6 4" xfId="28510" xr:uid="{00000000-0005-0000-0000-000051140000}"/>
    <cellStyle name="SAPBEXaggDataEmph 2 2 6 5" xfId="34577" xr:uid="{00000000-0005-0000-0000-000052140000}"/>
    <cellStyle name="SAPBEXaggDataEmph 2 2 6 6" xfId="41616" xr:uid="{00000000-0005-0000-0000-000053140000}"/>
    <cellStyle name="SAPBEXaggDataEmph 2 2 6 7" xfId="53484" xr:uid="{00000000-0005-0000-0000-000054140000}"/>
    <cellStyle name="SAPBEXaggDataEmph 2 2 7" xfId="5197" xr:uid="{00000000-0005-0000-0000-000055140000}"/>
    <cellStyle name="SAPBEXaggDataEmph 2 2 7 2" xfId="15054" xr:uid="{00000000-0005-0000-0000-000056140000}"/>
    <cellStyle name="SAPBEXaggDataEmph 2 2 7 2 2" xfId="37253" xr:uid="{00000000-0005-0000-0000-000057140000}"/>
    <cellStyle name="SAPBEXaggDataEmph 2 2 7 2 3" xfId="44199" xr:uid="{00000000-0005-0000-0000-000058140000}"/>
    <cellStyle name="SAPBEXaggDataEmph 2 2 7 2 4" xfId="49123" xr:uid="{00000000-0005-0000-0000-000059140000}"/>
    <cellStyle name="SAPBEXaggDataEmph 2 2 7 3" xfId="22096" xr:uid="{00000000-0005-0000-0000-00005A140000}"/>
    <cellStyle name="SAPBEXaggDataEmph 2 2 7 4" xfId="28559" xr:uid="{00000000-0005-0000-0000-00005B140000}"/>
    <cellStyle name="SAPBEXaggDataEmph 2 2 7 5" xfId="33505" xr:uid="{00000000-0005-0000-0000-00005C140000}"/>
    <cellStyle name="SAPBEXaggDataEmph 2 2 7 6" xfId="40641" xr:uid="{00000000-0005-0000-0000-00005D140000}"/>
    <cellStyle name="SAPBEXaggDataEmph 2 2 7 7" xfId="53412" xr:uid="{00000000-0005-0000-0000-00005E140000}"/>
    <cellStyle name="SAPBEXaggDataEmph 2 2 8" xfId="5300" xr:uid="{00000000-0005-0000-0000-00005F140000}"/>
    <cellStyle name="SAPBEXaggDataEmph 2 2 8 2" xfId="15157" xr:uid="{00000000-0005-0000-0000-000060140000}"/>
    <cellStyle name="SAPBEXaggDataEmph 2 2 8 2 2" xfId="38402" xr:uid="{00000000-0005-0000-0000-000061140000}"/>
    <cellStyle name="SAPBEXaggDataEmph 2 2 8 2 3" xfId="45320" xr:uid="{00000000-0005-0000-0000-000062140000}"/>
    <cellStyle name="SAPBEXaggDataEmph 2 2 8 2 4" xfId="48120" xr:uid="{00000000-0005-0000-0000-000063140000}"/>
    <cellStyle name="SAPBEXaggDataEmph 2 2 8 3" xfId="22199" xr:uid="{00000000-0005-0000-0000-000064140000}"/>
    <cellStyle name="SAPBEXaggDataEmph 2 2 8 4" xfId="28662" xr:uid="{00000000-0005-0000-0000-000065140000}"/>
    <cellStyle name="SAPBEXaggDataEmph 2 2 8 5" xfId="34736" xr:uid="{00000000-0005-0000-0000-000066140000}"/>
    <cellStyle name="SAPBEXaggDataEmph 2 2 8 6" xfId="41774" xr:uid="{00000000-0005-0000-0000-000067140000}"/>
    <cellStyle name="SAPBEXaggDataEmph 2 2 8 7" xfId="52480" xr:uid="{00000000-0005-0000-0000-000068140000}"/>
    <cellStyle name="SAPBEXaggDataEmph 2 2 9" xfId="5364" xr:uid="{00000000-0005-0000-0000-000069140000}"/>
    <cellStyle name="SAPBEXaggDataEmph 2 2 9 2" xfId="15221" xr:uid="{00000000-0005-0000-0000-00006A140000}"/>
    <cellStyle name="SAPBEXaggDataEmph 2 2 9 2 2" xfId="38480" xr:uid="{00000000-0005-0000-0000-00006B140000}"/>
    <cellStyle name="SAPBEXaggDataEmph 2 2 9 2 3" xfId="45398" xr:uid="{00000000-0005-0000-0000-00006C140000}"/>
    <cellStyle name="SAPBEXaggDataEmph 2 2 9 2 4" xfId="47882" xr:uid="{00000000-0005-0000-0000-00006D140000}"/>
    <cellStyle name="SAPBEXaggDataEmph 2 2 9 3" xfId="22262" xr:uid="{00000000-0005-0000-0000-00006E140000}"/>
    <cellStyle name="SAPBEXaggDataEmph 2 2 9 4" xfId="28724" xr:uid="{00000000-0005-0000-0000-00006F140000}"/>
    <cellStyle name="SAPBEXaggDataEmph 2 2 9 5" xfId="34814" xr:uid="{00000000-0005-0000-0000-000070140000}"/>
    <cellStyle name="SAPBEXaggDataEmph 2 2 9 6" xfId="41852" xr:uid="{00000000-0005-0000-0000-000071140000}"/>
    <cellStyle name="SAPBEXaggDataEmph 2 2 9 7" xfId="50327" xr:uid="{00000000-0005-0000-0000-000072140000}"/>
    <cellStyle name="SAPBEXaggDataEmph 2 20" xfId="8188" xr:uid="{00000000-0005-0000-0000-000073140000}"/>
    <cellStyle name="SAPBEXaggDataEmph 2 20 2" xfId="17972" xr:uid="{00000000-0005-0000-0000-000074140000}"/>
    <cellStyle name="SAPBEXaggDataEmph 2 20 3" xfId="24916" xr:uid="{00000000-0005-0000-0000-000075140000}"/>
    <cellStyle name="SAPBEXaggDataEmph 2 20 4" xfId="31335" xr:uid="{00000000-0005-0000-0000-000076140000}"/>
    <cellStyle name="SAPBEXaggDataEmph 2 21" xfId="7774" xr:uid="{00000000-0005-0000-0000-000077140000}"/>
    <cellStyle name="SAPBEXaggDataEmph 2 21 2" xfId="17559" xr:uid="{00000000-0005-0000-0000-000078140000}"/>
    <cellStyle name="SAPBEXaggDataEmph 2 21 3" xfId="24515" xr:uid="{00000000-0005-0000-0000-000079140000}"/>
    <cellStyle name="SAPBEXaggDataEmph 2 21 4" xfId="30941" xr:uid="{00000000-0005-0000-0000-00007A140000}"/>
    <cellStyle name="SAPBEXaggDataEmph 2 22" xfId="11553" xr:uid="{00000000-0005-0000-0000-00007B140000}"/>
    <cellStyle name="SAPBEXaggDataEmph 2 22 2" xfId="19012" xr:uid="{00000000-0005-0000-0000-00007C140000}"/>
    <cellStyle name="SAPBEXaggDataEmph 2 22 3" xfId="25644" xr:uid="{00000000-0005-0000-0000-00007D140000}"/>
    <cellStyle name="SAPBEXaggDataEmph 2 23" xfId="9267" xr:uid="{00000000-0005-0000-0000-00007E140000}"/>
    <cellStyle name="SAPBEXaggDataEmph 2 24" xfId="13762" xr:uid="{00000000-0005-0000-0000-00007F140000}"/>
    <cellStyle name="SAPBEXaggDataEmph 2 25" xfId="51225" xr:uid="{00000000-0005-0000-0000-000080140000}"/>
    <cellStyle name="SAPBEXaggDataEmph 2 3" xfId="906" xr:uid="{00000000-0005-0000-0000-000081140000}"/>
    <cellStyle name="SAPBEXaggDataEmph 2 3 2" xfId="2812" xr:uid="{00000000-0005-0000-0000-000082140000}"/>
    <cellStyle name="SAPBEXaggDataEmph 2 3 2 2" xfId="13039" xr:uid="{00000000-0005-0000-0000-000083140000}"/>
    <cellStyle name="SAPBEXaggDataEmph 2 3 2 2 2" xfId="20435" xr:uid="{00000000-0005-0000-0000-000084140000}"/>
    <cellStyle name="SAPBEXaggDataEmph 2 3 2 2 3" xfId="27042" xr:uid="{00000000-0005-0000-0000-000085140000}"/>
    <cellStyle name="SAPBEXaggDataEmph 2 3 2 3" xfId="10612" xr:uid="{00000000-0005-0000-0000-000086140000}"/>
    <cellStyle name="SAPBEXaggDataEmph 2 3 2 4" xfId="8903" xr:uid="{00000000-0005-0000-0000-000087140000}"/>
    <cellStyle name="SAPBEXaggDataEmph 2 3 2 5" xfId="20505" xr:uid="{00000000-0005-0000-0000-000088140000}"/>
    <cellStyle name="SAPBEXaggDataEmph 2 3 2 6" xfId="37748" xr:uid="{00000000-0005-0000-0000-000089140000}"/>
    <cellStyle name="SAPBEXaggDataEmph 2 3 2 7" xfId="44692" xr:uid="{00000000-0005-0000-0000-00008A140000}"/>
    <cellStyle name="SAPBEXaggDataEmph 2 3 2 8" xfId="48458" xr:uid="{00000000-0005-0000-0000-00008B140000}"/>
    <cellStyle name="SAPBEXaggDataEmph 2 3 3" xfId="11785" xr:uid="{00000000-0005-0000-0000-00008C140000}"/>
    <cellStyle name="SAPBEXaggDataEmph 2 3 3 2" xfId="19244" xr:uid="{00000000-0005-0000-0000-00008D140000}"/>
    <cellStyle name="SAPBEXaggDataEmph 2 3 3 3" xfId="25876" xr:uid="{00000000-0005-0000-0000-00008E140000}"/>
    <cellStyle name="SAPBEXaggDataEmph 2 3 4" xfId="9606" xr:uid="{00000000-0005-0000-0000-00008F140000}"/>
    <cellStyle name="SAPBEXaggDataEmph 2 3 5" xfId="11491" xr:uid="{00000000-0005-0000-0000-000090140000}"/>
    <cellStyle name="SAPBEXaggDataEmph 2 3 6" xfId="34007" xr:uid="{00000000-0005-0000-0000-000091140000}"/>
    <cellStyle name="SAPBEXaggDataEmph 2 3 7" xfId="41141" xr:uid="{00000000-0005-0000-0000-000092140000}"/>
    <cellStyle name="SAPBEXaggDataEmph 2 3 8" xfId="52601" xr:uid="{00000000-0005-0000-0000-000093140000}"/>
    <cellStyle name="SAPBEXaggDataEmph 2 4" xfId="1180" xr:uid="{00000000-0005-0000-0000-000094140000}"/>
    <cellStyle name="SAPBEXaggDataEmph 2 4 2" xfId="10809" xr:uid="{00000000-0005-0000-0000-000095140000}"/>
    <cellStyle name="SAPBEXaggDataEmph 2 4 2 2" xfId="9058" xr:uid="{00000000-0005-0000-0000-000096140000}"/>
    <cellStyle name="SAPBEXaggDataEmph 2 4 2 3" xfId="37974" xr:uid="{00000000-0005-0000-0000-000097140000}"/>
    <cellStyle name="SAPBEXaggDataEmph 2 4 2 4" xfId="44912" xr:uid="{00000000-0005-0000-0000-000098140000}"/>
    <cellStyle name="SAPBEXaggDataEmph 2 4 2 5" xfId="51269" xr:uid="{00000000-0005-0000-0000-000099140000}"/>
    <cellStyle name="SAPBEXaggDataEmph 2 4 3" xfId="11959" xr:uid="{00000000-0005-0000-0000-00009A140000}"/>
    <cellStyle name="SAPBEXaggDataEmph 2 4 3 2" xfId="19418" xr:uid="{00000000-0005-0000-0000-00009B140000}"/>
    <cellStyle name="SAPBEXaggDataEmph 2 4 3 3" xfId="26045" xr:uid="{00000000-0005-0000-0000-00009C140000}"/>
    <cellStyle name="SAPBEXaggDataEmph 2 4 4" xfId="9848" xr:uid="{00000000-0005-0000-0000-00009D140000}"/>
    <cellStyle name="SAPBEXaggDataEmph 2 4 5" xfId="13243" xr:uid="{00000000-0005-0000-0000-00009E140000}"/>
    <cellStyle name="SAPBEXaggDataEmph 2 4 6" xfId="34232" xr:uid="{00000000-0005-0000-0000-00009F140000}"/>
    <cellStyle name="SAPBEXaggDataEmph 2 4 7" xfId="41362" xr:uid="{00000000-0005-0000-0000-0000A0140000}"/>
    <cellStyle name="SAPBEXaggDataEmph 2 4 8" xfId="51982" xr:uid="{00000000-0005-0000-0000-0000A1140000}"/>
    <cellStyle name="SAPBEXaggDataEmph 2 5" xfId="1303" xr:uid="{00000000-0005-0000-0000-0000A2140000}"/>
    <cellStyle name="SAPBEXaggDataEmph 2 5 2" xfId="10164" xr:uid="{00000000-0005-0000-0000-0000A3140000}"/>
    <cellStyle name="SAPBEXaggDataEmph 2 5 2 2" xfId="12494" xr:uid="{00000000-0005-0000-0000-0000A4140000}"/>
    <cellStyle name="SAPBEXaggDataEmph 2 5 2 3" xfId="38732" xr:uid="{00000000-0005-0000-0000-0000A5140000}"/>
    <cellStyle name="SAPBEXaggDataEmph 2 5 2 4" xfId="45650" xr:uid="{00000000-0005-0000-0000-0000A6140000}"/>
    <cellStyle name="SAPBEXaggDataEmph 2 5 2 5" xfId="49199" xr:uid="{00000000-0005-0000-0000-0000A7140000}"/>
    <cellStyle name="SAPBEXaggDataEmph 2 5 3" xfId="10928" xr:uid="{00000000-0005-0000-0000-0000A8140000}"/>
    <cellStyle name="SAPBEXaggDataEmph 2 5 3 2" xfId="9007" xr:uid="{00000000-0005-0000-0000-0000A9140000}"/>
    <cellStyle name="SAPBEXaggDataEmph 2 5 4" xfId="12073" xr:uid="{00000000-0005-0000-0000-0000AA140000}"/>
    <cellStyle name="SAPBEXaggDataEmph 2 5 4 2" xfId="19532" xr:uid="{00000000-0005-0000-0000-0000AB140000}"/>
    <cellStyle name="SAPBEXaggDataEmph 2 5 4 3" xfId="26155" xr:uid="{00000000-0005-0000-0000-0000AC140000}"/>
    <cellStyle name="SAPBEXaggDataEmph 2 5 5" xfId="9970" xr:uid="{00000000-0005-0000-0000-0000AD140000}"/>
    <cellStyle name="SAPBEXaggDataEmph 2 5 6" xfId="13124" xr:uid="{00000000-0005-0000-0000-0000AE140000}"/>
    <cellStyle name="SAPBEXaggDataEmph 2 5 7" xfId="35067" xr:uid="{00000000-0005-0000-0000-0000AF140000}"/>
    <cellStyle name="SAPBEXaggDataEmph 2 5 8" xfId="42104" xr:uid="{00000000-0005-0000-0000-0000B0140000}"/>
    <cellStyle name="SAPBEXaggDataEmph 2 5 9" xfId="53250" xr:uid="{00000000-0005-0000-0000-0000B1140000}"/>
    <cellStyle name="SAPBEXaggDataEmph 2 6" xfId="1495" xr:uid="{00000000-0005-0000-0000-0000B2140000}"/>
    <cellStyle name="SAPBEXaggDataEmph 2 6 2" xfId="12154" xr:uid="{00000000-0005-0000-0000-0000B3140000}"/>
    <cellStyle name="SAPBEXaggDataEmph 2 6 2 2" xfId="19613" xr:uid="{00000000-0005-0000-0000-0000B4140000}"/>
    <cellStyle name="SAPBEXaggDataEmph 2 6 2 3" xfId="26236" xr:uid="{00000000-0005-0000-0000-0000B5140000}"/>
    <cellStyle name="SAPBEXaggDataEmph 2 6 2 4" xfId="38674" xr:uid="{00000000-0005-0000-0000-0000B6140000}"/>
    <cellStyle name="SAPBEXaggDataEmph 2 6 2 5" xfId="45592" xr:uid="{00000000-0005-0000-0000-0000B7140000}"/>
    <cellStyle name="SAPBEXaggDataEmph 2 6 2 6" xfId="48828" xr:uid="{00000000-0005-0000-0000-0000B8140000}"/>
    <cellStyle name="SAPBEXaggDataEmph 2 6 3" xfId="11047" xr:uid="{00000000-0005-0000-0000-0000B9140000}"/>
    <cellStyle name="SAPBEXaggDataEmph 2 6 4" xfId="18699" xr:uid="{00000000-0005-0000-0000-0000BA140000}"/>
    <cellStyle name="SAPBEXaggDataEmph 2 6 5" xfId="35009" xr:uid="{00000000-0005-0000-0000-0000BB140000}"/>
    <cellStyle name="SAPBEXaggDataEmph 2 6 6" xfId="42046" xr:uid="{00000000-0005-0000-0000-0000BC140000}"/>
    <cellStyle name="SAPBEXaggDataEmph 2 6 7" xfId="53261" xr:uid="{00000000-0005-0000-0000-0000BD140000}"/>
    <cellStyle name="SAPBEXaggDataEmph 2 7" xfId="1922" xr:uid="{00000000-0005-0000-0000-0000BE140000}"/>
    <cellStyle name="SAPBEXaggDataEmph 2 7 2" xfId="12274" xr:uid="{00000000-0005-0000-0000-0000BF140000}"/>
    <cellStyle name="SAPBEXaggDataEmph 2 7 2 2" xfId="19733" xr:uid="{00000000-0005-0000-0000-0000C0140000}"/>
    <cellStyle name="SAPBEXaggDataEmph 2 7 2 3" xfId="26356" xr:uid="{00000000-0005-0000-0000-0000C1140000}"/>
    <cellStyle name="SAPBEXaggDataEmph 2 7 2 4" xfId="39331" xr:uid="{00000000-0005-0000-0000-0000C2140000}"/>
    <cellStyle name="SAPBEXaggDataEmph 2 7 2 5" xfId="46249" xr:uid="{00000000-0005-0000-0000-0000C3140000}"/>
    <cellStyle name="SAPBEXaggDataEmph 2 7 2 6" xfId="48930" xr:uid="{00000000-0005-0000-0000-0000C4140000}"/>
    <cellStyle name="SAPBEXaggDataEmph 2 7 3" xfId="11344" xr:uid="{00000000-0005-0000-0000-0000C5140000}"/>
    <cellStyle name="SAPBEXaggDataEmph 2 7 4" xfId="18877" xr:uid="{00000000-0005-0000-0000-0000C6140000}"/>
    <cellStyle name="SAPBEXaggDataEmph 2 7 5" xfId="35697" xr:uid="{00000000-0005-0000-0000-0000C7140000}"/>
    <cellStyle name="SAPBEXaggDataEmph 2 7 6" xfId="42703" xr:uid="{00000000-0005-0000-0000-0000C8140000}"/>
    <cellStyle name="SAPBEXaggDataEmph 2 7 7" xfId="54289" xr:uid="{00000000-0005-0000-0000-0000C9140000}"/>
    <cellStyle name="SAPBEXaggDataEmph 2 8" xfId="2134" xr:uid="{00000000-0005-0000-0000-0000CA140000}"/>
    <cellStyle name="SAPBEXaggDataEmph 2 8 2" xfId="12398" xr:uid="{00000000-0005-0000-0000-0000CB140000}"/>
    <cellStyle name="SAPBEXaggDataEmph 2 8 2 2" xfId="19854" xr:uid="{00000000-0005-0000-0000-0000CC140000}"/>
    <cellStyle name="SAPBEXaggDataEmph 2 8 2 3" xfId="26476" xr:uid="{00000000-0005-0000-0000-0000CD140000}"/>
    <cellStyle name="SAPBEXaggDataEmph 2 8 2 4" xfId="40358" xr:uid="{00000000-0005-0000-0000-0000CE140000}"/>
    <cellStyle name="SAPBEXaggDataEmph 2 8 2 5" xfId="47276" xr:uid="{00000000-0005-0000-0000-0000CF140000}"/>
    <cellStyle name="SAPBEXaggDataEmph 2 8 2 6" xfId="49070" xr:uid="{00000000-0005-0000-0000-0000D0140000}"/>
    <cellStyle name="SAPBEXaggDataEmph 2 8 3" xfId="10329" xr:uid="{00000000-0005-0000-0000-0000D1140000}"/>
    <cellStyle name="SAPBEXaggDataEmph 2 8 4" xfId="11178" xr:uid="{00000000-0005-0000-0000-0000D2140000}"/>
    <cellStyle name="SAPBEXaggDataEmph 2 8 5" xfId="20666" xr:uid="{00000000-0005-0000-0000-0000D3140000}"/>
    <cellStyle name="SAPBEXaggDataEmph 2 8 6" xfId="36774" xr:uid="{00000000-0005-0000-0000-0000D4140000}"/>
    <cellStyle name="SAPBEXaggDataEmph 2 8 7" xfId="43730" xr:uid="{00000000-0005-0000-0000-0000D5140000}"/>
    <cellStyle name="SAPBEXaggDataEmph 2 8 8" xfId="52706" xr:uid="{00000000-0005-0000-0000-0000D6140000}"/>
    <cellStyle name="SAPBEXaggDataEmph 2 9" xfId="2288" xr:uid="{00000000-0005-0000-0000-0000D7140000}"/>
    <cellStyle name="SAPBEXaggDataEmph 2 9 2" xfId="12541" xr:uid="{00000000-0005-0000-0000-0000D8140000}"/>
    <cellStyle name="SAPBEXaggDataEmph 2 9 3" xfId="19978" xr:uid="{00000000-0005-0000-0000-0000D9140000}"/>
    <cellStyle name="SAPBEXaggDataEmph 2 9 4" xfId="26596" xr:uid="{00000000-0005-0000-0000-0000DA140000}"/>
    <cellStyle name="SAPBEXaggDataEmph 2 9 5" xfId="37028" xr:uid="{00000000-0005-0000-0000-0000DB140000}"/>
    <cellStyle name="SAPBEXaggDataEmph 2 9 6" xfId="43974" xr:uid="{00000000-0005-0000-0000-0000DC140000}"/>
    <cellStyle name="SAPBEXaggDataEmph 2 9 7" xfId="47818" xr:uid="{00000000-0005-0000-0000-0000DD140000}"/>
    <cellStyle name="SAPBEXaggDataEmph 20" xfId="5615" xr:uid="{00000000-0005-0000-0000-0000DE140000}"/>
    <cellStyle name="SAPBEXaggDataEmph 20 2" xfId="15470" xr:uid="{00000000-0005-0000-0000-0000DF140000}"/>
    <cellStyle name="SAPBEXaggDataEmph 20 3" xfId="22502" xr:uid="{00000000-0005-0000-0000-0000E0140000}"/>
    <cellStyle name="SAPBEXaggDataEmph 20 4" xfId="28963" xr:uid="{00000000-0005-0000-0000-0000E1140000}"/>
    <cellStyle name="SAPBEXaggDataEmph 21" xfId="6047" xr:uid="{00000000-0005-0000-0000-0000E2140000}"/>
    <cellStyle name="SAPBEXaggDataEmph 21 2" xfId="15896" xr:uid="{00000000-0005-0000-0000-0000E3140000}"/>
    <cellStyle name="SAPBEXaggDataEmph 21 3" xfId="22917" xr:uid="{00000000-0005-0000-0000-0000E4140000}"/>
    <cellStyle name="SAPBEXaggDataEmph 21 4" xfId="29377" xr:uid="{00000000-0005-0000-0000-0000E5140000}"/>
    <cellStyle name="SAPBEXaggDataEmph 22" xfId="5601" xr:uid="{00000000-0005-0000-0000-0000E6140000}"/>
    <cellStyle name="SAPBEXaggDataEmph 22 2" xfId="15456" xr:uid="{00000000-0005-0000-0000-0000E7140000}"/>
    <cellStyle name="SAPBEXaggDataEmph 22 3" xfId="22489" xr:uid="{00000000-0005-0000-0000-0000E8140000}"/>
    <cellStyle name="SAPBEXaggDataEmph 22 4" xfId="28950" xr:uid="{00000000-0005-0000-0000-0000E9140000}"/>
    <cellStyle name="SAPBEXaggDataEmph 23" xfId="7997" xr:uid="{00000000-0005-0000-0000-0000EA140000}"/>
    <cellStyle name="SAPBEXaggDataEmph 23 2" xfId="17781" xr:uid="{00000000-0005-0000-0000-0000EB140000}"/>
    <cellStyle name="SAPBEXaggDataEmph 23 3" xfId="24730" xr:uid="{00000000-0005-0000-0000-0000EC140000}"/>
    <cellStyle name="SAPBEXaggDataEmph 23 4" xfId="31151" xr:uid="{00000000-0005-0000-0000-0000ED140000}"/>
    <cellStyle name="SAPBEXaggDataEmph 24" xfId="8766" xr:uid="{00000000-0005-0000-0000-0000EE140000}"/>
    <cellStyle name="SAPBEXaggDataEmph 24 2" xfId="18550" xr:uid="{00000000-0005-0000-0000-0000EF140000}"/>
    <cellStyle name="SAPBEXaggDataEmph 24 3" xfId="25482" xr:uid="{00000000-0005-0000-0000-0000F0140000}"/>
    <cellStyle name="SAPBEXaggDataEmph 24 4" xfId="31894" xr:uid="{00000000-0005-0000-0000-0000F1140000}"/>
    <cellStyle name="SAPBEXaggDataEmph 25" xfId="9105" xr:uid="{00000000-0005-0000-0000-0000F2140000}"/>
    <cellStyle name="SAPBEXaggDataEmph 26" xfId="9344" xr:uid="{00000000-0005-0000-0000-0000F3140000}"/>
    <cellStyle name="SAPBEXaggDataEmph 27" xfId="54091" xr:uid="{00000000-0005-0000-0000-0000F4140000}"/>
    <cellStyle name="SAPBEXaggDataEmph 3" xfId="469" xr:uid="{00000000-0005-0000-0000-0000F5140000}"/>
    <cellStyle name="SAPBEXaggDataEmph 3 10" xfId="2455" xr:uid="{00000000-0005-0000-0000-0000F6140000}"/>
    <cellStyle name="SAPBEXaggDataEmph 3 10 2" xfId="12694" xr:uid="{00000000-0005-0000-0000-0000F7140000}"/>
    <cellStyle name="SAPBEXaggDataEmph 3 10 3" xfId="20103" xr:uid="{00000000-0005-0000-0000-0000F8140000}"/>
    <cellStyle name="SAPBEXaggDataEmph 3 10 4" xfId="26717" xr:uid="{00000000-0005-0000-0000-0000F9140000}"/>
    <cellStyle name="SAPBEXaggDataEmph 3 11" xfId="3461" xr:uid="{00000000-0005-0000-0000-0000FA140000}"/>
    <cellStyle name="SAPBEXaggDataEmph 3 11 2" xfId="13410" xr:uid="{00000000-0005-0000-0000-0000FB140000}"/>
    <cellStyle name="SAPBEXaggDataEmph 3 11 3" xfId="20579" xr:uid="{00000000-0005-0000-0000-0000FC140000}"/>
    <cellStyle name="SAPBEXaggDataEmph 3 11 4" xfId="27086" xr:uid="{00000000-0005-0000-0000-0000FD140000}"/>
    <cellStyle name="SAPBEXaggDataEmph 3 12" xfId="3630" xr:uid="{00000000-0005-0000-0000-0000FE140000}"/>
    <cellStyle name="SAPBEXaggDataEmph 3 12 2" xfId="13555" xr:uid="{00000000-0005-0000-0000-0000FF140000}"/>
    <cellStyle name="SAPBEXaggDataEmph 3 12 3" xfId="20716" xr:uid="{00000000-0005-0000-0000-000000150000}"/>
    <cellStyle name="SAPBEXaggDataEmph 3 12 4" xfId="27215" xr:uid="{00000000-0005-0000-0000-000001150000}"/>
    <cellStyle name="SAPBEXaggDataEmph 3 13" xfId="4370" xr:uid="{00000000-0005-0000-0000-000002150000}"/>
    <cellStyle name="SAPBEXaggDataEmph 3 13 2" xfId="14232" xr:uid="{00000000-0005-0000-0000-000003150000}"/>
    <cellStyle name="SAPBEXaggDataEmph 3 13 3" xfId="21292" xr:uid="{00000000-0005-0000-0000-000004150000}"/>
    <cellStyle name="SAPBEXaggDataEmph 3 13 4" xfId="27766" xr:uid="{00000000-0005-0000-0000-000005150000}"/>
    <cellStyle name="SAPBEXaggDataEmph 3 14" xfId="4791" xr:uid="{00000000-0005-0000-0000-000006150000}"/>
    <cellStyle name="SAPBEXaggDataEmph 3 14 2" xfId="14653" xr:uid="{00000000-0005-0000-0000-000007150000}"/>
    <cellStyle name="SAPBEXaggDataEmph 3 14 3" xfId="21702" xr:uid="{00000000-0005-0000-0000-000008150000}"/>
    <cellStyle name="SAPBEXaggDataEmph 3 14 4" xfId="28171" xr:uid="{00000000-0005-0000-0000-000009150000}"/>
    <cellStyle name="SAPBEXaggDataEmph 3 15" xfId="5319" xr:uid="{00000000-0005-0000-0000-00000A150000}"/>
    <cellStyle name="SAPBEXaggDataEmph 3 15 2" xfId="15176" xr:uid="{00000000-0005-0000-0000-00000B150000}"/>
    <cellStyle name="SAPBEXaggDataEmph 3 15 3" xfId="22218" xr:uid="{00000000-0005-0000-0000-00000C150000}"/>
    <cellStyle name="SAPBEXaggDataEmph 3 15 4" xfId="28681" xr:uid="{00000000-0005-0000-0000-00000D150000}"/>
    <cellStyle name="SAPBEXaggDataEmph 3 16" xfId="5397" xr:uid="{00000000-0005-0000-0000-00000E150000}"/>
    <cellStyle name="SAPBEXaggDataEmph 3 16 2" xfId="15254" xr:uid="{00000000-0005-0000-0000-00000F150000}"/>
    <cellStyle name="SAPBEXaggDataEmph 3 16 3" xfId="22295" xr:uid="{00000000-0005-0000-0000-000010150000}"/>
    <cellStyle name="SAPBEXaggDataEmph 3 16 4" xfId="28757" xr:uid="{00000000-0005-0000-0000-000011150000}"/>
    <cellStyle name="SAPBEXaggDataEmph 3 17" xfId="5722" xr:uid="{00000000-0005-0000-0000-000012150000}"/>
    <cellStyle name="SAPBEXaggDataEmph 3 17 2" xfId="15576" xr:uid="{00000000-0005-0000-0000-000013150000}"/>
    <cellStyle name="SAPBEXaggDataEmph 3 17 3" xfId="22604" xr:uid="{00000000-0005-0000-0000-000014150000}"/>
    <cellStyle name="SAPBEXaggDataEmph 3 17 4" xfId="29065" xr:uid="{00000000-0005-0000-0000-000015150000}"/>
    <cellStyle name="SAPBEXaggDataEmph 3 18" xfId="5554" xr:uid="{00000000-0005-0000-0000-000016150000}"/>
    <cellStyle name="SAPBEXaggDataEmph 3 18 2" xfId="15410" xr:uid="{00000000-0005-0000-0000-000017150000}"/>
    <cellStyle name="SAPBEXaggDataEmph 3 18 3" xfId="22445" xr:uid="{00000000-0005-0000-0000-000018150000}"/>
    <cellStyle name="SAPBEXaggDataEmph 3 18 4" xfId="28907" xr:uid="{00000000-0005-0000-0000-000019150000}"/>
    <cellStyle name="SAPBEXaggDataEmph 3 19" xfId="6511" xr:uid="{00000000-0005-0000-0000-00001A150000}"/>
    <cellStyle name="SAPBEXaggDataEmph 3 19 2" xfId="16354" xr:uid="{00000000-0005-0000-0000-00001B150000}"/>
    <cellStyle name="SAPBEXaggDataEmph 3 19 3" xfId="23361" xr:uid="{00000000-0005-0000-0000-00001C150000}"/>
    <cellStyle name="SAPBEXaggDataEmph 3 19 4" xfId="29812" xr:uid="{00000000-0005-0000-0000-00001D150000}"/>
    <cellStyle name="SAPBEXaggDataEmph 3 2" xfId="647" xr:uid="{00000000-0005-0000-0000-00001E150000}"/>
    <cellStyle name="SAPBEXaggDataEmph 3 2 10" xfId="5440" xr:uid="{00000000-0005-0000-0000-00001F150000}"/>
    <cellStyle name="SAPBEXaggDataEmph 3 2 10 2" xfId="15297" xr:uid="{00000000-0005-0000-0000-000020150000}"/>
    <cellStyle name="SAPBEXaggDataEmph 3 2 10 2 2" xfId="38652" xr:uid="{00000000-0005-0000-0000-000021150000}"/>
    <cellStyle name="SAPBEXaggDataEmph 3 2 10 2 3" xfId="45570" xr:uid="{00000000-0005-0000-0000-000022150000}"/>
    <cellStyle name="SAPBEXaggDataEmph 3 2 10 2 4" xfId="49686" xr:uid="{00000000-0005-0000-0000-000023150000}"/>
    <cellStyle name="SAPBEXaggDataEmph 3 2 10 3" xfId="22338" xr:uid="{00000000-0005-0000-0000-000024150000}"/>
    <cellStyle name="SAPBEXaggDataEmph 3 2 10 4" xfId="28800" xr:uid="{00000000-0005-0000-0000-000025150000}"/>
    <cellStyle name="SAPBEXaggDataEmph 3 2 10 5" xfId="34986" xr:uid="{00000000-0005-0000-0000-000026150000}"/>
    <cellStyle name="SAPBEXaggDataEmph 3 2 10 6" xfId="42024" xr:uid="{00000000-0005-0000-0000-000027150000}"/>
    <cellStyle name="SAPBEXaggDataEmph 3 2 10 7" xfId="52179" xr:uid="{00000000-0005-0000-0000-000028150000}"/>
    <cellStyle name="SAPBEXaggDataEmph 3 2 11" xfId="6683" xr:uid="{00000000-0005-0000-0000-000029150000}"/>
    <cellStyle name="SAPBEXaggDataEmph 3 2 11 2" xfId="16526" xr:uid="{00000000-0005-0000-0000-00002A150000}"/>
    <cellStyle name="SAPBEXaggDataEmph 3 2 11 2 2" xfId="39063" xr:uid="{00000000-0005-0000-0000-00002B150000}"/>
    <cellStyle name="SAPBEXaggDataEmph 3 2 11 2 3" xfId="45981" xr:uid="{00000000-0005-0000-0000-00002C150000}"/>
    <cellStyle name="SAPBEXaggDataEmph 3 2 11 2 4" xfId="48092" xr:uid="{00000000-0005-0000-0000-00002D150000}"/>
    <cellStyle name="SAPBEXaggDataEmph 3 2 11 3" xfId="23529" xr:uid="{00000000-0005-0000-0000-00002E150000}"/>
    <cellStyle name="SAPBEXaggDataEmph 3 2 11 4" xfId="29978" xr:uid="{00000000-0005-0000-0000-00002F150000}"/>
    <cellStyle name="SAPBEXaggDataEmph 3 2 11 5" xfId="35400" xr:uid="{00000000-0005-0000-0000-000030150000}"/>
    <cellStyle name="SAPBEXaggDataEmph 3 2 11 6" xfId="42435" xr:uid="{00000000-0005-0000-0000-000031150000}"/>
    <cellStyle name="SAPBEXaggDataEmph 3 2 11 7" xfId="53372" xr:uid="{00000000-0005-0000-0000-000032150000}"/>
    <cellStyle name="SAPBEXaggDataEmph 3 2 12" xfId="6940" xr:uid="{00000000-0005-0000-0000-000033150000}"/>
    <cellStyle name="SAPBEXaggDataEmph 3 2 12 2" xfId="16730" xr:uid="{00000000-0005-0000-0000-000034150000}"/>
    <cellStyle name="SAPBEXaggDataEmph 3 2 12 2 2" xfId="38924" xr:uid="{00000000-0005-0000-0000-000035150000}"/>
    <cellStyle name="SAPBEXaggDataEmph 3 2 12 2 3" xfId="45842" xr:uid="{00000000-0005-0000-0000-000036150000}"/>
    <cellStyle name="SAPBEXaggDataEmph 3 2 12 2 4" xfId="49525" xr:uid="{00000000-0005-0000-0000-000037150000}"/>
    <cellStyle name="SAPBEXaggDataEmph 3 2 12 3" xfId="23698" xr:uid="{00000000-0005-0000-0000-000038150000}"/>
    <cellStyle name="SAPBEXaggDataEmph 3 2 12 4" xfId="30134" xr:uid="{00000000-0005-0000-0000-000039150000}"/>
    <cellStyle name="SAPBEXaggDataEmph 3 2 12 5" xfId="35261" xr:uid="{00000000-0005-0000-0000-00003A150000}"/>
    <cellStyle name="SAPBEXaggDataEmph 3 2 12 6" xfId="42296" xr:uid="{00000000-0005-0000-0000-00003B150000}"/>
    <cellStyle name="SAPBEXaggDataEmph 3 2 12 7" xfId="51788" xr:uid="{00000000-0005-0000-0000-00003C150000}"/>
    <cellStyle name="SAPBEXaggDataEmph 3 2 13" xfId="6453" xr:uid="{00000000-0005-0000-0000-00003D150000}"/>
    <cellStyle name="SAPBEXaggDataEmph 3 2 13 2" xfId="16297" xr:uid="{00000000-0005-0000-0000-00003E150000}"/>
    <cellStyle name="SAPBEXaggDataEmph 3 2 13 2 2" xfId="39938" xr:uid="{00000000-0005-0000-0000-00003F150000}"/>
    <cellStyle name="SAPBEXaggDataEmph 3 2 13 2 3" xfId="46856" xr:uid="{00000000-0005-0000-0000-000040150000}"/>
    <cellStyle name="SAPBEXaggDataEmph 3 2 13 2 4" xfId="50119" xr:uid="{00000000-0005-0000-0000-000041150000}"/>
    <cellStyle name="SAPBEXaggDataEmph 3 2 13 3" xfId="23305" xr:uid="{00000000-0005-0000-0000-000042150000}"/>
    <cellStyle name="SAPBEXaggDataEmph 3 2 13 4" xfId="29756" xr:uid="{00000000-0005-0000-0000-000043150000}"/>
    <cellStyle name="SAPBEXaggDataEmph 3 2 13 5" xfId="36326" xr:uid="{00000000-0005-0000-0000-000044150000}"/>
    <cellStyle name="SAPBEXaggDataEmph 3 2 13 6" xfId="43310" xr:uid="{00000000-0005-0000-0000-000045150000}"/>
    <cellStyle name="SAPBEXaggDataEmph 3 2 13 7" xfId="50950" xr:uid="{00000000-0005-0000-0000-000046150000}"/>
    <cellStyle name="SAPBEXaggDataEmph 3 2 14" xfId="5954" xr:uid="{00000000-0005-0000-0000-000047150000}"/>
    <cellStyle name="SAPBEXaggDataEmph 3 2 14 2" xfId="15806" xr:uid="{00000000-0005-0000-0000-000048150000}"/>
    <cellStyle name="SAPBEXaggDataEmph 3 2 14 2 2" xfId="40048" xr:uid="{00000000-0005-0000-0000-000049150000}"/>
    <cellStyle name="SAPBEXaggDataEmph 3 2 14 2 3" xfId="46966" xr:uid="{00000000-0005-0000-0000-00004A150000}"/>
    <cellStyle name="SAPBEXaggDataEmph 3 2 14 2 4" xfId="48411" xr:uid="{00000000-0005-0000-0000-00004B150000}"/>
    <cellStyle name="SAPBEXaggDataEmph 3 2 14 3" xfId="22828" xr:uid="{00000000-0005-0000-0000-00004C150000}"/>
    <cellStyle name="SAPBEXaggDataEmph 3 2 14 4" xfId="29289" xr:uid="{00000000-0005-0000-0000-00004D150000}"/>
    <cellStyle name="SAPBEXaggDataEmph 3 2 14 5" xfId="36463" xr:uid="{00000000-0005-0000-0000-00004E150000}"/>
    <cellStyle name="SAPBEXaggDataEmph 3 2 14 6" xfId="43420" xr:uid="{00000000-0005-0000-0000-00004F150000}"/>
    <cellStyle name="SAPBEXaggDataEmph 3 2 14 7" xfId="52285" xr:uid="{00000000-0005-0000-0000-000050150000}"/>
    <cellStyle name="SAPBEXaggDataEmph 3 2 15" xfId="5924" xr:uid="{00000000-0005-0000-0000-000051150000}"/>
    <cellStyle name="SAPBEXaggDataEmph 3 2 15 2" xfId="15776" xr:uid="{00000000-0005-0000-0000-000052150000}"/>
    <cellStyle name="SAPBEXaggDataEmph 3 2 15 2 2" xfId="39298" xr:uid="{00000000-0005-0000-0000-000053150000}"/>
    <cellStyle name="SAPBEXaggDataEmph 3 2 15 2 3" xfId="46216" xr:uid="{00000000-0005-0000-0000-000054150000}"/>
    <cellStyle name="SAPBEXaggDataEmph 3 2 15 2 4" xfId="48705" xr:uid="{00000000-0005-0000-0000-000055150000}"/>
    <cellStyle name="SAPBEXaggDataEmph 3 2 15 3" xfId="22801" xr:uid="{00000000-0005-0000-0000-000056150000}"/>
    <cellStyle name="SAPBEXaggDataEmph 3 2 15 4" xfId="29262" xr:uid="{00000000-0005-0000-0000-000057150000}"/>
    <cellStyle name="SAPBEXaggDataEmph 3 2 15 5" xfId="35662" xr:uid="{00000000-0005-0000-0000-000058150000}"/>
    <cellStyle name="SAPBEXaggDataEmph 3 2 15 6" xfId="42670" xr:uid="{00000000-0005-0000-0000-000059150000}"/>
    <cellStyle name="SAPBEXaggDataEmph 3 2 15 7" xfId="54465" xr:uid="{00000000-0005-0000-0000-00005A150000}"/>
    <cellStyle name="SAPBEXaggDataEmph 3 2 16" xfId="6585" xr:uid="{00000000-0005-0000-0000-00005B150000}"/>
    <cellStyle name="SAPBEXaggDataEmph 3 2 16 2" xfId="16428" xr:uid="{00000000-0005-0000-0000-00005C150000}"/>
    <cellStyle name="SAPBEXaggDataEmph 3 2 16 2 2" xfId="40208" xr:uid="{00000000-0005-0000-0000-00005D150000}"/>
    <cellStyle name="SAPBEXaggDataEmph 3 2 16 2 3" xfId="47126" xr:uid="{00000000-0005-0000-0000-00005E150000}"/>
    <cellStyle name="SAPBEXaggDataEmph 3 2 16 2 4" xfId="49782" xr:uid="{00000000-0005-0000-0000-00005F150000}"/>
    <cellStyle name="SAPBEXaggDataEmph 3 2 16 3" xfId="23432" xr:uid="{00000000-0005-0000-0000-000060150000}"/>
    <cellStyle name="SAPBEXaggDataEmph 3 2 16 4" xfId="29881" xr:uid="{00000000-0005-0000-0000-000061150000}"/>
    <cellStyle name="SAPBEXaggDataEmph 3 2 16 5" xfId="36623" xr:uid="{00000000-0005-0000-0000-000062150000}"/>
    <cellStyle name="SAPBEXaggDataEmph 3 2 16 6" xfId="43580" xr:uid="{00000000-0005-0000-0000-000063150000}"/>
    <cellStyle name="SAPBEXaggDataEmph 3 2 16 7" xfId="52273" xr:uid="{00000000-0005-0000-0000-000064150000}"/>
    <cellStyle name="SAPBEXaggDataEmph 3 2 17" xfId="7277" xr:uid="{00000000-0005-0000-0000-000065150000}"/>
    <cellStyle name="SAPBEXaggDataEmph 3 2 17 2" xfId="17063" xr:uid="{00000000-0005-0000-0000-000066150000}"/>
    <cellStyle name="SAPBEXaggDataEmph 3 2 17 2 2" xfId="40143" xr:uid="{00000000-0005-0000-0000-000067150000}"/>
    <cellStyle name="SAPBEXaggDataEmph 3 2 17 2 3" xfId="47061" xr:uid="{00000000-0005-0000-0000-000068150000}"/>
    <cellStyle name="SAPBEXaggDataEmph 3 2 17 2 4" xfId="48314" xr:uid="{00000000-0005-0000-0000-000069150000}"/>
    <cellStyle name="SAPBEXaggDataEmph 3 2 17 3" xfId="24026" xr:uid="{00000000-0005-0000-0000-00006A150000}"/>
    <cellStyle name="SAPBEXaggDataEmph 3 2 17 4" xfId="30457" xr:uid="{00000000-0005-0000-0000-00006B150000}"/>
    <cellStyle name="SAPBEXaggDataEmph 3 2 17 5" xfId="36558" xr:uid="{00000000-0005-0000-0000-00006C150000}"/>
    <cellStyle name="SAPBEXaggDataEmph 3 2 17 6" xfId="43515" xr:uid="{00000000-0005-0000-0000-00006D150000}"/>
    <cellStyle name="SAPBEXaggDataEmph 3 2 17 7" xfId="53203" xr:uid="{00000000-0005-0000-0000-00006E150000}"/>
    <cellStyle name="SAPBEXaggDataEmph 3 2 18" xfId="6502" xr:uid="{00000000-0005-0000-0000-00006F150000}"/>
    <cellStyle name="SAPBEXaggDataEmph 3 2 18 2" xfId="16345" xr:uid="{00000000-0005-0000-0000-000070150000}"/>
    <cellStyle name="SAPBEXaggDataEmph 3 2 18 2 2" xfId="39137" xr:uid="{00000000-0005-0000-0000-000071150000}"/>
    <cellStyle name="SAPBEXaggDataEmph 3 2 18 2 3" xfId="46055" xr:uid="{00000000-0005-0000-0000-000072150000}"/>
    <cellStyle name="SAPBEXaggDataEmph 3 2 18 2 4" xfId="49646" xr:uid="{00000000-0005-0000-0000-000073150000}"/>
    <cellStyle name="SAPBEXaggDataEmph 3 2 18 3" xfId="23352" xr:uid="{00000000-0005-0000-0000-000074150000}"/>
    <cellStyle name="SAPBEXaggDataEmph 3 2 18 4" xfId="29803" xr:uid="{00000000-0005-0000-0000-000075150000}"/>
    <cellStyle name="SAPBEXaggDataEmph 3 2 18 5" xfId="35500" xr:uid="{00000000-0005-0000-0000-000076150000}"/>
    <cellStyle name="SAPBEXaggDataEmph 3 2 18 6" xfId="42509" xr:uid="{00000000-0005-0000-0000-000077150000}"/>
    <cellStyle name="SAPBEXaggDataEmph 3 2 18 7" xfId="53523" xr:uid="{00000000-0005-0000-0000-000078150000}"/>
    <cellStyle name="SAPBEXaggDataEmph 3 2 19" xfId="6271" xr:uid="{00000000-0005-0000-0000-000079150000}"/>
    <cellStyle name="SAPBEXaggDataEmph 3 2 19 2" xfId="16117" xr:uid="{00000000-0005-0000-0000-00007A150000}"/>
    <cellStyle name="SAPBEXaggDataEmph 3 2 19 2 2" xfId="39423" xr:uid="{00000000-0005-0000-0000-00007B150000}"/>
    <cellStyle name="SAPBEXaggDataEmph 3 2 19 2 3" xfId="46341" xr:uid="{00000000-0005-0000-0000-00007C150000}"/>
    <cellStyle name="SAPBEXaggDataEmph 3 2 19 2 4" xfId="53111" xr:uid="{00000000-0005-0000-0000-00007D150000}"/>
    <cellStyle name="SAPBEXaggDataEmph 3 2 19 3" xfId="23126" xr:uid="{00000000-0005-0000-0000-00007E150000}"/>
    <cellStyle name="SAPBEXaggDataEmph 3 2 19 4" xfId="29581" xr:uid="{00000000-0005-0000-0000-00007F150000}"/>
    <cellStyle name="SAPBEXaggDataEmph 3 2 19 5" xfId="35790" xr:uid="{00000000-0005-0000-0000-000080150000}"/>
    <cellStyle name="SAPBEXaggDataEmph 3 2 19 6" xfId="42795" xr:uid="{00000000-0005-0000-0000-000081150000}"/>
    <cellStyle name="SAPBEXaggDataEmph 3 2 19 7" xfId="50441" xr:uid="{00000000-0005-0000-0000-000082150000}"/>
    <cellStyle name="SAPBEXaggDataEmph 3 2 2" xfId="2641" xr:uid="{00000000-0005-0000-0000-000083150000}"/>
    <cellStyle name="SAPBEXaggDataEmph 3 2 2 2" xfId="12874" xr:uid="{00000000-0005-0000-0000-000084150000}"/>
    <cellStyle name="SAPBEXaggDataEmph 3 2 2 2 2" xfId="20277" xr:uid="{00000000-0005-0000-0000-000085150000}"/>
    <cellStyle name="SAPBEXaggDataEmph 3 2 2 2 3" xfId="26887" xr:uid="{00000000-0005-0000-0000-000086150000}"/>
    <cellStyle name="SAPBEXaggDataEmph 3 2 2 2 4" xfId="37952" xr:uid="{00000000-0005-0000-0000-000087150000}"/>
    <cellStyle name="SAPBEXaggDataEmph 3 2 2 2 5" xfId="44890" xr:uid="{00000000-0005-0000-0000-000088150000}"/>
    <cellStyle name="SAPBEXaggDataEmph 3 2 2 2 6" xfId="51558" xr:uid="{00000000-0005-0000-0000-000089150000}"/>
    <cellStyle name="SAPBEXaggDataEmph 3 2 2 3" xfId="10466" xr:uid="{00000000-0005-0000-0000-00008A150000}"/>
    <cellStyle name="SAPBEXaggDataEmph 3 2 2 4" xfId="12490" xr:uid="{00000000-0005-0000-0000-00008B150000}"/>
    <cellStyle name="SAPBEXaggDataEmph 3 2 2 5" xfId="18965" xr:uid="{00000000-0005-0000-0000-00008C150000}"/>
    <cellStyle name="SAPBEXaggDataEmph 3 2 2 6" xfId="34210" xr:uid="{00000000-0005-0000-0000-00008D150000}"/>
    <cellStyle name="SAPBEXaggDataEmph 3 2 2 7" xfId="41340" xr:uid="{00000000-0005-0000-0000-00008E150000}"/>
    <cellStyle name="SAPBEXaggDataEmph 3 2 2 8" xfId="50969" xr:uid="{00000000-0005-0000-0000-00008F150000}"/>
    <cellStyle name="SAPBEXaggDataEmph 3 2 20" xfId="6437" xr:uid="{00000000-0005-0000-0000-000090150000}"/>
    <cellStyle name="SAPBEXaggDataEmph 3 2 20 2" xfId="16281" xr:uid="{00000000-0005-0000-0000-000091150000}"/>
    <cellStyle name="SAPBEXaggDataEmph 3 2 20 2 2" xfId="39477" xr:uid="{00000000-0005-0000-0000-000092150000}"/>
    <cellStyle name="SAPBEXaggDataEmph 3 2 20 2 3" xfId="46395" xr:uid="{00000000-0005-0000-0000-000093150000}"/>
    <cellStyle name="SAPBEXaggDataEmph 3 2 20 2 4" xfId="49914" xr:uid="{00000000-0005-0000-0000-000094150000}"/>
    <cellStyle name="SAPBEXaggDataEmph 3 2 20 3" xfId="23289" xr:uid="{00000000-0005-0000-0000-000095150000}"/>
    <cellStyle name="SAPBEXaggDataEmph 3 2 20 4" xfId="29740" xr:uid="{00000000-0005-0000-0000-000096150000}"/>
    <cellStyle name="SAPBEXaggDataEmph 3 2 20 5" xfId="35846" xr:uid="{00000000-0005-0000-0000-000097150000}"/>
    <cellStyle name="SAPBEXaggDataEmph 3 2 20 6" xfId="42849" xr:uid="{00000000-0005-0000-0000-000098150000}"/>
    <cellStyle name="SAPBEXaggDataEmph 3 2 20 7" xfId="53014" xr:uid="{00000000-0005-0000-0000-000099150000}"/>
    <cellStyle name="SAPBEXaggDataEmph 3 2 21" xfId="7563" xr:uid="{00000000-0005-0000-0000-00009A150000}"/>
    <cellStyle name="SAPBEXaggDataEmph 3 2 21 2" xfId="17348" xr:uid="{00000000-0005-0000-0000-00009B150000}"/>
    <cellStyle name="SAPBEXaggDataEmph 3 2 21 2 2" xfId="40517" xr:uid="{00000000-0005-0000-0000-00009C150000}"/>
    <cellStyle name="SAPBEXaggDataEmph 3 2 21 2 3" xfId="47435" xr:uid="{00000000-0005-0000-0000-00009D150000}"/>
    <cellStyle name="SAPBEXaggDataEmph 3 2 21 2 4" xfId="47558" xr:uid="{00000000-0005-0000-0000-00009E150000}"/>
    <cellStyle name="SAPBEXaggDataEmph 3 2 21 3" xfId="24310" xr:uid="{00000000-0005-0000-0000-00009F150000}"/>
    <cellStyle name="SAPBEXaggDataEmph 3 2 21 4" xfId="30738" xr:uid="{00000000-0005-0000-0000-0000A0150000}"/>
    <cellStyle name="SAPBEXaggDataEmph 3 2 21 5" xfId="36933" xr:uid="{00000000-0005-0000-0000-0000A1150000}"/>
    <cellStyle name="SAPBEXaggDataEmph 3 2 21 6" xfId="43889" xr:uid="{00000000-0005-0000-0000-0000A2150000}"/>
    <cellStyle name="SAPBEXaggDataEmph 3 2 21 7" xfId="51110" xr:uid="{00000000-0005-0000-0000-0000A3150000}"/>
    <cellStyle name="SAPBEXaggDataEmph 3 2 22" xfId="7605" xr:uid="{00000000-0005-0000-0000-0000A4150000}"/>
    <cellStyle name="SAPBEXaggDataEmph 3 2 22 2" xfId="17390" xr:uid="{00000000-0005-0000-0000-0000A5150000}"/>
    <cellStyle name="SAPBEXaggDataEmph 3 2 22 3" xfId="24350" xr:uid="{00000000-0005-0000-0000-0000A6150000}"/>
    <cellStyle name="SAPBEXaggDataEmph 3 2 22 4" xfId="30778" xr:uid="{00000000-0005-0000-0000-0000A7150000}"/>
    <cellStyle name="SAPBEXaggDataEmph 3 2 22 5" xfId="37187" xr:uid="{00000000-0005-0000-0000-0000A8150000}"/>
    <cellStyle name="SAPBEXaggDataEmph 3 2 22 6" xfId="44133" xr:uid="{00000000-0005-0000-0000-0000A9150000}"/>
    <cellStyle name="SAPBEXaggDataEmph 3 2 22 7" xfId="51562" xr:uid="{00000000-0005-0000-0000-0000AA150000}"/>
    <cellStyle name="SAPBEXaggDataEmph 3 2 23" xfId="8513" xr:uid="{00000000-0005-0000-0000-0000AB150000}"/>
    <cellStyle name="SAPBEXaggDataEmph 3 2 23 2" xfId="18297" xr:uid="{00000000-0005-0000-0000-0000AC150000}"/>
    <cellStyle name="SAPBEXaggDataEmph 3 2 23 3" xfId="25233" xr:uid="{00000000-0005-0000-0000-0000AD150000}"/>
    <cellStyle name="SAPBEXaggDataEmph 3 2 23 4" xfId="31646" xr:uid="{00000000-0005-0000-0000-0000AE150000}"/>
    <cellStyle name="SAPBEXaggDataEmph 3 2 24" xfId="7712" xr:uid="{00000000-0005-0000-0000-0000AF150000}"/>
    <cellStyle name="SAPBEXaggDataEmph 3 2 24 2" xfId="17497" xr:uid="{00000000-0005-0000-0000-0000B0150000}"/>
    <cellStyle name="SAPBEXaggDataEmph 3 2 24 3" xfId="24454" xr:uid="{00000000-0005-0000-0000-0000B1150000}"/>
    <cellStyle name="SAPBEXaggDataEmph 3 2 24 4" xfId="30880" xr:uid="{00000000-0005-0000-0000-0000B2150000}"/>
    <cellStyle name="SAPBEXaggDataEmph 3 2 25" xfId="8145" xr:uid="{00000000-0005-0000-0000-0000B3150000}"/>
    <cellStyle name="SAPBEXaggDataEmph 3 2 25 2" xfId="17929" xr:uid="{00000000-0005-0000-0000-0000B4150000}"/>
    <cellStyle name="SAPBEXaggDataEmph 3 2 25 3" xfId="24874" xr:uid="{00000000-0005-0000-0000-0000B5150000}"/>
    <cellStyle name="SAPBEXaggDataEmph 3 2 25 4" xfId="31294" xr:uid="{00000000-0005-0000-0000-0000B6150000}"/>
    <cellStyle name="SAPBEXaggDataEmph 3 2 26" xfId="8567" xr:uid="{00000000-0005-0000-0000-0000B7150000}"/>
    <cellStyle name="SAPBEXaggDataEmph 3 2 26 2" xfId="18351" xr:uid="{00000000-0005-0000-0000-0000B8150000}"/>
    <cellStyle name="SAPBEXaggDataEmph 3 2 26 3" xfId="25287" xr:uid="{00000000-0005-0000-0000-0000B9150000}"/>
    <cellStyle name="SAPBEXaggDataEmph 3 2 26 4" xfId="31700" xr:uid="{00000000-0005-0000-0000-0000BA150000}"/>
    <cellStyle name="SAPBEXaggDataEmph 3 2 27" xfId="8096" xr:uid="{00000000-0005-0000-0000-0000BB150000}"/>
    <cellStyle name="SAPBEXaggDataEmph 3 2 27 2" xfId="17880" xr:uid="{00000000-0005-0000-0000-0000BC150000}"/>
    <cellStyle name="SAPBEXaggDataEmph 3 2 27 3" xfId="24826" xr:uid="{00000000-0005-0000-0000-0000BD150000}"/>
    <cellStyle name="SAPBEXaggDataEmph 3 2 27 4" xfId="31246" xr:uid="{00000000-0005-0000-0000-0000BE150000}"/>
    <cellStyle name="SAPBEXaggDataEmph 3 2 28" xfId="8843" xr:uid="{00000000-0005-0000-0000-0000BF150000}"/>
    <cellStyle name="SAPBEXaggDataEmph 3 2 28 2" xfId="18626" xr:uid="{00000000-0005-0000-0000-0000C0150000}"/>
    <cellStyle name="SAPBEXaggDataEmph 3 2 28 3" xfId="25553" xr:uid="{00000000-0005-0000-0000-0000C1150000}"/>
    <cellStyle name="SAPBEXaggDataEmph 3 2 28 4" xfId="31963" xr:uid="{00000000-0005-0000-0000-0000C2150000}"/>
    <cellStyle name="SAPBEXaggDataEmph 3 2 29" xfId="8771" xr:uid="{00000000-0005-0000-0000-0000C3150000}"/>
    <cellStyle name="SAPBEXaggDataEmph 3 2 29 2" xfId="18555" xr:uid="{00000000-0005-0000-0000-0000C4150000}"/>
    <cellStyle name="SAPBEXaggDataEmph 3 2 29 3" xfId="25487" xr:uid="{00000000-0005-0000-0000-0000C5150000}"/>
    <cellStyle name="SAPBEXaggDataEmph 3 2 29 4" xfId="31899" xr:uid="{00000000-0005-0000-0000-0000C6150000}"/>
    <cellStyle name="SAPBEXaggDataEmph 3 2 3" xfId="3859" xr:uid="{00000000-0005-0000-0000-0000C7150000}"/>
    <cellStyle name="SAPBEXaggDataEmph 3 2 3 2" xfId="13759" xr:uid="{00000000-0005-0000-0000-0000C8150000}"/>
    <cellStyle name="SAPBEXaggDataEmph 3 2 3 2 2" xfId="37564" xr:uid="{00000000-0005-0000-0000-0000C9150000}"/>
    <cellStyle name="SAPBEXaggDataEmph 3 2 3 2 3" xfId="44508" xr:uid="{00000000-0005-0000-0000-0000CA150000}"/>
    <cellStyle name="SAPBEXaggDataEmph 3 2 3 2 4" xfId="52441" xr:uid="{00000000-0005-0000-0000-0000CB150000}"/>
    <cellStyle name="SAPBEXaggDataEmph 3 2 3 3" xfId="20886" xr:uid="{00000000-0005-0000-0000-0000CC150000}"/>
    <cellStyle name="SAPBEXaggDataEmph 3 2 3 4" xfId="27382" xr:uid="{00000000-0005-0000-0000-0000CD150000}"/>
    <cellStyle name="SAPBEXaggDataEmph 3 2 3 5" xfId="33823" xr:uid="{00000000-0005-0000-0000-0000CE150000}"/>
    <cellStyle name="SAPBEXaggDataEmph 3 2 3 6" xfId="40957" xr:uid="{00000000-0005-0000-0000-0000CF150000}"/>
    <cellStyle name="SAPBEXaggDataEmph 3 2 3 7" xfId="53552" xr:uid="{00000000-0005-0000-0000-0000D0150000}"/>
    <cellStyle name="SAPBEXaggDataEmph 3 2 30" xfId="11666" xr:uid="{00000000-0005-0000-0000-0000D1150000}"/>
    <cellStyle name="SAPBEXaggDataEmph 3 2 30 2" xfId="19125" xr:uid="{00000000-0005-0000-0000-0000D2150000}"/>
    <cellStyle name="SAPBEXaggDataEmph 3 2 30 3" xfId="25757" xr:uid="{00000000-0005-0000-0000-0000D3150000}"/>
    <cellStyle name="SAPBEXaggDataEmph 3 2 31" xfId="9399" xr:uid="{00000000-0005-0000-0000-0000D4150000}"/>
    <cellStyle name="SAPBEXaggDataEmph 3 2 32" xfId="9101" xr:uid="{00000000-0005-0000-0000-0000D5150000}"/>
    <cellStyle name="SAPBEXaggDataEmph 3 2 33" xfId="32235" xr:uid="{00000000-0005-0000-0000-0000D6150000}"/>
    <cellStyle name="SAPBEXaggDataEmph 3 2 34" xfId="32105" xr:uid="{00000000-0005-0000-0000-0000D7150000}"/>
    <cellStyle name="SAPBEXaggDataEmph 3 2 35" xfId="49656" xr:uid="{00000000-0005-0000-0000-0000D8150000}"/>
    <cellStyle name="SAPBEXaggDataEmph 3 2 4" xfId="4067" xr:uid="{00000000-0005-0000-0000-0000D9150000}"/>
    <cellStyle name="SAPBEXaggDataEmph 3 2 4 2" xfId="13954" xr:uid="{00000000-0005-0000-0000-0000DA150000}"/>
    <cellStyle name="SAPBEXaggDataEmph 3 2 4 2 2" xfId="38220" xr:uid="{00000000-0005-0000-0000-0000DB150000}"/>
    <cellStyle name="SAPBEXaggDataEmph 3 2 4 2 3" xfId="45141" xr:uid="{00000000-0005-0000-0000-0000DC150000}"/>
    <cellStyle name="SAPBEXaggDataEmph 3 2 4 2 4" xfId="51525" xr:uid="{00000000-0005-0000-0000-0000DD150000}"/>
    <cellStyle name="SAPBEXaggDataEmph 3 2 4 3" xfId="21050" xr:uid="{00000000-0005-0000-0000-0000DE150000}"/>
    <cellStyle name="SAPBEXaggDataEmph 3 2 4 4" xfId="27542" xr:uid="{00000000-0005-0000-0000-0000DF150000}"/>
    <cellStyle name="SAPBEXaggDataEmph 3 2 4 5" xfId="34554" xr:uid="{00000000-0005-0000-0000-0000E0150000}"/>
    <cellStyle name="SAPBEXaggDataEmph 3 2 4 6" xfId="41595" xr:uid="{00000000-0005-0000-0000-0000E1150000}"/>
    <cellStyle name="SAPBEXaggDataEmph 3 2 4 7" xfId="52008" xr:uid="{00000000-0005-0000-0000-0000E2150000}"/>
    <cellStyle name="SAPBEXaggDataEmph 3 2 5" xfId="5048" xr:uid="{00000000-0005-0000-0000-0000E3150000}"/>
    <cellStyle name="SAPBEXaggDataEmph 3 2 5 2" xfId="14905" xr:uid="{00000000-0005-0000-0000-0000E4150000}"/>
    <cellStyle name="SAPBEXaggDataEmph 3 2 5 2 2" xfId="38135" xr:uid="{00000000-0005-0000-0000-0000E5150000}"/>
    <cellStyle name="SAPBEXaggDataEmph 3 2 5 2 3" xfId="45059" xr:uid="{00000000-0005-0000-0000-0000E6150000}"/>
    <cellStyle name="SAPBEXaggDataEmph 3 2 5 2 4" xfId="48941" xr:uid="{00000000-0005-0000-0000-0000E7150000}"/>
    <cellStyle name="SAPBEXaggDataEmph 3 2 5 3" xfId="21950" xr:uid="{00000000-0005-0000-0000-0000E8150000}"/>
    <cellStyle name="SAPBEXaggDataEmph 3 2 5 4" xfId="28413" xr:uid="{00000000-0005-0000-0000-0000E9150000}"/>
    <cellStyle name="SAPBEXaggDataEmph 3 2 5 5" xfId="34469" xr:uid="{00000000-0005-0000-0000-0000EA150000}"/>
    <cellStyle name="SAPBEXaggDataEmph 3 2 5 6" xfId="41513" xr:uid="{00000000-0005-0000-0000-0000EB150000}"/>
    <cellStyle name="SAPBEXaggDataEmph 3 2 5 7" xfId="53898" xr:uid="{00000000-0005-0000-0000-0000EC150000}"/>
    <cellStyle name="SAPBEXaggDataEmph 3 2 6" xfId="5178" xr:uid="{00000000-0005-0000-0000-0000ED150000}"/>
    <cellStyle name="SAPBEXaggDataEmph 3 2 6 2" xfId="15035" xr:uid="{00000000-0005-0000-0000-0000EE150000}"/>
    <cellStyle name="SAPBEXaggDataEmph 3 2 6 2 2" xfId="37297" xr:uid="{00000000-0005-0000-0000-0000EF150000}"/>
    <cellStyle name="SAPBEXaggDataEmph 3 2 6 2 3" xfId="44243" xr:uid="{00000000-0005-0000-0000-0000F0150000}"/>
    <cellStyle name="SAPBEXaggDataEmph 3 2 6 2 4" xfId="52135" xr:uid="{00000000-0005-0000-0000-0000F1150000}"/>
    <cellStyle name="SAPBEXaggDataEmph 3 2 6 3" xfId="22077" xr:uid="{00000000-0005-0000-0000-0000F2150000}"/>
    <cellStyle name="SAPBEXaggDataEmph 3 2 6 4" xfId="28540" xr:uid="{00000000-0005-0000-0000-0000F3150000}"/>
    <cellStyle name="SAPBEXaggDataEmph 3 2 6 5" xfId="33549" xr:uid="{00000000-0005-0000-0000-0000F4150000}"/>
    <cellStyle name="SAPBEXaggDataEmph 3 2 6 6" xfId="40685" xr:uid="{00000000-0005-0000-0000-0000F5150000}"/>
    <cellStyle name="SAPBEXaggDataEmph 3 2 6 7" xfId="53585" xr:uid="{00000000-0005-0000-0000-0000F6150000}"/>
    <cellStyle name="SAPBEXaggDataEmph 3 2 7" xfId="4648" xr:uid="{00000000-0005-0000-0000-0000F7150000}"/>
    <cellStyle name="SAPBEXaggDataEmph 3 2 7 2" xfId="14510" xr:uid="{00000000-0005-0000-0000-0000F8150000}"/>
    <cellStyle name="SAPBEXaggDataEmph 3 2 7 2 2" xfId="38191" xr:uid="{00000000-0005-0000-0000-0000F9150000}"/>
    <cellStyle name="SAPBEXaggDataEmph 3 2 7 2 3" xfId="45113" xr:uid="{00000000-0005-0000-0000-0000FA150000}"/>
    <cellStyle name="SAPBEXaggDataEmph 3 2 7 2 4" xfId="48780" xr:uid="{00000000-0005-0000-0000-0000FB150000}"/>
    <cellStyle name="SAPBEXaggDataEmph 3 2 7 3" xfId="21562" xr:uid="{00000000-0005-0000-0000-0000FC150000}"/>
    <cellStyle name="SAPBEXaggDataEmph 3 2 7 4" xfId="28032" xr:uid="{00000000-0005-0000-0000-0000FD150000}"/>
    <cellStyle name="SAPBEXaggDataEmph 3 2 7 5" xfId="34525" xr:uid="{00000000-0005-0000-0000-0000FE150000}"/>
    <cellStyle name="SAPBEXaggDataEmph 3 2 7 6" xfId="41567" xr:uid="{00000000-0005-0000-0000-0000FF150000}"/>
    <cellStyle name="SAPBEXaggDataEmph 3 2 7 7" xfId="51309" xr:uid="{00000000-0005-0000-0000-000000160000}"/>
    <cellStyle name="SAPBEXaggDataEmph 3 2 8" xfId="5029" xr:uid="{00000000-0005-0000-0000-000001160000}"/>
    <cellStyle name="SAPBEXaggDataEmph 3 2 8 2" xfId="14886" xr:uid="{00000000-0005-0000-0000-000002160000}"/>
    <cellStyle name="SAPBEXaggDataEmph 3 2 8 2 2" xfId="38414" xr:uid="{00000000-0005-0000-0000-000003160000}"/>
    <cellStyle name="SAPBEXaggDataEmph 3 2 8 2 3" xfId="45332" xr:uid="{00000000-0005-0000-0000-000004160000}"/>
    <cellStyle name="SAPBEXaggDataEmph 3 2 8 2 4" xfId="50285" xr:uid="{00000000-0005-0000-0000-000005160000}"/>
    <cellStyle name="SAPBEXaggDataEmph 3 2 8 3" xfId="21932" xr:uid="{00000000-0005-0000-0000-000006160000}"/>
    <cellStyle name="SAPBEXaggDataEmph 3 2 8 4" xfId="28396" xr:uid="{00000000-0005-0000-0000-000007160000}"/>
    <cellStyle name="SAPBEXaggDataEmph 3 2 8 5" xfId="34748" xr:uid="{00000000-0005-0000-0000-000008160000}"/>
    <cellStyle name="SAPBEXaggDataEmph 3 2 8 6" xfId="41786" xr:uid="{00000000-0005-0000-0000-000009160000}"/>
    <cellStyle name="SAPBEXaggDataEmph 3 2 8 7" xfId="53249" xr:uid="{00000000-0005-0000-0000-00000A160000}"/>
    <cellStyle name="SAPBEXaggDataEmph 3 2 9" xfId="4582" xr:uid="{00000000-0005-0000-0000-00000B160000}"/>
    <cellStyle name="SAPBEXaggDataEmph 3 2 9 2" xfId="14444" xr:uid="{00000000-0005-0000-0000-00000C160000}"/>
    <cellStyle name="SAPBEXaggDataEmph 3 2 9 2 2" xfId="38489" xr:uid="{00000000-0005-0000-0000-00000D160000}"/>
    <cellStyle name="SAPBEXaggDataEmph 3 2 9 2 3" xfId="45407" xr:uid="{00000000-0005-0000-0000-00000E160000}"/>
    <cellStyle name="SAPBEXaggDataEmph 3 2 9 2 4" xfId="48328" xr:uid="{00000000-0005-0000-0000-00000F160000}"/>
    <cellStyle name="SAPBEXaggDataEmph 3 2 9 3" xfId="21499" xr:uid="{00000000-0005-0000-0000-000010160000}"/>
    <cellStyle name="SAPBEXaggDataEmph 3 2 9 4" xfId="27970" xr:uid="{00000000-0005-0000-0000-000011160000}"/>
    <cellStyle name="SAPBEXaggDataEmph 3 2 9 5" xfId="34823" xr:uid="{00000000-0005-0000-0000-000012160000}"/>
    <cellStyle name="SAPBEXaggDataEmph 3 2 9 6" xfId="41861" xr:uid="{00000000-0005-0000-0000-000013160000}"/>
    <cellStyle name="SAPBEXaggDataEmph 3 2 9 7" xfId="52236" xr:uid="{00000000-0005-0000-0000-000014160000}"/>
    <cellStyle name="SAPBEXaggDataEmph 3 20" xfId="8580" xr:uid="{00000000-0005-0000-0000-000015160000}"/>
    <cellStyle name="SAPBEXaggDataEmph 3 20 2" xfId="18364" xr:uid="{00000000-0005-0000-0000-000016160000}"/>
    <cellStyle name="SAPBEXaggDataEmph 3 20 3" xfId="25299" xr:uid="{00000000-0005-0000-0000-000017160000}"/>
    <cellStyle name="SAPBEXaggDataEmph 3 20 4" xfId="31712" xr:uid="{00000000-0005-0000-0000-000018160000}"/>
    <cellStyle name="SAPBEXaggDataEmph 3 21" xfId="7707" xr:uid="{00000000-0005-0000-0000-000019160000}"/>
    <cellStyle name="SAPBEXaggDataEmph 3 21 2" xfId="17492" xr:uid="{00000000-0005-0000-0000-00001A160000}"/>
    <cellStyle name="SAPBEXaggDataEmph 3 21 3" xfId="24449" xr:uid="{00000000-0005-0000-0000-00001B160000}"/>
    <cellStyle name="SAPBEXaggDataEmph 3 21 4" xfId="30875" xr:uid="{00000000-0005-0000-0000-00001C160000}"/>
    <cellStyle name="SAPBEXaggDataEmph 3 22" xfId="11554" xr:uid="{00000000-0005-0000-0000-00001D160000}"/>
    <cellStyle name="SAPBEXaggDataEmph 3 22 2" xfId="19013" xr:uid="{00000000-0005-0000-0000-00001E160000}"/>
    <cellStyle name="SAPBEXaggDataEmph 3 22 3" xfId="25645" xr:uid="{00000000-0005-0000-0000-00001F160000}"/>
    <cellStyle name="SAPBEXaggDataEmph 3 23" xfId="9268" xr:uid="{00000000-0005-0000-0000-000020160000}"/>
    <cellStyle name="SAPBEXaggDataEmph 3 24" xfId="13769" xr:uid="{00000000-0005-0000-0000-000021160000}"/>
    <cellStyle name="SAPBEXaggDataEmph 3 25" xfId="47990" xr:uid="{00000000-0005-0000-0000-000022160000}"/>
    <cellStyle name="SAPBEXaggDataEmph 3 3" xfId="907" xr:uid="{00000000-0005-0000-0000-000023160000}"/>
    <cellStyle name="SAPBEXaggDataEmph 3 3 2" xfId="2808" xr:uid="{00000000-0005-0000-0000-000024160000}"/>
    <cellStyle name="SAPBEXaggDataEmph 3 3 2 2" xfId="13035" xr:uid="{00000000-0005-0000-0000-000025160000}"/>
    <cellStyle name="SAPBEXaggDataEmph 3 3 2 2 2" xfId="20431" xr:uid="{00000000-0005-0000-0000-000026160000}"/>
    <cellStyle name="SAPBEXaggDataEmph 3 3 2 2 3" xfId="27038" xr:uid="{00000000-0005-0000-0000-000027160000}"/>
    <cellStyle name="SAPBEXaggDataEmph 3 3 2 3" xfId="10613" xr:uid="{00000000-0005-0000-0000-000028160000}"/>
    <cellStyle name="SAPBEXaggDataEmph 3 3 2 4" xfId="11043" xr:uid="{00000000-0005-0000-0000-000029160000}"/>
    <cellStyle name="SAPBEXaggDataEmph 3 3 2 5" xfId="18811" xr:uid="{00000000-0005-0000-0000-00002A160000}"/>
    <cellStyle name="SAPBEXaggDataEmph 3 3 2 6" xfId="38022" xr:uid="{00000000-0005-0000-0000-00002B160000}"/>
    <cellStyle name="SAPBEXaggDataEmph 3 3 2 7" xfId="44949" xr:uid="{00000000-0005-0000-0000-00002C160000}"/>
    <cellStyle name="SAPBEXaggDataEmph 3 3 2 8" xfId="48779" xr:uid="{00000000-0005-0000-0000-00002D160000}"/>
    <cellStyle name="SAPBEXaggDataEmph 3 3 3" xfId="11786" xr:uid="{00000000-0005-0000-0000-00002E160000}"/>
    <cellStyle name="SAPBEXaggDataEmph 3 3 3 2" xfId="19245" xr:uid="{00000000-0005-0000-0000-00002F160000}"/>
    <cellStyle name="SAPBEXaggDataEmph 3 3 3 3" xfId="25877" xr:uid="{00000000-0005-0000-0000-000030160000}"/>
    <cellStyle name="SAPBEXaggDataEmph 3 3 4" xfId="9607" xr:uid="{00000000-0005-0000-0000-000031160000}"/>
    <cellStyle name="SAPBEXaggDataEmph 3 3 5" xfId="11494" xr:uid="{00000000-0005-0000-0000-000032160000}"/>
    <cellStyle name="SAPBEXaggDataEmph 3 3 6" xfId="34357" xr:uid="{00000000-0005-0000-0000-000033160000}"/>
    <cellStyle name="SAPBEXaggDataEmph 3 3 7" xfId="41403" xr:uid="{00000000-0005-0000-0000-000034160000}"/>
    <cellStyle name="SAPBEXaggDataEmph 3 3 8" xfId="51326" xr:uid="{00000000-0005-0000-0000-000035160000}"/>
    <cellStyle name="SAPBEXaggDataEmph 3 4" xfId="1181" xr:uid="{00000000-0005-0000-0000-000036160000}"/>
    <cellStyle name="SAPBEXaggDataEmph 3 4 2" xfId="10810" xr:uid="{00000000-0005-0000-0000-000037160000}"/>
    <cellStyle name="SAPBEXaggDataEmph 3 4 2 2" xfId="9702" xr:uid="{00000000-0005-0000-0000-000038160000}"/>
    <cellStyle name="SAPBEXaggDataEmph 3 4 2 3" xfId="38245" xr:uid="{00000000-0005-0000-0000-000039160000}"/>
    <cellStyle name="SAPBEXaggDataEmph 3 4 2 4" xfId="45164" xr:uid="{00000000-0005-0000-0000-00003A160000}"/>
    <cellStyle name="SAPBEXaggDataEmph 3 4 2 5" xfId="48100" xr:uid="{00000000-0005-0000-0000-00003B160000}"/>
    <cellStyle name="SAPBEXaggDataEmph 3 4 3" xfId="11960" xr:uid="{00000000-0005-0000-0000-00003C160000}"/>
    <cellStyle name="SAPBEXaggDataEmph 3 4 3 2" xfId="19419" xr:uid="{00000000-0005-0000-0000-00003D160000}"/>
    <cellStyle name="SAPBEXaggDataEmph 3 4 3 3" xfId="26046" xr:uid="{00000000-0005-0000-0000-00003E160000}"/>
    <cellStyle name="SAPBEXaggDataEmph 3 4 4" xfId="9849" xr:uid="{00000000-0005-0000-0000-00003F160000}"/>
    <cellStyle name="SAPBEXaggDataEmph 3 4 5" xfId="11216" xr:uid="{00000000-0005-0000-0000-000040160000}"/>
    <cellStyle name="SAPBEXaggDataEmph 3 4 6" xfId="34579" xr:uid="{00000000-0005-0000-0000-000041160000}"/>
    <cellStyle name="SAPBEXaggDataEmph 3 4 7" xfId="41618" xr:uid="{00000000-0005-0000-0000-000042160000}"/>
    <cellStyle name="SAPBEXaggDataEmph 3 4 8" xfId="53024" xr:uid="{00000000-0005-0000-0000-000043160000}"/>
    <cellStyle name="SAPBEXaggDataEmph 3 5" xfId="1439" xr:uid="{00000000-0005-0000-0000-000044160000}"/>
    <cellStyle name="SAPBEXaggDataEmph 3 5 2" xfId="10199" xr:uid="{00000000-0005-0000-0000-000045160000}"/>
    <cellStyle name="SAPBEXaggDataEmph 3 5 2 2" xfId="14043" xr:uid="{00000000-0005-0000-0000-000046160000}"/>
    <cellStyle name="SAPBEXaggDataEmph 3 5 2 3" xfId="38733" xr:uid="{00000000-0005-0000-0000-000047160000}"/>
    <cellStyle name="SAPBEXaggDataEmph 3 5 2 4" xfId="45651" xr:uid="{00000000-0005-0000-0000-000048160000}"/>
    <cellStyle name="SAPBEXaggDataEmph 3 5 2 5" xfId="50798" xr:uid="{00000000-0005-0000-0000-000049160000}"/>
    <cellStyle name="SAPBEXaggDataEmph 3 5 3" xfId="10991" xr:uid="{00000000-0005-0000-0000-00004A160000}"/>
    <cellStyle name="SAPBEXaggDataEmph 3 5 3 2" xfId="8969" xr:uid="{00000000-0005-0000-0000-00004B160000}"/>
    <cellStyle name="SAPBEXaggDataEmph 3 5 4" xfId="12108" xr:uid="{00000000-0005-0000-0000-00004C160000}"/>
    <cellStyle name="SAPBEXaggDataEmph 3 5 4 2" xfId="19567" xr:uid="{00000000-0005-0000-0000-00004D160000}"/>
    <cellStyle name="SAPBEXaggDataEmph 3 5 4 3" xfId="26190" xr:uid="{00000000-0005-0000-0000-00004E160000}"/>
    <cellStyle name="SAPBEXaggDataEmph 3 5 5" xfId="10065" xr:uid="{00000000-0005-0000-0000-00004F160000}"/>
    <cellStyle name="SAPBEXaggDataEmph 3 5 6" xfId="17436" xr:uid="{00000000-0005-0000-0000-000050160000}"/>
    <cellStyle name="SAPBEXaggDataEmph 3 5 7" xfId="35068" xr:uid="{00000000-0005-0000-0000-000051160000}"/>
    <cellStyle name="SAPBEXaggDataEmph 3 5 8" xfId="42105" xr:uid="{00000000-0005-0000-0000-000052160000}"/>
    <cellStyle name="SAPBEXaggDataEmph 3 5 9" xfId="51006" xr:uid="{00000000-0005-0000-0000-000053160000}"/>
    <cellStyle name="SAPBEXaggDataEmph 3 6" xfId="1496" xr:uid="{00000000-0005-0000-0000-000054160000}"/>
    <cellStyle name="SAPBEXaggDataEmph 3 6 2" xfId="12155" xr:uid="{00000000-0005-0000-0000-000055160000}"/>
    <cellStyle name="SAPBEXaggDataEmph 3 6 2 2" xfId="19614" xr:uid="{00000000-0005-0000-0000-000056160000}"/>
    <cellStyle name="SAPBEXaggDataEmph 3 6 2 3" xfId="26237" xr:uid="{00000000-0005-0000-0000-000057160000}"/>
    <cellStyle name="SAPBEXaggDataEmph 3 6 2 4" xfId="38663" xr:uid="{00000000-0005-0000-0000-000058160000}"/>
    <cellStyle name="SAPBEXaggDataEmph 3 6 2 5" xfId="45581" xr:uid="{00000000-0005-0000-0000-000059160000}"/>
    <cellStyle name="SAPBEXaggDataEmph 3 6 2 6" xfId="48668" xr:uid="{00000000-0005-0000-0000-00005A160000}"/>
    <cellStyle name="SAPBEXaggDataEmph 3 6 3" xfId="11048" xr:uid="{00000000-0005-0000-0000-00005B160000}"/>
    <cellStyle name="SAPBEXaggDataEmph 3 6 4" xfId="18700" xr:uid="{00000000-0005-0000-0000-00005C160000}"/>
    <cellStyle name="SAPBEXaggDataEmph 3 6 5" xfId="34998" xr:uid="{00000000-0005-0000-0000-00005D160000}"/>
    <cellStyle name="SAPBEXaggDataEmph 3 6 6" xfId="42035" xr:uid="{00000000-0005-0000-0000-00005E160000}"/>
    <cellStyle name="SAPBEXaggDataEmph 3 6 7" xfId="52364" xr:uid="{00000000-0005-0000-0000-00005F160000}"/>
    <cellStyle name="SAPBEXaggDataEmph 3 7" xfId="1923" xr:uid="{00000000-0005-0000-0000-000060160000}"/>
    <cellStyle name="SAPBEXaggDataEmph 3 7 2" xfId="12275" xr:uid="{00000000-0005-0000-0000-000061160000}"/>
    <cellStyle name="SAPBEXaggDataEmph 3 7 2 2" xfId="19734" xr:uid="{00000000-0005-0000-0000-000062160000}"/>
    <cellStyle name="SAPBEXaggDataEmph 3 7 2 3" xfId="26357" xr:uid="{00000000-0005-0000-0000-000063160000}"/>
    <cellStyle name="SAPBEXaggDataEmph 3 7 2 4" xfId="39332" xr:uid="{00000000-0005-0000-0000-000064160000}"/>
    <cellStyle name="SAPBEXaggDataEmph 3 7 2 5" xfId="46250" xr:uid="{00000000-0005-0000-0000-000065160000}"/>
    <cellStyle name="SAPBEXaggDataEmph 3 7 2 6" xfId="48415" xr:uid="{00000000-0005-0000-0000-000066160000}"/>
    <cellStyle name="SAPBEXaggDataEmph 3 7 3" xfId="11345" xr:uid="{00000000-0005-0000-0000-000067160000}"/>
    <cellStyle name="SAPBEXaggDataEmph 3 7 4" xfId="18878" xr:uid="{00000000-0005-0000-0000-000068160000}"/>
    <cellStyle name="SAPBEXaggDataEmph 3 7 5" xfId="35698" xr:uid="{00000000-0005-0000-0000-000069160000}"/>
    <cellStyle name="SAPBEXaggDataEmph 3 7 6" xfId="42704" xr:uid="{00000000-0005-0000-0000-00006A160000}"/>
    <cellStyle name="SAPBEXaggDataEmph 3 7 7" xfId="52170" xr:uid="{00000000-0005-0000-0000-00006B160000}"/>
    <cellStyle name="SAPBEXaggDataEmph 3 8" xfId="2135" xr:uid="{00000000-0005-0000-0000-00006C160000}"/>
    <cellStyle name="SAPBEXaggDataEmph 3 8 2" xfId="12399" xr:uid="{00000000-0005-0000-0000-00006D160000}"/>
    <cellStyle name="SAPBEXaggDataEmph 3 8 2 2" xfId="19855" xr:uid="{00000000-0005-0000-0000-00006E160000}"/>
    <cellStyle name="SAPBEXaggDataEmph 3 8 2 3" xfId="26477" xr:uid="{00000000-0005-0000-0000-00006F160000}"/>
    <cellStyle name="SAPBEXaggDataEmph 3 8 2 4" xfId="40359" xr:uid="{00000000-0005-0000-0000-000070160000}"/>
    <cellStyle name="SAPBEXaggDataEmph 3 8 2 5" xfId="47277" xr:uid="{00000000-0005-0000-0000-000071160000}"/>
    <cellStyle name="SAPBEXaggDataEmph 3 8 2 6" xfId="47964" xr:uid="{00000000-0005-0000-0000-000072160000}"/>
    <cellStyle name="SAPBEXaggDataEmph 3 8 3" xfId="10330" xr:uid="{00000000-0005-0000-0000-000073160000}"/>
    <cellStyle name="SAPBEXaggDataEmph 3 8 4" xfId="9488" xr:uid="{00000000-0005-0000-0000-000074160000}"/>
    <cellStyle name="SAPBEXaggDataEmph 3 8 5" xfId="20667" xr:uid="{00000000-0005-0000-0000-000075160000}"/>
    <cellStyle name="SAPBEXaggDataEmph 3 8 6" xfId="36775" xr:uid="{00000000-0005-0000-0000-000076160000}"/>
    <cellStyle name="SAPBEXaggDataEmph 3 8 7" xfId="43731" xr:uid="{00000000-0005-0000-0000-000077160000}"/>
    <cellStyle name="SAPBEXaggDataEmph 3 8 8" xfId="50363" xr:uid="{00000000-0005-0000-0000-000078160000}"/>
    <cellStyle name="SAPBEXaggDataEmph 3 9" xfId="2289" xr:uid="{00000000-0005-0000-0000-000079160000}"/>
    <cellStyle name="SAPBEXaggDataEmph 3 9 2" xfId="12542" xr:uid="{00000000-0005-0000-0000-00007A160000}"/>
    <cellStyle name="SAPBEXaggDataEmph 3 9 3" xfId="19979" xr:uid="{00000000-0005-0000-0000-00007B160000}"/>
    <cellStyle name="SAPBEXaggDataEmph 3 9 4" xfId="26597" xr:uid="{00000000-0005-0000-0000-00007C160000}"/>
    <cellStyle name="SAPBEXaggDataEmph 3 9 5" xfId="37029" xr:uid="{00000000-0005-0000-0000-00007D160000}"/>
    <cellStyle name="SAPBEXaggDataEmph 3 9 6" xfId="43975" xr:uid="{00000000-0005-0000-0000-00007E160000}"/>
    <cellStyle name="SAPBEXaggDataEmph 3 9 7" xfId="52467" xr:uid="{00000000-0005-0000-0000-00007F160000}"/>
    <cellStyle name="SAPBEXaggDataEmph 4" xfId="354" xr:uid="{00000000-0005-0000-0000-000080160000}"/>
    <cellStyle name="SAPBEXaggDataEmph 4 10" xfId="5443" xr:uid="{00000000-0005-0000-0000-000081160000}"/>
    <cellStyle name="SAPBEXaggDataEmph 4 10 2" xfId="15300" xr:uid="{00000000-0005-0000-0000-000082160000}"/>
    <cellStyle name="SAPBEXaggDataEmph 4 10 2 2" xfId="38577" xr:uid="{00000000-0005-0000-0000-000083160000}"/>
    <cellStyle name="SAPBEXaggDataEmph 4 10 2 3" xfId="45495" xr:uid="{00000000-0005-0000-0000-000084160000}"/>
    <cellStyle name="SAPBEXaggDataEmph 4 10 2 4" xfId="49632" xr:uid="{00000000-0005-0000-0000-000085160000}"/>
    <cellStyle name="SAPBEXaggDataEmph 4 10 3" xfId="22340" xr:uid="{00000000-0005-0000-0000-000086160000}"/>
    <cellStyle name="SAPBEXaggDataEmph 4 10 4" xfId="28802" xr:uid="{00000000-0005-0000-0000-000087160000}"/>
    <cellStyle name="SAPBEXaggDataEmph 4 10 5" xfId="34911" xr:uid="{00000000-0005-0000-0000-000088160000}"/>
    <cellStyle name="SAPBEXaggDataEmph 4 10 6" xfId="41949" xr:uid="{00000000-0005-0000-0000-000089160000}"/>
    <cellStyle name="SAPBEXaggDataEmph 4 10 7" xfId="52883" xr:uid="{00000000-0005-0000-0000-00008A160000}"/>
    <cellStyle name="SAPBEXaggDataEmph 4 11" xfId="6695" xr:uid="{00000000-0005-0000-0000-00008B160000}"/>
    <cellStyle name="SAPBEXaggDataEmph 4 11 2" xfId="16538" xr:uid="{00000000-0005-0000-0000-00008C160000}"/>
    <cellStyle name="SAPBEXaggDataEmph 4 11 2 2" xfId="39068" xr:uid="{00000000-0005-0000-0000-00008D160000}"/>
    <cellStyle name="SAPBEXaggDataEmph 4 11 2 3" xfId="45986" xr:uid="{00000000-0005-0000-0000-00008E160000}"/>
    <cellStyle name="SAPBEXaggDataEmph 4 11 2 4" xfId="50091" xr:uid="{00000000-0005-0000-0000-00008F160000}"/>
    <cellStyle name="SAPBEXaggDataEmph 4 11 3" xfId="23541" xr:uid="{00000000-0005-0000-0000-000090160000}"/>
    <cellStyle name="SAPBEXaggDataEmph 4 11 4" xfId="29989" xr:uid="{00000000-0005-0000-0000-000091160000}"/>
    <cellStyle name="SAPBEXaggDataEmph 4 11 5" xfId="35405" xr:uid="{00000000-0005-0000-0000-000092160000}"/>
    <cellStyle name="SAPBEXaggDataEmph 4 11 6" xfId="42440" xr:uid="{00000000-0005-0000-0000-000093160000}"/>
    <cellStyle name="SAPBEXaggDataEmph 4 11 7" xfId="50958" xr:uid="{00000000-0005-0000-0000-000094160000}"/>
    <cellStyle name="SAPBEXaggDataEmph 4 12" xfId="6954" xr:uid="{00000000-0005-0000-0000-000095160000}"/>
    <cellStyle name="SAPBEXaggDataEmph 4 12 2" xfId="16744" xr:uid="{00000000-0005-0000-0000-000096160000}"/>
    <cellStyle name="SAPBEXaggDataEmph 4 12 2 2" xfId="38881" xr:uid="{00000000-0005-0000-0000-000097160000}"/>
    <cellStyle name="SAPBEXaggDataEmph 4 12 2 3" xfId="45799" xr:uid="{00000000-0005-0000-0000-000098160000}"/>
    <cellStyle name="SAPBEXaggDataEmph 4 12 2 4" xfId="50811" xr:uid="{00000000-0005-0000-0000-000099160000}"/>
    <cellStyle name="SAPBEXaggDataEmph 4 12 3" xfId="23712" xr:uid="{00000000-0005-0000-0000-00009A160000}"/>
    <cellStyle name="SAPBEXaggDataEmph 4 12 4" xfId="30148" xr:uid="{00000000-0005-0000-0000-00009B160000}"/>
    <cellStyle name="SAPBEXaggDataEmph 4 12 5" xfId="35217" xr:uid="{00000000-0005-0000-0000-00009C160000}"/>
    <cellStyle name="SAPBEXaggDataEmph 4 12 6" xfId="42253" xr:uid="{00000000-0005-0000-0000-00009D160000}"/>
    <cellStyle name="SAPBEXaggDataEmph 4 12 7" xfId="52477" xr:uid="{00000000-0005-0000-0000-00009E160000}"/>
    <cellStyle name="SAPBEXaggDataEmph 4 13" xfId="6230" xr:uid="{00000000-0005-0000-0000-00009F160000}"/>
    <cellStyle name="SAPBEXaggDataEmph 4 13 2" xfId="16078" xr:uid="{00000000-0005-0000-0000-0000A0160000}"/>
    <cellStyle name="SAPBEXaggDataEmph 4 13 2 2" xfId="39946" xr:uid="{00000000-0005-0000-0000-0000A1160000}"/>
    <cellStyle name="SAPBEXaggDataEmph 4 13 2 3" xfId="46864" xr:uid="{00000000-0005-0000-0000-0000A2160000}"/>
    <cellStyle name="SAPBEXaggDataEmph 4 13 2 4" xfId="50101" xr:uid="{00000000-0005-0000-0000-0000A3160000}"/>
    <cellStyle name="SAPBEXaggDataEmph 4 13 3" xfId="23089" xr:uid="{00000000-0005-0000-0000-0000A4160000}"/>
    <cellStyle name="SAPBEXaggDataEmph 4 13 4" xfId="29546" xr:uid="{00000000-0005-0000-0000-0000A5160000}"/>
    <cellStyle name="SAPBEXaggDataEmph 4 13 5" xfId="36335" xr:uid="{00000000-0005-0000-0000-0000A6160000}"/>
    <cellStyle name="SAPBEXaggDataEmph 4 13 6" xfId="43318" xr:uid="{00000000-0005-0000-0000-0000A7160000}"/>
    <cellStyle name="SAPBEXaggDataEmph 4 13 7" xfId="53167" xr:uid="{00000000-0005-0000-0000-0000A8160000}"/>
    <cellStyle name="SAPBEXaggDataEmph 4 14" xfId="6198" xr:uid="{00000000-0005-0000-0000-0000A9160000}"/>
    <cellStyle name="SAPBEXaggDataEmph 4 14 2" xfId="16046" xr:uid="{00000000-0005-0000-0000-0000AA160000}"/>
    <cellStyle name="SAPBEXaggDataEmph 4 14 2 2" xfId="40061" xr:uid="{00000000-0005-0000-0000-0000AB160000}"/>
    <cellStyle name="SAPBEXaggDataEmph 4 14 2 3" xfId="46979" xr:uid="{00000000-0005-0000-0000-0000AC160000}"/>
    <cellStyle name="SAPBEXaggDataEmph 4 14 2 4" xfId="49463" xr:uid="{00000000-0005-0000-0000-0000AD160000}"/>
    <cellStyle name="SAPBEXaggDataEmph 4 14 3" xfId="23060" xr:uid="{00000000-0005-0000-0000-0000AE160000}"/>
    <cellStyle name="SAPBEXaggDataEmph 4 14 4" xfId="29518" xr:uid="{00000000-0005-0000-0000-0000AF160000}"/>
    <cellStyle name="SAPBEXaggDataEmph 4 14 5" xfId="36476" xr:uid="{00000000-0005-0000-0000-0000B0160000}"/>
    <cellStyle name="SAPBEXaggDataEmph 4 14 6" xfId="43433" xr:uid="{00000000-0005-0000-0000-0000B1160000}"/>
    <cellStyle name="SAPBEXaggDataEmph 4 14 7" xfId="53684" xr:uid="{00000000-0005-0000-0000-0000B2160000}"/>
    <cellStyle name="SAPBEXaggDataEmph 4 15" xfId="5992" xr:uid="{00000000-0005-0000-0000-0000B3160000}"/>
    <cellStyle name="SAPBEXaggDataEmph 4 15 2" xfId="15843" xr:uid="{00000000-0005-0000-0000-0000B4160000}"/>
    <cellStyle name="SAPBEXaggDataEmph 4 15 2 2" xfId="39923" xr:uid="{00000000-0005-0000-0000-0000B5160000}"/>
    <cellStyle name="SAPBEXaggDataEmph 4 15 2 3" xfId="46841" xr:uid="{00000000-0005-0000-0000-0000B6160000}"/>
    <cellStyle name="SAPBEXaggDataEmph 4 15 2 4" xfId="49266" xr:uid="{00000000-0005-0000-0000-0000B7160000}"/>
    <cellStyle name="SAPBEXaggDataEmph 4 15 3" xfId="22865" xr:uid="{00000000-0005-0000-0000-0000B8160000}"/>
    <cellStyle name="SAPBEXaggDataEmph 4 15 4" xfId="29326" xr:uid="{00000000-0005-0000-0000-0000B9160000}"/>
    <cellStyle name="SAPBEXaggDataEmph 4 15 5" xfId="36309" xr:uid="{00000000-0005-0000-0000-0000BA160000}"/>
    <cellStyle name="SAPBEXaggDataEmph 4 15 6" xfId="43295" xr:uid="{00000000-0005-0000-0000-0000BB160000}"/>
    <cellStyle name="SAPBEXaggDataEmph 4 15 7" xfId="51338" xr:uid="{00000000-0005-0000-0000-0000BC160000}"/>
    <cellStyle name="SAPBEXaggDataEmph 4 16" xfId="6490" xr:uid="{00000000-0005-0000-0000-0000BD160000}"/>
    <cellStyle name="SAPBEXaggDataEmph 4 16 2" xfId="16333" xr:uid="{00000000-0005-0000-0000-0000BE160000}"/>
    <cellStyle name="SAPBEXaggDataEmph 4 16 2 2" xfId="39412" xr:uid="{00000000-0005-0000-0000-0000BF160000}"/>
    <cellStyle name="SAPBEXaggDataEmph 4 16 2 3" xfId="46330" xr:uid="{00000000-0005-0000-0000-0000C0160000}"/>
    <cellStyle name="SAPBEXaggDataEmph 4 16 2 4" xfId="47656" xr:uid="{00000000-0005-0000-0000-0000C1160000}"/>
    <cellStyle name="SAPBEXaggDataEmph 4 16 3" xfId="23340" xr:uid="{00000000-0005-0000-0000-0000C2160000}"/>
    <cellStyle name="SAPBEXaggDataEmph 4 16 4" xfId="29791" xr:uid="{00000000-0005-0000-0000-0000C3160000}"/>
    <cellStyle name="SAPBEXaggDataEmph 4 16 5" xfId="35779" xr:uid="{00000000-0005-0000-0000-0000C4160000}"/>
    <cellStyle name="SAPBEXaggDataEmph 4 16 6" xfId="42784" xr:uid="{00000000-0005-0000-0000-0000C5160000}"/>
    <cellStyle name="SAPBEXaggDataEmph 4 16 7" xfId="51272" xr:uid="{00000000-0005-0000-0000-0000C6160000}"/>
    <cellStyle name="SAPBEXaggDataEmph 4 17" xfId="7272" xr:uid="{00000000-0005-0000-0000-0000C7160000}"/>
    <cellStyle name="SAPBEXaggDataEmph 4 17 2" xfId="17058" xr:uid="{00000000-0005-0000-0000-0000C8160000}"/>
    <cellStyle name="SAPBEXaggDataEmph 4 17 2 2" xfId="39811" xr:uid="{00000000-0005-0000-0000-0000C9160000}"/>
    <cellStyle name="SAPBEXaggDataEmph 4 17 2 3" xfId="46729" xr:uid="{00000000-0005-0000-0000-0000CA160000}"/>
    <cellStyle name="SAPBEXaggDataEmph 4 17 2 4" xfId="48159" xr:uid="{00000000-0005-0000-0000-0000CB160000}"/>
    <cellStyle name="SAPBEXaggDataEmph 4 17 3" xfId="24021" xr:uid="{00000000-0005-0000-0000-0000CC160000}"/>
    <cellStyle name="SAPBEXaggDataEmph 4 17 4" xfId="30452" xr:uid="{00000000-0005-0000-0000-0000CD160000}"/>
    <cellStyle name="SAPBEXaggDataEmph 4 17 5" xfId="36195" xr:uid="{00000000-0005-0000-0000-0000CE160000}"/>
    <cellStyle name="SAPBEXaggDataEmph 4 17 6" xfId="43183" xr:uid="{00000000-0005-0000-0000-0000CF160000}"/>
    <cellStyle name="SAPBEXaggDataEmph 4 17 7" xfId="54200" xr:uid="{00000000-0005-0000-0000-0000D0160000}"/>
    <cellStyle name="SAPBEXaggDataEmph 4 18" xfId="5950" xr:uid="{00000000-0005-0000-0000-0000D1160000}"/>
    <cellStyle name="SAPBEXaggDataEmph 4 18 2" xfId="15802" xr:uid="{00000000-0005-0000-0000-0000D2160000}"/>
    <cellStyle name="SAPBEXaggDataEmph 4 18 2 2" xfId="40097" xr:uid="{00000000-0005-0000-0000-0000D3160000}"/>
    <cellStyle name="SAPBEXaggDataEmph 4 18 2 3" xfId="47015" xr:uid="{00000000-0005-0000-0000-0000D4160000}"/>
    <cellStyle name="SAPBEXaggDataEmph 4 18 2 4" xfId="49691" xr:uid="{00000000-0005-0000-0000-0000D5160000}"/>
    <cellStyle name="SAPBEXaggDataEmph 4 18 3" xfId="22824" xr:uid="{00000000-0005-0000-0000-0000D6160000}"/>
    <cellStyle name="SAPBEXaggDataEmph 4 18 4" xfId="29285" xr:uid="{00000000-0005-0000-0000-0000D7160000}"/>
    <cellStyle name="SAPBEXaggDataEmph 4 18 5" xfId="36512" xr:uid="{00000000-0005-0000-0000-0000D8160000}"/>
    <cellStyle name="SAPBEXaggDataEmph 4 18 6" xfId="43469" xr:uid="{00000000-0005-0000-0000-0000D9160000}"/>
    <cellStyle name="SAPBEXaggDataEmph 4 18 7" xfId="54372" xr:uid="{00000000-0005-0000-0000-0000DA160000}"/>
    <cellStyle name="SAPBEXaggDataEmph 4 19" xfId="7405" xr:uid="{00000000-0005-0000-0000-0000DB160000}"/>
    <cellStyle name="SAPBEXaggDataEmph 4 19 2" xfId="17191" xr:uid="{00000000-0005-0000-0000-0000DC160000}"/>
    <cellStyle name="SAPBEXaggDataEmph 4 19 2 2" xfId="40100" xr:uid="{00000000-0005-0000-0000-0000DD160000}"/>
    <cellStyle name="SAPBEXaggDataEmph 4 19 2 3" xfId="47018" xr:uid="{00000000-0005-0000-0000-0000DE160000}"/>
    <cellStyle name="SAPBEXaggDataEmph 4 19 2 4" xfId="48410" xr:uid="{00000000-0005-0000-0000-0000DF160000}"/>
    <cellStyle name="SAPBEXaggDataEmph 4 19 3" xfId="24153" xr:uid="{00000000-0005-0000-0000-0000E0160000}"/>
    <cellStyle name="SAPBEXaggDataEmph 4 19 4" xfId="30581" xr:uid="{00000000-0005-0000-0000-0000E1160000}"/>
    <cellStyle name="SAPBEXaggDataEmph 4 19 5" xfId="36515" xr:uid="{00000000-0005-0000-0000-0000E2160000}"/>
    <cellStyle name="SAPBEXaggDataEmph 4 19 6" xfId="43472" xr:uid="{00000000-0005-0000-0000-0000E3160000}"/>
    <cellStyle name="SAPBEXaggDataEmph 4 19 7" xfId="50742" xr:uid="{00000000-0005-0000-0000-0000E4160000}"/>
    <cellStyle name="SAPBEXaggDataEmph 4 2" xfId="2585" xr:uid="{00000000-0005-0000-0000-0000E5160000}"/>
    <cellStyle name="SAPBEXaggDataEmph 4 2 2" xfId="12820" xr:uid="{00000000-0005-0000-0000-0000E6160000}"/>
    <cellStyle name="SAPBEXaggDataEmph 4 2 2 2" xfId="20226" xr:uid="{00000000-0005-0000-0000-0000E7160000}"/>
    <cellStyle name="SAPBEXaggDataEmph 4 2 2 3" xfId="26837" xr:uid="{00000000-0005-0000-0000-0000E8160000}"/>
    <cellStyle name="SAPBEXaggDataEmph 4 2 2 4" xfId="38023" xr:uid="{00000000-0005-0000-0000-0000E9160000}"/>
    <cellStyle name="SAPBEXaggDataEmph 4 2 2 5" xfId="44950" xr:uid="{00000000-0005-0000-0000-0000EA160000}"/>
    <cellStyle name="SAPBEXaggDataEmph 4 2 2 6" xfId="48218" xr:uid="{00000000-0005-0000-0000-0000EB160000}"/>
    <cellStyle name="SAPBEXaggDataEmph 4 2 3" xfId="10282" xr:uid="{00000000-0005-0000-0000-0000EC160000}"/>
    <cellStyle name="SAPBEXaggDataEmph 4 2 4" xfId="13190" xr:uid="{00000000-0005-0000-0000-0000ED160000}"/>
    <cellStyle name="SAPBEXaggDataEmph 4 2 5" xfId="9493" xr:uid="{00000000-0005-0000-0000-0000EE160000}"/>
    <cellStyle name="SAPBEXaggDataEmph 4 2 6" xfId="34358" xr:uid="{00000000-0005-0000-0000-0000EF160000}"/>
    <cellStyle name="SAPBEXaggDataEmph 4 2 7" xfId="41404" xr:uid="{00000000-0005-0000-0000-0000F0160000}"/>
    <cellStyle name="SAPBEXaggDataEmph 4 2 8" xfId="51448" xr:uid="{00000000-0005-0000-0000-0000F1160000}"/>
    <cellStyle name="SAPBEXaggDataEmph 4 20" xfId="6944" xr:uid="{00000000-0005-0000-0000-0000F2160000}"/>
    <cellStyle name="SAPBEXaggDataEmph 4 20 2" xfId="16734" xr:uid="{00000000-0005-0000-0000-0000F3160000}"/>
    <cellStyle name="SAPBEXaggDataEmph 4 20 2 2" xfId="39646" xr:uid="{00000000-0005-0000-0000-0000F4160000}"/>
    <cellStyle name="SAPBEXaggDataEmph 4 20 2 3" xfId="46564" xr:uid="{00000000-0005-0000-0000-0000F5160000}"/>
    <cellStyle name="SAPBEXaggDataEmph 4 20 2 4" xfId="50398" xr:uid="{00000000-0005-0000-0000-0000F6160000}"/>
    <cellStyle name="SAPBEXaggDataEmph 4 20 3" xfId="23702" xr:uid="{00000000-0005-0000-0000-0000F7160000}"/>
    <cellStyle name="SAPBEXaggDataEmph 4 20 4" xfId="30138" xr:uid="{00000000-0005-0000-0000-0000F8160000}"/>
    <cellStyle name="SAPBEXaggDataEmph 4 20 5" xfId="36019" xr:uid="{00000000-0005-0000-0000-0000F9160000}"/>
    <cellStyle name="SAPBEXaggDataEmph 4 20 6" xfId="43018" xr:uid="{00000000-0005-0000-0000-0000FA160000}"/>
    <cellStyle name="SAPBEXaggDataEmph 4 20 7" xfId="54127" xr:uid="{00000000-0005-0000-0000-0000FB160000}"/>
    <cellStyle name="SAPBEXaggDataEmph 4 21" xfId="7561" xr:uid="{00000000-0005-0000-0000-0000FC160000}"/>
    <cellStyle name="SAPBEXaggDataEmph 4 21 2" xfId="17346" xr:uid="{00000000-0005-0000-0000-0000FD160000}"/>
    <cellStyle name="SAPBEXaggDataEmph 4 21 2 2" xfId="40520" xr:uid="{00000000-0005-0000-0000-0000FE160000}"/>
    <cellStyle name="SAPBEXaggDataEmph 4 21 2 3" xfId="47438" xr:uid="{00000000-0005-0000-0000-0000FF160000}"/>
    <cellStyle name="SAPBEXaggDataEmph 4 21 2 4" xfId="47555" xr:uid="{00000000-0005-0000-0000-000000170000}"/>
    <cellStyle name="SAPBEXaggDataEmph 4 21 3" xfId="24308" xr:uid="{00000000-0005-0000-0000-000001170000}"/>
    <cellStyle name="SAPBEXaggDataEmph 4 21 4" xfId="30736" xr:uid="{00000000-0005-0000-0000-000002170000}"/>
    <cellStyle name="SAPBEXaggDataEmph 4 21 5" xfId="36936" xr:uid="{00000000-0005-0000-0000-000003170000}"/>
    <cellStyle name="SAPBEXaggDataEmph 4 21 6" xfId="43892" xr:uid="{00000000-0005-0000-0000-000004170000}"/>
    <cellStyle name="SAPBEXaggDataEmph 4 21 7" xfId="52698" xr:uid="{00000000-0005-0000-0000-000005170000}"/>
    <cellStyle name="SAPBEXaggDataEmph 4 22" xfId="7607" xr:uid="{00000000-0005-0000-0000-000006170000}"/>
    <cellStyle name="SAPBEXaggDataEmph 4 22 2" xfId="17392" xr:uid="{00000000-0005-0000-0000-000007170000}"/>
    <cellStyle name="SAPBEXaggDataEmph 4 22 3" xfId="24352" xr:uid="{00000000-0005-0000-0000-000008170000}"/>
    <cellStyle name="SAPBEXaggDataEmph 4 22 4" xfId="30780" xr:uid="{00000000-0005-0000-0000-000009170000}"/>
    <cellStyle name="SAPBEXaggDataEmph 4 22 5" xfId="37190" xr:uid="{00000000-0005-0000-0000-00000A170000}"/>
    <cellStyle name="SAPBEXaggDataEmph 4 22 6" xfId="44136" xr:uid="{00000000-0005-0000-0000-00000B170000}"/>
    <cellStyle name="SAPBEXaggDataEmph 4 22 7" xfId="53591" xr:uid="{00000000-0005-0000-0000-00000C170000}"/>
    <cellStyle name="SAPBEXaggDataEmph 4 23" xfId="8525" xr:uid="{00000000-0005-0000-0000-00000D170000}"/>
    <cellStyle name="SAPBEXaggDataEmph 4 23 2" xfId="18309" xr:uid="{00000000-0005-0000-0000-00000E170000}"/>
    <cellStyle name="SAPBEXaggDataEmph 4 23 3" xfId="25245" xr:uid="{00000000-0005-0000-0000-00000F170000}"/>
    <cellStyle name="SAPBEXaggDataEmph 4 23 4" xfId="31658" xr:uid="{00000000-0005-0000-0000-000010170000}"/>
    <cellStyle name="SAPBEXaggDataEmph 4 24" xfId="7701" xr:uid="{00000000-0005-0000-0000-000011170000}"/>
    <cellStyle name="SAPBEXaggDataEmph 4 24 2" xfId="17486" xr:uid="{00000000-0005-0000-0000-000012170000}"/>
    <cellStyle name="SAPBEXaggDataEmph 4 24 3" xfId="24443" xr:uid="{00000000-0005-0000-0000-000013170000}"/>
    <cellStyle name="SAPBEXaggDataEmph 4 24 4" xfId="30869" xr:uid="{00000000-0005-0000-0000-000014170000}"/>
    <cellStyle name="SAPBEXaggDataEmph 4 25" xfId="8303" xr:uid="{00000000-0005-0000-0000-000015170000}"/>
    <cellStyle name="SAPBEXaggDataEmph 4 25 2" xfId="18087" xr:uid="{00000000-0005-0000-0000-000016170000}"/>
    <cellStyle name="SAPBEXaggDataEmph 4 25 3" xfId="25029" xr:uid="{00000000-0005-0000-0000-000017170000}"/>
    <cellStyle name="SAPBEXaggDataEmph 4 25 4" xfId="31445" xr:uid="{00000000-0005-0000-0000-000018170000}"/>
    <cellStyle name="SAPBEXaggDataEmph 4 26" xfId="8056" xr:uid="{00000000-0005-0000-0000-000019170000}"/>
    <cellStyle name="SAPBEXaggDataEmph 4 26 2" xfId="17840" xr:uid="{00000000-0005-0000-0000-00001A170000}"/>
    <cellStyle name="SAPBEXaggDataEmph 4 26 3" xfId="24788" xr:uid="{00000000-0005-0000-0000-00001B170000}"/>
    <cellStyle name="SAPBEXaggDataEmph 4 26 4" xfId="31209" xr:uid="{00000000-0005-0000-0000-00001C170000}"/>
    <cellStyle name="SAPBEXaggDataEmph 4 27" xfId="8280" xr:uid="{00000000-0005-0000-0000-00001D170000}"/>
    <cellStyle name="SAPBEXaggDataEmph 4 27 2" xfId="18064" xr:uid="{00000000-0005-0000-0000-00001E170000}"/>
    <cellStyle name="SAPBEXaggDataEmph 4 27 3" xfId="25007" xr:uid="{00000000-0005-0000-0000-00001F170000}"/>
    <cellStyle name="SAPBEXaggDataEmph 4 27 4" xfId="31423" xr:uid="{00000000-0005-0000-0000-000020170000}"/>
    <cellStyle name="SAPBEXaggDataEmph 4 28" xfId="8608" xr:uid="{00000000-0005-0000-0000-000021170000}"/>
    <cellStyle name="SAPBEXaggDataEmph 4 28 2" xfId="18392" xr:uid="{00000000-0005-0000-0000-000022170000}"/>
    <cellStyle name="SAPBEXaggDataEmph 4 28 3" xfId="25327" xr:uid="{00000000-0005-0000-0000-000023170000}"/>
    <cellStyle name="SAPBEXaggDataEmph 4 28 4" xfId="31740" xr:uid="{00000000-0005-0000-0000-000024170000}"/>
    <cellStyle name="SAPBEXaggDataEmph 4 29" xfId="8109" xr:uid="{00000000-0005-0000-0000-000025170000}"/>
    <cellStyle name="SAPBEXaggDataEmph 4 29 2" xfId="17893" xr:uid="{00000000-0005-0000-0000-000026170000}"/>
    <cellStyle name="SAPBEXaggDataEmph 4 29 3" xfId="24839" xr:uid="{00000000-0005-0000-0000-000027170000}"/>
    <cellStyle name="SAPBEXaggDataEmph 4 29 4" xfId="31259" xr:uid="{00000000-0005-0000-0000-000028170000}"/>
    <cellStyle name="SAPBEXaggDataEmph 4 3" xfId="3886" xr:uid="{00000000-0005-0000-0000-000029170000}"/>
    <cellStyle name="SAPBEXaggDataEmph 4 3 2" xfId="13773" xr:uid="{00000000-0005-0000-0000-00002A170000}"/>
    <cellStyle name="SAPBEXaggDataEmph 4 3 2 2" xfId="38137" xr:uid="{00000000-0005-0000-0000-00002B170000}"/>
    <cellStyle name="SAPBEXaggDataEmph 4 3 2 3" xfId="45061" xr:uid="{00000000-0005-0000-0000-00002C170000}"/>
    <cellStyle name="SAPBEXaggDataEmph 4 3 2 4" xfId="49690" xr:uid="{00000000-0005-0000-0000-00002D170000}"/>
    <cellStyle name="SAPBEXaggDataEmph 4 3 3" xfId="20889" xr:uid="{00000000-0005-0000-0000-00002E170000}"/>
    <cellStyle name="SAPBEXaggDataEmph 4 3 4" xfId="27385" xr:uid="{00000000-0005-0000-0000-00002F170000}"/>
    <cellStyle name="SAPBEXaggDataEmph 4 3 5" xfId="34471" xr:uid="{00000000-0005-0000-0000-000030170000}"/>
    <cellStyle name="SAPBEXaggDataEmph 4 3 6" xfId="41515" xr:uid="{00000000-0005-0000-0000-000031170000}"/>
    <cellStyle name="SAPBEXaggDataEmph 4 3 7" xfId="53738" xr:uid="{00000000-0005-0000-0000-000032170000}"/>
    <cellStyle name="SAPBEXaggDataEmph 4 30" xfId="11516" xr:uid="{00000000-0005-0000-0000-000033170000}"/>
    <cellStyle name="SAPBEXaggDataEmph 4 30 2" xfId="18975" xr:uid="{00000000-0005-0000-0000-000034170000}"/>
    <cellStyle name="SAPBEXaggDataEmph 4 30 3" xfId="25607" xr:uid="{00000000-0005-0000-0000-000035170000}"/>
    <cellStyle name="SAPBEXaggDataEmph 4 31" xfId="9167" xr:uid="{00000000-0005-0000-0000-000036170000}"/>
    <cellStyle name="SAPBEXaggDataEmph 4 32" xfId="11465" xr:uid="{00000000-0005-0000-0000-000037170000}"/>
    <cellStyle name="SAPBEXaggDataEmph 4 33" xfId="32237" xr:uid="{00000000-0005-0000-0000-000038170000}"/>
    <cellStyle name="SAPBEXaggDataEmph 4 34" xfId="32053" xr:uid="{00000000-0005-0000-0000-000039170000}"/>
    <cellStyle name="SAPBEXaggDataEmph 4 35" xfId="48817" xr:uid="{00000000-0005-0000-0000-00003A170000}"/>
    <cellStyle name="SAPBEXaggDataEmph 4 4" xfId="4071" xr:uid="{00000000-0005-0000-0000-00003B170000}"/>
    <cellStyle name="SAPBEXaggDataEmph 4 4 2" xfId="13958" xr:uid="{00000000-0005-0000-0000-00003C170000}"/>
    <cellStyle name="SAPBEXaggDataEmph 4 4 2 2" xfId="37531" xr:uid="{00000000-0005-0000-0000-00003D170000}"/>
    <cellStyle name="SAPBEXaggDataEmph 4 4 2 3" xfId="44475" xr:uid="{00000000-0005-0000-0000-00003E170000}"/>
    <cellStyle name="SAPBEXaggDataEmph 4 4 2 4" xfId="51153" xr:uid="{00000000-0005-0000-0000-00003F170000}"/>
    <cellStyle name="SAPBEXaggDataEmph 4 4 3" xfId="21054" xr:uid="{00000000-0005-0000-0000-000040170000}"/>
    <cellStyle name="SAPBEXaggDataEmph 4 4 4" xfId="27545" xr:uid="{00000000-0005-0000-0000-000041170000}"/>
    <cellStyle name="SAPBEXaggDataEmph 4 4 5" xfId="33790" xr:uid="{00000000-0005-0000-0000-000042170000}"/>
    <cellStyle name="SAPBEXaggDataEmph 4 4 6" xfId="40924" xr:uid="{00000000-0005-0000-0000-000043170000}"/>
    <cellStyle name="SAPBEXaggDataEmph 4 4 7" xfId="52682" xr:uid="{00000000-0005-0000-0000-000044170000}"/>
    <cellStyle name="SAPBEXaggDataEmph 4 5" xfId="5063" xr:uid="{00000000-0005-0000-0000-000045170000}"/>
    <cellStyle name="SAPBEXaggDataEmph 4 5 2" xfId="14920" xr:uid="{00000000-0005-0000-0000-000046170000}"/>
    <cellStyle name="SAPBEXaggDataEmph 4 5 2 2" xfId="37960" xr:uid="{00000000-0005-0000-0000-000047170000}"/>
    <cellStyle name="SAPBEXaggDataEmph 4 5 2 3" xfId="44898" xr:uid="{00000000-0005-0000-0000-000048170000}"/>
    <cellStyle name="SAPBEXaggDataEmph 4 5 2 4" xfId="51621" xr:uid="{00000000-0005-0000-0000-000049170000}"/>
    <cellStyle name="SAPBEXaggDataEmph 4 5 3" xfId="21965" xr:uid="{00000000-0005-0000-0000-00004A170000}"/>
    <cellStyle name="SAPBEXaggDataEmph 4 5 4" xfId="28428" xr:uid="{00000000-0005-0000-0000-00004B170000}"/>
    <cellStyle name="SAPBEXaggDataEmph 4 5 5" xfId="34218" xr:uid="{00000000-0005-0000-0000-00004C170000}"/>
    <cellStyle name="SAPBEXaggDataEmph 4 5 6" xfId="41348" xr:uid="{00000000-0005-0000-0000-00004D170000}"/>
    <cellStyle name="SAPBEXaggDataEmph 4 5 7" xfId="50977" xr:uid="{00000000-0005-0000-0000-00004E170000}"/>
    <cellStyle name="SAPBEXaggDataEmph 4 6" xfId="5191" xr:uid="{00000000-0005-0000-0000-00004F170000}"/>
    <cellStyle name="SAPBEXaggDataEmph 4 6 2" xfId="15048" xr:uid="{00000000-0005-0000-0000-000050170000}"/>
    <cellStyle name="SAPBEXaggDataEmph 4 6 2 2" xfId="38283" xr:uid="{00000000-0005-0000-0000-000051170000}"/>
    <cellStyle name="SAPBEXaggDataEmph 4 6 2 3" xfId="45201" xr:uid="{00000000-0005-0000-0000-000052170000}"/>
    <cellStyle name="SAPBEXaggDataEmph 4 6 2 4" xfId="49240" xr:uid="{00000000-0005-0000-0000-000053170000}"/>
    <cellStyle name="SAPBEXaggDataEmph 4 6 3" xfId="22090" xr:uid="{00000000-0005-0000-0000-000054170000}"/>
    <cellStyle name="SAPBEXaggDataEmph 4 6 4" xfId="28553" xr:uid="{00000000-0005-0000-0000-000055170000}"/>
    <cellStyle name="SAPBEXaggDataEmph 4 6 5" xfId="34617" xr:uid="{00000000-0005-0000-0000-000056170000}"/>
    <cellStyle name="SAPBEXaggDataEmph 4 6 6" xfId="41655" xr:uid="{00000000-0005-0000-0000-000057170000}"/>
    <cellStyle name="SAPBEXaggDataEmph 4 6 7" xfId="52033" xr:uid="{00000000-0005-0000-0000-000058170000}"/>
    <cellStyle name="SAPBEXaggDataEmph 4 7" xfId="4805" xr:uid="{00000000-0005-0000-0000-000059170000}"/>
    <cellStyle name="SAPBEXaggDataEmph 4 7 2" xfId="14667" xr:uid="{00000000-0005-0000-0000-00005A170000}"/>
    <cellStyle name="SAPBEXaggDataEmph 4 7 2 2" xfId="37853" xr:uid="{00000000-0005-0000-0000-00005B170000}"/>
    <cellStyle name="SAPBEXaggDataEmph 4 7 2 3" xfId="44793" xr:uid="{00000000-0005-0000-0000-00005C170000}"/>
    <cellStyle name="SAPBEXaggDataEmph 4 7 2 4" xfId="49286" xr:uid="{00000000-0005-0000-0000-00005D170000}"/>
    <cellStyle name="SAPBEXaggDataEmph 4 7 3" xfId="21716" xr:uid="{00000000-0005-0000-0000-00005E170000}"/>
    <cellStyle name="SAPBEXaggDataEmph 4 7 4" xfId="28184" xr:uid="{00000000-0005-0000-0000-00005F170000}"/>
    <cellStyle name="SAPBEXaggDataEmph 4 7 5" xfId="34110" xr:uid="{00000000-0005-0000-0000-000060170000}"/>
    <cellStyle name="SAPBEXaggDataEmph 4 7 6" xfId="41242" xr:uid="{00000000-0005-0000-0000-000061170000}"/>
    <cellStyle name="SAPBEXaggDataEmph 4 7 7" xfId="52763" xr:uid="{00000000-0005-0000-0000-000062170000}"/>
    <cellStyle name="SAPBEXaggDataEmph 4 8" xfId="4562" xr:uid="{00000000-0005-0000-0000-000063170000}"/>
    <cellStyle name="SAPBEXaggDataEmph 4 8 2" xfId="14424" xr:uid="{00000000-0005-0000-0000-000064170000}"/>
    <cellStyle name="SAPBEXaggDataEmph 4 8 2 2" xfId="38417" xr:uid="{00000000-0005-0000-0000-000065170000}"/>
    <cellStyle name="SAPBEXaggDataEmph 4 8 2 3" xfId="45335" xr:uid="{00000000-0005-0000-0000-000066170000}"/>
    <cellStyle name="SAPBEXaggDataEmph 4 8 2 4" xfId="50374" xr:uid="{00000000-0005-0000-0000-000067170000}"/>
    <cellStyle name="SAPBEXaggDataEmph 4 8 3" xfId="21480" xr:uid="{00000000-0005-0000-0000-000068170000}"/>
    <cellStyle name="SAPBEXaggDataEmph 4 8 4" xfId="27951" xr:uid="{00000000-0005-0000-0000-000069170000}"/>
    <cellStyle name="SAPBEXaggDataEmph 4 8 5" xfId="34751" xr:uid="{00000000-0005-0000-0000-00006A170000}"/>
    <cellStyle name="SAPBEXaggDataEmph 4 8 6" xfId="41789" xr:uid="{00000000-0005-0000-0000-00006B170000}"/>
    <cellStyle name="SAPBEXaggDataEmph 4 8 7" xfId="50624" xr:uid="{00000000-0005-0000-0000-00006C170000}"/>
    <cellStyle name="SAPBEXaggDataEmph 4 9" xfId="4622" xr:uid="{00000000-0005-0000-0000-00006D170000}"/>
    <cellStyle name="SAPBEXaggDataEmph 4 9 2" xfId="14484" xr:uid="{00000000-0005-0000-0000-00006E170000}"/>
    <cellStyle name="SAPBEXaggDataEmph 4 9 2 2" xfId="38492" xr:uid="{00000000-0005-0000-0000-00006F170000}"/>
    <cellStyle name="SAPBEXaggDataEmph 4 9 2 3" xfId="45410" xr:uid="{00000000-0005-0000-0000-000070170000}"/>
    <cellStyle name="SAPBEXaggDataEmph 4 9 2 4" xfId="49373" xr:uid="{00000000-0005-0000-0000-000071170000}"/>
    <cellStyle name="SAPBEXaggDataEmph 4 9 3" xfId="21536" xr:uid="{00000000-0005-0000-0000-000072170000}"/>
    <cellStyle name="SAPBEXaggDataEmph 4 9 4" xfId="28007" xr:uid="{00000000-0005-0000-0000-000073170000}"/>
    <cellStyle name="SAPBEXaggDataEmph 4 9 5" xfId="34826" xr:uid="{00000000-0005-0000-0000-000074170000}"/>
    <cellStyle name="SAPBEXaggDataEmph 4 9 6" xfId="41864" xr:uid="{00000000-0005-0000-0000-000075170000}"/>
    <cellStyle name="SAPBEXaggDataEmph 4 9 7" xfId="54134" xr:uid="{00000000-0005-0000-0000-000076170000}"/>
    <cellStyle name="SAPBEXaggDataEmph 5" xfId="606" xr:uid="{00000000-0005-0000-0000-000077170000}"/>
    <cellStyle name="SAPBEXaggDataEmph 5 2" xfId="2784" xr:uid="{00000000-0005-0000-0000-000078170000}"/>
    <cellStyle name="SAPBEXaggDataEmph 5 2 2" xfId="13011" xr:uid="{00000000-0005-0000-0000-000079170000}"/>
    <cellStyle name="SAPBEXaggDataEmph 5 2 2 2" xfId="20407" xr:uid="{00000000-0005-0000-0000-00007A170000}"/>
    <cellStyle name="SAPBEXaggDataEmph 5 2 2 3" xfId="27014" xr:uid="{00000000-0005-0000-0000-00007B170000}"/>
    <cellStyle name="SAPBEXaggDataEmph 5 2 3" xfId="10425" xr:uid="{00000000-0005-0000-0000-00007C170000}"/>
    <cellStyle name="SAPBEXaggDataEmph 5 2 4" xfId="12492" xr:uid="{00000000-0005-0000-0000-00007D170000}"/>
    <cellStyle name="SAPBEXaggDataEmph 5 2 5" xfId="18819" xr:uid="{00000000-0005-0000-0000-00007E170000}"/>
    <cellStyle name="SAPBEXaggDataEmph 5 2 6" xfId="37693" xr:uid="{00000000-0005-0000-0000-00007F170000}"/>
    <cellStyle name="SAPBEXaggDataEmph 5 2 7" xfId="44637" xr:uid="{00000000-0005-0000-0000-000080170000}"/>
    <cellStyle name="SAPBEXaggDataEmph 5 2 8" xfId="52074" xr:uid="{00000000-0005-0000-0000-000081170000}"/>
    <cellStyle name="SAPBEXaggDataEmph 5 3" xfId="11628" xr:uid="{00000000-0005-0000-0000-000082170000}"/>
    <cellStyle name="SAPBEXaggDataEmph 5 3 2" xfId="19087" xr:uid="{00000000-0005-0000-0000-000083170000}"/>
    <cellStyle name="SAPBEXaggDataEmph 5 3 3" xfId="25719" xr:uid="{00000000-0005-0000-0000-000084170000}"/>
    <cellStyle name="SAPBEXaggDataEmph 5 4" xfId="9359" xr:uid="{00000000-0005-0000-0000-000085170000}"/>
    <cellStyle name="SAPBEXaggDataEmph 5 5" xfId="16605" xr:uid="{00000000-0005-0000-0000-000086170000}"/>
    <cellStyle name="SAPBEXaggDataEmph 5 6" xfId="33952" xr:uid="{00000000-0005-0000-0000-000087170000}"/>
    <cellStyle name="SAPBEXaggDataEmph 5 7" xfId="41086" xr:uid="{00000000-0005-0000-0000-000088170000}"/>
    <cellStyle name="SAPBEXaggDataEmph 5 8" xfId="52739" xr:uid="{00000000-0005-0000-0000-000089170000}"/>
    <cellStyle name="SAPBEXaggDataEmph 6" xfId="869" xr:uid="{00000000-0005-0000-0000-00008A170000}"/>
    <cellStyle name="SAPBEXaggDataEmph 6 2" xfId="10575" xr:uid="{00000000-0005-0000-0000-00008B170000}"/>
    <cellStyle name="SAPBEXaggDataEmph 6 2 2" xfId="13500" xr:uid="{00000000-0005-0000-0000-00008C170000}"/>
    <cellStyle name="SAPBEXaggDataEmph 6 2 3" xfId="20478" xr:uid="{00000000-0005-0000-0000-00008D170000}"/>
    <cellStyle name="SAPBEXaggDataEmph 6 2 4" xfId="37543" xr:uid="{00000000-0005-0000-0000-00008E170000}"/>
    <cellStyle name="SAPBEXaggDataEmph 6 2 5" xfId="44487" xr:uid="{00000000-0005-0000-0000-00008F170000}"/>
    <cellStyle name="SAPBEXaggDataEmph 6 2 6" xfId="51243" xr:uid="{00000000-0005-0000-0000-000090170000}"/>
    <cellStyle name="SAPBEXaggDataEmph 6 3" xfId="11748" xr:uid="{00000000-0005-0000-0000-000091170000}"/>
    <cellStyle name="SAPBEXaggDataEmph 6 3 2" xfId="19207" xr:uid="{00000000-0005-0000-0000-000092170000}"/>
    <cellStyle name="SAPBEXaggDataEmph 6 3 3" xfId="25839" xr:uid="{00000000-0005-0000-0000-000093170000}"/>
    <cellStyle name="SAPBEXaggDataEmph 6 4" xfId="9569" xr:uid="{00000000-0005-0000-0000-000094170000}"/>
    <cellStyle name="SAPBEXaggDataEmph 6 5" xfId="13313" xr:uid="{00000000-0005-0000-0000-000095170000}"/>
    <cellStyle name="SAPBEXaggDataEmph 6 6" xfId="33802" xr:uid="{00000000-0005-0000-0000-000096170000}"/>
    <cellStyle name="SAPBEXaggDataEmph 6 7" xfId="40936" xr:uid="{00000000-0005-0000-0000-000097170000}"/>
    <cellStyle name="SAPBEXaggDataEmph 6 8" xfId="51747" xr:uid="{00000000-0005-0000-0000-000098170000}"/>
    <cellStyle name="SAPBEXaggDataEmph 7" xfId="1117" xr:uid="{00000000-0005-0000-0000-000099170000}"/>
    <cellStyle name="SAPBEXaggDataEmph 7 2" xfId="10747" xr:uid="{00000000-0005-0000-0000-00009A170000}"/>
    <cellStyle name="SAPBEXaggDataEmph 7 2 2" xfId="9245" xr:uid="{00000000-0005-0000-0000-00009B170000}"/>
    <cellStyle name="SAPBEXaggDataEmph 7 2 3" xfId="38680" xr:uid="{00000000-0005-0000-0000-00009C170000}"/>
    <cellStyle name="SAPBEXaggDataEmph 7 2 4" xfId="45598" xr:uid="{00000000-0005-0000-0000-00009D170000}"/>
    <cellStyle name="SAPBEXaggDataEmph 7 2 5" xfId="49598" xr:uid="{00000000-0005-0000-0000-00009E170000}"/>
    <cellStyle name="SAPBEXaggDataEmph 7 3" xfId="11903" xr:uid="{00000000-0005-0000-0000-00009F170000}"/>
    <cellStyle name="SAPBEXaggDataEmph 7 3 2" xfId="19362" xr:uid="{00000000-0005-0000-0000-0000A0170000}"/>
    <cellStyle name="SAPBEXaggDataEmph 7 3 3" xfId="25990" xr:uid="{00000000-0005-0000-0000-0000A1170000}"/>
    <cellStyle name="SAPBEXaggDataEmph 7 4" xfId="9785" xr:uid="{00000000-0005-0000-0000-0000A2170000}"/>
    <cellStyle name="SAPBEXaggDataEmph 7 5" xfId="13099" xr:uid="{00000000-0005-0000-0000-0000A3170000}"/>
    <cellStyle name="SAPBEXaggDataEmph 7 6" xfId="35015" xr:uid="{00000000-0005-0000-0000-0000A4170000}"/>
    <cellStyle name="SAPBEXaggDataEmph 7 7" xfId="42052" xr:uid="{00000000-0005-0000-0000-0000A5170000}"/>
    <cellStyle name="SAPBEXaggDataEmph 7 8" xfId="53169" xr:uid="{00000000-0005-0000-0000-0000A6170000}"/>
    <cellStyle name="SAPBEXaggDataEmph 8" xfId="1288" xr:uid="{00000000-0005-0000-0000-0000A7170000}"/>
    <cellStyle name="SAPBEXaggDataEmph 8 2" xfId="10158" xr:uid="{00000000-0005-0000-0000-0000A8170000}"/>
    <cellStyle name="SAPBEXaggDataEmph 8 2 2" xfId="13996" xr:uid="{00000000-0005-0000-0000-0000A9170000}"/>
    <cellStyle name="SAPBEXaggDataEmph 8 2 3" xfId="38946" xr:uid="{00000000-0005-0000-0000-0000AA170000}"/>
    <cellStyle name="SAPBEXaggDataEmph 8 2 4" xfId="45864" xr:uid="{00000000-0005-0000-0000-0000AB170000}"/>
    <cellStyle name="SAPBEXaggDataEmph 8 2 5" xfId="49977" xr:uid="{00000000-0005-0000-0000-0000AC170000}"/>
    <cellStyle name="SAPBEXaggDataEmph 8 3" xfId="10914" xr:uid="{00000000-0005-0000-0000-0000AD170000}"/>
    <cellStyle name="SAPBEXaggDataEmph 8 3 2" xfId="9020" xr:uid="{00000000-0005-0000-0000-0000AE170000}"/>
    <cellStyle name="SAPBEXaggDataEmph 8 4" xfId="12059" xr:uid="{00000000-0005-0000-0000-0000AF170000}"/>
    <cellStyle name="SAPBEXaggDataEmph 8 4 2" xfId="19518" xr:uid="{00000000-0005-0000-0000-0000B0170000}"/>
    <cellStyle name="SAPBEXaggDataEmph 8 4 3" xfId="26142" xr:uid="{00000000-0005-0000-0000-0000B1170000}"/>
    <cellStyle name="SAPBEXaggDataEmph 8 5" xfId="9955" xr:uid="{00000000-0005-0000-0000-0000B2170000}"/>
    <cellStyle name="SAPBEXaggDataEmph 8 6" xfId="9256" xr:uid="{00000000-0005-0000-0000-0000B3170000}"/>
    <cellStyle name="SAPBEXaggDataEmph 8 7" xfId="35283" xr:uid="{00000000-0005-0000-0000-0000B4170000}"/>
    <cellStyle name="SAPBEXaggDataEmph 8 8" xfId="42318" xr:uid="{00000000-0005-0000-0000-0000B5170000}"/>
    <cellStyle name="SAPBEXaggDataEmph 8 9" xfId="52716" xr:uid="{00000000-0005-0000-0000-0000B6170000}"/>
    <cellStyle name="SAPBEXaggDataEmph 9" xfId="1456" xr:uid="{00000000-0005-0000-0000-0000B7170000}"/>
    <cellStyle name="SAPBEXaggDataEmph 9 2" xfId="12117" xr:uid="{00000000-0005-0000-0000-0000B8170000}"/>
    <cellStyle name="SAPBEXaggDataEmph 9 2 2" xfId="19576" xr:uid="{00000000-0005-0000-0000-0000B9170000}"/>
    <cellStyle name="SAPBEXaggDataEmph 9 2 3" xfId="26199" xr:uid="{00000000-0005-0000-0000-0000BA170000}"/>
    <cellStyle name="SAPBEXaggDataEmph 9 2 4" xfId="39249" xr:uid="{00000000-0005-0000-0000-0000BB170000}"/>
    <cellStyle name="SAPBEXaggDataEmph 9 2 5" xfId="46167" xr:uid="{00000000-0005-0000-0000-0000BC170000}"/>
    <cellStyle name="SAPBEXaggDataEmph 9 2 6" xfId="49681" xr:uid="{00000000-0005-0000-0000-0000BD170000}"/>
    <cellStyle name="SAPBEXaggDataEmph 9 3" xfId="11008" xr:uid="{00000000-0005-0000-0000-0000BE170000}"/>
    <cellStyle name="SAPBEXaggDataEmph 9 4" xfId="8958" xr:uid="{00000000-0005-0000-0000-0000BF170000}"/>
    <cellStyle name="SAPBEXaggDataEmph 9 5" xfId="35613" xr:uid="{00000000-0005-0000-0000-0000C0170000}"/>
    <cellStyle name="SAPBEXaggDataEmph 9 6" xfId="42621" xr:uid="{00000000-0005-0000-0000-0000C1170000}"/>
    <cellStyle name="SAPBEXaggDataEmph 9 7" xfId="53522" xr:uid="{00000000-0005-0000-0000-0000C2170000}"/>
    <cellStyle name="SAPBEXaggItem" xfId="250" xr:uid="{00000000-0005-0000-0000-0000C3170000}"/>
    <cellStyle name="SAPBEXaggItem 10" xfId="1884" xr:uid="{00000000-0005-0000-0000-0000C4170000}"/>
    <cellStyle name="SAPBEXaggItem 10 2" xfId="12238" xr:uid="{00000000-0005-0000-0000-0000C5170000}"/>
    <cellStyle name="SAPBEXaggItem 10 2 2" xfId="19697" xr:uid="{00000000-0005-0000-0000-0000C6170000}"/>
    <cellStyle name="SAPBEXaggItem 10 2 3" xfId="26320" xr:uid="{00000000-0005-0000-0000-0000C7170000}"/>
    <cellStyle name="SAPBEXaggItem 10 2 4" xfId="40322" xr:uid="{00000000-0005-0000-0000-0000C8170000}"/>
    <cellStyle name="SAPBEXaggItem 10 2 5" xfId="47240" xr:uid="{00000000-0005-0000-0000-0000C9170000}"/>
    <cellStyle name="SAPBEXaggItem 10 2 6" xfId="47631" xr:uid="{00000000-0005-0000-0000-0000CA170000}"/>
    <cellStyle name="SAPBEXaggItem 10 3" xfId="11306" xr:uid="{00000000-0005-0000-0000-0000CB170000}"/>
    <cellStyle name="SAPBEXaggItem 10 4" xfId="18841" xr:uid="{00000000-0005-0000-0000-0000CC170000}"/>
    <cellStyle name="SAPBEXaggItem 10 5" xfId="36738" xr:uid="{00000000-0005-0000-0000-0000CD170000}"/>
    <cellStyle name="SAPBEXaggItem 10 6" xfId="43694" xr:uid="{00000000-0005-0000-0000-0000CE170000}"/>
    <cellStyle name="SAPBEXaggItem 10 7" xfId="54052" xr:uid="{00000000-0005-0000-0000-0000CF170000}"/>
    <cellStyle name="SAPBEXaggItem 11" xfId="2097" xr:uid="{00000000-0005-0000-0000-0000D0170000}"/>
    <cellStyle name="SAPBEXaggItem 11 2" xfId="12361" xr:uid="{00000000-0005-0000-0000-0000D1170000}"/>
    <cellStyle name="SAPBEXaggItem 11 2 2" xfId="19818" xr:uid="{00000000-0005-0000-0000-0000D2170000}"/>
    <cellStyle name="SAPBEXaggItem 11 2 3" xfId="26440" xr:uid="{00000000-0005-0000-0000-0000D3170000}"/>
    <cellStyle name="SAPBEXaggItem 11 3" xfId="10233" xr:uid="{00000000-0005-0000-0000-0000D4170000}"/>
    <cellStyle name="SAPBEXaggItem 11 4" xfId="12757" xr:uid="{00000000-0005-0000-0000-0000D5170000}"/>
    <cellStyle name="SAPBEXaggItem 11 5" xfId="20481" xr:uid="{00000000-0005-0000-0000-0000D6170000}"/>
    <cellStyle name="SAPBEXaggItem 11 6" xfId="36992" xr:uid="{00000000-0005-0000-0000-0000D7170000}"/>
    <cellStyle name="SAPBEXaggItem 11 7" xfId="43938" xr:uid="{00000000-0005-0000-0000-0000D8170000}"/>
    <cellStyle name="SAPBEXaggItem 11 8" xfId="52829" xr:uid="{00000000-0005-0000-0000-0000D9170000}"/>
    <cellStyle name="SAPBEXaggItem 12" xfId="2252" xr:uid="{00000000-0005-0000-0000-0000DA170000}"/>
    <cellStyle name="SAPBEXaggItem 12 2" xfId="12505" xr:uid="{00000000-0005-0000-0000-0000DB170000}"/>
    <cellStyle name="SAPBEXaggItem 12 3" xfId="19942" xr:uid="{00000000-0005-0000-0000-0000DC170000}"/>
    <cellStyle name="SAPBEXaggItem 12 4" xfId="26560" xr:uid="{00000000-0005-0000-0000-0000DD170000}"/>
    <cellStyle name="SAPBEXaggItem 13" xfId="2413" xr:uid="{00000000-0005-0000-0000-0000DE170000}"/>
    <cellStyle name="SAPBEXaggItem 13 2" xfId="12653" xr:uid="{00000000-0005-0000-0000-0000DF170000}"/>
    <cellStyle name="SAPBEXaggItem 13 3" xfId="20065" xr:uid="{00000000-0005-0000-0000-0000E0170000}"/>
    <cellStyle name="SAPBEXaggItem 13 4" xfId="26680" xr:uid="{00000000-0005-0000-0000-0000E1170000}"/>
    <cellStyle name="SAPBEXaggItem 14" xfId="3419" xr:uid="{00000000-0005-0000-0000-0000E2170000}"/>
    <cellStyle name="SAPBEXaggItem 14 2" xfId="13370" xr:uid="{00000000-0005-0000-0000-0000E3170000}"/>
    <cellStyle name="SAPBEXaggItem 14 3" xfId="20541" xr:uid="{00000000-0005-0000-0000-0000E4170000}"/>
    <cellStyle name="SAPBEXaggItem 14 4" xfId="27049" xr:uid="{00000000-0005-0000-0000-0000E5170000}"/>
    <cellStyle name="SAPBEXaggItem 15" xfId="3586" xr:uid="{00000000-0005-0000-0000-0000E6170000}"/>
    <cellStyle name="SAPBEXaggItem 15 2" xfId="13511" xr:uid="{00000000-0005-0000-0000-0000E7170000}"/>
    <cellStyle name="SAPBEXaggItem 15 3" xfId="20673" xr:uid="{00000000-0005-0000-0000-0000E8170000}"/>
    <cellStyle name="SAPBEXaggItem 15 4" xfId="27172" xr:uid="{00000000-0005-0000-0000-0000E9170000}"/>
    <cellStyle name="SAPBEXaggItem 16" xfId="4284" xr:uid="{00000000-0005-0000-0000-0000EA170000}"/>
    <cellStyle name="SAPBEXaggItem 16 2" xfId="14147" xr:uid="{00000000-0005-0000-0000-0000EB170000}"/>
    <cellStyle name="SAPBEXaggItem 16 3" xfId="21209" xr:uid="{00000000-0005-0000-0000-0000EC170000}"/>
    <cellStyle name="SAPBEXaggItem 16 4" xfId="27683" xr:uid="{00000000-0005-0000-0000-0000ED170000}"/>
    <cellStyle name="SAPBEXaggItem 17" xfId="5322" xr:uid="{00000000-0005-0000-0000-0000EE170000}"/>
    <cellStyle name="SAPBEXaggItem 17 2" xfId="15179" xr:uid="{00000000-0005-0000-0000-0000EF170000}"/>
    <cellStyle name="SAPBEXaggItem 17 3" xfId="22221" xr:uid="{00000000-0005-0000-0000-0000F0170000}"/>
    <cellStyle name="SAPBEXaggItem 17 4" xfId="28684" xr:uid="{00000000-0005-0000-0000-0000F1170000}"/>
    <cellStyle name="SAPBEXaggItem 18" xfId="5228" xr:uid="{00000000-0005-0000-0000-0000F2170000}"/>
    <cellStyle name="SAPBEXaggItem 18 2" xfId="15085" xr:uid="{00000000-0005-0000-0000-0000F3170000}"/>
    <cellStyle name="SAPBEXaggItem 18 3" xfId="22127" xr:uid="{00000000-0005-0000-0000-0000F4170000}"/>
    <cellStyle name="SAPBEXaggItem 18 4" xfId="28590" xr:uid="{00000000-0005-0000-0000-0000F5170000}"/>
    <cellStyle name="SAPBEXaggItem 19" xfId="5482" xr:uid="{00000000-0005-0000-0000-0000F6170000}"/>
    <cellStyle name="SAPBEXaggItem 19 2" xfId="15339" xr:uid="{00000000-0005-0000-0000-0000F7170000}"/>
    <cellStyle name="SAPBEXaggItem 19 3" xfId="22378" xr:uid="{00000000-0005-0000-0000-0000F8170000}"/>
    <cellStyle name="SAPBEXaggItem 19 4" xfId="28840" xr:uid="{00000000-0005-0000-0000-0000F9170000}"/>
    <cellStyle name="SAPBEXaggItem 2" xfId="470" xr:uid="{00000000-0005-0000-0000-0000FA170000}"/>
    <cellStyle name="SAPBEXaggItem 2 10" xfId="2456" xr:uid="{00000000-0005-0000-0000-0000FB170000}"/>
    <cellStyle name="SAPBEXaggItem 2 10 2" xfId="12695" xr:uid="{00000000-0005-0000-0000-0000FC170000}"/>
    <cellStyle name="SAPBEXaggItem 2 10 3" xfId="20104" xr:uid="{00000000-0005-0000-0000-0000FD170000}"/>
    <cellStyle name="SAPBEXaggItem 2 10 4" xfId="26718" xr:uid="{00000000-0005-0000-0000-0000FE170000}"/>
    <cellStyle name="SAPBEXaggItem 2 11" xfId="3462" xr:uid="{00000000-0005-0000-0000-0000FF170000}"/>
    <cellStyle name="SAPBEXaggItem 2 11 2" xfId="13411" xr:uid="{00000000-0005-0000-0000-000000180000}"/>
    <cellStyle name="SAPBEXaggItem 2 11 3" xfId="20580" xr:uid="{00000000-0005-0000-0000-000001180000}"/>
    <cellStyle name="SAPBEXaggItem 2 11 4" xfId="27087" xr:uid="{00000000-0005-0000-0000-000002180000}"/>
    <cellStyle name="SAPBEXaggItem 2 12" xfId="3631" xr:uid="{00000000-0005-0000-0000-000003180000}"/>
    <cellStyle name="SAPBEXaggItem 2 12 2" xfId="13556" xr:uid="{00000000-0005-0000-0000-000004180000}"/>
    <cellStyle name="SAPBEXaggItem 2 12 3" xfId="20717" xr:uid="{00000000-0005-0000-0000-000005180000}"/>
    <cellStyle name="SAPBEXaggItem 2 12 4" xfId="27216" xr:uid="{00000000-0005-0000-0000-000006180000}"/>
    <cellStyle name="SAPBEXaggItem 2 13" xfId="4371" xr:uid="{00000000-0005-0000-0000-000007180000}"/>
    <cellStyle name="SAPBEXaggItem 2 13 2" xfId="14233" xr:uid="{00000000-0005-0000-0000-000008180000}"/>
    <cellStyle name="SAPBEXaggItem 2 13 3" xfId="21293" xr:uid="{00000000-0005-0000-0000-000009180000}"/>
    <cellStyle name="SAPBEXaggItem 2 13 4" xfId="27767" xr:uid="{00000000-0005-0000-0000-00000A180000}"/>
    <cellStyle name="SAPBEXaggItem 2 14" xfId="5273" xr:uid="{00000000-0005-0000-0000-00000B180000}"/>
    <cellStyle name="SAPBEXaggItem 2 14 2" xfId="15130" xr:uid="{00000000-0005-0000-0000-00000C180000}"/>
    <cellStyle name="SAPBEXaggItem 2 14 3" xfId="22172" xr:uid="{00000000-0005-0000-0000-00000D180000}"/>
    <cellStyle name="SAPBEXaggItem 2 14 4" xfId="28635" xr:uid="{00000000-0005-0000-0000-00000E180000}"/>
    <cellStyle name="SAPBEXaggItem 2 15" xfId="4856" xr:uid="{00000000-0005-0000-0000-00000F180000}"/>
    <cellStyle name="SAPBEXaggItem 2 15 2" xfId="14718" xr:uid="{00000000-0005-0000-0000-000010180000}"/>
    <cellStyle name="SAPBEXaggItem 2 15 3" xfId="21767" xr:uid="{00000000-0005-0000-0000-000011180000}"/>
    <cellStyle name="SAPBEXaggItem 2 15 4" xfId="28234" xr:uid="{00000000-0005-0000-0000-000012180000}"/>
    <cellStyle name="SAPBEXaggItem 2 16" xfId="4659" xr:uid="{00000000-0005-0000-0000-000013180000}"/>
    <cellStyle name="SAPBEXaggItem 2 16 2" xfId="14521" xr:uid="{00000000-0005-0000-0000-000014180000}"/>
    <cellStyle name="SAPBEXaggItem 2 16 3" xfId="21573" xr:uid="{00000000-0005-0000-0000-000015180000}"/>
    <cellStyle name="SAPBEXaggItem 2 16 4" xfId="28043" xr:uid="{00000000-0005-0000-0000-000016180000}"/>
    <cellStyle name="SAPBEXaggItem 2 17" xfId="5723" xr:uid="{00000000-0005-0000-0000-000017180000}"/>
    <cellStyle name="SAPBEXaggItem 2 17 2" xfId="15577" xr:uid="{00000000-0005-0000-0000-000018180000}"/>
    <cellStyle name="SAPBEXaggItem 2 17 3" xfId="22605" xr:uid="{00000000-0005-0000-0000-000019180000}"/>
    <cellStyle name="SAPBEXaggItem 2 17 4" xfId="29066" xr:uid="{00000000-0005-0000-0000-00001A180000}"/>
    <cellStyle name="SAPBEXaggItem 2 18" xfId="6356" xr:uid="{00000000-0005-0000-0000-00001B180000}"/>
    <cellStyle name="SAPBEXaggItem 2 18 2" xfId="16201" xr:uid="{00000000-0005-0000-0000-00001C180000}"/>
    <cellStyle name="SAPBEXaggItem 2 18 3" xfId="23208" xr:uid="{00000000-0005-0000-0000-00001D180000}"/>
    <cellStyle name="SAPBEXaggItem 2 18 4" xfId="29662" xr:uid="{00000000-0005-0000-0000-00001E180000}"/>
    <cellStyle name="SAPBEXaggItem 2 19" xfId="5976" xr:uid="{00000000-0005-0000-0000-00001F180000}"/>
    <cellStyle name="SAPBEXaggItem 2 19 2" xfId="15827" xr:uid="{00000000-0005-0000-0000-000020180000}"/>
    <cellStyle name="SAPBEXaggItem 2 19 3" xfId="22849" xr:uid="{00000000-0005-0000-0000-000021180000}"/>
    <cellStyle name="SAPBEXaggItem 2 19 4" xfId="29310" xr:uid="{00000000-0005-0000-0000-000022180000}"/>
    <cellStyle name="SAPBEXaggItem 2 2" xfId="648" xr:uid="{00000000-0005-0000-0000-000023180000}"/>
    <cellStyle name="SAPBEXaggItem 2 2 10" xfId="5428" xr:uid="{00000000-0005-0000-0000-000024180000}"/>
    <cellStyle name="SAPBEXaggItem 2 2 10 2" xfId="15285" xr:uid="{00000000-0005-0000-0000-000025180000}"/>
    <cellStyle name="SAPBEXaggItem 2 2 10 2 2" xfId="38591" xr:uid="{00000000-0005-0000-0000-000026180000}"/>
    <cellStyle name="SAPBEXaggItem 2 2 10 2 3" xfId="45509" xr:uid="{00000000-0005-0000-0000-000027180000}"/>
    <cellStyle name="SAPBEXaggItem 2 2 10 2 4" xfId="49906" xr:uid="{00000000-0005-0000-0000-000028180000}"/>
    <cellStyle name="SAPBEXaggItem 2 2 10 3" xfId="22326" xr:uid="{00000000-0005-0000-0000-000029180000}"/>
    <cellStyle name="SAPBEXaggItem 2 2 10 4" xfId="28788" xr:uid="{00000000-0005-0000-0000-00002A180000}"/>
    <cellStyle name="SAPBEXaggItem 2 2 10 5" xfId="34925" xr:uid="{00000000-0005-0000-0000-00002B180000}"/>
    <cellStyle name="SAPBEXaggItem 2 2 10 6" xfId="41963" xr:uid="{00000000-0005-0000-0000-00002C180000}"/>
    <cellStyle name="SAPBEXaggItem 2 2 10 7" xfId="52642" xr:uid="{00000000-0005-0000-0000-00002D180000}"/>
    <cellStyle name="SAPBEXaggItem 2 2 11" xfId="6641" xr:uid="{00000000-0005-0000-0000-00002E180000}"/>
    <cellStyle name="SAPBEXaggItem 2 2 11 2" xfId="16484" xr:uid="{00000000-0005-0000-0000-00002F180000}"/>
    <cellStyle name="SAPBEXaggItem 2 2 11 2 2" xfId="39045" xr:uid="{00000000-0005-0000-0000-000030180000}"/>
    <cellStyle name="SAPBEXaggItem 2 2 11 2 3" xfId="45963" xr:uid="{00000000-0005-0000-0000-000031180000}"/>
    <cellStyle name="SAPBEXaggItem 2 2 11 2 4" xfId="49307" xr:uid="{00000000-0005-0000-0000-000032180000}"/>
    <cellStyle name="SAPBEXaggItem 2 2 11 3" xfId="23488" xr:uid="{00000000-0005-0000-0000-000033180000}"/>
    <cellStyle name="SAPBEXaggItem 2 2 11 4" xfId="29937" xr:uid="{00000000-0005-0000-0000-000034180000}"/>
    <cellStyle name="SAPBEXaggItem 2 2 11 5" xfId="35382" xr:uid="{00000000-0005-0000-0000-000035180000}"/>
    <cellStyle name="SAPBEXaggItem 2 2 11 6" xfId="42417" xr:uid="{00000000-0005-0000-0000-000036180000}"/>
    <cellStyle name="SAPBEXaggItem 2 2 11 7" xfId="49140" xr:uid="{00000000-0005-0000-0000-000037180000}"/>
    <cellStyle name="SAPBEXaggItem 2 2 12" xfId="6895" xr:uid="{00000000-0005-0000-0000-000038180000}"/>
    <cellStyle name="SAPBEXaggItem 2 2 12 2" xfId="16685" xr:uid="{00000000-0005-0000-0000-000039180000}"/>
    <cellStyle name="SAPBEXaggItem 2 2 12 2 2" xfId="38926" xr:uid="{00000000-0005-0000-0000-00003A180000}"/>
    <cellStyle name="SAPBEXaggItem 2 2 12 2 3" xfId="45844" xr:uid="{00000000-0005-0000-0000-00003B180000}"/>
    <cellStyle name="SAPBEXaggItem 2 2 12 2 4" xfId="48738" xr:uid="{00000000-0005-0000-0000-00003C180000}"/>
    <cellStyle name="SAPBEXaggItem 2 2 12 3" xfId="23653" xr:uid="{00000000-0005-0000-0000-00003D180000}"/>
    <cellStyle name="SAPBEXaggItem 2 2 12 4" xfId="30091" xr:uid="{00000000-0005-0000-0000-00003E180000}"/>
    <cellStyle name="SAPBEXaggItem 2 2 12 5" xfId="35263" xr:uid="{00000000-0005-0000-0000-00003F180000}"/>
    <cellStyle name="SAPBEXaggItem 2 2 12 6" xfId="42298" xr:uid="{00000000-0005-0000-0000-000040180000}"/>
    <cellStyle name="SAPBEXaggItem 2 2 12 7" xfId="52194" xr:uid="{00000000-0005-0000-0000-000041180000}"/>
    <cellStyle name="SAPBEXaggItem 2 2 13" xfId="6060" xr:uid="{00000000-0005-0000-0000-000042180000}"/>
    <cellStyle name="SAPBEXaggItem 2 2 13 2" xfId="15908" xr:uid="{00000000-0005-0000-0000-000043180000}"/>
    <cellStyle name="SAPBEXaggItem 2 2 13 2 2" xfId="39913" xr:uid="{00000000-0005-0000-0000-000044180000}"/>
    <cellStyle name="SAPBEXaggItem 2 2 13 2 3" xfId="46831" xr:uid="{00000000-0005-0000-0000-000045180000}"/>
    <cellStyle name="SAPBEXaggItem 2 2 13 2 4" xfId="48574" xr:uid="{00000000-0005-0000-0000-000046180000}"/>
    <cellStyle name="SAPBEXaggItem 2 2 13 3" xfId="22928" xr:uid="{00000000-0005-0000-0000-000047180000}"/>
    <cellStyle name="SAPBEXaggItem 2 2 13 4" xfId="29387" xr:uid="{00000000-0005-0000-0000-000048180000}"/>
    <cellStyle name="SAPBEXaggItem 2 2 13 5" xfId="36298" xr:uid="{00000000-0005-0000-0000-000049180000}"/>
    <cellStyle name="SAPBEXaggItem 2 2 13 6" xfId="43285" xr:uid="{00000000-0005-0000-0000-00004A180000}"/>
    <cellStyle name="SAPBEXaggItem 2 2 13 7" xfId="53957" xr:uid="{00000000-0005-0000-0000-00004B180000}"/>
    <cellStyle name="SAPBEXaggItem 2 2 14" xfId="6498" xr:uid="{00000000-0005-0000-0000-00004C180000}"/>
    <cellStyle name="SAPBEXaggItem 2 2 14 2" xfId="16341" xr:uid="{00000000-0005-0000-0000-00004D180000}"/>
    <cellStyle name="SAPBEXaggItem 2 2 14 2 2" xfId="39143" xr:uid="{00000000-0005-0000-0000-00004E180000}"/>
    <cellStyle name="SAPBEXaggItem 2 2 14 2 3" xfId="46061" xr:uid="{00000000-0005-0000-0000-00004F180000}"/>
    <cellStyle name="SAPBEXaggItem 2 2 14 2 4" xfId="49936" xr:uid="{00000000-0005-0000-0000-000050180000}"/>
    <cellStyle name="SAPBEXaggItem 2 2 14 3" xfId="23348" xr:uid="{00000000-0005-0000-0000-000051180000}"/>
    <cellStyle name="SAPBEXaggItem 2 2 14 4" xfId="29799" xr:uid="{00000000-0005-0000-0000-000052180000}"/>
    <cellStyle name="SAPBEXaggItem 2 2 14 5" xfId="35507" xr:uid="{00000000-0005-0000-0000-000053180000}"/>
    <cellStyle name="SAPBEXaggItem 2 2 14 6" xfId="42515" xr:uid="{00000000-0005-0000-0000-000054180000}"/>
    <cellStyle name="SAPBEXaggItem 2 2 14 7" xfId="53330" xr:uid="{00000000-0005-0000-0000-000055180000}"/>
    <cellStyle name="SAPBEXaggItem 2 2 15" xfId="5523" xr:uid="{00000000-0005-0000-0000-000056180000}"/>
    <cellStyle name="SAPBEXaggItem 2 2 15 2" xfId="15379" xr:uid="{00000000-0005-0000-0000-000057180000}"/>
    <cellStyle name="SAPBEXaggItem 2 2 15 2 2" xfId="40139" xr:uid="{00000000-0005-0000-0000-000058180000}"/>
    <cellStyle name="SAPBEXaggItem 2 2 15 2 3" xfId="47057" xr:uid="{00000000-0005-0000-0000-000059180000}"/>
    <cellStyle name="SAPBEXaggItem 2 2 15 2 4" xfId="48354" xr:uid="{00000000-0005-0000-0000-00005A180000}"/>
    <cellStyle name="SAPBEXaggItem 2 2 15 3" xfId="22415" xr:uid="{00000000-0005-0000-0000-00005B180000}"/>
    <cellStyle name="SAPBEXaggItem 2 2 15 4" xfId="28877" xr:uid="{00000000-0005-0000-0000-00005C180000}"/>
    <cellStyle name="SAPBEXaggItem 2 2 15 5" xfId="36554" xr:uid="{00000000-0005-0000-0000-00005D180000}"/>
    <cellStyle name="SAPBEXaggItem 2 2 15 6" xfId="43511" xr:uid="{00000000-0005-0000-0000-00005E180000}"/>
    <cellStyle name="SAPBEXaggItem 2 2 15 7" xfId="50978" xr:uid="{00000000-0005-0000-0000-00005F180000}"/>
    <cellStyle name="SAPBEXaggItem 2 2 16" xfId="6404" xr:uid="{00000000-0005-0000-0000-000060180000}"/>
    <cellStyle name="SAPBEXaggItem 2 2 16 2" xfId="16249" xr:uid="{00000000-0005-0000-0000-000061180000}"/>
    <cellStyle name="SAPBEXaggItem 2 2 16 2 2" xfId="40206" xr:uid="{00000000-0005-0000-0000-000062180000}"/>
    <cellStyle name="SAPBEXaggItem 2 2 16 2 3" xfId="47124" xr:uid="{00000000-0005-0000-0000-000063180000}"/>
    <cellStyle name="SAPBEXaggItem 2 2 16 2 4" xfId="50337" xr:uid="{00000000-0005-0000-0000-000064180000}"/>
    <cellStyle name="SAPBEXaggItem 2 2 16 3" xfId="23256" xr:uid="{00000000-0005-0000-0000-000065180000}"/>
    <cellStyle name="SAPBEXaggItem 2 2 16 4" xfId="29708" xr:uid="{00000000-0005-0000-0000-000066180000}"/>
    <cellStyle name="SAPBEXaggItem 2 2 16 5" xfId="36621" xr:uid="{00000000-0005-0000-0000-000067180000}"/>
    <cellStyle name="SAPBEXaggItem 2 2 16 6" xfId="43578" xr:uid="{00000000-0005-0000-0000-000068180000}"/>
    <cellStyle name="SAPBEXaggItem 2 2 16 7" xfId="50744" xr:uid="{00000000-0005-0000-0000-000069180000}"/>
    <cellStyle name="SAPBEXaggItem 2 2 17" xfId="6556" xr:uid="{00000000-0005-0000-0000-00006A180000}"/>
    <cellStyle name="SAPBEXaggItem 2 2 17 2" xfId="16399" xr:uid="{00000000-0005-0000-0000-00006B180000}"/>
    <cellStyle name="SAPBEXaggItem 2 2 17 2 2" xfId="40132" xr:uid="{00000000-0005-0000-0000-00006C180000}"/>
    <cellStyle name="SAPBEXaggItem 2 2 17 2 3" xfId="47050" xr:uid="{00000000-0005-0000-0000-00006D180000}"/>
    <cellStyle name="SAPBEXaggItem 2 2 17 2 4" xfId="49604" xr:uid="{00000000-0005-0000-0000-00006E180000}"/>
    <cellStyle name="SAPBEXaggItem 2 2 17 3" xfId="23405" xr:uid="{00000000-0005-0000-0000-00006F180000}"/>
    <cellStyle name="SAPBEXaggItem 2 2 17 4" xfId="29855" xr:uid="{00000000-0005-0000-0000-000070180000}"/>
    <cellStyle name="SAPBEXaggItem 2 2 17 5" xfId="36547" xr:uid="{00000000-0005-0000-0000-000071180000}"/>
    <cellStyle name="SAPBEXaggItem 2 2 17 6" xfId="43504" xr:uid="{00000000-0005-0000-0000-000072180000}"/>
    <cellStyle name="SAPBEXaggItem 2 2 17 7" xfId="53040" xr:uid="{00000000-0005-0000-0000-000073180000}"/>
    <cellStyle name="SAPBEXaggItem 2 2 18" xfId="5600" xr:uid="{00000000-0005-0000-0000-000074180000}"/>
    <cellStyle name="SAPBEXaggItem 2 2 18 2" xfId="15455" xr:uid="{00000000-0005-0000-0000-000075180000}"/>
    <cellStyle name="SAPBEXaggItem 2 2 18 2 2" xfId="39428" xr:uid="{00000000-0005-0000-0000-000076180000}"/>
    <cellStyle name="SAPBEXaggItem 2 2 18 2 3" xfId="46346" xr:uid="{00000000-0005-0000-0000-000077180000}"/>
    <cellStyle name="SAPBEXaggItem 2 2 18 2 4" xfId="51812" xr:uid="{00000000-0005-0000-0000-000078180000}"/>
    <cellStyle name="SAPBEXaggItem 2 2 18 3" xfId="22488" xr:uid="{00000000-0005-0000-0000-000079180000}"/>
    <cellStyle name="SAPBEXaggItem 2 2 18 4" xfId="28949" xr:uid="{00000000-0005-0000-0000-00007A180000}"/>
    <cellStyle name="SAPBEXaggItem 2 2 18 5" xfId="35796" xr:uid="{00000000-0005-0000-0000-00007B180000}"/>
    <cellStyle name="SAPBEXaggItem 2 2 18 6" xfId="42800" xr:uid="{00000000-0005-0000-0000-00007C180000}"/>
    <cellStyle name="SAPBEXaggItem 2 2 18 7" xfId="50316" xr:uid="{00000000-0005-0000-0000-00007D180000}"/>
    <cellStyle name="SAPBEXaggItem 2 2 19" xfId="5575" xr:uid="{00000000-0005-0000-0000-00007E180000}"/>
    <cellStyle name="SAPBEXaggItem 2 2 19 2" xfId="15431" xr:uid="{00000000-0005-0000-0000-00007F180000}"/>
    <cellStyle name="SAPBEXaggItem 2 2 19 2 2" xfId="39781" xr:uid="{00000000-0005-0000-0000-000080180000}"/>
    <cellStyle name="SAPBEXaggItem 2 2 19 2 3" xfId="46699" xr:uid="{00000000-0005-0000-0000-000081180000}"/>
    <cellStyle name="SAPBEXaggItem 2 2 19 2 4" xfId="49378" xr:uid="{00000000-0005-0000-0000-000082180000}"/>
    <cellStyle name="SAPBEXaggItem 2 2 19 3" xfId="22466" xr:uid="{00000000-0005-0000-0000-000083180000}"/>
    <cellStyle name="SAPBEXaggItem 2 2 19 4" xfId="28927" xr:uid="{00000000-0005-0000-0000-000084180000}"/>
    <cellStyle name="SAPBEXaggItem 2 2 19 5" xfId="36162" xr:uid="{00000000-0005-0000-0000-000085180000}"/>
    <cellStyle name="SAPBEXaggItem 2 2 19 6" xfId="43153" xr:uid="{00000000-0005-0000-0000-000086180000}"/>
    <cellStyle name="SAPBEXaggItem 2 2 19 7" xfId="53343" xr:uid="{00000000-0005-0000-0000-000087180000}"/>
    <cellStyle name="SAPBEXaggItem 2 2 2" xfId="2642" xr:uid="{00000000-0005-0000-0000-000088180000}"/>
    <cellStyle name="SAPBEXaggItem 2 2 2 2" xfId="12875" xr:uid="{00000000-0005-0000-0000-000089180000}"/>
    <cellStyle name="SAPBEXaggItem 2 2 2 2 2" xfId="20278" xr:uid="{00000000-0005-0000-0000-00008A180000}"/>
    <cellStyle name="SAPBEXaggItem 2 2 2 2 3" xfId="26888" xr:uid="{00000000-0005-0000-0000-00008B180000}"/>
    <cellStyle name="SAPBEXaggItem 2 2 2 2 4" xfId="37563" xr:uid="{00000000-0005-0000-0000-00008C180000}"/>
    <cellStyle name="SAPBEXaggItem 2 2 2 2 5" xfId="44507" xr:uid="{00000000-0005-0000-0000-00008D180000}"/>
    <cellStyle name="SAPBEXaggItem 2 2 2 2 6" xfId="54552" xr:uid="{00000000-0005-0000-0000-00008E180000}"/>
    <cellStyle name="SAPBEXaggItem 2 2 2 3" xfId="10467" xr:uid="{00000000-0005-0000-0000-00008F180000}"/>
    <cellStyle name="SAPBEXaggItem 2 2 2 4" xfId="13328" xr:uid="{00000000-0005-0000-0000-000090180000}"/>
    <cellStyle name="SAPBEXaggItem 2 2 2 5" xfId="20524" xr:uid="{00000000-0005-0000-0000-000091180000}"/>
    <cellStyle name="SAPBEXaggItem 2 2 2 6" xfId="33822" xr:uid="{00000000-0005-0000-0000-000092180000}"/>
    <cellStyle name="SAPBEXaggItem 2 2 2 7" xfId="40956" xr:uid="{00000000-0005-0000-0000-000093180000}"/>
    <cellStyle name="SAPBEXaggItem 2 2 2 8" xfId="51727" xr:uid="{00000000-0005-0000-0000-000094180000}"/>
    <cellStyle name="SAPBEXaggItem 2 2 20" xfId="7408" xr:uid="{00000000-0005-0000-0000-000095180000}"/>
    <cellStyle name="SAPBEXaggItem 2 2 20 2" xfId="17194" xr:uid="{00000000-0005-0000-0000-000096180000}"/>
    <cellStyle name="SAPBEXaggItem 2 2 20 2 2" xfId="39297" xr:uid="{00000000-0005-0000-0000-000097180000}"/>
    <cellStyle name="SAPBEXaggItem 2 2 20 2 3" xfId="46215" xr:uid="{00000000-0005-0000-0000-000098180000}"/>
    <cellStyle name="SAPBEXaggItem 2 2 20 2 4" xfId="49974" xr:uid="{00000000-0005-0000-0000-000099180000}"/>
    <cellStyle name="SAPBEXaggItem 2 2 20 3" xfId="24156" xr:uid="{00000000-0005-0000-0000-00009A180000}"/>
    <cellStyle name="SAPBEXaggItem 2 2 20 4" xfId="30584" xr:uid="{00000000-0005-0000-0000-00009B180000}"/>
    <cellStyle name="SAPBEXaggItem 2 2 20 5" xfId="35661" xr:uid="{00000000-0005-0000-0000-00009C180000}"/>
    <cellStyle name="SAPBEXaggItem 2 2 20 6" xfId="42669" xr:uid="{00000000-0005-0000-0000-00009D180000}"/>
    <cellStyle name="SAPBEXaggItem 2 2 20 7" xfId="52510" xr:uid="{00000000-0005-0000-0000-00009E180000}"/>
    <cellStyle name="SAPBEXaggItem 2 2 21" xfId="7020" xr:uid="{00000000-0005-0000-0000-00009F180000}"/>
    <cellStyle name="SAPBEXaggItem 2 2 21 2" xfId="16810" xr:uid="{00000000-0005-0000-0000-0000A0180000}"/>
    <cellStyle name="SAPBEXaggItem 2 2 21 2 2" xfId="40507" xr:uid="{00000000-0005-0000-0000-0000A1180000}"/>
    <cellStyle name="SAPBEXaggItem 2 2 21 2 3" xfId="47425" xr:uid="{00000000-0005-0000-0000-0000A2180000}"/>
    <cellStyle name="SAPBEXaggItem 2 2 21 2 4" xfId="47568" xr:uid="{00000000-0005-0000-0000-0000A3180000}"/>
    <cellStyle name="SAPBEXaggItem 2 2 21 3" xfId="23777" xr:uid="{00000000-0005-0000-0000-0000A4180000}"/>
    <cellStyle name="SAPBEXaggItem 2 2 21 4" xfId="30213" xr:uid="{00000000-0005-0000-0000-0000A5180000}"/>
    <cellStyle name="SAPBEXaggItem 2 2 21 5" xfId="36923" xr:uid="{00000000-0005-0000-0000-0000A6180000}"/>
    <cellStyle name="SAPBEXaggItem 2 2 21 6" xfId="43879" xr:uid="{00000000-0005-0000-0000-0000A7180000}"/>
    <cellStyle name="SAPBEXaggItem 2 2 21 7" xfId="51691" xr:uid="{00000000-0005-0000-0000-0000A8180000}"/>
    <cellStyle name="SAPBEXaggItem 2 2 22" xfId="7161" xr:uid="{00000000-0005-0000-0000-0000A9180000}"/>
    <cellStyle name="SAPBEXaggItem 2 2 22 2" xfId="16951" xr:uid="{00000000-0005-0000-0000-0000AA180000}"/>
    <cellStyle name="SAPBEXaggItem 2 2 22 3" xfId="23914" xr:uid="{00000000-0005-0000-0000-0000AB180000}"/>
    <cellStyle name="SAPBEXaggItem 2 2 22 4" xfId="30348" xr:uid="{00000000-0005-0000-0000-0000AC180000}"/>
    <cellStyle name="SAPBEXaggItem 2 2 22 5" xfId="37177" xr:uid="{00000000-0005-0000-0000-0000AD180000}"/>
    <cellStyle name="SAPBEXaggItem 2 2 22 6" xfId="44123" xr:uid="{00000000-0005-0000-0000-0000AE180000}"/>
    <cellStyle name="SAPBEXaggItem 2 2 22 7" xfId="51817" xr:uid="{00000000-0005-0000-0000-0000AF180000}"/>
    <cellStyle name="SAPBEXaggItem 2 2 23" xfId="8481" xr:uid="{00000000-0005-0000-0000-0000B0180000}"/>
    <cellStyle name="SAPBEXaggItem 2 2 23 2" xfId="18265" xr:uid="{00000000-0005-0000-0000-0000B1180000}"/>
    <cellStyle name="SAPBEXaggItem 2 2 23 3" xfId="25202" xr:uid="{00000000-0005-0000-0000-0000B2180000}"/>
    <cellStyle name="SAPBEXaggItem 2 2 23 4" xfId="31615" xr:uid="{00000000-0005-0000-0000-0000B3180000}"/>
    <cellStyle name="SAPBEXaggItem 2 2 24" xfId="7799" xr:uid="{00000000-0005-0000-0000-0000B4180000}"/>
    <cellStyle name="SAPBEXaggItem 2 2 24 2" xfId="17584" xr:uid="{00000000-0005-0000-0000-0000B5180000}"/>
    <cellStyle name="SAPBEXaggItem 2 2 24 3" xfId="24538" xr:uid="{00000000-0005-0000-0000-0000B6180000}"/>
    <cellStyle name="SAPBEXaggItem 2 2 24 4" xfId="30963" xr:uid="{00000000-0005-0000-0000-0000B7180000}"/>
    <cellStyle name="SAPBEXaggItem 2 2 25" xfId="8070" xr:uid="{00000000-0005-0000-0000-0000B8180000}"/>
    <cellStyle name="SAPBEXaggItem 2 2 25 2" xfId="17854" xr:uid="{00000000-0005-0000-0000-0000B9180000}"/>
    <cellStyle name="SAPBEXaggItem 2 2 25 3" xfId="24802" xr:uid="{00000000-0005-0000-0000-0000BA180000}"/>
    <cellStyle name="SAPBEXaggItem 2 2 25 4" xfId="31223" xr:uid="{00000000-0005-0000-0000-0000BB180000}"/>
    <cellStyle name="SAPBEXaggItem 2 2 26" xfId="7758" xr:uid="{00000000-0005-0000-0000-0000BC180000}"/>
    <cellStyle name="SAPBEXaggItem 2 2 26 2" xfId="17543" xr:uid="{00000000-0005-0000-0000-0000BD180000}"/>
    <cellStyle name="SAPBEXaggItem 2 2 26 3" xfId="24500" xr:uid="{00000000-0005-0000-0000-0000BE180000}"/>
    <cellStyle name="SAPBEXaggItem 2 2 26 4" xfId="30926" xr:uid="{00000000-0005-0000-0000-0000BF180000}"/>
    <cellStyle name="SAPBEXaggItem 2 2 27" xfId="7664" xr:uid="{00000000-0005-0000-0000-0000C0180000}"/>
    <cellStyle name="SAPBEXaggItem 2 2 27 2" xfId="17449" xr:uid="{00000000-0005-0000-0000-0000C1180000}"/>
    <cellStyle name="SAPBEXaggItem 2 2 27 3" xfId="24406" xr:uid="{00000000-0005-0000-0000-0000C2180000}"/>
    <cellStyle name="SAPBEXaggItem 2 2 27 4" xfId="30832" xr:uid="{00000000-0005-0000-0000-0000C3180000}"/>
    <cellStyle name="SAPBEXaggItem 2 2 28" xfId="8642" xr:uid="{00000000-0005-0000-0000-0000C4180000}"/>
    <cellStyle name="SAPBEXaggItem 2 2 28 2" xfId="18426" xr:uid="{00000000-0005-0000-0000-0000C5180000}"/>
    <cellStyle name="SAPBEXaggItem 2 2 28 3" xfId="25361" xr:uid="{00000000-0005-0000-0000-0000C6180000}"/>
    <cellStyle name="SAPBEXaggItem 2 2 28 4" xfId="31774" xr:uid="{00000000-0005-0000-0000-0000C7180000}"/>
    <cellStyle name="SAPBEXaggItem 2 2 29" xfId="8049" xr:uid="{00000000-0005-0000-0000-0000C8180000}"/>
    <cellStyle name="SAPBEXaggItem 2 2 29 2" xfId="17833" xr:uid="{00000000-0005-0000-0000-0000C9180000}"/>
    <cellStyle name="SAPBEXaggItem 2 2 29 3" xfId="24781" xr:uid="{00000000-0005-0000-0000-0000CA180000}"/>
    <cellStyle name="SAPBEXaggItem 2 2 29 4" xfId="31202" xr:uid="{00000000-0005-0000-0000-0000CB180000}"/>
    <cellStyle name="SAPBEXaggItem 2 2 3" xfId="3788" xr:uid="{00000000-0005-0000-0000-0000CC180000}"/>
    <cellStyle name="SAPBEXaggItem 2 2 3 2" xfId="13710" xr:uid="{00000000-0005-0000-0000-0000CD180000}"/>
    <cellStyle name="SAPBEXaggItem 2 2 3 2 2" xfId="37992" xr:uid="{00000000-0005-0000-0000-0000CE180000}"/>
    <cellStyle name="SAPBEXaggItem 2 2 3 2 3" xfId="44930" xr:uid="{00000000-0005-0000-0000-0000CF180000}"/>
    <cellStyle name="SAPBEXaggItem 2 2 3 2 4" xfId="50275" xr:uid="{00000000-0005-0000-0000-0000D0180000}"/>
    <cellStyle name="SAPBEXaggItem 2 2 3 3" xfId="20864" xr:uid="{00000000-0005-0000-0000-0000D1180000}"/>
    <cellStyle name="SAPBEXaggItem 2 2 3 4" xfId="27363" xr:uid="{00000000-0005-0000-0000-0000D2180000}"/>
    <cellStyle name="SAPBEXaggItem 2 2 3 5" xfId="34250" xr:uid="{00000000-0005-0000-0000-0000D3180000}"/>
    <cellStyle name="SAPBEXaggItem 2 2 3 6" xfId="41380" xr:uid="{00000000-0005-0000-0000-0000D4180000}"/>
    <cellStyle name="SAPBEXaggItem 2 2 3 7" xfId="51186" xr:uid="{00000000-0005-0000-0000-0000D5180000}"/>
    <cellStyle name="SAPBEXaggItem 2 2 30" xfId="11667" xr:uid="{00000000-0005-0000-0000-0000D6180000}"/>
    <cellStyle name="SAPBEXaggItem 2 2 30 2" xfId="19126" xr:uid="{00000000-0005-0000-0000-0000D7180000}"/>
    <cellStyle name="SAPBEXaggItem 2 2 30 3" xfId="25758" xr:uid="{00000000-0005-0000-0000-0000D8180000}"/>
    <cellStyle name="SAPBEXaggItem 2 2 31" xfId="9400" xr:uid="{00000000-0005-0000-0000-0000D9180000}"/>
    <cellStyle name="SAPBEXaggItem 2 2 32" xfId="9818" xr:uid="{00000000-0005-0000-0000-0000DA180000}"/>
    <cellStyle name="SAPBEXaggItem 2 2 33" xfId="32224" xr:uid="{00000000-0005-0000-0000-0000DB180000}"/>
    <cellStyle name="SAPBEXaggItem 2 2 34" xfId="35243" xr:uid="{00000000-0005-0000-0000-0000DC180000}"/>
    <cellStyle name="SAPBEXaggItem 2 2 35" xfId="48173" xr:uid="{00000000-0005-0000-0000-0000DD180000}"/>
    <cellStyle name="SAPBEXaggItem 2 2 4" xfId="4053" xr:uid="{00000000-0005-0000-0000-0000DE180000}"/>
    <cellStyle name="SAPBEXaggItem 2 2 4 2" xfId="13940" xr:uid="{00000000-0005-0000-0000-0000DF180000}"/>
    <cellStyle name="SAPBEXaggItem 2 2 4 2 2" xfId="37668" xr:uid="{00000000-0005-0000-0000-0000E0180000}"/>
    <cellStyle name="SAPBEXaggItem 2 2 4 2 3" xfId="44612" xr:uid="{00000000-0005-0000-0000-0000E1180000}"/>
    <cellStyle name="SAPBEXaggItem 2 2 4 2 4" xfId="50539" xr:uid="{00000000-0005-0000-0000-0000E2180000}"/>
    <cellStyle name="SAPBEXaggItem 2 2 4 3" xfId="21036" xr:uid="{00000000-0005-0000-0000-0000E3180000}"/>
    <cellStyle name="SAPBEXaggItem 2 2 4 4" xfId="27532" xr:uid="{00000000-0005-0000-0000-0000E4180000}"/>
    <cellStyle name="SAPBEXaggItem 2 2 4 5" xfId="33927" xr:uid="{00000000-0005-0000-0000-0000E5180000}"/>
    <cellStyle name="SAPBEXaggItem 2 2 4 6" xfId="41061" xr:uid="{00000000-0005-0000-0000-0000E6180000}"/>
    <cellStyle name="SAPBEXaggItem 2 2 4 7" xfId="52485" xr:uid="{00000000-0005-0000-0000-0000E7180000}"/>
    <cellStyle name="SAPBEXaggItem 2 2 5" xfId="5017" xr:uid="{00000000-0005-0000-0000-0000E8180000}"/>
    <cellStyle name="SAPBEXaggItem 2 2 5 2" xfId="14874" xr:uid="{00000000-0005-0000-0000-0000E9180000}"/>
    <cellStyle name="SAPBEXaggItem 2 2 5 2 2" xfId="37387" xr:uid="{00000000-0005-0000-0000-0000EA180000}"/>
    <cellStyle name="SAPBEXaggItem 2 2 5 2 3" xfId="44332" xr:uid="{00000000-0005-0000-0000-0000EB180000}"/>
    <cellStyle name="SAPBEXaggItem 2 2 5 2 4" xfId="50990" xr:uid="{00000000-0005-0000-0000-0000EC180000}"/>
    <cellStyle name="SAPBEXaggItem 2 2 5 3" xfId="21920" xr:uid="{00000000-0005-0000-0000-0000ED180000}"/>
    <cellStyle name="SAPBEXaggItem 2 2 5 4" xfId="28384" xr:uid="{00000000-0005-0000-0000-0000EE180000}"/>
    <cellStyle name="SAPBEXaggItem 2 2 5 5" xfId="33642" xr:uid="{00000000-0005-0000-0000-0000EF180000}"/>
    <cellStyle name="SAPBEXaggItem 2 2 5 6" xfId="40777" xr:uid="{00000000-0005-0000-0000-0000F0180000}"/>
    <cellStyle name="SAPBEXaggItem 2 2 5 7" xfId="52239" xr:uid="{00000000-0005-0000-0000-0000F1180000}"/>
    <cellStyle name="SAPBEXaggItem 2 2 6" xfId="5146" xr:uid="{00000000-0005-0000-0000-0000F2180000}"/>
    <cellStyle name="SAPBEXaggItem 2 2 6 2" xfId="15003" xr:uid="{00000000-0005-0000-0000-0000F3180000}"/>
    <cellStyle name="SAPBEXaggItem 2 2 6 2 2" xfId="37320" xr:uid="{00000000-0005-0000-0000-0000F4180000}"/>
    <cellStyle name="SAPBEXaggItem 2 2 6 2 3" xfId="44266" xr:uid="{00000000-0005-0000-0000-0000F5180000}"/>
    <cellStyle name="SAPBEXaggItem 2 2 6 2 4" xfId="50377" xr:uid="{00000000-0005-0000-0000-0000F6180000}"/>
    <cellStyle name="SAPBEXaggItem 2 2 6 3" xfId="22046" xr:uid="{00000000-0005-0000-0000-0000F7180000}"/>
    <cellStyle name="SAPBEXaggItem 2 2 6 4" xfId="28509" xr:uid="{00000000-0005-0000-0000-0000F8180000}"/>
    <cellStyle name="SAPBEXaggItem 2 2 6 5" xfId="33572" xr:uid="{00000000-0005-0000-0000-0000F9180000}"/>
    <cellStyle name="SAPBEXaggItem 2 2 6 6" xfId="40708" xr:uid="{00000000-0005-0000-0000-0000FA180000}"/>
    <cellStyle name="SAPBEXaggItem 2 2 6 7" xfId="53328" xr:uid="{00000000-0005-0000-0000-0000FB180000}"/>
    <cellStyle name="SAPBEXaggItem 2 2 7" xfId="5187" xr:uid="{00000000-0005-0000-0000-0000FC180000}"/>
    <cellStyle name="SAPBEXaggItem 2 2 7 2" xfId="15044" xr:uid="{00000000-0005-0000-0000-0000FD180000}"/>
    <cellStyle name="SAPBEXaggItem 2 2 7 2 2" xfId="38181" xr:uid="{00000000-0005-0000-0000-0000FE180000}"/>
    <cellStyle name="SAPBEXaggItem 2 2 7 2 3" xfId="45105" xr:uid="{00000000-0005-0000-0000-0000FF180000}"/>
    <cellStyle name="SAPBEXaggItem 2 2 7 2 4" xfId="48052" xr:uid="{00000000-0005-0000-0000-000000190000}"/>
    <cellStyle name="SAPBEXaggItem 2 2 7 3" xfId="22086" xr:uid="{00000000-0005-0000-0000-000001190000}"/>
    <cellStyle name="SAPBEXaggItem 2 2 7 4" xfId="28549" xr:uid="{00000000-0005-0000-0000-000002190000}"/>
    <cellStyle name="SAPBEXaggItem 2 2 7 5" xfId="34515" xr:uid="{00000000-0005-0000-0000-000003190000}"/>
    <cellStyle name="SAPBEXaggItem 2 2 7 6" xfId="41559" xr:uid="{00000000-0005-0000-0000-000004190000}"/>
    <cellStyle name="SAPBEXaggItem 2 2 7 7" xfId="51401" xr:uid="{00000000-0005-0000-0000-000005190000}"/>
    <cellStyle name="SAPBEXaggItem 2 2 8" xfId="4361" xr:uid="{00000000-0005-0000-0000-000006190000}"/>
    <cellStyle name="SAPBEXaggItem 2 2 8 2" xfId="14223" xr:uid="{00000000-0005-0000-0000-000007190000}"/>
    <cellStyle name="SAPBEXaggItem 2 2 8 2 2" xfId="38401" xr:uid="{00000000-0005-0000-0000-000008190000}"/>
    <cellStyle name="SAPBEXaggItem 2 2 8 2 3" xfId="45319" xr:uid="{00000000-0005-0000-0000-000009190000}"/>
    <cellStyle name="SAPBEXaggItem 2 2 8 2 4" xfId="48304" xr:uid="{00000000-0005-0000-0000-00000A190000}"/>
    <cellStyle name="SAPBEXaggItem 2 2 8 3" xfId="21284" xr:uid="{00000000-0005-0000-0000-00000B190000}"/>
    <cellStyle name="SAPBEXaggItem 2 2 8 4" xfId="27758" xr:uid="{00000000-0005-0000-0000-00000C190000}"/>
    <cellStyle name="SAPBEXaggItem 2 2 8 5" xfId="34735" xr:uid="{00000000-0005-0000-0000-00000D190000}"/>
    <cellStyle name="SAPBEXaggItem 2 2 8 6" xfId="41773" xr:uid="{00000000-0005-0000-0000-00000E190000}"/>
    <cellStyle name="SAPBEXaggItem 2 2 8 7" xfId="47846" xr:uid="{00000000-0005-0000-0000-00000F190000}"/>
    <cellStyle name="SAPBEXaggItem 2 2 9" xfId="4782" xr:uid="{00000000-0005-0000-0000-000010190000}"/>
    <cellStyle name="SAPBEXaggItem 2 2 9 2" xfId="14644" xr:uid="{00000000-0005-0000-0000-000011190000}"/>
    <cellStyle name="SAPBEXaggItem 2 2 9 2 2" xfId="38479" xr:uid="{00000000-0005-0000-0000-000012190000}"/>
    <cellStyle name="SAPBEXaggItem 2 2 9 2 3" xfId="45397" xr:uid="{00000000-0005-0000-0000-000013190000}"/>
    <cellStyle name="SAPBEXaggItem 2 2 9 2 4" xfId="48170" xr:uid="{00000000-0005-0000-0000-000014190000}"/>
    <cellStyle name="SAPBEXaggItem 2 2 9 3" xfId="21693" xr:uid="{00000000-0005-0000-0000-000015190000}"/>
    <cellStyle name="SAPBEXaggItem 2 2 9 4" xfId="28162" xr:uid="{00000000-0005-0000-0000-000016190000}"/>
    <cellStyle name="SAPBEXaggItem 2 2 9 5" xfId="34813" xr:uid="{00000000-0005-0000-0000-000017190000}"/>
    <cellStyle name="SAPBEXaggItem 2 2 9 6" xfId="41851" xr:uid="{00000000-0005-0000-0000-000018190000}"/>
    <cellStyle name="SAPBEXaggItem 2 2 9 7" xfId="52673" xr:uid="{00000000-0005-0000-0000-000019190000}"/>
    <cellStyle name="SAPBEXaggItem 2 20" xfId="8385" xr:uid="{00000000-0005-0000-0000-00001A190000}"/>
    <cellStyle name="SAPBEXaggItem 2 20 2" xfId="18169" xr:uid="{00000000-0005-0000-0000-00001B190000}"/>
    <cellStyle name="SAPBEXaggItem 2 20 3" xfId="25108" xr:uid="{00000000-0005-0000-0000-00001C190000}"/>
    <cellStyle name="SAPBEXaggItem 2 20 4" xfId="31522" xr:uid="{00000000-0005-0000-0000-00001D190000}"/>
    <cellStyle name="SAPBEXaggItem 2 21" xfId="8713" xr:uid="{00000000-0005-0000-0000-00001E190000}"/>
    <cellStyle name="SAPBEXaggItem 2 21 2" xfId="18497" xr:uid="{00000000-0005-0000-0000-00001F190000}"/>
    <cellStyle name="SAPBEXaggItem 2 21 3" xfId="25430" xr:uid="{00000000-0005-0000-0000-000020190000}"/>
    <cellStyle name="SAPBEXaggItem 2 21 4" xfId="31842" xr:uid="{00000000-0005-0000-0000-000021190000}"/>
    <cellStyle name="SAPBEXaggItem 2 22" xfId="11555" xr:uid="{00000000-0005-0000-0000-000022190000}"/>
    <cellStyle name="SAPBEXaggItem 2 22 2" xfId="19014" xr:uid="{00000000-0005-0000-0000-000023190000}"/>
    <cellStyle name="SAPBEXaggItem 2 22 3" xfId="25646" xr:uid="{00000000-0005-0000-0000-000024190000}"/>
    <cellStyle name="SAPBEXaggItem 2 23" xfId="9269" xr:uid="{00000000-0005-0000-0000-000025190000}"/>
    <cellStyle name="SAPBEXaggItem 2 24" xfId="13761" xr:uid="{00000000-0005-0000-0000-000026190000}"/>
    <cellStyle name="SAPBEXaggItem 2 25" xfId="52534" xr:uid="{00000000-0005-0000-0000-000027190000}"/>
    <cellStyle name="SAPBEXaggItem 2 3" xfId="908" xr:uid="{00000000-0005-0000-0000-000028190000}"/>
    <cellStyle name="SAPBEXaggItem 2 3 2" xfId="2806" xr:uid="{00000000-0005-0000-0000-000029190000}"/>
    <cellStyle name="SAPBEXaggItem 2 3 2 2" xfId="13033" xr:uid="{00000000-0005-0000-0000-00002A190000}"/>
    <cellStyle name="SAPBEXaggItem 2 3 2 2 2" xfId="20429" xr:uid="{00000000-0005-0000-0000-00002B190000}"/>
    <cellStyle name="SAPBEXaggItem 2 3 2 2 3" xfId="27036" xr:uid="{00000000-0005-0000-0000-00002C190000}"/>
    <cellStyle name="SAPBEXaggItem 2 3 2 3" xfId="10614" xr:uid="{00000000-0005-0000-0000-00002D190000}"/>
    <cellStyle name="SAPBEXaggItem 2 3 2 4" xfId="11006" xr:uid="{00000000-0005-0000-0000-00002E190000}"/>
    <cellStyle name="SAPBEXaggItem 2 3 2 5" xfId="13222" xr:uid="{00000000-0005-0000-0000-00002F190000}"/>
    <cellStyle name="SAPBEXaggItem 2 3 2 6" xfId="37355" xr:uid="{00000000-0005-0000-0000-000030190000}"/>
    <cellStyle name="SAPBEXaggItem 2 3 2 7" xfId="44301" xr:uid="{00000000-0005-0000-0000-000031190000}"/>
    <cellStyle name="SAPBEXaggItem 2 3 2 8" xfId="51561" xr:uid="{00000000-0005-0000-0000-000032190000}"/>
    <cellStyle name="SAPBEXaggItem 2 3 3" xfId="11787" xr:uid="{00000000-0005-0000-0000-000033190000}"/>
    <cellStyle name="SAPBEXaggItem 2 3 3 2" xfId="19246" xr:uid="{00000000-0005-0000-0000-000034190000}"/>
    <cellStyle name="SAPBEXaggItem 2 3 3 3" xfId="25878" xr:uid="{00000000-0005-0000-0000-000035190000}"/>
    <cellStyle name="SAPBEXaggItem 2 3 4" xfId="9608" xr:uid="{00000000-0005-0000-0000-000036190000}"/>
    <cellStyle name="SAPBEXaggItem 2 3 5" xfId="11492" xr:uid="{00000000-0005-0000-0000-000037190000}"/>
    <cellStyle name="SAPBEXaggItem 2 3 6" xfId="33609" xr:uid="{00000000-0005-0000-0000-000038190000}"/>
    <cellStyle name="SAPBEXaggItem 2 3 7" xfId="40745" xr:uid="{00000000-0005-0000-0000-000039190000}"/>
    <cellStyle name="SAPBEXaggItem 2 3 8" xfId="49146" xr:uid="{00000000-0005-0000-0000-00003A190000}"/>
    <cellStyle name="SAPBEXaggItem 2 4" xfId="1182" xr:uid="{00000000-0005-0000-0000-00003B190000}"/>
    <cellStyle name="SAPBEXaggItem 2 4 2" xfId="10811" xr:uid="{00000000-0005-0000-0000-00003C190000}"/>
    <cellStyle name="SAPBEXaggItem 2 4 2 2" xfId="9223" xr:uid="{00000000-0005-0000-0000-00003D190000}"/>
    <cellStyle name="SAPBEXaggItem 2 4 2 3" xfId="37403" xr:uid="{00000000-0005-0000-0000-00003E190000}"/>
    <cellStyle name="SAPBEXaggItem 2 4 2 4" xfId="44348" xr:uid="{00000000-0005-0000-0000-00003F190000}"/>
    <cellStyle name="SAPBEXaggItem 2 4 2 5" xfId="54313" xr:uid="{00000000-0005-0000-0000-000040190000}"/>
    <cellStyle name="SAPBEXaggItem 2 4 3" xfId="11961" xr:uid="{00000000-0005-0000-0000-000041190000}"/>
    <cellStyle name="SAPBEXaggItem 2 4 3 2" xfId="19420" xr:uid="{00000000-0005-0000-0000-000042190000}"/>
    <cellStyle name="SAPBEXaggItem 2 4 3 3" xfId="26047" xr:uid="{00000000-0005-0000-0000-000043190000}"/>
    <cellStyle name="SAPBEXaggItem 2 4 4" xfId="9850" xr:uid="{00000000-0005-0000-0000-000044190000}"/>
    <cellStyle name="SAPBEXaggItem 2 4 5" xfId="9727" xr:uid="{00000000-0005-0000-0000-000045190000}"/>
    <cellStyle name="SAPBEXaggItem 2 4 6" xfId="33660" xr:uid="{00000000-0005-0000-0000-000046190000}"/>
    <cellStyle name="SAPBEXaggItem 2 4 7" xfId="40795" xr:uid="{00000000-0005-0000-0000-000047190000}"/>
    <cellStyle name="SAPBEXaggItem 2 4 8" xfId="51434" xr:uid="{00000000-0005-0000-0000-000048190000}"/>
    <cellStyle name="SAPBEXaggItem 2 5" xfId="1243" xr:uid="{00000000-0005-0000-0000-000049190000}"/>
    <cellStyle name="SAPBEXaggItem 2 5 2" xfId="10135" xr:uid="{00000000-0005-0000-0000-00004A190000}"/>
    <cellStyle name="SAPBEXaggItem 2 5 2 2" xfId="13120" xr:uid="{00000000-0005-0000-0000-00004B190000}"/>
    <cellStyle name="SAPBEXaggItem 2 5 2 3" xfId="38734" xr:uid="{00000000-0005-0000-0000-00004C190000}"/>
    <cellStyle name="SAPBEXaggItem 2 5 2 4" xfId="45652" xr:uid="{00000000-0005-0000-0000-00004D190000}"/>
    <cellStyle name="SAPBEXaggItem 2 5 2 5" xfId="49165" xr:uid="{00000000-0005-0000-0000-00004E190000}"/>
    <cellStyle name="SAPBEXaggItem 2 5 3" xfId="10872" xr:uid="{00000000-0005-0000-0000-00004F190000}"/>
    <cellStyle name="SAPBEXaggItem 2 5 3 2" xfId="9206" xr:uid="{00000000-0005-0000-0000-000050190000}"/>
    <cellStyle name="SAPBEXaggItem 2 5 4" xfId="12022" xr:uid="{00000000-0005-0000-0000-000051190000}"/>
    <cellStyle name="SAPBEXaggItem 2 5 4 2" xfId="19481" xr:uid="{00000000-0005-0000-0000-000052190000}"/>
    <cellStyle name="SAPBEXaggItem 2 5 4 3" xfId="26108" xr:uid="{00000000-0005-0000-0000-000053190000}"/>
    <cellStyle name="SAPBEXaggItem 2 5 5" xfId="9911" xr:uid="{00000000-0005-0000-0000-000054190000}"/>
    <cellStyle name="SAPBEXaggItem 2 5 6" xfId="13333" xr:uid="{00000000-0005-0000-0000-000055190000}"/>
    <cellStyle name="SAPBEXaggItem 2 5 7" xfId="35069" xr:uid="{00000000-0005-0000-0000-000056190000}"/>
    <cellStyle name="SAPBEXaggItem 2 5 8" xfId="42106" xr:uid="{00000000-0005-0000-0000-000057190000}"/>
    <cellStyle name="SAPBEXaggItem 2 5 9" xfId="53105" xr:uid="{00000000-0005-0000-0000-000058190000}"/>
    <cellStyle name="SAPBEXaggItem 2 6" xfId="1497" xr:uid="{00000000-0005-0000-0000-000059190000}"/>
    <cellStyle name="SAPBEXaggItem 2 6 2" xfId="12156" xr:uid="{00000000-0005-0000-0000-00005A190000}"/>
    <cellStyle name="SAPBEXaggItem 2 6 2 2" xfId="19615" xr:uid="{00000000-0005-0000-0000-00005B190000}"/>
    <cellStyle name="SAPBEXaggItem 2 6 2 3" xfId="26238" xr:uid="{00000000-0005-0000-0000-00005C190000}"/>
    <cellStyle name="SAPBEXaggItem 2 6 2 4" xfId="38821" xr:uid="{00000000-0005-0000-0000-00005D190000}"/>
    <cellStyle name="SAPBEXaggItem 2 6 2 5" xfId="45739" xr:uid="{00000000-0005-0000-0000-00005E190000}"/>
    <cellStyle name="SAPBEXaggItem 2 6 2 6" xfId="49702" xr:uid="{00000000-0005-0000-0000-00005F190000}"/>
    <cellStyle name="SAPBEXaggItem 2 6 3" xfId="11049" xr:uid="{00000000-0005-0000-0000-000060190000}"/>
    <cellStyle name="SAPBEXaggItem 2 6 4" xfId="18701" xr:uid="{00000000-0005-0000-0000-000061190000}"/>
    <cellStyle name="SAPBEXaggItem 2 6 5" xfId="35157" xr:uid="{00000000-0005-0000-0000-000062190000}"/>
    <cellStyle name="SAPBEXaggItem 2 6 6" xfId="42193" xr:uid="{00000000-0005-0000-0000-000063190000}"/>
    <cellStyle name="SAPBEXaggItem 2 6 7" xfId="51501" xr:uid="{00000000-0005-0000-0000-000064190000}"/>
    <cellStyle name="SAPBEXaggItem 2 7" xfId="1924" xr:uid="{00000000-0005-0000-0000-000065190000}"/>
    <cellStyle name="SAPBEXaggItem 2 7 2" xfId="12276" xr:uid="{00000000-0005-0000-0000-000066190000}"/>
    <cellStyle name="SAPBEXaggItem 2 7 2 2" xfId="19735" xr:uid="{00000000-0005-0000-0000-000067190000}"/>
    <cellStyle name="SAPBEXaggItem 2 7 2 3" xfId="26358" xr:uid="{00000000-0005-0000-0000-000068190000}"/>
    <cellStyle name="SAPBEXaggItem 2 7 2 4" xfId="39333" xr:uid="{00000000-0005-0000-0000-000069190000}"/>
    <cellStyle name="SAPBEXaggItem 2 7 2 5" xfId="46251" xr:uid="{00000000-0005-0000-0000-00006A190000}"/>
    <cellStyle name="SAPBEXaggItem 2 7 2 6" xfId="49679" xr:uid="{00000000-0005-0000-0000-00006B190000}"/>
    <cellStyle name="SAPBEXaggItem 2 7 3" xfId="11346" xr:uid="{00000000-0005-0000-0000-00006C190000}"/>
    <cellStyle name="SAPBEXaggItem 2 7 4" xfId="18879" xr:uid="{00000000-0005-0000-0000-00006D190000}"/>
    <cellStyle name="SAPBEXaggItem 2 7 5" xfId="35699" xr:uid="{00000000-0005-0000-0000-00006E190000}"/>
    <cellStyle name="SAPBEXaggItem 2 7 6" xfId="42705" xr:uid="{00000000-0005-0000-0000-00006F190000}"/>
    <cellStyle name="SAPBEXaggItem 2 7 7" xfId="53988" xr:uid="{00000000-0005-0000-0000-000070190000}"/>
    <cellStyle name="SAPBEXaggItem 2 8" xfId="2136" xr:uid="{00000000-0005-0000-0000-000071190000}"/>
    <cellStyle name="SAPBEXaggItem 2 8 2" xfId="12400" xr:uid="{00000000-0005-0000-0000-000072190000}"/>
    <cellStyle name="SAPBEXaggItem 2 8 2 2" xfId="19856" xr:uid="{00000000-0005-0000-0000-000073190000}"/>
    <cellStyle name="SAPBEXaggItem 2 8 2 3" xfId="26478" xr:uid="{00000000-0005-0000-0000-000074190000}"/>
    <cellStyle name="SAPBEXaggItem 2 8 2 4" xfId="40360" xr:uid="{00000000-0005-0000-0000-000075190000}"/>
    <cellStyle name="SAPBEXaggItem 2 8 2 5" xfId="47278" xr:uid="{00000000-0005-0000-0000-000076190000}"/>
    <cellStyle name="SAPBEXaggItem 2 8 2 6" xfId="47768" xr:uid="{00000000-0005-0000-0000-000077190000}"/>
    <cellStyle name="SAPBEXaggItem 2 8 3" xfId="10331" xr:uid="{00000000-0005-0000-0000-000078190000}"/>
    <cellStyle name="SAPBEXaggItem 2 8 4" xfId="9249" xr:uid="{00000000-0005-0000-0000-000079190000}"/>
    <cellStyle name="SAPBEXaggItem 2 8 5" xfId="20537" xr:uid="{00000000-0005-0000-0000-00007A190000}"/>
    <cellStyle name="SAPBEXaggItem 2 8 6" xfId="36776" xr:uid="{00000000-0005-0000-0000-00007B190000}"/>
    <cellStyle name="SAPBEXaggItem 2 8 7" xfId="43732" xr:uid="{00000000-0005-0000-0000-00007C190000}"/>
    <cellStyle name="SAPBEXaggItem 2 8 8" xfId="52901" xr:uid="{00000000-0005-0000-0000-00007D190000}"/>
    <cellStyle name="SAPBEXaggItem 2 9" xfId="2290" xr:uid="{00000000-0005-0000-0000-00007E190000}"/>
    <cellStyle name="SAPBEXaggItem 2 9 2" xfId="12543" xr:uid="{00000000-0005-0000-0000-00007F190000}"/>
    <cellStyle name="SAPBEXaggItem 2 9 3" xfId="19980" xr:uid="{00000000-0005-0000-0000-000080190000}"/>
    <cellStyle name="SAPBEXaggItem 2 9 4" xfId="26598" xr:uid="{00000000-0005-0000-0000-000081190000}"/>
    <cellStyle name="SAPBEXaggItem 2 9 5" xfId="37030" xr:uid="{00000000-0005-0000-0000-000082190000}"/>
    <cellStyle name="SAPBEXaggItem 2 9 6" xfId="43976" xr:uid="{00000000-0005-0000-0000-000083190000}"/>
    <cellStyle name="SAPBEXaggItem 2 9 7" xfId="54424" xr:uid="{00000000-0005-0000-0000-000084190000}"/>
    <cellStyle name="SAPBEXaggItem 20" xfId="5616" xr:uid="{00000000-0005-0000-0000-000085190000}"/>
    <cellStyle name="SAPBEXaggItem 20 2" xfId="15471" xr:uid="{00000000-0005-0000-0000-000086190000}"/>
    <cellStyle name="SAPBEXaggItem 20 3" xfId="22503" xr:uid="{00000000-0005-0000-0000-000087190000}"/>
    <cellStyle name="SAPBEXaggItem 20 4" xfId="28964" xr:uid="{00000000-0005-0000-0000-000088190000}"/>
    <cellStyle name="SAPBEXaggItem 21" xfId="6131" xr:uid="{00000000-0005-0000-0000-000089190000}"/>
    <cellStyle name="SAPBEXaggItem 21 2" xfId="15979" xr:uid="{00000000-0005-0000-0000-00008A190000}"/>
    <cellStyle name="SAPBEXaggItem 21 3" xfId="22995" xr:uid="{00000000-0005-0000-0000-00008B190000}"/>
    <cellStyle name="SAPBEXaggItem 21 4" xfId="29453" xr:uid="{00000000-0005-0000-0000-00008C190000}"/>
    <cellStyle name="SAPBEXaggItem 22" xfId="7452" xr:uid="{00000000-0005-0000-0000-00008D190000}"/>
    <cellStyle name="SAPBEXaggItem 22 2" xfId="17238" xr:uid="{00000000-0005-0000-0000-00008E190000}"/>
    <cellStyle name="SAPBEXaggItem 22 3" xfId="24200" xr:uid="{00000000-0005-0000-0000-00008F190000}"/>
    <cellStyle name="SAPBEXaggItem 22 4" xfId="30628" xr:uid="{00000000-0005-0000-0000-000090190000}"/>
    <cellStyle name="SAPBEXaggItem 23" xfId="8337" xr:uid="{00000000-0005-0000-0000-000091190000}"/>
    <cellStyle name="SAPBEXaggItem 23 2" xfId="18121" xr:uid="{00000000-0005-0000-0000-000092190000}"/>
    <cellStyle name="SAPBEXaggItem 23 3" xfId="25061" xr:uid="{00000000-0005-0000-0000-000093190000}"/>
    <cellStyle name="SAPBEXaggItem 23 4" xfId="31477" xr:uid="{00000000-0005-0000-0000-000094190000}"/>
    <cellStyle name="SAPBEXaggItem 24" xfId="8372" xr:uid="{00000000-0005-0000-0000-000095190000}"/>
    <cellStyle name="SAPBEXaggItem 24 2" xfId="18156" xr:uid="{00000000-0005-0000-0000-000096190000}"/>
    <cellStyle name="SAPBEXaggItem 24 3" xfId="25095" xr:uid="{00000000-0005-0000-0000-000097190000}"/>
    <cellStyle name="SAPBEXaggItem 24 4" xfId="31509" xr:uid="{00000000-0005-0000-0000-000098190000}"/>
    <cellStyle name="SAPBEXaggItem 25" xfId="9106" xr:uid="{00000000-0005-0000-0000-000099190000}"/>
    <cellStyle name="SAPBEXaggItem 26" xfId="9340" xr:uid="{00000000-0005-0000-0000-00009A190000}"/>
    <cellStyle name="SAPBEXaggItem 27" xfId="51934" xr:uid="{00000000-0005-0000-0000-00009B190000}"/>
    <cellStyle name="SAPBEXaggItem 3" xfId="471" xr:uid="{00000000-0005-0000-0000-00009C190000}"/>
    <cellStyle name="SAPBEXaggItem 3 10" xfId="2457" xr:uid="{00000000-0005-0000-0000-00009D190000}"/>
    <cellStyle name="SAPBEXaggItem 3 10 2" xfId="12696" xr:uid="{00000000-0005-0000-0000-00009E190000}"/>
    <cellStyle name="SAPBEXaggItem 3 10 3" xfId="20105" xr:uid="{00000000-0005-0000-0000-00009F190000}"/>
    <cellStyle name="SAPBEXaggItem 3 10 4" xfId="26719" xr:uid="{00000000-0005-0000-0000-0000A0190000}"/>
    <cellStyle name="SAPBEXaggItem 3 11" xfId="3463" xr:uid="{00000000-0005-0000-0000-0000A1190000}"/>
    <cellStyle name="SAPBEXaggItem 3 11 2" xfId="13412" xr:uid="{00000000-0005-0000-0000-0000A2190000}"/>
    <cellStyle name="SAPBEXaggItem 3 11 3" xfId="20581" xr:uid="{00000000-0005-0000-0000-0000A3190000}"/>
    <cellStyle name="SAPBEXaggItem 3 11 4" xfId="27088" xr:uid="{00000000-0005-0000-0000-0000A4190000}"/>
    <cellStyle name="SAPBEXaggItem 3 12" xfId="3632" xr:uid="{00000000-0005-0000-0000-0000A5190000}"/>
    <cellStyle name="SAPBEXaggItem 3 12 2" xfId="13557" xr:uid="{00000000-0005-0000-0000-0000A6190000}"/>
    <cellStyle name="SAPBEXaggItem 3 12 3" xfId="20718" xr:uid="{00000000-0005-0000-0000-0000A7190000}"/>
    <cellStyle name="SAPBEXaggItem 3 12 4" xfId="27217" xr:uid="{00000000-0005-0000-0000-0000A8190000}"/>
    <cellStyle name="SAPBEXaggItem 3 13" xfId="4372" xr:uid="{00000000-0005-0000-0000-0000A9190000}"/>
    <cellStyle name="SAPBEXaggItem 3 13 2" xfId="14234" xr:uid="{00000000-0005-0000-0000-0000AA190000}"/>
    <cellStyle name="SAPBEXaggItem 3 13 3" xfId="21294" xr:uid="{00000000-0005-0000-0000-0000AB190000}"/>
    <cellStyle name="SAPBEXaggItem 3 13 4" xfId="27768" xr:uid="{00000000-0005-0000-0000-0000AC190000}"/>
    <cellStyle name="SAPBEXaggItem 3 14" xfId="4533" xr:uid="{00000000-0005-0000-0000-0000AD190000}"/>
    <cellStyle name="SAPBEXaggItem 3 14 2" xfId="14395" xr:uid="{00000000-0005-0000-0000-0000AE190000}"/>
    <cellStyle name="SAPBEXaggItem 3 14 3" xfId="21451" xr:uid="{00000000-0005-0000-0000-0000AF190000}"/>
    <cellStyle name="SAPBEXaggItem 3 14 4" xfId="27923" xr:uid="{00000000-0005-0000-0000-0000B0190000}"/>
    <cellStyle name="SAPBEXaggItem 3 15" xfId="5336" xr:uid="{00000000-0005-0000-0000-0000B1190000}"/>
    <cellStyle name="SAPBEXaggItem 3 15 2" xfId="15193" xr:uid="{00000000-0005-0000-0000-0000B2190000}"/>
    <cellStyle name="SAPBEXaggItem 3 15 3" xfId="22235" xr:uid="{00000000-0005-0000-0000-0000B3190000}"/>
    <cellStyle name="SAPBEXaggItem 3 15 4" xfId="28698" xr:uid="{00000000-0005-0000-0000-0000B4190000}"/>
    <cellStyle name="SAPBEXaggItem 3 16" xfId="4255" xr:uid="{00000000-0005-0000-0000-0000B5190000}"/>
    <cellStyle name="SAPBEXaggItem 3 16 2" xfId="14118" xr:uid="{00000000-0005-0000-0000-0000B6190000}"/>
    <cellStyle name="SAPBEXaggItem 3 16 3" xfId="21180" xr:uid="{00000000-0005-0000-0000-0000B7190000}"/>
    <cellStyle name="SAPBEXaggItem 3 16 4" xfId="27654" xr:uid="{00000000-0005-0000-0000-0000B8190000}"/>
    <cellStyle name="SAPBEXaggItem 3 17" xfId="5724" xr:uid="{00000000-0005-0000-0000-0000B9190000}"/>
    <cellStyle name="SAPBEXaggItem 3 17 2" xfId="15578" xr:uid="{00000000-0005-0000-0000-0000BA190000}"/>
    <cellStyle name="SAPBEXaggItem 3 17 3" xfId="22606" xr:uid="{00000000-0005-0000-0000-0000BB190000}"/>
    <cellStyle name="SAPBEXaggItem 3 17 4" xfId="29067" xr:uid="{00000000-0005-0000-0000-0000BC190000}"/>
    <cellStyle name="SAPBEXaggItem 3 18" xfId="6562" xr:uid="{00000000-0005-0000-0000-0000BD190000}"/>
    <cellStyle name="SAPBEXaggItem 3 18 2" xfId="16405" xr:uid="{00000000-0005-0000-0000-0000BE190000}"/>
    <cellStyle name="SAPBEXaggItem 3 18 3" xfId="23410" xr:uid="{00000000-0005-0000-0000-0000BF190000}"/>
    <cellStyle name="SAPBEXaggItem 3 18 4" xfId="29860" xr:uid="{00000000-0005-0000-0000-0000C0190000}"/>
    <cellStyle name="SAPBEXaggItem 3 19" xfId="7484" xr:uid="{00000000-0005-0000-0000-0000C1190000}"/>
    <cellStyle name="SAPBEXaggItem 3 19 2" xfId="17269" xr:uid="{00000000-0005-0000-0000-0000C2190000}"/>
    <cellStyle name="SAPBEXaggItem 3 19 3" xfId="24231" xr:uid="{00000000-0005-0000-0000-0000C3190000}"/>
    <cellStyle name="SAPBEXaggItem 3 19 4" xfId="30659" xr:uid="{00000000-0005-0000-0000-0000C4190000}"/>
    <cellStyle name="SAPBEXaggItem 3 2" xfId="649" xr:uid="{00000000-0005-0000-0000-0000C5190000}"/>
    <cellStyle name="SAPBEXaggItem 3 2 10" xfId="5437" xr:uid="{00000000-0005-0000-0000-0000C6190000}"/>
    <cellStyle name="SAPBEXaggItem 3 2 10 2" xfId="15294" xr:uid="{00000000-0005-0000-0000-0000C7190000}"/>
    <cellStyle name="SAPBEXaggItem 3 2 10 2 2" xfId="38580" xr:uid="{00000000-0005-0000-0000-0000C8190000}"/>
    <cellStyle name="SAPBEXaggItem 3 2 10 2 3" xfId="45498" xr:uid="{00000000-0005-0000-0000-0000C9190000}"/>
    <cellStyle name="SAPBEXaggItem 3 2 10 2 4" xfId="48285" xr:uid="{00000000-0005-0000-0000-0000CA190000}"/>
    <cellStyle name="SAPBEXaggItem 3 2 10 3" xfId="22335" xr:uid="{00000000-0005-0000-0000-0000CB190000}"/>
    <cellStyle name="SAPBEXaggItem 3 2 10 4" xfId="28797" xr:uid="{00000000-0005-0000-0000-0000CC190000}"/>
    <cellStyle name="SAPBEXaggItem 3 2 10 5" xfId="34914" xr:uid="{00000000-0005-0000-0000-0000CD190000}"/>
    <cellStyle name="SAPBEXaggItem 3 2 10 6" xfId="41952" xr:uid="{00000000-0005-0000-0000-0000CE190000}"/>
    <cellStyle name="SAPBEXaggItem 3 2 10 7" xfId="50364" xr:uid="{00000000-0005-0000-0000-0000CF190000}"/>
    <cellStyle name="SAPBEXaggItem 3 2 11" xfId="6670" xr:uid="{00000000-0005-0000-0000-0000D0190000}"/>
    <cellStyle name="SAPBEXaggItem 3 2 11 2" xfId="16513" xr:uid="{00000000-0005-0000-0000-0000D1190000}"/>
    <cellStyle name="SAPBEXaggItem 3 2 11 2 2" xfId="39055" xr:uid="{00000000-0005-0000-0000-0000D2190000}"/>
    <cellStyle name="SAPBEXaggItem 3 2 11 2 3" xfId="45973" xr:uid="{00000000-0005-0000-0000-0000D3190000}"/>
    <cellStyle name="SAPBEXaggItem 3 2 11 2 4" xfId="49089" xr:uid="{00000000-0005-0000-0000-0000D4190000}"/>
    <cellStyle name="SAPBEXaggItem 3 2 11 3" xfId="23517" xr:uid="{00000000-0005-0000-0000-0000D5190000}"/>
    <cellStyle name="SAPBEXaggItem 3 2 11 4" xfId="29966" xr:uid="{00000000-0005-0000-0000-0000D6190000}"/>
    <cellStyle name="SAPBEXaggItem 3 2 11 5" xfId="35392" xr:uid="{00000000-0005-0000-0000-0000D7190000}"/>
    <cellStyle name="SAPBEXaggItem 3 2 11 6" xfId="42427" xr:uid="{00000000-0005-0000-0000-0000D8190000}"/>
    <cellStyle name="SAPBEXaggItem 3 2 11 7" xfId="53560" xr:uid="{00000000-0005-0000-0000-0000D9190000}"/>
    <cellStyle name="SAPBEXaggItem 3 2 12" xfId="6927" xr:uid="{00000000-0005-0000-0000-0000DA190000}"/>
    <cellStyle name="SAPBEXaggItem 3 2 12 2" xfId="16717" xr:uid="{00000000-0005-0000-0000-0000DB190000}"/>
    <cellStyle name="SAPBEXaggItem 3 2 12 2 2" xfId="38954" xr:uid="{00000000-0005-0000-0000-0000DC190000}"/>
    <cellStyle name="SAPBEXaggItem 3 2 12 2 3" xfId="45872" xr:uid="{00000000-0005-0000-0000-0000DD190000}"/>
    <cellStyle name="SAPBEXaggItem 3 2 12 2 4" xfId="48859" xr:uid="{00000000-0005-0000-0000-0000DE190000}"/>
    <cellStyle name="SAPBEXaggItem 3 2 12 3" xfId="23685" xr:uid="{00000000-0005-0000-0000-0000DF190000}"/>
    <cellStyle name="SAPBEXaggItem 3 2 12 4" xfId="30121" xr:uid="{00000000-0005-0000-0000-0000E0190000}"/>
    <cellStyle name="SAPBEXaggItem 3 2 12 5" xfId="35291" xr:uid="{00000000-0005-0000-0000-0000E1190000}"/>
    <cellStyle name="SAPBEXaggItem 3 2 12 6" xfId="42326" xr:uid="{00000000-0005-0000-0000-0000E2190000}"/>
    <cellStyle name="SAPBEXaggItem 3 2 12 7" xfId="53100" xr:uid="{00000000-0005-0000-0000-0000E3190000}"/>
    <cellStyle name="SAPBEXaggItem 3 2 13" xfId="6898" xr:uid="{00000000-0005-0000-0000-0000E4190000}"/>
    <cellStyle name="SAPBEXaggItem 3 2 13 2" xfId="16688" xr:uid="{00000000-0005-0000-0000-0000E5190000}"/>
    <cellStyle name="SAPBEXaggItem 3 2 13 2 2" xfId="39930" xr:uid="{00000000-0005-0000-0000-0000E6190000}"/>
    <cellStyle name="SAPBEXaggItem 3 2 13 2 3" xfId="46848" xr:uid="{00000000-0005-0000-0000-0000E7190000}"/>
    <cellStyle name="SAPBEXaggItem 3 2 13 2 4" xfId="49483" xr:uid="{00000000-0005-0000-0000-0000E8190000}"/>
    <cellStyle name="SAPBEXaggItem 3 2 13 3" xfId="23656" xr:uid="{00000000-0005-0000-0000-0000E9190000}"/>
    <cellStyle name="SAPBEXaggItem 3 2 13 4" xfId="30094" xr:uid="{00000000-0005-0000-0000-0000EA190000}"/>
    <cellStyle name="SAPBEXaggItem 3 2 13 5" xfId="36318" xr:uid="{00000000-0005-0000-0000-0000EB190000}"/>
    <cellStyle name="SAPBEXaggItem 3 2 13 6" xfId="43302" xr:uid="{00000000-0005-0000-0000-0000EC190000}"/>
    <cellStyle name="SAPBEXaggItem 3 2 13 7" xfId="52351" xr:uid="{00000000-0005-0000-0000-0000ED190000}"/>
    <cellStyle name="SAPBEXaggItem 3 2 14" xfId="6331" xr:uid="{00000000-0005-0000-0000-0000EE190000}"/>
    <cellStyle name="SAPBEXaggItem 3 2 14 2" xfId="16176" xr:uid="{00000000-0005-0000-0000-0000EF190000}"/>
    <cellStyle name="SAPBEXaggItem 3 2 14 2 2" xfId="40038" xr:uid="{00000000-0005-0000-0000-0000F0190000}"/>
    <cellStyle name="SAPBEXaggItem 3 2 14 2 3" xfId="46956" xr:uid="{00000000-0005-0000-0000-0000F1190000}"/>
    <cellStyle name="SAPBEXaggItem 3 2 14 2 4" xfId="50207" xr:uid="{00000000-0005-0000-0000-0000F2190000}"/>
    <cellStyle name="SAPBEXaggItem 3 2 14 3" xfId="23184" xr:uid="{00000000-0005-0000-0000-0000F3190000}"/>
    <cellStyle name="SAPBEXaggItem 3 2 14 4" xfId="29638" xr:uid="{00000000-0005-0000-0000-0000F4190000}"/>
    <cellStyle name="SAPBEXaggItem 3 2 14 5" xfId="36453" xr:uid="{00000000-0005-0000-0000-0000F5190000}"/>
    <cellStyle name="SAPBEXaggItem 3 2 14 6" xfId="43410" xr:uid="{00000000-0005-0000-0000-0000F6190000}"/>
    <cellStyle name="SAPBEXaggItem 3 2 14 7" xfId="52576" xr:uid="{00000000-0005-0000-0000-0000F7190000}"/>
    <cellStyle name="SAPBEXaggItem 3 2 15" xfId="6731" xr:uid="{00000000-0005-0000-0000-0000F8190000}"/>
    <cellStyle name="SAPBEXaggItem 3 2 15 2" xfId="16574" xr:uid="{00000000-0005-0000-0000-0000F9190000}"/>
    <cellStyle name="SAPBEXaggItem 3 2 15 2 2" xfId="40012" xr:uid="{00000000-0005-0000-0000-0000FA190000}"/>
    <cellStyle name="SAPBEXaggItem 3 2 15 2 3" xfId="46930" xr:uid="{00000000-0005-0000-0000-0000FB190000}"/>
    <cellStyle name="SAPBEXaggItem 3 2 15 2 4" xfId="49711" xr:uid="{00000000-0005-0000-0000-0000FC190000}"/>
    <cellStyle name="SAPBEXaggItem 3 2 15 3" xfId="23577" xr:uid="{00000000-0005-0000-0000-0000FD190000}"/>
    <cellStyle name="SAPBEXaggItem 3 2 15 4" xfId="30025" xr:uid="{00000000-0005-0000-0000-0000FE190000}"/>
    <cellStyle name="SAPBEXaggItem 3 2 15 5" xfId="36403" xr:uid="{00000000-0005-0000-0000-0000FF190000}"/>
    <cellStyle name="SAPBEXaggItem 3 2 15 6" xfId="43384" xr:uid="{00000000-0005-0000-0000-0000001A0000}"/>
    <cellStyle name="SAPBEXaggItem 3 2 15 7" xfId="52826" xr:uid="{00000000-0005-0000-0000-0000011A0000}"/>
    <cellStyle name="SAPBEXaggItem 3 2 16" xfId="7208" xr:uid="{00000000-0005-0000-0000-0000021A0000}"/>
    <cellStyle name="SAPBEXaggItem 3 2 16 2" xfId="16997" xr:uid="{00000000-0005-0000-0000-0000031A0000}"/>
    <cellStyle name="SAPBEXaggItem 3 2 16 2 2" xfId="39940" xr:uid="{00000000-0005-0000-0000-0000041A0000}"/>
    <cellStyle name="SAPBEXaggItem 3 2 16 2 3" xfId="46858" xr:uid="{00000000-0005-0000-0000-0000051A0000}"/>
    <cellStyle name="SAPBEXaggItem 3 2 16 2 4" xfId="48293" xr:uid="{00000000-0005-0000-0000-0000061A0000}"/>
    <cellStyle name="SAPBEXaggItem 3 2 16 3" xfId="23959" xr:uid="{00000000-0005-0000-0000-0000071A0000}"/>
    <cellStyle name="SAPBEXaggItem 3 2 16 4" xfId="30393" xr:uid="{00000000-0005-0000-0000-0000081A0000}"/>
    <cellStyle name="SAPBEXaggItem 3 2 16 5" xfId="36328" xr:uid="{00000000-0005-0000-0000-0000091A0000}"/>
    <cellStyle name="SAPBEXaggItem 3 2 16 6" xfId="43312" xr:uid="{00000000-0005-0000-0000-00000A1A0000}"/>
    <cellStyle name="SAPBEXaggItem 3 2 16 7" xfId="50318" xr:uid="{00000000-0005-0000-0000-00000B1A0000}"/>
    <cellStyle name="SAPBEXaggItem 3 2 17" xfId="6659" xr:uid="{00000000-0005-0000-0000-00000C1A0000}"/>
    <cellStyle name="SAPBEXaggItem 3 2 17 2" xfId="16502" xr:uid="{00000000-0005-0000-0000-00000D1A0000}"/>
    <cellStyle name="SAPBEXaggItem 3 2 17 2 2" xfId="39520" xr:uid="{00000000-0005-0000-0000-00000E1A0000}"/>
    <cellStyle name="SAPBEXaggItem 3 2 17 2 3" xfId="46438" xr:uid="{00000000-0005-0000-0000-00000F1A0000}"/>
    <cellStyle name="SAPBEXaggItem 3 2 17 2 4" xfId="48191" xr:uid="{00000000-0005-0000-0000-0000101A0000}"/>
    <cellStyle name="SAPBEXaggItem 3 2 17 3" xfId="23506" xr:uid="{00000000-0005-0000-0000-0000111A0000}"/>
    <cellStyle name="SAPBEXaggItem 3 2 17 4" xfId="29955" xr:uid="{00000000-0005-0000-0000-0000121A0000}"/>
    <cellStyle name="SAPBEXaggItem 3 2 17 5" xfId="35891" xr:uid="{00000000-0005-0000-0000-0000131A0000}"/>
    <cellStyle name="SAPBEXaggItem 3 2 17 6" xfId="42892" xr:uid="{00000000-0005-0000-0000-0000141A0000}"/>
    <cellStyle name="SAPBEXaggItem 3 2 17 7" xfId="53341" xr:uid="{00000000-0005-0000-0000-0000151A0000}"/>
    <cellStyle name="SAPBEXaggItem 3 2 18" xfId="5830" xr:uid="{00000000-0005-0000-0000-0000161A0000}"/>
    <cellStyle name="SAPBEXaggItem 3 2 18 2" xfId="15683" xr:uid="{00000000-0005-0000-0000-0000171A0000}"/>
    <cellStyle name="SAPBEXaggItem 3 2 18 2 2" xfId="39529" xr:uid="{00000000-0005-0000-0000-0000181A0000}"/>
    <cellStyle name="SAPBEXaggItem 3 2 18 2 3" xfId="46447" xr:uid="{00000000-0005-0000-0000-0000191A0000}"/>
    <cellStyle name="SAPBEXaggItem 3 2 18 2 4" xfId="48541" xr:uid="{00000000-0005-0000-0000-00001A1A0000}"/>
    <cellStyle name="SAPBEXaggItem 3 2 18 3" xfId="22709" xr:uid="{00000000-0005-0000-0000-00001B1A0000}"/>
    <cellStyle name="SAPBEXaggItem 3 2 18 4" xfId="29170" xr:uid="{00000000-0005-0000-0000-00001C1A0000}"/>
    <cellStyle name="SAPBEXaggItem 3 2 18 5" xfId="35900" xr:uid="{00000000-0005-0000-0000-00001D1A0000}"/>
    <cellStyle name="SAPBEXaggItem 3 2 18 6" xfId="42901" xr:uid="{00000000-0005-0000-0000-00001E1A0000}"/>
    <cellStyle name="SAPBEXaggItem 3 2 18 7" xfId="50360" xr:uid="{00000000-0005-0000-0000-00001F1A0000}"/>
    <cellStyle name="SAPBEXaggItem 3 2 19" xfId="7167" xr:uid="{00000000-0005-0000-0000-0000201A0000}"/>
    <cellStyle name="SAPBEXaggItem 3 2 19 2" xfId="16957" xr:uid="{00000000-0005-0000-0000-0000211A0000}"/>
    <cellStyle name="SAPBEXaggItem 3 2 19 2 2" xfId="39498" xr:uid="{00000000-0005-0000-0000-0000221A0000}"/>
    <cellStyle name="SAPBEXaggItem 3 2 19 2 3" xfId="46416" xr:uid="{00000000-0005-0000-0000-0000231A0000}"/>
    <cellStyle name="SAPBEXaggItem 3 2 19 2 4" xfId="48226" xr:uid="{00000000-0005-0000-0000-0000241A0000}"/>
    <cellStyle name="SAPBEXaggItem 3 2 19 3" xfId="23920" xr:uid="{00000000-0005-0000-0000-0000251A0000}"/>
    <cellStyle name="SAPBEXaggItem 3 2 19 4" xfId="30354" xr:uid="{00000000-0005-0000-0000-0000261A0000}"/>
    <cellStyle name="SAPBEXaggItem 3 2 19 5" xfId="35867" xr:uid="{00000000-0005-0000-0000-0000271A0000}"/>
    <cellStyle name="SAPBEXaggItem 3 2 19 6" xfId="42870" xr:uid="{00000000-0005-0000-0000-0000281A0000}"/>
    <cellStyle name="SAPBEXaggItem 3 2 19 7" xfId="53771" xr:uid="{00000000-0005-0000-0000-0000291A0000}"/>
    <cellStyle name="SAPBEXaggItem 3 2 2" xfId="2643" xr:uid="{00000000-0005-0000-0000-00002A1A0000}"/>
    <cellStyle name="SAPBEXaggItem 3 2 2 2" xfId="12876" xr:uid="{00000000-0005-0000-0000-00002B1A0000}"/>
    <cellStyle name="SAPBEXaggItem 3 2 2 2 2" xfId="20279" xr:uid="{00000000-0005-0000-0000-00002C1A0000}"/>
    <cellStyle name="SAPBEXaggItem 3 2 2 2 3" xfId="26889" xr:uid="{00000000-0005-0000-0000-00002D1A0000}"/>
    <cellStyle name="SAPBEXaggItem 3 2 2 2 4" xfId="37784" xr:uid="{00000000-0005-0000-0000-00002E1A0000}"/>
    <cellStyle name="SAPBEXaggItem 3 2 2 2 5" xfId="44725" xr:uid="{00000000-0005-0000-0000-00002F1A0000}"/>
    <cellStyle name="SAPBEXaggItem 3 2 2 2 6" xfId="48084" xr:uid="{00000000-0005-0000-0000-0000301A0000}"/>
    <cellStyle name="SAPBEXaggItem 3 2 2 3" xfId="10468" xr:uid="{00000000-0005-0000-0000-0000311A0000}"/>
    <cellStyle name="SAPBEXaggItem 3 2 2 4" xfId="11472" xr:uid="{00000000-0005-0000-0000-0000321A0000}"/>
    <cellStyle name="SAPBEXaggItem 3 2 2 5" xfId="18963" xr:uid="{00000000-0005-0000-0000-0000331A0000}"/>
    <cellStyle name="SAPBEXaggItem 3 2 2 6" xfId="34042" xr:uid="{00000000-0005-0000-0000-0000341A0000}"/>
    <cellStyle name="SAPBEXaggItem 3 2 2 7" xfId="41174" xr:uid="{00000000-0005-0000-0000-0000351A0000}"/>
    <cellStyle name="SAPBEXaggItem 3 2 2 8" xfId="53539" xr:uid="{00000000-0005-0000-0000-0000361A0000}"/>
    <cellStyle name="SAPBEXaggItem 3 2 20" xfId="7395" xr:uid="{00000000-0005-0000-0000-0000371A0000}"/>
    <cellStyle name="SAPBEXaggItem 3 2 20 2" xfId="17181" xr:uid="{00000000-0005-0000-0000-0000381A0000}"/>
    <cellStyle name="SAPBEXaggItem 3 2 20 2 2" xfId="40179" xr:uid="{00000000-0005-0000-0000-0000391A0000}"/>
    <cellStyle name="SAPBEXaggItem 3 2 20 2 3" xfId="47097" xr:uid="{00000000-0005-0000-0000-00003A1A0000}"/>
    <cellStyle name="SAPBEXaggItem 3 2 20 2 4" xfId="51538" xr:uid="{00000000-0005-0000-0000-00003B1A0000}"/>
    <cellStyle name="SAPBEXaggItem 3 2 20 3" xfId="24143" xr:uid="{00000000-0005-0000-0000-00003C1A0000}"/>
    <cellStyle name="SAPBEXaggItem 3 2 20 4" xfId="30571" xr:uid="{00000000-0005-0000-0000-00003D1A0000}"/>
    <cellStyle name="SAPBEXaggItem 3 2 20 5" xfId="36594" xr:uid="{00000000-0005-0000-0000-00003E1A0000}"/>
    <cellStyle name="SAPBEXaggItem 3 2 20 6" xfId="43551" xr:uid="{00000000-0005-0000-0000-00003F1A0000}"/>
    <cellStyle name="SAPBEXaggItem 3 2 20 7" xfId="51374" xr:uid="{00000000-0005-0000-0000-0000401A0000}"/>
    <cellStyle name="SAPBEXaggItem 3 2 21" xfId="5986" xr:uid="{00000000-0005-0000-0000-0000411A0000}"/>
    <cellStyle name="SAPBEXaggItem 3 2 21 2" xfId="15837" xr:uid="{00000000-0005-0000-0000-0000421A0000}"/>
    <cellStyle name="SAPBEXaggItem 3 2 21 2 2" xfId="40512" xr:uid="{00000000-0005-0000-0000-0000431A0000}"/>
    <cellStyle name="SAPBEXaggItem 3 2 21 2 3" xfId="47430" xr:uid="{00000000-0005-0000-0000-0000441A0000}"/>
    <cellStyle name="SAPBEXaggItem 3 2 21 2 4" xfId="47563" xr:uid="{00000000-0005-0000-0000-0000451A0000}"/>
    <cellStyle name="SAPBEXaggItem 3 2 21 3" xfId="22859" xr:uid="{00000000-0005-0000-0000-0000461A0000}"/>
    <cellStyle name="SAPBEXaggItem 3 2 21 4" xfId="29320" xr:uid="{00000000-0005-0000-0000-0000471A0000}"/>
    <cellStyle name="SAPBEXaggItem 3 2 21 5" xfId="36928" xr:uid="{00000000-0005-0000-0000-0000481A0000}"/>
    <cellStyle name="SAPBEXaggItem 3 2 21 6" xfId="43884" xr:uid="{00000000-0005-0000-0000-0000491A0000}"/>
    <cellStyle name="SAPBEXaggItem 3 2 21 7" xfId="53133" xr:uid="{00000000-0005-0000-0000-00004A1A0000}"/>
    <cellStyle name="SAPBEXaggItem 3 2 22" xfId="7594" xr:uid="{00000000-0005-0000-0000-00004B1A0000}"/>
    <cellStyle name="SAPBEXaggItem 3 2 22 2" xfId="17379" xr:uid="{00000000-0005-0000-0000-00004C1A0000}"/>
    <cellStyle name="SAPBEXaggItem 3 2 22 3" xfId="24339" xr:uid="{00000000-0005-0000-0000-00004D1A0000}"/>
    <cellStyle name="SAPBEXaggItem 3 2 22 4" xfId="30767" xr:uid="{00000000-0005-0000-0000-00004E1A0000}"/>
    <cellStyle name="SAPBEXaggItem 3 2 22 5" xfId="37182" xr:uid="{00000000-0005-0000-0000-00004F1A0000}"/>
    <cellStyle name="SAPBEXaggItem 3 2 22 6" xfId="44128" xr:uid="{00000000-0005-0000-0000-0000501A0000}"/>
    <cellStyle name="SAPBEXaggItem 3 2 22 7" xfId="54098" xr:uid="{00000000-0005-0000-0000-0000511A0000}"/>
    <cellStyle name="SAPBEXaggItem 3 2 23" xfId="8505" xr:uid="{00000000-0005-0000-0000-0000521A0000}"/>
    <cellStyle name="SAPBEXaggItem 3 2 23 2" xfId="18289" xr:uid="{00000000-0005-0000-0000-0000531A0000}"/>
    <cellStyle name="SAPBEXaggItem 3 2 23 3" xfId="25225" xr:uid="{00000000-0005-0000-0000-0000541A0000}"/>
    <cellStyle name="SAPBEXaggItem 3 2 23 4" xfId="31638" xr:uid="{00000000-0005-0000-0000-0000551A0000}"/>
    <cellStyle name="SAPBEXaggItem 3 2 24" xfId="7724" xr:uid="{00000000-0005-0000-0000-0000561A0000}"/>
    <cellStyle name="SAPBEXaggItem 3 2 24 2" xfId="17509" xr:uid="{00000000-0005-0000-0000-0000571A0000}"/>
    <cellStyle name="SAPBEXaggItem 3 2 24 3" xfId="24466" xr:uid="{00000000-0005-0000-0000-0000581A0000}"/>
    <cellStyle name="SAPBEXaggItem 3 2 24 4" xfId="30892" xr:uid="{00000000-0005-0000-0000-0000591A0000}"/>
    <cellStyle name="SAPBEXaggItem 3 2 25" xfId="8635" xr:uid="{00000000-0005-0000-0000-00005A1A0000}"/>
    <cellStyle name="SAPBEXaggItem 3 2 25 2" xfId="18419" xr:uid="{00000000-0005-0000-0000-00005B1A0000}"/>
    <cellStyle name="SAPBEXaggItem 3 2 25 3" xfId="25354" xr:uid="{00000000-0005-0000-0000-00005C1A0000}"/>
    <cellStyle name="SAPBEXaggItem 3 2 25 4" xfId="31767" xr:uid="{00000000-0005-0000-0000-00005D1A0000}"/>
    <cellStyle name="SAPBEXaggItem 3 2 26" xfId="8561" xr:uid="{00000000-0005-0000-0000-00005E1A0000}"/>
    <cellStyle name="SAPBEXaggItem 3 2 26 2" xfId="18345" xr:uid="{00000000-0005-0000-0000-00005F1A0000}"/>
    <cellStyle name="SAPBEXaggItem 3 2 26 3" xfId="25281" xr:uid="{00000000-0005-0000-0000-0000601A0000}"/>
    <cellStyle name="SAPBEXaggItem 3 2 26 4" xfId="31694" xr:uid="{00000000-0005-0000-0000-0000611A0000}"/>
    <cellStyle name="SAPBEXaggItem 3 2 27" xfId="8137" xr:uid="{00000000-0005-0000-0000-0000621A0000}"/>
    <cellStyle name="SAPBEXaggItem 3 2 27 2" xfId="17921" xr:uid="{00000000-0005-0000-0000-0000631A0000}"/>
    <cellStyle name="SAPBEXaggItem 3 2 27 3" xfId="24866" xr:uid="{00000000-0005-0000-0000-0000641A0000}"/>
    <cellStyle name="SAPBEXaggItem 3 2 27 4" xfId="31286" xr:uid="{00000000-0005-0000-0000-0000651A0000}"/>
    <cellStyle name="SAPBEXaggItem 3 2 28" xfId="8129" xr:uid="{00000000-0005-0000-0000-0000661A0000}"/>
    <cellStyle name="SAPBEXaggItem 3 2 28 2" xfId="17913" xr:uid="{00000000-0005-0000-0000-0000671A0000}"/>
    <cellStyle name="SAPBEXaggItem 3 2 28 3" xfId="24858" xr:uid="{00000000-0005-0000-0000-0000681A0000}"/>
    <cellStyle name="SAPBEXaggItem 3 2 28 4" xfId="31278" xr:uid="{00000000-0005-0000-0000-0000691A0000}"/>
    <cellStyle name="SAPBEXaggItem 3 2 29" xfId="8375" xr:uid="{00000000-0005-0000-0000-00006A1A0000}"/>
    <cellStyle name="SAPBEXaggItem 3 2 29 2" xfId="18159" xr:uid="{00000000-0005-0000-0000-00006B1A0000}"/>
    <cellStyle name="SAPBEXaggItem 3 2 29 3" xfId="25098" xr:uid="{00000000-0005-0000-0000-00006C1A0000}"/>
    <cellStyle name="SAPBEXaggItem 3 2 29 4" xfId="31512" xr:uid="{00000000-0005-0000-0000-00006D1A0000}"/>
    <cellStyle name="SAPBEXaggItem 3 2 3" xfId="3839" xr:uid="{00000000-0005-0000-0000-00006E1A0000}"/>
    <cellStyle name="SAPBEXaggItem 3 2 3 2" xfId="13751" xr:uid="{00000000-0005-0000-0000-00006F1A0000}"/>
    <cellStyle name="SAPBEXaggItem 3 2 3 2 2" xfId="37381" xr:uid="{00000000-0005-0000-0000-0000701A0000}"/>
    <cellStyle name="SAPBEXaggItem 3 2 3 2 3" xfId="44326" xr:uid="{00000000-0005-0000-0000-0000711A0000}"/>
    <cellStyle name="SAPBEXaggItem 3 2 3 2 4" xfId="51122" xr:uid="{00000000-0005-0000-0000-0000721A0000}"/>
    <cellStyle name="SAPBEXaggItem 3 2 3 3" xfId="20881" xr:uid="{00000000-0005-0000-0000-0000731A0000}"/>
    <cellStyle name="SAPBEXaggItem 3 2 3 4" xfId="27377" xr:uid="{00000000-0005-0000-0000-0000741A0000}"/>
    <cellStyle name="SAPBEXaggItem 3 2 3 5" xfId="33636" xr:uid="{00000000-0005-0000-0000-0000751A0000}"/>
    <cellStyle name="SAPBEXaggItem 3 2 3 6" xfId="40771" xr:uid="{00000000-0005-0000-0000-0000761A0000}"/>
    <cellStyle name="SAPBEXaggItem 3 2 3 7" xfId="50531" xr:uid="{00000000-0005-0000-0000-0000771A0000}"/>
    <cellStyle name="SAPBEXaggItem 3 2 30" xfId="11668" xr:uid="{00000000-0005-0000-0000-0000781A0000}"/>
    <cellStyle name="SAPBEXaggItem 3 2 30 2" xfId="19127" xr:uid="{00000000-0005-0000-0000-0000791A0000}"/>
    <cellStyle name="SAPBEXaggItem 3 2 30 3" xfId="25759" xr:uid="{00000000-0005-0000-0000-00007A1A0000}"/>
    <cellStyle name="SAPBEXaggItem 3 2 31" xfId="9401" xr:uid="{00000000-0005-0000-0000-00007B1A0000}"/>
    <cellStyle name="SAPBEXaggItem 3 2 32" xfId="9165" xr:uid="{00000000-0005-0000-0000-00007C1A0000}"/>
    <cellStyle name="SAPBEXaggItem 3 2 33" xfId="32232" xr:uid="{00000000-0005-0000-0000-00007D1A0000}"/>
    <cellStyle name="SAPBEXaggItem 3 2 34" xfId="32133" xr:uid="{00000000-0005-0000-0000-00007E1A0000}"/>
    <cellStyle name="SAPBEXaggItem 3 2 35" xfId="47490" xr:uid="{00000000-0005-0000-0000-00007F1A0000}"/>
    <cellStyle name="SAPBEXaggItem 3 2 4" xfId="4061" xr:uid="{00000000-0005-0000-0000-0000801A0000}"/>
    <cellStyle name="SAPBEXaggItem 3 2 4 2" xfId="13948" xr:uid="{00000000-0005-0000-0000-0000811A0000}"/>
    <cellStyle name="SAPBEXaggItem 3 2 4 2 2" xfId="37602" xr:uid="{00000000-0005-0000-0000-0000821A0000}"/>
    <cellStyle name="SAPBEXaggItem 3 2 4 2 3" xfId="44546" xr:uid="{00000000-0005-0000-0000-0000831A0000}"/>
    <cellStyle name="SAPBEXaggItem 3 2 4 2 4" xfId="50966" xr:uid="{00000000-0005-0000-0000-0000841A0000}"/>
    <cellStyle name="SAPBEXaggItem 3 2 4 3" xfId="21044" xr:uid="{00000000-0005-0000-0000-0000851A0000}"/>
    <cellStyle name="SAPBEXaggItem 3 2 4 4" xfId="27537" xr:uid="{00000000-0005-0000-0000-0000861A0000}"/>
    <cellStyle name="SAPBEXaggItem 3 2 4 5" xfId="33861" xr:uid="{00000000-0005-0000-0000-0000871A0000}"/>
    <cellStyle name="SAPBEXaggItem 3 2 4 6" xfId="40995" xr:uid="{00000000-0005-0000-0000-0000881A0000}"/>
    <cellStyle name="SAPBEXaggItem 3 2 4 7" xfId="51605" xr:uid="{00000000-0005-0000-0000-0000891A0000}"/>
    <cellStyle name="SAPBEXaggItem 3 2 5" xfId="5035" xr:uid="{00000000-0005-0000-0000-00008A1A0000}"/>
    <cellStyle name="SAPBEXaggItem 3 2 5 2" xfId="14892" xr:uid="{00000000-0005-0000-0000-00008B1A0000}"/>
    <cellStyle name="SAPBEXaggItem 3 2 5 2 2" xfId="37660" xr:uid="{00000000-0005-0000-0000-00008C1A0000}"/>
    <cellStyle name="SAPBEXaggItem 3 2 5 2 3" xfId="44604" xr:uid="{00000000-0005-0000-0000-00008D1A0000}"/>
    <cellStyle name="SAPBEXaggItem 3 2 5 2 4" xfId="51115" xr:uid="{00000000-0005-0000-0000-00008E1A0000}"/>
    <cellStyle name="SAPBEXaggItem 3 2 5 3" xfId="21938" xr:uid="{00000000-0005-0000-0000-00008F1A0000}"/>
    <cellStyle name="SAPBEXaggItem 3 2 5 4" xfId="28402" xr:uid="{00000000-0005-0000-0000-0000901A0000}"/>
    <cellStyle name="SAPBEXaggItem 3 2 5 5" xfId="33919" xr:uid="{00000000-0005-0000-0000-0000911A0000}"/>
    <cellStyle name="SAPBEXaggItem 3 2 5 6" xfId="41053" xr:uid="{00000000-0005-0000-0000-0000921A0000}"/>
    <cellStyle name="SAPBEXaggItem 3 2 5 7" xfId="53633" xr:uid="{00000000-0005-0000-0000-0000931A0000}"/>
    <cellStyle name="SAPBEXaggItem 3 2 6" xfId="5168" xr:uid="{00000000-0005-0000-0000-0000941A0000}"/>
    <cellStyle name="SAPBEXaggItem 3 2 6 2" xfId="15025" xr:uid="{00000000-0005-0000-0000-0000951A0000}"/>
    <cellStyle name="SAPBEXaggItem 3 2 6 2 2" xfId="37373" xr:uid="{00000000-0005-0000-0000-0000961A0000}"/>
    <cellStyle name="SAPBEXaggItem 3 2 6 2 3" xfId="44319" xr:uid="{00000000-0005-0000-0000-0000971A0000}"/>
    <cellStyle name="SAPBEXaggItem 3 2 6 2 4" xfId="51408" xr:uid="{00000000-0005-0000-0000-0000981A0000}"/>
    <cellStyle name="SAPBEXaggItem 3 2 6 3" xfId="22067" xr:uid="{00000000-0005-0000-0000-0000991A0000}"/>
    <cellStyle name="SAPBEXaggItem 3 2 6 4" xfId="28530" xr:uid="{00000000-0005-0000-0000-00009A1A0000}"/>
    <cellStyle name="SAPBEXaggItem 3 2 6 5" xfId="33627" xr:uid="{00000000-0005-0000-0000-00009B1A0000}"/>
    <cellStyle name="SAPBEXaggItem 3 2 6 6" xfId="40763" xr:uid="{00000000-0005-0000-0000-00009C1A0000}"/>
    <cellStyle name="SAPBEXaggItem 3 2 6 7" xfId="52752" xr:uid="{00000000-0005-0000-0000-00009D1A0000}"/>
    <cellStyle name="SAPBEXaggItem 3 2 7" xfId="4926" xr:uid="{00000000-0005-0000-0000-00009E1A0000}"/>
    <cellStyle name="SAPBEXaggItem 3 2 7 2" xfId="14783" xr:uid="{00000000-0005-0000-0000-00009F1A0000}"/>
    <cellStyle name="SAPBEXaggItem 3 2 7 2 2" xfId="37278" xr:uid="{00000000-0005-0000-0000-0000A01A0000}"/>
    <cellStyle name="SAPBEXaggItem 3 2 7 2 3" xfId="44224" xr:uid="{00000000-0005-0000-0000-0000A11A0000}"/>
    <cellStyle name="SAPBEXaggItem 3 2 7 2 4" xfId="50520" xr:uid="{00000000-0005-0000-0000-0000A21A0000}"/>
    <cellStyle name="SAPBEXaggItem 3 2 7 3" xfId="21831" xr:uid="{00000000-0005-0000-0000-0000A31A0000}"/>
    <cellStyle name="SAPBEXaggItem 3 2 7 4" xfId="28296" xr:uid="{00000000-0005-0000-0000-0000A41A0000}"/>
    <cellStyle name="SAPBEXaggItem 3 2 7 5" xfId="33530" xr:uid="{00000000-0005-0000-0000-0000A51A0000}"/>
    <cellStyle name="SAPBEXaggItem 3 2 7 6" xfId="40666" xr:uid="{00000000-0005-0000-0000-0000A61A0000}"/>
    <cellStyle name="SAPBEXaggItem 3 2 7 7" xfId="52550" xr:uid="{00000000-0005-0000-0000-0000A71A0000}"/>
    <cellStyle name="SAPBEXaggItem 3 2 8" xfId="5306" xr:uid="{00000000-0005-0000-0000-0000A81A0000}"/>
    <cellStyle name="SAPBEXaggItem 3 2 8 2" xfId="15163" xr:uid="{00000000-0005-0000-0000-0000A91A0000}"/>
    <cellStyle name="SAPBEXaggItem 3 2 8 2 2" xfId="38407" xr:uid="{00000000-0005-0000-0000-0000AA1A0000}"/>
    <cellStyle name="SAPBEXaggItem 3 2 8 2 3" xfId="45325" xr:uid="{00000000-0005-0000-0000-0000AB1A0000}"/>
    <cellStyle name="SAPBEXaggItem 3 2 8 2 4" xfId="50112" xr:uid="{00000000-0005-0000-0000-0000AC1A0000}"/>
    <cellStyle name="SAPBEXaggItem 3 2 8 3" xfId="22205" xr:uid="{00000000-0005-0000-0000-0000AD1A0000}"/>
    <cellStyle name="SAPBEXaggItem 3 2 8 4" xfId="28668" xr:uid="{00000000-0005-0000-0000-0000AE1A0000}"/>
    <cellStyle name="SAPBEXaggItem 3 2 8 5" xfId="34741" xr:uid="{00000000-0005-0000-0000-0000AF1A0000}"/>
    <cellStyle name="SAPBEXaggItem 3 2 8 6" xfId="41779" xr:uid="{00000000-0005-0000-0000-0000B01A0000}"/>
    <cellStyle name="SAPBEXaggItem 3 2 8 7" xfId="51652" xr:uid="{00000000-0005-0000-0000-0000B11A0000}"/>
    <cellStyle name="SAPBEXaggItem 3 2 9" xfId="5111" xr:uid="{00000000-0005-0000-0000-0000B21A0000}"/>
    <cellStyle name="SAPBEXaggItem 3 2 9 2" xfId="14968" xr:uid="{00000000-0005-0000-0000-0000B31A0000}"/>
    <cellStyle name="SAPBEXaggItem 3 2 9 2 2" xfId="38484" xr:uid="{00000000-0005-0000-0000-0000B41A0000}"/>
    <cellStyle name="SAPBEXaggItem 3 2 9 2 3" xfId="45402" xr:uid="{00000000-0005-0000-0000-0000B51A0000}"/>
    <cellStyle name="SAPBEXaggItem 3 2 9 2 4" xfId="47493" xr:uid="{00000000-0005-0000-0000-0000B61A0000}"/>
    <cellStyle name="SAPBEXaggItem 3 2 9 3" xfId="22011" xr:uid="{00000000-0005-0000-0000-0000B71A0000}"/>
    <cellStyle name="SAPBEXaggItem 3 2 9 4" xfId="28474" xr:uid="{00000000-0005-0000-0000-0000B81A0000}"/>
    <cellStyle name="SAPBEXaggItem 3 2 9 5" xfId="34818" xr:uid="{00000000-0005-0000-0000-0000B91A0000}"/>
    <cellStyle name="SAPBEXaggItem 3 2 9 6" xfId="41856" xr:uid="{00000000-0005-0000-0000-0000BA1A0000}"/>
    <cellStyle name="SAPBEXaggItem 3 2 9 7" xfId="50897" xr:uid="{00000000-0005-0000-0000-0000BB1A0000}"/>
    <cellStyle name="SAPBEXaggItem 3 20" xfId="8496" xr:uid="{00000000-0005-0000-0000-0000BC1A0000}"/>
    <cellStyle name="SAPBEXaggItem 3 20 2" xfId="18280" xr:uid="{00000000-0005-0000-0000-0000BD1A0000}"/>
    <cellStyle name="SAPBEXaggItem 3 20 3" xfId="25216" xr:uid="{00000000-0005-0000-0000-0000BE1A0000}"/>
    <cellStyle name="SAPBEXaggItem 3 20 4" xfId="31629" xr:uid="{00000000-0005-0000-0000-0000BF1A0000}"/>
    <cellStyle name="SAPBEXaggItem 3 21" xfId="8854" xr:uid="{00000000-0005-0000-0000-0000C01A0000}"/>
    <cellStyle name="SAPBEXaggItem 3 21 2" xfId="18637" xr:uid="{00000000-0005-0000-0000-0000C11A0000}"/>
    <cellStyle name="SAPBEXaggItem 3 21 3" xfId="25563" xr:uid="{00000000-0005-0000-0000-0000C21A0000}"/>
    <cellStyle name="SAPBEXaggItem 3 21 4" xfId="31973" xr:uid="{00000000-0005-0000-0000-0000C31A0000}"/>
    <cellStyle name="SAPBEXaggItem 3 22" xfId="11556" xr:uid="{00000000-0005-0000-0000-0000C41A0000}"/>
    <cellStyle name="SAPBEXaggItem 3 22 2" xfId="19015" xr:uid="{00000000-0005-0000-0000-0000C51A0000}"/>
    <cellStyle name="SAPBEXaggItem 3 22 3" xfId="25647" xr:uid="{00000000-0005-0000-0000-0000C61A0000}"/>
    <cellStyle name="SAPBEXaggItem 3 23" xfId="9270" xr:uid="{00000000-0005-0000-0000-0000C71A0000}"/>
    <cellStyle name="SAPBEXaggItem 3 24" xfId="13772" xr:uid="{00000000-0005-0000-0000-0000C81A0000}"/>
    <cellStyle name="SAPBEXaggItem 3 25" xfId="47867" xr:uid="{00000000-0005-0000-0000-0000C91A0000}"/>
    <cellStyle name="SAPBEXaggItem 3 3" xfId="909" xr:uid="{00000000-0005-0000-0000-0000CA1A0000}"/>
    <cellStyle name="SAPBEXaggItem 3 3 2" xfId="2794" xr:uid="{00000000-0005-0000-0000-0000CB1A0000}"/>
    <cellStyle name="SAPBEXaggItem 3 3 2 2" xfId="13021" xr:uid="{00000000-0005-0000-0000-0000CC1A0000}"/>
    <cellStyle name="SAPBEXaggItem 3 3 2 2 2" xfId="20417" xr:uid="{00000000-0005-0000-0000-0000CD1A0000}"/>
    <cellStyle name="SAPBEXaggItem 3 3 2 2 3" xfId="27024" xr:uid="{00000000-0005-0000-0000-0000CE1A0000}"/>
    <cellStyle name="SAPBEXaggItem 3 3 2 3" xfId="10615" xr:uid="{00000000-0005-0000-0000-0000CF1A0000}"/>
    <cellStyle name="SAPBEXaggItem 3 3 2 4" xfId="9799" xr:uid="{00000000-0005-0000-0000-0000D01A0000}"/>
    <cellStyle name="SAPBEXaggItem 3 3 2 5" xfId="9139" xr:uid="{00000000-0005-0000-0000-0000D11A0000}"/>
    <cellStyle name="SAPBEXaggItem 3 3 2 6" xfId="38248" xr:uid="{00000000-0005-0000-0000-0000D21A0000}"/>
    <cellStyle name="SAPBEXaggItem 3 3 2 7" xfId="45167" xr:uid="{00000000-0005-0000-0000-0000D31A0000}"/>
    <cellStyle name="SAPBEXaggItem 3 3 2 8" xfId="48656" xr:uid="{00000000-0005-0000-0000-0000D41A0000}"/>
    <cellStyle name="SAPBEXaggItem 3 3 3" xfId="11788" xr:uid="{00000000-0005-0000-0000-0000D51A0000}"/>
    <cellStyle name="SAPBEXaggItem 3 3 3 2" xfId="19247" xr:uid="{00000000-0005-0000-0000-0000D61A0000}"/>
    <cellStyle name="SAPBEXaggItem 3 3 3 3" xfId="25879" xr:uid="{00000000-0005-0000-0000-0000D71A0000}"/>
    <cellStyle name="SAPBEXaggItem 3 3 4" xfId="9609" xr:uid="{00000000-0005-0000-0000-0000D81A0000}"/>
    <cellStyle name="SAPBEXaggItem 3 3 5" xfId="11502" xr:uid="{00000000-0005-0000-0000-0000D91A0000}"/>
    <cellStyle name="SAPBEXaggItem 3 3 6" xfId="34582" xr:uid="{00000000-0005-0000-0000-0000DA1A0000}"/>
    <cellStyle name="SAPBEXaggItem 3 3 7" xfId="41621" xr:uid="{00000000-0005-0000-0000-0000DB1A0000}"/>
    <cellStyle name="SAPBEXaggItem 3 3 8" xfId="50988" xr:uid="{00000000-0005-0000-0000-0000DC1A0000}"/>
    <cellStyle name="SAPBEXaggItem 3 4" xfId="1183" xr:uid="{00000000-0005-0000-0000-0000DD1A0000}"/>
    <cellStyle name="SAPBEXaggItem 3 4 2" xfId="10812" xr:uid="{00000000-0005-0000-0000-0000DE1A0000}"/>
    <cellStyle name="SAPBEXaggItem 3 4 2 2" xfId="13720" xr:uid="{00000000-0005-0000-0000-0000DF1A0000}"/>
    <cellStyle name="SAPBEXaggItem 3 4 2 3" xfId="37902" xr:uid="{00000000-0005-0000-0000-0000E01A0000}"/>
    <cellStyle name="SAPBEXaggItem 3 4 2 4" xfId="44842" xr:uid="{00000000-0005-0000-0000-0000E11A0000}"/>
    <cellStyle name="SAPBEXaggItem 3 4 2 5" xfId="49153" xr:uid="{00000000-0005-0000-0000-0000E21A0000}"/>
    <cellStyle name="SAPBEXaggItem 3 4 3" xfId="11962" xr:uid="{00000000-0005-0000-0000-0000E31A0000}"/>
    <cellStyle name="SAPBEXaggItem 3 4 3 2" xfId="19421" xr:uid="{00000000-0005-0000-0000-0000E41A0000}"/>
    <cellStyle name="SAPBEXaggItem 3 4 3 3" xfId="26048" xr:uid="{00000000-0005-0000-0000-0000E51A0000}"/>
    <cellStyle name="SAPBEXaggItem 3 4 4" xfId="9851" xr:uid="{00000000-0005-0000-0000-0000E61A0000}"/>
    <cellStyle name="SAPBEXaggItem 3 4 5" xfId="13094" xr:uid="{00000000-0005-0000-0000-0000E71A0000}"/>
    <cellStyle name="SAPBEXaggItem 3 4 6" xfId="34159" xr:uid="{00000000-0005-0000-0000-0000E81A0000}"/>
    <cellStyle name="SAPBEXaggItem 3 4 7" xfId="41291" xr:uid="{00000000-0005-0000-0000-0000E91A0000}"/>
    <cellStyle name="SAPBEXaggItem 3 4 8" xfId="52813" xr:uid="{00000000-0005-0000-0000-0000EA1A0000}"/>
    <cellStyle name="SAPBEXaggItem 3 5" xfId="1277" xr:uid="{00000000-0005-0000-0000-0000EB1A0000}"/>
    <cellStyle name="SAPBEXaggItem 3 5 2" xfId="10149" xr:uid="{00000000-0005-0000-0000-0000EC1A0000}"/>
    <cellStyle name="SAPBEXaggItem 3 5 2 2" xfId="11194" xr:uid="{00000000-0005-0000-0000-0000ED1A0000}"/>
    <cellStyle name="SAPBEXaggItem 3 5 2 3" xfId="38735" xr:uid="{00000000-0005-0000-0000-0000EE1A0000}"/>
    <cellStyle name="SAPBEXaggItem 3 5 2 4" xfId="45653" xr:uid="{00000000-0005-0000-0000-0000EF1A0000}"/>
    <cellStyle name="SAPBEXaggItem 3 5 2 5" xfId="49492" xr:uid="{00000000-0005-0000-0000-0000F01A0000}"/>
    <cellStyle name="SAPBEXaggItem 3 5 3" xfId="10904" xr:uid="{00000000-0005-0000-0000-0000F11A0000}"/>
    <cellStyle name="SAPBEXaggItem 3 5 3 2" xfId="9029" xr:uid="{00000000-0005-0000-0000-0000F21A0000}"/>
    <cellStyle name="SAPBEXaggItem 3 5 4" xfId="12050" xr:uid="{00000000-0005-0000-0000-0000F31A0000}"/>
    <cellStyle name="SAPBEXaggItem 3 5 4 2" xfId="19509" xr:uid="{00000000-0005-0000-0000-0000F41A0000}"/>
    <cellStyle name="SAPBEXaggItem 3 5 4 3" xfId="26134" xr:uid="{00000000-0005-0000-0000-0000F51A0000}"/>
    <cellStyle name="SAPBEXaggItem 3 5 5" xfId="9944" xr:uid="{00000000-0005-0000-0000-0000F61A0000}"/>
    <cellStyle name="SAPBEXaggItem 3 5 6" xfId="13063" xr:uid="{00000000-0005-0000-0000-0000F71A0000}"/>
    <cellStyle name="SAPBEXaggItem 3 5 7" xfId="35070" xr:uid="{00000000-0005-0000-0000-0000F81A0000}"/>
    <cellStyle name="SAPBEXaggItem 3 5 8" xfId="42107" xr:uid="{00000000-0005-0000-0000-0000F91A0000}"/>
    <cellStyle name="SAPBEXaggItem 3 5 9" xfId="50854" xr:uid="{00000000-0005-0000-0000-0000FA1A0000}"/>
    <cellStyle name="SAPBEXaggItem 3 6" xfId="1498" xr:uid="{00000000-0005-0000-0000-0000FB1A0000}"/>
    <cellStyle name="SAPBEXaggItem 3 6 2" xfId="12157" xr:uid="{00000000-0005-0000-0000-0000FC1A0000}"/>
    <cellStyle name="SAPBEXaggItem 3 6 2 2" xfId="19616" xr:uid="{00000000-0005-0000-0000-0000FD1A0000}"/>
    <cellStyle name="SAPBEXaggItem 3 6 2 3" xfId="26239" xr:uid="{00000000-0005-0000-0000-0000FE1A0000}"/>
    <cellStyle name="SAPBEXaggItem 3 6 2 4" xfId="38666" xr:uid="{00000000-0005-0000-0000-0000FF1A0000}"/>
    <cellStyle name="SAPBEXaggItem 3 6 2 5" xfId="45584" xr:uid="{00000000-0005-0000-0000-0000001B0000}"/>
    <cellStyle name="SAPBEXaggItem 3 6 2 6" xfId="48844" xr:uid="{00000000-0005-0000-0000-0000011B0000}"/>
    <cellStyle name="SAPBEXaggItem 3 6 3" xfId="11050" xr:uid="{00000000-0005-0000-0000-0000021B0000}"/>
    <cellStyle name="SAPBEXaggItem 3 6 4" xfId="18702" xr:uid="{00000000-0005-0000-0000-0000031B0000}"/>
    <cellStyle name="SAPBEXaggItem 3 6 5" xfId="35001" xr:uid="{00000000-0005-0000-0000-0000041B0000}"/>
    <cellStyle name="SAPBEXaggItem 3 6 6" xfId="42038" xr:uid="{00000000-0005-0000-0000-0000051B0000}"/>
    <cellStyle name="SAPBEXaggItem 3 6 7" xfId="53494" xr:uid="{00000000-0005-0000-0000-0000061B0000}"/>
    <cellStyle name="SAPBEXaggItem 3 7" xfId="1925" xr:uid="{00000000-0005-0000-0000-0000071B0000}"/>
    <cellStyle name="SAPBEXaggItem 3 7 2" xfId="12277" xr:uid="{00000000-0005-0000-0000-0000081B0000}"/>
    <cellStyle name="SAPBEXaggItem 3 7 2 2" xfId="19736" xr:uid="{00000000-0005-0000-0000-0000091B0000}"/>
    <cellStyle name="SAPBEXaggItem 3 7 2 3" xfId="26359" xr:uid="{00000000-0005-0000-0000-00000A1B0000}"/>
    <cellStyle name="SAPBEXaggItem 3 7 2 4" xfId="39334" xr:uid="{00000000-0005-0000-0000-00000B1B0000}"/>
    <cellStyle name="SAPBEXaggItem 3 7 2 5" xfId="46252" xr:uid="{00000000-0005-0000-0000-00000C1B0000}"/>
    <cellStyle name="SAPBEXaggItem 3 7 2 6" xfId="50158" xr:uid="{00000000-0005-0000-0000-00000D1B0000}"/>
    <cellStyle name="SAPBEXaggItem 3 7 3" xfId="11347" xr:uid="{00000000-0005-0000-0000-00000E1B0000}"/>
    <cellStyle name="SAPBEXaggItem 3 7 4" xfId="18880" xr:uid="{00000000-0005-0000-0000-00000F1B0000}"/>
    <cellStyle name="SAPBEXaggItem 3 7 5" xfId="35700" xr:uid="{00000000-0005-0000-0000-0000101B0000}"/>
    <cellStyle name="SAPBEXaggItem 3 7 6" xfId="42706" xr:uid="{00000000-0005-0000-0000-0000111B0000}"/>
    <cellStyle name="SAPBEXaggItem 3 7 7" xfId="51820" xr:uid="{00000000-0005-0000-0000-0000121B0000}"/>
    <cellStyle name="SAPBEXaggItem 3 8" xfId="2137" xr:uid="{00000000-0005-0000-0000-0000131B0000}"/>
    <cellStyle name="SAPBEXaggItem 3 8 2" xfId="12401" xr:uid="{00000000-0005-0000-0000-0000141B0000}"/>
    <cellStyle name="SAPBEXaggItem 3 8 2 2" xfId="19857" xr:uid="{00000000-0005-0000-0000-0000151B0000}"/>
    <cellStyle name="SAPBEXaggItem 3 8 2 3" xfId="26479" xr:uid="{00000000-0005-0000-0000-0000161B0000}"/>
    <cellStyle name="SAPBEXaggItem 3 8 2 4" xfId="40361" xr:uid="{00000000-0005-0000-0000-0000171B0000}"/>
    <cellStyle name="SAPBEXaggItem 3 8 2 5" xfId="47279" xr:uid="{00000000-0005-0000-0000-0000181B0000}"/>
    <cellStyle name="SAPBEXaggItem 3 8 2 6" xfId="48017" xr:uid="{00000000-0005-0000-0000-0000191B0000}"/>
    <cellStyle name="SAPBEXaggItem 3 8 3" xfId="10332" xr:uid="{00000000-0005-0000-0000-00001A1B0000}"/>
    <cellStyle name="SAPBEXaggItem 3 8 4" xfId="13995" xr:uid="{00000000-0005-0000-0000-00001B1B0000}"/>
    <cellStyle name="SAPBEXaggItem 3 8 5" xfId="13090" xr:uid="{00000000-0005-0000-0000-00001C1B0000}"/>
    <cellStyle name="SAPBEXaggItem 3 8 6" xfId="36777" xr:uid="{00000000-0005-0000-0000-00001D1B0000}"/>
    <cellStyle name="SAPBEXaggItem 3 8 7" xfId="43733" xr:uid="{00000000-0005-0000-0000-00001E1B0000}"/>
    <cellStyle name="SAPBEXaggItem 3 8 8" xfId="50591" xr:uid="{00000000-0005-0000-0000-00001F1B0000}"/>
    <cellStyle name="SAPBEXaggItem 3 9" xfId="2291" xr:uid="{00000000-0005-0000-0000-0000201B0000}"/>
    <cellStyle name="SAPBEXaggItem 3 9 2" xfId="12544" xr:uid="{00000000-0005-0000-0000-0000211B0000}"/>
    <cellStyle name="SAPBEXaggItem 3 9 3" xfId="19981" xr:uid="{00000000-0005-0000-0000-0000221B0000}"/>
    <cellStyle name="SAPBEXaggItem 3 9 4" xfId="26599" xr:uid="{00000000-0005-0000-0000-0000231B0000}"/>
    <cellStyle name="SAPBEXaggItem 3 9 5" xfId="37031" xr:uid="{00000000-0005-0000-0000-0000241B0000}"/>
    <cellStyle name="SAPBEXaggItem 3 9 6" xfId="43977" xr:uid="{00000000-0005-0000-0000-0000251B0000}"/>
    <cellStyle name="SAPBEXaggItem 3 9 7" xfId="52314" xr:uid="{00000000-0005-0000-0000-0000261B0000}"/>
    <cellStyle name="SAPBEXaggItem 4" xfId="355" xr:uid="{00000000-0005-0000-0000-0000271B0000}"/>
    <cellStyle name="SAPBEXaggItem 4 10" xfId="5442" xr:uid="{00000000-0005-0000-0000-0000281B0000}"/>
    <cellStyle name="SAPBEXaggItem 4 10 2" xfId="15299" xr:uid="{00000000-0005-0000-0000-0000291B0000}"/>
    <cellStyle name="SAPBEXaggItem 4 10 2 2" xfId="38564" xr:uid="{00000000-0005-0000-0000-00002A1B0000}"/>
    <cellStyle name="SAPBEXaggItem 4 10 2 3" xfId="45482" xr:uid="{00000000-0005-0000-0000-00002B1B0000}"/>
    <cellStyle name="SAPBEXaggItem 4 10 2 4" xfId="48711" xr:uid="{00000000-0005-0000-0000-00002C1B0000}"/>
    <cellStyle name="SAPBEXaggItem 4 10 3" xfId="22339" xr:uid="{00000000-0005-0000-0000-00002D1B0000}"/>
    <cellStyle name="SAPBEXaggItem 4 10 4" xfId="28801" xr:uid="{00000000-0005-0000-0000-00002E1B0000}"/>
    <cellStyle name="SAPBEXaggItem 4 10 5" xfId="34898" xr:uid="{00000000-0005-0000-0000-00002F1B0000}"/>
    <cellStyle name="SAPBEXaggItem 4 10 6" xfId="41936" xr:uid="{00000000-0005-0000-0000-0000301B0000}"/>
    <cellStyle name="SAPBEXaggItem 4 10 7" xfId="47696" xr:uid="{00000000-0005-0000-0000-0000311B0000}"/>
    <cellStyle name="SAPBEXaggItem 4 11" xfId="6690" xr:uid="{00000000-0005-0000-0000-0000321B0000}"/>
    <cellStyle name="SAPBEXaggItem 4 11 2" xfId="16533" xr:uid="{00000000-0005-0000-0000-0000331B0000}"/>
    <cellStyle name="SAPBEXaggItem 4 11 2 2" xfId="39067" xr:uid="{00000000-0005-0000-0000-0000341B0000}"/>
    <cellStyle name="SAPBEXaggItem 4 11 2 3" xfId="45985" xr:uid="{00000000-0005-0000-0000-0000351B0000}"/>
    <cellStyle name="SAPBEXaggItem 4 11 2 4" xfId="49611" xr:uid="{00000000-0005-0000-0000-0000361B0000}"/>
    <cellStyle name="SAPBEXaggItem 4 11 3" xfId="23536" xr:uid="{00000000-0005-0000-0000-0000371B0000}"/>
    <cellStyle name="SAPBEXaggItem 4 11 4" xfId="29984" xr:uid="{00000000-0005-0000-0000-0000381B0000}"/>
    <cellStyle name="SAPBEXaggItem 4 11 5" xfId="35404" xr:uid="{00000000-0005-0000-0000-0000391B0000}"/>
    <cellStyle name="SAPBEXaggItem 4 11 6" xfId="42439" xr:uid="{00000000-0005-0000-0000-00003A1B0000}"/>
    <cellStyle name="SAPBEXaggItem 4 11 7" xfId="53201" xr:uid="{00000000-0005-0000-0000-00003B1B0000}"/>
    <cellStyle name="SAPBEXaggItem 4 12" xfId="6951" xr:uid="{00000000-0005-0000-0000-00003C1B0000}"/>
    <cellStyle name="SAPBEXaggItem 4 12 2" xfId="16741" xr:uid="{00000000-0005-0000-0000-00003D1B0000}"/>
    <cellStyle name="SAPBEXaggItem 4 12 2 2" xfId="38836" xr:uid="{00000000-0005-0000-0000-00003E1B0000}"/>
    <cellStyle name="SAPBEXaggItem 4 12 2 3" xfId="45754" xr:uid="{00000000-0005-0000-0000-00003F1B0000}"/>
    <cellStyle name="SAPBEXaggItem 4 12 2 4" xfId="49798" xr:uid="{00000000-0005-0000-0000-0000401B0000}"/>
    <cellStyle name="SAPBEXaggItem 4 12 3" xfId="23709" xr:uid="{00000000-0005-0000-0000-0000411B0000}"/>
    <cellStyle name="SAPBEXaggItem 4 12 4" xfId="30145" xr:uid="{00000000-0005-0000-0000-0000421B0000}"/>
    <cellStyle name="SAPBEXaggItem 4 12 5" xfId="35172" xr:uid="{00000000-0005-0000-0000-0000431B0000}"/>
    <cellStyle name="SAPBEXaggItem 4 12 6" xfId="42208" xr:uid="{00000000-0005-0000-0000-0000441B0000}"/>
    <cellStyle name="SAPBEXaggItem 4 12 7" xfId="52686" xr:uid="{00000000-0005-0000-0000-0000451B0000}"/>
    <cellStyle name="SAPBEXaggItem 4 13" xfId="5495" xr:uid="{00000000-0005-0000-0000-0000461B0000}"/>
    <cellStyle name="SAPBEXaggItem 4 13 2" xfId="15351" xr:uid="{00000000-0005-0000-0000-0000471B0000}"/>
    <cellStyle name="SAPBEXaggItem 4 13 2 2" xfId="39945" xr:uid="{00000000-0005-0000-0000-0000481B0000}"/>
    <cellStyle name="SAPBEXaggItem 4 13 2 3" xfId="46863" xr:uid="{00000000-0005-0000-0000-0000491B0000}"/>
    <cellStyle name="SAPBEXaggItem 4 13 2 4" xfId="49622" xr:uid="{00000000-0005-0000-0000-00004A1B0000}"/>
    <cellStyle name="SAPBEXaggItem 4 13 3" xfId="22387" xr:uid="{00000000-0005-0000-0000-00004B1B0000}"/>
    <cellStyle name="SAPBEXaggItem 4 13 4" xfId="28849" xr:uid="{00000000-0005-0000-0000-00004C1B0000}"/>
    <cellStyle name="SAPBEXaggItem 4 13 5" xfId="36334" xr:uid="{00000000-0005-0000-0000-00004D1B0000}"/>
    <cellStyle name="SAPBEXaggItem 4 13 6" xfId="43317" xr:uid="{00000000-0005-0000-0000-00004E1B0000}"/>
    <cellStyle name="SAPBEXaggItem 4 13 7" xfId="50556" xr:uid="{00000000-0005-0000-0000-00004F1B0000}"/>
    <cellStyle name="SAPBEXaggItem 4 14" xfId="7121" xr:uid="{00000000-0005-0000-0000-0000501B0000}"/>
    <cellStyle name="SAPBEXaggItem 4 14 2" xfId="16911" xr:uid="{00000000-0005-0000-0000-0000511B0000}"/>
    <cellStyle name="SAPBEXaggItem 4 14 2 2" xfId="40054" xr:uid="{00000000-0005-0000-0000-0000521B0000}"/>
    <cellStyle name="SAPBEXaggItem 4 14 2 3" xfId="46972" xr:uid="{00000000-0005-0000-0000-0000531B0000}"/>
    <cellStyle name="SAPBEXaggItem 4 14 2 4" xfId="50136" xr:uid="{00000000-0005-0000-0000-0000541B0000}"/>
    <cellStyle name="SAPBEXaggItem 4 14 3" xfId="23874" xr:uid="{00000000-0005-0000-0000-0000551B0000}"/>
    <cellStyle name="SAPBEXaggItem 4 14 4" xfId="30309" xr:uid="{00000000-0005-0000-0000-0000561B0000}"/>
    <cellStyle name="SAPBEXaggItem 4 14 5" xfId="36469" xr:uid="{00000000-0005-0000-0000-0000571B0000}"/>
    <cellStyle name="SAPBEXaggItem 4 14 6" xfId="43426" xr:uid="{00000000-0005-0000-0000-0000581B0000}"/>
    <cellStyle name="SAPBEXaggItem 4 14 7" xfId="51624" xr:uid="{00000000-0005-0000-0000-0000591B0000}"/>
    <cellStyle name="SAPBEXaggItem 4 15" xfId="6136" xr:uid="{00000000-0005-0000-0000-00005A1B0000}"/>
    <cellStyle name="SAPBEXaggItem 4 15 2" xfId="15984" xr:uid="{00000000-0005-0000-0000-00005B1B0000}"/>
    <cellStyle name="SAPBEXaggItem 4 15 2 2" xfId="39931" xr:uid="{00000000-0005-0000-0000-00005C1B0000}"/>
    <cellStyle name="SAPBEXaggItem 4 15 2 3" xfId="46849" xr:uid="{00000000-0005-0000-0000-00005D1B0000}"/>
    <cellStyle name="SAPBEXaggItem 4 15 2 4" xfId="49970" xr:uid="{00000000-0005-0000-0000-00005E1B0000}"/>
    <cellStyle name="SAPBEXaggItem 4 15 3" xfId="23000" xr:uid="{00000000-0005-0000-0000-00005F1B0000}"/>
    <cellStyle name="SAPBEXaggItem 4 15 4" xfId="29458" xr:uid="{00000000-0005-0000-0000-0000601B0000}"/>
    <cellStyle name="SAPBEXaggItem 4 15 5" xfId="36319" xr:uid="{00000000-0005-0000-0000-0000611B0000}"/>
    <cellStyle name="SAPBEXaggItem 4 15 6" xfId="43303" xr:uid="{00000000-0005-0000-0000-0000621B0000}"/>
    <cellStyle name="SAPBEXaggItem 4 15 7" xfId="53879" xr:uid="{00000000-0005-0000-0000-0000631B0000}"/>
    <cellStyle name="SAPBEXaggItem 4 16" xfId="7019" xr:uid="{00000000-0005-0000-0000-0000641B0000}"/>
    <cellStyle name="SAPBEXaggItem 4 16 2" xfId="16809" xr:uid="{00000000-0005-0000-0000-0000651B0000}"/>
    <cellStyle name="SAPBEXaggItem 4 16 2 2" xfId="39302" xr:uid="{00000000-0005-0000-0000-0000661B0000}"/>
    <cellStyle name="SAPBEXaggItem 4 16 2 3" xfId="46220" xr:uid="{00000000-0005-0000-0000-0000671B0000}"/>
    <cellStyle name="SAPBEXaggItem 4 16 2 4" xfId="48682" xr:uid="{00000000-0005-0000-0000-0000681B0000}"/>
    <cellStyle name="SAPBEXaggItem 4 16 3" xfId="23776" xr:uid="{00000000-0005-0000-0000-0000691B0000}"/>
    <cellStyle name="SAPBEXaggItem 4 16 4" xfId="30212" xr:uid="{00000000-0005-0000-0000-00006A1B0000}"/>
    <cellStyle name="SAPBEXaggItem 4 16 5" xfId="35666" xr:uid="{00000000-0005-0000-0000-00006B1B0000}"/>
    <cellStyle name="SAPBEXaggItem 4 16 6" xfId="42674" xr:uid="{00000000-0005-0000-0000-00006C1B0000}"/>
    <cellStyle name="SAPBEXaggItem 4 16 7" xfId="53566" xr:uid="{00000000-0005-0000-0000-00006D1B0000}"/>
    <cellStyle name="SAPBEXaggItem 4 17" xfId="5965" xr:uid="{00000000-0005-0000-0000-00006E1B0000}"/>
    <cellStyle name="SAPBEXaggItem 4 17 2" xfId="15816" xr:uid="{00000000-0005-0000-0000-00006F1B0000}"/>
    <cellStyle name="SAPBEXaggItem 4 17 2 2" xfId="39476" xr:uid="{00000000-0005-0000-0000-0000701B0000}"/>
    <cellStyle name="SAPBEXaggItem 4 17 2 3" xfId="46394" xr:uid="{00000000-0005-0000-0000-0000711B0000}"/>
    <cellStyle name="SAPBEXaggItem 4 17 2 4" xfId="49430" xr:uid="{00000000-0005-0000-0000-0000721B0000}"/>
    <cellStyle name="SAPBEXaggItem 4 17 3" xfId="22838" xr:uid="{00000000-0005-0000-0000-0000731B0000}"/>
    <cellStyle name="SAPBEXaggItem 4 17 4" xfId="29299" xr:uid="{00000000-0005-0000-0000-0000741B0000}"/>
    <cellStyle name="SAPBEXaggItem 4 17 5" xfId="35844" xr:uid="{00000000-0005-0000-0000-0000751B0000}"/>
    <cellStyle name="SAPBEXaggItem 4 17 6" xfId="42848" xr:uid="{00000000-0005-0000-0000-0000761B0000}"/>
    <cellStyle name="SAPBEXaggItem 4 17 7" xfId="53055" xr:uid="{00000000-0005-0000-0000-0000771B0000}"/>
    <cellStyle name="SAPBEXaggItem 4 18" xfId="5560" xr:uid="{00000000-0005-0000-0000-0000781B0000}"/>
    <cellStyle name="SAPBEXaggItem 4 18 2" xfId="15416" xr:uid="{00000000-0005-0000-0000-0000791B0000}"/>
    <cellStyle name="SAPBEXaggItem 4 18 2 2" xfId="39284" xr:uid="{00000000-0005-0000-0000-00007A1B0000}"/>
    <cellStyle name="SAPBEXaggItem 4 18 2 3" xfId="46202" xr:uid="{00000000-0005-0000-0000-00007B1B0000}"/>
    <cellStyle name="SAPBEXaggItem 4 18 2 4" xfId="49697" xr:uid="{00000000-0005-0000-0000-00007C1B0000}"/>
    <cellStyle name="SAPBEXaggItem 4 18 3" xfId="22451" xr:uid="{00000000-0005-0000-0000-00007D1B0000}"/>
    <cellStyle name="SAPBEXaggItem 4 18 4" xfId="28913" xr:uid="{00000000-0005-0000-0000-00007E1B0000}"/>
    <cellStyle name="SAPBEXaggItem 4 18 5" xfId="35648" xr:uid="{00000000-0005-0000-0000-00007F1B0000}"/>
    <cellStyle name="SAPBEXaggItem 4 18 6" xfId="42656" xr:uid="{00000000-0005-0000-0000-0000801B0000}"/>
    <cellStyle name="SAPBEXaggItem 4 18 7" xfId="54010" xr:uid="{00000000-0005-0000-0000-0000811B0000}"/>
    <cellStyle name="SAPBEXaggItem 4 19" xfId="7299" xr:uid="{00000000-0005-0000-0000-0000821B0000}"/>
    <cellStyle name="SAPBEXaggItem 4 19 2" xfId="17085" xr:uid="{00000000-0005-0000-0000-0000831B0000}"/>
    <cellStyle name="SAPBEXaggItem 4 19 2 2" xfId="39475" xr:uid="{00000000-0005-0000-0000-0000841B0000}"/>
    <cellStyle name="SAPBEXaggItem 4 19 2 3" xfId="46393" xr:uid="{00000000-0005-0000-0000-0000851B0000}"/>
    <cellStyle name="SAPBEXaggItem 4 19 2 4" xfId="48089" xr:uid="{00000000-0005-0000-0000-0000861B0000}"/>
    <cellStyle name="SAPBEXaggItem 4 19 3" xfId="24047" xr:uid="{00000000-0005-0000-0000-0000871B0000}"/>
    <cellStyle name="SAPBEXaggItem 4 19 4" xfId="30477" xr:uid="{00000000-0005-0000-0000-0000881B0000}"/>
    <cellStyle name="SAPBEXaggItem 4 19 5" xfId="35843" xr:uid="{00000000-0005-0000-0000-0000891B0000}"/>
    <cellStyle name="SAPBEXaggItem 4 19 6" xfId="42847" xr:uid="{00000000-0005-0000-0000-00008A1B0000}"/>
    <cellStyle name="SAPBEXaggItem 4 19 7" xfId="50261" xr:uid="{00000000-0005-0000-0000-00008B1B0000}"/>
    <cellStyle name="SAPBEXaggItem 4 2" xfId="2586" xr:uid="{00000000-0005-0000-0000-00008C1B0000}"/>
    <cellStyle name="SAPBEXaggItem 4 2 2" xfId="12821" xr:uid="{00000000-0005-0000-0000-00008D1B0000}"/>
    <cellStyle name="SAPBEXaggItem 4 2 2 2" xfId="20227" xr:uid="{00000000-0005-0000-0000-00008E1B0000}"/>
    <cellStyle name="SAPBEXaggItem 4 2 2 3" xfId="26838" xr:uid="{00000000-0005-0000-0000-00008F1B0000}"/>
    <cellStyle name="SAPBEXaggItem 4 2 2 4" xfId="37413" xr:uid="{00000000-0005-0000-0000-0000901B0000}"/>
    <cellStyle name="SAPBEXaggItem 4 2 2 5" xfId="44358" xr:uid="{00000000-0005-0000-0000-0000911B0000}"/>
    <cellStyle name="SAPBEXaggItem 4 2 2 6" xfId="54240" xr:uid="{00000000-0005-0000-0000-0000921B0000}"/>
    <cellStyle name="SAPBEXaggItem 4 2 3" xfId="10283" xr:uid="{00000000-0005-0000-0000-0000931B0000}"/>
    <cellStyle name="SAPBEXaggItem 4 2 4" xfId="11167" xr:uid="{00000000-0005-0000-0000-0000941B0000}"/>
    <cellStyle name="SAPBEXaggItem 4 2 5" xfId="23230" xr:uid="{00000000-0005-0000-0000-0000951B0000}"/>
    <cellStyle name="SAPBEXaggItem 4 2 6" xfId="33670" xr:uid="{00000000-0005-0000-0000-0000961B0000}"/>
    <cellStyle name="SAPBEXaggItem 4 2 7" xfId="40805" xr:uid="{00000000-0005-0000-0000-0000971B0000}"/>
    <cellStyle name="SAPBEXaggItem 4 2 8" xfId="53544" xr:uid="{00000000-0005-0000-0000-0000981B0000}"/>
    <cellStyle name="SAPBEXaggItem 4 20" xfId="7209" xr:uid="{00000000-0005-0000-0000-0000991B0000}"/>
    <cellStyle name="SAPBEXaggItem 4 20 2" xfId="16998" xr:uid="{00000000-0005-0000-0000-00009A1B0000}"/>
    <cellStyle name="SAPBEXaggItem 4 20 2 2" xfId="39917" xr:uid="{00000000-0005-0000-0000-00009B1B0000}"/>
    <cellStyle name="SAPBEXaggItem 4 20 2 3" xfId="46835" xr:uid="{00000000-0005-0000-0000-00009C1B0000}"/>
    <cellStyle name="SAPBEXaggItem 4 20 2 4" xfId="48188" xr:uid="{00000000-0005-0000-0000-00009D1B0000}"/>
    <cellStyle name="SAPBEXaggItem 4 20 3" xfId="23960" xr:uid="{00000000-0005-0000-0000-00009E1B0000}"/>
    <cellStyle name="SAPBEXaggItem 4 20 4" xfId="30394" xr:uid="{00000000-0005-0000-0000-00009F1B0000}"/>
    <cellStyle name="SAPBEXaggItem 4 20 5" xfId="36302" xr:uid="{00000000-0005-0000-0000-0000A01B0000}"/>
    <cellStyle name="SAPBEXaggItem 4 20 6" xfId="43289" xr:uid="{00000000-0005-0000-0000-0000A11B0000}"/>
    <cellStyle name="SAPBEXaggItem 4 20 7" xfId="53959" xr:uid="{00000000-0005-0000-0000-0000A21B0000}"/>
    <cellStyle name="SAPBEXaggItem 4 21" xfId="6301" xr:uid="{00000000-0005-0000-0000-0000A31B0000}"/>
    <cellStyle name="SAPBEXaggItem 4 21 2" xfId="16146" xr:uid="{00000000-0005-0000-0000-0000A41B0000}"/>
    <cellStyle name="SAPBEXaggItem 4 21 2 2" xfId="40519" xr:uid="{00000000-0005-0000-0000-0000A51B0000}"/>
    <cellStyle name="SAPBEXaggItem 4 21 2 3" xfId="47437" xr:uid="{00000000-0005-0000-0000-0000A61B0000}"/>
    <cellStyle name="SAPBEXaggItem 4 21 2 4" xfId="47556" xr:uid="{00000000-0005-0000-0000-0000A71B0000}"/>
    <cellStyle name="SAPBEXaggItem 4 21 3" xfId="23155" xr:uid="{00000000-0005-0000-0000-0000A81B0000}"/>
    <cellStyle name="SAPBEXaggItem 4 21 4" xfId="29609" xr:uid="{00000000-0005-0000-0000-0000A91B0000}"/>
    <cellStyle name="SAPBEXaggItem 4 21 5" xfId="36935" xr:uid="{00000000-0005-0000-0000-0000AA1B0000}"/>
    <cellStyle name="SAPBEXaggItem 4 21 6" xfId="43891" xr:uid="{00000000-0005-0000-0000-0000AB1B0000}"/>
    <cellStyle name="SAPBEXaggItem 4 21 7" xfId="51061" xr:uid="{00000000-0005-0000-0000-0000AC1B0000}"/>
    <cellStyle name="SAPBEXaggItem 4 22" xfId="7606" xr:uid="{00000000-0005-0000-0000-0000AD1B0000}"/>
    <cellStyle name="SAPBEXaggItem 4 22 2" xfId="17391" xr:uid="{00000000-0005-0000-0000-0000AE1B0000}"/>
    <cellStyle name="SAPBEXaggItem 4 22 3" xfId="24351" xr:uid="{00000000-0005-0000-0000-0000AF1B0000}"/>
    <cellStyle name="SAPBEXaggItem 4 22 4" xfId="30779" xr:uid="{00000000-0005-0000-0000-0000B01B0000}"/>
    <cellStyle name="SAPBEXaggItem 4 22 5" xfId="37189" xr:uid="{00000000-0005-0000-0000-0000B11B0000}"/>
    <cellStyle name="SAPBEXaggItem 4 22 6" xfId="44135" xr:uid="{00000000-0005-0000-0000-0000B21B0000}"/>
    <cellStyle name="SAPBEXaggItem 4 22 7" xfId="52071" xr:uid="{00000000-0005-0000-0000-0000B31B0000}"/>
    <cellStyle name="SAPBEXaggItem 4 23" xfId="8521" xr:uid="{00000000-0005-0000-0000-0000B41B0000}"/>
    <cellStyle name="SAPBEXaggItem 4 23 2" xfId="18305" xr:uid="{00000000-0005-0000-0000-0000B51B0000}"/>
    <cellStyle name="SAPBEXaggItem 4 23 3" xfId="25241" xr:uid="{00000000-0005-0000-0000-0000B61B0000}"/>
    <cellStyle name="SAPBEXaggItem 4 23 4" xfId="31654" xr:uid="{00000000-0005-0000-0000-0000B71B0000}"/>
    <cellStyle name="SAPBEXaggItem 4 24" xfId="7706" xr:uid="{00000000-0005-0000-0000-0000B81B0000}"/>
    <cellStyle name="SAPBEXaggItem 4 24 2" xfId="17491" xr:uid="{00000000-0005-0000-0000-0000B91B0000}"/>
    <cellStyle name="SAPBEXaggItem 4 24 3" xfId="24448" xr:uid="{00000000-0005-0000-0000-0000BA1B0000}"/>
    <cellStyle name="SAPBEXaggItem 4 24 4" xfId="30874" xr:uid="{00000000-0005-0000-0000-0000BB1B0000}"/>
    <cellStyle name="SAPBEXaggItem 4 25" xfId="8671" xr:uid="{00000000-0005-0000-0000-0000BC1B0000}"/>
    <cellStyle name="SAPBEXaggItem 4 25 2" xfId="18455" xr:uid="{00000000-0005-0000-0000-0000BD1B0000}"/>
    <cellStyle name="SAPBEXaggItem 4 25 3" xfId="25390" xr:uid="{00000000-0005-0000-0000-0000BE1B0000}"/>
    <cellStyle name="SAPBEXaggItem 4 25 4" xfId="31803" xr:uid="{00000000-0005-0000-0000-0000BF1B0000}"/>
    <cellStyle name="SAPBEXaggItem 4 26" xfId="8598" xr:uid="{00000000-0005-0000-0000-0000C01B0000}"/>
    <cellStyle name="SAPBEXaggItem 4 26 2" xfId="18382" xr:uid="{00000000-0005-0000-0000-0000C11B0000}"/>
    <cellStyle name="SAPBEXaggItem 4 26 3" xfId="25317" xr:uid="{00000000-0005-0000-0000-0000C21B0000}"/>
    <cellStyle name="SAPBEXaggItem 4 26 4" xfId="31730" xr:uid="{00000000-0005-0000-0000-0000C31B0000}"/>
    <cellStyle name="SAPBEXaggItem 4 27" xfId="8762" xr:uid="{00000000-0005-0000-0000-0000C41B0000}"/>
    <cellStyle name="SAPBEXaggItem 4 27 2" xfId="18546" xr:uid="{00000000-0005-0000-0000-0000C51B0000}"/>
    <cellStyle name="SAPBEXaggItem 4 27 3" xfId="25478" xr:uid="{00000000-0005-0000-0000-0000C61B0000}"/>
    <cellStyle name="SAPBEXaggItem 4 27 4" xfId="31890" xr:uid="{00000000-0005-0000-0000-0000C71B0000}"/>
    <cellStyle name="SAPBEXaggItem 4 28" xfId="8861" xr:uid="{00000000-0005-0000-0000-0000C81B0000}"/>
    <cellStyle name="SAPBEXaggItem 4 28 2" xfId="18644" xr:uid="{00000000-0005-0000-0000-0000C91B0000}"/>
    <cellStyle name="SAPBEXaggItem 4 28 3" xfId="25570" xr:uid="{00000000-0005-0000-0000-0000CA1B0000}"/>
    <cellStyle name="SAPBEXaggItem 4 28 4" xfId="31980" xr:uid="{00000000-0005-0000-0000-0000CB1B0000}"/>
    <cellStyle name="SAPBEXaggItem 4 29" xfId="7944" xr:uid="{00000000-0005-0000-0000-0000CC1B0000}"/>
    <cellStyle name="SAPBEXaggItem 4 29 2" xfId="17728" xr:uid="{00000000-0005-0000-0000-0000CD1B0000}"/>
    <cellStyle name="SAPBEXaggItem 4 29 3" xfId="24678" xr:uid="{00000000-0005-0000-0000-0000CE1B0000}"/>
    <cellStyle name="SAPBEXaggItem 4 29 4" xfId="31099" xr:uid="{00000000-0005-0000-0000-0000CF1B0000}"/>
    <cellStyle name="SAPBEXaggItem 4 3" xfId="3878" xr:uid="{00000000-0005-0000-0000-0000D01B0000}"/>
    <cellStyle name="SAPBEXaggItem 4 3 2" xfId="13766" xr:uid="{00000000-0005-0000-0000-0000D11B0000}"/>
    <cellStyle name="SAPBEXaggItem 4 3 2 2" xfId="37801" xr:uid="{00000000-0005-0000-0000-0000D21B0000}"/>
    <cellStyle name="SAPBEXaggItem 4 3 2 3" xfId="44742" xr:uid="{00000000-0005-0000-0000-0000D31B0000}"/>
    <cellStyle name="SAPBEXaggItem 4 3 2 4" xfId="54597" xr:uid="{00000000-0005-0000-0000-0000D41B0000}"/>
    <cellStyle name="SAPBEXaggItem 4 3 3" xfId="20888" xr:uid="{00000000-0005-0000-0000-0000D51B0000}"/>
    <cellStyle name="SAPBEXaggItem 4 3 4" xfId="27384" xr:uid="{00000000-0005-0000-0000-0000D61B0000}"/>
    <cellStyle name="SAPBEXaggItem 4 3 5" xfId="34059" xr:uid="{00000000-0005-0000-0000-0000D71B0000}"/>
    <cellStyle name="SAPBEXaggItem 4 3 6" xfId="41191" xr:uid="{00000000-0005-0000-0000-0000D81B0000}"/>
    <cellStyle name="SAPBEXaggItem 4 3 7" xfId="50565" xr:uid="{00000000-0005-0000-0000-0000D91B0000}"/>
    <cellStyle name="SAPBEXaggItem 4 30" xfId="11517" xr:uid="{00000000-0005-0000-0000-0000DA1B0000}"/>
    <cellStyle name="SAPBEXaggItem 4 30 2" xfId="18976" xr:uid="{00000000-0005-0000-0000-0000DB1B0000}"/>
    <cellStyle name="SAPBEXaggItem 4 30 3" xfId="25608" xr:uid="{00000000-0005-0000-0000-0000DC1B0000}"/>
    <cellStyle name="SAPBEXaggItem 4 31" xfId="9168" xr:uid="{00000000-0005-0000-0000-0000DD1B0000}"/>
    <cellStyle name="SAPBEXaggItem 4 32" xfId="13314" xr:uid="{00000000-0005-0000-0000-0000DE1B0000}"/>
    <cellStyle name="SAPBEXaggItem 4 33" xfId="32236" xr:uid="{00000000-0005-0000-0000-0000DF1B0000}"/>
    <cellStyle name="SAPBEXaggItem 4 34" xfId="32093" xr:uid="{00000000-0005-0000-0000-0000E01B0000}"/>
    <cellStyle name="SAPBEXaggItem 4 35" xfId="48272" xr:uid="{00000000-0005-0000-0000-0000E11B0000}"/>
    <cellStyle name="SAPBEXaggItem 4 4" xfId="4070" xr:uid="{00000000-0005-0000-0000-0000E21B0000}"/>
    <cellStyle name="SAPBEXaggItem 4 4 2" xfId="13957" xr:uid="{00000000-0005-0000-0000-0000E31B0000}"/>
    <cellStyle name="SAPBEXaggItem 4 4 2 2" xfId="37908" xr:uid="{00000000-0005-0000-0000-0000E41B0000}"/>
    <cellStyle name="SAPBEXaggItem 4 4 2 3" xfId="44848" xr:uid="{00000000-0005-0000-0000-0000E51B0000}"/>
    <cellStyle name="SAPBEXaggItem 4 4 2 4" xfId="49136" xr:uid="{00000000-0005-0000-0000-0000E61B0000}"/>
    <cellStyle name="SAPBEXaggItem 4 4 3" xfId="21053" xr:uid="{00000000-0005-0000-0000-0000E71B0000}"/>
    <cellStyle name="SAPBEXaggItem 4 4 4" xfId="27544" xr:uid="{00000000-0005-0000-0000-0000E81B0000}"/>
    <cellStyle name="SAPBEXaggItem 4 4 5" xfId="34165" xr:uid="{00000000-0005-0000-0000-0000E91B0000}"/>
    <cellStyle name="SAPBEXaggItem 4 4 6" xfId="41297" xr:uid="{00000000-0005-0000-0000-0000EA1B0000}"/>
    <cellStyle name="SAPBEXaggItem 4 4 7" xfId="53079" xr:uid="{00000000-0005-0000-0000-0000EB1B0000}"/>
    <cellStyle name="SAPBEXaggItem 4 5" xfId="5059" xr:uid="{00000000-0005-0000-0000-0000EC1B0000}"/>
    <cellStyle name="SAPBEXaggItem 4 5 2" xfId="14916" xr:uid="{00000000-0005-0000-0000-0000ED1B0000}"/>
    <cellStyle name="SAPBEXaggItem 4 5 2 2" xfId="37671" xr:uid="{00000000-0005-0000-0000-0000EE1B0000}"/>
    <cellStyle name="SAPBEXaggItem 4 5 2 3" xfId="44615" xr:uid="{00000000-0005-0000-0000-0000EF1B0000}"/>
    <cellStyle name="SAPBEXaggItem 4 5 2 4" xfId="53081" xr:uid="{00000000-0005-0000-0000-0000F01B0000}"/>
    <cellStyle name="SAPBEXaggItem 4 5 3" xfId="21961" xr:uid="{00000000-0005-0000-0000-0000F11B0000}"/>
    <cellStyle name="SAPBEXaggItem 4 5 4" xfId="28424" xr:uid="{00000000-0005-0000-0000-0000F21B0000}"/>
    <cellStyle name="SAPBEXaggItem 4 5 5" xfId="33930" xr:uid="{00000000-0005-0000-0000-0000F31B0000}"/>
    <cellStyle name="SAPBEXaggItem 4 5 6" xfId="41064" xr:uid="{00000000-0005-0000-0000-0000F41B0000}"/>
    <cellStyle name="SAPBEXaggItem 4 5 7" xfId="53839" xr:uid="{00000000-0005-0000-0000-0000F51B0000}"/>
    <cellStyle name="SAPBEXaggItem 4 6" xfId="5188" xr:uid="{00000000-0005-0000-0000-0000F61B0000}"/>
    <cellStyle name="SAPBEXaggItem 4 6 2" xfId="15045" xr:uid="{00000000-0005-0000-0000-0000F71B0000}"/>
    <cellStyle name="SAPBEXaggItem 4 6 2 2" xfId="38263" xr:uid="{00000000-0005-0000-0000-0000F81B0000}"/>
    <cellStyle name="SAPBEXaggItem 4 6 2 3" xfId="45181" xr:uid="{00000000-0005-0000-0000-0000F91B0000}"/>
    <cellStyle name="SAPBEXaggItem 4 6 2 4" xfId="49891" xr:uid="{00000000-0005-0000-0000-0000FA1B0000}"/>
    <cellStyle name="SAPBEXaggItem 4 6 3" xfId="22087" xr:uid="{00000000-0005-0000-0000-0000FB1B0000}"/>
    <cellStyle name="SAPBEXaggItem 4 6 4" xfId="28550" xr:uid="{00000000-0005-0000-0000-0000FC1B0000}"/>
    <cellStyle name="SAPBEXaggItem 4 6 5" xfId="34597" xr:uid="{00000000-0005-0000-0000-0000FD1B0000}"/>
    <cellStyle name="SAPBEXaggItem 4 6 6" xfId="41635" xr:uid="{00000000-0005-0000-0000-0000FE1B0000}"/>
    <cellStyle name="SAPBEXaggItem 4 6 7" xfId="52549" xr:uid="{00000000-0005-0000-0000-0000FF1B0000}"/>
    <cellStyle name="SAPBEXaggItem 4 7" xfId="4357" xr:uid="{00000000-0005-0000-0000-0000001C0000}"/>
    <cellStyle name="SAPBEXaggItem 4 7 2" xfId="14219" xr:uid="{00000000-0005-0000-0000-0000011C0000}"/>
    <cellStyle name="SAPBEXaggItem 4 7 2 2" xfId="37820" xr:uid="{00000000-0005-0000-0000-0000021C0000}"/>
    <cellStyle name="SAPBEXaggItem 4 7 2 3" xfId="44761" xr:uid="{00000000-0005-0000-0000-0000031C0000}"/>
    <cellStyle name="SAPBEXaggItem 4 7 2 4" xfId="54591" xr:uid="{00000000-0005-0000-0000-0000041C0000}"/>
    <cellStyle name="SAPBEXaggItem 4 7 3" xfId="21280" xr:uid="{00000000-0005-0000-0000-0000051C0000}"/>
    <cellStyle name="SAPBEXaggItem 4 7 4" xfId="27754" xr:uid="{00000000-0005-0000-0000-0000061C0000}"/>
    <cellStyle name="SAPBEXaggItem 4 7 5" xfId="34078" xr:uid="{00000000-0005-0000-0000-0000071C0000}"/>
    <cellStyle name="SAPBEXaggItem 4 7 6" xfId="41210" xr:uid="{00000000-0005-0000-0000-0000081C0000}"/>
    <cellStyle name="SAPBEXaggItem 4 7 7" xfId="51667" xr:uid="{00000000-0005-0000-0000-0000091C0000}"/>
    <cellStyle name="SAPBEXaggItem 4 8" xfId="4546" xr:uid="{00000000-0005-0000-0000-00000A1C0000}"/>
    <cellStyle name="SAPBEXaggItem 4 8 2" xfId="14408" xr:uid="{00000000-0005-0000-0000-00000B1C0000}"/>
    <cellStyle name="SAPBEXaggItem 4 8 2 2" xfId="38416" xr:uid="{00000000-0005-0000-0000-00000C1C0000}"/>
    <cellStyle name="SAPBEXaggItem 4 8 2 3" xfId="45334" xr:uid="{00000000-0005-0000-0000-00000D1C0000}"/>
    <cellStyle name="SAPBEXaggItem 4 8 2 4" xfId="50836" xr:uid="{00000000-0005-0000-0000-00000E1C0000}"/>
    <cellStyle name="SAPBEXaggItem 4 8 3" xfId="21464" xr:uid="{00000000-0005-0000-0000-00000F1C0000}"/>
    <cellStyle name="SAPBEXaggItem 4 8 4" xfId="27935" xr:uid="{00000000-0005-0000-0000-0000101C0000}"/>
    <cellStyle name="SAPBEXaggItem 4 8 5" xfId="34750" xr:uid="{00000000-0005-0000-0000-0000111C0000}"/>
    <cellStyle name="SAPBEXaggItem 4 8 6" xfId="41788" xr:uid="{00000000-0005-0000-0000-0000121C0000}"/>
    <cellStyle name="SAPBEXaggItem 4 8 7" xfId="52935" xr:uid="{00000000-0005-0000-0000-0000131C0000}"/>
    <cellStyle name="SAPBEXaggItem 4 9" xfId="4320" xr:uid="{00000000-0005-0000-0000-0000141C0000}"/>
    <cellStyle name="SAPBEXaggItem 4 9 2" xfId="14183" xr:uid="{00000000-0005-0000-0000-0000151C0000}"/>
    <cellStyle name="SAPBEXaggItem 4 9 2 2" xfId="38491" xr:uid="{00000000-0005-0000-0000-0000161C0000}"/>
    <cellStyle name="SAPBEXaggItem 4 9 2 3" xfId="45409" xr:uid="{00000000-0005-0000-0000-0000171C0000}"/>
    <cellStyle name="SAPBEXaggItem 4 9 2 4" xfId="48132" xr:uid="{00000000-0005-0000-0000-0000181C0000}"/>
    <cellStyle name="SAPBEXaggItem 4 9 3" xfId="21245" xr:uid="{00000000-0005-0000-0000-0000191C0000}"/>
    <cellStyle name="SAPBEXaggItem 4 9 4" xfId="27719" xr:uid="{00000000-0005-0000-0000-00001A1C0000}"/>
    <cellStyle name="SAPBEXaggItem 4 9 5" xfId="34825" xr:uid="{00000000-0005-0000-0000-00001B1C0000}"/>
    <cellStyle name="SAPBEXaggItem 4 9 6" xfId="41863" xr:uid="{00000000-0005-0000-0000-00001C1C0000}"/>
    <cellStyle name="SAPBEXaggItem 4 9 7" xfId="50704" xr:uid="{00000000-0005-0000-0000-00001D1C0000}"/>
    <cellStyle name="SAPBEXaggItem 5" xfId="607" xr:uid="{00000000-0005-0000-0000-00001E1C0000}"/>
    <cellStyle name="SAPBEXaggItem 5 2" xfId="2631" xr:uid="{00000000-0005-0000-0000-00001F1C0000}"/>
    <cellStyle name="SAPBEXaggItem 5 2 2" xfId="12864" xr:uid="{00000000-0005-0000-0000-0000201C0000}"/>
    <cellStyle name="SAPBEXaggItem 5 2 2 2" xfId="20267" xr:uid="{00000000-0005-0000-0000-0000211C0000}"/>
    <cellStyle name="SAPBEXaggItem 5 2 2 3" xfId="26877" xr:uid="{00000000-0005-0000-0000-0000221C0000}"/>
    <cellStyle name="SAPBEXaggItem 5 2 3" xfId="10426" xr:uid="{00000000-0005-0000-0000-0000231C0000}"/>
    <cellStyle name="SAPBEXaggItem 5 2 4" xfId="13330" xr:uid="{00000000-0005-0000-0000-0000241C0000}"/>
    <cellStyle name="SAPBEXaggItem 5 2 5" xfId="13308" xr:uid="{00000000-0005-0000-0000-0000251C0000}"/>
    <cellStyle name="SAPBEXaggItem 5 2 6" xfId="37775" xr:uid="{00000000-0005-0000-0000-0000261C0000}"/>
    <cellStyle name="SAPBEXaggItem 5 2 7" xfId="44717" xr:uid="{00000000-0005-0000-0000-0000271C0000}"/>
    <cellStyle name="SAPBEXaggItem 5 2 8" xfId="47727" xr:uid="{00000000-0005-0000-0000-0000281C0000}"/>
    <cellStyle name="SAPBEXaggItem 5 3" xfId="11629" xr:uid="{00000000-0005-0000-0000-0000291C0000}"/>
    <cellStyle name="SAPBEXaggItem 5 3 2" xfId="19088" xr:uid="{00000000-0005-0000-0000-00002A1C0000}"/>
    <cellStyle name="SAPBEXaggItem 5 3 3" xfId="25720" xr:uid="{00000000-0005-0000-0000-00002B1C0000}"/>
    <cellStyle name="SAPBEXaggItem 5 4" xfId="9360" xr:uid="{00000000-0005-0000-0000-00002C1C0000}"/>
    <cellStyle name="SAPBEXaggItem 5 5" xfId="16626" xr:uid="{00000000-0005-0000-0000-00002D1C0000}"/>
    <cellStyle name="SAPBEXaggItem 5 6" xfId="34033" xr:uid="{00000000-0005-0000-0000-00002E1C0000}"/>
    <cellStyle name="SAPBEXaggItem 5 7" xfId="41166" xr:uid="{00000000-0005-0000-0000-00002F1C0000}"/>
    <cellStyle name="SAPBEXaggItem 5 8" xfId="49142" xr:uid="{00000000-0005-0000-0000-0000301C0000}"/>
    <cellStyle name="SAPBEXaggItem 6" xfId="870" xr:uid="{00000000-0005-0000-0000-0000311C0000}"/>
    <cellStyle name="SAPBEXaggItem 6 2" xfId="10576" xr:uid="{00000000-0005-0000-0000-0000321C0000}"/>
    <cellStyle name="SAPBEXaggItem 6 2 2" xfId="13497" xr:uid="{00000000-0005-0000-0000-0000331C0000}"/>
    <cellStyle name="SAPBEXaggItem 6 2 3" xfId="18785" xr:uid="{00000000-0005-0000-0000-0000341C0000}"/>
    <cellStyle name="SAPBEXaggItem 6 2 4" xfId="37653" xr:uid="{00000000-0005-0000-0000-0000351C0000}"/>
    <cellStyle name="SAPBEXaggItem 6 2 5" xfId="44597" xr:uid="{00000000-0005-0000-0000-0000361C0000}"/>
    <cellStyle name="SAPBEXaggItem 6 2 6" xfId="53499" xr:uid="{00000000-0005-0000-0000-0000371C0000}"/>
    <cellStyle name="SAPBEXaggItem 6 3" xfId="11749" xr:uid="{00000000-0005-0000-0000-0000381C0000}"/>
    <cellStyle name="SAPBEXaggItem 6 3 2" xfId="19208" xr:uid="{00000000-0005-0000-0000-0000391C0000}"/>
    <cellStyle name="SAPBEXaggItem 6 3 3" xfId="25840" xr:uid="{00000000-0005-0000-0000-00003A1C0000}"/>
    <cellStyle name="SAPBEXaggItem 6 4" xfId="9570" xr:uid="{00000000-0005-0000-0000-00003B1C0000}"/>
    <cellStyle name="SAPBEXaggItem 6 5" xfId="11289" xr:uid="{00000000-0005-0000-0000-00003C1C0000}"/>
    <cellStyle name="SAPBEXaggItem 6 6" xfId="33912" xr:uid="{00000000-0005-0000-0000-00003D1C0000}"/>
    <cellStyle name="SAPBEXaggItem 6 7" xfId="41046" xr:uid="{00000000-0005-0000-0000-00003E1C0000}"/>
    <cellStyle name="SAPBEXaggItem 6 8" xfId="52185" xr:uid="{00000000-0005-0000-0000-00003F1C0000}"/>
    <cellStyle name="SAPBEXaggItem 7" xfId="1118" xr:uid="{00000000-0005-0000-0000-0000401C0000}"/>
    <cellStyle name="SAPBEXaggItem 7 2" xfId="10748" xr:uid="{00000000-0005-0000-0000-0000411C0000}"/>
    <cellStyle name="SAPBEXaggItem 7 2 2" xfId="9067" xr:uid="{00000000-0005-0000-0000-0000421C0000}"/>
    <cellStyle name="SAPBEXaggItem 7 2 3" xfId="38681" xr:uid="{00000000-0005-0000-0000-0000431C0000}"/>
    <cellStyle name="SAPBEXaggItem 7 2 4" xfId="45599" xr:uid="{00000000-0005-0000-0000-0000441C0000}"/>
    <cellStyle name="SAPBEXaggItem 7 2 5" xfId="50078" xr:uid="{00000000-0005-0000-0000-0000451C0000}"/>
    <cellStyle name="SAPBEXaggItem 7 3" xfId="11904" xr:uid="{00000000-0005-0000-0000-0000461C0000}"/>
    <cellStyle name="SAPBEXaggItem 7 3 2" xfId="19363" xr:uid="{00000000-0005-0000-0000-0000471C0000}"/>
    <cellStyle name="SAPBEXaggItem 7 3 3" xfId="25991" xr:uid="{00000000-0005-0000-0000-0000481C0000}"/>
    <cellStyle name="SAPBEXaggItem 7 4" xfId="9786" xr:uid="{00000000-0005-0000-0000-0000491C0000}"/>
    <cellStyle name="SAPBEXaggItem 7 5" xfId="13237" xr:uid="{00000000-0005-0000-0000-00004A1C0000}"/>
    <cellStyle name="SAPBEXaggItem 7 6" xfId="35016" xr:uid="{00000000-0005-0000-0000-00004B1C0000}"/>
    <cellStyle name="SAPBEXaggItem 7 7" xfId="42053" xr:uid="{00000000-0005-0000-0000-00004C1C0000}"/>
    <cellStyle name="SAPBEXaggItem 7 8" xfId="50923" xr:uid="{00000000-0005-0000-0000-00004D1C0000}"/>
    <cellStyle name="SAPBEXaggItem 8" xfId="1099" xr:uid="{00000000-0005-0000-0000-00004E1C0000}"/>
    <cellStyle name="SAPBEXaggItem 8 2" xfId="10099" xr:uid="{00000000-0005-0000-0000-00004F1C0000}"/>
    <cellStyle name="SAPBEXaggItem 8 2 2" xfId="9483" xr:uid="{00000000-0005-0000-0000-0000501C0000}"/>
    <cellStyle name="SAPBEXaggItem 8 2 3" xfId="38964" xr:uid="{00000000-0005-0000-0000-0000511C0000}"/>
    <cellStyle name="SAPBEXaggItem 8 2 4" xfId="45882" xr:uid="{00000000-0005-0000-0000-0000521C0000}"/>
    <cellStyle name="SAPBEXaggItem 8 2 5" xfId="48094" xr:uid="{00000000-0005-0000-0000-0000531C0000}"/>
    <cellStyle name="SAPBEXaggItem 8 3" xfId="10731" xr:uid="{00000000-0005-0000-0000-0000541C0000}"/>
    <cellStyle name="SAPBEXaggItem 8 3 2" xfId="8898" xr:uid="{00000000-0005-0000-0000-0000551C0000}"/>
    <cellStyle name="SAPBEXaggItem 8 4" xfId="11888" xr:uid="{00000000-0005-0000-0000-0000561C0000}"/>
    <cellStyle name="SAPBEXaggItem 8 4 2" xfId="19347" xr:uid="{00000000-0005-0000-0000-0000571C0000}"/>
    <cellStyle name="SAPBEXaggItem 8 4 3" xfId="25977" xr:uid="{00000000-0005-0000-0000-0000581C0000}"/>
    <cellStyle name="SAPBEXaggItem 8 5" xfId="9769" xr:uid="{00000000-0005-0000-0000-0000591C0000}"/>
    <cellStyle name="SAPBEXaggItem 8 6" xfId="13171" xr:uid="{00000000-0005-0000-0000-00005A1C0000}"/>
    <cellStyle name="SAPBEXaggItem 8 7" xfId="35301" xr:uid="{00000000-0005-0000-0000-00005B1C0000}"/>
    <cellStyle name="SAPBEXaggItem 8 8" xfId="42336" xr:uid="{00000000-0005-0000-0000-00005C1C0000}"/>
    <cellStyle name="SAPBEXaggItem 8 9" xfId="52385" xr:uid="{00000000-0005-0000-0000-00005D1C0000}"/>
    <cellStyle name="SAPBEXaggItem 9" xfId="1457" xr:uid="{00000000-0005-0000-0000-00005E1C0000}"/>
    <cellStyle name="SAPBEXaggItem 9 2" xfId="12118" xr:uid="{00000000-0005-0000-0000-00005F1C0000}"/>
    <cellStyle name="SAPBEXaggItem 9 2 2" xfId="19577" xr:uid="{00000000-0005-0000-0000-0000601C0000}"/>
    <cellStyle name="SAPBEXaggItem 9 2 3" xfId="26200" xr:uid="{00000000-0005-0000-0000-0000611C0000}"/>
    <cellStyle name="SAPBEXaggItem 9 2 4" xfId="39250" xr:uid="{00000000-0005-0000-0000-0000621C0000}"/>
    <cellStyle name="SAPBEXaggItem 9 2 5" xfId="46168" xr:uid="{00000000-0005-0000-0000-0000631C0000}"/>
    <cellStyle name="SAPBEXaggItem 9 2 6" xfId="50160" xr:uid="{00000000-0005-0000-0000-0000641C0000}"/>
    <cellStyle name="SAPBEXaggItem 9 3" xfId="11009" xr:uid="{00000000-0005-0000-0000-0000651C0000}"/>
    <cellStyle name="SAPBEXaggItem 9 4" xfId="8957" xr:uid="{00000000-0005-0000-0000-0000661C0000}"/>
    <cellStyle name="SAPBEXaggItem 9 5" xfId="35614" xr:uid="{00000000-0005-0000-0000-0000671C0000}"/>
    <cellStyle name="SAPBEXaggItem 9 6" xfId="42622" xr:uid="{00000000-0005-0000-0000-0000681C0000}"/>
    <cellStyle name="SAPBEXaggItem 9 7" xfId="51298" xr:uid="{00000000-0005-0000-0000-0000691C0000}"/>
    <cellStyle name="SAPBEXaggItemX" xfId="251" xr:uid="{00000000-0005-0000-0000-00006A1C0000}"/>
    <cellStyle name="SAPBEXaggItemX 10" xfId="1885" xr:uid="{00000000-0005-0000-0000-00006B1C0000}"/>
    <cellStyle name="SAPBEXaggItemX 10 2" xfId="12239" xr:uid="{00000000-0005-0000-0000-00006C1C0000}"/>
    <cellStyle name="SAPBEXaggItemX 10 2 2" xfId="19698" xr:uid="{00000000-0005-0000-0000-00006D1C0000}"/>
    <cellStyle name="SAPBEXaggItemX 10 2 3" xfId="26321" xr:uid="{00000000-0005-0000-0000-00006E1C0000}"/>
    <cellStyle name="SAPBEXaggItemX 10 2 4" xfId="40323" xr:uid="{00000000-0005-0000-0000-00006F1C0000}"/>
    <cellStyle name="SAPBEXaggItemX 10 2 5" xfId="47241" xr:uid="{00000000-0005-0000-0000-0000701C0000}"/>
    <cellStyle name="SAPBEXaggItemX 10 2 6" xfId="47630" xr:uid="{00000000-0005-0000-0000-0000711C0000}"/>
    <cellStyle name="SAPBEXaggItemX 10 3" xfId="11307" xr:uid="{00000000-0005-0000-0000-0000721C0000}"/>
    <cellStyle name="SAPBEXaggItemX 10 4" xfId="18842" xr:uid="{00000000-0005-0000-0000-0000731C0000}"/>
    <cellStyle name="SAPBEXaggItemX 10 5" xfId="36739" xr:uid="{00000000-0005-0000-0000-0000741C0000}"/>
    <cellStyle name="SAPBEXaggItemX 10 6" xfId="43695" xr:uid="{00000000-0005-0000-0000-0000751C0000}"/>
    <cellStyle name="SAPBEXaggItemX 10 7" xfId="51891" xr:uid="{00000000-0005-0000-0000-0000761C0000}"/>
    <cellStyle name="SAPBEXaggItemX 11" xfId="2098" xr:uid="{00000000-0005-0000-0000-0000771C0000}"/>
    <cellStyle name="SAPBEXaggItemX 11 2" xfId="12362" xr:uid="{00000000-0005-0000-0000-0000781C0000}"/>
    <cellStyle name="SAPBEXaggItemX 11 2 2" xfId="19819" xr:uid="{00000000-0005-0000-0000-0000791C0000}"/>
    <cellStyle name="SAPBEXaggItemX 11 2 3" xfId="26441" xr:uid="{00000000-0005-0000-0000-00007A1C0000}"/>
    <cellStyle name="SAPBEXaggItemX 11 3" xfId="10234" xr:uid="{00000000-0005-0000-0000-00007B1C0000}"/>
    <cellStyle name="SAPBEXaggItemX 11 4" xfId="12462" xr:uid="{00000000-0005-0000-0000-00007C1C0000}"/>
    <cellStyle name="SAPBEXaggItemX 11 5" xfId="18788" xr:uid="{00000000-0005-0000-0000-00007D1C0000}"/>
    <cellStyle name="SAPBEXaggItemX 11 6" xfId="36993" xr:uid="{00000000-0005-0000-0000-00007E1C0000}"/>
    <cellStyle name="SAPBEXaggItemX 11 7" xfId="43939" xr:uid="{00000000-0005-0000-0000-00007F1C0000}"/>
    <cellStyle name="SAPBEXaggItemX 11 8" xfId="50512" xr:uid="{00000000-0005-0000-0000-0000801C0000}"/>
    <cellStyle name="SAPBEXaggItemX 12" xfId="2253" xr:uid="{00000000-0005-0000-0000-0000811C0000}"/>
    <cellStyle name="SAPBEXaggItemX 12 2" xfId="12506" xr:uid="{00000000-0005-0000-0000-0000821C0000}"/>
    <cellStyle name="SAPBEXaggItemX 12 3" xfId="19943" xr:uid="{00000000-0005-0000-0000-0000831C0000}"/>
    <cellStyle name="SAPBEXaggItemX 12 4" xfId="26561" xr:uid="{00000000-0005-0000-0000-0000841C0000}"/>
    <cellStyle name="SAPBEXaggItemX 13" xfId="2414" xr:uid="{00000000-0005-0000-0000-0000851C0000}"/>
    <cellStyle name="SAPBEXaggItemX 13 2" xfId="12654" xr:uid="{00000000-0005-0000-0000-0000861C0000}"/>
    <cellStyle name="SAPBEXaggItemX 13 3" xfId="20066" xr:uid="{00000000-0005-0000-0000-0000871C0000}"/>
    <cellStyle name="SAPBEXaggItemX 13 4" xfId="26681" xr:uid="{00000000-0005-0000-0000-0000881C0000}"/>
    <cellStyle name="SAPBEXaggItemX 14" xfId="3420" xr:uid="{00000000-0005-0000-0000-0000891C0000}"/>
    <cellStyle name="SAPBEXaggItemX 14 2" xfId="13371" xr:uid="{00000000-0005-0000-0000-00008A1C0000}"/>
    <cellStyle name="SAPBEXaggItemX 14 3" xfId="20542" xr:uid="{00000000-0005-0000-0000-00008B1C0000}"/>
    <cellStyle name="SAPBEXaggItemX 14 4" xfId="27050" xr:uid="{00000000-0005-0000-0000-00008C1C0000}"/>
    <cellStyle name="SAPBEXaggItemX 15" xfId="3587" xr:uid="{00000000-0005-0000-0000-00008D1C0000}"/>
    <cellStyle name="SAPBEXaggItemX 15 2" xfId="13512" xr:uid="{00000000-0005-0000-0000-00008E1C0000}"/>
    <cellStyle name="SAPBEXaggItemX 15 3" xfId="20674" xr:uid="{00000000-0005-0000-0000-00008F1C0000}"/>
    <cellStyle name="SAPBEXaggItemX 15 4" xfId="27173" xr:uid="{00000000-0005-0000-0000-0000901C0000}"/>
    <cellStyle name="SAPBEXaggItemX 16" xfId="4285" xr:uid="{00000000-0005-0000-0000-0000911C0000}"/>
    <cellStyle name="SAPBEXaggItemX 16 2" xfId="14148" xr:uid="{00000000-0005-0000-0000-0000921C0000}"/>
    <cellStyle name="SAPBEXaggItemX 16 3" xfId="21210" xr:uid="{00000000-0005-0000-0000-0000931C0000}"/>
    <cellStyle name="SAPBEXaggItemX 16 4" xfId="27684" xr:uid="{00000000-0005-0000-0000-0000941C0000}"/>
    <cellStyle name="SAPBEXaggItemX 17" xfId="4473" xr:uid="{00000000-0005-0000-0000-0000951C0000}"/>
    <cellStyle name="SAPBEXaggItemX 17 2" xfId="14335" xr:uid="{00000000-0005-0000-0000-0000961C0000}"/>
    <cellStyle name="SAPBEXaggItemX 17 3" xfId="21392" xr:uid="{00000000-0005-0000-0000-0000971C0000}"/>
    <cellStyle name="SAPBEXaggItemX 17 4" xfId="27866" xr:uid="{00000000-0005-0000-0000-0000981C0000}"/>
    <cellStyle name="SAPBEXaggItemX 18" xfId="5277" xr:uid="{00000000-0005-0000-0000-0000991C0000}"/>
    <cellStyle name="SAPBEXaggItemX 18 2" xfId="15134" xr:uid="{00000000-0005-0000-0000-00009A1C0000}"/>
    <cellStyle name="SAPBEXaggItemX 18 3" xfId="22176" xr:uid="{00000000-0005-0000-0000-00009B1C0000}"/>
    <cellStyle name="SAPBEXaggItemX 18 4" xfId="28639" xr:uid="{00000000-0005-0000-0000-00009C1C0000}"/>
    <cellStyle name="SAPBEXaggItemX 19" xfId="5196" xr:uid="{00000000-0005-0000-0000-00009D1C0000}"/>
    <cellStyle name="SAPBEXaggItemX 19 2" xfId="15053" xr:uid="{00000000-0005-0000-0000-00009E1C0000}"/>
    <cellStyle name="SAPBEXaggItemX 19 3" xfId="22095" xr:uid="{00000000-0005-0000-0000-00009F1C0000}"/>
    <cellStyle name="SAPBEXaggItemX 19 4" xfId="28558" xr:uid="{00000000-0005-0000-0000-0000A01C0000}"/>
    <cellStyle name="SAPBEXaggItemX 2" xfId="473" xr:uid="{00000000-0005-0000-0000-0000A11C0000}"/>
    <cellStyle name="SAPBEXaggItemX 2 10" xfId="2458" xr:uid="{00000000-0005-0000-0000-0000A21C0000}"/>
    <cellStyle name="SAPBEXaggItemX 2 10 2" xfId="12697" xr:uid="{00000000-0005-0000-0000-0000A31C0000}"/>
    <cellStyle name="SAPBEXaggItemX 2 10 3" xfId="20106" xr:uid="{00000000-0005-0000-0000-0000A41C0000}"/>
    <cellStyle name="SAPBEXaggItemX 2 10 4" xfId="26720" xr:uid="{00000000-0005-0000-0000-0000A51C0000}"/>
    <cellStyle name="SAPBEXaggItemX 2 11" xfId="3464" xr:uid="{00000000-0005-0000-0000-0000A61C0000}"/>
    <cellStyle name="SAPBEXaggItemX 2 11 2" xfId="13413" xr:uid="{00000000-0005-0000-0000-0000A71C0000}"/>
    <cellStyle name="SAPBEXaggItemX 2 11 3" xfId="20582" xr:uid="{00000000-0005-0000-0000-0000A81C0000}"/>
    <cellStyle name="SAPBEXaggItemX 2 11 4" xfId="27089" xr:uid="{00000000-0005-0000-0000-0000A91C0000}"/>
    <cellStyle name="SAPBEXaggItemX 2 12" xfId="3633" xr:uid="{00000000-0005-0000-0000-0000AA1C0000}"/>
    <cellStyle name="SAPBEXaggItemX 2 12 2" xfId="13558" xr:uid="{00000000-0005-0000-0000-0000AB1C0000}"/>
    <cellStyle name="SAPBEXaggItemX 2 12 3" xfId="20719" xr:uid="{00000000-0005-0000-0000-0000AC1C0000}"/>
    <cellStyle name="SAPBEXaggItemX 2 12 4" xfId="27218" xr:uid="{00000000-0005-0000-0000-0000AD1C0000}"/>
    <cellStyle name="SAPBEXaggItemX 2 13" xfId="4373" xr:uid="{00000000-0005-0000-0000-0000AE1C0000}"/>
    <cellStyle name="SAPBEXaggItemX 2 13 2" xfId="14235" xr:uid="{00000000-0005-0000-0000-0000AF1C0000}"/>
    <cellStyle name="SAPBEXaggItemX 2 13 3" xfId="21295" xr:uid="{00000000-0005-0000-0000-0000B01C0000}"/>
    <cellStyle name="SAPBEXaggItemX 2 13 4" xfId="27769" xr:uid="{00000000-0005-0000-0000-0000B11C0000}"/>
    <cellStyle name="SAPBEXaggItemX 2 14" xfId="5281" xr:uid="{00000000-0005-0000-0000-0000B21C0000}"/>
    <cellStyle name="SAPBEXaggItemX 2 14 2" xfId="15138" xr:uid="{00000000-0005-0000-0000-0000B31C0000}"/>
    <cellStyle name="SAPBEXaggItemX 2 14 3" xfId="22180" xr:uid="{00000000-0005-0000-0000-0000B41C0000}"/>
    <cellStyle name="SAPBEXaggItemX 2 14 4" xfId="28643" xr:uid="{00000000-0005-0000-0000-0000B51C0000}"/>
    <cellStyle name="SAPBEXaggItemX 2 15" xfId="4607" xr:uid="{00000000-0005-0000-0000-0000B61C0000}"/>
    <cellStyle name="SAPBEXaggItemX 2 15 2" xfId="14469" xr:uid="{00000000-0005-0000-0000-0000B71C0000}"/>
    <cellStyle name="SAPBEXaggItemX 2 15 3" xfId="21521" xr:uid="{00000000-0005-0000-0000-0000B81C0000}"/>
    <cellStyle name="SAPBEXaggItemX 2 15 4" xfId="27992" xr:uid="{00000000-0005-0000-0000-0000B91C0000}"/>
    <cellStyle name="SAPBEXaggItemX 2 16" xfId="5384" xr:uid="{00000000-0005-0000-0000-0000BA1C0000}"/>
    <cellStyle name="SAPBEXaggItemX 2 16 2" xfId="15241" xr:uid="{00000000-0005-0000-0000-0000BB1C0000}"/>
    <cellStyle name="SAPBEXaggItemX 2 16 3" xfId="22282" xr:uid="{00000000-0005-0000-0000-0000BC1C0000}"/>
    <cellStyle name="SAPBEXaggItemX 2 16 4" xfId="28744" xr:uid="{00000000-0005-0000-0000-0000BD1C0000}"/>
    <cellStyle name="SAPBEXaggItemX 2 17" xfId="5725" xr:uid="{00000000-0005-0000-0000-0000BE1C0000}"/>
    <cellStyle name="SAPBEXaggItemX 2 17 2" xfId="15579" xr:uid="{00000000-0005-0000-0000-0000BF1C0000}"/>
    <cellStyle name="SAPBEXaggItemX 2 17 3" xfId="22607" xr:uid="{00000000-0005-0000-0000-0000C01C0000}"/>
    <cellStyle name="SAPBEXaggItemX 2 17 4" xfId="29068" xr:uid="{00000000-0005-0000-0000-0000C11C0000}"/>
    <cellStyle name="SAPBEXaggItemX 2 18" xfId="7291" xr:uid="{00000000-0005-0000-0000-0000C21C0000}"/>
    <cellStyle name="SAPBEXaggItemX 2 18 2" xfId="17077" xr:uid="{00000000-0005-0000-0000-0000C31C0000}"/>
    <cellStyle name="SAPBEXaggItemX 2 18 3" xfId="24039" xr:uid="{00000000-0005-0000-0000-0000C41C0000}"/>
    <cellStyle name="SAPBEXaggItemX 2 18 4" xfId="30470" xr:uid="{00000000-0005-0000-0000-0000C51C0000}"/>
    <cellStyle name="SAPBEXaggItemX 2 19" xfId="7498" xr:uid="{00000000-0005-0000-0000-0000C61C0000}"/>
    <cellStyle name="SAPBEXaggItemX 2 19 2" xfId="17283" xr:uid="{00000000-0005-0000-0000-0000C71C0000}"/>
    <cellStyle name="SAPBEXaggItemX 2 19 3" xfId="24245" xr:uid="{00000000-0005-0000-0000-0000C81C0000}"/>
    <cellStyle name="SAPBEXaggItemX 2 19 4" xfId="30673" xr:uid="{00000000-0005-0000-0000-0000C91C0000}"/>
    <cellStyle name="SAPBEXaggItemX 2 2" xfId="650" xr:uid="{00000000-0005-0000-0000-0000CA1C0000}"/>
    <cellStyle name="SAPBEXaggItemX 2 2 10" xfId="5427" xr:uid="{00000000-0005-0000-0000-0000CB1C0000}"/>
    <cellStyle name="SAPBEXaggItemX 2 2 10 2" xfId="15284" xr:uid="{00000000-0005-0000-0000-0000CC1C0000}"/>
    <cellStyle name="SAPBEXaggItemX 2 2 10 2 2" xfId="38609" xr:uid="{00000000-0005-0000-0000-0000CD1C0000}"/>
    <cellStyle name="SAPBEXaggItemX 2 2 10 2 3" xfId="45527" xr:uid="{00000000-0005-0000-0000-0000CE1C0000}"/>
    <cellStyle name="SAPBEXaggItemX 2 2 10 2 4" xfId="49565" xr:uid="{00000000-0005-0000-0000-0000CF1C0000}"/>
    <cellStyle name="SAPBEXaggItemX 2 2 10 3" xfId="22325" xr:uid="{00000000-0005-0000-0000-0000D01C0000}"/>
    <cellStyle name="SAPBEXaggItemX 2 2 10 4" xfId="28787" xr:uid="{00000000-0005-0000-0000-0000D11C0000}"/>
    <cellStyle name="SAPBEXaggItemX 2 2 10 5" xfId="34943" xr:uid="{00000000-0005-0000-0000-0000D21C0000}"/>
    <cellStyle name="SAPBEXaggItemX 2 2 10 6" xfId="41981" xr:uid="{00000000-0005-0000-0000-0000D31C0000}"/>
    <cellStyle name="SAPBEXaggItemX 2 2 10 7" xfId="53380" xr:uid="{00000000-0005-0000-0000-0000D41C0000}"/>
    <cellStyle name="SAPBEXaggItemX 2 2 11" xfId="6640" xr:uid="{00000000-0005-0000-0000-0000D51C0000}"/>
    <cellStyle name="SAPBEXaggItemX 2 2 11 2" xfId="16483" xr:uid="{00000000-0005-0000-0000-0000D61C0000}"/>
    <cellStyle name="SAPBEXaggItemX 2 2 11 2 2" xfId="39044" xr:uid="{00000000-0005-0000-0000-0000D71C0000}"/>
    <cellStyle name="SAPBEXaggItemX 2 2 11 2 3" xfId="45962" xr:uid="{00000000-0005-0000-0000-0000D81C0000}"/>
    <cellStyle name="SAPBEXaggItemX 2 2 11 2 4" xfId="54576" xr:uid="{00000000-0005-0000-0000-0000D91C0000}"/>
    <cellStyle name="SAPBEXaggItemX 2 2 11 3" xfId="23487" xr:uid="{00000000-0005-0000-0000-0000DA1C0000}"/>
    <cellStyle name="SAPBEXaggItemX 2 2 11 4" xfId="29936" xr:uid="{00000000-0005-0000-0000-0000DB1C0000}"/>
    <cellStyle name="SAPBEXaggItemX 2 2 11 5" xfId="35381" xr:uid="{00000000-0005-0000-0000-0000DC1C0000}"/>
    <cellStyle name="SAPBEXaggItemX 2 2 11 6" xfId="42416" xr:uid="{00000000-0005-0000-0000-0000DD1C0000}"/>
    <cellStyle name="SAPBEXaggItemX 2 2 11 7" xfId="51217" xr:uid="{00000000-0005-0000-0000-0000DE1C0000}"/>
    <cellStyle name="SAPBEXaggItemX 2 2 12" xfId="6894" xr:uid="{00000000-0005-0000-0000-0000DF1C0000}"/>
    <cellStyle name="SAPBEXaggItemX 2 2 12 2" xfId="16684" xr:uid="{00000000-0005-0000-0000-0000E01C0000}"/>
    <cellStyle name="SAPBEXaggItemX 2 2 12 2 2" xfId="38887" xr:uid="{00000000-0005-0000-0000-0000E11C0000}"/>
    <cellStyle name="SAPBEXaggItemX 2 2 12 2 3" xfId="45805" xr:uid="{00000000-0005-0000-0000-0000E21C0000}"/>
    <cellStyle name="SAPBEXaggItemX 2 2 12 2 4" xfId="49794" xr:uid="{00000000-0005-0000-0000-0000E31C0000}"/>
    <cellStyle name="SAPBEXaggItemX 2 2 12 3" xfId="23652" xr:uid="{00000000-0005-0000-0000-0000E41C0000}"/>
    <cellStyle name="SAPBEXaggItemX 2 2 12 4" xfId="30090" xr:uid="{00000000-0005-0000-0000-0000E51C0000}"/>
    <cellStyle name="SAPBEXaggItemX 2 2 12 5" xfId="35223" xr:uid="{00000000-0005-0000-0000-0000E61C0000}"/>
    <cellStyle name="SAPBEXaggItemX 2 2 12 6" xfId="42259" xr:uid="{00000000-0005-0000-0000-0000E71C0000}"/>
    <cellStyle name="SAPBEXaggItemX 2 2 12 7" xfId="53642" xr:uid="{00000000-0005-0000-0000-0000E81C0000}"/>
    <cellStyle name="SAPBEXaggItemX 2 2 13" xfId="6305" xr:uid="{00000000-0005-0000-0000-0000E91C0000}"/>
    <cellStyle name="SAPBEXaggItemX 2 2 13 2" xfId="16150" xr:uid="{00000000-0005-0000-0000-0000EA1C0000}"/>
    <cellStyle name="SAPBEXaggItemX 2 2 13 2 2" xfId="39912" xr:uid="{00000000-0005-0000-0000-0000EB1C0000}"/>
    <cellStyle name="SAPBEXaggItemX 2 2 13 2 3" xfId="46830" xr:uid="{00000000-0005-0000-0000-0000EC1C0000}"/>
    <cellStyle name="SAPBEXaggItemX 2 2 13 2 4" xfId="49842" xr:uid="{00000000-0005-0000-0000-0000ED1C0000}"/>
    <cellStyle name="SAPBEXaggItemX 2 2 13 3" xfId="23159" xr:uid="{00000000-0005-0000-0000-0000EE1C0000}"/>
    <cellStyle name="SAPBEXaggItemX 2 2 13 4" xfId="29613" xr:uid="{00000000-0005-0000-0000-0000EF1C0000}"/>
    <cellStyle name="SAPBEXaggItemX 2 2 13 5" xfId="36297" xr:uid="{00000000-0005-0000-0000-0000F01C0000}"/>
    <cellStyle name="SAPBEXaggItemX 2 2 13 6" xfId="43284" xr:uid="{00000000-0005-0000-0000-0000F11C0000}"/>
    <cellStyle name="SAPBEXaggItemX 2 2 13 7" xfId="52123" xr:uid="{00000000-0005-0000-0000-0000F21C0000}"/>
    <cellStyle name="SAPBEXaggItemX 2 2 14" xfId="6462" xr:uid="{00000000-0005-0000-0000-0000F31C0000}"/>
    <cellStyle name="SAPBEXaggItemX 2 2 14 2" xfId="16306" xr:uid="{00000000-0005-0000-0000-0000F41C0000}"/>
    <cellStyle name="SAPBEXaggItemX 2 2 14 2 2" xfId="39144" xr:uid="{00000000-0005-0000-0000-0000F51C0000}"/>
    <cellStyle name="SAPBEXaggItemX 2 2 14 2 3" xfId="46062" xr:uid="{00000000-0005-0000-0000-0000F61C0000}"/>
    <cellStyle name="SAPBEXaggItemX 2 2 14 2 4" xfId="48666" xr:uid="{00000000-0005-0000-0000-0000F71C0000}"/>
    <cellStyle name="SAPBEXaggItemX 2 2 14 3" xfId="23314" xr:uid="{00000000-0005-0000-0000-0000F81C0000}"/>
    <cellStyle name="SAPBEXaggItemX 2 2 14 4" xfId="29765" xr:uid="{00000000-0005-0000-0000-0000F91C0000}"/>
    <cellStyle name="SAPBEXaggItemX 2 2 14 5" xfId="35508" xr:uid="{00000000-0005-0000-0000-0000FA1C0000}"/>
    <cellStyle name="SAPBEXaggItemX 2 2 14 6" xfId="42516" xr:uid="{00000000-0005-0000-0000-0000FB1C0000}"/>
    <cellStyle name="SAPBEXaggItemX 2 2 14 7" xfId="51084" xr:uid="{00000000-0005-0000-0000-0000FC1C0000}"/>
    <cellStyle name="SAPBEXaggItemX 2 2 15" xfId="6449" xr:uid="{00000000-0005-0000-0000-0000FD1C0000}"/>
    <cellStyle name="SAPBEXaggItemX 2 2 15 2" xfId="16293" xr:uid="{00000000-0005-0000-0000-0000FE1C0000}"/>
    <cellStyle name="SAPBEXaggItemX 2 2 15 2 2" xfId="40121" xr:uid="{00000000-0005-0000-0000-0000FF1C0000}"/>
    <cellStyle name="SAPBEXaggItemX 2 2 15 2 3" xfId="47039" xr:uid="{00000000-0005-0000-0000-0000001D0000}"/>
    <cellStyle name="SAPBEXaggItemX 2 2 15 2 4" xfId="49444" xr:uid="{00000000-0005-0000-0000-0000011D0000}"/>
    <cellStyle name="SAPBEXaggItemX 2 2 15 3" xfId="23301" xr:uid="{00000000-0005-0000-0000-0000021D0000}"/>
    <cellStyle name="SAPBEXaggItemX 2 2 15 4" xfId="29752" xr:uid="{00000000-0005-0000-0000-0000031D0000}"/>
    <cellStyle name="SAPBEXaggItemX 2 2 15 5" xfId="36536" xr:uid="{00000000-0005-0000-0000-0000041D0000}"/>
    <cellStyle name="SAPBEXaggItemX 2 2 15 6" xfId="43493" xr:uid="{00000000-0005-0000-0000-0000051D0000}"/>
    <cellStyle name="SAPBEXaggItemX 2 2 15 7" xfId="47824" xr:uid="{00000000-0005-0000-0000-0000061D0000}"/>
    <cellStyle name="SAPBEXaggItemX 2 2 16" xfId="6679" xr:uid="{00000000-0005-0000-0000-0000071D0000}"/>
    <cellStyle name="SAPBEXaggItemX 2 2 16 2" xfId="16522" xr:uid="{00000000-0005-0000-0000-0000081D0000}"/>
    <cellStyle name="SAPBEXaggItemX 2 2 16 2 2" xfId="39721" xr:uid="{00000000-0005-0000-0000-0000091D0000}"/>
    <cellStyle name="SAPBEXaggItemX 2 2 16 2 3" xfId="46639" xr:uid="{00000000-0005-0000-0000-00000A1D0000}"/>
    <cellStyle name="SAPBEXaggItemX 2 2 16 2 4" xfId="50004" xr:uid="{00000000-0005-0000-0000-00000B1D0000}"/>
    <cellStyle name="SAPBEXaggItemX 2 2 16 3" xfId="23525" xr:uid="{00000000-0005-0000-0000-00000C1D0000}"/>
    <cellStyle name="SAPBEXaggItemX 2 2 16 4" xfId="29974" xr:uid="{00000000-0005-0000-0000-00000D1D0000}"/>
    <cellStyle name="SAPBEXaggItemX 2 2 16 5" xfId="36097" xr:uid="{00000000-0005-0000-0000-00000E1D0000}"/>
    <cellStyle name="SAPBEXaggItemX 2 2 16 6" xfId="43093" xr:uid="{00000000-0005-0000-0000-00000F1D0000}"/>
    <cellStyle name="SAPBEXaggItemX 2 2 16 7" xfId="53881" xr:uid="{00000000-0005-0000-0000-0000101D0000}"/>
    <cellStyle name="SAPBEXaggItemX 2 2 17" xfId="5850" xr:uid="{00000000-0005-0000-0000-0000111D0000}"/>
    <cellStyle name="SAPBEXaggItemX 2 2 17 2" xfId="15703" xr:uid="{00000000-0005-0000-0000-0000121D0000}"/>
    <cellStyle name="SAPBEXaggItemX 2 2 17 2 2" xfId="40107" xr:uid="{00000000-0005-0000-0000-0000131D0000}"/>
    <cellStyle name="SAPBEXaggItemX 2 2 17 2 3" xfId="47025" xr:uid="{00000000-0005-0000-0000-0000141D0000}"/>
    <cellStyle name="SAPBEXaggItemX 2 2 17 2 4" xfId="48871" xr:uid="{00000000-0005-0000-0000-0000151D0000}"/>
    <cellStyle name="SAPBEXaggItemX 2 2 17 3" xfId="22729" xr:uid="{00000000-0005-0000-0000-0000161D0000}"/>
    <cellStyle name="SAPBEXaggItemX 2 2 17 4" xfId="29190" xr:uid="{00000000-0005-0000-0000-0000171D0000}"/>
    <cellStyle name="SAPBEXaggItemX 2 2 17 5" xfId="36522" xr:uid="{00000000-0005-0000-0000-0000181D0000}"/>
    <cellStyle name="SAPBEXaggItemX 2 2 17 6" xfId="43479" xr:uid="{00000000-0005-0000-0000-0000191D0000}"/>
    <cellStyle name="SAPBEXaggItemX 2 2 17 7" xfId="54048" xr:uid="{00000000-0005-0000-0000-00001A1D0000}"/>
    <cellStyle name="SAPBEXaggItemX 2 2 18" xfId="6398" xr:uid="{00000000-0005-0000-0000-00001B1D0000}"/>
    <cellStyle name="SAPBEXaggItemX 2 2 18 2" xfId="16243" xr:uid="{00000000-0005-0000-0000-00001C1D0000}"/>
    <cellStyle name="SAPBEXaggItemX 2 2 18 2 2" xfId="39230" xr:uid="{00000000-0005-0000-0000-00001D1D0000}"/>
    <cellStyle name="SAPBEXaggItemX 2 2 18 2 3" xfId="46148" xr:uid="{00000000-0005-0000-0000-00001E1D0000}"/>
    <cellStyle name="SAPBEXaggItemX 2 2 18 2 4" xfId="49090" xr:uid="{00000000-0005-0000-0000-00001F1D0000}"/>
    <cellStyle name="SAPBEXaggItemX 2 2 18 3" xfId="23250" xr:uid="{00000000-0005-0000-0000-0000201D0000}"/>
    <cellStyle name="SAPBEXaggItemX 2 2 18 4" xfId="29702" xr:uid="{00000000-0005-0000-0000-0000211D0000}"/>
    <cellStyle name="SAPBEXaggItemX 2 2 18 5" xfId="35594" xr:uid="{00000000-0005-0000-0000-0000221D0000}"/>
    <cellStyle name="SAPBEXaggItemX 2 2 18 6" xfId="42602" xr:uid="{00000000-0005-0000-0000-0000231D0000}"/>
    <cellStyle name="SAPBEXaggItemX 2 2 18 7" xfId="52167" xr:uid="{00000000-0005-0000-0000-0000241D0000}"/>
    <cellStyle name="SAPBEXaggItemX 2 2 19" xfId="7037" xr:uid="{00000000-0005-0000-0000-0000251D0000}"/>
    <cellStyle name="SAPBEXaggItemX 2 2 19 2" xfId="16827" xr:uid="{00000000-0005-0000-0000-0000261D0000}"/>
    <cellStyle name="SAPBEXaggItemX 2 2 19 2 2" xfId="39528" xr:uid="{00000000-0005-0000-0000-0000271D0000}"/>
    <cellStyle name="SAPBEXaggItemX 2 2 19 2 3" xfId="46446" xr:uid="{00000000-0005-0000-0000-0000281D0000}"/>
    <cellStyle name="SAPBEXaggItemX 2 2 19 2 4" xfId="49809" xr:uid="{00000000-0005-0000-0000-0000291D0000}"/>
    <cellStyle name="SAPBEXaggItemX 2 2 19 3" xfId="23793" xr:uid="{00000000-0005-0000-0000-00002A1D0000}"/>
    <cellStyle name="SAPBEXaggItemX 2 2 19 4" xfId="30229" xr:uid="{00000000-0005-0000-0000-00002B1D0000}"/>
    <cellStyle name="SAPBEXaggItemX 2 2 19 5" xfId="35899" xr:uid="{00000000-0005-0000-0000-00002C1D0000}"/>
    <cellStyle name="SAPBEXaggItemX 2 2 19 6" xfId="42900" xr:uid="{00000000-0005-0000-0000-00002D1D0000}"/>
    <cellStyle name="SAPBEXaggItemX 2 2 19 7" xfId="52703" xr:uid="{00000000-0005-0000-0000-00002E1D0000}"/>
    <cellStyle name="SAPBEXaggItemX 2 2 2" xfId="2644" xr:uid="{00000000-0005-0000-0000-00002F1D0000}"/>
    <cellStyle name="SAPBEXaggItemX 2 2 2 2" xfId="12877" xr:uid="{00000000-0005-0000-0000-0000301D0000}"/>
    <cellStyle name="SAPBEXaggItemX 2 2 2 2 2" xfId="20280" xr:uid="{00000000-0005-0000-0000-0000311D0000}"/>
    <cellStyle name="SAPBEXaggItemX 2 2 2 2 3" xfId="26890" xr:uid="{00000000-0005-0000-0000-0000321D0000}"/>
    <cellStyle name="SAPBEXaggItemX 2 2 2 2 4" xfId="37717" xr:uid="{00000000-0005-0000-0000-0000331D0000}"/>
    <cellStyle name="SAPBEXaggItemX 2 2 2 2 5" xfId="44661" xr:uid="{00000000-0005-0000-0000-0000341D0000}"/>
    <cellStyle name="SAPBEXaggItemX 2 2 2 2 6" xfId="49104" xr:uid="{00000000-0005-0000-0000-0000351D0000}"/>
    <cellStyle name="SAPBEXaggItemX 2 2 2 3" xfId="10469" xr:uid="{00000000-0005-0000-0000-0000361D0000}"/>
    <cellStyle name="SAPBEXaggItemX 2 2 2 4" xfId="13316" xr:uid="{00000000-0005-0000-0000-0000371D0000}"/>
    <cellStyle name="SAPBEXaggItemX 2 2 2 5" xfId="20522" xr:uid="{00000000-0005-0000-0000-0000381D0000}"/>
    <cellStyle name="SAPBEXaggItemX 2 2 2 6" xfId="33976" xr:uid="{00000000-0005-0000-0000-0000391D0000}"/>
    <cellStyle name="SAPBEXaggItemX 2 2 2 7" xfId="41110" xr:uid="{00000000-0005-0000-0000-00003A1D0000}"/>
    <cellStyle name="SAPBEXaggItemX 2 2 2 8" xfId="53662" xr:uid="{00000000-0005-0000-0000-00003B1D0000}"/>
    <cellStyle name="SAPBEXaggItemX 2 2 20" xfId="7489" xr:uid="{00000000-0005-0000-0000-00003C1D0000}"/>
    <cellStyle name="SAPBEXaggItemX 2 2 20 2" xfId="17274" xr:uid="{00000000-0005-0000-0000-00003D1D0000}"/>
    <cellStyle name="SAPBEXaggItemX 2 2 20 2 2" xfId="39624" xr:uid="{00000000-0005-0000-0000-00003E1D0000}"/>
    <cellStyle name="SAPBEXaggItemX 2 2 20 2 3" xfId="46542" xr:uid="{00000000-0005-0000-0000-00003F1D0000}"/>
    <cellStyle name="SAPBEXaggItemX 2 2 20 2 4" xfId="51204" xr:uid="{00000000-0005-0000-0000-0000401D0000}"/>
    <cellStyle name="SAPBEXaggItemX 2 2 20 3" xfId="24236" xr:uid="{00000000-0005-0000-0000-0000411D0000}"/>
    <cellStyle name="SAPBEXaggItemX 2 2 20 4" xfId="30664" xr:uid="{00000000-0005-0000-0000-0000421D0000}"/>
    <cellStyle name="SAPBEXaggItemX 2 2 20 5" xfId="35997" xr:uid="{00000000-0005-0000-0000-0000431D0000}"/>
    <cellStyle name="SAPBEXaggItemX 2 2 20 6" xfId="42996" xr:uid="{00000000-0005-0000-0000-0000441D0000}"/>
    <cellStyle name="SAPBEXaggItemX 2 2 20 7" xfId="50756" xr:uid="{00000000-0005-0000-0000-0000451D0000}"/>
    <cellStyle name="SAPBEXaggItemX 2 2 21" xfId="7555" xr:uid="{00000000-0005-0000-0000-0000461D0000}"/>
    <cellStyle name="SAPBEXaggItemX 2 2 21 2" xfId="17340" xr:uid="{00000000-0005-0000-0000-0000471D0000}"/>
    <cellStyle name="SAPBEXaggItemX 2 2 21 2 2" xfId="40506" xr:uid="{00000000-0005-0000-0000-0000481D0000}"/>
    <cellStyle name="SAPBEXaggItemX 2 2 21 2 3" xfId="47424" xr:uid="{00000000-0005-0000-0000-0000491D0000}"/>
    <cellStyle name="SAPBEXaggItemX 2 2 21 2 4" xfId="47569" xr:uid="{00000000-0005-0000-0000-00004A1D0000}"/>
    <cellStyle name="SAPBEXaggItemX 2 2 21 3" xfId="24302" xr:uid="{00000000-0005-0000-0000-00004B1D0000}"/>
    <cellStyle name="SAPBEXaggItemX 2 2 21 4" xfId="30730" xr:uid="{00000000-0005-0000-0000-00004C1D0000}"/>
    <cellStyle name="SAPBEXaggItemX 2 2 21 5" xfId="36922" xr:uid="{00000000-0005-0000-0000-00004D1D0000}"/>
    <cellStyle name="SAPBEXaggItemX 2 2 21 6" xfId="43878" xr:uid="{00000000-0005-0000-0000-00004E1D0000}"/>
    <cellStyle name="SAPBEXaggItemX 2 2 21 7" xfId="53872" xr:uid="{00000000-0005-0000-0000-00004F1D0000}"/>
    <cellStyle name="SAPBEXaggItemX 2 2 22" xfId="6950" xr:uid="{00000000-0005-0000-0000-0000501D0000}"/>
    <cellStyle name="SAPBEXaggItemX 2 2 22 2" xfId="16740" xr:uid="{00000000-0005-0000-0000-0000511D0000}"/>
    <cellStyle name="SAPBEXaggItemX 2 2 22 3" xfId="23708" xr:uid="{00000000-0005-0000-0000-0000521D0000}"/>
    <cellStyle name="SAPBEXaggItemX 2 2 22 4" xfId="30144" xr:uid="{00000000-0005-0000-0000-0000531D0000}"/>
    <cellStyle name="SAPBEXaggItemX 2 2 22 5" xfId="37176" xr:uid="{00000000-0005-0000-0000-0000541D0000}"/>
    <cellStyle name="SAPBEXaggItemX 2 2 22 6" xfId="44122" xr:uid="{00000000-0005-0000-0000-0000551D0000}"/>
    <cellStyle name="SAPBEXaggItemX 2 2 22 7" xfId="53985" xr:uid="{00000000-0005-0000-0000-0000561D0000}"/>
    <cellStyle name="SAPBEXaggItemX 2 2 23" xfId="8480" xr:uid="{00000000-0005-0000-0000-0000571D0000}"/>
    <cellStyle name="SAPBEXaggItemX 2 2 23 2" xfId="18264" xr:uid="{00000000-0005-0000-0000-0000581D0000}"/>
    <cellStyle name="SAPBEXaggItemX 2 2 23 3" xfId="25201" xr:uid="{00000000-0005-0000-0000-0000591D0000}"/>
    <cellStyle name="SAPBEXaggItemX 2 2 23 4" xfId="31614" xr:uid="{00000000-0005-0000-0000-00005A1D0000}"/>
    <cellStyle name="SAPBEXaggItemX 2 2 24" xfId="7922" xr:uid="{00000000-0005-0000-0000-00005B1D0000}"/>
    <cellStyle name="SAPBEXaggItemX 2 2 24 2" xfId="17706" xr:uid="{00000000-0005-0000-0000-00005C1D0000}"/>
    <cellStyle name="SAPBEXaggItemX 2 2 24 3" xfId="24657" xr:uid="{00000000-0005-0000-0000-00005D1D0000}"/>
    <cellStyle name="SAPBEXaggItemX 2 2 24 4" xfId="31078" xr:uid="{00000000-0005-0000-0000-00005E1D0000}"/>
    <cellStyle name="SAPBEXaggItemX 2 2 25" xfId="8042" xr:uid="{00000000-0005-0000-0000-00005F1D0000}"/>
    <cellStyle name="SAPBEXaggItemX 2 2 25 2" xfId="17826" xr:uid="{00000000-0005-0000-0000-0000601D0000}"/>
    <cellStyle name="SAPBEXaggItemX 2 2 25 3" xfId="24774" xr:uid="{00000000-0005-0000-0000-0000611D0000}"/>
    <cellStyle name="SAPBEXaggItemX 2 2 25 4" xfId="31195" xr:uid="{00000000-0005-0000-0000-0000621D0000}"/>
    <cellStyle name="SAPBEXaggItemX 2 2 26" xfId="8254" xr:uid="{00000000-0005-0000-0000-0000631D0000}"/>
    <cellStyle name="SAPBEXaggItemX 2 2 26 2" xfId="18038" xr:uid="{00000000-0005-0000-0000-0000641D0000}"/>
    <cellStyle name="SAPBEXaggItemX 2 2 26 3" xfId="24981" xr:uid="{00000000-0005-0000-0000-0000651D0000}"/>
    <cellStyle name="SAPBEXaggItemX 2 2 26 4" xfId="31399" xr:uid="{00000000-0005-0000-0000-0000661D0000}"/>
    <cellStyle name="SAPBEXaggItemX 2 2 27" xfId="8200" xr:uid="{00000000-0005-0000-0000-0000671D0000}"/>
    <cellStyle name="SAPBEXaggItemX 2 2 27 2" xfId="17984" xr:uid="{00000000-0005-0000-0000-0000681D0000}"/>
    <cellStyle name="SAPBEXaggItemX 2 2 27 3" xfId="24928" xr:uid="{00000000-0005-0000-0000-0000691D0000}"/>
    <cellStyle name="SAPBEXaggItemX 2 2 27 4" xfId="31347" xr:uid="{00000000-0005-0000-0000-00006A1D0000}"/>
    <cellStyle name="SAPBEXaggItemX 2 2 28" xfId="8100" xr:uid="{00000000-0005-0000-0000-00006B1D0000}"/>
    <cellStyle name="SAPBEXaggItemX 2 2 28 2" xfId="17884" xr:uid="{00000000-0005-0000-0000-00006C1D0000}"/>
    <cellStyle name="SAPBEXaggItemX 2 2 28 3" xfId="24830" xr:uid="{00000000-0005-0000-0000-00006D1D0000}"/>
    <cellStyle name="SAPBEXaggItemX 2 2 28 4" xfId="31250" xr:uid="{00000000-0005-0000-0000-00006E1D0000}"/>
    <cellStyle name="SAPBEXaggItemX 2 2 29" xfId="8216" xr:uid="{00000000-0005-0000-0000-00006F1D0000}"/>
    <cellStyle name="SAPBEXaggItemX 2 2 29 2" xfId="18000" xr:uid="{00000000-0005-0000-0000-0000701D0000}"/>
    <cellStyle name="SAPBEXaggItemX 2 2 29 3" xfId="24943" xr:uid="{00000000-0005-0000-0000-0000711D0000}"/>
    <cellStyle name="SAPBEXaggItemX 2 2 29 4" xfId="31362" xr:uid="{00000000-0005-0000-0000-0000721D0000}"/>
    <cellStyle name="SAPBEXaggItemX 2 2 3" xfId="3787" xr:uid="{00000000-0005-0000-0000-0000731D0000}"/>
    <cellStyle name="SAPBEXaggItemX 2 2 3 2" xfId="13709" xr:uid="{00000000-0005-0000-0000-0000741D0000}"/>
    <cellStyle name="SAPBEXaggItemX 2 2 3 2 2" xfId="37719" xr:uid="{00000000-0005-0000-0000-0000751D0000}"/>
    <cellStyle name="SAPBEXaggItemX 2 2 3 2 3" xfId="44663" xr:uid="{00000000-0005-0000-0000-0000761D0000}"/>
    <cellStyle name="SAPBEXaggItemX 2 2 3 2 4" xfId="47861" xr:uid="{00000000-0005-0000-0000-0000771D0000}"/>
    <cellStyle name="SAPBEXaggItemX 2 2 3 3" xfId="20863" xr:uid="{00000000-0005-0000-0000-0000781D0000}"/>
    <cellStyle name="SAPBEXaggItemX 2 2 3 4" xfId="27362" xr:uid="{00000000-0005-0000-0000-0000791D0000}"/>
    <cellStyle name="SAPBEXaggItemX 2 2 3 5" xfId="33978" xr:uid="{00000000-0005-0000-0000-00007A1D0000}"/>
    <cellStyle name="SAPBEXaggItemX 2 2 3 6" xfId="41112" xr:uid="{00000000-0005-0000-0000-00007B1D0000}"/>
    <cellStyle name="SAPBEXaggItemX 2 2 3 7" xfId="53399" xr:uid="{00000000-0005-0000-0000-00007C1D0000}"/>
    <cellStyle name="SAPBEXaggItemX 2 2 30" xfId="11669" xr:uid="{00000000-0005-0000-0000-00007D1D0000}"/>
    <cellStyle name="SAPBEXaggItemX 2 2 30 2" xfId="19128" xr:uid="{00000000-0005-0000-0000-00007E1D0000}"/>
    <cellStyle name="SAPBEXaggItemX 2 2 30 3" xfId="25760" xr:uid="{00000000-0005-0000-0000-00007F1D0000}"/>
    <cellStyle name="SAPBEXaggItemX 2 2 31" xfId="9402" xr:uid="{00000000-0005-0000-0000-0000801D0000}"/>
    <cellStyle name="SAPBEXaggItemX 2 2 32" xfId="9930" xr:uid="{00000000-0005-0000-0000-0000811D0000}"/>
    <cellStyle name="SAPBEXaggItemX 2 2 33" xfId="32223" xr:uid="{00000000-0005-0000-0000-0000821D0000}"/>
    <cellStyle name="SAPBEXaggItemX 2 2 34" xfId="35481" xr:uid="{00000000-0005-0000-0000-0000831D0000}"/>
    <cellStyle name="SAPBEXaggItemX 2 2 35" xfId="48735" xr:uid="{00000000-0005-0000-0000-0000841D0000}"/>
    <cellStyle name="SAPBEXaggItemX 2 2 4" xfId="4052" xr:uid="{00000000-0005-0000-0000-0000851D0000}"/>
    <cellStyle name="SAPBEXaggItemX 2 2 4 2" xfId="13939" xr:uid="{00000000-0005-0000-0000-0000861D0000}"/>
    <cellStyle name="SAPBEXaggItemX 2 2 4 2 2" xfId="37431" xr:uid="{00000000-0005-0000-0000-0000871D0000}"/>
    <cellStyle name="SAPBEXaggItemX 2 2 4 2 3" xfId="44376" xr:uid="{00000000-0005-0000-0000-0000881D0000}"/>
    <cellStyle name="SAPBEXaggItemX 2 2 4 2 4" xfId="53215" xr:uid="{00000000-0005-0000-0000-0000891D0000}"/>
    <cellStyle name="SAPBEXaggItemX 2 2 4 3" xfId="21035" xr:uid="{00000000-0005-0000-0000-00008A1D0000}"/>
    <cellStyle name="SAPBEXaggItemX 2 2 4 4" xfId="27531" xr:uid="{00000000-0005-0000-0000-00008B1D0000}"/>
    <cellStyle name="SAPBEXaggItemX 2 2 4 5" xfId="33688" xr:uid="{00000000-0005-0000-0000-00008C1D0000}"/>
    <cellStyle name="SAPBEXaggItemX 2 2 4 6" xfId="40823" xr:uid="{00000000-0005-0000-0000-00008D1D0000}"/>
    <cellStyle name="SAPBEXaggItemX 2 2 4 7" xfId="52546" xr:uid="{00000000-0005-0000-0000-00008E1D0000}"/>
    <cellStyle name="SAPBEXaggItemX 2 2 5" xfId="5016" xr:uid="{00000000-0005-0000-0000-00008F1D0000}"/>
    <cellStyle name="SAPBEXaggItemX 2 2 5 2" xfId="14873" xr:uid="{00000000-0005-0000-0000-0000901D0000}"/>
    <cellStyle name="SAPBEXaggItemX 2 2 5 2 2" xfId="37235" xr:uid="{00000000-0005-0000-0000-0000911D0000}"/>
    <cellStyle name="SAPBEXaggItemX 2 2 5 2 3" xfId="44181" xr:uid="{00000000-0005-0000-0000-0000921D0000}"/>
    <cellStyle name="SAPBEXaggItemX 2 2 5 2 4" xfId="53842" xr:uid="{00000000-0005-0000-0000-0000931D0000}"/>
    <cellStyle name="SAPBEXaggItemX 2 2 5 3" xfId="21919" xr:uid="{00000000-0005-0000-0000-0000941D0000}"/>
    <cellStyle name="SAPBEXaggItemX 2 2 5 4" xfId="28383" xr:uid="{00000000-0005-0000-0000-0000951D0000}"/>
    <cellStyle name="SAPBEXaggItemX 2 2 5 5" xfId="33487" xr:uid="{00000000-0005-0000-0000-0000961D0000}"/>
    <cellStyle name="SAPBEXaggItemX 2 2 5 6" xfId="40623" xr:uid="{00000000-0005-0000-0000-0000971D0000}"/>
    <cellStyle name="SAPBEXaggItemX 2 2 5 7" xfId="50569" xr:uid="{00000000-0005-0000-0000-0000981D0000}"/>
    <cellStyle name="SAPBEXaggItemX 2 2 6" xfId="5145" xr:uid="{00000000-0005-0000-0000-0000991D0000}"/>
    <cellStyle name="SAPBEXaggItemX 2 2 6 2" xfId="15002" xr:uid="{00000000-0005-0000-0000-00009A1D0000}"/>
    <cellStyle name="SAPBEXaggItemX 2 2 6 2 2" xfId="37284" xr:uid="{00000000-0005-0000-0000-00009B1D0000}"/>
    <cellStyle name="SAPBEXaggItemX 2 2 6 2 3" xfId="44230" xr:uid="{00000000-0005-0000-0000-00009C1D0000}"/>
    <cellStyle name="SAPBEXaggItemX 2 2 6 2 4" xfId="54353" xr:uid="{00000000-0005-0000-0000-00009D1D0000}"/>
    <cellStyle name="SAPBEXaggItemX 2 2 6 3" xfId="22045" xr:uid="{00000000-0005-0000-0000-00009E1D0000}"/>
    <cellStyle name="SAPBEXaggItemX 2 2 6 4" xfId="28508" xr:uid="{00000000-0005-0000-0000-00009F1D0000}"/>
    <cellStyle name="SAPBEXaggItemX 2 2 6 5" xfId="33536" xr:uid="{00000000-0005-0000-0000-0000A01D0000}"/>
    <cellStyle name="SAPBEXaggItemX 2 2 6 6" xfId="40672" xr:uid="{00000000-0005-0000-0000-0000A11D0000}"/>
    <cellStyle name="SAPBEXaggItemX 2 2 6 7" xfId="50353" xr:uid="{00000000-0005-0000-0000-0000A21D0000}"/>
    <cellStyle name="SAPBEXaggItemX 2 2 7" xfId="4820" xr:uid="{00000000-0005-0000-0000-0000A31D0000}"/>
    <cellStyle name="SAPBEXaggItemX 2 2 7 2" xfId="14682" xr:uid="{00000000-0005-0000-0000-0000A41D0000}"/>
    <cellStyle name="SAPBEXaggItemX 2 2 7 2 2" xfId="38200" xr:uid="{00000000-0005-0000-0000-0000A51D0000}"/>
    <cellStyle name="SAPBEXaggItemX 2 2 7 2 3" xfId="45121" xr:uid="{00000000-0005-0000-0000-0000A61D0000}"/>
    <cellStyle name="SAPBEXaggItemX 2 2 7 2 4" xfId="49332" xr:uid="{00000000-0005-0000-0000-0000A71D0000}"/>
    <cellStyle name="SAPBEXaggItemX 2 2 7 3" xfId="21731" xr:uid="{00000000-0005-0000-0000-0000A81D0000}"/>
    <cellStyle name="SAPBEXaggItemX 2 2 7 4" xfId="28199" xr:uid="{00000000-0005-0000-0000-0000A91D0000}"/>
    <cellStyle name="SAPBEXaggItemX 2 2 7 5" xfId="34534" xr:uid="{00000000-0005-0000-0000-0000AA1D0000}"/>
    <cellStyle name="SAPBEXaggItemX 2 2 7 6" xfId="41575" xr:uid="{00000000-0005-0000-0000-0000AB1D0000}"/>
    <cellStyle name="SAPBEXaggItemX 2 2 7 7" xfId="53138" xr:uid="{00000000-0005-0000-0000-0000AC1D0000}"/>
    <cellStyle name="SAPBEXaggItemX 2 2 8" xfId="4855" xr:uid="{00000000-0005-0000-0000-0000AD1D0000}"/>
    <cellStyle name="SAPBEXaggItemX 2 2 8 2" xfId="14717" xr:uid="{00000000-0005-0000-0000-0000AE1D0000}"/>
    <cellStyle name="SAPBEXaggItemX 2 2 8 2 2" xfId="38400" xr:uid="{00000000-0005-0000-0000-0000AF1D0000}"/>
    <cellStyle name="SAPBEXaggItemX 2 2 8 2 3" xfId="45318" xr:uid="{00000000-0005-0000-0000-0000B01D0000}"/>
    <cellStyle name="SAPBEXaggItemX 2 2 8 2 4" xfId="48863" xr:uid="{00000000-0005-0000-0000-0000B11D0000}"/>
    <cellStyle name="SAPBEXaggItemX 2 2 8 3" xfId="21766" xr:uid="{00000000-0005-0000-0000-0000B21D0000}"/>
    <cellStyle name="SAPBEXaggItemX 2 2 8 4" xfId="28233" xr:uid="{00000000-0005-0000-0000-0000B31D0000}"/>
    <cellStyle name="SAPBEXaggItemX 2 2 8 5" xfId="34734" xr:uid="{00000000-0005-0000-0000-0000B41D0000}"/>
    <cellStyle name="SAPBEXaggItemX 2 2 8 6" xfId="41772" xr:uid="{00000000-0005-0000-0000-0000B51D0000}"/>
    <cellStyle name="SAPBEXaggItemX 2 2 8 7" xfId="49028" xr:uid="{00000000-0005-0000-0000-0000B61D0000}"/>
    <cellStyle name="SAPBEXaggItemX 2 2 9" xfId="4840" xr:uid="{00000000-0005-0000-0000-0000B71D0000}"/>
    <cellStyle name="SAPBEXaggItemX 2 2 9 2" xfId="14702" xr:uid="{00000000-0005-0000-0000-0000B81D0000}"/>
    <cellStyle name="SAPBEXaggItemX 2 2 9 2 2" xfId="38478" xr:uid="{00000000-0005-0000-0000-0000B91D0000}"/>
    <cellStyle name="SAPBEXaggItemX 2 2 9 2 3" xfId="45396" xr:uid="{00000000-0005-0000-0000-0000BA1D0000}"/>
    <cellStyle name="SAPBEXaggItemX 2 2 9 2 4" xfId="48732" xr:uid="{00000000-0005-0000-0000-0000BB1D0000}"/>
    <cellStyle name="SAPBEXaggItemX 2 2 9 3" xfId="21751" xr:uid="{00000000-0005-0000-0000-0000BC1D0000}"/>
    <cellStyle name="SAPBEXaggItemX 2 2 9 4" xfId="28218" xr:uid="{00000000-0005-0000-0000-0000BD1D0000}"/>
    <cellStyle name="SAPBEXaggItemX 2 2 9 5" xfId="34812" xr:uid="{00000000-0005-0000-0000-0000BE1D0000}"/>
    <cellStyle name="SAPBEXaggItemX 2 2 9 6" xfId="41850" xr:uid="{00000000-0005-0000-0000-0000BF1D0000}"/>
    <cellStyle name="SAPBEXaggItemX 2 2 9 7" xfId="50523" xr:uid="{00000000-0005-0000-0000-0000C01D0000}"/>
    <cellStyle name="SAPBEXaggItemX 2 20" xfId="8191" xr:uid="{00000000-0005-0000-0000-0000C11D0000}"/>
    <cellStyle name="SAPBEXaggItemX 2 20 2" xfId="17975" xr:uid="{00000000-0005-0000-0000-0000C21D0000}"/>
    <cellStyle name="SAPBEXaggItemX 2 20 3" xfId="24919" xr:uid="{00000000-0005-0000-0000-0000C31D0000}"/>
    <cellStyle name="SAPBEXaggItemX 2 20 4" xfId="31338" xr:uid="{00000000-0005-0000-0000-0000C41D0000}"/>
    <cellStyle name="SAPBEXaggItemX 2 21" xfId="8290" xr:uid="{00000000-0005-0000-0000-0000C51D0000}"/>
    <cellStyle name="SAPBEXaggItemX 2 21 2" xfId="18074" xr:uid="{00000000-0005-0000-0000-0000C61D0000}"/>
    <cellStyle name="SAPBEXaggItemX 2 21 3" xfId="25016" xr:uid="{00000000-0005-0000-0000-0000C71D0000}"/>
    <cellStyle name="SAPBEXaggItemX 2 21 4" xfId="31432" xr:uid="{00000000-0005-0000-0000-0000C81D0000}"/>
    <cellStyle name="SAPBEXaggItemX 2 22" xfId="11557" xr:uid="{00000000-0005-0000-0000-0000C91D0000}"/>
    <cellStyle name="SAPBEXaggItemX 2 22 2" xfId="19016" xr:uid="{00000000-0005-0000-0000-0000CA1D0000}"/>
    <cellStyle name="SAPBEXaggItemX 2 22 3" xfId="25648" xr:uid="{00000000-0005-0000-0000-0000CB1D0000}"/>
    <cellStyle name="SAPBEXaggItemX 2 23" xfId="9272" xr:uid="{00000000-0005-0000-0000-0000CC1D0000}"/>
    <cellStyle name="SAPBEXaggItemX 2 24" xfId="13776" xr:uid="{00000000-0005-0000-0000-0000CD1D0000}"/>
    <cellStyle name="SAPBEXaggItemX 2 25" xfId="54442" xr:uid="{00000000-0005-0000-0000-0000CE1D0000}"/>
    <cellStyle name="SAPBEXaggItemX 2 3" xfId="910" xr:uid="{00000000-0005-0000-0000-0000CF1D0000}"/>
    <cellStyle name="SAPBEXaggItemX 2 3 2" xfId="2795" xr:uid="{00000000-0005-0000-0000-0000D01D0000}"/>
    <cellStyle name="SAPBEXaggItemX 2 3 2 2" xfId="13022" xr:uid="{00000000-0005-0000-0000-0000D11D0000}"/>
    <cellStyle name="SAPBEXaggItemX 2 3 2 2 2" xfId="20418" xr:uid="{00000000-0005-0000-0000-0000D21D0000}"/>
    <cellStyle name="SAPBEXaggItemX 2 3 2 2 3" xfId="27025" xr:uid="{00000000-0005-0000-0000-0000D31D0000}"/>
    <cellStyle name="SAPBEXaggItemX 2 3 2 3" xfId="10616" xr:uid="{00000000-0005-0000-0000-0000D41D0000}"/>
    <cellStyle name="SAPBEXaggItemX 2 3 2 4" xfId="10077" xr:uid="{00000000-0005-0000-0000-0000D51D0000}"/>
    <cellStyle name="SAPBEXaggItemX 2 3 2 5" xfId="9004" xr:uid="{00000000-0005-0000-0000-0000D61D0000}"/>
    <cellStyle name="SAPBEXaggItemX 2 3 2 6" xfId="37372" xr:uid="{00000000-0005-0000-0000-0000D71D0000}"/>
    <cellStyle name="SAPBEXaggItemX 2 3 2 7" xfId="44318" xr:uid="{00000000-0005-0000-0000-0000D81D0000}"/>
    <cellStyle name="SAPBEXaggItemX 2 3 2 8" xfId="53627" xr:uid="{00000000-0005-0000-0000-0000D91D0000}"/>
    <cellStyle name="SAPBEXaggItemX 2 3 3" xfId="11789" xr:uid="{00000000-0005-0000-0000-0000DA1D0000}"/>
    <cellStyle name="SAPBEXaggItemX 2 3 3 2" xfId="19248" xr:uid="{00000000-0005-0000-0000-0000DB1D0000}"/>
    <cellStyle name="SAPBEXaggItemX 2 3 3 3" xfId="25880" xr:uid="{00000000-0005-0000-0000-0000DC1D0000}"/>
    <cellStyle name="SAPBEXaggItemX 2 3 4" xfId="9610" xr:uid="{00000000-0005-0000-0000-0000DD1D0000}"/>
    <cellStyle name="SAPBEXaggItemX 2 3 5" xfId="12756" xr:uid="{00000000-0005-0000-0000-0000DE1D0000}"/>
    <cellStyle name="SAPBEXaggItemX 2 3 6" xfId="33626" xr:uid="{00000000-0005-0000-0000-0000DF1D0000}"/>
    <cellStyle name="SAPBEXaggItemX 2 3 7" xfId="40762" xr:uid="{00000000-0005-0000-0000-0000E01D0000}"/>
    <cellStyle name="SAPBEXaggItemX 2 3 8" xfId="50562" xr:uid="{00000000-0005-0000-0000-0000E11D0000}"/>
    <cellStyle name="SAPBEXaggItemX 2 4" xfId="1185" xr:uid="{00000000-0005-0000-0000-0000E21D0000}"/>
    <cellStyle name="SAPBEXaggItemX 2 4 2" xfId="10814" xr:uid="{00000000-0005-0000-0000-0000E31D0000}"/>
    <cellStyle name="SAPBEXaggItemX 2 4 2 2" xfId="9225" xr:uid="{00000000-0005-0000-0000-0000E41D0000}"/>
    <cellStyle name="SAPBEXaggItemX 2 4 2 3" xfId="38128" xr:uid="{00000000-0005-0000-0000-0000E51D0000}"/>
    <cellStyle name="SAPBEXaggItemX 2 4 2 4" xfId="45053" xr:uid="{00000000-0005-0000-0000-0000E61D0000}"/>
    <cellStyle name="SAPBEXaggItemX 2 4 2 5" xfId="48979" xr:uid="{00000000-0005-0000-0000-0000E71D0000}"/>
    <cellStyle name="SAPBEXaggItemX 2 4 3" xfId="11964" xr:uid="{00000000-0005-0000-0000-0000E81D0000}"/>
    <cellStyle name="SAPBEXaggItemX 2 4 3 2" xfId="19423" xr:uid="{00000000-0005-0000-0000-0000E91D0000}"/>
    <cellStyle name="SAPBEXaggItemX 2 4 3 3" xfId="26050" xr:uid="{00000000-0005-0000-0000-0000EA1D0000}"/>
    <cellStyle name="SAPBEXaggItemX 2 4 4" xfId="9853" xr:uid="{00000000-0005-0000-0000-0000EB1D0000}"/>
    <cellStyle name="SAPBEXaggItemX 2 4 5" xfId="11207" xr:uid="{00000000-0005-0000-0000-0000EC1D0000}"/>
    <cellStyle name="SAPBEXaggItemX 2 4 6" xfId="34463" xr:uid="{00000000-0005-0000-0000-0000ED1D0000}"/>
    <cellStyle name="SAPBEXaggItemX 2 4 7" xfId="41507" xr:uid="{00000000-0005-0000-0000-0000EE1D0000}"/>
    <cellStyle name="SAPBEXaggItemX 2 4 8" xfId="53668" xr:uid="{00000000-0005-0000-0000-0000EF1D0000}"/>
    <cellStyle name="SAPBEXaggItemX 2 5" xfId="1411" xr:uid="{00000000-0005-0000-0000-0000F01D0000}"/>
    <cellStyle name="SAPBEXaggItemX 2 5 2" xfId="10179" xr:uid="{00000000-0005-0000-0000-0000F11D0000}"/>
    <cellStyle name="SAPBEXaggItemX 2 5 2 2" xfId="9250" xr:uid="{00000000-0005-0000-0000-0000F21D0000}"/>
    <cellStyle name="SAPBEXaggItemX 2 5 2 3" xfId="38736" xr:uid="{00000000-0005-0000-0000-0000F31D0000}"/>
    <cellStyle name="SAPBEXaggItemX 2 5 2 4" xfId="45654" xr:uid="{00000000-0005-0000-0000-0000F41D0000}"/>
    <cellStyle name="SAPBEXaggItemX 2 5 2 5" xfId="49979" xr:uid="{00000000-0005-0000-0000-0000F51D0000}"/>
    <cellStyle name="SAPBEXaggItemX 2 5 3" xfId="10963" xr:uid="{00000000-0005-0000-0000-0000F61D0000}"/>
    <cellStyle name="SAPBEXaggItemX 2 5 3 2" xfId="8990" xr:uid="{00000000-0005-0000-0000-0000F71D0000}"/>
    <cellStyle name="SAPBEXaggItemX 2 5 4" xfId="12088" xr:uid="{00000000-0005-0000-0000-0000F81D0000}"/>
    <cellStyle name="SAPBEXaggItemX 2 5 4 2" xfId="19547" xr:uid="{00000000-0005-0000-0000-0000F91D0000}"/>
    <cellStyle name="SAPBEXaggItemX 2 5 4 3" xfId="26170" xr:uid="{00000000-0005-0000-0000-0000FA1D0000}"/>
    <cellStyle name="SAPBEXaggItemX 2 5 5" xfId="10037" xr:uid="{00000000-0005-0000-0000-0000FB1D0000}"/>
    <cellStyle name="SAPBEXaggItemX 2 5 6" xfId="11232" xr:uid="{00000000-0005-0000-0000-0000FC1D0000}"/>
    <cellStyle name="SAPBEXaggItemX 2 5 7" xfId="35071" xr:uid="{00000000-0005-0000-0000-0000FD1D0000}"/>
    <cellStyle name="SAPBEXaggItemX 2 5 8" xfId="42108" xr:uid="{00000000-0005-0000-0000-0000FE1D0000}"/>
    <cellStyle name="SAPBEXaggItemX 2 5 9" xfId="52819" xr:uid="{00000000-0005-0000-0000-0000FF1D0000}"/>
    <cellStyle name="SAPBEXaggItemX 2 6" xfId="1499" xr:uid="{00000000-0005-0000-0000-0000001E0000}"/>
    <cellStyle name="SAPBEXaggItemX 2 6 2" xfId="12158" xr:uid="{00000000-0005-0000-0000-0000011E0000}"/>
    <cellStyle name="SAPBEXaggItemX 2 6 2 2" xfId="19617" xr:uid="{00000000-0005-0000-0000-0000021E0000}"/>
    <cellStyle name="SAPBEXaggItemX 2 6 2 3" xfId="26240" xr:uid="{00000000-0005-0000-0000-0000031E0000}"/>
    <cellStyle name="SAPBEXaggItemX 2 6 2 4" xfId="38670" xr:uid="{00000000-0005-0000-0000-0000041E0000}"/>
    <cellStyle name="SAPBEXaggItemX 2 6 2 5" xfId="45588" xr:uid="{00000000-0005-0000-0000-0000051E0000}"/>
    <cellStyle name="SAPBEXaggItemX 2 6 2 6" xfId="49920" xr:uid="{00000000-0005-0000-0000-0000061E0000}"/>
    <cellStyle name="SAPBEXaggItemX 2 6 3" xfId="11051" xr:uid="{00000000-0005-0000-0000-0000071E0000}"/>
    <cellStyle name="SAPBEXaggItemX 2 6 4" xfId="18703" xr:uid="{00000000-0005-0000-0000-0000081E0000}"/>
    <cellStyle name="SAPBEXaggItemX 2 6 5" xfId="35005" xr:uid="{00000000-0005-0000-0000-0000091E0000}"/>
    <cellStyle name="SAPBEXaggItemX 2 6 6" xfId="42042" xr:uid="{00000000-0005-0000-0000-00000A1E0000}"/>
    <cellStyle name="SAPBEXaggItemX 2 6 7" xfId="53036" xr:uid="{00000000-0005-0000-0000-00000B1E0000}"/>
    <cellStyle name="SAPBEXaggItemX 2 7" xfId="1926" xr:uid="{00000000-0005-0000-0000-00000C1E0000}"/>
    <cellStyle name="SAPBEXaggItemX 2 7 2" xfId="12278" xr:uid="{00000000-0005-0000-0000-00000D1E0000}"/>
    <cellStyle name="SAPBEXaggItemX 2 7 2 2" xfId="19737" xr:uid="{00000000-0005-0000-0000-00000E1E0000}"/>
    <cellStyle name="SAPBEXaggItemX 2 7 2 3" xfId="26360" xr:uid="{00000000-0005-0000-0000-00000F1E0000}"/>
    <cellStyle name="SAPBEXaggItemX 2 7 2 4" xfId="39336" xr:uid="{00000000-0005-0000-0000-0000101E0000}"/>
    <cellStyle name="SAPBEXaggItemX 2 7 2 5" xfId="46254" xr:uid="{00000000-0005-0000-0000-0000111E0000}"/>
    <cellStyle name="SAPBEXaggItemX 2 7 2 6" xfId="48391" xr:uid="{00000000-0005-0000-0000-0000121E0000}"/>
    <cellStyle name="SAPBEXaggItemX 2 7 3" xfId="11348" xr:uid="{00000000-0005-0000-0000-0000131E0000}"/>
    <cellStyle name="SAPBEXaggItemX 2 7 4" xfId="18881" xr:uid="{00000000-0005-0000-0000-0000141E0000}"/>
    <cellStyle name="SAPBEXaggItemX 2 7 5" xfId="35702" xr:uid="{00000000-0005-0000-0000-0000151E0000}"/>
    <cellStyle name="SAPBEXaggItemX 2 7 6" xfId="42708" xr:uid="{00000000-0005-0000-0000-0000161E0000}"/>
    <cellStyle name="SAPBEXaggItemX 2 7 7" xfId="51677" xr:uid="{00000000-0005-0000-0000-0000171E0000}"/>
    <cellStyle name="SAPBEXaggItemX 2 8" xfId="2138" xr:uid="{00000000-0005-0000-0000-0000181E0000}"/>
    <cellStyle name="SAPBEXaggItemX 2 8 2" xfId="12402" xr:uid="{00000000-0005-0000-0000-0000191E0000}"/>
    <cellStyle name="SAPBEXaggItemX 2 8 2 2" xfId="19858" xr:uid="{00000000-0005-0000-0000-00001A1E0000}"/>
    <cellStyle name="SAPBEXaggItemX 2 8 2 3" xfId="26480" xr:uid="{00000000-0005-0000-0000-00001B1E0000}"/>
    <cellStyle name="SAPBEXaggItemX 2 8 2 4" xfId="40362" xr:uid="{00000000-0005-0000-0000-00001C1E0000}"/>
    <cellStyle name="SAPBEXaggItemX 2 8 2 5" xfId="47280" xr:uid="{00000000-0005-0000-0000-00001D1E0000}"/>
    <cellStyle name="SAPBEXaggItemX 2 8 2 6" xfId="47963" xr:uid="{00000000-0005-0000-0000-00001E1E0000}"/>
    <cellStyle name="SAPBEXaggItemX 2 8 3" xfId="10334" xr:uid="{00000000-0005-0000-0000-00001F1E0000}"/>
    <cellStyle name="SAPBEXaggItemX 2 8 4" xfId="12936" xr:uid="{00000000-0005-0000-0000-0000201E0000}"/>
    <cellStyle name="SAPBEXaggItemX 2 8 5" xfId="20662" xr:uid="{00000000-0005-0000-0000-0000211E0000}"/>
    <cellStyle name="SAPBEXaggItemX 2 8 6" xfId="36778" xr:uid="{00000000-0005-0000-0000-0000221E0000}"/>
    <cellStyle name="SAPBEXaggItemX 2 8 7" xfId="43734" xr:uid="{00000000-0005-0000-0000-0000231E0000}"/>
    <cellStyle name="SAPBEXaggItemX 2 8 8" xfId="52581" xr:uid="{00000000-0005-0000-0000-0000241E0000}"/>
    <cellStyle name="SAPBEXaggItemX 2 9" xfId="2292" xr:uid="{00000000-0005-0000-0000-0000251E0000}"/>
    <cellStyle name="SAPBEXaggItemX 2 9 2" xfId="12545" xr:uid="{00000000-0005-0000-0000-0000261E0000}"/>
    <cellStyle name="SAPBEXaggItemX 2 9 3" xfId="19982" xr:uid="{00000000-0005-0000-0000-0000271E0000}"/>
    <cellStyle name="SAPBEXaggItemX 2 9 4" xfId="26600" xr:uid="{00000000-0005-0000-0000-0000281E0000}"/>
    <cellStyle name="SAPBEXaggItemX 2 9 5" xfId="37032" xr:uid="{00000000-0005-0000-0000-0000291E0000}"/>
    <cellStyle name="SAPBEXaggItemX 2 9 6" xfId="43978" xr:uid="{00000000-0005-0000-0000-00002A1E0000}"/>
    <cellStyle name="SAPBEXaggItemX 2 9 7" xfId="47679" xr:uid="{00000000-0005-0000-0000-00002B1E0000}"/>
    <cellStyle name="SAPBEXaggItemX 20" xfId="5617" xr:uid="{00000000-0005-0000-0000-00002C1E0000}"/>
    <cellStyle name="SAPBEXaggItemX 20 2" xfId="15472" xr:uid="{00000000-0005-0000-0000-00002D1E0000}"/>
    <cellStyle name="SAPBEXaggItemX 20 3" xfId="22504" xr:uid="{00000000-0005-0000-0000-00002E1E0000}"/>
    <cellStyle name="SAPBEXaggItemX 20 4" xfId="28965" xr:uid="{00000000-0005-0000-0000-00002F1E0000}"/>
    <cellStyle name="SAPBEXaggItemX 21" xfId="6738" xr:uid="{00000000-0005-0000-0000-0000301E0000}"/>
    <cellStyle name="SAPBEXaggItemX 21 2" xfId="16581" xr:uid="{00000000-0005-0000-0000-0000311E0000}"/>
    <cellStyle name="SAPBEXaggItemX 21 3" xfId="23584" xr:uid="{00000000-0005-0000-0000-0000321E0000}"/>
    <cellStyle name="SAPBEXaggItemX 21 4" xfId="30032" xr:uid="{00000000-0005-0000-0000-0000331E0000}"/>
    <cellStyle name="SAPBEXaggItemX 22" xfId="7314" xr:uid="{00000000-0005-0000-0000-0000341E0000}"/>
    <cellStyle name="SAPBEXaggItemX 22 2" xfId="17100" xr:uid="{00000000-0005-0000-0000-0000351E0000}"/>
    <cellStyle name="SAPBEXaggItemX 22 3" xfId="24062" xr:uid="{00000000-0005-0000-0000-0000361E0000}"/>
    <cellStyle name="SAPBEXaggItemX 22 4" xfId="30492" xr:uid="{00000000-0005-0000-0000-0000371E0000}"/>
    <cellStyle name="SAPBEXaggItemX 23" xfId="8144" xr:uid="{00000000-0005-0000-0000-0000381E0000}"/>
    <cellStyle name="SAPBEXaggItemX 23 2" xfId="17928" xr:uid="{00000000-0005-0000-0000-0000391E0000}"/>
    <cellStyle name="SAPBEXaggItemX 23 3" xfId="24873" xr:uid="{00000000-0005-0000-0000-00003A1E0000}"/>
    <cellStyle name="SAPBEXaggItemX 23 4" xfId="31293" xr:uid="{00000000-0005-0000-0000-00003B1E0000}"/>
    <cellStyle name="SAPBEXaggItemX 24" xfId="8266" xr:uid="{00000000-0005-0000-0000-00003C1E0000}"/>
    <cellStyle name="SAPBEXaggItemX 24 2" xfId="18050" xr:uid="{00000000-0005-0000-0000-00003D1E0000}"/>
    <cellStyle name="SAPBEXaggItemX 24 3" xfId="24993" xr:uid="{00000000-0005-0000-0000-00003E1E0000}"/>
    <cellStyle name="SAPBEXaggItemX 24 4" xfId="31409" xr:uid="{00000000-0005-0000-0000-00003F1E0000}"/>
    <cellStyle name="SAPBEXaggItemX 25" xfId="9107" xr:uid="{00000000-0005-0000-0000-0000401E0000}"/>
    <cellStyle name="SAPBEXaggItemX 26" xfId="9997" xr:uid="{00000000-0005-0000-0000-0000411E0000}"/>
    <cellStyle name="SAPBEXaggItemX 27" xfId="52951" xr:uid="{00000000-0005-0000-0000-0000421E0000}"/>
    <cellStyle name="SAPBEXaggItemX 3" xfId="474" xr:uid="{00000000-0005-0000-0000-0000431E0000}"/>
    <cellStyle name="SAPBEXaggItemX 3 10" xfId="2459" xr:uid="{00000000-0005-0000-0000-0000441E0000}"/>
    <cellStyle name="SAPBEXaggItemX 3 10 2" xfId="12698" xr:uid="{00000000-0005-0000-0000-0000451E0000}"/>
    <cellStyle name="SAPBEXaggItemX 3 10 3" xfId="20107" xr:uid="{00000000-0005-0000-0000-0000461E0000}"/>
    <cellStyle name="SAPBEXaggItemX 3 10 4" xfId="26721" xr:uid="{00000000-0005-0000-0000-0000471E0000}"/>
    <cellStyle name="SAPBEXaggItemX 3 11" xfId="3465" xr:uid="{00000000-0005-0000-0000-0000481E0000}"/>
    <cellStyle name="SAPBEXaggItemX 3 11 2" xfId="13414" xr:uid="{00000000-0005-0000-0000-0000491E0000}"/>
    <cellStyle name="SAPBEXaggItemX 3 11 3" xfId="20583" xr:uid="{00000000-0005-0000-0000-00004A1E0000}"/>
    <cellStyle name="SAPBEXaggItemX 3 11 4" xfId="27090" xr:uid="{00000000-0005-0000-0000-00004B1E0000}"/>
    <cellStyle name="SAPBEXaggItemX 3 12" xfId="3634" xr:uid="{00000000-0005-0000-0000-00004C1E0000}"/>
    <cellStyle name="SAPBEXaggItemX 3 12 2" xfId="13559" xr:uid="{00000000-0005-0000-0000-00004D1E0000}"/>
    <cellStyle name="SAPBEXaggItemX 3 12 3" xfId="20720" xr:uid="{00000000-0005-0000-0000-00004E1E0000}"/>
    <cellStyle name="SAPBEXaggItemX 3 12 4" xfId="27219" xr:uid="{00000000-0005-0000-0000-00004F1E0000}"/>
    <cellStyle name="SAPBEXaggItemX 3 13" xfId="4374" xr:uid="{00000000-0005-0000-0000-0000501E0000}"/>
    <cellStyle name="SAPBEXaggItemX 3 13 2" xfId="14236" xr:uid="{00000000-0005-0000-0000-0000511E0000}"/>
    <cellStyle name="SAPBEXaggItemX 3 13 3" xfId="21296" xr:uid="{00000000-0005-0000-0000-0000521E0000}"/>
    <cellStyle name="SAPBEXaggItemX 3 13 4" xfId="27770" xr:uid="{00000000-0005-0000-0000-0000531E0000}"/>
    <cellStyle name="SAPBEXaggItemX 3 14" xfId="4496" xr:uid="{00000000-0005-0000-0000-0000541E0000}"/>
    <cellStyle name="SAPBEXaggItemX 3 14 2" xfId="14358" xr:uid="{00000000-0005-0000-0000-0000551E0000}"/>
    <cellStyle name="SAPBEXaggItemX 3 14 3" xfId="21414" xr:uid="{00000000-0005-0000-0000-0000561E0000}"/>
    <cellStyle name="SAPBEXaggItemX 3 14 4" xfId="27888" xr:uid="{00000000-0005-0000-0000-0000571E0000}"/>
    <cellStyle name="SAPBEXaggItemX 3 15" xfId="4458" xr:uid="{00000000-0005-0000-0000-0000581E0000}"/>
    <cellStyle name="SAPBEXaggItemX 3 15 2" xfId="14320" xr:uid="{00000000-0005-0000-0000-0000591E0000}"/>
    <cellStyle name="SAPBEXaggItemX 3 15 3" xfId="21378" xr:uid="{00000000-0005-0000-0000-00005A1E0000}"/>
    <cellStyle name="SAPBEXaggItemX 3 15 4" xfId="27852" xr:uid="{00000000-0005-0000-0000-00005B1E0000}"/>
    <cellStyle name="SAPBEXaggItemX 3 16" xfId="5359" xr:uid="{00000000-0005-0000-0000-00005C1E0000}"/>
    <cellStyle name="SAPBEXaggItemX 3 16 2" xfId="15216" xr:uid="{00000000-0005-0000-0000-00005D1E0000}"/>
    <cellStyle name="SAPBEXaggItemX 3 16 3" xfId="22257" xr:uid="{00000000-0005-0000-0000-00005E1E0000}"/>
    <cellStyle name="SAPBEXaggItemX 3 16 4" xfId="28719" xr:uid="{00000000-0005-0000-0000-00005F1E0000}"/>
    <cellStyle name="SAPBEXaggItemX 3 17" xfId="5726" xr:uid="{00000000-0005-0000-0000-0000601E0000}"/>
    <cellStyle name="SAPBEXaggItemX 3 17 2" xfId="15580" xr:uid="{00000000-0005-0000-0000-0000611E0000}"/>
    <cellStyle name="SAPBEXaggItemX 3 17 3" xfId="22608" xr:uid="{00000000-0005-0000-0000-0000621E0000}"/>
    <cellStyle name="SAPBEXaggItemX 3 17 4" xfId="29069" xr:uid="{00000000-0005-0000-0000-0000631E0000}"/>
    <cellStyle name="SAPBEXaggItemX 3 18" xfId="6646" xr:uid="{00000000-0005-0000-0000-0000641E0000}"/>
    <cellStyle name="SAPBEXaggItemX 3 18 2" xfId="16489" xr:uid="{00000000-0005-0000-0000-0000651E0000}"/>
    <cellStyle name="SAPBEXaggItemX 3 18 3" xfId="23493" xr:uid="{00000000-0005-0000-0000-0000661E0000}"/>
    <cellStyle name="SAPBEXaggItemX 3 18 4" xfId="29942" xr:uid="{00000000-0005-0000-0000-0000671E0000}"/>
    <cellStyle name="SAPBEXaggItemX 3 19" xfId="7543" xr:uid="{00000000-0005-0000-0000-0000681E0000}"/>
    <cellStyle name="SAPBEXaggItemX 3 19 2" xfId="17328" xr:uid="{00000000-0005-0000-0000-0000691E0000}"/>
    <cellStyle name="SAPBEXaggItemX 3 19 3" xfId="24290" xr:uid="{00000000-0005-0000-0000-00006A1E0000}"/>
    <cellStyle name="SAPBEXaggItemX 3 19 4" xfId="30718" xr:uid="{00000000-0005-0000-0000-00006B1E0000}"/>
    <cellStyle name="SAPBEXaggItemX 3 2" xfId="651" xr:uid="{00000000-0005-0000-0000-00006C1E0000}"/>
    <cellStyle name="SAPBEXaggItemX 3 2 10" xfId="5426" xr:uid="{00000000-0005-0000-0000-00006D1E0000}"/>
    <cellStyle name="SAPBEXaggItemX 3 2 10 2" xfId="15283" xr:uid="{00000000-0005-0000-0000-00006E1E0000}"/>
    <cellStyle name="SAPBEXaggItemX 3 2 10 2 2" xfId="38642" xr:uid="{00000000-0005-0000-0000-00006F1E0000}"/>
    <cellStyle name="SAPBEXaggItemX 3 2 10 2 3" xfId="45560" xr:uid="{00000000-0005-0000-0000-0000701E0000}"/>
    <cellStyle name="SAPBEXaggItemX 3 2 10 2 4" xfId="48975" xr:uid="{00000000-0005-0000-0000-0000711E0000}"/>
    <cellStyle name="SAPBEXaggItemX 3 2 10 3" xfId="22324" xr:uid="{00000000-0005-0000-0000-0000721E0000}"/>
    <cellStyle name="SAPBEXaggItemX 3 2 10 4" xfId="28786" xr:uid="{00000000-0005-0000-0000-0000731E0000}"/>
    <cellStyle name="SAPBEXaggItemX 3 2 10 5" xfId="34976" xr:uid="{00000000-0005-0000-0000-0000741E0000}"/>
    <cellStyle name="SAPBEXaggItemX 3 2 10 6" xfId="42014" xr:uid="{00000000-0005-0000-0000-0000751E0000}"/>
    <cellStyle name="SAPBEXaggItemX 3 2 10 7" xfId="50483" xr:uid="{00000000-0005-0000-0000-0000761E0000}"/>
    <cellStyle name="SAPBEXaggItemX 3 2 11" xfId="6639" xr:uid="{00000000-0005-0000-0000-0000771E0000}"/>
    <cellStyle name="SAPBEXaggItemX 3 2 11 2" xfId="16482" xr:uid="{00000000-0005-0000-0000-0000781E0000}"/>
    <cellStyle name="SAPBEXaggItemX 3 2 11 2 2" xfId="39043" xr:uid="{00000000-0005-0000-0000-0000791E0000}"/>
    <cellStyle name="SAPBEXaggItemX 3 2 11 2 3" xfId="45961" xr:uid="{00000000-0005-0000-0000-00007A1E0000}"/>
    <cellStyle name="SAPBEXaggItemX 3 2 11 2 4" xfId="47794" xr:uid="{00000000-0005-0000-0000-00007B1E0000}"/>
    <cellStyle name="SAPBEXaggItemX 3 2 11 3" xfId="23486" xr:uid="{00000000-0005-0000-0000-00007C1E0000}"/>
    <cellStyle name="SAPBEXaggItemX 3 2 11 4" xfId="29935" xr:uid="{00000000-0005-0000-0000-00007D1E0000}"/>
    <cellStyle name="SAPBEXaggItemX 3 2 11 5" xfId="35380" xr:uid="{00000000-0005-0000-0000-00007E1E0000}"/>
    <cellStyle name="SAPBEXaggItemX 3 2 11 6" xfId="42415" xr:uid="{00000000-0005-0000-0000-00007F1E0000}"/>
    <cellStyle name="SAPBEXaggItemX 3 2 11 7" xfId="53445" xr:uid="{00000000-0005-0000-0000-0000801E0000}"/>
    <cellStyle name="SAPBEXaggItemX 3 2 12" xfId="6893" xr:uid="{00000000-0005-0000-0000-0000811E0000}"/>
    <cellStyle name="SAPBEXaggItemX 3 2 12 2" xfId="16683" xr:uid="{00000000-0005-0000-0000-0000821E0000}"/>
    <cellStyle name="SAPBEXaggItemX 3 2 12 2 2" xfId="38937" xr:uid="{00000000-0005-0000-0000-0000831E0000}"/>
    <cellStyle name="SAPBEXaggItemX 3 2 12 2 3" xfId="45855" xr:uid="{00000000-0005-0000-0000-0000841E0000}"/>
    <cellStyle name="SAPBEXaggItemX 3 2 12 2 4" xfId="49847" xr:uid="{00000000-0005-0000-0000-0000851E0000}"/>
    <cellStyle name="SAPBEXaggItemX 3 2 12 3" xfId="23651" xr:uid="{00000000-0005-0000-0000-0000861E0000}"/>
    <cellStyle name="SAPBEXaggItemX 3 2 12 4" xfId="30089" xr:uid="{00000000-0005-0000-0000-0000871E0000}"/>
    <cellStyle name="SAPBEXaggItemX 3 2 12 5" xfId="35274" xr:uid="{00000000-0005-0000-0000-0000881E0000}"/>
    <cellStyle name="SAPBEXaggItemX 3 2 12 6" xfId="42309" xr:uid="{00000000-0005-0000-0000-0000891E0000}"/>
    <cellStyle name="SAPBEXaggItemX 3 2 12 7" xfId="54469" xr:uid="{00000000-0005-0000-0000-00008A1E0000}"/>
    <cellStyle name="SAPBEXaggItemX 3 2 13" xfId="6567" xr:uid="{00000000-0005-0000-0000-00008B1E0000}"/>
    <cellStyle name="SAPBEXaggItemX 3 2 13 2" xfId="16410" xr:uid="{00000000-0005-0000-0000-00008C1E0000}"/>
    <cellStyle name="SAPBEXaggItemX 3 2 13 2 2" xfId="39911" xr:uid="{00000000-0005-0000-0000-00008D1E0000}"/>
    <cellStyle name="SAPBEXaggItemX 3 2 13 2 3" xfId="46829" xr:uid="{00000000-0005-0000-0000-00008E1E0000}"/>
    <cellStyle name="SAPBEXaggItemX 3 2 13 2 4" xfId="49357" xr:uid="{00000000-0005-0000-0000-00008F1E0000}"/>
    <cellStyle name="SAPBEXaggItemX 3 2 13 3" xfId="23414" xr:uid="{00000000-0005-0000-0000-0000901E0000}"/>
    <cellStyle name="SAPBEXaggItemX 3 2 13 4" xfId="29864" xr:uid="{00000000-0005-0000-0000-0000911E0000}"/>
    <cellStyle name="SAPBEXaggItemX 3 2 13 5" xfId="36296" xr:uid="{00000000-0005-0000-0000-0000921E0000}"/>
    <cellStyle name="SAPBEXaggItemX 3 2 13 6" xfId="43283" xr:uid="{00000000-0005-0000-0000-0000931E0000}"/>
    <cellStyle name="SAPBEXaggItemX 3 2 13 7" xfId="54263" xr:uid="{00000000-0005-0000-0000-0000941E0000}"/>
    <cellStyle name="SAPBEXaggItemX 3 2 14" xfId="6091" xr:uid="{00000000-0005-0000-0000-0000951E0000}"/>
    <cellStyle name="SAPBEXaggItemX 3 2 14 2" xfId="15939" xr:uid="{00000000-0005-0000-0000-0000961E0000}"/>
    <cellStyle name="SAPBEXaggItemX 3 2 14 2 2" xfId="39145" xr:uid="{00000000-0005-0000-0000-0000971E0000}"/>
    <cellStyle name="SAPBEXaggItemX 3 2 14 2 3" xfId="46063" xr:uid="{00000000-0005-0000-0000-0000981E0000}"/>
    <cellStyle name="SAPBEXaggItemX 3 2 14 2 4" xfId="49628" xr:uid="{00000000-0005-0000-0000-0000991E0000}"/>
    <cellStyle name="SAPBEXaggItemX 3 2 14 3" xfId="22959" xr:uid="{00000000-0005-0000-0000-00009A1E0000}"/>
    <cellStyle name="SAPBEXaggItemX 3 2 14 4" xfId="29418" xr:uid="{00000000-0005-0000-0000-00009B1E0000}"/>
    <cellStyle name="SAPBEXaggItemX 3 2 14 5" xfId="35509" xr:uid="{00000000-0005-0000-0000-00009C1E0000}"/>
    <cellStyle name="SAPBEXaggItemX 3 2 14 6" xfId="42517" xr:uid="{00000000-0005-0000-0000-00009D1E0000}"/>
    <cellStyle name="SAPBEXaggItemX 3 2 14 7" xfId="53044" xr:uid="{00000000-0005-0000-0000-00009E1E0000}"/>
    <cellStyle name="SAPBEXaggItemX 3 2 15" xfId="5548" xr:uid="{00000000-0005-0000-0000-00009F1E0000}"/>
    <cellStyle name="SAPBEXaggItemX 3 2 15 2" xfId="15404" xr:uid="{00000000-0005-0000-0000-0000A01E0000}"/>
    <cellStyle name="SAPBEXaggItemX 3 2 15 2 2" xfId="39947" xr:uid="{00000000-0005-0000-0000-0000A11E0000}"/>
    <cellStyle name="SAPBEXaggItemX 3 2 15 2 3" xfId="46865" xr:uid="{00000000-0005-0000-0000-0000A21E0000}"/>
    <cellStyle name="SAPBEXaggItemX 3 2 15 2 4" xfId="48836" xr:uid="{00000000-0005-0000-0000-0000A31E0000}"/>
    <cellStyle name="SAPBEXaggItemX 3 2 15 3" xfId="22440" xr:uid="{00000000-0005-0000-0000-0000A41E0000}"/>
    <cellStyle name="SAPBEXaggItemX 3 2 15 4" xfId="28902" xr:uid="{00000000-0005-0000-0000-0000A51E0000}"/>
    <cellStyle name="SAPBEXaggItemX 3 2 15 5" xfId="36336" xr:uid="{00000000-0005-0000-0000-0000A61E0000}"/>
    <cellStyle name="SAPBEXaggItemX 3 2 15 6" xfId="43319" xr:uid="{00000000-0005-0000-0000-0000A71E0000}"/>
    <cellStyle name="SAPBEXaggItemX 3 2 15 7" xfId="50921" xr:uid="{00000000-0005-0000-0000-0000A81E0000}"/>
    <cellStyle name="SAPBEXaggItemX 3 2 16" xfId="6470" xr:uid="{00000000-0005-0000-0000-0000A91E0000}"/>
    <cellStyle name="SAPBEXaggItemX 3 2 16 2" xfId="16314" xr:uid="{00000000-0005-0000-0000-0000AA1E0000}"/>
    <cellStyle name="SAPBEXaggItemX 3 2 16 2 2" xfId="39299" xr:uid="{00000000-0005-0000-0000-0000AB1E0000}"/>
    <cellStyle name="SAPBEXaggItemX 3 2 16 2 3" xfId="46217" xr:uid="{00000000-0005-0000-0000-0000AC1E0000}"/>
    <cellStyle name="SAPBEXaggItemX 3 2 16 2 4" xfId="48142" xr:uid="{00000000-0005-0000-0000-0000AD1E0000}"/>
    <cellStyle name="SAPBEXaggItemX 3 2 16 3" xfId="23322" xr:uid="{00000000-0005-0000-0000-0000AE1E0000}"/>
    <cellStyle name="SAPBEXaggItemX 3 2 16 4" xfId="29773" xr:uid="{00000000-0005-0000-0000-0000AF1E0000}"/>
    <cellStyle name="SAPBEXaggItemX 3 2 16 5" xfId="35663" xr:uid="{00000000-0005-0000-0000-0000B01E0000}"/>
    <cellStyle name="SAPBEXaggItemX 3 2 16 6" xfId="42671" xr:uid="{00000000-0005-0000-0000-0000B11E0000}"/>
    <cellStyle name="SAPBEXaggItemX 3 2 16 7" xfId="52359" xr:uid="{00000000-0005-0000-0000-0000B21E0000}"/>
    <cellStyle name="SAPBEXaggItemX 3 2 17" xfId="6250" xr:uid="{00000000-0005-0000-0000-0000B31E0000}"/>
    <cellStyle name="SAPBEXaggItemX 3 2 17 2" xfId="16097" xr:uid="{00000000-0005-0000-0000-0000B41E0000}"/>
    <cellStyle name="SAPBEXaggItemX 3 2 17 2 2" xfId="39242" xr:uid="{00000000-0005-0000-0000-0000B51E0000}"/>
    <cellStyle name="SAPBEXaggItemX 3 2 17 2 3" xfId="46160" xr:uid="{00000000-0005-0000-0000-0000B61E0000}"/>
    <cellStyle name="SAPBEXaggItemX 3 2 17 2 4" xfId="50196" xr:uid="{00000000-0005-0000-0000-0000B71E0000}"/>
    <cellStyle name="SAPBEXaggItemX 3 2 17 3" xfId="23106" xr:uid="{00000000-0005-0000-0000-0000B81E0000}"/>
    <cellStyle name="SAPBEXaggItemX 3 2 17 4" xfId="29562" xr:uid="{00000000-0005-0000-0000-0000B91E0000}"/>
    <cellStyle name="SAPBEXaggItemX 3 2 17 5" xfId="35606" xr:uid="{00000000-0005-0000-0000-0000BA1E0000}"/>
    <cellStyle name="SAPBEXaggItemX 3 2 17 6" xfId="42614" xr:uid="{00000000-0005-0000-0000-0000BB1E0000}"/>
    <cellStyle name="SAPBEXaggItemX 3 2 17 7" xfId="52511" xr:uid="{00000000-0005-0000-0000-0000BC1E0000}"/>
    <cellStyle name="SAPBEXaggItemX 3 2 18" xfId="6752" xr:uid="{00000000-0005-0000-0000-0000BD1E0000}"/>
    <cellStyle name="SAPBEXaggItemX 3 2 18 2" xfId="16595" xr:uid="{00000000-0005-0000-0000-0000BE1E0000}"/>
    <cellStyle name="SAPBEXaggItemX 3 2 18 2 2" xfId="39608" xr:uid="{00000000-0005-0000-0000-0000BF1E0000}"/>
    <cellStyle name="SAPBEXaggItemX 3 2 18 2 3" xfId="46526" xr:uid="{00000000-0005-0000-0000-0000C01E0000}"/>
    <cellStyle name="SAPBEXaggItemX 3 2 18 2 4" xfId="47924" xr:uid="{00000000-0005-0000-0000-0000C11E0000}"/>
    <cellStyle name="SAPBEXaggItemX 3 2 18 3" xfId="23598" xr:uid="{00000000-0005-0000-0000-0000C21E0000}"/>
    <cellStyle name="SAPBEXaggItemX 3 2 18 4" xfId="30046" xr:uid="{00000000-0005-0000-0000-0000C31E0000}"/>
    <cellStyle name="SAPBEXaggItemX 3 2 18 5" xfId="35981" xr:uid="{00000000-0005-0000-0000-0000C41E0000}"/>
    <cellStyle name="SAPBEXaggItemX 3 2 18 6" xfId="42980" xr:uid="{00000000-0005-0000-0000-0000C51E0000}"/>
    <cellStyle name="SAPBEXaggItemX 3 2 18 7" xfId="51461" xr:uid="{00000000-0005-0000-0000-0000C61E0000}"/>
    <cellStyle name="SAPBEXaggItemX 3 2 19" xfId="6428" xr:uid="{00000000-0005-0000-0000-0000C71E0000}"/>
    <cellStyle name="SAPBEXaggItemX 3 2 19 2" xfId="16273" xr:uid="{00000000-0005-0000-0000-0000C81E0000}"/>
    <cellStyle name="SAPBEXaggItemX 3 2 19 2 2" xfId="39841" xr:uid="{00000000-0005-0000-0000-0000C91E0000}"/>
    <cellStyle name="SAPBEXaggItemX 3 2 19 2 3" xfId="46759" xr:uid="{00000000-0005-0000-0000-0000CA1E0000}"/>
    <cellStyle name="SAPBEXaggItemX 3 2 19 2 4" xfId="48928" xr:uid="{00000000-0005-0000-0000-0000CB1E0000}"/>
    <cellStyle name="SAPBEXaggItemX 3 2 19 3" xfId="23280" xr:uid="{00000000-0005-0000-0000-0000CC1E0000}"/>
    <cellStyle name="SAPBEXaggItemX 3 2 19 4" xfId="29732" xr:uid="{00000000-0005-0000-0000-0000CD1E0000}"/>
    <cellStyle name="SAPBEXaggItemX 3 2 19 5" xfId="36226" xr:uid="{00000000-0005-0000-0000-0000CE1E0000}"/>
    <cellStyle name="SAPBEXaggItemX 3 2 19 6" xfId="43213" xr:uid="{00000000-0005-0000-0000-0000CF1E0000}"/>
    <cellStyle name="SAPBEXaggItemX 3 2 19 7" xfId="50940" xr:uid="{00000000-0005-0000-0000-0000D01E0000}"/>
    <cellStyle name="SAPBEXaggItemX 3 2 2" xfId="2645" xr:uid="{00000000-0005-0000-0000-0000D11E0000}"/>
    <cellStyle name="SAPBEXaggItemX 3 2 2 2" xfId="12878" xr:uid="{00000000-0005-0000-0000-0000D21E0000}"/>
    <cellStyle name="SAPBEXaggItemX 3 2 2 2 2" xfId="20281" xr:uid="{00000000-0005-0000-0000-0000D31E0000}"/>
    <cellStyle name="SAPBEXaggItemX 3 2 2 2 3" xfId="26891" xr:uid="{00000000-0005-0000-0000-0000D41E0000}"/>
    <cellStyle name="SAPBEXaggItemX 3 2 2 2 4" xfId="37463" xr:uid="{00000000-0005-0000-0000-0000D51E0000}"/>
    <cellStyle name="SAPBEXaggItemX 3 2 2 2 5" xfId="44408" xr:uid="{00000000-0005-0000-0000-0000D61E0000}"/>
    <cellStyle name="SAPBEXaggItemX 3 2 2 2 6" xfId="52254" xr:uid="{00000000-0005-0000-0000-0000D71E0000}"/>
    <cellStyle name="SAPBEXaggItemX 3 2 2 3" xfId="10470" xr:uid="{00000000-0005-0000-0000-0000D81E0000}"/>
    <cellStyle name="SAPBEXaggItemX 3 2 2 4" xfId="11448" xr:uid="{00000000-0005-0000-0000-0000D91E0000}"/>
    <cellStyle name="SAPBEXaggItemX 3 2 2 5" xfId="18830" xr:uid="{00000000-0005-0000-0000-0000DA1E0000}"/>
    <cellStyle name="SAPBEXaggItemX 3 2 2 6" xfId="33721" xr:uid="{00000000-0005-0000-0000-0000DB1E0000}"/>
    <cellStyle name="SAPBEXaggItemX 3 2 2 7" xfId="40856" xr:uid="{00000000-0005-0000-0000-0000DC1E0000}"/>
    <cellStyle name="SAPBEXaggItemX 3 2 2 8" xfId="52769" xr:uid="{00000000-0005-0000-0000-0000DD1E0000}"/>
    <cellStyle name="SAPBEXaggItemX 3 2 20" xfId="7461" xr:uid="{00000000-0005-0000-0000-0000DE1E0000}"/>
    <cellStyle name="SAPBEXaggItemX 3 2 20 2" xfId="17247" xr:uid="{00000000-0005-0000-0000-0000DF1E0000}"/>
    <cellStyle name="SAPBEXaggItemX 3 2 20 2 2" xfId="39925" xr:uid="{00000000-0005-0000-0000-0000E01E0000}"/>
    <cellStyle name="SAPBEXaggItemX 3 2 20 2 3" xfId="46843" xr:uid="{00000000-0005-0000-0000-0000E11E0000}"/>
    <cellStyle name="SAPBEXaggItemX 3 2 20 2 4" xfId="49226" xr:uid="{00000000-0005-0000-0000-0000E21E0000}"/>
    <cellStyle name="SAPBEXaggItemX 3 2 20 3" xfId="24209" xr:uid="{00000000-0005-0000-0000-0000E31E0000}"/>
    <cellStyle name="SAPBEXaggItemX 3 2 20 4" xfId="30637" xr:uid="{00000000-0005-0000-0000-0000E41E0000}"/>
    <cellStyle name="SAPBEXaggItemX 3 2 20 5" xfId="36313" xr:uid="{00000000-0005-0000-0000-0000E51E0000}"/>
    <cellStyle name="SAPBEXaggItemX 3 2 20 6" xfId="43297" xr:uid="{00000000-0005-0000-0000-0000E61E0000}"/>
    <cellStyle name="SAPBEXaggItemX 3 2 20 7" xfId="51164" xr:uid="{00000000-0005-0000-0000-0000E71E0000}"/>
    <cellStyle name="SAPBEXaggItemX 3 2 21" xfId="6314" xr:uid="{00000000-0005-0000-0000-0000E81E0000}"/>
    <cellStyle name="SAPBEXaggItemX 3 2 21 2" xfId="16159" xr:uid="{00000000-0005-0000-0000-0000E91E0000}"/>
    <cellStyle name="SAPBEXaggItemX 3 2 21 2 2" xfId="40505" xr:uid="{00000000-0005-0000-0000-0000EA1E0000}"/>
    <cellStyle name="SAPBEXaggItemX 3 2 21 2 3" xfId="47423" xr:uid="{00000000-0005-0000-0000-0000EB1E0000}"/>
    <cellStyle name="SAPBEXaggItemX 3 2 21 2 4" xfId="47570" xr:uid="{00000000-0005-0000-0000-0000EC1E0000}"/>
    <cellStyle name="SAPBEXaggItemX 3 2 21 3" xfId="23168" xr:uid="{00000000-0005-0000-0000-0000ED1E0000}"/>
    <cellStyle name="SAPBEXaggItemX 3 2 21 4" xfId="29622" xr:uid="{00000000-0005-0000-0000-0000EE1E0000}"/>
    <cellStyle name="SAPBEXaggItemX 3 2 21 5" xfId="36921" xr:uid="{00000000-0005-0000-0000-0000EF1E0000}"/>
    <cellStyle name="SAPBEXaggItemX 3 2 21 6" xfId="43877" xr:uid="{00000000-0005-0000-0000-0000F01E0000}"/>
    <cellStyle name="SAPBEXaggItemX 3 2 21 7" xfId="52345" xr:uid="{00000000-0005-0000-0000-0000F11E0000}"/>
    <cellStyle name="SAPBEXaggItemX 3 2 22" xfId="5785" xr:uid="{00000000-0005-0000-0000-0000F21E0000}"/>
    <cellStyle name="SAPBEXaggItemX 3 2 22 2" xfId="15639" xr:uid="{00000000-0005-0000-0000-0000F31E0000}"/>
    <cellStyle name="SAPBEXaggItemX 3 2 22 3" xfId="22667" xr:uid="{00000000-0005-0000-0000-0000F41E0000}"/>
    <cellStyle name="SAPBEXaggItemX 3 2 22 4" xfId="29128" xr:uid="{00000000-0005-0000-0000-0000F51E0000}"/>
    <cellStyle name="SAPBEXaggItemX 3 2 22 5" xfId="37175" xr:uid="{00000000-0005-0000-0000-0000F61E0000}"/>
    <cellStyle name="SAPBEXaggItemX 3 2 22 6" xfId="44121" xr:uid="{00000000-0005-0000-0000-0000F71E0000}"/>
    <cellStyle name="SAPBEXaggItemX 3 2 22 7" xfId="50582" xr:uid="{00000000-0005-0000-0000-0000F81E0000}"/>
    <cellStyle name="SAPBEXaggItemX 3 2 23" xfId="8479" xr:uid="{00000000-0005-0000-0000-0000F91E0000}"/>
    <cellStyle name="SAPBEXaggItemX 3 2 23 2" xfId="18263" xr:uid="{00000000-0005-0000-0000-0000FA1E0000}"/>
    <cellStyle name="SAPBEXaggItemX 3 2 23 3" xfId="25200" xr:uid="{00000000-0005-0000-0000-0000FB1E0000}"/>
    <cellStyle name="SAPBEXaggItemX 3 2 23 4" xfId="31613" xr:uid="{00000000-0005-0000-0000-0000FC1E0000}"/>
    <cellStyle name="SAPBEXaggItemX 3 2 24" xfId="7966" xr:uid="{00000000-0005-0000-0000-0000FD1E0000}"/>
    <cellStyle name="SAPBEXaggItemX 3 2 24 2" xfId="17750" xr:uid="{00000000-0005-0000-0000-0000FE1E0000}"/>
    <cellStyle name="SAPBEXaggItemX 3 2 24 3" xfId="24699" xr:uid="{00000000-0005-0000-0000-0000FF1E0000}"/>
    <cellStyle name="SAPBEXaggItemX 3 2 24 4" xfId="31120" xr:uid="{00000000-0005-0000-0000-0000001F0000}"/>
    <cellStyle name="SAPBEXaggItemX 3 2 25" xfId="7867" xr:uid="{00000000-0005-0000-0000-0000011F0000}"/>
    <cellStyle name="SAPBEXaggItemX 3 2 25 2" xfId="17651" xr:uid="{00000000-0005-0000-0000-0000021F0000}"/>
    <cellStyle name="SAPBEXaggItemX 3 2 25 3" xfId="24604" xr:uid="{00000000-0005-0000-0000-0000031F0000}"/>
    <cellStyle name="SAPBEXaggItemX 3 2 25 4" xfId="31027" xr:uid="{00000000-0005-0000-0000-0000041F0000}"/>
    <cellStyle name="SAPBEXaggItemX 3 2 26" xfId="8106" xr:uid="{00000000-0005-0000-0000-0000051F0000}"/>
    <cellStyle name="SAPBEXaggItemX 3 2 26 2" xfId="17890" xr:uid="{00000000-0005-0000-0000-0000061F0000}"/>
    <cellStyle name="SAPBEXaggItemX 3 2 26 3" xfId="24836" xr:uid="{00000000-0005-0000-0000-0000071F0000}"/>
    <cellStyle name="SAPBEXaggItemX 3 2 26 4" xfId="31256" xr:uid="{00000000-0005-0000-0000-0000081F0000}"/>
    <cellStyle name="SAPBEXaggItemX 3 2 27" xfId="8135" xr:uid="{00000000-0005-0000-0000-0000091F0000}"/>
    <cellStyle name="SAPBEXaggItemX 3 2 27 2" xfId="17919" xr:uid="{00000000-0005-0000-0000-00000A1F0000}"/>
    <cellStyle name="SAPBEXaggItemX 3 2 27 3" xfId="24864" xr:uid="{00000000-0005-0000-0000-00000B1F0000}"/>
    <cellStyle name="SAPBEXaggItemX 3 2 27 4" xfId="31284" xr:uid="{00000000-0005-0000-0000-00000C1F0000}"/>
    <cellStyle name="SAPBEXaggItemX 3 2 28" xfId="8778" xr:uid="{00000000-0005-0000-0000-00000D1F0000}"/>
    <cellStyle name="SAPBEXaggItemX 3 2 28 2" xfId="18562" xr:uid="{00000000-0005-0000-0000-00000E1F0000}"/>
    <cellStyle name="SAPBEXaggItemX 3 2 28 3" xfId="25494" xr:uid="{00000000-0005-0000-0000-00000F1F0000}"/>
    <cellStyle name="SAPBEXaggItemX 3 2 28 4" xfId="31906" xr:uid="{00000000-0005-0000-0000-0000101F0000}"/>
    <cellStyle name="SAPBEXaggItemX 3 2 29" xfId="8764" xr:uid="{00000000-0005-0000-0000-0000111F0000}"/>
    <cellStyle name="SAPBEXaggItemX 3 2 29 2" xfId="18548" xr:uid="{00000000-0005-0000-0000-0000121F0000}"/>
    <cellStyle name="SAPBEXaggItemX 3 2 29 3" xfId="25480" xr:uid="{00000000-0005-0000-0000-0000131F0000}"/>
    <cellStyle name="SAPBEXaggItemX 3 2 29 4" xfId="31892" xr:uid="{00000000-0005-0000-0000-0000141F0000}"/>
    <cellStyle name="SAPBEXaggItemX 3 2 3" xfId="3786" xr:uid="{00000000-0005-0000-0000-0000151F0000}"/>
    <cellStyle name="SAPBEXaggItemX 3 2 3 2" xfId="13708" xr:uid="{00000000-0005-0000-0000-0000161F0000}"/>
    <cellStyle name="SAPBEXaggItemX 3 2 3 2 2" xfId="37927" xr:uid="{00000000-0005-0000-0000-0000171F0000}"/>
    <cellStyle name="SAPBEXaggItemX 3 2 3 2 3" xfId="44866" xr:uid="{00000000-0005-0000-0000-0000181F0000}"/>
    <cellStyle name="SAPBEXaggItemX 3 2 3 2 4" xfId="52081" xr:uid="{00000000-0005-0000-0000-0000191F0000}"/>
    <cellStyle name="SAPBEXaggItemX 3 2 3 3" xfId="20862" xr:uid="{00000000-0005-0000-0000-00001A1F0000}"/>
    <cellStyle name="SAPBEXaggItemX 3 2 3 4" xfId="27361" xr:uid="{00000000-0005-0000-0000-00001B1F0000}"/>
    <cellStyle name="SAPBEXaggItemX 3 2 3 5" xfId="34185" xr:uid="{00000000-0005-0000-0000-00001C1F0000}"/>
    <cellStyle name="SAPBEXaggItemX 3 2 3 6" xfId="41316" xr:uid="{00000000-0005-0000-0000-00001D1F0000}"/>
    <cellStyle name="SAPBEXaggItemX 3 2 3 7" xfId="53919" xr:uid="{00000000-0005-0000-0000-00001E1F0000}"/>
    <cellStyle name="SAPBEXaggItemX 3 2 30" xfId="11670" xr:uid="{00000000-0005-0000-0000-00001F1F0000}"/>
    <cellStyle name="SAPBEXaggItemX 3 2 30 2" xfId="19129" xr:uid="{00000000-0005-0000-0000-0000201F0000}"/>
    <cellStyle name="SAPBEXaggItemX 3 2 30 3" xfId="25761" xr:uid="{00000000-0005-0000-0000-0000211F0000}"/>
    <cellStyle name="SAPBEXaggItemX 3 2 31" xfId="9403" xr:uid="{00000000-0005-0000-0000-0000221F0000}"/>
    <cellStyle name="SAPBEXaggItemX 3 2 32" xfId="9264" xr:uid="{00000000-0005-0000-0000-0000231F0000}"/>
    <cellStyle name="SAPBEXaggItemX 3 2 33" xfId="32222" xr:uid="{00000000-0005-0000-0000-0000241F0000}"/>
    <cellStyle name="SAPBEXaggItemX 3 2 34" xfId="32058" xr:uid="{00000000-0005-0000-0000-0000251F0000}"/>
    <cellStyle name="SAPBEXaggItemX 3 2 35" xfId="50005" xr:uid="{00000000-0005-0000-0000-0000261F0000}"/>
    <cellStyle name="SAPBEXaggItemX 3 2 4" xfId="4051" xr:uid="{00000000-0005-0000-0000-0000271F0000}"/>
    <cellStyle name="SAPBEXaggItemX 3 2 4 2" xfId="13938" xr:uid="{00000000-0005-0000-0000-0000281F0000}"/>
    <cellStyle name="SAPBEXaggItemX 3 2 4 2 2" xfId="37917" xr:uid="{00000000-0005-0000-0000-0000291F0000}"/>
    <cellStyle name="SAPBEXaggItemX 3 2 4 2 3" xfId="44857" xr:uid="{00000000-0005-0000-0000-00002A1F0000}"/>
    <cellStyle name="SAPBEXaggItemX 3 2 4 2 4" xfId="47669" xr:uid="{00000000-0005-0000-0000-00002B1F0000}"/>
    <cellStyle name="SAPBEXaggItemX 3 2 4 3" xfId="21034" xr:uid="{00000000-0005-0000-0000-00002C1F0000}"/>
    <cellStyle name="SAPBEXaggItemX 3 2 4 4" xfId="27530" xr:uid="{00000000-0005-0000-0000-00002D1F0000}"/>
    <cellStyle name="SAPBEXaggItemX 3 2 4 5" xfId="34174" xr:uid="{00000000-0005-0000-0000-00002E1F0000}"/>
    <cellStyle name="SAPBEXaggItemX 3 2 4 6" xfId="41306" xr:uid="{00000000-0005-0000-0000-00002F1F0000}"/>
    <cellStyle name="SAPBEXaggItemX 3 2 4 7" xfId="54104" xr:uid="{00000000-0005-0000-0000-0000301F0000}"/>
    <cellStyle name="SAPBEXaggItemX 3 2 5" xfId="5015" xr:uid="{00000000-0005-0000-0000-0000311F0000}"/>
    <cellStyle name="SAPBEXaggItemX 3 2 5 2" xfId="14872" xr:uid="{00000000-0005-0000-0000-0000321F0000}"/>
    <cellStyle name="SAPBEXaggItemX 3 2 5 2 2" xfId="38009" xr:uid="{00000000-0005-0000-0000-0000331F0000}"/>
    <cellStyle name="SAPBEXaggItemX 3 2 5 2 3" xfId="44937" xr:uid="{00000000-0005-0000-0000-0000341F0000}"/>
    <cellStyle name="SAPBEXaggItemX 3 2 5 2 4" xfId="49406" xr:uid="{00000000-0005-0000-0000-0000351F0000}"/>
    <cellStyle name="SAPBEXaggItemX 3 2 5 3" xfId="21918" xr:uid="{00000000-0005-0000-0000-0000361F0000}"/>
    <cellStyle name="SAPBEXaggItemX 3 2 5 4" xfId="28382" xr:uid="{00000000-0005-0000-0000-0000371F0000}"/>
    <cellStyle name="SAPBEXaggItemX 3 2 5 5" xfId="34344" xr:uid="{00000000-0005-0000-0000-0000381F0000}"/>
    <cellStyle name="SAPBEXaggItemX 3 2 5 6" xfId="41391" xr:uid="{00000000-0005-0000-0000-0000391F0000}"/>
    <cellStyle name="SAPBEXaggItemX 3 2 5 7" xfId="53989" xr:uid="{00000000-0005-0000-0000-00003A1F0000}"/>
    <cellStyle name="SAPBEXaggItemX 3 2 6" xfId="5144" xr:uid="{00000000-0005-0000-0000-00003B1F0000}"/>
    <cellStyle name="SAPBEXaggItemX 3 2 6 2" xfId="15001" xr:uid="{00000000-0005-0000-0000-00003C1F0000}"/>
    <cellStyle name="SAPBEXaggItemX 3 2 6 2 2" xfId="37821" xr:uid="{00000000-0005-0000-0000-00003D1F0000}"/>
    <cellStyle name="SAPBEXaggItemX 3 2 6 2 3" xfId="44762" xr:uid="{00000000-0005-0000-0000-00003E1F0000}"/>
    <cellStyle name="SAPBEXaggItemX 3 2 6 2 4" xfId="54599" xr:uid="{00000000-0005-0000-0000-00003F1F0000}"/>
    <cellStyle name="SAPBEXaggItemX 3 2 6 3" xfId="22044" xr:uid="{00000000-0005-0000-0000-0000401F0000}"/>
    <cellStyle name="SAPBEXaggItemX 3 2 6 4" xfId="28507" xr:uid="{00000000-0005-0000-0000-0000411F0000}"/>
    <cellStyle name="SAPBEXaggItemX 3 2 6 5" xfId="34079" xr:uid="{00000000-0005-0000-0000-0000421F0000}"/>
    <cellStyle name="SAPBEXaggItemX 3 2 6 6" xfId="41211" xr:uid="{00000000-0005-0000-0000-0000431F0000}"/>
    <cellStyle name="SAPBEXaggItemX 3 2 6 7" xfId="53789" xr:uid="{00000000-0005-0000-0000-0000441F0000}"/>
    <cellStyle name="SAPBEXaggItemX 3 2 7" xfId="4884" xr:uid="{00000000-0005-0000-0000-0000451F0000}"/>
    <cellStyle name="SAPBEXaggItemX 3 2 7 2" xfId="14746" xr:uid="{00000000-0005-0000-0000-0000461F0000}"/>
    <cellStyle name="SAPBEXaggItemX 3 2 7 2 2" xfId="38286" xr:uid="{00000000-0005-0000-0000-0000471F0000}"/>
    <cellStyle name="SAPBEXaggItemX 3 2 7 2 3" xfId="45204" xr:uid="{00000000-0005-0000-0000-0000481F0000}"/>
    <cellStyle name="SAPBEXaggItemX 3 2 7 2 4" xfId="49550" xr:uid="{00000000-0005-0000-0000-0000491F0000}"/>
    <cellStyle name="SAPBEXaggItemX 3 2 7 3" xfId="21794" xr:uid="{00000000-0005-0000-0000-00004A1F0000}"/>
    <cellStyle name="SAPBEXaggItemX 3 2 7 4" xfId="28260" xr:uid="{00000000-0005-0000-0000-00004B1F0000}"/>
    <cellStyle name="SAPBEXaggItemX 3 2 7 5" xfId="34620" xr:uid="{00000000-0005-0000-0000-00004C1F0000}"/>
    <cellStyle name="SAPBEXaggItemX 3 2 7 6" xfId="41658" xr:uid="{00000000-0005-0000-0000-00004D1F0000}"/>
    <cellStyle name="SAPBEXaggItemX 3 2 7 7" xfId="51443" xr:uid="{00000000-0005-0000-0000-00004E1F0000}"/>
    <cellStyle name="SAPBEXaggItemX 3 2 8" xfId="4806" xr:uid="{00000000-0005-0000-0000-00004F1F0000}"/>
    <cellStyle name="SAPBEXaggItemX 3 2 8 2" xfId="14668" xr:uid="{00000000-0005-0000-0000-0000501F0000}"/>
    <cellStyle name="SAPBEXaggItemX 3 2 8 2 2" xfId="38399" xr:uid="{00000000-0005-0000-0000-0000511F0000}"/>
    <cellStyle name="SAPBEXaggItemX 3 2 8 2 3" xfId="45317" xr:uid="{00000000-0005-0000-0000-0000521F0000}"/>
    <cellStyle name="SAPBEXaggItemX 3 2 8 2 4" xfId="50130" xr:uid="{00000000-0005-0000-0000-0000531F0000}"/>
    <cellStyle name="SAPBEXaggItemX 3 2 8 3" xfId="21717" xr:uid="{00000000-0005-0000-0000-0000541F0000}"/>
    <cellStyle name="SAPBEXaggItemX 3 2 8 4" xfId="28185" xr:uid="{00000000-0005-0000-0000-0000551F0000}"/>
    <cellStyle name="SAPBEXaggItemX 3 2 8 5" xfId="34733" xr:uid="{00000000-0005-0000-0000-0000561F0000}"/>
    <cellStyle name="SAPBEXaggItemX 3 2 8 6" xfId="41771" xr:uid="{00000000-0005-0000-0000-0000571F0000}"/>
    <cellStyle name="SAPBEXaggItemX 3 2 8 7" xfId="51182" xr:uid="{00000000-0005-0000-0000-0000581F0000}"/>
    <cellStyle name="SAPBEXaggItemX 3 2 9" xfId="4479" xr:uid="{00000000-0005-0000-0000-0000591F0000}"/>
    <cellStyle name="SAPBEXaggItemX 3 2 9 2" xfId="14341" xr:uid="{00000000-0005-0000-0000-00005A1F0000}"/>
    <cellStyle name="SAPBEXaggItemX 3 2 9 2 2" xfId="38477" xr:uid="{00000000-0005-0000-0000-00005B1F0000}"/>
    <cellStyle name="SAPBEXaggItemX 3 2 9 2 3" xfId="45395" xr:uid="{00000000-0005-0000-0000-00005C1F0000}"/>
    <cellStyle name="SAPBEXaggItemX 3 2 9 2 4" xfId="50002" xr:uid="{00000000-0005-0000-0000-00005D1F0000}"/>
    <cellStyle name="SAPBEXaggItemX 3 2 9 3" xfId="21397" xr:uid="{00000000-0005-0000-0000-00005E1F0000}"/>
    <cellStyle name="SAPBEXaggItemX 3 2 9 4" xfId="27871" xr:uid="{00000000-0005-0000-0000-00005F1F0000}"/>
    <cellStyle name="SAPBEXaggItemX 3 2 9 5" xfId="34811" xr:uid="{00000000-0005-0000-0000-0000601F0000}"/>
    <cellStyle name="SAPBEXaggItemX 3 2 9 6" xfId="41849" xr:uid="{00000000-0005-0000-0000-0000611F0000}"/>
    <cellStyle name="SAPBEXaggItemX 3 2 9 7" xfId="52840" xr:uid="{00000000-0005-0000-0000-0000621F0000}"/>
    <cellStyle name="SAPBEXaggItemX 3 20" xfId="8411" xr:uid="{00000000-0005-0000-0000-0000631F0000}"/>
    <cellStyle name="SAPBEXaggItemX 3 20 2" xfId="18195" xr:uid="{00000000-0005-0000-0000-0000641F0000}"/>
    <cellStyle name="SAPBEXaggItemX 3 20 3" xfId="25132" xr:uid="{00000000-0005-0000-0000-0000651F0000}"/>
    <cellStyle name="SAPBEXaggItemX 3 20 4" xfId="31545" xr:uid="{00000000-0005-0000-0000-0000661F0000}"/>
    <cellStyle name="SAPBEXaggItemX 3 21" xfId="7945" xr:uid="{00000000-0005-0000-0000-0000671F0000}"/>
    <cellStyle name="SAPBEXaggItemX 3 21 2" xfId="17729" xr:uid="{00000000-0005-0000-0000-0000681F0000}"/>
    <cellStyle name="SAPBEXaggItemX 3 21 3" xfId="24679" xr:uid="{00000000-0005-0000-0000-0000691F0000}"/>
    <cellStyle name="SAPBEXaggItemX 3 21 4" xfId="31100" xr:uid="{00000000-0005-0000-0000-00006A1F0000}"/>
    <cellStyle name="SAPBEXaggItemX 3 22" xfId="11558" xr:uid="{00000000-0005-0000-0000-00006B1F0000}"/>
    <cellStyle name="SAPBEXaggItemX 3 22 2" xfId="19017" xr:uid="{00000000-0005-0000-0000-00006C1F0000}"/>
    <cellStyle name="SAPBEXaggItemX 3 22 3" xfId="25649" xr:uid="{00000000-0005-0000-0000-00006D1F0000}"/>
    <cellStyle name="SAPBEXaggItemX 3 23" xfId="9273" xr:uid="{00000000-0005-0000-0000-00006E1F0000}"/>
    <cellStyle name="SAPBEXaggItemX 3 24" xfId="9328" xr:uid="{00000000-0005-0000-0000-00006F1F0000}"/>
    <cellStyle name="SAPBEXaggItemX 3 25" xfId="52335" xr:uid="{00000000-0005-0000-0000-0000701F0000}"/>
    <cellStyle name="SAPBEXaggItemX 3 3" xfId="911" xr:uid="{00000000-0005-0000-0000-0000711F0000}"/>
    <cellStyle name="SAPBEXaggItemX 3 3 2" xfId="2805" xr:uid="{00000000-0005-0000-0000-0000721F0000}"/>
    <cellStyle name="SAPBEXaggItemX 3 3 2 2" xfId="13032" xr:uid="{00000000-0005-0000-0000-0000731F0000}"/>
    <cellStyle name="SAPBEXaggItemX 3 3 2 2 2" xfId="20428" xr:uid="{00000000-0005-0000-0000-0000741F0000}"/>
    <cellStyle name="SAPBEXaggItemX 3 3 2 2 3" xfId="27035" xr:uid="{00000000-0005-0000-0000-0000751F0000}"/>
    <cellStyle name="SAPBEXaggItemX 3 3 2 3" xfId="10617" xr:uid="{00000000-0005-0000-0000-0000761F0000}"/>
    <cellStyle name="SAPBEXaggItemX 3 3 2 4" xfId="9823" xr:uid="{00000000-0005-0000-0000-0000771F0000}"/>
    <cellStyle name="SAPBEXaggItemX 3 3 2 5" xfId="13110" xr:uid="{00000000-0005-0000-0000-0000781F0000}"/>
    <cellStyle name="SAPBEXaggItemX 3 3 2 6" xfId="38361" xr:uid="{00000000-0005-0000-0000-0000791F0000}"/>
    <cellStyle name="SAPBEXaggItemX 3 3 2 7" xfId="45279" xr:uid="{00000000-0005-0000-0000-00007A1F0000}"/>
    <cellStyle name="SAPBEXaggItemX 3 3 2 8" xfId="48864" xr:uid="{00000000-0005-0000-0000-00007B1F0000}"/>
    <cellStyle name="SAPBEXaggItemX 3 3 3" xfId="11790" xr:uid="{00000000-0005-0000-0000-00007C1F0000}"/>
    <cellStyle name="SAPBEXaggItemX 3 3 3 2" xfId="19249" xr:uid="{00000000-0005-0000-0000-00007D1F0000}"/>
    <cellStyle name="SAPBEXaggItemX 3 3 3 3" xfId="25881" xr:uid="{00000000-0005-0000-0000-00007E1F0000}"/>
    <cellStyle name="SAPBEXaggItemX 3 3 4" xfId="9611" xr:uid="{00000000-0005-0000-0000-00007F1F0000}"/>
    <cellStyle name="SAPBEXaggItemX 3 3 5" xfId="12461" xr:uid="{00000000-0005-0000-0000-0000801F0000}"/>
    <cellStyle name="SAPBEXaggItemX 3 3 6" xfId="34695" xr:uid="{00000000-0005-0000-0000-0000811F0000}"/>
    <cellStyle name="SAPBEXaggItemX 3 3 7" xfId="41733" xr:uid="{00000000-0005-0000-0000-0000821F0000}"/>
    <cellStyle name="SAPBEXaggItemX 3 3 8" xfId="53284" xr:uid="{00000000-0005-0000-0000-0000831F0000}"/>
    <cellStyle name="SAPBEXaggItemX 3 4" xfId="1186" xr:uid="{00000000-0005-0000-0000-0000841F0000}"/>
    <cellStyle name="SAPBEXaggItemX 3 4 2" xfId="10815" xr:uid="{00000000-0005-0000-0000-0000851F0000}"/>
    <cellStyle name="SAPBEXaggItemX 3 4 2 2" xfId="9703" xr:uid="{00000000-0005-0000-0000-0000861F0000}"/>
    <cellStyle name="SAPBEXaggItemX 3 4 2 3" xfId="38358" xr:uid="{00000000-0005-0000-0000-0000871F0000}"/>
    <cellStyle name="SAPBEXaggItemX 3 4 2 4" xfId="45276" xr:uid="{00000000-0005-0000-0000-0000881F0000}"/>
    <cellStyle name="SAPBEXaggItemX 3 4 2 5" xfId="48690" xr:uid="{00000000-0005-0000-0000-0000891F0000}"/>
    <cellStyle name="SAPBEXaggItemX 3 4 3" xfId="11965" xr:uid="{00000000-0005-0000-0000-00008A1F0000}"/>
    <cellStyle name="SAPBEXaggItemX 3 4 3 2" xfId="19424" xr:uid="{00000000-0005-0000-0000-00008B1F0000}"/>
    <cellStyle name="SAPBEXaggItemX 3 4 3 3" xfId="26051" xr:uid="{00000000-0005-0000-0000-00008C1F0000}"/>
    <cellStyle name="SAPBEXaggItemX 3 4 4" xfId="9854" xr:uid="{00000000-0005-0000-0000-00008D1F0000}"/>
    <cellStyle name="SAPBEXaggItemX 3 4 5" xfId="9714" xr:uid="{00000000-0005-0000-0000-00008E1F0000}"/>
    <cellStyle name="SAPBEXaggItemX 3 4 6" xfId="34692" xr:uid="{00000000-0005-0000-0000-00008F1F0000}"/>
    <cellStyle name="SAPBEXaggItemX 3 4 7" xfId="41730" xr:uid="{00000000-0005-0000-0000-0000901F0000}"/>
    <cellStyle name="SAPBEXaggItemX 3 4 8" xfId="50471" xr:uid="{00000000-0005-0000-0000-0000911F0000}"/>
    <cellStyle name="SAPBEXaggItemX 3 5" xfId="1241" xr:uid="{00000000-0005-0000-0000-0000921F0000}"/>
    <cellStyle name="SAPBEXaggItemX 3 5 2" xfId="10133" xr:uid="{00000000-0005-0000-0000-0000931F0000}"/>
    <cellStyle name="SAPBEXaggItemX 3 5 2 2" xfId="11244" xr:uid="{00000000-0005-0000-0000-0000941F0000}"/>
    <cellStyle name="SAPBEXaggItemX 3 5 2 3" xfId="38737" xr:uid="{00000000-0005-0000-0000-0000951F0000}"/>
    <cellStyle name="SAPBEXaggItemX 3 5 2 4" xfId="45655" xr:uid="{00000000-0005-0000-0000-0000961F0000}"/>
    <cellStyle name="SAPBEXaggItemX 3 5 2 5" xfId="48710" xr:uid="{00000000-0005-0000-0000-0000971F0000}"/>
    <cellStyle name="SAPBEXaggItemX 3 5 3" xfId="10870" xr:uid="{00000000-0005-0000-0000-0000981F0000}"/>
    <cellStyle name="SAPBEXaggItemX 3 5 3 2" xfId="9691" xr:uid="{00000000-0005-0000-0000-0000991F0000}"/>
    <cellStyle name="SAPBEXaggItemX 3 5 4" xfId="12020" xr:uid="{00000000-0005-0000-0000-00009A1F0000}"/>
    <cellStyle name="SAPBEXaggItemX 3 5 4 2" xfId="19479" xr:uid="{00000000-0005-0000-0000-00009B1F0000}"/>
    <cellStyle name="SAPBEXaggItemX 3 5 4 3" xfId="26106" xr:uid="{00000000-0005-0000-0000-00009C1F0000}"/>
    <cellStyle name="SAPBEXaggItemX 3 5 5" xfId="9909" xr:uid="{00000000-0005-0000-0000-00009D1F0000}"/>
    <cellStyle name="SAPBEXaggItemX 3 5 6" xfId="13344" xr:uid="{00000000-0005-0000-0000-00009E1F0000}"/>
    <cellStyle name="SAPBEXaggItemX 3 5 7" xfId="35072" xr:uid="{00000000-0005-0000-0000-00009F1F0000}"/>
    <cellStyle name="SAPBEXaggItemX 3 5 8" xfId="42109" xr:uid="{00000000-0005-0000-0000-0000A01F0000}"/>
    <cellStyle name="SAPBEXaggItemX 3 5 9" xfId="50500" xr:uid="{00000000-0005-0000-0000-0000A11F0000}"/>
    <cellStyle name="SAPBEXaggItemX 3 6" xfId="1500" xr:uid="{00000000-0005-0000-0000-0000A21F0000}"/>
    <cellStyle name="SAPBEXaggItemX 3 6 2" xfId="12159" xr:uid="{00000000-0005-0000-0000-0000A31F0000}"/>
    <cellStyle name="SAPBEXaggItemX 3 6 2 2" xfId="19618" xr:uid="{00000000-0005-0000-0000-0000A41F0000}"/>
    <cellStyle name="SAPBEXaggItemX 3 6 2 3" xfId="26241" xr:uid="{00000000-0005-0000-0000-0000A51F0000}"/>
    <cellStyle name="SAPBEXaggItemX 3 6 2 4" xfId="38892" xr:uid="{00000000-0005-0000-0000-0000A61F0000}"/>
    <cellStyle name="SAPBEXaggItemX 3 6 2 5" xfId="45810" xr:uid="{00000000-0005-0000-0000-0000A71F0000}"/>
    <cellStyle name="SAPBEXaggItemX 3 6 2 6" xfId="49610" xr:uid="{00000000-0005-0000-0000-0000A81F0000}"/>
    <cellStyle name="SAPBEXaggItemX 3 6 3" xfId="11052" xr:uid="{00000000-0005-0000-0000-0000A91F0000}"/>
    <cellStyle name="SAPBEXaggItemX 3 6 4" xfId="18704" xr:uid="{00000000-0005-0000-0000-0000AA1F0000}"/>
    <cellStyle name="SAPBEXaggItemX 3 6 5" xfId="35228" xr:uid="{00000000-0005-0000-0000-0000AB1F0000}"/>
    <cellStyle name="SAPBEXaggItemX 3 6 6" xfId="42264" xr:uid="{00000000-0005-0000-0000-0000AC1F0000}"/>
    <cellStyle name="SAPBEXaggItemX 3 6 7" xfId="50503" xr:uid="{00000000-0005-0000-0000-0000AD1F0000}"/>
    <cellStyle name="SAPBEXaggItemX 3 7" xfId="1927" xr:uid="{00000000-0005-0000-0000-0000AE1F0000}"/>
    <cellStyle name="SAPBEXaggItemX 3 7 2" xfId="12279" xr:uid="{00000000-0005-0000-0000-0000AF1F0000}"/>
    <cellStyle name="SAPBEXaggItemX 3 7 2 2" xfId="19738" xr:uid="{00000000-0005-0000-0000-0000B01F0000}"/>
    <cellStyle name="SAPBEXaggItemX 3 7 2 3" xfId="26361" xr:uid="{00000000-0005-0000-0000-0000B11F0000}"/>
    <cellStyle name="SAPBEXaggItemX 3 7 2 4" xfId="39337" xr:uid="{00000000-0005-0000-0000-0000B21F0000}"/>
    <cellStyle name="SAPBEXaggItemX 3 7 2 5" xfId="46255" xr:uid="{00000000-0005-0000-0000-0000B31F0000}"/>
    <cellStyle name="SAPBEXaggItemX 3 7 2 6" xfId="49662" xr:uid="{00000000-0005-0000-0000-0000B41F0000}"/>
    <cellStyle name="SAPBEXaggItemX 3 7 3" xfId="11349" xr:uid="{00000000-0005-0000-0000-0000B51F0000}"/>
    <cellStyle name="SAPBEXaggItemX 3 7 4" xfId="18882" xr:uid="{00000000-0005-0000-0000-0000B61F0000}"/>
    <cellStyle name="SAPBEXaggItemX 3 7 5" xfId="35703" xr:uid="{00000000-0005-0000-0000-0000B71F0000}"/>
    <cellStyle name="SAPBEXaggItemX 3 7 6" xfId="42709" xr:uid="{00000000-0005-0000-0000-0000B81F0000}"/>
    <cellStyle name="SAPBEXaggItemX 3 7 7" xfId="54317" xr:uid="{00000000-0005-0000-0000-0000B91F0000}"/>
    <cellStyle name="SAPBEXaggItemX 3 8" xfId="2139" xr:uid="{00000000-0005-0000-0000-0000BA1F0000}"/>
    <cellStyle name="SAPBEXaggItemX 3 8 2" xfId="12403" xr:uid="{00000000-0005-0000-0000-0000BB1F0000}"/>
    <cellStyle name="SAPBEXaggItemX 3 8 2 2" xfId="19859" xr:uid="{00000000-0005-0000-0000-0000BC1F0000}"/>
    <cellStyle name="SAPBEXaggItemX 3 8 2 3" xfId="26481" xr:uid="{00000000-0005-0000-0000-0000BD1F0000}"/>
    <cellStyle name="SAPBEXaggItemX 3 8 2 4" xfId="40363" xr:uid="{00000000-0005-0000-0000-0000BE1F0000}"/>
    <cellStyle name="SAPBEXaggItemX 3 8 2 5" xfId="47281" xr:uid="{00000000-0005-0000-0000-0000BF1F0000}"/>
    <cellStyle name="SAPBEXaggItemX 3 8 2 6" xfId="47767" xr:uid="{00000000-0005-0000-0000-0000C01F0000}"/>
    <cellStyle name="SAPBEXaggItemX 3 8 3" xfId="10335" xr:uid="{00000000-0005-0000-0000-0000C11F0000}"/>
    <cellStyle name="SAPBEXaggItemX 3 8 4" xfId="13355" xr:uid="{00000000-0005-0000-0000-0000C21F0000}"/>
    <cellStyle name="SAPBEXaggItemX 3 8 5" xfId="20665" xr:uid="{00000000-0005-0000-0000-0000C31F0000}"/>
    <cellStyle name="SAPBEXaggItemX 3 8 6" xfId="36779" xr:uid="{00000000-0005-0000-0000-0000C41F0000}"/>
    <cellStyle name="SAPBEXaggItemX 3 8 7" xfId="43735" xr:uid="{00000000-0005-0000-0000-0000C51F0000}"/>
    <cellStyle name="SAPBEXaggItemX 3 8 8" xfId="54535" xr:uid="{00000000-0005-0000-0000-0000C61F0000}"/>
    <cellStyle name="SAPBEXaggItemX 3 9" xfId="2293" xr:uid="{00000000-0005-0000-0000-0000C71F0000}"/>
    <cellStyle name="SAPBEXaggItemX 3 9 2" xfId="12546" xr:uid="{00000000-0005-0000-0000-0000C81F0000}"/>
    <cellStyle name="SAPBEXaggItemX 3 9 3" xfId="19983" xr:uid="{00000000-0005-0000-0000-0000C91F0000}"/>
    <cellStyle name="SAPBEXaggItemX 3 9 4" xfId="26601" xr:uid="{00000000-0005-0000-0000-0000CA1F0000}"/>
    <cellStyle name="SAPBEXaggItemX 3 9 5" xfId="37033" xr:uid="{00000000-0005-0000-0000-0000CB1F0000}"/>
    <cellStyle name="SAPBEXaggItemX 3 9 6" xfId="43979" xr:uid="{00000000-0005-0000-0000-0000CC1F0000}"/>
    <cellStyle name="SAPBEXaggItemX 3 9 7" xfId="47678" xr:uid="{00000000-0005-0000-0000-0000CD1F0000}"/>
    <cellStyle name="SAPBEXaggItemX 4" xfId="356" xr:uid="{00000000-0005-0000-0000-0000CE1F0000}"/>
    <cellStyle name="SAPBEXaggItemX 4 10" xfId="5445" xr:uid="{00000000-0005-0000-0000-0000CF1F0000}"/>
    <cellStyle name="SAPBEXaggItemX 4 10 2" xfId="15302" xr:uid="{00000000-0005-0000-0000-0000D01F0000}"/>
    <cellStyle name="SAPBEXaggItemX 4 10 2 2" xfId="38531" xr:uid="{00000000-0005-0000-0000-0000D11F0000}"/>
    <cellStyle name="SAPBEXaggItemX 4 10 2 3" xfId="45449" xr:uid="{00000000-0005-0000-0000-0000D21F0000}"/>
    <cellStyle name="SAPBEXaggItemX 4 10 2 4" xfId="49864" xr:uid="{00000000-0005-0000-0000-0000D31F0000}"/>
    <cellStyle name="SAPBEXaggItemX 4 10 3" xfId="22342" xr:uid="{00000000-0005-0000-0000-0000D41F0000}"/>
    <cellStyle name="SAPBEXaggItemX 4 10 4" xfId="28804" xr:uid="{00000000-0005-0000-0000-0000D51F0000}"/>
    <cellStyle name="SAPBEXaggItemX 4 10 5" xfId="34865" xr:uid="{00000000-0005-0000-0000-0000D61F0000}"/>
    <cellStyle name="SAPBEXaggItemX 4 10 6" xfId="41903" xr:uid="{00000000-0005-0000-0000-0000D71F0000}"/>
    <cellStyle name="SAPBEXaggItemX 4 10 7" xfId="52817" xr:uid="{00000000-0005-0000-0000-0000D81F0000}"/>
    <cellStyle name="SAPBEXaggItemX 4 11" xfId="6698" xr:uid="{00000000-0005-0000-0000-0000D91F0000}"/>
    <cellStyle name="SAPBEXaggItemX 4 11 2" xfId="16541" xr:uid="{00000000-0005-0000-0000-0000DA1F0000}"/>
    <cellStyle name="SAPBEXaggItemX 4 11 2 2" xfId="39070" xr:uid="{00000000-0005-0000-0000-0000DB1F0000}"/>
    <cellStyle name="SAPBEXaggItemX 4 11 2 3" xfId="45988" xr:uid="{00000000-0005-0000-0000-0000DC1F0000}"/>
    <cellStyle name="SAPBEXaggItemX 4 11 2 4" xfId="48262" xr:uid="{00000000-0005-0000-0000-0000DD1F0000}"/>
    <cellStyle name="SAPBEXaggItemX 4 11 3" xfId="23544" xr:uid="{00000000-0005-0000-0000-0000DE1F0000}"/>
    <cellStyle name="SAPBEXaggItemX 4 11 4" xfId="29992" xr:uid="{00000000-0005-0000-0000-0000DF1F0000}"/>
    <cellStyle name="SAPBEXaggItemX 4 11 5" xfId="35407" xr:uid="{00000000-0005-0000-0000-0000E01F0000}"/>
    <cellStyle name="SAPBEXaggItemX 4 11 6" xfId="42442" xr:uid="{00000000-0005-0000-0000-0000E11F0000}"/>
    <cellStyle name="SAPBEXaggItemX 4 11 7" xfId="50999" xr:uid="{00000000-0005-0000-0000-0000E21F0000}"/>
    <cellStyle name="SAPBEXaggItemX 4 12" xfId="6957" xr:uid="{00000000-0005-0000-0000-0000E31F0000}"/>
    <cellStyle name="SAPBEXaggItemX 4 12 2" xfId="16747" xr:uid="{00000000-0005-0000-0000-0000E41F0000}"/>
    <cellStyle name="SAPBEXaggItemX 4 12 2 2" xfId="38865" xr:uid="{00000000-0005-0000-0000-0000E51F0000}"/>
    <cellStyle name="SAPBEXaggItemX 4 12 2 3" xfId="45783" xr:uid="{00000000-0005-0000-0000-0000E61F0000}"/>
    <cellStyle name="SAPBEXaggItemX 4 12 2 4" xfId="48146" xr:uid="{00000000-0005-0000-0000-0000E71F0000}"/>
    <cellStyle name="SAPBEXaggItemX 4 12 3" xfId="23715" xr:uid="{00000000-0005-0000-0000-0000E81F0000}"/>
    <cellStyle name="SAPBEXaggItemX 4 12 4" xfId="30151" xr:uid="{00000000-0005-0000-0000-0000E91F0000}"/>
    <cellStyle name="SAPBEXaggItemX 4 12 5" xfId="35201" xr:uid="{00000000-0005-0000-0000-0000EA1F0000}"/>
    <cellStyle name="SAPBEXaggItemX 4 12 6" xfId="42237" xr:uid="{00000000-0005-0000-0000-0000EB1F0000}"/>
    <cellStyle name="SAPBEXaggItemX 4 12 7" xfId="54135" xr:uid="{00000000-0005-0000-0000-0000EC1F0000}"/>
    <cellStyle name="SAPBEXaggItemX 4 13" xfId="6384" xr:uid="{00000000-0005-0000-0000-0000ED1F0000}"/>
    <cellStyle name="SAPBEXaggItemX 4 13 2" xfId="16229" xr:uid="{00000000-0005-0000-0000-0000EE1F0000}"/>
    <cellStyle name="SAPBEXaggItemX 4 13 2 2" xfId="39950" xr:uid="{00000000-0005-0000-0000-0000EF1F0000}"/>
    <cellStyle name="SAPBEXaggItemX 4 13 2 3" xfId="46868" xr:uid="{00000000-0005-0000-0000-0000F01F0000}"/>
    <cellStyle name="SAPBEXaggItemX 4 13 2 4" xfId="49428" xr:uid="{00000000-0005-0000-0000-0000F11F0000}"/>
    <cellStyle name="SAPBEXaggItemX 4 13 3" xfId="23236" xr:uid="{00000000-0005-0000-0000-0000F21F0000}"/>
    <cellStyle name="SAPBEXaggItemX 4 13 4" xfId="29689" xr:uid="{00000000-0005-0000-0000-0000F31F0000}"/>
    <cellStyle name="SAPBEXaggItemX 4 13 5" xfId="36339" xr:uid="{00000000-0005-0000-0000-0000F41F0000}"/>
    <cellStyle name="SAPBEXaggItemX 4 13 6" xfId="43322" xr:uid="{00000000-0005-0000-0000-0000F51F0000}"/>
    <cellStyle name="SAPBEXaggItemX 4 13 7" xfId="53184" xr:uid="{00000000-0005-0000-0000-0000F61F0000}"/>
    <cellStyle name="SAPBEXaggItemX 4 14" xfId="7048" xr:uid="{00000000-0005-0000-0000-0000F71F0000}"/>
    <cellStyle name="SAPBEXaggItemX 4 14 2" xfId="16838" xr:uid="{00000000-0005-0000-0000-0000F81F0000}"/>
    <cellStyle name="SAPBEXaggItemX 4 14 2 2" xfId="40065" xr:uid="{00000000-0005-0000-0000-0000F91F0000}"/>
    <cellStyle name="SAPBEXaggItemX 4 14 2 3" xfId="46983" xr:uid="{00000000-0005-0000-0000-0000FA1F0000}"/>
    <cellStyle name="SAPBEXaggItemX 4 14 2 4" xfId="50118" xr:uid="{00000000-0005-0000-0000-0000FB1F0000}"/>
    <cellStyle name="SAPBEXaggItemX 4 14 3" xfId="23804" xr:uid="{00000000-0005-0000-0000-0000FC1F0000}"/>
    <cellStyle name="SAPBEXaggItemX 4 14 4" xfId="30240" xr:uid="{00000000-0005-0000-0000-0000FD1F0000}"/>
    <cellStyle name="SAPBEXaggItemX 4 14 5" xfId="36480" xr:uid="{00000000-0005-0000-0000-0000FE1F0000}"/>
    <cellStyle name="SAPBEXaggItemX 4 14 6" xfId="43437" xr:uid="{00000000-0005-0000-0000-0000FF1F0000}"/>
    <cellStyle name="SAPBEXaggItemX 4 14 7" xfId="49043" xr:uid="{00000000-0005-0000-0000-000000200000}"/>
    <cellStyle name="SAPBEXaggItemX 4 15" xfId="7196" xr:uid="{00000000-0005-0000-0000-000001200000}"/>
    <cellStyle name="SAPBEXaggItemX 4 15 2" xfId="16985" xr:uid="{00000000-0005-0000-0000-000002200000}"/>
    <cellStyle name="SAPBEXaggItemX 4 15 2 2" xfId="39472" xr:uid="{00000000-0005-0000-0000-000003200000}"/>
    <cellStyle name="SAPBEXaggItemX 4 15 2 3" xfId="46390" xr:uid="{00000000-0005-0000-0000-000004200000}"/>
    <cellStyle name="SAPBEXaggItemX 4 15 2 4" xfId="50103" xr:uid="{00000000-0005-0000-0000-000005200000}"/>
    <cellStyle name="SAPBEXaggItemX 4 15 3" xfId="23947" xr:uid="{00000000-0005-0000-0000-000006200000}"/>
    <cellStyle name="SAPBEXaggItemX 4 15 4" xfId="30381" xr:uid="{00000000-0005-0000-0000-000007200000}"/>
    <cellStyle name="SAPBEXaggItemX 4 15 5" xfId="35840" xr:uid="{00000000-0005-0000-0000-000008200000}"/>
    <cellStyle name="SAPBEXaggItemX 4 15 6" xfId="42844" xr:uid="{00000000-0005-0000-0000-000009200000}"/>
    <cellStyle name="SAPBEXaggItemX 4 15 7" xfId="52848" xr:uid="{00000000-0005-0000-0000-00000A200000}"/>
    <cellStyle name="SAPBEXaggItemX 4 16" xfId="7358" xr:uid="{00000000-0005-0000-0000-00000B200000}"/>
    <cellStyle name="SAPBEXaggItemX 4 16 2" xfId="17144" xr:uid="{00000000-0005-0000-0000-00000C200000}"/>
    <cellStyle name="SAPBEXaggItemX 4 16 2 2" xfId="39999" xr:uid="{00000000-0005-0000-0000-00000D200000}"/>
    <cellStyle name="SAPBEXaggItemX 4 16 2 3" xfId="46917" xr:uid="{00000000-0005-0000-0000-00000E200000}"/>
    <cellStyle name="SAPBEXaggItemX 4 16 2 4" xfId="49157" xr:uid="{00000000-0005-0000-0000-00000F200000}"/>
    <cellStyle name="SAPBEXaggItemX 4 16 3" xfId="24106" xr:uid="{00000000-0005-0000-0000-000010200000}"/>
    <cellStyle name="SAPBEXaggItemX 4 16 4" xfId="30535" xr:uid="{00000000-0005-0000-0000-000011200000}"/>
    <cellStyle name="SAPBEXaggItemX 4 16 5" xfId="36389" xr:uid="{00000000-0005-0000-0000-000012200000}"/>
    <cellStyle name="SAPBEXaggItemX 4 16 6" xfId="43371" xr:uid="{00000000-0005-0000-0000-000013200000}"/>
    <cellStyle name="SAPBEXaggItemX 4 16 7" xfId="52905" xr:uid="{00000000-0005-0000-0000-000014200000}"/>
    <cellStyle name="SAPBEXaggItemX 4 17" xfId="7325" xr:uid="{00000000-0005-0000-0000-000015200000}"/>
    <cellStyle name="SAPBEXaggItemX 4 17 2" xfId="17111" xr:uid="{00000000-0005-0000-0000-000016200000}"/>
    <cellStyle name="SAPBEXaggItemX 4 17 2 2" xfId="40182" xr:uid="{00000000-0005-0000-0000-000017200000}"/>
    <cellStyle name="SAPBEXaggItemX 4 17 2 3" xfId="47100" xr:uid="{00000000-0005-0000-0000-000018200000}"/>
    <cellStyle name="SAPBEXaggItemX 4 17 2 4" xfId="51229" xr:uid="{00000000-0005-0000-0000-000019200000}"/>
    <cellStyle name="SAPBEXaggItemX 4 17 3" xfId="24073" xr:uid="{00000000-0005-0000-0000-00001A200000}"/>
    <cellStyle name="SAPBEXaggItemX 4 17 4" xfId="30502" xr:uid="{00000000-0005-0000-0000-00001B200000}"/>
    <cellStyle name="SAPBEXaggItemX 4 17 5" xfId="36597" xr:uid="{00000000-0005-0000-0000-00001C200000}"/>
    <cellStyle name="SAPBEXaggItemX 4 17 6" xfId="43554" xr:uid="{00000000-0005-0000-0000-00001D200000}"/>
    <cellStyle name="SAPBEXaggItemX 4 17 7" xfId="52701" xr:uid="{00000000-0005-0000-0000-00001E200000}"/>
    <cellStyle name="SAPBEXaggItemX 4 18" xfId="7367" xr:uid="{00000000-0005-0000-0000-00001F200000}"/>
    <cellStyle name="SAPBEXaggItemX 4 18 2" xfId="17153" xr:uid="{00000000-0005-0000-0000-000020200000}"/>
    <cellStyle name="SAPBEXaggItemX 4 18 2 2" xfId="39237" xr:uid="{00000000-0005-0000-0000-000021200000}"/>
    <cellStyle name="SAPBEXaggItemX 4 18 2 3" xfId="46155" xr:uid="{00000000-0005-0000-0000-000022200000}"/>
    <cellStyle name="SAPBEXaggItemX 4 18 2 4" xfId="49734" xr:uid="{00000000-0005-0000-0000-000023200000}"/>
    <cellStyle name="SAPBEXaggItemX 4 18 3" xfId="24115" xr:uid="{00000000-0005-0000-0000-000024200000}"/>
    <cellStyle name="SAPBEXaggItemX 4 18 4" xfId="30543" xr:uid="{00000000-0005-0000-0000-000025200000}"/>
    <cellStyle name="SAPBEXaggItemX 4 18 5" xfId="35601" xr:uid="{00000000-0005-0000-0000-000026200000}"/>
    <cellStyle name="SAPBEXaggItemX 4 18 6" xfId="42609" xr:uid="{00000000-0005-0000-0000-000027200000}"/>
    <cellStyle name="SAPBEXaggItemX 4 18 7" xfId="53673" xr:uid="{00000000-0005-0000-0000-000028200000}"/>
    <cellStyle name="SAPBEXaggItemX 4 19" xfId="5692" xr:uid="{00000000-0005-0000-0000-000029200000}"/>
    <cellStyle name="SAPBEXaggItemX 4 19 2" xfId="15547" xr:uid="{00000000-0005-0000-0000-00002A200000}"/>
    <cellStyle name="SAPBEXaggItemX 4 19 2 2" xfId="39392" xr:uid="{00000000-0005-0000-0000-00002B200000}"/>
    <cellStyle name="SAPBEXaggItemX 4 19 2 3" xfId="46310" xr:uid="{00000000-0005-0000-0000-00002C200000}"/>
    <cellStyle name="SAPBEXaggItemX 4 19 2 4" xfId="49352" xr:uid="{00000000-0005-0000-0000-00002D200000}"/>
    <cellStyle name="SAPBEXaggItemX 4 19 3" xfId="22576" xr:uid="{00000000-0005-0000-0000-00002E200000}"/>
    <cellStyle name="SAPBEXaggItemX 4 19 4" xfId="29037" xr:uid="{00000000-0005-0000-0000-00002F200000}"/>
    <cellStyle name="SAPBEXaggItemX 4 19 5" xfId="35758" xr:uid="{00000000-0005-0000-0000-000030200000}"/>
    <cellStyle name="SAPBEXaggItemX 4 19 6" xfId="42764" xr:uid="{00000000-0005-0000-0000-000031200000}"/>
    <cellStyle name="SAPBEXaggItemX 4 19 7" xfId="54076" xr:uid="{00000000-0005-0000-0000-000032200000}"/>
    <cellStyle name="SAPBEXaggItemX 4 2" xfId="2587" xr:uid="{00000000-0005-0000-0000-000033200000}"/>
    <cellStyle name="SAPBEXaggItemX 4 2 2" xfId="12822" xr:uid="{00000000-0005-0000-0000-000034200000}"/>
    <cellStyle name="SAPBEXaggItemX 4 2 2 2" xfId="20228" xr:uid="{00000000-0005-0000-0000-000035200000}"/>
    <cellStyle name="SAPBEXaggItemX 4 2 2 3" xfId="26839" xr:uid="{00000000-0005-0000-0000-000036200000}"/>
    <cellStyle name="SAPBEXaggItemX 4 2 2 4" xfId="38071" xr:uid="{00000000-0005-0000-0000-000037200000}"/>
    <cellStyle name="SAPBEXaggItemX 4 2 2 5" xfId="44998" xr:uid="{00000000-0005-0000-0000-000038200000}"/>
    <cellStyle name="SAPBEXaggItemX 4 2 2 6" xfId="49618" xr:uid="{00000000-0005-0000-0000-000039200000}"/>
    <cellStyle name="SAPBEXaggItemX 4 2 3" xfId="10284" xr:uid="{00000000-0005-0000-0000-00003A200000}"/>
    <cellStyle name="SAPBEXaggItemX 4 2 4" xfId="9476" xr:uid="{00000000-0005-0000-0000-00003B200000}"/>
    <cellStyle name="SAPBEXaggItemX 4 2 5" xfId="9339" xr:uid="{00000000-0005-0000-0000-00003C200000}"/>
    <cellStyle name="SAPBEXaggItemX 4 2 6" xfId="34406" xr:uid="{00000000-0005-0000-0000-00003D200000}"/>
    <cellStyle name="SAPBEXaggItemX 4 2 7" xfId="41452" xr:uid="{00000000-0005-0000-0000-00003E200000}"/>
    <cellStyle name="SAPBEXaggItemX 4 2 8" xfId="51325" xr:uid="{00000000-0005-0000-0000-00003F200000}"/>
    <cellStyle name="SAPBEXaggItemX 4 20" xfId="7049" xr:uid="{00000000-0005-0000-0000-000040200000}"/>
    <cellStyle name="SAPBEXaggItemX 4 20 2" xfId="16839" xr:uid="{00000000-0005-0000-0000-000041200000}"/>
    <cellStyle name="SAPBEXaggItemX 4 20 2 2" xfId="39631" xr:uid="{00000000-0005-0000-0000-000042200000}"/>
    <cellStyle name="SAPBEXaggItemX 4 20 2 3" xfId="46549" xr:uid="{00000000-0005-0000-0000-000043200000}"/>
    <cellStyle name="SAPBEXaggItemX 4 20 2 4" xfId="50328" xr:uid="{00000000-0005-0000-0000-000044200000}"/>
    <cellStyle name="SAPBEXaggItemX 4 20 3" xfId="23805" xr:uid="{00000000-0005-0000-0000-000045200000}"/>
    <cellStyle name="SAPBEXaggItemX 4 20 4" xfId="30241" xr:uid="{00000000-0005-0000-0000-000046200000}"/>
    <cellStyle name="SAPBEXaggItemX 4 20 5" xfId="36004" xr:uid="{00000000-0005-0000-0000-000047200000}"/>
    <cellStyle name="SAPBEXaggItemX 4 20 6" xfId="43003" xr:uid="{00000000-0005-0000-0000-000048200000}"/>
    <cellStyle name="SAPBEXaggItemX 4 20 7" xfId="52969" xr:uid="{00000000-0005-0000-0000-000049200000}"/>
    <cellStyle name="SAPBEXaggItemX 4 21" xfId="5546" xr:uid="{00000000-0005-0000-0000-00004A200000}"/>
    <cellStyle name="SAPBEXaggItemX 4 21 2" xfId="15402" xr:uid="{00000000-0005-0000-0000-00004B200000}"/>
    <cellStyle name="SAPBEXaggItemX 4 21 2 2" xfId="40522" xr:uid="{00000000-0005-0000-0000-00004C200000}"/>
    <cellStyle name="SAPBEXaggItemX 4 21 2 3" xfId="47440" xr:uid="{00000000-0005-0000-0000-00004D200000}"/>
    <cellStyle name="SAPBEXaggItemX 4 21 2 4" xfId="47553" xr:uid="{00000000-0005-0000-0000-00004E200000}"/>
    <cellStyle name="SAPBEXaggItemX 4 21 3" xfId="22438" xr:uid="{00000000-0005-0000-0000-00004F200000}"/>
    <cellStyle name="SAPBEXaggItemX 4 21 4" xfId="28900" xr:uid="{00000000-0005-0000-0000-000050200000}"/>
    <cellStyle name="SAPBEXaggItemX 4 21 5" xfId="36938" xr:uid="{00000000-0005-0000-0000-000051200000}"/>
    <cellStyle name="SAPBEXaggItemX 4 21 6" xfId="43894" xr:uid="{00000000-0005-0000-0000-000052200000}"/>
    <cellStyle name="SAPBEXaggItemX 4 21 7" xfId="52890" xr:uid="{00000000-0005-0000-0000-000053200000}"/>
    <cellStyle name="SAPBEXaggItemX 4 22" xfId="7609" xr:uid="{00000000-0005-0000-0000-000054200000}"/>
    <cellStyle name="SAPBEXaggItemX 4 22 2" xfId="17394" xr:uid="{00000000-0005-0000-0000-000055200000}"/>
    <cellStyle name="SAPBEXaggItemX 4 22 3" xfId="24354" xr:uid="{00000000-0005-0000-0000-000056200000}"/>
    <cellStyle name="SAPBEXaggItemX 4 22 4" xfId="30782" xr:uid="{00000000-0005-0000-0000-000057200000}"/>
    <cellStyle name="SAPBEXaggItemX 4 22 5" xfId="37192" xr:uid="{00000000-0005-0000-0000-000058200000}"/>
    <cellStyle name="SAPBEXaggItemX 4 22 6" xfId="44138" xr:uid="{00000000-0005-0000-0000-000059200000}"/>
    <cellStyle name="SAPBEXaggItemX 4 22 7" xfId="53694" xr:uid="{00000000-0005-0000-0000-00005A200000}"/>
    <cellStyle name="SAPBEXaggItemX 4 23" xfId="8527" xr:uid="{00000000-0005-0000-0000-00005B200000}"/>
    <cellStyle name="SAPBEXaggItemX 4 23 2" xfId="18311" xr:uid="{00000000-0005-0000-0000-00005C200000}"/>
    <cellStyle name="SAPBEXaggItemX 4 23 3" xfId="25247" xr:uid="{00000000-0005-0000-0000-00005D200000}"/>
    <cellStyle name="SAPBEXaggItemX 4 23 4" xfId="31660" xr:uid="{00000000-0005-0000-0000-00005E200000}"/>
    <cellStyle name="SAPBEXaggItemX 4 24" xfId="7698" xr:uid="{00000000-0005-0000-0000-00005F200000}"/>
    <cellStyle name="SAPBEXaggItemX 4 24 2" xfId="17483" xr:uid="{00000000-0005-0000-0000-000060200000}"/>
    <cellStyle name="SAPBEXaggItemX 4 24 3" xfId="24440" xr:uid="{00000000-0005-0000-0000-000061200000}"/>
    <cellStyle name="SAPBEXaggItemX 4 24 4" xfId="30866" xr:uid="{00000000-0005-0000-0000-000062200000}"/>
    <cellStyle name="SAPBEXaggItemX 4 25" xfId="8667" xr:uid="{00000000-0005-0000-0000-000063200000}"/>
    <cellStyle name="SAPBEXaggItemX 4 25 2" xfId="18451" xr:uid="{00000000-0005-0000-0000-000064200000}"/>
    <cellStyle name="SAPBEXaggItemX 4 25 3" xfId="25386" xr:uid="{00000000-0005-0000-0000-000065200000}"/>
    <cellStyle name="SAPBEXaggItemX 4 25 4" xfId="31799" xr:uid="{00000000-0005-0000-0000-000066200000}"/>
    <cellStyle name="SAPBEXaggItemX 4 26" xfId="8028" xr:uid="{00000000-0005-0000-0000-000067200000}"/>
    <cellStyle name="SAPBEXaggItemX 4 26 2" xfId="17812" xr:uid="{00000000-0005-0000-0000-000068200000}"/>
    <cellStyle name="SAPBEXaggItemX 4 26 3" xfId="24760" xr:uid="{00000000-0005-0000-0000-000069200000}"/>
    <cellStyle name="SAPBEXaggItemX 4 26 4" xfId="31181" xr:uid="{00000000-0005-0000-0000-00006A200000}"/>
    <cellStyle name="SAPBEXaggItemX 4 27" xfId="8730" xr:uid="{00000000-0005-0000-0000-00006B200000}"/>
    <cellStyle name="SAPBEXaggItemX 4 27 2" xfId="18514" xr:uid="{00000000-0005-0000-0000-00006C200000}"/>
    <cellStyle name="SAPBEXaggItemX 4 27 3" xfId="25446" xr:uid="{00000000-0005-0000-0000-00006D200000}"/>
    <cellStyle name="SAPBEXaggItemX 4 27 4" xfId="31858" xr:uid="{00000000-0005-0000-0000-00006E200000}"/>
    <cellStyle name="SAPBEXaggItemX 4 28" xfId="8393" xr:uid="{00000000-0005-0000-0000-00006F200000}"/>
    <cellStyle name="SAPBEXaggItemX 4 28 2" xfId="18177" xr:uid="{00000000-0005-0000-0000-000070200000}"/>
    <cellStyle name="SAPBEXaggItemX 4 28 3" xfId="25114" xr:uid="{00000000-0005-0000-0000-000071200000}"/>
    <cellStyle name="SAPBEXaggItemX 4 28 4" xfId="31528" xr:uid="{00000000-0005-0000-0000-000072200000}"/>
    <cellStyle name="SAPBEXaggItemX 4 29" xfId="8157" xr:uid="{00000000-0005-0000-0000-000073200000}"/>
    <cellStyle name="SAPBEXaggItemX 4 29 2" xfId="17941" xr:uid="{00000000-0005-0000-0000-000074200000}"/>
    <cellStyle name="SAPBEXaggItemX 4 29 3" xfId="24885" xr:uid="{00000000-0005-0000-0000-000075200000}"/>
    <cellStyle name="SAPBEXaggItemX 4 29 4" xfId="31305" xr:uid="{00000000-0005-0000-0000-000076200000}"/>
    <cellStyle name="SAPBEXaggItemX 4 3" xfId="3890" xr:uid="{00000000-0005-0000-0000-000077200000}"/>
    <cellStyle name="SAPBEXaggItemX 4 3 2" xfId="13777" xr:uid="{00000000-0005-0000-0000-000078200000}"/>
    <cellStyle name="SAPBEXaggItemX 4 3 2 2" xfId="38140" xr:uid="{00000000-0005-0000-0000-000079200000}"/>
    <cellStyle name="SAPBEXaggItemX 4 3 2 3" xfId="45064" xr:uid="{00000000-0005-0000-0000-00007A200000}"/>
    <cellStyle name="SAPBEXaggItemX 4 3 2 4" xfId="48402" xr:uid="{00000000-0005-0000-0000-00007B200000}"/>
    <cellStyle name="SAPBEXaggItemX 4 3 3" xfId="20891" xr:uid="{00000000-0005-0000-0000-00007C200000}"/>
    <cellStyle name="SAPBEXaggItemX 4 3 4" xfId="27387" xr:uid="{00000000-0005-0000-0000-00007D200000}"/>
    <cellStyle name="SAPBEXaggItemX 4 3 5" xfId="34474" xr:uid="{00000000-0005-0000-0000-00007E200000}"/>
    <cellStyle name="SAPBEXaggItemX 4 3 6" xfId="41518" xr:uid="{00000000-0005-0000-0000-00007F200000}"/>
    <cellStyle name="SAPBEXaggItemX 4 3 7" xfId="51310" xr:uid="{00000000-0005-0000-0000-000080200000}"/>
    <cellStyle name="SAPBEXaggItemX 4 30" xfId="11518" xr:uid="{00000000-0005-0000-0000-000081200000}"/>
    <cellStyle name="SAPBEXaggItemX 4 30 2" xfId="18977" xr:uid="{00000000-0005-0000-0000-000082200000}"/>
    <cellStyle name="SAPBEXaggItemX 4 30 3" xfId="25609" xr:uid="{00000000-0005-0000-0000-000083200000}"/>
    <cellStyle name="SAPBEXaggItemX 4 31" xfId="9169" xr:uid="{00000000-0005-0000-0000-000084200000}"/>
    <cellStyle name="SAPBEXaggItemX 4 32" xfId="11290" xr:uid="{00000000-0005-0000-0000-000085200000}"/>
    <cellStyle name="SAPBEXaggItemX 4 33" xfId="32239" xr:uid="{00000000-0005-0000-0000-000086200000}"/>
    <cellStyle name="SAPBEXaggItemX 4 34" xfId="36735" xr:uid="{00000000-0005-0000-0000-000087200000}"/>
    <cellStyle name="SAPBEXaggItemX 4 35" xfId="52154" xr:uid="{00000000-0005-0000-0000-000088200000}"/>
    <cellStyle name="SAPBEXaggItemX 4 4" xfId="4073" xr:uid="{00000000-0005-0000-0000-000089200000}"/>
    <cellStyle name="SAPBEXaggItemX 4 4 2" xfId="13960" xr:uid="{00000000-0005-0000-0000-00008A200000}"/>
    <cellStyle name="SAPBEXaggItemX 4 4 2 2" xfId="37360" xr:uid="{00000000-0005-0000-0000-00008B200000}"/>
    <cellStyle name="SAPBEXaggItemX 4 4 2 3" xfId="44306" xr:uid="{00000000-0005-0000-0000-00008C200000}"/>
    <cellStyle name="SAPBEXaggItemX 4 4 2 4" xfId="53695" xr:uid="{00000000-0005-0000-0000-00008D200000}"/>
    <cellStyle name="SAPBEXaggItemX 4 4 3" xfId="21056" xr:uid="{00000000-0005-0000-0000-00008E200000}"/>
    <cellStyle name="SAPBEXaggItemX 4 4 4" xfId="27547" xr:uid="{00000000-0005-0000-0000-00008F200000}"/>
    <cellStyle name="SAPBEXaggItemX 4 4 5" xfId="33614" xr:uid="{00000000-0005-0000-0000-000090200000}"/>
    <cellStyle name="SAPBEXaggItemX 4 4 6" xfId="40750" xr:uid="{00000000-0005-0000-0000-000091200000}"/>
    <cellStyle name="SAPBEXaggItemX 4 4 7" xfId="47702" xr:uid="{00000000-0005-0000-0000-000092200000}"/>
    <cellStyle name="SAPBEXaggItemX 4 5" xfId="5066" xr:uid="{00000000-0005-0000-0000-000093200000}"/>
    <cellStyle name="SAPBEXaggItemX 4 5 2" xfId="14923" xr:uid="{00000000-0005-0000-0000-000094200000}"/>
    <cellStyle name="SAPBEXaggItemX 4 5 2 2" xfId="37234" xr:uid="{00000000-0005-0000-0000-000095200000}"/>
    <cellStyle name="SAPBEXaggItemX 4 5 2 3" xfId="44180" xr:uid="{00000000-0005-0000-0000-000096200000}"/>
    <cellStyle name="SAPBEXaggItemX 4 5 2 4" xfId="51780" xr:uid="{00000000-0005-0000-0000-000097200000}"/>
    <cellStyle name="SAPBEXaggItemX 4 5 3" xfId="21968" xr:uid="{00000000-0005-0000-0000-000098200000}"/>
    <cellStyle name="SAPBEXaggItemX 4 5 4" xfId="28431" xr:uid="{00000000-0005-0000-0000-000099200000}"/>
    <cellStyle name="SAPBEXaggItemX 4 5 5" xfId="33486" xr:uid="{00000000-0005-0000-0000-00009A200000}"/>
    <cellStyle name="SAPBEXaggItemX 4 5 6" xfId="40622" xr:uid="{00000000-0005-0000-0000-00009B200000}"/>
    <cellStyle name="SAPBEXaggItemX 4 5 7" xfId="53861" xr:uid="{00000000-0005-0000-0000-00009C200000}"/>
    <cellStyle name="SAPBEXaggItemX 4 6" xfId="5194" xr:uid="{00000000-0005-0000-0000-00009D200000}"/>
    <cellStyle name="SAPBEXaggItemX 4 6 2" xfId="15051" xr:uid="{00000000-0005-0000-0000-00009E200000}"/>
    <cellStyle name="SAPBEXaggItemX 4 6 2 2" xfId="38285" xr:uid="{00000000-0005-0000-0000-00009F200000}"/>
    <cellStyle name="SAPBEXaggItemX 4 6 2 3" xfId="45203" xr:uid="{00000000-0005-0000-0000-0000A0200000}"/>
    <cellStyle name="SAPBEXaggItemX 4 6 2 4" xfId="49856" xr:uid="{00000000-0005-0000-0000-0000A1200000}"/>
    <cellStyle name="SAPBEXaggItemX 4 6 3" xfId="22093" xr:uid="{00000000-0005-0000-0000-0000A2200000}"/>
    <cellStyle name="SAPBEXaggItemX 4 6 4" xfId="28556" xr:uid="{00000000-0005-0000-0000-0000A3200000}"/>
    <cellStyle name="SAPBEXaggItemX 4 6 5" xfId="34619" xr:uid="{00000000-0005-0000-0000-0000A4200000}"/>
    <cellStyle name="SAPBEXaggItemX 4 6 6" xfId="41657" xr:uid="{00000000-0005-0000-0000-0000A5200000}"/>
    <cellStyle name="SAPBEXaggItemX 4 6 7" xfId="51275" xr:uid="{00000000-0005-0000-0000-0000A6200000}"/>
    <cellStyle name="SAPBEXaggItemX 4 7" xfId="4624" xr:uid="{00000000-0005-0000-0000-0000A7200000}"/>
    <cellStyle name="SAPBEXaggItemX 4 7 2" xfId="14486" xr:uid="{00000000-0005-0000-0000-0000A8200000}"/>
    <cellStyle name="SAPBEXaggItemX 4 7 2 2" xfId="37649" xr:uid="{00000000-0005-0000-0000-0000A9200000}"/>
    <cellStyle name="SAPBEXaggItemX 4 7 2 3" xfId="44593" xr:uid="{00000000-0005-0000-0000-0000AA200000}"/>
    <cellStyle name="SAPBEXaggItemX 4 7 2 4" xfId="53863" xr:uid="{00000000-0005-0000-0000-0000AB200000}"/>
    <cellStyle name="SAPBEXaggItemX 4 7 3" xfId="21538" xr:uid="{00000000-0005-0000-0000-0000AC200000}"/>
    <cellStyle name="SAPBEXaggItemX 4 7 4" xfId="28009" xr:uid="{00000000-0005-0000-0000-0000AD200000}"/>
    <cellStyle name="SAPBEXaggItemX 4 7 5" xfId="33908" xr:uid="{00000000-0005-0000-0000-0000AE200000}"/>
    <cellStyle name="SAPBEXaggItemX 4 7 6" xfId="41042" xr:uid="{00000000-0005-0000-0000-0000AF200000}"/>
    <cellStyle name="SAPBEXaggItemX 4 7 7" xfId="51819" xr:uid="{00000000-0005-0000-0000-0000B0200000}"/>
    <cellStyle name="SAPBEXaggItemX 4 8" xfId="4511" xr:uid="{00000000-0005-0000-0000-0000B1200000}"/>
    <cellStyle name="SAPBEXaggItemX 4 8 2" xfId="14373" xr:uid="{00000000-0005-0000-0000-0000B2200000}"/>
    <cellStyle name="SAPBEXaggItemX 4 8 2 2" xfId="38419" xr:uid="{00000000-0005-0000-0000-0000B3200000}"/>
    <cellStyle name="SAPBEXaggItemX 4 8 2 3" xfId="45337" xr:uid="{00000000-0005-0000-0000-0000B4200000}"/>
    <cellStyle name="SAPBEXaggItemX 4 8 2 4" xfId="50253" xr:uid="{00000000-0005-0000-0000-0000B5200000}"/>
    <cellStyle name="SAPBEXaggItemX 4 8 3" xfId="21429" xr:uid="{00000000-0005-0000-0000-0000B6200000}"/>
    <cellStyle name="SAPBEXaggItemX 4 8 4" xfId="27903" xr:uid="{00000000-0005-0000-0000-0000B7200000}"/>
    <cellStyle name="SAPBEXaggItemX 4 8 5" xfId="34753" xr:uid="{00000000-0005-0000-0000-0000B8200000}"/>
    <cellStyle name="SAPBEXaggItemX 4 8 6" xfId="41791" xr:uid="{00000000-0005-0000-0000-0000B9200000}"/>
    <cellStyle name="SAPBEXaggItemX 4 8 7" xfId="50660" xr:uid="{00000000-0005-0000-0000-0000BA200000}"/>
    <cellStyle name="SAPBEXaggItemX 4 9" xfId="4352" xr:uid="{00000000-0005-0000-0000-0000BB200000}"/>
    <cellStyle name="SAPBEXaggItemX 4 9 2" xfId="14214" xr:uid="{00000000-0005-0000-0000-0000BC200000}"/>
    <cellStyle name="SAPBEXaggItemX 4 9 2 2" xfId="38494" xr:uid="{00000000-0005-0000-0000-0000BD200000}"/>
    <cellStyle name="SAPBEXaggItemX 4 9 2 3" xfId="45412" xr:uid="{00000000-0005-0000-0000-0000BE200000}"/>
    <cellStyle name="SAPBEXaggItemX 4 9 2 4" xfId="48589" xr:uid="{00000000-0005-0000-0000-0000BF200000}"/>
    <cellStyle name="SAPBEXaggItemX 4 9 3" xfId="21275" xr:uid="{00000000-0005-0000-0000-0000C0200000}"/>
    <cellStyle name="SAPBEXaggItemX 4 9 4" xfId="27749" xr:uid="{00000000-0005-0000-0000-0000C1200000}"/>
    <cellStyle name="SAPBEXaggItemX 4 9 5" xfId="34828" xr:uid="{00000000-0005-0000-0000-0000C2200000}"/>
    <cellStyle name="SAPBEXaggItemX 4 9 6" xfId="41866" xr:uid="{00000000-0005-0000-0000-0000C3200000}"/>
    <cellStyle name="SAPBEXaggItemX 4 9 7" xfId="54000" xr:uid="{00000000-0005-0000-0000-0000C4200000}"/>
    <cellStyle name="SAPBEXaggItemX 5" xfId="608" xr:uid="{00000000-0005-0000-0000-0000C5200000}"/>
    <cellStyle name="SAPBEXaggItemX 5 2" xfId="2778" xr:uid="{00000000-0005-0000-0000-0000C6200000}"/>
    <cellStyle name="SAPBEXaggItemX 5 2 2" xfId="13005" xr:uid="{00000000-0005-0000-0000-0000C7200000}"/>
    <cellStyle name="SAPBEXaggItemX 5 2 2 2" xfId="20401" xr:uid="{00000000-0005-0000-0000-0000C8200000}"/>
    <cellStyle name="SAPBEXaggItemX 5 2 2 3" xfId="27008" xr:uid="{00000000-0005-0000-0000-0000C9200000}"/>
    <cellStyle name="SAPBEXaggItemX 5 2 3" xfId="10427" xr:uid="{00000000-0005-0000-0000-0000CA200000}"/>
    <cellStyle name="SAPBEXaggItemX 5 2 4" xfId="11474" xr:uid="{00000000-0005-0000-0000-0000CB200000}"/>
    <cellStyle name="SAPBEXaggItemX 5 2 5" xfId="20467" xr:uid="{00000000-0005-0000-0000-0000CC200000}"/>
    <cellStyle name="SAPBEXaggItemX 5 2 6" xfId="37718" xr:uid="{00000000-0005-0000-0000-0000CD200000}"/>
    <cellStyle name="SAPBEXaggItemX 5 2 7" xfId="44662" xr:uid="{00000000-0005-0000-0000-0000CE200000}"/>
    <cellStyle name="SAPBEXaggItemX 5 2 8" xfId="49134" xr:uid="{00000000-0005-0000-0000-0000CF200000}"/>
    <cellStyle name="SAPBEXaggItemX 5 3" xfId="11630" xr:uid="{00000000-0005-0000-0000-0000D0200000}"/>
    <cellStyle name="SAPBEXaggItemX 5 3 2" xfId="19089" xr:uid="{00000000-0005-0000-0000-0000D1200000}"/>
    <cellStyle name="SAPBEXaggItemX 5 3 3" xfId="25721" xr:uid="{00000000-0005-0000-0000-0000D2200000}"/>
    <cellStyle name="SAPBEXaggItemX 5 4" xfId="9361" xr:uid="{00000000-0005-0000-0000-0000D3200000}"/>
    <cellStyle name="SAPBEXaggItemX 5 5" xfId="9513" xr:uid="{00000000-0005-0000-0000-0000D4200000}"/>
    <cellStyle name="SAPBEXaggItemX 5 6" xfId="33977" xr:uid="{00000000-0005-0000-0000-0000D5200000}"/>
    <cellStyle name="SAPBEXaggItemX 5 7" xfId="41111" xr:uid="{00000000-0005-0000-0000-0000D6200000}"/>
    <cellStyle name="SAPBEXaggItemX 5 8" xfId="51445" xr:uid="{00000000-0005-0000-0000-0000D7200000}"/>
    <cellStyle name="SAPBEXaggItemX 6" xfId="871" xr:uid="{00000000-0005-0000-0000-0000D8200000}"/>
    <cellStyle name="SAPBEXaggItemX 6 2" xfId="10577" xr:uid="{00000000-0005-0000-0000-0000D9200000}"/>
    <cellStyle name="SAPBEXaggItemX 6 2 2" xfId="13499" xr:uid="{00000000-0005-0000-0000-0000DA200000}"/>
    <cellStyle name="SAPBEXaggItemX 6 2 3" xfId="20474" xr:uid="{00000000-0005-0000-0000-0000DB200000}"/>
    <cellStyle name="SAPBEXaggItemX 6 2 4" xfId="38267" xr:uid="{00000000-0005-0000-0000-0000DC200000}"/>
    <cellStyle name="SAPBEXaggItemX 6 2 5" xfId="45185" xr:uid="{00000000-0005-0000-0000-0000DD200000}"/>
    <cellStyle name="SAPBEXaggItemX 6 2 6" xfId="48798" xr:uid="{00000000-0005-0000-0000-0000DE200000}"/>
    <cellStyle name="SAPBEXaggItemX 6 3" xfId="11750" xr:uid="{00000000-0005-0000-0000-0000DF200000}"/>
    <cellStyle name="SAPBEXaggItemX 6 3 2" xfId="19209" xr:uid="{00000000-0005-0000-0000-0000E0200000}"/>
    <cellStyle name="SAPBEXaggItemX 6 3 3" xfId="25841" xr:uid="{00000000-0005-0000-0000-0000E1200000}"/>
    <cellStyle name="SAPBEXaggItemX 6 4" xfId="9571" xr:uid="{00000000-0005-0000-0000-0000E2200000}"/>
    <cellStyle name="SAPBEXaggItemX 6 5" xfId="13301" xr:uid="{00000000-0005-0000-0000-0000E3200000}"/>
    <cellStyle name="SAPBEXaggItemX 6 6" xfId="34601" xr:uid="{00000000-0005-0000-0000-0000E4200000}"/>
    <cellStyle name="SAPBEXaggItemX 6 7" xfId="41639" xr:uid="{00000000-0005-0000-0000-0000E5200000}"/>
    <cellStyle name="SAPBEXaggItemX 6 8" xfId="52009" xr:uid="{00000000-0005-0000-0000-0000E6200000}"/>
    <cellStyle name="SAPBEXaggItemX 7" xfId="1119" xr:uid="{00000000-0005-0000-0000-0000E7200000}"/>
    <cellStyle name="SAPBEXaggItemX 7 2" xfId="10749" xr:uid="{00000000-0005-0000-0000-0000E8200000}"/>
    <cellStyle name="SAPBEXaggItemX 7 2 2" xfId="9242" xr:uid="{00000000-0005-0000-0000-0000E9200000}"/>
    <cellStyle name="SAPBEXaggItemX 7 2 3" xfId="38682" xr:uid="{00000000-0005-0000-0000-0000EA200000}"/>
    <cellStyle name="SAPBEXaggItemX 7 2 4" xfId="45600" xr:uid="{00000000-0005-0000-0000-0000EB200000}"/>
    <cellStyle name="SAPBEXaggItemX 7 2 5" xfId="48810" xr:uid="{00000000-0005-0000-0000-0000EC200000}"/>
    <cellStyle name="SAPBEXaggItemX 7 3" xfId="11905" xr:uid="{00000000-0005-0000-0000-0000ED200000}"/>
    <cellStyle name="SAPBEXaggItemX 7 3 2" xfId="19364" xr:uid="{00000000-0005-0000-0000-0000EE200000}"/>
    <cellStyle name="SAPBEXaggItemX 7 3 3" xfId="25992" xr:uid="{00000000-0005-0000-0000-0000EF200000}"/>
    <cellStyle name="SAPBEXaggItemX 7 4" xfId="9787" xr:uid="{00000000-0005-0000-0000-0000F0200000}"/>
    <cellStyle name="SAPBEXaggItemX 7 5" xfId="11210" xr:uid="{00000000-0005-0000-0000-0000F1200000}"/>
    <cellStyle name="SAPBEXaggItemX 7 6" xfId="35017" xr:uid="{00000000-0005-0000-0000-0000F2200000}"/>
    <cellStyle name="SAPBEXaggItemX 7 7" xfId="42054" xr:uid="{00000000-0005-0000-0000-0000F3200000}"/>
    <cellStyle name="SAPBEXaggItemX 7 8" xfId="52844" xr:uid="{00000000-0005-0000-0000-0000F4200000}"/>
    <cellStyle name="SAPBEXaggItemX 8" xfId="1286" xr:uid="{00000000-0005-0000-0000-0000F5200000}"/>
    <cellStyle name="SAPBEXaggItemX 8 2" xfId="10156" xr:uid="{00000000-0005-0000-0000-0000F6200000}"/>
    <cellStyle name="SAPBEXaggItemX 8 2 2" xfId="9489" xr:uid="{00000000-0005-0000-0000-0000F7200000}"/>
    <cellStyle name="SAPBEXaggItemX 8 2 3" xfId="38860" xr:uid="{00000000-0005-0000-0000-0000F8200000}"/>
    <cellStyle name="SAPBEXaggItemX 8 2 4" xfId="45778" xr:uid="{00000000-0005-0000-0000-0000F9200000}"/>
    <cellStyle name="SAPBEXaggItemX 8 2 5" xfId="48881" xr:uid="{00000000-0005-0000-0000-0000FA200000}"/>
    <cellStyle name="SAPBEXaggItemX 8 3" xfId="10912" xr:uid="{00000000-0005-0000-0000-0000FB200000}"/>
    <cellStyle name="SAPBEXaggItemX 8 3 2" xfId="9022" xr:uid="{00000000-0005-0000-0000-0000FC200000}"/>
    <cellStyle name="SAPBEXaggItemX 8 4" xfId="12057" xr:uid="{00000000-0005-0000-0000-0000FD200000}"/>
    <cellStyle name="SAPBEXaggItemX 8 4 2" xfId="19516" xr:uid="{00000000-0005-0000-0000-0000FE200000}"/>
    <cellStyle name="SAPBEXaggItemX 8 4 3" xfId="26140" xr:uid="{00000000-0005-0000-0000-0000FF200000}"/>
    <cellStyle name="SAPBEXaggItemX 8 5" xfId="9953" xr:uid="{00000000-0005-0000-0000-000000210000}"/>
    <cellStyle name="SAPBEXaggItemX 8 6" xfId="11181" xr:uid="{00000000-0005-0000-0000-000001210000}"/>
    <cellStyle name="SAPBEXaggItemX 8 7" xfId="35196" xr:uid="{00000000-0005-0000-0000-000002210000}"/>
    <cellStyle name="SAPBEXaggItemX 8 8" xfId="42232" xr:uid="{00000000-0005-0000-0000-000003210000}"/>
    <cellStyle name="SAPBEXaggItemX 8 9" xfId="51772" xr:uid="{00000000-0005-0000-0000-000004210000}"/>
    <cellStyle name="SAPBEXaggItemX 9" xfId="1458" xr:uid="{00000000-0005-0000-0000-000005210000}"/>
    <cellStyle name="SAPBEXaggItemX 9 2" xfId="12119" xr:uid="{00000000-0005-0000-0000-000006210000}"/>
    <cellStyle name="SAPBEXaggItemX 9 2 2" xfId="19578" xr:uid="{00000000-0005-0000-0000-000007210000}"/>
    <cellStyle name="SAPBEXaggItemX 9 2 3" xfId="26201" xr:uid="{00000000-0005-0000-0000-000008210000}"/>
    <cellStyle name="SAPBEXaggItemX 9 2 4" xfId="39251" xr:uid="{00000000-0005-0000-0000-000009210000}"/>
    <cellStyle name="SAPBEXaggItemX 9 2 5" xfId="46169" xr:uid="{00000000-0005-0000-0000-00000A210000}"/>
    <cellStyle name="SAPBEXaggItemX 9 2 6" xfId="48895" xr:uid="{00000000-0005-0000-0000-00000B210000}"/>
    <cellStyle name="SAPBEXaggItemX 9 3" xfId="11010" xr:uid="{00000000-0005-0000-0000-00000C210000}"/>
    <cellStyle name="SAPBEXaggItemX 9 4" xfId="8956" xr:uid="{00000000-0005-0000-0000-00000D210000}"/>
    <cellStyle name="SAPBEXaggItemX 9 5" xfId="35615" xr:uid="{00000000-0005-0000-0000-00000E210000}"/>
    <cellStyle name="SAPBEXaggItemX 9 6" xfId="42623" xr:uid="{00000000-0005-0000-0000-00000F210000}"/>
    <cellStyle name="SAPBEXaggItemX 9 7" xfId="52820" xr:uid="{00000000-0005-0000-0000-000010210000}"/>
    <cellStyle name="SAPBEXchaText" xfId="252" xr:uid="{00000000-0005-0000-0000-000011210000}"/>
    <cellStyle name="SAPBEXexcBad7" xfId="253" xr:uid="{00000000-0005-0000-0000-000012210000}"/>
    <cellStyle name="SAPBEXexcBad7 10" xfId="1886" xr:uid="{00000000-0005-0000-0000-000013210000}"/>
    <cellStyle name="SAPBEXexcBad7 10 2" xfId="12240" xr:uid="{00000000-0005-0000-0000-000014210000}"/>
    <cellStyle name="SAPBEXexcBad7 10 2 2" xfId="19699" xr:uid="{00000000-0005-0000-0000-000015210000}"/>
    <cellStyle name="SAPBEXexcBad7 10 2 3" xfId="26322" xr:uid="{00000000-0005-0000-0000-000016210000}"/>
    <cellStyle name="SAPBEXexcBad7 10 2 4" xfId="40324" xr:uid="{00000000-0005-0000-0000-000017210000}"/>
    <cellStyle name="SAPBEXexcBad7 10 2 5" xfId="47242" xr:uid="{00000000-0005-0000-0000-000018210000}"/>
    <cellStyle name="SAPBEXexcBad7 10 2 6" xfId="47489" xr:uid="{00000000-0005-0000-0000-000019210000}"/>
    <cellStyle name="SAPBEXexcBad7 10 3" xfId="11308" xr:uid="{00000000-0005-0000-0000-00001A210000}"/>
    <cellStyle name="SAPBEXexcBad7 10 4" xfId="18843" xr:uid="{00000000-0005-0000-0000-00001B210000}"/>
    <cellStyle name="SAPBEXexcBad7 10 5" xfId="36740" xr:uid="{00000000-0005-0000-0000-00001C210000}"/>
    <cellStyle name="SAPBEXexcBad7 10 6" xfId="43696" xr:uid="{00000000-0005-0000-0000-00001D210000}"/>
    <cellStyle name="SAPBEXexcBad7 10 7" xfId="53755" xr:uid="{00000000-0005-0000-0000-00001E210000}"/>
    <cellStyle name="SAPBEXexcBad7 11" xfId="2099" xr:uid="{00000000-0005-0000-0000-00001F210000}"/>
    <cellStyle name="SAPBEXexcBad7 11 2" xfId="12363" xr:uid="{00000000-0005-0000-0000-000020210000}"/>
    <cellStyle name="SAPBEXexcBad7 11 2 2" xfId="19820" xr:uid="{00000000-0005-0000-0000-000021210000}"/>
    <cellStyle name="SAPBEXexcBad7 11 2 3" xfId="26442" xr:uid="{00000000-0005-0000-0000-000022210000}"/>
    <cellStyle name="SAPBEXexcBad7 11 3" xfId="10235" xr:uid="{00000000-0005-0000-0000-000023210000}"/>
    <cellStyle name="SAPBEXexcBad7 11 4" xfId="12357" xr:uid="{00000000-0005-0000-0000-000024210000}"/>
    <cellStyle name="SAPBEXexcBad7 11 5" xfId="20476" xr:uid="{00000000-0005-0000-0000-000025210000}"/>
    <cellStyle name="SAPBEXexcBad7 11 6" xfId="36994" xr:uid="{00000000-0005-0000-0000-000026210000}"/>
    <cellStyle name="SAPBEXexcBad7 11 7" xfId="43940" xr:uid="{00000000-0005-0000-0000-000027210000}"/>
    <cellStyle name="SAPBEXexcBad7 11 8" xfId="52771" xr:uid="{00000000-0005-0000-0000-000028210000}"/>
    <cellStyle name="SAPBEXexcBad7 12" xfId="2254" xr:uid="{00000000-0005-0000-0000-000029210000}"/>
    <cellStyle name="SAPBEXexcBad7 12 2" xfId="12507" xr:uid="{00000000-0005-0000-0000-00002A210000}"/>
    <cellStyle name="SAPBEXexcBad7 12 3" xfId="19944" xr:uid="{00000000-0005-0000-0000-00002B210000}"/>
    <cellStyle name="SAPBEXexcBad7 12 4" xfId="26562" xr:uid="{00000000-0005-0000-0000-00002C210000}"/>
    <cellStyle name="SAPBEXexcBad7 13" xfId="2415" xr:uid="{00000000-0005-0000-0000-00002D210000}"/>
    <cellStyle name="SAPBEXexcBad7 13 2" xfId="12655" xr:uid="{00000000-0005-0000-0000-00002E210000}"/>
    <cellStyle name="SAPBEXexcBad7 13 3" xfId="20067" xr:uid="{00000000-0005-0000-0000-00002F210000}"/>
    <cellStyle name="SAPBEXexcBad7 13 4" xfId="26682" xr:uid="{00000000-0005-0000-0000-000030210000}"/>
    <cellStyle name="SAPBEXexcBad7 14" xfId="3421" xr:uid="{00000000-0005-0000-0000-000031210000}"/>
    <cellStyle name="SAPBEXexcBad7 14 2" xfId="13372" xr:uid="{00000000-0005-0000-0000-000032210000}"/>
    <cellStyle name="SAPBEXexcBad7 14 3" xfId="20543" xr:uid="{00000000-0005-0000-0000-000033210000}"/>
    <cellStyle name="SAPBEXexcBad7 14 4" xfId="27051" xr:uid="{00000000-0005-0000-0000-000034210000}"/>
    <cellStyle name="SAPBEXexcBad7 15" xfId="3588" xr:uid="{00000000-0005-0000-0000-000035210000}"/>
    <cellStyle name="SAPBEXexcBad7 15 2" xfId="13513" xr:uid="{00000000-0005-0000-0000-000036210000}"/>
    <cellStyle name="SAPBEXexcBad7 15 3" xfId="20675" xr:uid="{00000000-0005-0000-0000-000037210000}"/>
    <cellStyle name="SAPBEXexcBad7 15 4" xfId="27174" xr:uid="{00000000-0005-0000-0000-000038210000}"/>
    <cellStyle name="SAPBEXexcBad7 16" xfId="4287" xr:uid="{00000000-0005-0000-0000-000039210000}"/>
    <cellStyle name="SAPBEXexcBad7 16 2" xfId="14150" xr:uid="{00000000-0005-0000-0000-00003A210000}"/>
    <cellStyle name="SAPBEXexcBad7 16 3" xfId="21212" xr:uid="{00000000-0005-0000-0000-00003B210000}"/>
    <cellStyle name="SAPBEXexcBad7 16 4" xfId="27686" xr:uid="{00000000-0005-0000-0000-00003C210000}"/>
    <cellStyle name="SAPBEXexcBad7 17" xfId="4835" xr:uid="{00000000-0005-0000-0000-00003D210000}"/>
    <cellStyle name="SAPBEXexcBad7 17 2" xfId="14697" xr:uid="{00000000-0005-0000-0000-00003E210000}"/>
    <cellStyle name="SAPBEXexcBad7 17 3" xfId="21746" xr:uid="{00000000-0005-0000-0000-00003F210000}"/>
    <cellStyle name="SAPBEXexcBad7 17 4" xfId="28213" xr:uid="{00000000-0005-0000-0000-000040210000}"/>
    <cellStyle name="SAPBEXexcBad7 18" xfId="4609" xr:uid="{00000000-0005-0000-0000-000041210000}"/>
    <cellStyle name="SAPBEXexcBad7 18 2" xfId="14471" xr:uid="{00000000-0005-0000-0000-000042210000}"/>
    <cellStyle name="SAPBEXexcBad7 18 3" xfId="21523" xr:uid="{00000000-0005-0000-0000-000043210000}"/>
    <cellStyle name="SAPBEXexcBad7 18 4" xfId="27994" xr:uid="{00000000-0005-0000-0000-000044210000}"/>
    <cellStyle name="SAPBEXexcBad7 19" xfId="4486" xr:uid="{00000000-0005-0000-0000-000045210000}"/>
    <cellStyle name="SAPBEXexcBad7 19 2" xfId="14348" xr:uid="{00000000-0005-0000-0000-000046210000}"/>
    <cellStyle name="SAPBEXexcBad7 19 3" xfId="21404" xr:uid="{00000000-0005-0000-0000-000047210000}"/>
    <cellStyle name="SAPBEXexcBad7 19 4" xfId="27878" xr:uid="{00000000-0005-0000-0000-000048210000}"/>
    <cellStyle name="SAPBEXexcBad7 2" xfId="475" xr:uid="{00000000-0005-0000-0000-000049210000}"/>
    <cellStyle name="SAPBEXexcBad7 2 10" xfId="2460" xr:uid="{00000000-0005-0000-0000-00004A210000}"/>
    <cellStyle name="SAPBEXexcBad7 2 10 2" xfId="12699" xr:uid="{00000000-0005-0000-0000-00004B210000}"/>
    <cellStyle name="SAPBEXexcBad7 2 10 3" xfId="20108" xr:uid="{00000000-0005-0000-0000-00004C210000}"/>
    <cellStyle name="SAPBEXexcBad7 2 10 4" xfId="26722" xr:uid="{00000000-0005-0000-0000-00004D210000}"/>
    <cellStyle name="SAPBEXexcBad7 2 11" xfId="3466" xr:uid="{00000000-0005-0000-0000-00004E210000}"/>
    <cellStyle name="SAPBEXexcBad7 2 11 2" xfId="13415" xr:uid="{00000000-0005-0000-0000-00004F210000}"/>
    <cellStyle name="SAPBEXexcBad7 2 11 3" xfId="20584" xr:uid="{00000000-0005-0000-0000-000050210000}"/>
    <cellStyle name="SAPBEXexcBad7 2 11 4" xfId="27091" xr:uid="{00000000-0005-0000-0000-000051210000}"/>
    <cellStyle name="SAPBEXexcBad7 2 12" xfId="3635" xr:uid="{00000000-0005-0000-0000-000052210000}"/>
    <cellStyle name="SAPBEXexcBad7 2 12 2" xfId="13560" xr:uid="{00000000-0005-0000-0000-000053210000}"/>
    <cellStyle name="SAPBEXexcBad7 2 12 3" xfId="20721" xr:uid="{00000000-0005-0000-0000-000054210000}"/>
    <cellStyle name="SAPBEXexcBad7 2 12 4" xfId="27220" xr:uid="{00000000-0005-0000-0000-000055210000}"/>
    <cellStyle name="SAPBEXexcBad7 2 13" xfId="4375" xr:uid="{00000000-0005-0000-0000-000056210000}"/>
    <cellStyle name="SAPBEXexcBad7 2 13 2" xfId="14237" xr:uid="{00000000-0005-0000-0000-000057210000}"/>
    <cellStyle name="SAPBEXexcBad7 2 13 3" xfId="21297" xr:uid="{00000000-0005-0000-0000-000058210000}"/>
    <cellStyle name="SAPBEXexcBad7 2 13 4" xfId="27771" xr:uid="{00000000-0005-0000-0000-000059210000}"/>
    <cellStyle name="SAPBEXexcBad7 2 14" xfId="5265" xr:uid="{00000000-0005-0000-0000-00005A210000}"/>
    <cellStyle name="SAPBEXexcBad7 2 14 2" xfId="15122" xr:uid="{00000000-0005-0000-0000-00005B210000}"/>
    <cellStyle name="SAPBEXexcBad7 2 14 3" xfId="22164" xr:uid="{00000000-0005-0000-0000-00005C210000}"/>
    <cellStyle name="SAPBEXexcBad7 2 14 4" xfId="28627" xr:uid="{00000000-0005-0000-0000-00005D210000}"/>
    <cellStyle name="SAPBEXexcBad7 2 15" xfId="4261" xr:uid="{00000000-0005-0000-0000-00005E210000}"/>
    <cellStyle name="SAPBEXexcBad7 2 15 2" xfId="14124" xr:uid="{00000000-0005-0000-0000-00005F210000}"/>
    <cellStyle name="SAPBEXexcBad7 2 15 3" xfId="21186" xr:uid="{00000000-0005-0000-0000-000060210000}"/>
    <cellStyle name="SAPBEXexcBad7 2 15 4" xfId="27660" xr:uid="{00000000-0005-0000-0000-000061210000}"/>
    <cellStyle name="SAPBEXexcBad7 2 16" xfId="5323" xr:uid="{00000000-0005-0000-0000-000062210000}"/>
    <cellStyle name="SAPBEXexcBad7 2 16 2" xfId="15180" xr:uid="{00000000-0005-0000-0000-000063210000}"/>
    <cellStyle name="SAPBEXexcBad7 2 16 3" xfId="22222" xr:uid="{00000000-0005-0000-0000-000064210000}"/>
    <cellStyle name="SAPBEXexcBad7 2 16 4" xfId="28685" xr:uid="{00000000-0005-0000-0000-000065210000}"/>
    <cellStyle name="SAPBEXexcBad7 2 17" xfId="5727" xr:uid="{00000000-0005-0000-0000-000066210000}"/>
    <cellStyle name="SAPBEXexcBad7 2 17 2" xfId="15581" xr:uid="{00000000-0005-0000-0000-000067210000}"/>
    <cellStyle name="SAPBEXexcBad7 2 17 3" xfId="22609" xr:uid="{00000000-0005-0000-0000-000068210000}"/>
    <cellStyle name="SAPBEXexcBad7 2 17 4" xfId="29070" xr:uid="{00000000-0005-0000-0000-000069210000}"/>
    <cellStyle name="SAPBEXexcBad7 2 18" xfId="5974" xr:uid="{00000000-0005-0000-0000-00006A210000}"/>
    <cellStyle name="SAPBEXexcBad7 2 18 2" xfId="15825" xr:uid="{00000000-0005-0000-0000-00006B210000}"/>
    <cellStyle name="SAPBEXexcBad7 2 18 3" xfId="22847" xr:uid="{00000000-0005-0000-0000-00006C210000}"/>
    <cellStyle name="SAPBEXexcBad7 2 18 4" xfId="29308" xr:uid="{00000000-0005-0000-0000-00006D210000}"/>
    <cellStyle name="SAPBEXexcBad7 2 19" xfId="7521" xr:uid="{00000000-0005-0000-0000-00006E210000}"/>
    <cellStyle name="SAPBEXexcBad7 2 19 2" xfId="17306" xr:uid="{00000000-0005-0000-0000-00006F210000}"/>
    <cellStyle name="SAPBEXexcBad7 2 19 3" xfId="24268" xr:uid="{00000000-0005-0000-0000-000070210000}"/>
    <cellStyle name="SAPBEXexcBad7 2 19 4" xfId="30696" xr:uid="{00000000-0005-0000-0000-000071210000}"/>
    <cellStyle name="SAPBEXexcBad7 2 2" xfId="652" xr:uid="{00000000-0005-0000-0000-000072210000}"/>
    <cellStyle name="SAPBEXexcBad7 2 2 10" xfId="5425" xr:uid="{00000000-0005-0000-0000-000073210000}"/>
    <cellStyle name="SAPBEXexcBad7 2 2 10 2" xfId="15282" xr:uid="{00000000-0005-0000-0000-000074210000}"/>
    <cellStyle name="SAPBEXexcBad7 2 2 10 2 2" xfId="38620" xr:uid="{00000000-0005-0000-0000-000075210000}"/>
    <cellStyle name="SAPBEXexcBad7 2 2 10 2 3" xfId="45538" xr:uid="{00000000-0005-0000-0000-000076210000}"/>
    <cellStyle name="SAPBEXexcBad7 2 2 10 2 4" xfId="49368" xr:uid="{00000000-0005-0000-0000-000077210000}"/>
    <cellStyle name="SAPBEXexcBad7 2 2 10 3" xfId="22323" xr:uid="{00000000-0005-0000-0000-000078210000}"/>
    <cellStyle name="SAPBEXexcBad7 2 2 10 4" xfId="28785" xr:uid="{00000000-0005-0000-0000-000079210000}"/>
    <cellStyle name="SAPBEXexcBad7 2 2 10 5" xfId="34954" xr:uid="{00000000-0005-0000-0000-00007A210000}"/>
    <cellStyle name="SAPBEXexcBad7 2 2 10 6" xfId="41992" xr:uid="{00000000-0005-0000-0000-00007B210000}"/>
    <cellStyle name="SAPBEXexcBad7 2 2 10 7" xfId="52834" xr:uid="{00000000-0005-0000-0000-00007C210000}"/>
    <cellStyle name="SAPBEXexcBad7 2 2 11" xfId="6638" xr:uid="{00000000-0005-0000-0000-00007D210000}"/>
    <cellStyle name="SAPBEXexcBad7 2 2 11 2" xfId="16481" xr:uid="{00000000-0005-0000-0000-00007E210000}"/>
    <cellStyle name="SAPBEXexcBad7 2 2 11 2 2" xfId="39042" xr:uid="{00000000-0005-0000-0000-00007F210000}"/>
    <cellStyle name="SAPBEXexcBad7 2 2 11 2 3" xfId="45960" xr:uid="{00000000-0005-0000-0000-000080210000}"/>
    <cellStyle name="SAPBEXexcBad7 2 2 11 2 4" xfId="48374" xr:uid="{00000000-0005-0000-0000-000081210000}"/>
    <cellStyle name="SAPBEXexcBad7 2 2 11 3" xfId="23485" xr:uid="{00000000-0005-0000-0000-000082210000}"/>
    <cellStyle name="SAPBEXexcBad7 2 2 11 4" xfId="29934" xr:uid="{00000000-0005-0000-0000-000083210000}"/>
    <cellStyle name="SAPBEXexcBad7 2 2 11 5" xfId="35379" xr:uid="{00000000-0005-0000-0000-000084210000}"/>
    <cellStyle name="SAPBEXexcBad7 2 2 11 6" xfId="42414" xr:uid="{00000000-0005-0000-0000-000085210000}"/>
    <cellStyle name="SAPBEXexcBad7 2 2 11 7" xfId="51497" xr:uid="{00000000-0005-0000-0000-000086210000}"/>
    <cellStyle name="SAPBEXexcBad7 2 2 12" xfId="6892" xr:uid="{00000000-0005-0000-0000-000087210000}"/>
    <cellStyle name="SAPBEXexcBad7 2 2 12 2" xfId="16682" xr:uid="{00000000-0005-0000-0000-000088210000}"/>
    <cellStyle name="SAPBEXexcBad7 2 2 12 2 2" xfId="39116" xr:uid="{00000000-0005-0000-0000-000089210000}"/>
    <cellStyle name="SAPBEXexcBad7 2 2 12 2 3" xfId="46034" xr:uid="{00000000-0005-0000-0000-00008A210000}"/>
    <cellStyle name="SAPBEXexcBad7 2 2 12 2 4" xfId="48755" xr:uid="{00000000-0005-0000-0000-00008B210000}"/>
    <cellStyle name="SAPBEXexcBad7 2 2 12 3" xfId="23650" xr:uid="{00000000-0005-0000-0000-00008C210000}"/>
    <cellStyle name="SAPBEXexcBad7 2 2 12 4" xfId="30088" xr:uid="{00000000-0005-0000-0000-00008D210000}"/>
    <cellStyle name="SAPBEXexcBad7 2 2 12 5" xfId="35477" xr:uid="{00000000-0005-0000-0000-00008E210000}"/>
    <cellStyle name="SAPBEXexcBad7 2 2 12 6" xfId="42488" xr:uid="{00000000-0005-0000-0000-00008F210000}"/>
    <cellStyle name="SAPBEXexcBad7 2 2 12 7" xfId="54364" xr:uid="{00000000-0005-0000-0000-000090210000}"/>
    <cellStyle name="SAPBEXexcBad7 2 2 13" xfId="5926" xr:uid="{00000000-0005-0000-0000-000091210000}"/>
    <cellStyle name="SAPBEXexcBad7 2 2 13 2" xfId="15778" xr:uid="{00000000-0005-0000-0000-000092210000}"/>
    <cellStyle name="SAPBEXexcBad7 2 2 13 2 2" xfId="39910" xr:uid="{00000000-0005-0000-0000-000093210000}"/>
    <cellStyle name="SAPBEXexcBad7 2 2 13 2 3" xfId="46828" xr:uid="{00000000-0005-0000-0000-000094210000}"/>
    <cellStyle name="SAPBEXexcBad7 2 2 13 2 4" xfId="48158" xr:uid="{00000000-0005-0000-0000-000095210000}"/>
    <cellStyle name="SAPBEXexcBad7 2 2 13 3" xfId="22803" xr:uid="{00000000-0005-0000-0000-000096210000}"/>
    <cellStyle name="SAPBEXexcBad7 2 2 13 4" xfId="29264" xr:uid="{00000000-0005-0000-0000-000097210000}"/>
    <cellStyle name="SAPBEXexcBad7 2 2 13 5" xfId="36295" xr:uid="{00000000-0005-0000-0000-000098210000}"/>
    <cellStyle name="SAPBEXexcBad7 2 2 13 6" xfId="43282" xr:uid="{00000000-0005-0000-0000-000099210000}"/>
    <cellStyle name="SAPBEXexcBad7 2 2 13 7" xfId="52286" xr:uid="{00000000-0005-0000-0000-00009A210000}"/>
    <cellStyle name="SAPBEXexcBad7 2 2 14" xfId="5632" xr:uid="{00000000-0005-0000-0000-00009B210000}"/>
    <cellStyle name="SAPBEXexcBad7 2 2 14 2" xfId="15487" xr:uid="{00000000-0005-0000-0000-00009C210000}"/>
    <cellStyle name="SAPBEXexcBad7 2 2 14 2 2" xfId="39146" xr:uid="{00000000-0005-0000-0000-00009D210000}"/>
    <cellStyle name="SAPBEXexcBad7 2 2 14 2 3" xfId="46064" xr:uid="{00000000-0005-0000-0000-00009E210000}"/>
    <cellStyle name="SAPBEXexcBad7 2 2 14 2 4" xfId="50107" xr:uid="{00000000-0005-0000-0000-00009F210000}"/>
    <cellStyle name="SAPBEXexcBad7 2 2 14 3" xfId="22519" xr:uid="{00000000-0005-0000-0000-0000A0210000}"/>
    <cellStyle name="SAPBEXexcBad7 2 2 14 4" xfId="28980" xr:uid="{00000000-0005-0000-0000-0000A1210000}"/>
    <cellStyle name="SAPBEXexcBad7 2 2 14 5" xfId="35510" xr:uid="{00000000-0005-0000-0000-0000A2210000}"/>
    <cellStyle name="SAPBEXexcBad7 2 2 14 6" xfId="42518" xr:uid="{00000000-0005-0000-0000-0000A3210000}"/>
    <cellStyle name="SAPBEXexcBad7 2 2 14 7" xfId="50736" xr:uid="{00000000-0005-0000-0000-0000A4210000}"/>
    <cellStyle name="SAPBEXexcBad7 2 2 15" xfId="7169" xr:uid="{00000000-0005-0000-0000-0000A5210000}"/>
    <cellStyle name="SAPBEXexcBad7 2 2 15 2" xfId="16959" xr:uid="{00000000-0005-0000-0000-0000A6210000}"/>
    <cellStyle name="SAPBEXexcBad7 2 2 15 2 2" xfId="39929" xr:uid="{00000000-0005-0000-0000-0000A7210000}"/>
    <cellStyle name="SAPBEXexcBad7 2 2 15 2 3" xfId="46847" xr:uid="{00000000-0005-0000-0000-0000A8210000}"/>
    <cellStyle name="SAPBEXexcBad7 2 2 15 2 4" xfId="49156" xr:uid="{00000000-0005-0000-0000-0000A9210000}"/>
    <cellStyle name="SAPBEXexcBad7 2 2 15 3" xfId="23922" xr:uid="{00000000-0005-0000-0000-0000AA210000}"/>
    <cellStyle name="SAPBEXexcBad7 2 2 15 4" xfId="30356" xr:uid="{00000000-0005-0000-0000-0000AB210000}"/>
    <cellStyle name="SAPBEXexcBad7 2 2 15 5" xfId="36317" xr:uid="{00000000-0005-0000-0000-0000AC210000}"/>
    <cellStyle name="SAPBEXexcBad7 2 2 15 6" xfId="43301" xr:uid="{00000000-0005-0000-0000-0000AD210000}"/>
    <cellStyle name="SAPBEXexcBad7 2 2 15 7" xfId="54459" xr:uid="{00000000-0005-0000-0000-0000AE210000}"/>
    <cellStyle name="SAPBEXexcBad7 2 2 16" xfId="7107" xr:uid="{00000000-0005-0000-0000-0000AF210000}"/>
    <cellStyle name="SAPBEXexcBad7 2 2 16 2" xfId="16897" xr:uid="{00000000-0005-0000-0000-0000B0210000}"/>
    <cellStyle name="SAPBEXexcBad7 2 2 16 2 2" xfId="40164" xr:uid="{00000000-0005-0000-0000-0000B1210000}"/>
    <cellStyle name="SAPBEXexcBad7 2 2 16 2 3" xfId="47082" xr:uid="{00000000-0005-0000-0000-0000B2210000}"/>
    <cellStyle name="SAPBEXexcBad7 2 2 16 2 4" xfId="52461" xr:uid="{00000000-0005-0000-0000-0000B3210000}"/>
    <cellStyle name="SAPBEXexcBad7 2 2 16 3" xfId="23861" xr:uid="{00000000-0005-0000-0000-0000B4210000}"/>
    <cellStyle name="SAPBEXexcBad7 2 2 16 4" xfId="30296" xr:uid="{00000000-0005-0000-0000-0000B5210000}"/>
    <cellStyle name="SAPBEXexcBad7 2 2 16 5" xfId="36579" xr:uid="{00000000-0005-0000-0000-0000B6210000}"/>
    <cellStyle name="SAPBEXexcBad7 2 2 16 6" xfId="43536" xr:uid="{00000000-0005-0000-0000-0000B7210000}"/>
    <cellStyle name="SAPBEXexcBad7 2 2 16 7" xfId="53758" xr:uid="{00000000-0005-0000-0000-0000B8210000}"/>
    <cellStyle name="SAPBEXexcBad7 2 2 17" xfId="5708" xr:uid="{00000000-0005-0000-0000-0000B9210000}"/>
    <cellStyle name="SAPBEXexcBad7 2 2 17 2" xfId="15563" xr:uid="{00000000-0005-0000-0000-0000BA210000}"/>
    <cellStyle name="SAPBEXexcBad7 2 2 17 2 2" xfId="40104" xr:uid="{00000000-0005-0000-0000-0000BB210000}"/>
    <cellStyle name="SAPBEXexcBad7 2 2 17 2 3" xfId="47022" xr:uid="{00000000-0005-0000-0000-0000BC210000}"/>
    <cellStyle name="SAPBEXexcBad7 2 2 17 2 4" xfId="48386" xr:uid="{00000000-0005-0000-0000-0000BD210000}"/>
    <cellStyle name="SAPBEXexcBad7 2 2 17 3" xfId="22591" xr:uid="{00000000-0005-0000-0000-0000BE210000}"/>
    <cellStyle name="SAPBEXexcBad7 2 2 17 4" xfId="29052" xr:uid="{00000000-0005-0000-0000-0000BF210000}"/>
    <cellStyle name="SAPBEXexcBad7 2 2 17 5" xfId="36519" xr:uid="{00000000-0005-0000-0000-0000C0210000}"/>
    <cellStyle name="SAPBEXexcBad7 2 2 17 6" xfId="43476" xr:uid="{00000000-0005-0000-0000-0000C1210000}"/>
    <cellStyle name="SAPBEXexcBad7 2 2 17 7" xfId="52161" xr:uid="{00000000-0005-0000-0000-0000C2210000}"/>
    <cellStyle name="SAPBEXexcBad7 2 2 18" xfId="5961" xr:uid="{00000000-0005-0000-0000-0000C3210000}"/>
    <cellStyle name="SAPBEXexcBad7 2 2 18 2" xfId="15813" xr:uid="{00000000-0005-0000-0000-0000C4210000}"/>
    <cellStyle name="SAPBEXexcBad7 2 2 18 2 2" xfId="39641" xr:uid="{00000000-0005-0000-0000-0000C5210000}"/>
    <cellStyle name="SAPBEXexcBad7 2 2 18 2 3" xfId="46559" xr:uid="{00000000-0005-0000-0000-0000C6210000}"/>
    <cellStyle name="SAPBEXexcBad7 2 2 18 2 4" xfId="47879" xr:uid="{00000000-0005-0000-0000-0000C7210000}"/>
    <cellStyle name="SAPBEXexcBad7 2 2 18 3" xfId="22835" xr:uid="{00000000-0005-0000-0000-0000C8210000}"/>
    <cellStyle name="SAPBEXexcBad7 2 2 18 4" xfId="29296" xr:uid="{00000000-0005-0000-0000-0000C9210000}"/>
    <cellStyle name="SAPBEXexcBad7 2 2 18 5" xfId="36014" xr:uid="{00000000-0005-0000-0000-0000CA210000}"/>
    <cellStyle name="SAPBEXexcBad7 2 2 18 6" xfId="43013" xr:uid="{00000000-0005-0000-0000-0000CB210000}"/>
    <cellStyle name="SAPBEXexcBad7 2 2 18 7" xfId="52413" xr:uid="{00000000-0005-0000-0000-0000CC210000}"/>
    <cellStyle name="SAPBEXexcBad7 2 2 19" xfId="7456" xr:uid="{00000000-0005-0000-0000-0000CD210000}"/>
    <cellStyle name="SAPBEXexcBad7 2 2 19 2" xfId="17242" xr:uid="{00000000-0005-0000-0000-0000CE210000}"/>
    <cellStyle name="SAPBEXexcBad7 2 2 19 2 2" xfId="40042" xr:uid="{00000000-0005-0000-0000-0000CF210000}"/>
    <cellStyle name="SAPBEXexcBad7 2 2 19 2 3" xfId="46960" xr:uid="{00000000-0005-0000-0000-0000D0210000}"/>
    <cellStyle name="SAPBEXexcBad7 2 2 19 2 4" xfId="50190" xr:uid="{00000000-0005-0000-0000-0000D1210000}"/>
    <cellStyle name="SAPBEXexcBad7 2 2 19 3" xfId="24204" xr:uid="{00000000-0005-0000-0000-0000D2210000}"/>
    <cellStyle name="SAPBEXexcBad7 2 2 19 4" xfId="30632" xr:uid="{00000000-0005-0000-0000-0000D3210000}"/>
    <cellStyle name="SAPBEXexcBad7 2 2 19 5" xfId="36457" xr:uid="{00000000-0005-0000-0000-0000D4210000}"/>
    <cellStyle name="SAPBEXexcBad7 2 2 19 6" xfId="43414" xr:uid="{00000000-0005-0000-0000-0000D5210000}"/>
    <cellStyle name="SAPBEXexcBad7 2 2 19 7" xfId="52267" xr:uid="{00000000-0005-0000-0000-0000D6210000}"/>
    <cellStyle name="SAPBEXexcBad7 2 2 2" xfId="2646" xr:uid="{00000000-0005-0000-0000-0000D7210000}"/>
    <cellStyle name="SAPBEXexcBad7 2 2 2 2" xfId="12879" xr:uid="{00000000-0005-0000-0000-0000D8210000}"/>
    <cellStyle name="SAPBEXexcBad7 2 2 2 2 2" xfId="20282" xr:uid="{00000000-0005-0000-0000-0000D9210000}"/>
    <cellStyle name="SAPBEXexcBad7 2 2 2 2 3" xfId="26892" xr:uid="{00000000-0005-0000-0000-0000DA210000}"/>
    <cellStyle name="SAPBEXexcBad7 2 2 2 2 4" xfId="37981" xr:uid="{00000000-0005-0000-0000-0000DB210000}"/>
    <cellStyle name="SAPBEXexcBad7 2 2 2 2 5" xfId="44919" xr:uid="{00000000-0005-0000-0000-0000DC210000}"/>
    <cellStyle name="SAPBEXexcBad7 2 2 2 2 6" xfId="51161" xr:uid="{00000000-0005-0000-0000-0000DD210000}"/>
    <cellStyle name="SAPBEXexcBad7 2 2 2 3" xfId="10471" xr:uid="{00000000-0005-0000-0000-0000DE210000}"/>
    <cellStyle name="SAPBEXexcBad7 2 2 2 4" xfId="13303" xr:uid="{00000000-0005-0000-0000-0000DF210000}"/>
    <cellStyle name="SAPBEXexcBad7 2 2 2 5" xfId="20520" xr:uid="{00000000-0005-0000-0000-0000E0210000}"/>
    <cellStyle name="SAPBEXexcBad7 2 2 2 6" xfId="34239" xr:uid="{00000000-0005-0000-0000-0000E1210000}"/>
    <cellStyle name="SAPBEXexcBad7 2 2 2 7" xfId="41369" xr:uid="{00000000-0005-0000-0000-0000E2210000}"/>
    <cellStyle name="SAPBEXexcBad7 2 2 2 8" xfId="54101" xr:uid="{00000000-0005-0000-0000-0000E3210000}"/>
    <cellStyle name="SAPBEXexcBad7 2 2 20" xfId="7420" xr:uid="{00000000-0005-0000-0000-0000E4210000}"/>
    <cellStyle name="SAPBEXexcBad7 2 2 20 2" xfId="17206" xr:uid="{00000000-0005-0000-0000-0000E5210000}"/>
    <cellStyle name="SAPBEXexcBad7 2 2 20 2 2" xfId="39491" xr:uid="{00000000-0005-0000-0000-0000E6210000}"/>
    <cellStyle name="SAPBEXexcBad7 2 2 20 2 3" xfId="46409" xr:uid="{00000000-0005-0000-0000-0000E7210000}"/>
    <cellStyle name="SAPBEXexcBad7 2 2 20 2 4" xfId="48042" xr:uid="{00000000-0005-0000-0000-0000E8210000}"/>
    <cellStyle name="SAPBEXexcBad7 2 2 20 3" xfId="24168" xr:uid="{00000000-0005-0000-0000-0000E9210000}"/>
    <cellStyle name="SAPBEXexcBad7 2 2 20 4" xfId="30596" xr:uid="{00000000-0005-0000-0000-0000EA210000}"/>
    <cellStyle name="SAPBEXexcBad7 2 2 20 5" xfId="35860" xr:uid="{00000000-0005-0000-0000-0000EB210000}"/>
    <cellStyle name="SAPBEXexcBad7 2 2 20 6" xfId="42863" xr:uid="{00000000-0005-0000-0000-0000EC210000}"/>
    <cellStyle name="SAPBEXexcBad7 2 2 20 7" xfId="51856" xr:uid="{00000000-0005-0000-0000-0000ED210000}"/>
    <cellStyle name="SAPBEXexcBad7 2 2 21" xfId="5918" xr:uid="{00000000-0005-0000-0000-0000EE210000}"/>
    <cellStyle name="SAPBEXexcBad7 2 2 21 2" xfId="15770" xr:uid="{00000000-0005-0000-0000-0000EF210000}"/>
    <cellStyle name="SAPBEXexcBad7 2 2 21 2 2" xfId="40504" xr:uid="{00000000-0005-0000-0000-0000F0210000}"/>
    <cellStyle name="SAPBEXexcBad7 2 2 21 2 3" xfId="47422" xr:uid="{00000000-0005-0000-0000-0000F1210000}"/>
    <cellStyle name="SAPBEXexcBad7 2 2 21 2 4" xfId="47571" xr:uid="{00000000-0005-0000-0000-0000F2210000}"/>
    <cellStyle name="SAPBEXexcBad7 2 2 21 3" xfId="22795" xr:uid="{00000000-0005-0000-0000-0000F3210000}"/>
    <cellStyle name="SAPBEXexcBad7 2 2 21 4" xfId="29256" xr:uid="{00000000-0005-0000-0000-0000F4210000}"/>
    <cellStyle name="SAPBEXexcBad7 2 2 21 5" xfId="36920" xr:uid="{00000000-0005-0000-0000-0000F5210000}"/>
    <cellStyle name="SAPBEXexcBad7 2 2 21 6" xfId="43876" xr:uid="{00000000-0005-0000-0000-0000F6210000}"/>
    <cellStyle name="SAPBEXexcBad7 2 2 21 7" xfId="54452" xr:uid="{00000000-0005-0000-0000-0000F7210000}"/>
    <cellStyle name="SAPBEXexcBad7 2 2 22" xfId="7450" xr:uid="{00000000-0005-0000-0000-0000F8210000}"/>
    <cellStyle name="SAPBEXexcBad7 2 2 22 2" xfId="17236" xr:uid="{00000000-0005-0000-0000-0000F9210000}"/>
    <cellStyle name="SAPBEXexcBad7 2 2 22 3" xfId="24198" xr:uid="{00000000-0005-0000-0000-0000FA210000}"/>
    <cellStyle name="SAPBEXexcBad7 2 2 22 4" xfId="30626" xr:uid="{00000000-0005-0000-0000-0000FB210000}"/>
    <cellStyle name="SAPBEXexcBad7 2 2 22 5" xfId="37174" xr:uid="{00000000-0005-0000-0000-0000FC210000}"/>
    <cellStyle name="SAPBEXexcBad7 2 2 22 6" xfId="44120" xr:uid="{00000000-0005-0000-0000-0000FD210000}"/>
    <cellStyle name="SAPBEXexcBad7 2 2 22 7" xfId="52892" xr:uid="{00000000-0005-0000-0000-0000FE210000}"/>
    <cellStyle name="SAPBEXexcBad7 2 2 23" xfId="8478" xr:uid="{00000000-0005-0000-0000-0000FF210000}"/>
    <cellStyle name="SAPBEXexcBad7 2 2 23 2" xfId="18262" xr:uid="{00000000-0005-0000-0000-000000220000}"/>
    <cellStyle name="SAPBEXexcBad7 2 2 23 3" xfId="25199" xr:uid="{00000000-0005-0000-0000-000001220000}"/>
    <cellStyle name="SAPBEXexcBad7 2 2 23 4" xfId="31612" xr:uid="{00000000-0005-0000-0000-000002220000}"/>
    <cellStyle name="SAPBEXexcBad7 2 2 24" xfId="7800" xr:uid="{00000000-0005-0000-0000-000003220000}"/>
    <cellStyle name="SAPBEXexcBad7 2 2 24 2" xfId="17585" xr:uid="{00000000-0005-0000-0000-000004220000}"/>
    <cellStyle name="SAPBEXexcBad7 2 2 24 3" xfId="24539" xr:uid="{00000000-0005-0000-0000-000005220000}"/>
    <cellStyle name="SAPBEXexcBad7 2 2 24 4" xfId="30964" xr:uid="{00000000-0005-0000-0000-000006220000}"/>
    <cellStyle name="SAPBEXexcBad7 2 2 25" xfId="7850" xr:uid="{00000000-0005-0000-0000-000007220000}"/>
    <cellStyle name="SAPBEXexcBad7 2 2 25 2" xfId="17634" xr:uid="{00000000-0005-0000-0000-000008220000}"/>
    <cellStyle name="SAPBEXexcBad7 2 2 25 3" xfId="24588" xr:uid="{00000000-0005-0000-0000-000009220000}"/>
    <cellStyle name="SAPBEXexcBad7 2 2 25 4" xfId="31011" xr:uid="{00000000-0005-0000-0000-00000A220000}"/>
    <cellStyle name="SAPBEXexcBad7 2 2 26" xfId="8753" xr:uid="{00000000-0005-0000-0000-00000B220000}"/>
    <cellStyle name="SAPBEXexcBad7 2 2 26 2" xfId="18537" xr:uid="{00000000-0005-0000-0000-00000C220000}"/>
    <cellStyle name="SAPBEXexcBad7 2 2 26 3" xfId="25469" xr:uid="{00000000-0005-0000-0000-00000D220000}"/>
    <cellStyle name="SAPBEXexcBad7 2 2 26 4" xfId="31881" xr:uid="{00000000-0005-0000-0000-00000E220000}"/>
    <cellStyle name="SAPBEXexcBad7 2 2 27" xfId="7873" xr:uid="{00000000-0005-0000-0000-00000F220000}"/>
    <cellStyle name="SAPBEXexcBad7 2 2 27 2" xfId="17657" xr:uid="{00000000-0005-0000-0000-000010220000}"/>
    <cellStyle name="SAPBEXexcBad7 2 2 27 3" xfId="24610" xr:uid="{00000000-0005-0000-0000-000011220000}"/>
    <cellStyle name="SAPBEXexcBad7 2 2 27 4" xfId="31033" xr:uid="{00000000-0005-0000-0000-000012220000}"/>
    <cellStyle name="SAPBEXexcBad7 2 2 28" xfId="8388" xr:uid="{00000000-0005-0000-0000-000013220000}"/>
    <cellStyle name="SAPBEXexcBad7 2 2 28 2" xfId="18172" xr:uid="{00000000-0005-0000-0000-000014220000}"/>
    <cellStyle name="SAPBEXexcBad7 2 2 28 3" xfId="25110" xr:uid="{00000000-0005-0000-0000-000015220000}"/>
    <cellStyle name="SAPBEXexcBad7 2 2 28 4" xfId="31524" xr:uid="{00000000-0005-0000-0000-000016220000}"/>
    <cellStyle name="SAPBEXexcBad7 2 2 29" xfId="8802" xr:uid="{00000000-0005-0000-0000-000017220000}"/>
    <cellStyle name="SAPBEXexcBad7 2 2 29 2" xfId="18585" xr:uid="{00000000-0005-0000-0000-000018220000}"/>
    <cellStyle name="SAPBEXexcBad7 2 2 29 3" xfId="25517" xr:uid="{00000000-0005-0000-0000-000019220000}"/>
    <cellStyle name="SAPBEXexcBad7 2 2 29 4" xfId="31928" xr:uid="{00000000-0005-0000-0000-00001A220000}"/>
    <cellStyle name="SAPBEXexcBad7 2 2 3" xfId="3785" xr:uid="{00000000-0005-0000-0000-00001B220000}"/>
    <cellStyle name="SAPBEXexcBad7 2 2 3 2" xfId="13707" xr:uid="{00000000-0005-0000-0000-00001C220000}"/>
    <cellStyle name="SAPBEXexcBad7 2 2 3 2 2" xfId="37873" xr:uid="{00000000-0005-0000-0000-00001D220000}"/>
    <cellStyle name="SAPBEXexcBad7 2 2 3 2 3" xfId="44813" xr:uid="{00000000-0005-0000-0000-00001E220000}"/>
    <cellStyle name="SAPBEXexcBad7 2 2 3 2 4" xfId="49213" xr:uid="{00000000-0005-0000-0000-00001F220000}"/>
    <cellStyle name="SAPBEXexcBad7 2 2 3 3" xfId="20861" xr:uid="{00000000-0005-0000-0000-000020220000}"/>
    <cellStyle name="SAPBEXexcBad7 2 2 3 4" xfId="27360" xr:uid="{00000000-0005-0000-0000-000021220000}"/>
    <cellStyle name="SAPBEXexcBad7 2 2 3 5" xfId="34130" xr:uid="{00000000-0005-0000-0000-000022220000}"/>
    <cellStyle name="SAPBEXexcBad7 2 2 3 6" xfId="41262" xr:uid="{00000000-0005-0000-0000-000023220000}"/>
    <cellStyle name="SAPBEXexcBad7 2 2 3 7" xfId="54007" xr:uid="{00000000-0005-0000-0000-000024220000}"/>
    <cellStyle name="SAPBEXexcBad7 2 2 30" xfId="11671" xr:uid="{00000000-0005-0000-0000-000025220000}"/>
    <cellStyle name="SAPBEXexcBad7 2 2 30 2" xfId="19130" xr:uid="{00000000-0005-0000-0000-000026220000}"/>
    <cellStyle name="SAPBEXexcBad7 2 2 30 3" xfId="25762" xr:uid="{00000000-0005-0000-0000-000027220000}"/>
    <cellStyle name="SAPBEXexcBad7 2 2 31" xfId="9404" xr:uid="{00000000-0005-0000-0000-000028220000}"/>
    <cellStyle name="SAPBEXexcBad7 2 2 32" xfId="9741" xr:uid="{00000000-0005-0000-0000-000029220000}"/>
    <cellStyle name="SAPBEXexcBad7 2 2 33" xfId="32221" xr:uid="{00000000-0005-0000-0000-00002A220000}"/>
    <cellStyle name="SAPBEXexcBad7 2 2 34" xfId="35489" xr:uid="{00000000-0005-0000-0000-00002B220000}"/>
    <cellStyle name="SAPBEXexcBad7 2 2 35" xfId="49522" xr:uid="{00000000-0005-0000-0000-00002C220000}"/>
    <cellStyle name="SAPBEXexcBad7 2 2 4" xfId="4050" xr:uid="{00000000-0005-0000-0000-00002D220000}"/>
    <cellStyle name="SAPBEXexcBad7 2 2 4 2" xfId="13937" xr:uid="{00000000-0005-0000-0000-00002E220000}"/>
    <cellStyle name="SAPBEXexcBad7 2 2 4 2 2" xfId="37976" xr:uid="{00000000-0005-0000-0000-00002F220000}"/>
    <cellStyle name="SAPBEXexcBad7 2 2 4 2 3" xfId="44914" xr:uid="{00000000-0005-0000-0000-000030220000}"/>
    <cellStyle name="SAPBEXexcBad7 2 2 4 2 4" xfId="51227" xr:uid="{00000000-0005-0000-0000-000031220000}"/>
    <cellStyle name="SAPBEXexcBad7 2 2 4 3" xfId="21033" xr:uid="{00000000-0005-0000-0000-000032220000}"/>
    <cellStyle name="SAPBEXexcBad7 2 2 4 4" xfId="27529" xr:uid="{00000000-0005-0000-0000-000033220000}"/>
    <cellStyle name="SAPBEXexcBad7 2 2 4 5" xfId="34234" xr:uid="{00000000-0005-0000-0000-000034220000}"/>
    <cellStyle name="SAPBEXexcBad7 2 2 4 6" xfId="41364" xr:uid="{00000000-0005-0000-0000-000035220000}"/>
    <cellStyle name="SAPBEXexcBad7 2 2 4 7" xfId="51954" xr:uid="{00000000-0005-0000-0000-000036220000}"/>
    <cellStyle name="SAPBEXexcBad7 2 2 5" xfId="5014" xr:uid="{00000000-0005-0000-0000-000037220000}"/>
    <cellStyle name="SAPBEXexcBad7 2 2 5 2" xfId="14871" xr:uid="{00000000-0005-0000-0000-000038220000}"/>
    <cellStyle name="SAPBEXexcBad7 2 2 5 2 2" xfId="37486" xr:uid="{00000000-0005-0000-0000-000039220000}"/>
    <cellStyle name="SAPBEXexcBad7 2 2 5 2 3" xfId="44431" xr:uid="{00000000-0005-0000-0000-00003A220000}"/>
    <cellStyle name="SAPBEXexcBad7 2 2 5 2 4" xfId="51278" xr:uid="{00000000-0005-0000-0000-00003B220000}"/>
    <cellStyle name="SAPBEXexcBad7 2 2 5 3" xfId="21917" xr:uid="{00000000-0005-0000-0000-00003C220000}"/>
    <cellStyle name="SAPBEXexcBad7 2 2 5 4" xfId="28381" xr:uid="{00000000-0005-0000-0000-00003D220000}"/>
    <cellStyle name="SAPBEXexcBad7 2 2 5 5" xfId="33745" xr:uid="{00000000-0005-0000-0000-00003E220000}"/>
    <cellStyle name="SAPBEXexcBad7 2 2 5 6" xfId="40880" xr:uid="{00000000-0005-0000-0000-00003F220000}"/>
    <cellStyle name="SAPBEXexcBad7 2 2 5 7" xfId="53918" xr:uid="{00000000-0005-0000-0000-000040220000}"/>
    <cellStyle name="SAPBEXexcBad7 2 2 6" xfId="5143" xr:uid="{00000000-0005-0000-0000-000041220000}"/>
    <cellStyle name="SAPBEXexcBad7 2 2 6 2" xfId="15000" xr:uid="{00000000-0005-0000-0000-000042220000}"/>
    <cellStyle name="SAPBEXexcBad7 2 2 6 2 2" xfId="37592" xr:uid="{00000000-0005-0000-0000-000043220000}"/>
    <cellStyle name="SAPBEXexcBad7 2 2 6 2 3" xfId="44536" xr:uid="{00000000-0005-0000-0000-000044220000}"/>
    <cellStyle name="SAPBEXexcBad7 2 2 6 2 4" xfId="52337" xr:uid="{00000000-0005-0000-0000-000045220000}"/>
    <cellStyle name="SAPBEXexcBad7 2 2 6 3" xfId="22043" xr:uid="{00000000-0005-0000-0000-000046220000}"/>
    <cellStyle name="SAPBEXexcBad7 2 2 6 4" xfId="28506" xr:uid="{00000000-0005-0000-0000-000047220000}"/>
    <cellStyle name="SAPBEXexcBad7 2 2 6 5" xfId="33851" xr:uid="{00000000-0005-0000-0000-000048220000}"/>
    <cellStyle name="SAPBEXexcBad7 2 2 6 6" xfId="40985" xr:uid="{00000000-0005-0000-0000-000049220000}"/>
    <cellStyle name="SAPBEXexcBad7 2 2 6 7" xfId="51992" xr:uid="{00000000-0005-0000-0000-00004A220000}"/>
    <cellStyle name="SAPBEXexcBad7 2 2 7" xfId="5189" xr:uid="{00000000-0005-0000-0000-00004B220000}"/>
    <cellStyle name="SAPBEXexcBad7 2 2 7 2" xfId="15046" xr:uid="{00000000-0005-0000-0000-00004C220000}"/>
    <cellStyle name="SAPBEXexcBad7 2 2 7 2 2" xfId="37244" xr:uid="{00000000-0005-0000-0000-00004D220000}"/>
    <cellStyle name="SAPBEXexcBad7 2 2 7 2 3" xfId="44190" xr:uid="{00000000-0005-0000-0000-00004E220000}"/>
    <cellStyle name="SAPBEXexcBad7 2 2 7 2 4" xfId="52177" xr:uid="{00000000-0005-0000-0000-00004F220000}"/>
    <cellStyle name="SAPBEXexcBad7 2 2 7 3" xfId="22088" xr:uid="{00000000-0005-0000-0000-000050220000}"/>
    <cellStyle name="SAPBEXexcBad7 2 2 7 4" xfId="28551" xr:uid="{00000000-0005-0000-0000-000051220000}"/>
    <cellStyle name="SAPBEXexcBad7 2 2 7 5" xfId="33496" xr:uid="{00000000-0005-0000-0000-000052220000}"/>
    <cellStyle name="SAPBEXexcBad7 2 2 7 6" xfId="40632" xr:uid="{00000000-0005-0000-0000-000053220000}"/>
    <cellStyle name="SAPBEXexcBad7 2 2 7 7" xfId="51950" xr:uid="{00000000-0005-0000-0000-000054220000}"/>
    <cellStyle name="SAPBEXexcBad7 2 2 8" xfId="4833" xr:uid="{00000000-0005-0000-0000-000055220000}"/>
    <cellStyle name="SAPBEXexcBad7 2 2 8 2" xfId="14695" xr:uid="{00000000-0005-0000-0000-000056220000}"/>
    <cellStyle name="SAPBEXexcBad7 2 2 8 2 2" xfId="38398" xr:uid="{00000000-0005-0000-0000-000057220000}"/>
    <cellStyle name="SAPBEXexcBad7 2 2 8 2 3" xfId="45316" xr:uid="{00000000-0005-0000-0000-000058220000}"/>
    <cellStyle name="SAPBEXexcBad7 2 2 8 2 4" xfId="49651" xr:uid="{00000000-0005-0000-0000-000059220000}"/>
    <cellStyle name="SAPBEXexcBad7 2 2 8 3" xfId="21744" xr:uid="{00000000-0005-0000-0000-00005A220000}"/>
    <cellStyle name="SAPBEXexcBad7 2 2 8 4" xfId="28211" xr:uid="{00000000-0005-0000-0000-00005B220000}"/>
    <cellStyle name="SAPBEXexcBad7 2 2 8 5" xfId="34732" xr:uid="{00000000-0005-0000-0000-00005C220000}"/>
    <cellStyle name="SAPBEXexcBad7 2 2 8 6" xfId="41770" xr:uid="{00000000-0005-0000-0000-00005D220000}"/>
    <cellStyle name="SAPBEXexcBad7 2 2 8 7" xfId="53414" xr:uid="{00000000-0005-0000-0000-00005E220000}"/>
    <cellStyle name="SAPBEXexcBad7 2 2 9" xfId="4930" xr:uid="{00000000-0005-0000-0000-00005F220000}"/>
    <cellStyle name="SAPBEXexcBad7 2 2 9 2" xfId="14787" xr:uid="{00000000-0005-0000-0000-000060220000}"/>
    <cellStyle name="SAPBEXexcBad7 2 2 9 2 2" xfId="38476" xr:uid="{00000000-0005-0000-0000-000061220000}"/>
    <cellStyle name="SAPBEXexcBad7 2 2 9 2 3" xfId="45394" xr:uid="{00000000-0005-0000-0000-000062220000}"/>
    <cellStyle name="SAPBEXexcBad7 2 2 9 2 4" xfId="49519" xr:uid="{00000000-0005-0000-0000-000063220000}"/>
    <cellStyle name="SAPBEXexcBad7 2 2 9 3" xfId="21835" xr:uid="{00000000-0005-0000-0000-000064220000}"/>
    <cellStyle name="SAPBEXexcBad7 2 2 9 4" xfId="28300" xr:uid="{00000000-0005-0000-0000-000065220000}"/>
    <cellStyle name="SAPBEXexcBad7 2 2 9 5" xfId="34810" xr:uid="{00000000-0005-0000-0000-000066220000}"/>
    <cellStyle name="SAPBEXexcBad7 2 2 9 6" xfId="41848" xr:uid="{00000000-0005-0000-0000-000067220000}"/>
    <cellStyle name="SAPBEXexcBad7 2 2 9 7" xfId="50857" xr:uid="{00000000-0005-0000-0000-000068220000}"/>
    <cellStyle name="SAPBEXexcBad7 2 20" xfId="8390" xr:uid="{00000000-0005-0000-0000-000069220000}"/>
    <cellStyle name="SAPBEXexcBad7 2 20 2" xfId="18174" xr:uid="{00000000-0005-0000-0000-00006A220000}"/>
    <cellStyle name="SAPBEXexcBad7 2 20 3" xfId="25112" xr:uid="{00000000-0005-0000-0000-00006B220000}"/>
    <cellStyle name="SAPBEXexcBad7 2 20 4" xfId="31526" xr:uid="{00000000-0005-0000-0000-00006C220000}"/>
    <cellStyle name="SAPBEXexcBad7 2 21" xfId="8399" xr:uid="{00000000-0005-0000-0000-00006D220000}"/>
    <cellStyle name="SAPBEXexcBad7 2 21 2" xfId="18183" xr:uid="{00000000-0005-0000-0000-00006E220000}"/>
    <cellStyle name="SAPBEXexcBad7 2 21 3" xfId="25120" xr:uid="{00000000-0005-0000-0000-00006F220000}"/>
    <cellStyle name="SAPBEXexcBad7 2 21 4" xfId="31534" xr:uid="{00000000-0005-0000-0000-000070220000}"/>
    <cellStyle name="SAPBEXexcBad7 2 22" xfId="11559" xr:uid="{00000000-0005-0000-0000-000071220000}"/>
    <cellStyle name="SAPBEXexcBad7 2 22 2" xfId="19018" xr:uid="{00000000-0005-0000-0000-000072220000}"/>
    <cellStyle name="SAPBEXexcBad7 2 22 3" xfId="25650" xr:uid="{00000000-0005-0000-0000-000073220000}"/>
    <cellStyle name="SAPBEXexcBad7 2 23" xfId="9274" xr:uid="{00000000-0005-0000-0000-000074220000}"/>
    <cellStyle name="SAPBEXexcBad7 2 24" xfId="13763" xr:uid="{00000000-0005-0000-0000-000075220000}"/>
    <cellStyle name="SAPBEXexcBad7 2 25" xfId="53844" xr:uid="{00000000-0005-0000-0000-000076220000}"/>
    <cellStyle name="SAPBEXexcBad7 2 3" xfId="912" xr:uid="{00000000-0005-0000-0000-000077220000}"/>
    <cellStyle name="SAPBEXexcBad7 2 3 2" xfId="2804" xr:uid="{00000000-0005-0000-0000-000078220000}"/>
    <cellStyle name="SAPBEXexcBad7 2 3 2 2" xfId="13031" xr:uid="{00000000-0005-0000-0000-000079220000}"/>
    <cellStyle name="SAPBEXexcBad7 2 3 2 2 2" xfId="20427" xr:uid="{00000000-0005-0000-0000-00007A220000}"/>
    <cellStyle name="SAPBEXexcBad7 2 3 2 2 3" xfId="27034" xr:uid="{00000000-0005-0000-0000-00007B220000}"/>
    <cellStyle name="SAPBEXexcBad7 2 3 2 3" xfId="10618" xr:uid="{00000000-0005-0000-0000-00007C220000}"/>
    <cellStyle name="SAPBEXexcBad7 2 3 2 4" xfId="10028" xr:uid="{00000000-0005-0000-0000-00007D220000}"/>
    <cellStyle name="SAPBEXexcBad7 2 3 2 5" xfId="9474" xr:uid="{00000000-0005-0000-0000-00007E220000}"/>
    <cellStyle name="SAPBEXexcBad7 2 3 2 6" xfId="38353" xr:uid="{00000000-0005-0000-0000-00007F220000}"/>
    <cellStyle name="SAPBEXexcBad7 2 3 2 7" xfId="45271" xr:uid="{00000000-0005-0000-0000-000080220000}"/>
    <cellStyle name="SAPBEXexcBad7 2 3 2 8" xfId="49982" xr:uid="{00000000-0005-0000-0000-000081220000}"/>
    <cellStyle name="SAPBEXexcBad7 2 3 3" xfId="11791" xr:uid="{00000000-0005-0000-0000-000082220000}"/>
    <cellStyle name="SAPBEXexcBad7 2 3 3 2" xfId="19250" xr:uid="{00000000-0005-0000-0000-000083220000}"/>
    <cellStyle name="SAPBEXexcBad7 2 3 3 3" xfId="25882" xr:uid="{00000000-0005-0000-0000-000084220000}"/>
    <cellStyle name="SAPBEXexcBad7 2 3 4" xfId="9612" xr:uid="{00000000-0005-0000-0000-000085220000}"/>
    <cellStyle name="SAPBEXexcBad7 2 3 5" xfId="12356" xr:uid="{00000000-0005-0000-0000-000086220000}"/>
    <cellStyle name="SAPBEXexcBad7 2 3 6" xfId="34687" xr:uid="{00000000-0005-0000-0000-000087220000}"/>
    <cellStyle name="SAPBEXexcBad7 2 3 7" xfId="41725" xr:uid="{00000000-0005-0000-0000-000088220000}"/>
    <cellStyle name="SAPBEXexcBad7 2 3 8" xfId="53532" xr:uid="{00000000-0005-0000-0000-000089220000}"/>
    <cellStyle name="SAPBEXexcBad7 2 4" xfId="1187" xr:uid="{00000000-0005-0000-0000-00008A220000}"/>
    <cellStyle name="SAPBEXexcBad7 2 4 2" xfId="10816" xr:uid="{00000000-0005-0000-0000-00008B220000}"/>
    <cellStyle name="SAPBEXexcBad7 2 4 2 2" xfId="9528" xr:uid="{00000000-0005-0000-0000-00008C220000}"/>
    <cellStyle name="SAPBEXexcBad7 2 4 2 3" xfId="37962" xr:uid="{00000000-0005-0000-0000-00008D220000}"/>
    <cellStyle name="SAPBEXexcBad7 2 4 2 4" xfId="44900" xr:uid="{00000000-0005-0000-0000-00008E220000}"/>
    <cellStyle name="SAPBEXexcBad7 2 4 2 5" xfId="51871" xr:uid="{00000000-0005-0000-0000-00008F220000}"/>
    <cellStyle name="SAPBEXexcBad7 2 4 3" xfId="11966" xr:uid="{00000000-0005-0000-0000-000090220000}"/>
    <cellStyle name="SAPBEXexcBad7 2 4 3 2" xfId="19425" xr:uid="{00000000-0005-0000-0000-000091220000}"/>
    <cellStyle name="SAPBEXexcBad7 2 4 3 3" xfId="26052" xr:uid="{00000000-0005-0000-0000-000092220000}"/>
    <cellStyle name="SAPBEXexcBad7 2 4 4" xfId="9855" xr:uid="{00000000-0005-0000-0000-000093220000}"/>
    <cellStyle name="SAPBEXexcBad7 2 4 5" xfId="13083" xr:uid="{00000000-0005-0000-0000-000094220000}"/>
    <cellStyle name="SAPBEXexcBad7 2 4 6" xfId="34220" xr:uid="{00000000-0005-0000-0000-000095220000}"/>
    <cellStyle name="SAPBEXexcBad7 2 4 7" xfId="41350" xr:uid="{00000000-0005-0000-0000-000096220000}"/>
    <cellStyle name="SAPBEXexcBad7 2 4 8" xfId="50526" xr:uid="{00000000-0005-0000-0000-000097220000}"/>
    <cellStyle name="SAPBEXexcBad7 2 5" xfId="1433" xr:uid="{00000000-0005-0000-0000-000098220000}"/>
    <cellStyle name="SAPBEXexcBad7 2 5 2" xfId="10193" xr:uid="{00000000-0005-0000-0000-000099220000}"/>
    <cellStyle name="SAPBEXexcBad7 2 5 2 2" xfId="14795" xr:uid="{00000000-0005-0000-0000-00009A220000}"/>
    <cellStyle name="SAPBEXexcBad7 2 5 2 3" xfId="38738" xr:uid="{00000000-0005-0000-0000-00009B220000}"/>
    <cellStyle name="SAPBEXexcBad7 2 5 2 4" xfId="45656" xr:uid="{00000000-0005-0000-0000-00009C220000}"/>
    <cellStyle name="SAPBEXexcBad7 2 5 2 5" xfId="48147" xr:uid="{00000000-0005-0000-0000-00009D220000}"/>
    <cellStyle name="SAPBEXexcBad7 2 5 3" xfId="10985" xr:uid="{00000000-0005-0000-0000-00009E220000}"/>
    <cellStyle name="SAPBEXexcBad7 2 5 3 2" xfId="8975" xr:uid="{00000000-0005-0000-0000-00009F220000}"/>
    <cellStyle name="SAPBEXexcBad7 2 5 4" xfId="12102" xr:uid="{00000000-0005-0000-0000-0000A0220000}"/>
    <cellStyle name="SAPBEXexcBad7 2 5 4 2" xfId="19561" xr:uid="{00000000-0005-0000-0000-0000A1220000}"/>
    <cellStyle name="SAPBEXexcBad7 2 5 4 3" xfId="26184" xr:uid="{00000000-0005-0000-0000-0000A2220000}"/>
    <cellStyle name="SAPBEXexcBad7 2 5 5" xfId="10059" xr:uid="{00000000-0005-0000-0000-0000A3220000}"/>
    <cellStyle name="SAPBEXexcBad7 2 5 6" xfId="8920" xr:uid="{00000000-0005-0000-0000-0000A4220000}"/>
    <cellStyle name="SAPBEXexcBad7 2 5 7" xfId="35073" xr:uid="{00000000-0005-0000-0000-0000A5220000}"/>
    <cellStyle name="SAPBEXexcBad7 2 5 8" xfId="42110" xr:uid="{00000000-0005-0000-0000-0000A6220000}"/>
    <cellStyle name="SAPBEXexcBad7 2 5 9" xfId="52632" xr:uid="{00000000-0005-0000-0000-0000A7220000}"/>
    <cellStyle name="SAPBEXexcBad7 2 6" xfId="1501" xr:uid="{00000000-0005-0000-0000-0000A8220000}"/>
    <cellStyle name="SAPBEXexcBad7 2 6 2" xfId="12160" xr:uid="{00000000-0005-0000-0000-0000A9220000}"/>
    <cellStyle name="SAPBEXexcBad7 2 6 2 2" xfId="19619" xr:uid="{00000000-0005-0000-0000-0000AA220000}"/>
    <cellStyle name="SAPBEXexcBad7 2 6 2 3" xfId="26242" xr:uid="{00000000-0005-0000-0000-0000AB220000}"/>
    <cellStyle name="SAPBEXexcBad7 2 6 2 4" xfId="38840" xr:uid="{00000000-0005-0000-0000-0000AC220000}"/>
    <cellStyle name="SAPBEXexcBad7 2 6 2 5" xfId="45758" xr:uid="{00000000-0005-0000-0000-0000AD220000}"/>
    <cellStyle name="SAPBEXexcBad7 2 6 2 6" xfId="48991" xr:uid="{00000000-0005-0000-0000-0000AE220000}"/>
    <cellStyle name="SAPBEXexcBad7 2 6 3" xfId="11053" xr:uid="{00000000-0005-0000-0000-0000AF220000}"/>
    <cellStyle name="SAPBEXexcBad7 2 6 4" xfId="18705" xr:uid="{00000000-0005-0000-0000-0000B0220000}"/>
    <cellStyle name="SAPBEXexcBad7 2 6 5" xfId="35176" xr:uid="{00000000-0005-0000-0000-0000B1220000}"/>
    <cellStyle name="SAPBEXexcBad7 2 6 6" xfId="42212" xr:uid="{00000000-0005-0000-0000-0000B2220000}"/>
    <cellStyle name="SAPBEXexcBad7 2 6 7" xfId="53313" xr:uid="{00000000-0005-0000-0000-0000B3220000}"/>
    <cellStyle name="SAPBEXexcBad7 2 7" xfId="1928" xr:uid="{00000000-0005-0000-0000-0000B4220000}"/>
    <cellStyle name="SAPBEXexcBad7 2 7 2" xfId="12280" xr:uid="{00000000-0005-0000-0000-0000B5220000}"/>
    <cellStyle name="SAPBEXexcBad7 2 7 2 2" xfId="19739" xr:uid="{00000000-0005-0000-0000-0000B6220000}"/>
    <cellStyle name="SAPBEXexcBad7 2 7 2 3" xfId="26362" xr:uid="{00000000-0005-0000-0000-0000B7220000}"/>
    <cellStyle name="SAPBEXexcBad7 2 7 2 4" xfId="39338" xr:uid="{00000000-0005-0000-0000-0000B8220000}"/>
    <cellStyle name="SAPBEXexcBad7 2 7 2 5" xfId="46256" xr:uid="{00000000-0005-0000-0000-0000B9220000}"/>
    <cellStyle name="SAPBEXexcBad7 2 7 2 6" xfId="50140" xr:uid="{00000000-0005-0000-0000-0000BA220000}"/>
    <cellStyle name="SAPBEXexcBad7 2 7 3" xfId="11350" xr:uid="{00000000-0005-0000-0000-0000BB220000}"/>
    <cellStyle name="SAPBEXexcBad7 2 7 4" xfId="18883" xr:uid="{00000000-0005-0000-0000-0000BC220000}"/>
    <cellStyle name="SAPBEXexcBad7 2 7 5" xfId="35704" xr:uid="{00000000-0005-0000-0000-0000BD220000}"/>
    <cellStyle name="SAPBEXexcBad7 2 7 6" xfId="42710" xr:uid="{00000000-0005-0000-0000-0000BE220000}"/>
    <cellStyle name="SAPBEXexcBad7 2 7 7" xfId="52199" xr:uid="{00000000-0005-0000-0000-0000BF220000}"/>
    <cellStyle name="SAPBEXexcBad7 2 8" xfId="2140" xr:uid="{00000000-0005-0000-0000-0000C0220000}"/>
    <cellStyle name="SAPBEXexcBad7 2 8 2" xfId="12404" xr:uid="{00000000-0005-0000-0000-0000C1220000}"/>
    <cellStyle name="SAPBEXexcBad7 2 8 2 2" xfId="19860" xr:uid="{00000000-0005-0000-0000-0000C2220000}"/>
    <cellStyle name="SAPBEXexcBad7 2 8 2 3" xfId="26482" xr:uid="{00000000-0005-0000-0000-0000C3220000}"/>
    <cellStyle name="SAPBEXexcBad7 2 8 2 4" xfId="40364" xr:uid="{00000000-0005-0000-0000-0000C4220000}"/>
    <cellStyle name="SAPBEXexcBad7 2 8 2 5" xfId="47282" xr:uid="{00000000-0005-0000-0000-0000C5220000}"/>
    <cellStyle name="SAPBEXexcBad7 2 8 2 6" xfId="47622" xr:uid="{00000000-0005-0000-0000-0000C6220000}"/>
    <cellStyle name="SAPBEXexcBad7 2 8 3" xfId="10336" xr:uid="{00000000-0005-0000-0000-0000C7220000}"/>
    <cellStyle name="SAPBEXexcBad7 2 8 4" xfId="12627" xr:uid="{00000000-0005-0000-0000-0000C8220000}"/>
    <cellStyle name="SAPBEXexcBad7 2 8 5" xfId="20638" xr:uid="{00000000-0005-0000-0000-0000C9220000}"/>
    <cellStyle name="SAPBEXexcBad7 2 8 6" xfId="36780" xr:uid="{00000000-0005-0000-0000-0000CA220000}"/>
    <cellStyle name="SAPBEXexcBad7 2 8 7" xfId="43736" xr:uid="{00000000-0005-0000-0000-0000CB220000}"/>
    <cellStyle name="SAPBEXexcBad7 2 8 8" xfId="52425" xr:uid="{00000000-0005-0000-0000-0000CC220000}"/>
    <cellStyle name="SAPBEXexcBad7 2 9" xfId="2294" xr:uid="{00000000-0005-0000-0000-0000CD220000}"/>
    <cellStyle name="SAPBEXexcBad7 2 9 2" xfId="12547" xr:uid="{00000000-0005-0000-0000-0000CE220000}"/>
    <cellStyle name="SAPBEXexcBad7 2 9 3" xfId="19984" xr:uid="{00000000-0005-0000-0000-0000CF220000}"/>
    <cellStyle name="SAPBEXexcBad7 2 9 4" xfId="26602" xr:uid="{00000000-0005-0000-0000-0000D0220000}"/>
    <cellStyle name="SAPBEXexcBad7 2 9 5" xfId="37034" xr:uid="{00000000-0005-0000-0000-0000D1220000}"/>
    <cellStyle name="SAPBEXexcBad7 2 9 6" xfId="43980" xr:uid="{00000000-0005-0000-0000-0000D2220000}"/>
    <cellStyle name="SAPBEXexcBad7 2 9 7" xfId="53823" xr:uid="{00000000-0005-0000-0000-0000D3220000}"/>
    <cellStyle name="SAPBEXexcBad7 20" xfId="5619" xr:uid="{00000000-0005-0000-0000-0000D4220000}"/>
    <cellStyle name="SAPBEXexcBad7 20 2" xfId="15474" xr:uid="{00000000-0005-0000-0000-0000D5220000}"/>
    <cellStyle name="SAPBEXexcBad7 20 3" xfId="22506" xr:uid="{00000000-0005-0000-0000-0000D6220000}"/>
    <cellStyle name="SAPBEXexcBad7 20 4" xfId="28967" xr:uid="{00000000-0005-0000-0000-0000D7220000}"/>
    <cellStyle name="SAPBEXexcBad7 21" xfId="6645" xr:uid="{00000000-0005-0000-0000-0000D8220000}"/>
    <cellStyle name="SAPBEXexcBad7 21 2" xfId="16488" xr:uid="{00000000-0005-0000-0000-0000D9220000}"/>
    <cellStyle name="SAPBEXexcBad7 21 3" xfId="23492" xr:uid="{00000000-0005-0000-0000-0000DA220000}"/>
    <cellStyle name="SAPBEXexcBad7 21 4" xfId="29941" xr:uid="{00000000-0005-0000-0000-0000DB220000}"/>
    <cellStyle name="SAPBEXexcBad7 22" xfId="7316" xr:uid="{00000000-0005-0000-0000-0000DC220000}"/>
    <cellStyle name="SAPBEXexcBad7 22 2" xfId="17102" xr:uid="{00000000-0005-0000-0000-0000DD220000}"/>
    <cellStyle name="SAPBEXexcBad7 22 3" xfId="24064" xr:uid="{00000000-0005-0000-0000-0000DE220000}"/>
    <cellStyle name="SAPBEXexcBad7 22 4" xfId="30494" xr:uid="{00000000-0005-0000-0000-0000DF220000}"/>
    <cellStyle name="SAPBEXexcBad7 23" xfId="8177" xr:uid="{00000000-0005-0000-0000-0000E0220000}"/>
    <cellStyle name="SAPBEXexcBad7 23 2" xfId="17961" xr:uid="{00000000-0005-0000-0000-0000E1220000}"/>
    <cellStyle name="SAPBEXexcBad7 23 3" xfId="24905" xr:uid="{00000000-0005-0000-0000-0000E2220000}"/>
    <cellStyle name="SAPBEXexcBad7 23 4" xfId="31325" xr:uid="{00000000-0005-0000-0000-0000E3220000}"/>
    <cellStyle name="SAPBEXexcBad7 24" xfId="7849" xr:uid="{00000000-0005-0000-0000-0000E4220000}"/>
    <cellStyle name="SAPBEXexcBad7 24 2" xfId="17633" xr:uid="{00000000-0005-0000-0000-0000E5220000}"/>
    <cellStyle name="SAPBEXexcBad7 24 3" xfId="24587" xr:uid="{00000000-0005-0000-0000-0000E6220000}"/>
    <cellStyle name="SAPBEXexcBad7 24 4" xfId="31010" xr:uid="{00000000-0005-0000-0000-0000E7220000}"/>
    <cellStyle name="SAPBEXexcBad7 25" xfId="9108" xr:uid="{00000000-0005-0000-0000-0000E8220000}"/>
    <cellStyle name="SAPBEXexcBad7 26" xfId="11159" xr:uid="{00000000-0005-0000-0000-0000E9220000}"/>
    <cellStyle name="SAPBEXexcBad7 27" xfId="53276" xr:uid="{00000000-0005-0000-0000-0000EA220000}"/>
    <cellStyle name="SAPBEXexcBad7 3" xfId="476" xr:uid="{00000000-0005-0000-0000-0000EB220000}"/>
    <cellStyle name="SAPBEXexcBad7 3 10" xfId="2461" xr:uid="{00000000-0005-0000-0000-0000EC220000}"/>
    <cellStyle name="SAPBEXexcBad7 3 10 2" xfId="12700" xr:uid="{00000000-0005-0000-0000-0000ED220000}"/>
    <cellStyle name="SAPBEXexcBad7 3 10 3" xfId="20109" xr:uid="{00000000-0005-0000-0000-0000EE220000}"/>
    <cellStyle name="SAPBEXexcBad7 3 10 4" xfId="26723" xr:uid="{00000000-0005-0000-0000-0000EF220000}"/>
    <cellStyle name="SAPBEXexcBad7 3 11" xfId="3467" xr:uid="{00000000-0005-0000-0000-0000F0220000}"/>
    <cellStyle name="SAPBEXexcBad7 3 11 2" xfId="13416" xr:uid="{00000000-0005-0000-0000-0000F1220000}"/>
    <cellStyle name="SAPBEXexcBad7 3 11 3" xfId="20585" xr:uid="{00000000-0005-0000-0000-0000F2220000}"/>
    <cellStyle name="SAPBEXexcBad7 3 11 4" xfId="27092" xr:uid="{00000000-0005-0000-0000-0000F3220000}"/>
    <cellStyle name="SAPBEXexcBad7 3 12" xfId="3636" xr:uid="{00000000-0005-0000-0000-0000F4220000}"/>
    <cellStyle name="SAPBEXexcBad7 3 12 2" xfId="13561" xr:uid="{00000000-0005-0000-0000-0000F5220000}"/>
    <cellStyle name="SAPBEXexcBad7 3 12 3" xfId="20722" xr:uid="{00000000-0005-0000-0000-0000F6220000}"/>
    <cellStyle name="SAPBEXexcBad7 3 12 4" xfId="27221" xr:uid="{00000000-0005-0000-0000-0000F7220000}"/>
    <cellStyle name="SAPBEXexcBad7 3 13" xfId="4376" xr:uid="{00000000-0005-0000-0000-0000F8220000}"/>
    <cellStyle name="SAPBEXexcBad7 3 13 2" xfId="14238" xr:uid="{00000000-0005-0000-0000-0000F9220000}"/>
    <cellStyle name="SAPBEXexcBad7 3 13 3" xfId="21298" xr:uid="{00000000-0005-0000-0000-0000FA220000}"/>
    <cellStyle name="SAPBEXexcBad7 3 13 4" xfId="27772" xr:uid="{00000000-0005-0000-0000-0000FB220000}"/>
    <cellStyle name="SAPBEXexcBad7 3 14" xfId="4867" xr:uid="{00000000-0005-0000-0000-0000FC220000}"/>
    <cellStyle name="SAPBEXexcBad7 3 14 2" xfId="14729" xr:uid="{00000000-0005-0000-0000-0000FD220000}"/>
    <cellStyle name="SAPBEXexcBad7 3 14 3" xfId="21777" xr:uid="{00000000-0005-0000-0000-0000FE220000}"/>
    <cellStyle name="SAPBEXexcBad7 3 14 4" xfId="28244" xr:uid="{00000000-0005-0000-0000-0000FF220000}"/>
    <cellStyle name="SAPBEXexcBad7 3 15" xfId="4753" xr:uid="{00000000-0005-0000-0000-000000230000}"/>
    <cellStyle name="SAPBEXexcBad7 3 15 2" xfId="14615" xr:uid="{00000000-0005-0000-0000-000001230000}"/>
    <cellStyle name="SAPBEXexcBad7 3 15 3" xfId="21664" xr:uid="{00000000-0005-0000-0000-000002230000}"/>
    <cellStyle name="SAPBEXexcBad7 3 15 4" xfId="28134" xr:uid="{00000000-0005-0000-0000-000003230000}"/>
    <cellStyle name="SAPBEXexcBad7 3 16" xfId="4317" xr:uid="{00000000-0005-0000-0000-000004230000}"/>
    <cellStyle name="SAPBEXexcBad7 3 16 2" xfId="14180" xr:uid="{00000000-0005-0000-0000-000005230000}"/>
    <cellStyle name="SAPBEXexcBad7 3 16 3" xfId="21242" xr:uid="{00000000-0005-0000-0000-000006230000}"/>
    <cellStyle name="SAPBEXexcBad7 3 16 4" xfId="27716" xr:uid="{00000000-0005-0000-0000-000007230000}"/>
    <cellStyle name="SAPBEXexcBad7 3 17" xfId="5728" xr:uid="{00000000-0005-0000-0000-000008230000}"/>
    <cellStyle name="SAPBEXexcBad7 3 17 2" xfId="15582" xr:uid="{00000000-0005-0000-0000-000009230000}"/>
    <cellStyle name="SAPBEXexcBad7 3 17 3" xfId="22610" xr:uid="{00000000-0005-0000-0000-00000A230000}"/>
    <cellStyle name="SAPBEXexcBad7 3 17 4" xfId="29071" xr:uid="{00000000-0005-0000-0000-00000B230000}"/>
    <cellStyle name="SAPBEXexcBad7 3 18" xfId="6269" xr:uid="{00000000-0005-0000-0000-00000C230000}"/>
    <cellStyle name="SAPBEXexcBad7 3 18 2" xfId="16115" xr:uid="{00000000-0005-0000-0000-00000D230000}"/>
    <cellStyle name="SAPBEXexcBad7 3 18 3" xfId="23124" xr:uid="{00000000-0005-0000-0000-00000E230000}"/>
    <cellStyle name="SAPBEXexcBad7 3 18 4" xfId="29579" xr:uid="{00000000-0005-0000-0000-00000F230000}"/>
    <cellStyle name="SAPBEXexcBad7 3 19" xfId="7533" xr:uid="{00000000-0005-0000-0000-000010230000}"/>
    <cellStyle name="SAPBEXexcBad7 3 19 2" xfId="17318" xr:uid="{00000000-0005-0000-0000-000011230000}"/>
    <cellStyle name="SAPBEXexcBad7 3 19 3" xfId="24280" xr:uid="{00000000-0005-0000-0000-000012230000}"/>
    <cellStyle name="SAPBEXexcBad7 3 19 4" xfId="30708" xr:uid="{00000000-0005-0000-0000-000013230000}"/>
    <cellStyle name="SAPBEXexcBad7 3 2" xfId="653" xr:uid="{00000000-0005-0000-0000-000014230000}"/>
    <cellStyle name="SAPBEXexcBad7 3 2 10" xfId="5424" xr:uid="{00000000-0005-0000-0000-000015230000}"/>
    <cellStyle name="SAPBEXexcBad7 3 2 10 2" xfId="15281" xr:uid="{00000000-0005-0000-0000-000016230000}"/>
    <cellStyle name="SAPBEXexcBad7 3 2 10 2 2" xfId="38647" xr:uid="{00000000-0005-0000-0000-000017230000}"/>
    <cellStyle name="SAPBEXexcBad7 3 2 10 2 3" xfId="45565" xr:uid="{00000000-0005-0000-0000-000018230000}"/>
    <cellStyle name="SAPBEXexcBad7 3 2 10 2 4" xfId="48452" xr:uid="{00000000-0005-0000-0000-000019230000}"/>
    <cellStyle name="SAPBEXexcBad7 3 2 10 3" xfId="22322" xr:uid="{00000000-0005-0000-0000-00001A230000}"/>
    <cellStyle name="SAPBEXexcBad7 3 2 10 4" xfId="28784" xr:uid="{00000000-0005-0000-0000-00001B230000}"/>
    <cellStyle name="SAPBEXexcBad7 3 2 10 5" xfId="34981" xr:uid="{00000000-0005-0000-0000-00001C230000}"/>
    <cellStyle name="SAPBEXexcBad7 3 2 10 6" xfId="42019" xr:uid="{00000000-0005-0000-0000-00001D230000}"/>
    <cellStyle name="SAPBEXexcBad7 3 2 10 7" xfId="54277" xr:uid="{00000000-0005-0000-0000-00001E230000}"/>
    <cellStyle name="SAPBEXexcBad7 3 2 11" xfId="6637" xr:uid="{00000000-0005-0000-0000-00001F230000}"/>
    <cellStyle name="SAPBEXexcBad7 3 2 11 2" xfId="16480" xr:uid="{00000000-0005-0000-0000-000020230000}"/>
    <cellStyle name="SAPBEXexcBad7 3 2 11 2 2" xfId="39041" xr:uid="{00000000-0005-0000-0000-000021230000}"/>
    <cellStyle name="SAPBEXexcBad7 3 2 11 2 3" xfId="45959" xr:uid="{00000000-0005-0000-0000-000022230000}"/>
    <cellStyle name="SAPBEXexcBad7 3 2 11 2 4" xfId="48880" xr:uid="{00000000-0005-0000-0000-000023230000}"/>
    <cellStyle name="SAPBEXexcBad7 3 2 11 3" xfId="23484" xr:uid="{00000000-0005-0000-0000-000024230000}"/>
    <cellStyle name="SAPBEXexcBad7 3 2 11 4" xfId="29933" xr:uid="{00000000-0005-0000-0000-000025230000}"/>
    <cellStyle name="SAPBEXexcBad7 3 2 11 5" xfId="35378" xr:uid="{00000000-0005-0000-0000-000026230000}"/>
    <cellStyle name="SAPBEXexcBad7 3 2 11 6" xfId="42413" xr:uid="{00000000-0005-0000-0000-000027230000}"/>
    <cellStyle name="SAPBEXexcBad7 3 2 11 7" xfId="53713" xr:uid="{00000000-0005-0000-0000-000028230000}"/>
    <cellStyle name="SAPBEXexcBad7 3 2 12" xfId="6891" xr:uid="{00000000-0005-0000-0000-000029230000}"/>
    <cellStyle name="SAPBEXexcBad7 3 2 12 2" xfId="16681" xr:uid="{00000000-0005-0000-0000-00002A230000}"/>
    <cellStyle name="SAPBEXexcBad7 3 2 12 2 2" xfId="38956" xr:uid="{00000000-0005-0000-0000-00002B230000}"/>
    <cellStyle name="SAPBEXexcBad7 3 2 12 2 3" xfId="45874" xr:uid="{00000000-0005-0000-0000-00002C230000}"/>
    <cellStyle name="SAPBEXexcBad7 3 2 12 2 4" xfId="48116" xr:uid="{00000000-0005-0000-0000-00002D230000}"/>
    <cellStyle name="SAPBEXexcBad7 3 2 12 3" xfId="23649" xr:uid="{00000000-0005-0000-0000-00002E230000}"/>
    <cellStyle name="SAPBEXexcBad7 3 2 12 4" xfId="30087" xr:uid="{00000000-0005-0000-0000-00002F230000}"/>
    <cellStyle name="SAPBEXexcBad7 3 2 12 5" xfId="35293" xr:uid="{00000000-0005-0000-0000-000030230000}"/>
    <cellStyle name="SAPBEXexcBad7 3 2 12 6" xfId="42328" xr:uid="{00000000-0005-0000-0000-000031230000}"/>
    <cellStyle name="SAPBEXexcBad7 3 2 12 7" xfId="52730" xr:uid="{00000000-0005-0000-0000-000032230000}"/>
    <cellStyle name="SAPBEXexcBad7 3 2 13" xfId="6902" xr:uid="{00000000-0005-0000-0000-000033230000}"/>
    <cellStyle name="SAPBEXexcBad7 3 2 13 2" xfId="16692" xr:uid="{00000000-0005-0000-0000-000034230000}"/>
    <cellStyle name="SAPBEXexcBad7 3 2 13 2 2" xfId="39909" xr:uid="{00000000-0005-0000-0000-000035230000}"/>
    <cellStyle name="SAPBEXexcBad7 3 2 13 2 3" xfId="46827" xr:uid="{00000000-0005-0000-0000-000036230000}"/>
    <cellStyle name="SAPBEXexcBad7 3 2 13 2 4" xfId="48721" xr:uid="{00000000-0005-0000-0000-000037230000}"/>
    <cellStyle name="SAPBEXexcBad7 3 2 13 3" xfId="23660" xr:uid="{00000000-0005-0000-0000-000038230000}"/>
    <cellStyle name="SAPBEXexcBad7 3 2 13 4" xfId="30097" xr:uid="{00000000-0005-0000-0000-000039230000}"/>
    <cellStyle name="SAPBEXexcBad7 3 2 13 5" xfId="36294" xr:uid="{00000000-0005-0000-0000-00003A230000}"/>
    <cellStyle name="SAPBEXexcBad7 3 2 13 6" xfId="43281" xr:uid="{00000000-0005-0000-0000-00003B230000}"/>
    <cellStyle name="SAPBEXexcBad7 3 2 13 7" xfId="54400" xr:uid="{00000000-0005-0000-0000-00003C230000}"/>
    <cellStyle name="SAPBEXexcBad7 3 2 14" xfId="6006" xr:uid="{00000000-0005-0000-0000-00003D230000}"/>
    <cellStyle name="SAPBEXexcBad7 3 2 14 2" xfId="15856" xr:uid="{00000000-0005-0000-0000-00003E230000}"/>
    <cellStyle name="SAPBEXexcBad7 3 2 14 2 2" xfId="39147" xr:uid="{00000000-0005-0000-0000-00003F230000}"/>
    <cellStyle name="SAPBEXexcBad7 3 2 14 2 3" xfId="46065" xr:uid="{00000000-0005-0000-0000-000040230000}"/>
    <cellStyle name="SAPBEXexcBad7 3 2 14 2 4" xfId="48842" xr:uid="{00000000-0005-0000-0000-000041230000}"/>
    <cellStyle name="SAPBEXexcBad7 3 2 14 3" xfId="22878" xr:uid="{00000000-0005-0000-0000-000042230000}"/>
    <cellStyle name="SAPBEXexcBad7 3 2 14 4" xfId="29339" xr:uid="{00000000-0005-0000-0000-000043230000}"/>
    <cellStyle name="SAPBEXexcBad7 3 2 14 5" xfId="35511" xr:uid="{00000000-0005-0000-0000-000044230000}"/>
    <cellStyle name="SAPBEXexcBad7 3 2 14 6" xfId="42519" xr:uid="{00000000-0005-0000-0000-000045230000}"/>
    <cellStyle name="SAPBEXexcBad7 3 2 14 7" xfId="53246" xr:uid="{00000000-0005-0000-0000-000046230000}"/>
    <cellStyle name="SAPBEXexcBad7 3 2 15" xfId="6900" xr:uid="{00000000-0005-0000-0000-000047230000}"/>
    <cellStyle name="SAPBEXexcBad7 3 2 15 2" xfId="16690" xr:uid="{00000000-0005-0000-0000-000048230000}"/>
    <cellStyle name="SAPBEXexcBad7 3 2 15 2 2" xfId="39986" xr:uid="{00000000-0005-0000-0000-000049230000}"/>
    <cellStyle name="SAPBEXexcBad7 3 2 15 2 3" xfId="46904" xr:uid="{00000000-0005-0000-0000-00004A230000}"/>
    <cellStyle name="SAPBEXexcBad7 3 2 15 2 4" xfId="51513" xr:uid="{00000000-0005-0000-0000-00004B230000}"/>
    <cellStyle name="SAPBEXexcBad7 3 2 15 3" xfId="23658" xr:uid="{00000000-0005-0000-0000-00004C230000}"/>
    <cellStyle name="SAPBEXexcBad7 3 2 15 4" xfId="30095" xr:uid="{00000000-0005-0000-0000-00004D230000}"/>
    <cellStyle name="SAPBEXexcBad7 3 2 15 5" xfId="36376" xr:uid="{00000000-0005-0000-0000-00004E230000}"/>
    <cellStyle name="SAPBEXexcBad7 3 2 15 6" xfId="43358" xr:uid="{00000000-0005-0000-0000-00004F230000}"/>
    <cellStyle name="SAPBEXexcBad7 3 2 15 7" xfId="53826" xr:uid="{00000000-0005-0000-0000-000050230000}"/>
    <cellStyle name="SAPBEXexcBad7 3 2 16" xfId="6033" xr:uid="{00000000-0005-0000-0000-000051230000}"/>
    <cellStyle name="SAPBEXexcBad7 3 2 16 2" xfId="15883" xr:uid="{00000000-0005-0000-0000-000052230000}"/>
    <cellStyle name="SAPBEXexcBad7 3 2 16 2 2" xfId="39395" xr:uid="{00000000-0005-0000-0000-000053230000}"/>
    <cellStyle name="SAPBEXexcBad7 3 2 16 2 3" xfId="46313" xr:uid="{00000000-0005-0000-0000-000054230000}"/>
    <cellStyle name="SAPBEXexcBad7 3 2 16 2 4" xfId="49531" xr:uid="{00000000-0005-0000-0000-000055230000}"/>
    <cellStyle name="SAPBEXexcBad7 3 2 16 3" xfId="22904" xr:uid="{00000000-0005-0000-0000-000056230000}"/>
    <cellStyle name="SAPBEXexcBad7 3 2 16 4" xfId="29364" xr:uid="{00000000-0005-0000-0000-000057230000}"/>
    <cellStyle name="SAPBEXexcBad7 3 2 16 5" xfId="35761" xr:uid="{00000000-0005-0000-0000-000058230000}"/>
    <cellStyle name="SAPBEXexcBad7 3 2 16 6" xfId="42767" xr:uid="{00000000-0005-0000-0000-000059230000}"/>
    <cellStyle name="SAPBEXexcBad7 3 2 16 7" xfId="51919" xr:uid="{00000000-0005-0000-0000-00005A230000}"/>
    <cellStyle name="SAPBEXexcBad7 3 2 17" xfId="5826" xr:uid="{00000000-0005-0000-0000-00005B230000}"/>
    <cellStyle name="SAPBEXexcBad7 3 2 17 2" xfId="15679" xr:uid="{00000000-0005-0000-0000-00005C230000}"/>
    <cellStyle name="SAPBEXexcBad7 3 2 17 2 2" xfId="39470" xr:uid="{00000000-0005-0000-0000-00005D230000}"/>
    <cellStyle name="SAPBEXexcBad7 3 2 17 2 3" xfId="46388" xr:uid="{00000000-0005-0000-0000-00005E230000}"/>
    <cellStyle name="SAPBEXexcBad7 3 2 17 2 4" xfId="48662" xr:uid="{00000000-0005-0000-0000-00005F230000}"/>
    <cellStyle name="SAPBEXexcBad7 3 2 17 3" xfId="22705" xr:uid="{00000000-0005-0000-0000-000060230000}"/>
    <cellStyle name="SAPBEXexcBad7 3 2 17 4" xfId="29166" xr:uid="{00000000-0005-0000-0000-000061230000}"/>
    <cellStyle name="SAPBEXexcBad7 3 2 17 5" xfId="35838" xr:uid="{00000000-0005-0000-0000-000062230000}"/>
    <cellStyle name="SAPBEXexcBad7 3 2 17 6" xfId="42842" xr:uid="{00000000-0005-0000-0000-000063230000}"/>
    <cellStyle name="SAPBEXexcBad7 3 2 17 7" xfId="53289" xr:uid="{00000000-0005-0000-0000-000064230000}"/>
    <cellStyle name="SAPBEXexcBad7 3 2 18" xfId="7501" xr:uid="{00000000-0005-0000-0000-000065230000}"/>
    <cellStyle name="SAPBEXexcBad7 3 2 18 2" xfId="17286" xr:uid="{00000000-0005-0000-0000-000066230000}"/>
    <cellStyle name="SAPBEXexcBad7 3 2 18 2 2" xfId="40222" xr:uid="{00000000-0005-0000-0000-000067230000}"/>
    <cellStyle name="SAPBEXexcBad7 3 2 18 2 3" xfId="47140" xr:uid="{00000000-0005-0000-0000-000068230000}"/>
    <cellStyle name="SAPBEXexcBad7 3 2 18 2 4" xfId="48919" xr:uid="{00000000-0005-0000-0000-000069230000}"/>
    <cellStyle name="SAPBEXexcBad7 3 2 18 3" xfId="24248" xr:uid="{00000000-0005-0000-0000-00006A230000}"/>
    <cellStyle name="SAPBEXexcBad7 3 2 18 4" xfId="30676" xr:uid="{00000000-0005-0000-0000-00006B230000}"/>
    <cellStyle name="SAPBEXexcBad7 3 2 18 5" xfId="36637" xr:uid="{00000000-0005-0000-0000-00006C230000}"/>
    <cellStyle name="SAPBEXexcBad7 3 2 18 6" xfId="43594" xr:uid="{00000000-0005-0000-0000-00006D230000}"/>
    <cellStyle name="SAPBEXexcBad7 3 2 18 7" xfId="51362" xr:uid="{00000000-0005-0000-0000-00006E230000}"/>
    <cellStyle name="SAPBEXexcBad7 3 2 19" xfId="6012" xr:uid="{00000000-0005-0000-0000-00006F230000}"/>
    <cellStyle name="SAPBEXexcBad7 3 2 19 2" xfId="15862" xr:uid="{00000000-0005-0000-0000-000070230000}"/>
    <cellStyle name="SAPBEXexcBad7 3 2 19 2 2" xfId="39492" xr:uid="{00000000-0005-0000-0000-000071230000}"/>
    <cellStyle name="SAPBEXexcBad7 3 2 19 2 3" xfId="46410" xr:uid="{00000000-0005-0000-0000-000072230000}"/>
    <cellStyle name="SAPBEXexcBad7 3 2 19 2 4" xfId="49397" xr:uid="{00000000-0005-0000-0000-000073230000}"/>
    <cellStyle name="SAPBEXexcBad7 3 2 19 3" xfId="22884" xr:uid="{00000000-0005-0000-0000-000074230000}"/>
    <cellStyle name="SAPBEXexcBad7 3 2 19 4" xfId="29345" xr:uid="{00000000-0005-0000-0000-000075230000}"/>
    <cellStyle name="SAPBEXexcBad7 3 2 19 5" xfId="35861" xr:uid="{00000000-0005-0000-0000-000076230000}"/>
    <cellStyle name="SAPBEXexcBad7 3 2 19 6" xfId="42864" xr:uid="{00000000-0005-0000-0000-000077230000}"/>
    <cellStyle name="SAPBEXexcBad7 3 2 19 7" xfId="54001" xr:uid="{00000000-0005-0000-0000-000078230000}"/>
    <cellStyle name="SAPBEXexcBad7 3 2 2" xfId="2647" xr:uid="{00000000-0005-0000-0000-000079230000}"/>
    <cellStyle name="SAPBEXexcBad7 3 2 2 2" xfId="12880" xr:uid="{00000000-0005-0000-0000-00007A230000}"/>
    <cellStyle name="SAPBEXexcBad7 3 2 2 2 2" xfId="20283" xr:uid="{00000000-0005-0000-0000-00007B230000}"/>
    <cellStyle name="SAPBEXexcBad7 3 2 2 2 3" xfId="26893" xr:uid="{00000000-0005-0000-0000-00007C230000}"/>
    <cellStyle name="SAPBEXexcBad7 3 2 2 2 4" xfId="37366" xr:uid="{00000000-0005-0000-0000-00007D230000}"/>
    <cellStyle name="SAPBEXexcBad7 3 2 2 2 5" xfId="44312" xr:uid="{00000000-0005-0000-0000-00007E230000}"/>
    <cellStyle name="SAPBEXexcBad7 3 2 2 2 6" xfId="52465" xr:uid="{00000000-0005-0000-0000-00007F230000}"/>
    <cellStyle name="SAPBEXexcBad7 3 2 2 3" xfId="10472" xr:uid="{00000000-0005-0000-0000-000080230000}"/>
    <cellStyle name="SAPBEXexcBad7 3 2 2 4" xfId="11279" xr:uid="{00000000-0005-0000-0000-000081230000}"/>
    <cellStyle name="SAPBEXexcBad7 3 2 2 5" xfId="18828" xr:uid="{00000000-0005-0000-0000-000082230000}"/>
    <cellStyle name="SAPBEXexcBad7 3 2 2 6" xfId="33620" xr:uid="{00000000-0005-0000-0000-000083230000}"/>
    <cellStyle name="SAPBEXexcBad7 3 2 2 7" xfId="40756" xr:uid="{00000000-0005-0000-0000-000084230000}"/>
    <cellStyle name="SAPBEXexcBad7 3 2 2 8" xfId="51264" xr:uid="{00000000-0005-0000-0000-000085230000}"/>
    <cellStyle name="SAPBEXexcBad7 3 2 20" xfId="6027" xr:uid="{00000000-0005-0000-0000-000086230000}"/>
    <cellStyle name="SAPBEXexcBad7 3 2 20 2" xfId="15877" xr:uid="{00000000-0005-0000-0000-000087230000}"/>
    <cellStyle name="SAPBEXexcBad7 3 2 20 2 2" xfId="39779" xr:uid="{00000000-0005-0000-0000-000088230000}"/>
    <cellStyle name="SAPBEXexcBad7 3 2 20 2 3" xfId="46697" xr:uid="{00000000-0005-0000-0000-000089230000}"/>
    <cellStyle name="SAPBEXexcBad7 3 2 20 2 4" xfId="48225" xr:uid="{00000000-0005-0000-0000-00008A230000}"/>
    <cellStyle name="SAPBEXexcBad7 3 2 20 3" xfId="22898" xr:uid="{00000000-0005-0000-0000-00008B230000}"/>
    <cellStyle name="SAPBEXexcBad7 3 2 20 4" xfId="29359" xr:uid="{00000000-0005-0000-0000-00008C230000}"/>
    <cellStyle name="SAPBEXexcBad7 3 2 20 5" xfId="36160" xr:uid="{00000000-0005-0000-0000-00008D230000}"/>
    <cellStyle name="SAPBEXexcBad7 3 2 20 6" xfId="43151" xr:uid="{00000000-0005-0000-0000-00008E230000}"/>
    <cellStyle name="SAPBEXexcBad7 3 2 20 7" xfId="53228" xr:uid="{00000000-0005-0000-0000-00008F230000}"/>
    <cellStyle name="SAPBEXexcBad7 3 2 21" xfId="7294" xr:uid="{00000000-0005-0000-0000-000090230000}"/>
    <cellStyle name="SAPBEXexcBad7 3 2 21 2" xfId="17080" xr:uid="{00000000-0005-0000-0000-000091230000}"/>
    <cellStyle name="SAPBEXexcBad7 3 2 21 2 2" xfId="40503" xr:uid="{00000000-0005-0000-0000-000092230000}"/>
    <cellStyle name="SAPBEXexcBad7 3 2 21 2 3" xfId="47421" xr:uid="{00000000-0005-0000-0000-000093230000}"/>
    <cellStyle name="SAPBEXexcBad7 3 2 21 2 4" xfId="47572" xr:uid="{00000000-0005-0000-0000-000094230000}"/>
    <cellStyle name="SAPBEXexcBad7 3 2 21 3" xfId="24042" xr:uid="{00000000-0005-0000-0000-000095230000}"/>
    <cellStyle name="SAPBEXexcBad7 3 2 21 4" xfId="30472" xr:uid="{00000000-0005-0000-0000-000096230000}"/>
    <cellStyle name="SAPBEXexcBad7 3 2 21 5" xfId="36919" xr:uid="{00000000-0005-0000-0000-000097230000}"/>
    <cellStyle name="SAPBEXexcBad7 3 2 21 6" xfId="43875" xr:uid="{00000000-0005-0000-0000-000098230000}"/>
    <cellStyle name="SAPBEXexcBad7 3 2 21 7" xfId="52496" xr:uid="{00000000-0005-0000-0000-000099230000}"/>
    <cellStyle name="SAPBEXexcBad7 3 2 22" xfId="7535" xr:uid="{00000000-0005-0000-0000-00009A230000}"/>
    <cellStyle name="SAPBEXexcBad7 3 2 22 2" xfId="17320" xr:uid="{00000000-0005-0000-0000-00009B230000}"/>
    <cellStyle name="SAPBEXexcBad7 3 2 22 3" xfId="24282" xr:uid="{00000000-0005-0000-0000-00009C230000}"/>
    <cellStyle name="SAPBEXexcBad7 3 2 22 4" xfId="30710" xr:uid="{00000000-0005-0000-0000-00009D230000}"/>
    <cellStyle name="SAPBEXexcBad7 3 2 22 5" xfId="37173" xr:uid="{00000000-0005-0000-0000-00009E230000}"/>
    <cellStyle name="SAPBEXexcBad7 3 2 22 6" xfId="44119" xr:uid="{00000000-0005-0000-0000-00009F230000}"/>
    <cellStyle name="SAPBEXexcBad7 3 2 22 7" xfId="51879" xr:uid="{00000000-0005-0000-0000-0000A0230000}"/>
    <cellStyle name="SAPBEXexcBad7 3 2 23" xfId="8477" xr:uid="{00000000-0005-0000-0000-0000A1230000}"/>
    <cellStyle name="SAPBEXexcBad7 3 2 23 2" xfId="18261" xr:uid="{00000000-0005-0000-0000-0000A2230000}"/>
    <cellStyle name="SAPBEXexcBad7 3 2 23 3" xfId="25198" xr:uid="{00000000-0005-0000-0000-0000A3230000}"/>
    <cellStyle name="SAPBEXexcBad7 3 2 23 4" xfId="31611" xr:uid="{00000000-0005-0000-0000-0000A4230000}"/>
    <cellStyle name="SAPBEXexcBad7 3 2 24" xfId="7923" xr:uid="{00000000-0005-0000-0000-0000A5230000}"/>
    <cellStyle name="SAPBEXexcBad7 3 2 24 2" xfId="17707" xr:uid="{00000000-0005-0000-0000-0000A6230000}"/>
    <cellStyle name="SAPBEXexcBad7 3 2 24 3" xfId="24658" xr:uid="{00000000-0005-0000-0000-0000A7230000}"/>
    <cellStyle name="SAPBEXexcBad7 3 2 24 4" xfId="31079" xr:uid="{00000000-0005-0000-0000-0000A8230000}"/>
    <cellStyle name="SAPBEXexcBad7 3 2 25" xfId="7720" xr:uid="{00000000-0005-0000-0000-0000A9230000}"/>
    <cellStyle name="SAPBEXexcBad7 3 2 25 2" xfId="17505" xr:uid="{00000000-0005-0000-0000-0000AA230000}"/>
    <cellStyle name="SAPBEXexcBad7 3 2 25 3" xfId="24462" xr:uid="{00000000-0005-0000-0000-0000AB230000}"/>
    <cellStyle name="SAPBEXexcBad7 3 2 25 4" xfId="30888" xr:uid="{00000000-0005-0000-0000-0000AC230000}"/>
    <cellStyle name="SAPBEXexcBad7 3 2 26" xfId="8345" xr:uid="{00000000-0005-0000-0000-0000AD230000}"/>
    <cellStyle name="SAPBEXexcBad7 3 2 26 2" xfId="18129" xr:uid="{00000000-0005-0000-0000-0000AE230000}"/>
    <cellStyle name="SAPBEXexcBad7 3 2 26 3" xfId="25069" xr:uid="{00000000-0005-0000-0000-0000AF230000}"/>
    <cellStyle name="SAPBEXexcBad7 3 2 26 4" xfId="31485" xr:uid="{00000000-0005-0000-0000-0000B0230000}"/>
    <cellStyle name="SAPBEXexcBad7 3 2 27" xfId="8068" xr:uid="{00000000-0005-0000-0000-0000B1230000}"/>
    <cellStyle name="SAPBEXexcBad7 3 2 27 2" xfId="17852" xr:uid="{00000000-0005-0000-0000-0000B2230000}"/>
    <cellStyle name="SAPBEXexcBad7 3 2 27 3" xfId="24800" xr:uid="{00000000-0005-0000-0000-0000B3230000}"/>
    <cellStyle name="SAPBEXexcBad7 3 2 27 4" xfId="31221" xr:uid="{00000000-0005-0000-0000-0000B4230000}"/>
    <cellStyle name="SAPBEXexcBad7 3 2 28" xfId="8770" xr:uid="{00000000-0005-0000-0000-0000B5230000}"/>
    <cellStyle name="SAPBEXexcBad7 3 2 28 2" xfId="18554" xr:uid="{00000000-0005-0000-0000-0000B6230000}"/>
    <cellStyle name="SAPBEXexcBad7 3 2 28 3" xfId="25486" xr:uid="{00000000-0005-0000-0000-0000B7230000}"/>
    <cellStyle name="SAPBEXexcBad7 3 2 28 4" xfId="31898" xr:uid="{00000000-0005-0000-0000-0000B8230000}"/>
    <cellStyle name="SAPBEXexcBad7 3 2 29" xfId="8008" xr:uid="{00000000-0005-0000-0000-0000B9230000}"/>
    <cellStyle name="SAPBEXexcBad7 3 2 29 2" xfId="17792" xr:uid="{00000000-0005-0000-0000-0000BA230000}"/>
    <cellStyle name="SAPBEXexcBad7 3 2 29 3" xfId="24741" xr:uid="{00000000-0005-0000-0000-0000BB230000}"/>
    <cellStyle name="SAPBEXexcBad7 3 2 29 4" xfId="31162" xr:uid="{00000000-0005-0000-0000-0000BC230000}"/>
    <cellStyle name="SAPBEXexcBad7 3 2 3" xfId="3784" xr:uid="{00000000-0005-0000-0000-0000BD230000}"/>
    <cellStyle name="SAPBEXexcBad7 3 2 3 2" xfId="13706" xr:uid="{00000000-0005-0000-0000-0000BE230000}"/>
    <cellStyle name="SAPBEXexcBad7 3 2 3 2 2" xfId="37689" xr:uid="{00000000-0005-0000-0000-0000BF230000}"/>
    <cellStyle name="SAPBEXexcBad7 3 2 3 2 3" xfId="44633" xr:uid="{00000000-0005-0000-0000-0000C0230000}"/>
    <cellStyle name="SAPBEXexcBad7 3 2 3 2 4" xfId="52114" xr:uid="{00000000-0005-0000-0000-0000C1230000}"/>
    <cellStyle name="SAPBEXexcBad7 3 2 3 3" xfId="20860" xr:uid="{00000000-0005-0000-0000-0000C2230000}"/>
    <cellStyle name="SAPBEXexcBad7 3 2 3 4" xfId="27359" xr:uid="{00000000-0005-0000-0000-0000C3230000}"/>
    <cellStyle name="SAPBEXexcBad7 3 2 3 5" xfId="33948" xr:uid="{00000000-0005-0000-0000-0000C4230000}"/>
    <cellStyle name="SAPBEXexcBad7 3 2 3 6" xfId="41082" xr:uid="{00000000-0005-0000-0000-0000C5230000}"/>
    <cellStyle name="SAPBEXexcBad7 3 2 3 7" xfId="52833" xr:uid="{00000000-0005-0000-0000-0000C6230000}"/>
    <cellStyle name="SAPBEXexcBad7 3 2 30" xfId="11672" xr:uid="{00000000-0005-0000-0000-0000C7230000}"/>
    <cellStyle name="SAPBEXexcBad7 3 2 30 2" xfId="19131" xr:uid="{00000000-0005-0000-0000-0000C8230000}"/>
    <cellStyle name="SAPBEXexcBad7 3 2 30 3" xfId="25763" xr:uid="{00000000-0005-0000-0000-0000C9230000}"/>
    <cellStyle name="SAPBEXexcBad7 3 2 31" xfId="9405" xr:uid="{00000000-0005-0000-0000-0000CA230000}"/>
    <cellStyle name="SAPBEXexcBad7 3 2 32" xfId="9263" xr:uid="{00000000-0005-0000-0000-0000CB230000}"/>
    <cellStyle name="SAPBEXexcBad7 3 2 33" xfId="32220" xr:uid="{00000000-0005-0000-0000-0000CC230000}"/>
    <cellStyle name="SAPBEXexcBad7 3 2 34" xfId="35763" xr:uid="{00000000-0005-0000-0000-0000CD230000}"/>
    <cellStyle name="SAPBEXexcBad7 3 2 35" xfId="48560" xr:uid="{00000000-0005-0000-0000-0000CE230000}"/>
    <cellStyle name="SAPBEXexcBad7 3 2 4" xfId="4049" xr:uid="{00000000-0005-0000-0000-0000CF230000}"/>
    <cellStyle name="SAPBEXexcBad7 3 2 4 2" xfId="13936" xr:uid="{00000000-0005-0000-0000-0000D0230000}"/>
    <cellStyle name="SAPBEXexcBad7 3 2 4 2 2" xfId="37353" xr:uid="{00000000-0005-0000-0000-0000D1230000}"/>
    <cellStyle name="SAPBEXexcBad7 3 2 4 2 3" xfId="44299" xr:uid="{00000000-0005-0000-0000-0000D2230000}"/>
    <cellStyle name="SAPBEXexcBad7 3 2 4 2 4" xfId="52217" xr:uid="{00000000-0005-0000-0000-0000D3230000}"/>
    <cellStyle name="SAPBEXexcBad7 3 2 4 3" xfId="21032" xr:uid="{00000000-0005-0000-0000-0000D4230000}"/>
    <cellStyle name="SAPBEXexcBad7 3 2 4 4" xfId="27528" xr:uid="{00000000-0005-0000-0000-0000D5230000}"/>
    <cellStyle name="SAPBEXexcBad7 3 2 4 5" xfId="33607" xr:uid="{00000000-0005-0000-0000-0000D6230000}"/>
    <cellStyle name="SAPBEXexcBad7 3 2 4 6" xfId="40743" xr:uid="{00000000-0005-0000-0000-0000D7230000}"/>
    <cellStyle name="SAPBEXexcBad7 3 2 4 7" xfId="53420" xr:uid="{00000000-0005-0000-0000-0000D8230000}"/>
    <cellStyle name="SAPBEXexcBad7 3 2 5" xfId="5013" xr:uid="{00000000-0005-0000-0000-0000D9230000}"/>
    <cellStyle name="SAPBEXexcBad7 3 2 5 2" xfId="14870" xr:uid="{00000000-0005-0000-0000-0000DA230000}"/>
    <cellStyle name="SAPBEXexcBad7 3 2 5 2 2" xfId="38133" xr:uid="{00000000-0005-0000-0000-0000DB230000}"/>
    <cellStyle name="SAPBEXexcBad7 3 2 5 2 3" xfId="45057" xr:uid="{00000000-0005-0000-0000-0000DC230000}"/>
    <cellStyle name="SAPBEXexcBad7 3 2 5 2 4" xfId="49707" xr:uid="{00000000-0005-0000-0000-0000DD230000}"/>
    <cellStyle name="SAPBEXexcBad7 3 2 5 3" xfId="21916" xr:uid="{00000000-0005-0000-0000-0000DE230000}"/>
    <cellStyle name="SAPBEXexcBad7 3 2 5 4" xfId="28380" xr:uid="{00000000-0005-0000-0000-0000DF230000}"/>
    <cellStyle name="SAPBEXexcBad7 3 2 5 5" xfId="34467" xr:uid="{00000000-0005-0000-0000-0000E0230000}"/>
    <cellStyle name="SAPBEXexcBad7 3 2 5 6" xfId="41511" xr:uid="{00000000-0005-0000-0000-0000E1230000}"/>
    <cellStyle name="SAPBEXexcBad7 3 2 5 7" xfId="54478" xr:uid="{00000000-0005-0000-0000-0000E2230000}"/>
    <cellStyle name="SAPBEXexcBad7 3 2 6" xfId="5142" xr:uid="{00000000-0005-0000-0000-0000E3230000}"/>
    <cellStyle name="SAPBEXexcBad7 3 2 6 2" xfId="14999" xr:uid="{00000000-0005-0000-0000-0000E4230000}"/>
    <cellStyle name="SAPBEXexcBad7 3 2 6 2 2" xfId="37712" xr:uid="{00000000-0005-0000-0000-0000E5230000}"/>
    <cellStyle name="SAPBEXexcBad7 3 2 6 2 3" xfId="44656" xr:uid="{00000000-0005-0000-0000-0000E6230000}"/>
    <cellStyle name="SAPBEXexcBad7 3 2 6 2 4" xfId="49128" xr:uid="{00000000-0005-0000-0000-0000E7230000}"/>
    <cellStyle name="SAPBEXexcBad7 3 2 6 3" xfId="22042" xr:uid="{00000000-0005-0000-0000-0000E8230000}"/>
    <cellStyle name="SAPBEXexcBad7 3 2 6 4" xfId="28505" xr:uid="{00000000-0005-0000-0000-0000E9230000}"/>
    <cellStyle name="SAPBEXexcBad7 3 2 6 5" xfId="33971" xr:uid="{00000000-0005-0000-0000-0000EA230000}"/>
    <cellStyle name="SAPBEXexcBad7 3 2 6 6" xfId="41105" xr:uid="{00000000-0005-0000-0000-0000EB230000}"/>
    <cellStyle name="SAPBEXexcBad7 3 2 6 7" xfId="51596" xr:uid="{00000000-0005-0000-0000-0000EC230000}"/>
    <cellStyle name="SAPBEXexcBad7 3 2 7" xfId="4579" xr:uid="{00000000-0005-0000-0000-0000ED230000}"/>
    <cellStyle name="SAPBEXexcBad7 3 2 7 2" xfId="14441" xr:uid="{00000000-0005-0000-0000-0000EE230000}"/>
    <cellStyle name="SAPBEXexcBad7 3 2 7 2 2" xfId="37369" xr:uid="{00000000-0005-0000-0000-0000EF230000}"/>
    <cellStyle name="SAPBEXexcBad7 3 2 7 2 3" xfId="44315" xr:uid="{00000000-0005-0000-0000-0000F0230000}"/>
    <cellStyle name="SAPBEXexcBad7 3 2 7 2 4" xfId="47676" xr:uid="{00000000-0005-0000-0000-0000F1230000}"/>
    <cellStyle name="SAPBEXexcBad7 3 2 7 3" xfId="21496" xr:uid="{00000000-0005-0000-0000-0000F2230000}"/>
    <cellStyle name="SAPBEXexcBad7 3 2 7 4" xfId="27967" xr:uid="{00000000-0005-0000-0000-0000F3230000}"/>
    <cellStyle name="SAPBEXexcBad7 3 2 7 5" xfId="33623" xr:uid="{00000000-0005-0000-0000-0000F4230000}"/>
    <cellStyle name="SAPBEXexcBad7 3 2 7 6" xfId="40759" xr:uid="{00000000-0005-0000-0000-0000F5230000}"/>
    <cellStyle name="SAPBEXexcBad7 3 2 7 7" xfId="53222" xr:uid="{00000000-0005-0000-0000-0000F6230000}"/>
    <cellStyle name="SAPBEXexcBad7 3 2 8" xfId="4661" xr:uid="{00000000-0005-0000-0000-0000F7230000}"/>
    <cellStyle name="SAPBEXexcBad7 3 2 8 2" xfId="14523" xr:uid="{00000000-0005-0000-0000-0000F8230000}"/>
    <cellStyle name="SAPBEXexcBad7 3 2 8 2 2" xfId="38397" xr:uid="{00000000-0005-0000-0000-0000F9230000}"/>
    <cellStyle name="SAPBEXexcBad7 3 2 8 2 3" xfId="45315" xr:uid="{00000000-0005-0000-0000-0000FA230000}"/>
    <cellStyle name="SAPBEXexcBad7 3 2 8 2 4" xfId="48689" xr:uid="{00000000-0005-0000-0000-0000FB230000}"/>
    <cellStyle name="SAPBEXexcBad7 3 2 8 3" xfId="21575" xr:uid="{00000000-0005-0000-0000-0000FC230000}"/>
    <cellStyle name="SAPBEXexcBad7 3 2 8 4" xfId="28045" xr:uid="{00000000-0005-0000-0000-0000FD230000}"/>
    <cellStyle name="SAPBEXexcBad7 3 2 8 5" xfId="34731" xr:uid="{00000000-0005-0000-0000-0000FE230000}"/>
    <cellStyle name="SAPBEXexcBad7 3 2 8 6" xfId="41769" xr:uid="{00000000-0005-0000-0000-0000FF230000}"/>
    <cellStyle name="SAPBEXexcBad7 3 2 8 7" xfId="51454" xr:uid="{00000000-0005-0000-0000-000000240000}"/>
    <cellStyle name="SAPBEXexcBad7 3 2 9" xfId="5261" xr:uid="{00000000-0005-0000-0000-000001240000}"/>
    <cellStyle name="SAPBEXexcBad7 3 2 9 2" xfId="15118" xr:uid="{00000000-0005-0000-0000-000002240000}"/>
    <cellStyle name="SAPBEXexcBad7 3 2 9 2 2" xfId="38475" xr:uid="{00000000-0005-0000-0000-000003240000}"/>
    <cellStyle name="SAPBEXexcBad7 3 2 9 2 3" xfId="45393" xr:uid="{00000000-0005-0000-0000-000004240000}"/>
    <cellStyle name="SAPBEXexcBad7 3 2 9 2 4" xfId="48557" xr:uid="{00000000-0005-0000-0000-000005240000}"/>
    <cellStyle name="SAPBEXexcBad7 3 2 9 3" xfId="22160" xr:uid="{00000000-0005-0000-0000-000006240000}"/>
    <cellStyle name="SAPBEXexcBad7 3 2 9 4" xfId="28623" xr:uid="{00000000-0005-0000-0000-000007240000}"/>
    <cellStyle name="SAPBEXexcBad7 3 2 9 5" xfId="34809" xr:uid="{00000000-0005-0000-0000-000008240000}"/>
    <cellStyle name="SAPBEXexcBad7 3 2 9 6" xfId="41847" xr:uid="{00000000-0005-0000-0000-000009240000}"/>
    <cellStyle name="SAPBEXexcBad7 3 2 9 7" xfId="53108" xr:uid="{00000000-0005-0000-0000-00000A240000}"/>
    <cellStyle name="SAPBEXexcBad7 3 20" xfId="7890" xr:uid="{00000000-0005-0000-0000-00000B240000}"/>
    <cellStyle name="SAPBEXexcBad7 3 20 2" xfId="17674" xr:uid="{00000000-0005-0000-0000-00000C240000}"/>
    <cellStyle name="SAPBEXexcBad7 3 20 3" xfId="24626" xr:uid="{00000000-0005-0000-0000-00000D240000}"/>
    <cellStyle name="SAPBEXexcBad7 3 20 4" xfId="31049" xr:uid="{00000000-0005-0000-0000-00000E240000}"/>
    <cellStyle name="SAPBEXexcBad7 3 21" xfId="8609" xr:uid="{00000000-0005-0000-0000-00000F240000}"/>
    <cellStyle name="SAPBEXexcBad7 3 21 2" xfId="18393" xr:uid="{00000000-0005-0000-0000-000010240000}"/>
    <cellStyle name="SAPBEXexcBad7 3 21 3" xfId="25328" xr:uid="{00000000-0005-0000-0000-000011240000}"/>
    <cellStyle name="SAPBEXexcBad7 3 21 4" xfId="31741" xr:uid="{00000000-0005-0000-0000-000012240000}"/>
    <cellStyle name="SAPBEXexcBad7 3 22" xfId="11560" xr:uid="{00000000-0005-0000-0000-000013240000}"/>
    <cellStyle name="SAPBEXexcBad7 3 22 2" xfId="19019" xr:uid="{00000000-0005-0000-0000-000014240000}"/>
    <cellStyle name="SAPBEXexcBad7 3 22 3" xfId="25651" xr:uid="{00000000-0005-0000-0000-000015240000}"/>
    <cellStyle name="SAPBEXexcBad7 3 23" xfId="9275" xr:uid="{00000000-0005-0000-0000-000016240000}"/>
    <cellStyle name="SAPBEXexcBad7 3 24" xfId="13774" xr:uid="{00000000-0005-0000-0000-000017240000}"/>
    <cellStyle name="SAPBEXexcBad7 3 25" xfId="51660" xr:uid="{00000000-0005-0000-0000-000018240000}"/>
    <cellStyle name="SAPBEXexcBad7 3 3" xfId="913" xr:uid="{00000000-0005-0000-0000-000019240000}"/>
    <cellStyle name="SAPBEXexcBad7 3 3 2" xfId="2802" xr:uid="{00000000-0005-0000-0000-00001A240000}"/>
    <cellStyle name="SAPBEXexcBad7 3 3 2 2" xfId="13029" xr:uid="{00000000-0005-0000-0000-00001B240000}"/>
    <cellStyle name="SAPBEXexcBad7 3 3 2 2 2" xfId="20425" xr:uid="{00000000-0005-0000-0000-00001C240000}"/>
    <cellStyle name="SAPBEXexcBad7 3 3 2 2 3" xfId="27032" xr:uid="{00000000-0005-0000-0000-00001D240000}"/>
    <cellStyle name="SAPBEXexcBad7 3 3 2 3" xfId="10619" xr:uid="{00000000-0005-0000-0000-00001E240000}"/>
    <cellStyle name="SAPBEXexcBad7 3 3 2 4" xfId="10044" xr:uid="{00000000-0005-0000-0000-00001F240000}"/>
    <cellStyle name="SAPBEXexcBad7 3 3 2 5" xfId="16615" xr:uid="{00000000-0005-0000-0000-000020240000}"/>
    <cellStyle name="SAPBEXexcBad7 3 3 2 6" xfId="38335" xr:uid="{00000000-0005-0000-0000-000021240000}"/>
    <cellStyle name="SAPBEXexcBad7 3 3 2 7" xfId="45253" xr:uid="{00000000-0005-0000-0000-000022240000}"/>
    <cellStyle name="SAPBEXexcBad7 3 3 2 8" xfId="48477" xr:uid="{00000000-0005-0000-0000-000023240000}"/>
    <cellStyle name="SAPBEXexcBad7 3 3 3" xfId="11792" xr:uid="{00000000-0005-0000-0000-000024240000}"/>
    <cellStyle name="SAPBEXexcBad7 3 3 3 2" xfId="19251" xr:uid="{00000000-0005-0000-0000-000025240000}"/>
    <cellStyle name="SAPBEXexcBad7 3 3 3 3" xfId="25883" xr:uid="{00000000-0005-0000-0000-000026240000}"/>
    <cellStyle name="SAPBEXexcBad7 3 3 4" xfId="9613" xr:uid="{00000000-0005-0000-0000-000027240000}"/>
    <cellStyle name="SAPBEXexcBad7 3 3 5" xfId="11439" xr:uid="{00000000-0005-0000-0000-000028240000}"/>
    <cellStyle name="SAPBEXexcBad7 3 3 6" xfId="34669" xr:uid="{00000000-0005-0000-0000-000029240000}"/>
    <cellStyle name="SAPBEXexcBad7 3 3 7" xfId="41707" xr:uid="{00000000-0005-0000-0000-00002A240000}"/>
    <cellStyle name="SAPBEXexcBad7 3 3 8" xfId="51588" xr:uid="{00000000-0005-0000-0000-00002B240000}"/>
    <cellStyle name="SAPBEXexcBad7 3 4" xfId="1188" xr:uid="{00000000-0005-0000-0000-00002C240000}"/>
    <cellStyle name="SAPBEXexcBad7 3 4 2" xfId="10817" xr:uid="{00000000-0005-0000-0000-00002D240000}"/>
    <cellStyle name="SAPBEXexcBad7 3 4 2 2" xfId="9224" xr:uid="{00000000-0005-0000-0000-00002E240000}"/>
    <cellStyle name="SAPBEXexcBad7 3 4 2 3" xfId="38106" xr:uid="{00000000-0005-0000-0000-00002F240000}"/>
    <cellStyle name="SAPBEXexcBad7 3 4 2 4" xfId="45031" xr:uid="{00000000-0005-0000-0000-000030240000}"/>
    <cellStyle name="SAPBEXexcBad7 3 4 2 5" xfId="49372" xr:uid="{00000000-0005-0000-0000-000031240000}"/>
    <cellStyle name="SAPBEXexcBad7 3 4 3" xfId="11967" xr:uid="{00000000-0005-0000-0000-000032240000}"/>
    <cellStyle name="SAPBEXexcBad7 3 4 3 2" xfId="19426" xr:uid="{00000000-0005-0000-0000-000033240000}"/>
    <cellStyle name="SAPBEXexcBad7 3 4 3 3" xfId="26053" xr:uid="{00000000-0005-0000-0000-000034240000}"/>
    <cellStyle name="SAPBEXexcBad7 3 4 4" xfId="9856" xr:uid="{00000000-0005-0000-0000-000035240000}"/>
    <cellStyle name="SAPBEXexcBad7 3 4 5" xfId="13220" xr:uid="{00000000-0005-0000-0000-000036240000}"/>
    <cellStyle name="SAPBEXexcBad7 3 4 6" xfId="34441" xr:uid="{00000000-0005-0000-0000-000037240000}"/>
    <cellStyle name="SAPBEXexcBad7 3 4 7" xfId="41485" xr:uid="{00000000-0005-0000-0000-000038240000}"/>
    <cellStyle name="SAPBEXexcBad7 3 4 8" xfId="52558" xr:uid="{00000000-0005-0000-0000-000039240000}"/>
    <cellStyle name="SAPBEXexcBad7 3 5" xfId="1086" xr:uid="{00000000-0005-0000-0000-00003A240000}"/>
    <cellStyle name="SAPBEXexcBad7 3 5 2" xfId="10090" xr:uid="{00000000-0005-0000-0000-00003B240000}"/>
    <cellStyle name="SAPBEXexcBad7 3 5 2 2" xfId="15345" xr:uid="{00000000-0005-0000-0000-00003C240000}"/>
    <cellStyle name="SAPBEXexcBad7 3 5 2 3" xfId="38739" xr:uid="{00000000-0005-0000-0000-00003D240000}"/>
    <cellStyle name="SAPBEXexcBad7 3 5 2 4" xfId="45657" xr:uid="{00000000-0005-0000-0000-00003E240000}"/>
    <cellStyle name="SAPBEXexcBad7 3 5 2 5" xfId="49473" xr:uid="{00000000-0005-0000-0000-00003F240000}"/>
    <cellStyle name="SAPBEXexcBad7 3 5 3" xfId="10719" xr:uid="{00000000-0005-0000-0000-000040240000}"/>
    <cellStyle name="SAPBEXexcBad7 3 5 3 2" xfId="14725" xr:uid="{00000000-0005-0000-0000-000041240000}"/>
    <cellStyle name="SAPBEXexcBad7 3 5 4" xfId="11879" xr:uid="{00000000-0005-0000-0000-000042240000}"/>
    <cellStyle name="SAPBEXexcBad7 3 5 4 2" xfId="19338" xr:uid="{00000000-0005-0000-0000-000043240000}"/>
    <cellStyle name="SAPBEXexcBad7 3 5 4 3" xfId="25969" xr:uid="{00000000-0005-0000-0000-000044240000}"/>
    <cellStyle name="SAPBEXexcBad7 3 5 5" xfId="9756" xr:uid="{00000000-0005-0000-0000-000045240000}"/>
    <cellStyle name="SAPBEXexcBad7 3 5 6" xfId="9481" xr:uid="{00000000-0005-0000-0000-000046240000}"/>
    <cellStyle name="SAPBEXexcBad7 3 5 7" xfId="35074" xr:uid="{00000000-0005-0000-0000-000047240000}"/>
    <cellStyle name="SAPBEXexcBad7 3 5 8" xfId="42111" xr:uid="{00000000-0005-0000-0000-000048240000}"/>
    <cellStyle name="SAPBEXexcBad7 3 5 9" xfId="50281" xr:uid="{00000000-0005-0000-0000-000049240000}"/>
    <cellStyle name="SAPBEXexcBad7 3 6" xfId="1502" xr:uid="{00000000-0005-0000-0000-00004A240000}"/>
    <cellStyle name="SAPBEXexcBad7 3 6 2" xfId="12161" xr:uid="{00000000-0005-0000-0000-00004B240000}"/>
    <cellStyle name="SAPBEXexcBad7 3 6 2 2" xfId="19620" xr:uid="{00000000-0005-0000-0000-00004C240000}"/>
    <cellStyle name="SAPBEXexcBad7 3 6 2 3" xfId="26243" xr:uid="{00000000-0005-0000-0000-00004D240000}"/>
    <cellStyle name="SAPBEXexcBad7 3 6 2 4" xfId="38939" xr:uid="{00000000-0005-0000-0000-00004E240000}"/>
    <cellStyle name="SAPBEXexcBad7 3 6 2 5" xfId="45857" xr:uid="{00000000-0005-0000-0000-00004F240000}"/>
    <cellStyle name="SAPBEXexcBad7 3 6 2 6" xfId="49541" xr:uid="{00000000-0005-0000-0000-000050240000}"/>
    <cellStyle name="SAPBEXexcBad7 3 6 3" xfId="11054" xr:uid="{00000000-0005-0000-0000-000051240000}"/>
    <cellStyle name="SAPBEXexcBad7 3 6 4" xfId="18706" xr:uid="{00000000-0005-0000-0000-000052240000}"/>
    <cellStyle name="SAPBEXexcBad7 3 6 5" xfId="35276" xr:uid="{00000000-0005-0000-0000-000053240000}"/>
    <cellStyle name="SAPBEXexcBad7 3 6 6" xfId="42311" xr:uid="{00000000-0005-0000-0000-000054240000}"/>
    <cellStyle name="SAPBEXexcBad7 3 6 7" xfId="51710" xr:uid="{00000000-0005-0000-0000-000055240000}"/>
    <cellStyle name="SAPBEXexcBad7 3 7" xfId="1929" xr:uid="{00000000-0005-0000-0000-000056240000}"/>
    <cellStyle name="SAPBEXexcBad7 3 7 2" xfId="12281" xr:uid="{00000000-0005-0000-0000-000057240000}"/>
    <cellStyle name="SAPBEXexcBad7 3 7 2 2" xfId="19740" xr:uid="{00000000-0005-0000-0000-000058240000}"/>
    <cellStyle name="SAPBEXexcBad7 3 7 2 3" xfId="26363" xr:uid="{00000000-0005-0000-0000-000059240000}"/>
    <cellStyle name="SAPBEXexcBad7 3 7 2 4" xfId="39339" xr:uid="{00000000-0005-0000-0000-00005A240000}"/>
    <cellStyle name="SAPBEXexcBad7 3 7 2 5" xfId="46257" xr:uid="{00000000-0005-0000-0000-00005B240000}"/>
    <cellStyle name="SAPBEXexcBad7 3 7 2 6" xfId="48876" xr:uid="{00000000-0005-0000-0000-00005C240000}"/>
    <cellStyle name="SAPBEXexcBad7 3 7 3" xfId="11351" xr:uid="{00000000-0005-0000-0000-00005D240000}"/>
    <cellStyle name="SAPBEXexcBad7 3 7 4" xfId="18884" xr:uid="{00000000-0005-0000-0000-00005E240000}"/>
    <cellStyle name="SAPBEXexcBad7 3 7 5" xfId="35705" xr:uid="{00000000-0005-0000-0000-00005F240000}"/>
    <cellStyle name="SAPBEXexcBad7 3 7 6" xfId="42711" xr:uid="{00000000-0005-0000-0000-000060240000}"/>
    <cellStyle name="SAPBEXexcBad7 3 7 7" xfId="53774" xr:uid="{00000000-0005-0000-0000-000061240000}"/>
    <cellStyle name="SAPBEXexcBad7 3 8" xfId="2141" xr:uid="{00000000-0005-0000-0000-000062240000}"/>
    <cellStyle name="SAPBEXexcBad7 3 8 2" xfId="12405" xr:uid="{00000000-0005-0000-0000-000063240000}"/>
    <cellStyle name="SAPBEXexcBad7 3 8 2 2" xfId="19861" xr:uid="{00000000-0005-0000-0000-000064240000}"/>
    <cellStyle name="SAPBEXexcBad7 3 8 2 3" xfId="26483" xr:uid="{00000000-0005-0000-0000-000065240000}"/>
    <cellStyle name="SAPBEXexcBad7 3 8 2 4" xfId="40365" xr:uid="{00000000-0005-0000-0000-000066240000}"/>
    <cellStyle name="SAPBEXexcBad7 3 8 2 5" xfId="47283" xr:uid="{00000000-0005-0000-0000-000067240000}"/>
    <cellStyle name="SAPBEXexcBad7 3 8 2 6" xfId="48014" xr:uid="{00000000-0005-0000-0000-000068240000}"/>
    <cellStyle name="SAPBEXexcBad7 3 8 3" xfId="10337" xr:uid="{00000000-0005-0000-0000-000069240000}"/>
    <cellStyle name="SAPBEXexcBad7 3 8 4" xfId="13342" xr:uid="{00000000-0005-0000-0000-00006A240000}"/>
    <cellStyle name="SAPBEXexcBad7 3 8 5" xfId="20664" xr:uid="{00000000-0005-0000-0000-00006B240000}"/>
    <cellStyle name="SAPBEXexcBad7 3 8 6" xfId="36781" xr:uid="{00000000-0005-0000-0000-00006C240000}"/>
    <cellStyle name="SAPBEXexcBad7 3 8 7" xfId="43737" xr:uid="{00000000-0005-0000-0000-00006D240000}"/>
    <cellStyle name="SAPBEXexcBad7 3 8 8" xfId="54328" xr:uid="{00000000-0005-0000-0000-00006E240000}"/>
    <cellStyle name="SAPBEXexcBad7 3 9" xfId="2295" xr:uid="{00000000-0005-0000-0000-00006F240000}"/>
    <cellStyle name="SAPBEXexcBad7 3 9 2" xfId="12548" xr:uid="{00000000-0005-0000-0000-000070240000}"/>
    <cellStyle name="SAPBEXexcBad7 3 9 3" xfId="19985" xr:uid="{00000000-0005-0000-0000-000071240000}"/>
    <cellStyle name="SAPBEXexcBad7 3 9 4" xfId="26603" xr:uid="{00000000-0005-0000-0000-000072240000}"/>
    <cellStyle name="SAPBEXexcBad7 3 9 5" xfId="37035" xr:uid="{00000000-0005-0000-0000-000073240000}"/>
    <cellStyle name="SAPBEXexcBad7 3 9 6" xfId="43981" xr:uid="{00000000-0005-0000-0000-000074240000}"/>
    <cellStyle name="SAPBEXexcBad7 3 9 7" xfId="51637" xr:uid="{00000000-0005-0000-0000-000075240000}"/>
    <cellStyle name="SAPBEXexcBad7 4" xfId="357" xr:uid="{00000000-0005-0000-0000-000076240000}"/>
    <cellStyle name="SAPBEXexcBad7 4 10" xfId="5439" xr:uid="{00000000-0005-0000-0000-000077240000}"/>
    <cellStyle name="SAPBEXexcBad7 4 10 2" xfId="15296" xr:uid="{00000000-0005-0000-0000-000078240000}"/>
    <cellStyle name="SAPBEXexcBad7 4 10 2 2" xfId="38640" xr:uid="{00000000-0005-0000-0000-000079240000}"/>
    <cellStyle name="SAPBEXexcBad7 4 10 2 3" xfId="45558" xr:uid="{00000000-0005-0000-0000-00007A240000}"/>
    <cellStyle name="SAPBEXexcBad7 4 10 2 4" xfId="49739" xr:uid="{00000000-0005-0000-0000-00007B240000}"/>
    <cellStyle name="SAPBEXexcBad7 4 10 3" xfId="22337" xr:uid="{00000000-0005-0000-0000-00007C240000}"/>
    <cellStyle name="SAPBEXexcBad7 4 10 4" xfId="28799" xr:uid="{00000000-0005-0000-0000-00007D240000}"/>
    <cellStyle name="SAPBEXexcBad7 4 10 5" xfId="34974" xr:uid="{00000000-0005-0000-0000-00007E240000}"/>
    <cellStyle name="SAPBEXexcBad7 4 10 6" xfId="42012" xr:uid="{00000000-0005-0000-0000-00007F240000}"/>
    <cellStyle name="SAPBEXexcBad7 4 10 7" xfId="52302" xr:uid="{00000000-0005-0000-0000-000080240000}"/>
    <cellStyle name="SAPBEXexcBad7 4 11" xfId="6680" xr:uid="{00000000-0005-0000-0000-000081240000}"/>
    <cellStyle name="SAPBEXexcBad7 4 11 2" xfId="16523" xr:uid="{00000000-0005-0000-0000-000082240000}"/>
    <cellStyle name="SAPBEXexcBad7 4 11 2 2" xfId="39061" xr:uid="{00000000-0005-0000-0000-000083240000}"/>
    <cellStyle name="SAPBEXexcBad7 4 11 2 3" xfId="45979" xr:uid="{00000000-0005-0000-0000-000084240000}"/>
    <cellStyle name="SAPBEXexcBad7 4 11 2 4" xfId="48841" xr:uid="{00000000-0005-0000-0000-000085240000}"/>
    <cellStyle name="SAPBEXexcBad7 4 11 3" xfId="23526" xr:uid="{00000000-0005-0000-0000-000086240000}"/>
    <cellStyle name="SAPBEXexcBad7 4 11 4" xfId="29975" xr:uid="{00000000-0005-0000-0000-000087240000}"/>
    <cellStyle name="SAPBEXexcBad7 4 11 5" xfId="35398" xr:uid="{00000000-0005-0000-0000-000088240000}"/>
    <cellStyle name="SAPBEXexcBad7 4 11 6" xfId="42433" xr:uid="{00000000-0005-0000-0000-000089240000}"/>
    <cellStyle name="SAPBEXexcBad7 4 11 7" xfId="53118" xr:uid="{00000000-0005-0000-0000-00008A240000}"/>
    <cellStyle name="SAPBEXexcBad7 4 12" xfId="6937" xr:uid="{00000000-0005-0000-0000-00008B240000}"/>
    <cellStyle name="SAPBEXexcBad7 4 12 2" xfId="16727" xr:uid="{00000000-0005-0000-0000-00008C240000}"/>
    <cellStyle name="SAPBEXexcBad7 4 12 2 2" xfId="38943" xr:uid="{00000000-0005-0000-0000-00008D240000}"/>
    <cellStyle name="SAPBEXexcBad7 4 12 2 3" xfId="45861" xr:uid="{00000000-0005-0000-0000-00008E240000}"/>
    <cellStyle name="SAPBEXexcBad7 4 12 2 4" xfId="47904" xr:uid="{00000000-0005-0000-0000-00008F240000}"/>
    <cellStyle name="SAPBEXexcBad7 4 12 3" xfId="23695" xr:uid="{00000000-0005-0000-0000-000090240000}"/>
    <cellStyle name="SAPBEXexcBad7 4 12 4" xfId="30131" xr:uid="{00000000-0005-0000-0000-000091240000}"/>
    <cellStyle name="SAPBEXexcBad7 4 12 5" xfId="35280" xr:uid="{00000000-0005-0000-0000-000092240000}"/>
    <cellStyle name="SAPBEXexcBad7 4 12 6" xfId="42315" xr:uid="{00000000-0005-0000-0000-000093240000}"/>
    <cellStyle name="SAPBEXexcBad7 4 12 7" xfId="51300" xr:uid="{00000000-0005-0000-0000-000094240000}"/>
    <cellStyle name="SAPBEXexcBad7 4 13" xfId="6438" xr:uid="{00000000-0005-0000-0000-000095240000}"/>
    <cellStyle name="SAPBEXexcBad7 4 13 2" xfId="16282" xr:uid="{00000000-0005-0000-0000-000096240000}"/>
    <cellStyle name="SAPBEXexcBad7 4 13 2 2" xfId="39935" xr:uid="{00000000-0005-0000-0000-000097240000}"/>
    <cellStyle name="SAPBEXexcBad7 4 13 2 3" xfId="46853" xr:uid="{00000000-0005-0000-0000-000098240000}"/>
    <cellStyle name="SAPBEXexcBad7 4 13 2 4" xfId="49947" xr:uid="{00000000-0005-0000-0000-000099240000}"/>
    <cellStyle name="SAPBEXexcBad7 4 13 3" xfId="23290" xr:uid="{00000000-0005-0000-0000-00009A240000}"/>
    <cellStyle name="SAPBEXexcBad7 4 13 4" xfId="29741" xr:uid="{00000000-0005-0000-0000-00009B240000}"/>
    <cellStyle name="SAPBEXexcBad7 4 13 5" xfId="36323" xr:uid="{00000000-0005-0000-0000-00009C240000}"/>
    <cellStyle name="SAPBEXexcBad7 4 13 6" xfId="43307" xr:uid="{00000000-0005-0000-0000-00009D240000}"/>
    <cellStyle name="SAPBEXexcBad7 4 13 7" xfId="53513" xr:uid="{00000000-0005-0000-0000-00009E240000}"/>
    <cellStyle name="SAPBEXexcBad7 4 14" xfId="7098" xr:uid="{00000000-0005-0000-0000-00009F240000}"/>
    <cellStyle name="SAPBEXexcBad7 4 14 2" xfId="16888" xr:uid="{00000000-0005-0000-0000-0000A0240000}"/>
    <cellStyle name="SAPBEXexcBad7 4 14 2 2" xfId="40044" xr:uid="{00000000-0005-0000-0000-0000A1240000}"/>
    <cellStyle name="SAPBEXexcBad7 4 14 2 3" xfId="46962" xr:uid="{00000000-0005-0000-0000-0000A2240000}"/>
    <cellStyle name="SAPBEXexcBad7 4 14 2 4" xfId="48441" xr:uid="{00000000-0005-0000-0000-0000A3240000}"/>
    <cellStyle name="SAPBEXexcBad7 4 14 3" xfId="23852" xr:uid="{00000000-0005-0000-0000-0000A4240000}"/>
    <cellStyle name="SAPBEXexcBad7 4 14 4" xfId="30287" xr:uid="{00000000-0005-0000-0000-0000A5240000}"/>
    <cellStyle name="SAPBEXexcBad7 4 14 5" xfId="36459" xr:uid="{00000000-0005-0000-0000-0000A6240000}"/>
    <cellStyle name="SAPBEXexcBad7 4 14 6" xfId="43416" xr:uid="{00000000-0005-0000-0000-0000A7240000}"/>
    <cellStyle name="SAPBEXexcBad7 4 14 7" xfId="50649" xr:uid="{00000000-0005-0000-0000-0000A8240000}"/>
    <cellStyle name="SAPBEXexcBad7 4 15" xfId="6158" xr:uid="{00000000-0005-0000-0000-0000A9240000}"/>
    <cellStyle name="SAPBEXexcBad7 4 15 2" xfId="16006" xr:uid="{00000000-0005-0000-0000-0000AA240000}"/>
    <cellStyle name="SAPBEXexcBad7 4 15 2 2" xfId="40150" xr:uid="{00000000-0005-0000-0000-0000AB240000}"/>
    <cellStyle name="SAPBEXexcBad7 4 15 2 3" xfId="47068" xr:uid="{00000000-0005-0000-0000-0000AC240000}"/>
    <cellStyle name="SAPBEXexcBad7 4 15 2 4" xfId="48321" xr:uid="{00000000-0005-0000-0000-0000AD240000}"/>
    <cellStyle name="SAPBEXexcBad7 4 15 3" xfId="23022" xr:uid="{00000000-0005-0000-0000-0000AE240000}"/>
    <cellStyle name="SAPBEXexcBad7 4 15 4" xfId="29480" xr:uid="{00000000-0005-0000-0000-0000AF240000}"/>
    <cellStyle name="SAPBEXexcBad7 4 15 5" xfId="36565" xr:uid="{00000000-0005-0000-0000-0000B0240000}"/>
    <cellStyle name="SAPBEXexcBad7 4 15 6" xfId="43522" xr:uid="{00000000-0005-0000-0000-0000B1240000}"/>
    <cellStyle name="SAPBEXexcBad7 4 15 7" xfId="54395" xr:uid="{00000000-0005-0000-0000-0000B2240000}"/>
    <cellStyle name="SAPBEXexcBad7 4 16" xfId="6526" xr:uid="{00000000-0005-0000-0000-0000B3240000}"/>
    <cellStyle name="SAPBEXexcBad7 4 16 2" xfId="16369" xr:uid="{00000000-0005-0000-0000-0000B4240000}"/>
    <cellStyle name="SAPBEXexcBad7 4 16 2 2" xfId="39434" xr:uid="{00000000-0005-0000-0000-0000B5240000}"/>
    <cellStyle name="SAPBEXexcBad7 4 16 2 3" xfId="46352" xr:uid="{00000000-0005-0000-0000-0000B6240000}"/>
    <cellStyle name="SAPBEXexcBad7 4 16 2 4" xfId="51927" xr:uid="{00000000-0005-0000-0000-0000B7240000}"/>
    <cellStyle name="SAPBEXexcBad7 4 16 3" xfId="23376" xr:uid="{00000000-0005-0000-0000-0000B8240000}"/>
    <cellStyle name="SAPBEXexcBad7 4 16 4" xfId="29826" xr:uid="{00000000-0005-0000-0000-0000B9240000}"/>
    <cellStyle name="SAPBEXexcBad7 4 16 5" xfId="35802" xr:uid="{00000000-0005-0000-0000-0000BA240000}"/>
    <cellStyle name="SAPBEXexcBad7 4 16 6" xfId="42806" xr:uid="{00000000-0005-0000-0000-0000BB240000}"/>
    <cellStyle name="SAPBEXexcBad7 4 16 7" xfId="52296" xr:uid="{00000000-0005-0000-0000-0000BC240000}"/>
    <cellStyle name="SAPBEXexcBad7 4 17" xfId="7364" xr:uid="{00000000-0005-0000-0000-0000BD240000}"/>
    <cellStyle name="SAPBEXexcBad7 4 17 2" xfId="17150" xr:uid="{00000000-0005-0000-0000-0000BE240000}"/>
    <cellStyle name="SAPBEXexcBad7 4 17 2 2" xfId="39130" xr:uid="{00000000-0005-0000-0000-0000BF240000}"/>
    <cellStyle name="SAPBEXexcBad7 4 17 2 3" xfId="46048" xr:uid="{00000000-0005-0000-0000-0000C0240000}"/>
    <cellStyle name="SAPBEXexcBad7 4 17 2 4" xfId="49489" xr:uid="{00000000-0005-0000-0000-0000C1240000}"/>
    <cellStyle name="SAPBEXexcBad7 4 17 3" xfId="24112" xr:uid="{00000000-0005-0000-0000-0000C2240000}"/>
    <cellStyle name="SAPBEXexcBad7 4 17 4" xfId="30540" xr:uid="{00000000-0005-0000-0000-0000C3240000}"/>
    <cellStyle name="SAPBEXexcBad7 4 17 5" xfId="35493" xr:uid="{00000000-0005-0000-0000-0000C4240000}"/>
    <cellStyle name="SAPBEXexcBad7 4 17 6" xfId="42502" xr:uid="{00000000-0005-0000-0000-0000C5240000}"/>
    <cellStyle name="SAPBEXexcBad7 4 17 7" xfId="47837" xr:uid="{00000000-0005-0000-0000-0000C6240000}"/>
    <cellStyle name="SAPBEXexcBad7 4 18" xfId="6319" xr:uid="{00000000-0005-0000-0000-0000C7240000}"/>
    <cellStyle name="SAPBEXexcBad7 4 18 2" xfId="16164" xr:uid="{00000000-0005-0000-0000-0000C8240000}"/>
    <cellStyle name="SAPBEXexcBad7 4 18 2 2" xfId="39626" xr:uid="{00000000-0005-0000-0000-0000C9240000}"/>
    <cellStyle name="SAPBEXexcBad7 4 18 2 3" xfId="46544" xr:uid="{00000000-0005-0000-0000-0000CA240000}"/>
    <cellStyle name="SAPBEXexcBad7 4 18 2 4" xfId="51197" xr:uid="{00000000-0005-0000-0000-0000CB240000}"/>
    <cellStyle name="SAPBEXexcBad7 4 18 3" xfId="23173" xr:uid="{00000000-0005-0000-0000-0000CC240000}"/>
    <cellStyle name="SAPBEXexcBad7 4 18 4" xfId="29627" xr:uid="{00000000-0005-0000-0000-0000CD240000}"/>
    <cellStyle name="SAPBEXexcBad7 4 18 5" xfId="35999" xr:uid="{00000000-0005-0000-0000-0000CE240000}"/>
    <cellStyle name="SAPBEXexcBad7 4 18 6" xfId="42998" xr:uid="{00000000-0005-0000-0000-0000CF240000}"/>
    <cellStyle name="SAPBEXexcBad7 4 18 7" xfId="51094" xr:uid="{00000000-0005-0000-0000-0000D0240000}"/>
    <cellStyle name="SAPBEXexcBad7 4 19" xfId="7478" xr:uid="{00000000-0005-0000-0000-0000D1240000}"/>
    <cellStyle name="SAPBEXexcBad7 4 19 2" xfId="17263" xr:uid="{00000000-0005-0000-0000-0000D2240000}"/>
    <cellStyle name="SAPBEXexcBad7 4 19 2 2" xfId="40290" xr:uid="{00000000-0005-0000-0000-0000D3240000}"/>
    <cellStyle name="SAPBEXexcBad7 4 19 2 3" xfId="47208" xr:uid="{00000000-0005-0000-0000-0000D4240000}"/>
    <cellStyle name="SAPBEXexcBad7 4 19 2 4" xfId="50003" xr:uid="{00000000-0005-0000-0000-0000D5240000}"/>
    <cellStyle name="SAPBEXexcBad7 4 19 3" xfId="24225" xr:uid="{00000000-0005-0000-0000-0000D6240000}"/>
    <cellStyle name="SAPBEXexcBad7 4 19 4" xfId="30653" xr:uid="{00000000-0005-0000-0000-0000D7240000}"/>
    <cellStyle name="SAPBEXexcBad7 4 19 5" xfId="36705" xr:uid="{00000000-0005-0000-0000-0000D8240000}"/>
    <cellStyle name="SAPBEXexcBad7 4 19 6" xfId="43662" xr:uid="{00000000-0005-0000-0000-0000D9240000}"/>
    <cellStyle name="SAPBEXexcBad7 4 19 7" xfId="51267" xr:uid="{00000000-0005-0000-0000-0000DA240000}"/>
    <cellStyle name="SAPBEXexcBad7 4 2" xfId="2589" xr:uid="{00000000-0005-0000-0000-0000DB240000}"/>
    <cellStyle name="SAPBEXexcBad7 4 2 2" xfId="12824" xr:uid="{00000000-0005-0000-0000-0000DC240000}"/>
    <cellStyle name="SAPBEXexcBad7 4 2 2 2" xfId="20230" xr:uid="{00000000-0005-0000-0000-0000DD240000}"/>
    <cellStyle name="SAPBEXexcBad7 4 2 2 3" xfId="26841" xr:uid="{00000000-0005-0000-0000-0000DE240000}"/>
    <cellStyle name="SAPBEXexcBad7 4 2 2 4" xfId="37415" xr:uid="{00000000-0005-0000-0000-0000DF240000}"/>
    <cellStyle name="SAPBEXexcBad7 4 2 2 5" xfId="44360" xr:uid="{00000000-0005-0000-0000-0000E0240000}"/>
    <cellStyle name="SAPBEXexcBad7 4 2 2 6" xfId="53586" xr:uid="{00000000-0005-0000-0000-0000E1240000}"/>
    <cellStyle name="SAPBEXexcBad7 4 2 3" xfId="10285" xr:uid="{00000000-0005-0000-0000-0000E2240000}"/>
    <cellStyle name="SAPBEXexcBad7 4 2 4" xfId="13046" xr:uid="{00000000-0005-0000-0000-0000E3240000}"/>
    <cellStyle name="SAPBEXexcBad7 4 2 5" xfId="22927" xr:uid="{00000000-0005-0000-0000-0000E4240000}"/>
    <cellStyle name="SAPBEXexcBad7 4 2 6" xfId="33672" xr:uid="{00000000-0005-0000-0000-0000E5240000}"/>
    <cellStyle name="SAPBEXexcBad7 4 2 7" xfId="40807" xr:uid="{00000000-0005-0000-0000-0000E6240000}"/>
    <cellStyle name="SAPBEXexcBad7 4 2 8" xfId="52913" xr:uid="{00000000-0005-0000-0000-0000E7240000}"/>
    <cellStyle name="SAPBEXexcBad7 4 20" xfId="6226" xr:uid="{00000000-0005-0000-0000-0000E8240000}"/>
    <cellStyle name="SAPBEXexcBad7 4 20 2" xfId="16074" xr:uid="{00000000-0005-0000-0000-0000E9240000}"/>
    <cellStyle name="SAPBEXexcBad7 4 20 2 2" xfId="39474" xr:uid="{00000000-0005-0000-0000-0000EA240000}"/>
    <cellStyle name="SAPBEXexcBad7 4 20 2 3" xfId="46392" xr:uid="{00000000-0005-0000-0000-0000EB240000}"/>
    <cellStyle name="SAPBEXexcBad7 4 20 2 4" xfId="48277" xr:uid="{00000000-0005-0000-0000-0000EC240000}"/>
    <cellStyle name="SAPBEXexcBad7 4 20 3" xfId="23085" xr:uid="{00000000-0005-0000-0000-0000ED240000}"/>
    <cellStyle name="SAPBEXexcBad7 4 20 4" xfId="29542" xr:uid="{00000000-0005-0000-0000-0000EE240000}"/>
    <cellStyle name="SAPBEXexcBad7 4 20 5" xfId="35842" xr:uid="{00000000-0005-0000-0000-0000EF240000}"/>
    <cellStyle name="SAPBEXexcBad7 4 20 6" xfId="42846" xr:uid="{00000000-0005-0000-0000-0000F0240000}"/>
    <cellStyle name="SAPBEXexcBad7 4 20 7" xfId="52615" xr:uid="{00000000-0005-0000-0000-0000F1240000}"/>
    <cellStyle name="SAPBEXexcBad7 4 21" xfId="6081" xr:uid="{00000000-0005-0000-0000-0000F2240000}"/>
    <cellStyle name="SAPBEXexcBad7 4 21 2" xfId="15929" xr:uid="{00000000-0005-0000-0000-0000F3240000}"/>
    <cellStyle name="SAPBEXexcBad7 4 21 2 2" xfId="40515" xr:uid="{00000000-0005-0000-0000-0000F4240000}"/>
    <cellStyle name="SAPBEXexcBad7 4 21 2 3" xfId="47433" xr:uid="{00000000-0005-0000-0000-0000F5240000}"/>
    <cellStyle name="SAPBEXexcBad7 4 21 2 4" xfId="47560" xr:uid="{00000000-0005-0000-0000-0000F6240000}"/>
    <cellStyle name="SAPBEXexcBad7 4 21 3" xfId="22949" xr:uid="{00000000-0005-0000-0000-0000F7240000}"/>
    <cellStyle name="SAPBEXexcBad7 4 21 4" xfId="29408" xr:uid="{00000000-0005-0000-0000-0000F8240000}"/>
    <cellStyle name="SAPBEXexcBad7 4 21 5" xfId="36931" xr:uid="{00000000-0005-0000-0000-0000F9240000}"/>
    <cellStyle name="SAPBEXexcBad7 4 21 6" xfId="43887" xr:uid="{00000000-0005-0000-0000-0000FA240000}"/>
    <cellStyle name="SAPBEXexcBad7 4 21 7" xfId="51014" xr:uid="{00000000-0005-0000-0000-0000FB240000}"/>
    <cellStyle name="SAPBEXexcBad7 4 22" xfId="6351" xr:uid="{00000000-0005-0000-0000-0000FC240000}"/>
    <cellStyle name="SAPBEXexcBad7 4 22 2" xfId="16196" xr:uid="{00000000-0005-0000-0000-0000FD240000}"/>
    <cellStyle name="SAPBEXexcBad7 4 22 3" xfId="23203" xr:uid="{00000000-0005-0000-0000-0000FE240000}"/>
    <cellStyle name="SAPBEXexcBad7 4 22 4" xfId="29657" xr:uid="{00000000-0005-0000-0000-0000FF240000}"/>
    <cellStyle name="SAPBEXexcBad7 4 22 5" xfId="37185" xr:uid="{00000000-0005-0000-0000-000000250000}"/>
    <cellStyle name="SAPBEXexcBad7 4 22 6" xfId="44131" xr:uid="{00000000-0005-0000-0000-000001250000}"/>
    <cellStyle name="SAPBEXexcBad7 4 22 7" xfId="52208" xr:uid="{00000000-0005-0000-0000-000002250000}"/>
    <cellStyle name="SAPBEXexcBad7 4 23" xfId="8509" xr:uid="{00000000-0005-0000-0000-000003250000}"/>
    <cellStyle name="SAPBEXexcBad7 4 23 2" xfId="18293" xr:uid="{00000000-0005-0000-0000-000004250000}"/>
    <cellStyle name="SAPBEXexcBad7 4 23 3" xfId="25229" xr:uid="{00000000-0005-0000-0000-000005250000}"/>
    <cellStyle name="SAPBEXexcBad7 4 23 4" xfId="31642" xr:uid="{00000000-0005-0000-0000-000006250000}"/>
    <cellStyle name="SAPBEXexcBad7 4 24" xfId="7714" xr:uid="{00000000-0005-0000-0000-000007250000}"/>
    <cellStyle name="SAPBEXexcBad7 4 24 2" xfId="17499" xr:uid="{00000000-0005-0000-0000-000008250000}"/>
    <cellStyle name="SAPBEXexcBad7 4 24 3" xfId="24456" xr:uid="{00000000-0005-0000-0000-000009250000}"/>
    <cellStyle name="SAPBEXexcBad7 4 24 4" xfId="30882" xr:uid="{00000000-0005-0000-0000-00000A250000}"/>
    <cellStyle name="SAPBEXexcBad7 4 25" xfId="8669" xr:uid="{00000000-0005-0000-0000-00000B250000}"/>
    <cellStyle name="SAPBEXexcBad7 4 25 2" xfId="18453" xr:uid="{00000000-0005-0000-0000-00000C250000}"/>
    <cellStyle name="SAPBEXexcBad7 4 25 3" xfId="25388" xr:uid="{00000000-0005-0000-0000-00000D250000}"/>
    <cellStyle name="SAPBEXexcBad7 4 25 4" xfId="31801" xr:uid="{00000000-0005-0000-0000-00000E250000}"/>
    <cellStyle name="SAPBEXexcBad7 4 26" xfId="8700" xr:uid="{00000000-0005-0000-0000-00000F250000}"/>
    <cellStyle name="SAPBEXexcBad7 4 26 2" xfId="18484" xr:uid="{00000000-0005-0000-0000-000010250000}"/>
    <cellStyle name="SAPBEXexcBad7 4 26 3" xfId="25419" xr:uid="{00000000-0005-0000-0000-000011250000}"/>
    <cellStyle name="SAPBEXexcBad7 4 26 4" xfId="31831" xr:uid="{00000000-0005-0000-0000-000012250000}"/>
    <cellStyle name="SAPBEXexcBad7 4 27" xfId="8804" xr:uid="{00000000-0005-0000-0000-000013250000}"/>
    <cellStyle name="SAPBEXexcBad7 4 27 2" xfId="18587" xr:uid="{00000000-0005-0000-0000-000014250000}"/>
    <cellStyle name="SAPBEXexcBad7 4 27 3" xfId="25519" xr:uid="{00000000-0005-0000-0000-000015250000}"/>
    <cellStyle name="SAPBEXexcBad7 4 27 4" xfId="31930" xr:uid="{00000000-0005-0000-0000-000016250000}"/>
    <cellStyle name="SAPBEXexcBad7 4 28" xfId="8775" xr:uid="{00000000-0005-0000-0000-000017250000}"/>
    <cellStyle name="SAPBEXexcBad7 4 28 2" xfId="18559" xr:uid="{00000000-0005-0000-0000-000018250000}"/>
    <cellStyle name="SAPBEXexcBad7 4 28 3" xfId="25491" xr:uid="{00000000-0005-0000-0000-000019250000}"/>
    <cellStyle name="SAPBEXexcBad7 4 28 4" xfId="31903" xr:uid="{00000000-0005-0000-0000-00001A250000}"/>
    <cellStyle name="SAPBEXexcBad7 4 29" xfId="8784" xr:uid="{00000000-0005-0000-0000-00001B250000}"/>
    <cellStyle name="SAPBEXexcBad7 4 29 2" xfId="18568" xr:uid="{00000000-0005-0000-0000-00001C250000}"/>
    <cellStyle name="SAPBEXexcBad7 4 29 3" xfId="25500" xr:uid="{00000000-0005-0000-0000-00001D250000}"/>
    <cellStyle name="SAPBEXexcBad7 4 29 4" xfId="31912" xr:uid="{00000000-0005-0000-0000-00001E250000}"/>
    <cellStyle name="SAPBEXexcBad7 4 3" xfId="3855" xr:uid="{00000000-0005-0000-0000-00001F250000}"/>
    <cellStyle name="SAPBEXexcBad7 4 3 2" xfId="13757" xr:uid="{00000000-0005-0000-0000-000020250000}"/>
    <cellStyle name="SAPBEXexcBad7 4 3 2 2" xfId="37255" xr:uid="{00000000-0005-0000-0000-000021250000}"/>
    <cellStyle name="SAPBEXexcBad7 4 3 2 3" xfId="44201" xr:uid="{00000000-0005-0000-0000-000022250000}"/>
    <cellStyle name="SAPBEXexcBad7 4 3 2 4" xfId="54448" xr:uid="{00000000-0005-0000-0000-000023250000}"/>
    <cellStyle name="SAPBEXexcBad7 4 3 3" xfId="20884" xr:uid="{00000000-0005-0000-0000-000024250000}"/>
    <cellStyle name="SAPBEXexcBad7 4 3 4" xfId="27380" xr:uid="{00000000-0005-0000-0000-000025250000}"/>
    <cellStyle name="SAPBEXexcBad7 4 3 5" xfId="33507" xr:uid="{00000000-0005-0000-0000-000026250000}"/>
    <cellStyle name="SAPBEXexcBad7 4 3 6" xfId="40643" xr:uid="{00000000-0005-0000-0000-000027250000}"/>
    <cellStyle name="SAPBEXexcBad7 4 3 7" xfId="49005" xr:uid="{00000000-0005-0000-0000-000028250000}"/>
    <cellStyle name="SAPBEXexcBad7 4 30" xfId="11519" xr:uid="{00000000-0005-0000-0000-000029250000}"/>
    <cellStyle name="SAPBEXexcBad7 4 30 2" xfId="18978" xr:uid="{00000000-0005-0000-0000-00002A250000}"/>
    <cellStyle name="SAPBEXexcBad7 4 30 3" xfId="25610" xr:uid="{00000000-0005-0000-0000-00002B250000}"/>
    <cellStyle name="SAPBEXexcBad7 4 31" xfId="9170" xr:uid="{00000000-0005-0000-0000-00002C250000}"/>
    <cellStyle name="SAPBEXexcBad7 4 32" xfId="13302" xr:uid="{00000000-0005-0000-0000-00002D250000}"/>
    <cellStyle name="SAPBEXexcBad7 4 33" xfId="32234" xr:uid="{00000000-0005-0000-0000-00002E250000}"/>
    <cellStyle name="SAPBEXexcBad7 4 34" xfId="32128" xr:uid="{00000000-0005-0000-0000-00002F250000}"/>
    <cellStyle name="SAPBEXexcBad7 4 35" xfId="48165" xr:uid="{00000000-0005-0000-0000-000030250000}"/>
    <cellStyle name="SAPBEXexcBad7 4 4" xfId="4065" xr:uid="{00000000-0005-0000-0000-000031250000}"/>
    <cellStyle name="SAPBEXexcBad7 4 4 2" xfId="13952" xr:uid="{00000000-0005-0000-0000-000032250000}"/>
    <cellStyle name="SAPBEXexcBad7 4 4 2 2" xfId="37930" xr:uid="{00000000-0005-0000-0000-000033250000}"/>
    <cellStyle name="SAPBEXexcBad7 4 4 2 3" xfId="44869" xr:uid="{00000000-0005-0000-0000-000034250000}"/>
    <cellStyle name="SAPBEXexcBad7 4 4 2 4" xfId="52959" xr:uid="{00000000-0005-0000-0000-000035250000}"/>
    <cellStyle name="SAPBEXexcBad7 4 4 3" xfId="21048" xr:uid="{00000000-0005-0000-0000-000036250000}"/>
    <cellStyle name="SAPBEXexcBad7 4 4 4" xfId="27540" xr:uid="{00000000-0005-0000-0000-000037250000}"/>
    <cellStyle name="SAPBEXexcBad7 4 4 5" xfId="34188" xr:uid="{00000000-0005-0000-0000-000038250000}"/>
    <cellStyle name="SAPBEXexcBad7 4 4 6" xfId="41319" xr:uid="{00000000-0005-0000-0000-000039250000}"/>
    <cellStyle name="SAPBEXexcBad7 4 4 7" xfId="51595" xr:uid="{00000000-0005-0000-0000-00003A250000}"/>
    <cellStyle name="SAPBEXexcBad7 4 5" xfId="5045" xr:uid="{00000000-0005-0000-0000-00003B250000}"/>
    <cellStyle name="SAPBEXexcBad7 4 5 2" xfId="14902" xr:uid="{00000000-0005-0000-0000-00003C250000}"/>
    <cellStyle name="SAPBEXexcBad7 4 5 2 2" xfId="37947" xr:uid="{00000000-0005-0000-0000-00003D250000}"/>
    <cellStyle name="SAPBEXexcBad7 4 5 2 3" xfId="44885" xr:uid="{00000000-0005-0000-0000-00003E250000}"/>
    <cellStyle name="SAPBEXexcBad7 4 5 2 4" xfId="53182" xr:uid="{00000000-0005-0000-0000-00003F250000}"/>
    <cellStyle name="SAPBEXexcBad7 4 5 3" xfId="21947" xr:uid="{00000000-0005-0000-0000-000040250000}"/>
    <cellStyle name="SAPBEXexcBad7 4 5 4" xfId="28410" xr:uid="{00000000-0005-0000-0000-000041250000}"/>
    <cellStyle name="SAPBEXexcBad7 4 5 5" xfId="34205" xr:uid="{00000000-0005-0000-0000-000042250000}"/>
    <cellStyle name="SAPBEXexcBad7 4 5 6" xfId="41335" xr:uid="{00000000-0005-0000-0000-000043250000}"/>
    <cellStyle name="SAPBEXexcBad7 4 5 7" xfId="51537" xr:uid="{00000000-0005-0000-0000-000044250000}"/>
    <cellStyle name="SAPBEXexcBad7 4 6" xfId="5175" xr:uid="{00000000-0005-0000-0000-000045250000}"/>
    <cellStyle name="SAPBEXexcBad7 4 6 2" xfId="15032" xr:uid="{00000000-0005-0000-0000-000046250000}"/>
    <cellStyle name="SAPBEXexcBad7 4 6 2 2" xfId="37490" xr:uid="{00000000-0005-0000-0000-000047250000}"/>
    <cellStyle name="SAPBEXexcBad7 4 6 2 3" xfId="44435" xr:uid="{00000000-0005-0000-0000-000048250000}"/>
    <cellStyle name="SAPBEXexcBad7 4 6 2 4" xfId="50601" xr:uid="{00000000-0005-0000-0000-000049250000}"/>
    <cellStyle name="SAPBEXexcBad7 4 6 3" xfId="22074" xr:uid="{00000000-0005-0000-0000-00004A250000}"/>
    <cellStyle name="SAPBEXexcBad7 4 6 4" xfId="28537" xr:uid="{00000000-0005-0000-0000-00004B250000}"/>
    <cellStyle name="SAPBEXexcBad7 4 6 5" xfId="33749" xr:uid="{00000000-0005-0000-0000-00004C250000}"/>
    <cellStyle name="SAPBEXexcBad7 4 6 6" xfId="40884" xr:uid="{00000000-0005-0000-0000-00004D250000}"/>
    <cellStyle name="SAPBEXexcBad7 4 6 7" xfId="54086" xr:uid="{00000000-0005-0000-0000-00004E250000}"/>
    <cellStyle name="SAPBEXexcBad7 4 7" xfId="4439" xr:uid="{00000000-0005-0000-0000-00004F250000}"/>
    <cellStyle name="SAPBEXexcBad7 4 7 2" xfId="14301" xr:uid="{00000000-0005-0000-0000-000050250000}"/>
    <cellStyle name="SAPBEXexcBad7 4 7 2 2" xfId="37438" xr:uid="{00000000-0005-0000-0000-000051250000}"/>
    <cellStyle name="SAPBEXexcBad7 4 7 2 3" xfId="44383" xr:uid="{00000000-0005-0000-0000-000052250000}"/>
    <cellStyle name="SAPBEXexcBad7 4 7 2 4" xfId="51072" xr:uid="{00000000-0005-0000-0000-000053250000}"/>
    <cellStyle name="SAPBEXexcBad7 4 7 3" xfId="21361" xr:uid="{00000000-0005-0000-0000-000054250000}"/>
    <cellStyle name="SAPBEXexcBad7 4 7 4" xfId="27835" xr:uid="{00000000-0005-0000-0000-000055250000}"/>
    <cellStyle name="SAPBEXexcBad7 4 7 5" xfId="33695" xr:uid="{00000000-0005-0000-0000-000056250000}"/>
    <cellStyle name="SAPBEXexcBad7 4 7 6" xfId="40830" xr:uid="{00000000-0005-0000-0000-000057250000}"/>
    <cellStyle name="SAPBEXexcBad7 4 7 7" xfId="51925" xr:uid="{00000000-0005-0000-0000-000058250000}"/>
    <cellStyle name="SAPBEXexcBad7 4 8" xfId="5247" xr:uid="{00000000-0005-0000-0000-000059250000}"/>
    <cellStyle name="SAPBEXexcBad7 4 8 2" xfId="15104" xr:uid="{00000000-0005-0000-0000-00005A250000}"/>
    <cellStyle name="SAPBEXexcBad7 4 8 2 2" xfId="38411" xr:uid="{00000000-0005-0000-0000-00005B250000}"/>
    <cellStyle name="SAPBEXexcBad7 4 8 2 3" xfId="45329" xr:uid="{00000000-0005-0000-0000-00005C250000}"/>
    <cellStyle name="SAPBEXexcBad7 4 8 2 4" xfId="47712" xr:uid="{00000000-0005-0000-0000-00005D250000}"/>
    <cellStyle name="SAPBEXexcBad7 4 8 3" xfId="22146" xr:uid="{00000000-0005-0000-0000-00005E250000}"/>
    <cellStyle name="SAPBEXexcBad7 4 8 4" xfId="28609" xr:uid="{00000000-0005-0000-0000-00005F250000}"/>
    <cellStyle name="SAPBEXexcBad7 4 8 5" xfId="34745" xr:uid="{00000000-0005-0000-0000-000060250000}"/>
    <cellStyle name="SAPBEXexcBad7 4 8 6" xfId="41783" xr:uid="{00000000-0005-0000-0000-000061250000}"/>
    <cellStyle name="SAPBEXexcBad7 4 8 7" xfId="51258" xr:uid="{00000000-0005-0000-0000-000062250000}"/>
    <cellStyle name="SAPBEXexcBad7 4 9" xfId="4678" xr:uid="{00000000-0005-0000-0000-000063250000}"/>
    <cellStyle name="SAPBEXexcBad7 4 9 2" xfId="14540" xr:uid="{00000000-0005-0000-0000-000064250000}"/>
    <cellStyle name="SAPBEXexcBad7 4 9 2 2" xfId="38487" xr:uid="{00000000-0005-0000-0000-000065250000}"/>
    <cellStyle name="SAPBEXexcBad7 4 9 2 3" xfId="45405" xr:uid="{00000000-0005-0000-0000-000066250000}"/>
    <cellStyle name="SAPBEXexcBad7 4 9 2 4" xfId="48327" xr:uid="{00000000-0005-0000-0000-000067250000}"/>
    <cellStyle name="SAPBEXexcBad7 4 9 3" xfId="21592" xr:uid="{00000000-0005-0000-0000-000068250000}"/>
    <cellStyle name="SAPBEXexcBad7 4 9 4" xfId="28062" xr:uid="{00000000-0005-0000-0000-000069250000}"/>
    <cellStyle name="SAPBEXexcBad7 4 9 5" xfId="34821" xr:uid="{00000000-0005-0000-0000-00006A250000}"/>
    <cellStyle name="SAPBEXexcBad7 4 9 6" xfId="41859" xr:uid="{00000000-0005-0000-0000-00006B250000}"/>
    <cellStyle name="SAPBEXexcBad7 4 9 7" xfId="52386" xr:uid="{00000000-0005-0000-0000-00006C250000}"/>
    <cellStyle name="SAPBEXexcBad7 5" xfId="609" xr:uid="{00000000-0005-0000-0000-00006D250000}"/>
    <cellStyle name="SAPBEXexcBad7 5 2" xfId="2562" xr:uid="{00000000-0005-0000-0000-00006E250000}"/>
    <cellStyle name="SAPBEXexcBad7 5 2 2" xfId="12797" xr:uid="{00000000-0005-0000-0000-00006F250000}"/>
    <cellStyle name="SAPBEXexcBad7 5 2 2 2" xfId="20203" xr:uid="{00000000-0005-0000-0000-000070250000}"/>
    <cellStyle name="SAPBEXexcBad7 5 2 2 3" xfId="26814" xr:uid="{00000000-0005-0000-0000-000071250000}"/>
    <cellStyle name="SAPBEXexcBad7 5 2 3" xfId="10428" xr:uid="{00000000-0005-0000-0000-000072250000}"/>
    <cellStyle name="SAPBEXexcBad7 5 2 4" xfId="13318" xr:uid="{00000000-0005-0000-0000-000073250000}"/>
    <cellStyle name="SAPBEXexcBad7 5 2 5" xfId="20508" xr:uid="{00000000-0005-0000-0000-000074250000}"/>
    <cellStyle name="SAPBEXexcBad7 5 2 6" xfId="37252" xr:uid="{00000000-0005-0000-0000-000075250000}"/>
    <cellStyle name="SAPBEXexcBad7 5 2 7" xfId="44198" xr:uid="{00000000-0005-0000-0000-000076250000}"/>
    <cellStyle name="SAPBEXexcBad7 5 2 8" xfId="51165" xr:uid="{00000000-0005-0000-0000-000077250000}"/>
    <cellStyle name="SAPBEXexcBad7 5 3" xfId="11631" xr:uid="{00000000-0005-0000-0000-000078250000}"/>
    <cellStyle name="SAPBEXexcBad7 5 3 2" xfId="19090" xr:uid="{00000000-0005-0000-0000-000079250000}"/>
    <cellStyle name="SAPBEXexcBad7 5 3 3" xfId="25722" xr:uid="{00000000-0005-0000-0000-00007A250000}"/>
    <cellStyle name="SAPBEXexcBad7 5 4" xfId="9362" xr:uid="{00000000-0005-0000-0000-00007B250000}"/>
    <cellStyle name="SAPBEXexcBad7 5 5" xfId="16628" xr:uid="{00000000-0005-0000-0000-00007C250000}"/>
    <cellStyle name="SAPBEXexcBad7 5 6" xfId="33504" xr:uid="{00000000-0005-0000-0000-00007D250000}"/>
    <cellStyle name="SAPBEXexcBad7 5 7" xfId="40640" xr:uid="{00000000-0005-0000-0000-00007E250000}"/>
    <cellStyle name="SAPBEXexcBad7 5 8" xfId="51432" xr:uid="{00000000-0005-0000-0000-00007F250000}"/>
    <cellStyle name="SAPBEXexcBad7 6" xfId="872" xr:uid="{00000000-0005-0000-0000-000080250000}"/>
    <cellStyle name="SAPBEXexcBad7 6 2" xfId="10578" xr:uid="{00000000-0005-0000-0000-000081250000}"/>
    <cellStyle name="SAPBEXexcBad7 6 2 2" xfId="8941" xr:uid="{00000000-0005-0000-0000-000082250000}"/>
    <cellStyle name="SAPBEXexcBad7 6 2 3" xfId="20516" xr:uid="{00000000-0005-0000-0000-000083250000}"/>
    <cellStyle name="SAPBEXexcBad7 6 2 4" xfId="37790" xr:uid="{00000000-0005-0000-0000-000084250000}"/>
    <cellStyle name="SAPBEXexcBad7 6 2 5" xfId="44731" xr:uid="{00000000-0005-0000-0000-000085250000}"/>
    <cellStyle name="SAPBEXexcBad7 6 2 6" xfId="48059" xr:uid="{00000000-0005-0000-0000-000086250000}"/>
    <cellStyle name="SAPBEXexcBad7 6 3" xfId="11751" xr:uid="{00000000-0005-0000-0000-000087250000}"/>
    <cellStyle name="SAPBEXexcBad7 6 3 2" xfId="19210" xr:uid="{00000000-0005-0000-0000-000088250000}"/>
    <cellStyle name="SAPBEXexcBad7 6 3 3" xfId="25842" xr:uid="{00000000-0005-0000-0000-000089250000}"/>
    <cellStyle name="SAPBEXexcBad7 6 4" xfId="9572" xr:uid="{00000000-0005-0000-0000-00008A250000}"/>
    <cellStyle name="SAPBEXexcBad7 6 5" xfId="11274" xr:uid="{00000000-0005-0000-0000-00008B250000}"/>
    <cellStyle name="SAPBEXexcBad7 6 6" xfId="34048" xr:uid="{00000000-0005-0000-0000-00008C250000}"/>
    <cellStyle name="SAPBEXexcBad7 6 7" xfId="41180" xr:uid="{00000000-0005-0000-0000-00008D250000}"/>
    <cellStyle name="SAPBEXexcBad7 6 8" xfId="52720" xr:uid="{00000000-0005-0000-0000-00008E250000}"/>
    <cellStyle name="SAPBEXexcBad7 7" xfId="1120" xr:uid="{00000000-0005-0000-0000-00008F250000}"/>
    <cellStyle name="SAPBEXexcBad7 7 2" xfId="10750" xr:uid="{00000000-0005-0000-0000-000090250000}"/>
    <cellStyle name="SAPBEXexcBad7 7 2 2" xfId="13729" xr:uid="{00000000-0005-0000-0000-000091250000}"/>
    <cellStyle name="SAPBEXexcBad7 7 2 3" xfId="38684" xr:uid="{00000000-0005-0000-0000-000092250000}"/>
    <cellStyle name="SAPBEXexcBad7 7 2 4" xfId="45602" xr:uid="{00000000-0005-0000-0000-000093250000}"/>
    <cellStyle name="SAPBEXexcBad7 7 2 5" xfId="48048" xr:uid="{00000000-0005-0000-0000-000094250000}"/>
    <cellStyle name="SAPBEXexcBad7 7 3" xfId="11906" xr:uid="{00000000-0005-0000-0000-000095250000}"/>
    <cellStyle name="SAPBEXexcBad7 7 3 2" xfId="19365" xr:uid="{00000000-0005-0000-0000-000096250000}"/>
    <cellStyle name="SAPBEXexcBad7 7 3 3" xfId="25993" xr:uid="{00000000-0005-0000-0000-000097250000}"/>
    <cellStyle name="SAPBEXexcBad7 7 4" xfId="9788" xr:uid="{00000000-0005-0000-0000-000098250000}"/>
    <cellStyle name="SAPBEXexcBad7 7 5" xfId="9718" xr:uid="{00000000-0005-0000-0000-000099250000}"/>
    <cellStyle name="SAPBEXexcBad7 7 6" xfId="35019" xr:uid="{00000000-0005-0000-0000-00009A250000}"/>
    <cellStyle name="SAPBEXexcBad7 7 7" xfId="42056" xr:uid="{00000000-0005-0000-0000-00009B250000}"/>
    <cellStyle name="SAPBEXexcBad7 7 8" xfId="53080" xr:uid="{00000000-0005-0000-0000-00009C250000}"/>
    <cellStyle name="SAPBEXexcBad7 8" xfId="1105" xr:uid="{00000000-0005-0000-0000-00009D250000}"/>
    <cellStyle name="SAPBEXexcBad7 8 2" xfId="10104" xr:uid="{00000000-0005-0000-0000-00009E250000}"/>
    <cellStyle name="SAPBEXexcBad7 8 2 2" xfId="14897" xr:uid="{00000000-0005-0000-0000-00009F250000}"/>
    <cellStyle name="SAPBEXexcBad7 8 2 3" xfId="38971" xr:uid="{00000000-0005-0000-0000-0000A0250000}"/>
    <cellStyle name="SAPBEXexcBad7 8 2 4" xfId="45889" xr:uid="{00000000-0005-0000-0000-0000A1250000}"/>
    <cellStyle name="SAPBEXexcBad7 8 2 5" xfId="48264" xr:uid="{00000000-0005-0000-0000-0000A2250000}"/>
    <cellStyle name="SAPBEXexcBad7 8 3" xfId="10736" xr:uid="{00000000-0005-0000-0000-0000A3250000}"/>
    <cellStyle name="SAPBEXexcBad7 8 3 2" xfId="9072" xr:uid="{00000000-0005-0000-0000-0000A4250000}"/>
    <cellStyle name="SAPBEXexcBad7 8 4" xfId="11893" xr:uid="{00000000-0005-0000-0000-0000A5250000}"/>
    <cellStyle name="SAPBEXexcBad7 8 4 2" xfId="19352" xr:uid="{00000000-0005-0000-0000-0000A6250000}"/>
    <cellStyle name="SAPBEXexcBad7 8 4 3" xfId="25981" xr:uid="{00000000-0005-0000-0000-0000A7250000}"/>
    <cellStyle name="SAPBEXexcBad7 8 5" xfId="9774" xr:uid="{00000000-0005-0000-0000-0000A8250000}"/>
    <cellStyle name="SAPBEXexcBad7 8 6" xfId="13139" xr:uid="{00000000-0005-0000-0000-0000A9250000}"/>
    <cellStyle name="SAPBEXexcBad7 8 7" xfId="35308" xr:uid="{00000000-0005-0000-0000-0000AA250000}"/>
    <cellStyle name="SAPBEXexcBad7 8 8" xfId="42343" xr:uid="{00000000-0005-0000-0000-0000AB250000}"/>
    <cellStyle name="SAPBEXexcBad7 8 9" xfId="54362" xr:uid="{00000000-0005-0000-0000-0000AC250000}"/>
    <cellStyle name="SAPBEXexcBad7 9" xfId="1459" xr:uid="{00000000-0005-0000-0000-0000AD250000}"/>
    <cellStyle name="SAPBEXexcBad7 9 2" xfId="12120" xr:uid="{00000000-0005-0000-0000-0000AE250000}"/>
    <cellStyle name="SAPBEXexcBad7 9 2 2" xfId="19579" xr:uid="{00000000-0005-0000-0000-0000AF250000}"/>
    <cellStyle name="SAPBEXexcBad7 9 2 3" xfId="26202" xr:uid="{00000000-0005-0000-0000-0000B0250000}"/>
    <cellStyle name="SAPBEXexcBad7 9 2 4" xfId="39253" xr:uid="{00000000-0005-0000-0000-0000B1250000}"/>
    <cellStyle name="SAPBEXexcBad7 9 2 5" xfId="46171" xr:uid="{00000000-0005-0000-0000-0000B2250000}"/>
    <cellStyle name="SAPBEXexcBad7 9 2 6" xfId="49664" xr:uid="{00000000-0005-0000-0000-0000B3250000}"/>
    <cellStyle name="SAPBEXexcBad7 9 3" xfId="11011" xr:uid="{00000000-0005-0000-0000-0000B4250000}"/>
    <cellStyle name="SAPBEXexcBad7 9 4" xfId="8955" xr:uid="{00000000-0005-0000-0000-0000B5250000}"/>
    <cellStyle name="SAPBEXexcBad7 9 5" xfId="35617" xr:uid="{00000000-0005-0000-0000-0000B6250000}"/>
    <cellStyle name="SAPBEXexcBad7 9 6" xfId="42625" xr:uid="{00000000-0005-0000-0000-0000B7250000}"/>
    <cellStyle name="SAPBEXexcBad7 9 7" xfId="53170" xr:uid="{00000000-0005-0000-0000-0000B8250000}"/>
    <cellStyle name="SAPBEXexcBad8" xfId="254" xr:uid="{00000000-0005-0000-0000-0000B9250000}"/>
    <cellStyle name="SAPBEXexcBad8 10" xfId="1887" xr:uid="{00000000-0005-0000-0000-0000BA250000}"/>
    <cellStyle name="SAPBEXexcBad8 10 2" xfId="12241" xr:uid="{00000000-0005-0000-0000-0000BB250000}"/>
    <cellStyle name="SAPBEXexcBad8 10 2 2" xfId="19700" xr:uid="{00000000-0005-0000-0000-0000BC250000}"/>
    <cellStyle name="SAPBEXexcBad8 10 2 3" xfId="26323" xr:uid="{00000000-0005-0000-0000-0000BD250000}"/>
    <cellStyle name="SAPBEXexcBad8 10 2 4" xfId="40325" xr:uid="{00000000-0005-0000-0000-0000BE250000}"/>
    <cellStyle name="SAPBEXexcBad8 10 2 5" xfId="47243" xr:uid="{00000000-0005-0000-0000-0000BF250000}"/>
    <cellStyle name="SAPBEXexcBad8 10 2 6" xfId="47629" xr:uid="{00000000-0005-0000-0000-0000C0250000}"/>
    <cellStyle name="SAPBEXexcBad8 10 3" xfId="11309" xr:uid="{00000000-0005-0000-0000-0000C1250000}"/>
    <cellStyle name="SAPBEXexcBad8 10 4" xfId="18844" xr:uid="{00000000-0005-0000-0000-0000C2250000}"/>
    <cellStyle name="SAPBEXexcBad8 10 5" xfId="36741" xr:uid="{00000000-0005-0000-0000-0000C3250000}"/>
    <cellStyle name="SAPBEXexcBad8 10 6" xfId="43697" xr:uid="{00000000-0005-0000-0000-0000C4250000}"/>
    <cellStyle name="SAPBEXexcBad8 10 7" xfId="51566" xr:uid="{00000000-0005-0000-0000-0000C5250000}"/>
    <cellStyle name="SAPBEXexcBad8 11" xfId="2100" xr:uid="{00000000-0005-0000-0000-0000C6250000}"/>
    <cellStyle name="SAPBEXexcBad8 11 2" xfId="12364" xr:uid="{00000000-0005-0000-0000-0000C7250000}"/>
    <cellStyle name="SAPBEXexcBad8 11 2 2" xfId="19821" xr:uid="{00000000-0005-0000-0000-0000C8250000}"/>
    <cellStyle name="SAPBEXexcBad8 11 2 3" xfId="26443" xr:uid="{00000000-0005-0000-0000-0000C9250000}"/>
    <cellStyle name="SAPBEXexcBad8 11 3" xfId="10236" xr:uid="{00000000-0005-0000-0000-0000CA250000}"/>
    <cellStyle name="SAPBEXexcBad8 11 4" xfId="11298" xr:uid="{00000000-0005-0000-0000-0000CB250000}"/>
    <cellStyle name="SAPBEXexcBad8 11 5" xfId="20518" xr:uid="{00000000-0005-0000-0000-0000CC250000}"/>
    <cellStyle name="SAPBEXexcBad8 11 6" xfId="36995" xr:uid="{00000000-0005-0000-0000-0000CD250000}"/>
    <cellStyle name="SAPBEXexcBad8 11 7" xfId="43941" xr:uid="{00000000-0005-0000-0000-0000CE250000}"/>
    <cellStyle name="SAPBEXexcBad8 11 8" xfId="50444" xr:uid="{00000000-0005-0000-0000-0000CF250000}"/>
    <cellStyle name="SAPBEXexcBad8 12" xfId="2255" xr:uid="{00000000-0005-0000-0000-0000D0250000}"/>
    <cellStyle name="SAPBEXexcBad8 12 2" xfId="12508" xr:uid="{00000000-0005-0000-0000-0000D1250000}"/>
    <cellStyle name="SAPBEXexcBad8 12 3" xfId="19945" xr:uid="{00000000-0005-0000-0000-0000D2250000}"/>
    <cellStyle name="SAPBEXexcBad8 12 4" xfId="26563" xr:uid="{00000000-0005-0000-0000-0000D3250000}"/>
    <cellStyle name="SAPBEXexcBad8 13" xfId="2416" xr:uid="{00000000-0005-0000-0000-0000D4250000}"/>
    <cellStyle name="SAPBEXexcBad8 13 2" xfId="12656" xr:uid="{00000000-0005-0000-0000-0000D5250000}"/>
    <cellStyle name="SAPBEXexcBad8 13 3" xfId="20068" xr:uid="{00000000-0005-0000-0000-0000D6250000}"/>
    <cellStyle name="SAPBEXexcBad8 13 4" xfId="26683" xr:uid="{00000000-0005-0000-0000-0000D7250000}"/>
    <cellStyle name="SAPBEXexcBad8 14" xfId="3422" xr:uid="{00000000-0005-0000-0000-0000D8250000}"/>
    <cellStyle name="SAPBEXexcBad8 14 2" xfId="13373" xr:uid="{00000000-0005-0000-0000-0000D9250000}"/>
    <cellStyle name="SAPBEXexcBad8 14 3" xfId="20544" xr:uid="{00000000-0005-0000-0000-0000DA250000}"/>
    <cellStyle name="SAPBEXexcBad8 14 4" xfId="27052" xr:uid="{00000000-0005-0000-0000-0000DB250000}"/>
    <cellStyle name="SAPBEXexcBad8 15" xfId="3589" xr:uid="{00000000-0005-0000-0000-0000DC250000}"/>
    <cellStyle name="SAPBEXexcBad8 15 2" xfId="13514" xr:uid="{00000000-0005-0000-0000-0000DD250000}"/>
    <cellStyle name="SAPBEXexcBad8 15 3" xfId="20676" xr:uid="{00000000-0005-0000-0000-0000DE250000}"/>
    <cellStyle name="SAPBEXexcBad8 15 4" xfId="27175" xr:uid="{00000000-0005-0000-0000-0000DF250000}"/>
    <cellStyle name="SAPBEXexcBad8 16" xfId="4288" xr:uid="{00000000-0005-0000-0000-0000E0250000}"/>
    <cellStyle name="SAPBEXexcBad8 16 2" xfId="14151" xr:uid="{00000000-0005-0000-0000-0000E1250000}"/>
    <cellStyle name="SAPBEXexcBad8 16 3" xfId="21213" xr:uid="{00000000-0005-0000-0000-0000E2250000}"/>
    <cellStyle name="SAPBEXexcBad8 16 4" xfId="27687" xr:uid="{00000000-0005-0000-0000-0000E3250000}"/>
    <cellStyle name="SAPBEXexcBad8 17" xfId="4269" xr:uid="{00000000-0005-0000-0000-0000E4250000}"/>
    <cellStyle name="SAPBEXexcBad8 17 2" xfId="14132" xr:uid="{00000000-0005-0000-0000-0000E5250000}"/>
    <cellStyle name="SAPBEXexcBad8 17 3" xfId="21194" xr:uid="{00000000-0005-0000-0000-0000E6250000}"/>
    <cellStyle name="SAPBEXexcBad8 17 4" xfId="27668" xr:uid="{00000000-0005-0000-0000-0000E7250000}"/>
    <cellStyle name="SAPBEXexcBad8 18" xfId="5106" xr:uid="{00000000-0005-0000-0000-0000E8250000}"/>
    <cellStyle name="SAPBEXexcBad8 18 2" xfId="14963" xr:uid="{00000000-0005-0000-0000-0000E9250000}"/>
    <cellStyle name="SAPBEXexcBad8 18 3" xfId="22008" xr:uid="{00000000-0005-0000-0000-0000EA250000}"/>
    <cellStyle name="SAPBEXexcBad8 18 4" xfId="28471" xr:uid="{00000000-0005-0000-0000-0000EB250000}"/>
    <cellStyle name="SAPBEXexcBad8 19" xfId="5479" xr:uid="{00000000-0005-0000-0000-0000EC250000}"/>
    <cellStyle name="SAPBEXexcBad8 19 2" xfId="15336" xr:uid="{00000000-0005-0000-0000-0000ED250000}"/>
    <cellStyle name="SAPBEXexcBad8 19 3" xfId="22375" xr:uid="{00000000-0005-0000-0000-0000EE250000}"/>
    <cellStyle name="SAPBEXexcBad8 19 4" xfId="28837" xr:uid="{00000000-0005-0000-0000-0000EF250000}"/>
    <cellStyle name="SAPBEXexcBad8 2" xfId="477" xr:uid="{00000000-0005-0000-0000-0000F0250000}"/>
    <cellStyle name="SAPBEXexcBad8 2 10" xfId="2462" xr:uid="{00000000-0005-0000-0000-0000F1250000}"/>
    <cellStyle name="SAPBEXexcBad8 2 10 2" xfId="12701" xr:uid="{00000000-0005-0000-0000-0000F2250000}"/>
    <cellStyle name="SAPBEXexcBad8 2 10 3" xfId="20110" xr:uid="{00000000-0005-0000-0000-0000F3250000}"/>
    <cellStyle name="SAPBEXexcBad8 2 10 4" xfId="26724" xr:uid="{00000000-0005-0000-0000-0000F4250000}"/>
    <cellStyle name="SAPBEXexcBad8 2 11" xfId="3468" xr:uid="{00000000-0005-0000-0000-0000F5250000}"/>
    <cellStyle name="SAPBEXexcBad8 2 11 2" xfId="13417" xr:uid="{00000000-0005-0000-0000-0000F6250000}"/>
    <cellStyle name="SAPBEXexcBad8 2 11 3" xfId="20586" xr:uid="{00000000-0005-0000-0000-0000F7250000}"/>
    <cellStyle name="SAPBEXexcBad8 2 11 4" xfId="27093" xr:uid="{00000000-0005-0000-0000-0000F8250000}"/>
    <cellStyle name="SAPBEXexcBad8 2 12" xfId="3637" xr:uid="{00000000-0005-0000-0000-0000F9250000}"/>
    <cellStyle name="SAPBEXexcBad8 2 12 2" xfId="13562" xr:uid="{00000000-0005-0000-0000-0000FA250000}"/>
    <cellStyle name="SAPBEXexcBad8 2 12 3" xfId="20723" xr:uid="{00000000-0005-0000-0000-0000FB250000}"/>
    <cellStyle name="SAPBEXexcBad8 2 12 4" xfId="27222" xr:uid="{00000000-0005-0000-0000-0000FC250000}"/>
    <cellStyle name="SAPBEXexcBad8 2 13" xfId="4377" xr:uid="{00000000-0005-0000-0000-0000FD250000}"/>
    <cellStyle name="SAPBEXexcBad8 2 13 2" xfId="14239" xr:uid="{00000000-0005-0000-0000-0000FE250000}"/>
    <cellStyle name="SAPBEXexcBad8 2 13 3" xfId="21299" xr:uid="{00000000-0005-0000-0000-0000FF250000}"/>
    <cellStyle name="SAPBEXexcBad8 2 13 4" xfId="27773" xr:uid="{00000000-0005-0000-0000-000000260000}"/>
    <cellStyle name="SAPBEXexcBad8 2 14" xfId="5320" xr:uid="{00000000-0005-0000-0000-000001260000}"/>
    <cellStyle name="SAPBEXexcBad8 2 14 2" xfId="15177" xr:uid="{00000000-0005-0000-0000-000002260000}"/>
    <cellStyle name="SAPBEXexcBad8 2 14 3" xfId="22219" xr:uid="{00000000-0005-0000-0000-000003260000}"/>
    <cellStyle name="SAPBEXexcBad8 2 14 4" xfId="28682" xr:uid="{00000000-0005-0000-0000-000004260000}"/>
    <cellStyle name="SAPBEXexcBad8 2 15" xfId="5396" xr:uid="{00000000-0005-0000-0000-000005260000}"/>
    <cellStyle name="SAPBEXexcBad8 2 15 2" xfId="15253" xr:uid="{00000000-0005-0000-0000-000006260000}"/>
    <cellStyle name="SAPBEXexcBad8 2 15 3" xfId="22294" xr:uid="{00000000-0005-0000-0000-000007260000}"/>
    <cellStyle name="SAPBEXexcBad8 2 15 4" xfId="28756" xr:uid="{00000000-0005-0000-0000-000008260000}"/>
    <cellStyle name="SAPBEXexcBad8 2 16" xfId="5481" xr:uid="{00000000-0005-0000-0000-000009260000}"/>
    <cellStyle name="SAPBEXexcBad8 2 16 2" xfId="15338" xr:uid="{00000000-0005-0000-0000-00000A260000}"/>
    <cellStyle name="SAPBEXexcBad8 2 16 3" xfId="22377" xr:uid="{00000000-0005-0000-0000-00000B260000}"/>
    <cellStyle name="SAPBEXexcBad8 2 16 4" xfId="28839" xr:uid="{00000000-0005-0000-0000-00000C260000}"/>
    <cellStyle name="SAPBEXexcBad8 2 17" xfId="5729" xr:uid="{00000000-0005-0000-0000-00000D260000}"/>
    <cellStyle name="SAPBEXexcBad8 2 17 2" xfId="15583" xr:uid="{00000000-0005-0000-0000-00000E260000}"/>
    <cellStyle name="SAPBEXexcBad8 2 17 3" xfId="22611" xr:uid="{00000000-0005-0000-0000-00000F260000}"/>
    <cellStyle name="SAPBEXexcBad8 2 17 4" xfId="29072" xr:uid="{00000000-0005-0000-0000-000010260000}"/>
    <cellStyle name="SAPBEXexcBad8 2 18" xfId="5970" xr:uid="{00000000-0005-0000-0000-000011260000}"/>
    <cellStyle name="SAPBEXexcBad8 2 18 2" xfId="15821" xr:uid="{00000000-0005-0000-0000-000012260000}"/>
    <cellStyle name="SAPBEXexcBad8 2 18 3" xfId="22843" xr:uid="{00000000-0005-0000-0000-000013260000}"/>
    <cellStyle name="SAPBEXexcBad8 2 18 4" xfId="29304" xr:uid="{00000000-0005-0000-0000-000014260000}"/>
    <cellStyle name="SAPBEXexcBad8 2 19" xfId="6050" xr:uid="{00000000-0005-0000-0000-000015260000}"/>
    <cellStyle name="SAPBEXexcBad8 2 19 2" xfId="15899" xr:uid="{00000000-0005-0000-0000-000016260000}"/>
    <cellStyle name="SAPBEXexcBad8 2 19 3" xfId="22920" xr:uid="{00000000-0005-0000-0000-000017260000}"/>
    <cellStyle name="SAPBEXexcBad8 2 19 4" xfId="29380" xr:uid="{00000000-0005-0000-0000-000018260000}"/>
    <cellStyle name="SAPBEXexcBad8 2 2" xfId="654" xr:uid="{00000000-0005-0000-0000-000019260000}"/>
    <cellStyle name="SAPBEXexcBad8 2 2 10" xfId="5422" xr:uid="{00000000-0005-0000-0000-00001A260000}"/>
    <cellStyle name="SAPBEXexcBad8 2 2 10 2" xfId="15279" xr:uid="{00000000-0005-0000-0000-00001B260000}"/>
    <cellStyle name="SAPBEXexcBad8 2 2 10 2 2" xfId="38631" xr:uid="{00000000-0005-0000-0000-00001C260000}"/>
    <cellStyle name="SAPBEXexcBad8 2 2 10 2 3" xfId="45549" xr:uid="{00000000-0005-0000-0000-00001D260000}"/>
    <cellStyle name="SAPBEXexcBad8 2 2 10 2 4" xfId="49167" xr:uid="{00000000-0005-0000-0000-00001E260000}"/>
    <cellStyle name="SAPBEXexcBad8 2 2 10 3" xfId="22320" xr:uid="{00000000-0005-0000-0000-00001F260000}"/>
    <cellStyle name="SAPBEXexcBad8 2 2 10 4" xfId="28782" xr:uid="{00000000-0005-0000-0000-000020260000}"/>
    <cellStyle name="SAPBEXexcBad8 2 2 10 5" xfId="34965" xr:uid="{00000000-0005-0000-0000-000021260000}"/>
    <cellStyle name="SAPBEXexcBad8 2 2 10 6" xfId="42003" xr:uid="{00000000-0005-0000-0000-000022260000}"/>
    <cellStyle name="SAPBEXexcBad8 2 2 10 7" xfId="52712" xr:uid="{00000000-0005-0000-0000-000023260000}"/>
    <cellStyle name="SAPBEXexcBad8 2 2 11" xfId="6635" xr:uid="{00000000-0005-0000-0000-000024260000}"/>
    <cellStyle name="SAPBEXexcBad8 2 2 11 2" xfId="16478" xr:uid="{00000000-0005-0000-0000-000025260000}"/>
    <cellStyle name="SAPBEXexcBad8 2 2 11 2 2" xfId="39039" xr:uid="{00000000-0005-0000-0000-000026260000}"/>
    <cellStyle name="SAPBEXexcBad8 2 2 11 2 3" xfId="45957" xr:uid="{00000000-0005-0000-0000-000027260000}"/>
    <cellStyle name="SAPBEXexcBad8 2 2 11 2 4" xfId="49666" xr:uid="{00000000-0005-0000-0000-000028260000}"/>
    <cellStyle name="SAPBEXexcBad8 2 2 11 3" xfId="23482" xr:uid="{00000000-0005-0000-0000-000029260000}"/>
    <cellStyle name="SAPBEXexcBad8 2 2 11 4" xfId="29931" xr:uid="{00000000-0005-0000-0000-00002A260000}"/>
    <cellStyle name="SAPBEXexcBad8 2 2 11 5" xfId="35376" xr:uid="{00000000-0005-0000-0000-00002B260000}"/>
    <cellStyle name="SAPBEXexcBad8 2 2 11 6" xfId="42411" xr:uid="{00000000-0005-0000-0000-00002C260000}"/>
    <cellStyle name="SAPBEXexcBad8 2 2 11 7" xfId="53614" xr:uid="{00000000-0005-0000-0000-00002D260000}"/>
    <cellStyle name="SAPBEXexcBad8 2 2 12" xfId="6889" xr:uid="{00000000-0005-0000-0000-00002E260000}"/>
    <cellStyle name="SAPBEXexcBad8 2 2 12 2" xfId="16679" xr:uid="{00000000-0005-0000-0000-00002F260000}"/>
    <cellStyle name="SAPBEXexcBad8 2 2 12 2 2" xfId="38931" xr:uid="{00000000-0005-0000-0000-000030260000}"/>
    <cellStyle name="SAPBEXexcBad8 2 2 12 2 3" xfId="45849" xr:uid="{00000000-0005-0000-0000-000031260000}"/>
    <cellStyle name="SAPBEXexcBad8 2 2 12 2 4" xfId="48543" xr:uid="{00000000-0005-0000-0000-000032260000}"/>
    <cellStyle name="SAPBEXexcBad8 2 2 12 3" xfId="23647" xr:uid="{00000000-0005-0000-0000-000033260000}"/>
    <cellStyle name="SAPBEXexcBad8 2 2 12 4" xfId="30085" xr:uid="{00000000-0005-0000-0000-000034260000}"/>
    <cellStyle name="SAPBEXexcBad8 2 2 12 5" xfId="35268" xr:uid="{00000000-0005-0000-0000-000035260000}"/>
    <cellStyle name="SAPBEXexcBad8 2 2 12 6" xfId="42303" xr:uid="{00000000-0005-0000-0000-000036260000}"/>
    <cellStyle name="SAPBEXexcBad8 2 2 12 7" xfId="53721" xr:uid="{00000000-0005-0000-0000-000037260000}"/>
    <cellStyle name="SAPBEXexcBad8 2 2 13" xfId="5947" xr:uid="{00000000-0005-0000-0000-000038260000}"/>
    <cellStyle name="SAPBEXexcBad8 2 2 13 2" xfId="15799" xr:uid="{00000000-0005-0000-0000-000039260000}"/>
    <cellStyle name="SAPBEXexcBad8 2 2 13 2 2" xfId="39907" xr:uid="{00000000-0005-0000-0000-00003A260000}"/>
    <cellStyle name="SAPBEXexcBad8 2 2 13 2 3" xfId="46825" xr:uid="{00000000-0005-0000-0000-00003B260000}"/>
    <cellStyle name="SAPBEXexcBad8 2 2 13 2 4" xfId="49508" xr:uid="{00000000-0005-0000-0000-00003C260000}"/>
    <cellStyle name="SAPBEXexcBad8 2 2 13 3" xfId="22821" xr:uid="{00000000-0005-0000-0000-00003D260000}"/>
    <cellStyle name="SAPBEXexcBad8 2 2 13 4" xfId="29282" xr:uid="{00000000-0005-0000-0000-00003E260000}"/>
    <cellStyle name="SAPBEXexcBad8 2 2 13 5" xfId="36292" xr:uid="{00000000-0005-0000-0000-00003F260000}"/>
    <cellStyle name="SAPBEXexcBad8 2 2 13 6" xfId="43279" xr:uid="{00000000-0005-0000-0000-000040260000}"/>
    <cellStyle name="SAPBEXexcBad8 2 2 13 7" xfId="52965" xr:uid="{00000000-0005-0000-0000-000041260000}"/>
    <cellStyle name="SAPBEXexcBad8 2 2 14" xfId="6233" xr:uid="{00000000-0005-0000-0000-000042260000}"/>
    <cellStyle name="SAPBEXexcBad8 2 2 14 2" xfId="16081" xr:uid="{00000000-0005-0000-0000-000043260000}"/>
    <cellStyle name="SAPBEXexcBad8 2 2 14 2 2" xfId="39149" xr:uid="{00000000-0005-0000-0000-000044260000}"/>
    <cellStyle name="SAPBEXexcBad8 2 2 14 2 3" xfId="46067" xr:uid="{00000000-0005-0000-0000-000045260000}"/>
    <cellStyle name="SAPBEXexcBad8 2 2 14 2 4" xfId="48093" xr:uid="{00000000-0005-0000-0000-000046260000}"/>
    <cellStyle name="SAPBEXexcBad8 2 2 14 3" xfId="23091" xr:uid="{00000000-0005-0000-0000-000047260000}"/>
    <cellStyle name="SAPBEXexcBad8 2 2 14 4" xfId="29548" xr:uid="{00000000-0005-0000-0000-000048260000}"/>
    <cellStyle name="SAPBEXexcBad8 2 2 14 5" xfId="35513" xr:uid="{00000000-0005-0000-0000-000049260000}"/>
    <cellStyle name="SAPBEXexcBad8 2 2 14 6" xfId="42521" xr:uid="{00000000-0005-0000-0000-00004A260000}"/>
    <cellStyle name="SAPBEXexcBad8 2 2 14 7" xfId="52945" xr:uid="{00000000-0005-0000-0000-00004B260000}"/>
    <cellStyle name="SAPBEXexcBad8 2 2 15" xfId="6245" xr:uid="{00000000-0005-0000-0000-00004C260000}"/>
    <cellStyle name="SAPBEXexcBad8 2 2 15 2" xfId="16092" xr:uid="{00000000-0005-0000-0000-00004D260000}"/>
    <cellStyle name="SAPBEXexcBad8 2 2 15 2 2" xfId="39819" xr:uid="{00000000-0005-0000-0000-00004E260000}"/>
    <cellStyle name="SAPBEXexcBad8 2 2 15 2 3" xfId="46737" xr:uid="{00000000-0005-0000-0000-00004F260000}"/>
    <cellStyle name="SAPBEXexcBad8 2 2 15 2 4" xfId="47901" xr:uid="{00000000-0005-0000-0000-000050260000}"/>
    <cellStyle name="SAPBEXexcBad8 2 2 15 3" xfId="23101" xr:uid="{00000000-0005-0000-0000-000051260000}"/>
    <cellStyle name="SAPBEXexcBad8 2 2 15 4" xfId="29557" xr:uid="{00000000-0005-0000-0000-000052260000}"/>
    <cellStyle name="SAPBEXexcBad8 2 2 15 5" xfId="36203" xr:uid="{00000000-0005-0000-0000-000053260000}"/>
    <cellStyle name="SAPBEXexcBad8 2 2 15 6" xfId="43191" xr:uid="{00000000-0005-0000-0000-000054260000}"/>
    <cellStyle name="SAPBEXexcBad8 2 2 15 7" xfId="49039" xr:uid="{00000000-0005-0000-0000-000055260000}"/>
    <cellStyle name="SAPBEXexcBad8 2 2 16" xfId="6341" xr:uid="{00000000-0005-0000-0000-000056260000}"/>
    <cellStyle name="SAPBEXexcBad8 2 2 16 2" xfId="16186" xr:uid="{00000000-0005-0000-0000-000057260000}"/>
    <cellStyle name="SAPBEXexcBad8 2 2 16 2 2" xfId="39490" xr:uid="{00000000-0005-0000-0000-000058260000}"/>
    <cellStyle name="SAPBEXexcBad8 2 2 16 2 3" xfId="46408" xr:uid="{00000000-0005-0000-0000-000059260000}"/>
    <cellStyle name="SAPBEXexcBad8 2 2 16 2 4" xfId="48242" xr:uid="{00000000-0005-0000-0000-00005A260000}"/>
    <cellStyle name="SAPBEXexcBad8 2 2 16 3" xfId="23194" xr:uid="{00000000-0005-0000-0000-00005B260000}"/>
    <cellStyle name="SAPBEXexcBad8 2 2 16 4" xfId="29648" xr:uid="{00000000-0005-0000-0000-00005C260000}"/>
    <cellStyle name="SAPBEXexcBad8 2 2 16 5" xfId="35859" xr:uid="{00000000-0005-0000-0000-00005D260000}"/>
    <cellStyle name="SAPBEXexcBad8 2 2 16 6" xfId="42862" xr:uid="{00000000-0005-0000-0000-00005E260000}"/>
    <cellStyle name="SAPBEXexcBad8 2 2 16 7" xfId="54017" xr:uid="{00000000-0005-0000-0000-00005F260000}"/>
    <cellStyle name="SAPBEXexcBad8 2 2 17" xfId="6439" xr:uid="{00000000-0005-0000-0000-000060260000}"/>
    <cellStyle name="SAPBEXexcBad8 2 2 17 2" xfId="16283" xr:uid="{00000000-0005-0000-0000-000061260000}"/>
    <cellStyle name="SAPBEXexcBad8 2 2 17 2 2" xfId="39436" xr:uid="{00000000-0005-0000-0000-000062260000}"/>
    <cellStyle name="SAPBEXexcBad8 2 2 17 2 3" xfId="46354" xr:uid="{00000000-0005-0000-0000-000063260000}"/>
    <cellStyle name="SAPBEXexcBad8 2 2 17 2 4" xfId="50976" xr:uid="{00000000-0005-0000-0000-000064260000}"/>
    <cellStyle name="SAPBEXexcBad8 2 2 17 3" xfId="23291" xr:uid="{00000000-0005-0000-0000-000065260000}"/>
    <cellStyle name="SAPBEXexcBad8 2 2 17 4" xfId="29742" xr:uid="{00000000-0005-0000-0000-000066260000}"/>
    <cellStyle name="SAPBEXexcBad8 2 2 17 5" xfId="35804" xr:uid="{00000000-0005-0000-0000-000067260000}"/>
    <cellStyle name="SAPBEXexcBad8 2 2 17 6" xfId="42808" xr:uid="{00000000-0005-0000-0000-000068260000}"/>
    <cellStyle name="SAPBEXexcBad8 2 2 17 7" xfId="50622" xr:uid="{00000000-0005-0000-0000-000069260000}"/>
    <cellStyle name="SAPBEXexcBad8 2 2 18" xfId="5844" xr:uid="{00000000-0005-0000-0000-00006A260000}"/>
    <cellStyle name="SAPBEXexcBad8 2 2 18 2" xfId="15697" xr:uid="{00000000-0005-0000-0000-00006B260000}"/>
    <cellStyle name="SAPBEXexcBad8 2 2 18 2 2" xfId="40286" xr:uid="{00000000-0005-0000-0000-00006C260000}"/>
    <cellStyle name="SAPBEXexcBad8 2 2 18 2 3" xfId="47204" xr:uid="{00000000-0005-0000-0000-00006D260000}"/>
    <cellStyle name="SAPBEXexcBad8 2 2 18 2 4" xfId="49342" xr:uid="{00000000-0005-0000-0000-00006E260000}"/>
    <cellStyle name="SAPBEXexcBad8 2 2 18 3" xfId="22723" xr:uid="{00000000-0005-0000-0000-00006F260000}"/>
    <cellStyle name="SAPBEXexcBad8 2 2 18 4" xfId="29184" xr:uid="{00000000-0005-0000-0000-000070260000}"/>
    <cellStyle name="SAPBEXexcBad8 2 2 18 5" xfId="36701" xr:uid="{00000000-0005-0000-0000-000071260000}"/>
    <cellStyle name="SAPBEXexcBad8 2 2 18 6" xfId="43658" xr:uid="{00000000-0005-0000-0000-000072260000}"/>
    <cellStyle name="SAPBEXexcBad8 2 2 18 7" xfId="52316" xr:uid="{00000000-0005-0000-0000-000073260000}"/>
    <cellStyle name="SAPBEXexcBad8 2 2 19" xfId="7118" xr:uid="{00000000-0005-0000-0000-000074260000}"/>
    <cellStyle name="SAPBEXexcBad8 2 2 19 2" xfId="16908" xr:uid="{00000000-0005-0000-0000-000075260000}"/>
    <cellStyle name="SAPBEXexcBad8 2 2 19 2 2" xfId="40114" xr:uid="{00000000-0005-0000-0000-000076260000}"/>
    <cellStyle name="SAPBEXexcBad8 2 2 19 2 3" xfId="47032" xr:uid="{00000000-0005-0000-0000-000077260000}"/>
    <cellStyle name="SAPBEXexcBad8 2 2 19 2 4" xfId="49945" xr:uid="{00000000-0005-0000-0000-000078260000}"/>
    <cellStyle name="SAPBEXexcBad8 2 2 19 3" xfId="23871" xr:uid="{00000000-0005-0000-0000-000079260000}"/>
    <cellStyle name="SAPBEXexcBad8 2 2 19 4" xfId="30306" xr:uid="{00000000-0005-0000-0000-00007A260000}"/>
    <cellStyle name="SAPBEXexcBad8 2 2 19 5" xfId="36529" xr:uid="{00000000-0005-0000-0000-00007B260000}"/>
    <cellStyle name="SAPBEXexcBad8 2 2 19 6" xfId="43486" xr:uid="{00000000-0005-0000-0000-00007C260000}"/>
    <cellStyle name="SAPBEXexcBad8 2 2 19 7" xfId="52061" xr:uid="{00000000-0005-0000-0000-00007D260000}"/>
    <cellStyle name="SAPBEXexcBad8 2 2 2" xfId="2648" xr:uid="{00000000-0005-0000-0000-00007E260000}"/>
    <cellStyle name="SAPBEXexcBad8 2 2 2 2" xfId="12881" xr:uid="{00000000-0005-0000-0000-00007F260000}"/>
    <cellStyle name="SAPBEXexcBad8 2 2 2 2 2" xfId="20284" xr:uid="{00000000-0005-0000-0000-000080260000}"/>
    <cellStyle name="SAPBEXexcBad8 2 2 2 2 3" xfId="26894" xr:uid="{00000000-0005-0000-0000-000081260000}"/>
    <cellStyle name="SAPBEXexcBad8 2 2 2 2 4" xfId="37967" xr:uid="{00000000-0005-0000-0000-000082260000}"/>
    <cellStyle name="SAPBEXexcBad8 2 2 2 2 5" xfId="44905" xr:uid="{00000000-0005-0000-0000-000083260000}"/>
    <cellStyle name="SAPBEXexcBad8 2 2 2 2 6" xfId="51801" xr:uid="{00000000-0005-0000-0000-000084260000}"/>
    <cellStyle name="SAPBEXexcBad8 2 2 2 3" xfId="10473" xr:uid="{00000000-0005-0000-0000-000085260000}"/>
    <cellStyle name="SAPBEXexcBad8 2 2 2 4" xfId="13293" xr:uid="{00000000-0005-0000-0000-000086260000}"/>
    <cellStyle name="SAPBEXexcBad8 2 2 2 5" xfId="20480" xr:uid="{00000000-0005-0000-0000-000087260000}"/>
    <cellStyle name="SAPBEXexcBad8 2 2 2 6" xfId="34225" xr:uid="{00000000-0005-0000-0000-000088260000}"/>
    <cellStyle name="SAPBEXexcBad8 2 2 2 7" xfId="41355" xr:uid="{00000000-0005-0000-0000-000089260000}"/>
    <cellStyle name="SAPBEXexcBad8 2 2 2 8" xfId="52553" xr:uid="{00000000-0005-0000-0000-00008A260000}"/>
    <cellStyle name="SAPBEXexcBad8 2 2 20" xfId="7446" xr:uid="{00000000-0005-0000-0000-00008B260000}"/>
    <cellStyle name="SAPBEXexcBad8 2 2 20 2" xfId="17232" xr:uid="{00000000-0005-0000-0000-00008C260000}"/>
    <cellStyle name="SAPBEXexcBad8 2 2 20 2 2" xfId="40271" xr:uid="{00000000-0005-0000-0000-00008D260000}"/>
    <cellStyle name="SAPBEXexcBad8 2 2 20 2 3" xfId="47189" xr:uid="{00000000-0005-0000-0000-00008E260000}"/>
    <cellStyle name="SAPBEXexcBad8 2 2 20 2 4" xfId="48571" xr:uid="{00000000-0005-0000-0000-00008F260000}"/>
    <cellStyle name="SAPBEXexcBad8 2 2 20 3" xfId="24194" xr:uid="{00000000-0005-0000-0000-000090260000}"/>
    <cellStyle name="SAPBEXexcBad8 2 2 20 4" xfId="30622" xr:uid="{00000000-0005-0000-0000-000091260000}"/>
    <cellStyle name="SAPBEXexcBad8 2 2 20 5" xfId="36686" xr:uid="{00000000-0005-0000-0000-000092260000}"/>
    <cellStyle name="SAPBEXexcBad8 2 2 20 6" xfId="43643" xr:uid="{00000000-0005-0000-0000-000093260000}"/>
    <cellStyle name="SAPBEXexcBad8 2 2 20 7" xfId="51549" xr:uid="{00000000-0005-0000-0000-000094260000}"/>
    <cellStyle name="SAPBEXexcBad8 2 2 21" xfId="7559" xr:uid="{00000000-0005-0000-0000-000095260000}"/>
    <cellStyle name="SAPBEXexcBad8 2 2 21 2" xfId="17344" xr:uid="{00000000-0005-0000-0000-000096260000}"/>
    <cellStyle name="SAPBEXexcBad8 2 2 21 2 2" xfId="40501" xr:uid="{00000000-0005-0000-0000-000097260000}"/>
    <cellStyle name="SAPBEXexcBad8 2 2 21 2 3" xfId="47419" xr:uid="{00000000-0005-0000-0000-000098260000}"/>
    <cellStyle name="SAPBEXexcBad8 2 2 21 2 4" xfId="47574" xr:uid="{00000000-0005-0000-0000-000099260000}"/>
    <cellStyle name="SAPBEXexcBad8 2 2 21 3" xfId="24306" xr:uid="{00000000-0005-0000-0000-00009A260000}"/>
    <cellStyle name="SAPBEXexcBad8 2 2 21 4" xfId="30734" xr:uid="{00000000-0005-0000-0000-00009B260000}"/>
    <cellStyle name="SAPBEXexcBad8 2 2 21 5" xfId="36917" xr:uid="{00000000-0005-0000-0000-00009C260000}"/>
    <cellStyle name="SAPBEXexcBad8 2 2 21 6" xfId="43873" xr:uid="{00000000-0005-0000-0000-00009D260000}"/>
    <cellStyle name="SAPBEXexcBad8 2 2 21 7" xfId="51214" xr:uid="{00000000-0005-0000-0000-00009E260000}"/>
    <cellStyle name="SAPBEXexcBad8 2 2 22" xfId="7359" xr:uid="{00000000-0005-0000-0000-00009F260000}"/>
    <cellStyle name="SAPBEXexcBad8 2 2 22 2" xfId="17145" xr:uid="{00000000-0005-0000-0000-0000A0260000}"/>
    <cellStyle name="SAPBEXexcBad8 2 2 22 3" xfId="24107" xr:uid="{00000000-0005-0000-0000-0000A1260000}"/>
    <cellStyle name="SAPBEXexcBad8 2 2 22 4" xfId="30536" xr:uid="{00000000-0005-0000-0000-0000A2260000}"/>
    <cellStyle name="SAPBEXexcBad8 2 2 22 5" xfId="37171" xr:uid="{00000000-0005-0000-0000-0000A3260000}"/>
    <cellStyle name="SAPBEXexcBad8 2 2 22 6" xfId="44117" xr:uid="{00000000-0005-0000-0000-0000A4260000}"/>
    <cellStyle name="SAPBEXexcBad8 2 2 22 7" xfId="52431" xr:uid="{00000000-0005-0000-0000-0000A5260000}"/>
    <cellStyle name="SAPBEXexcBad8 2 2 23" xfId="8475" xr:uid="{00000000-0005-0000-0000-0000A6260000}"/>
    <cellStyle name="SAPBEXexcBad8 2 2 23 2" xfId="18259" xr:uid="{00000000-0005-0000-0000-0000A7260000}"/>
    <cellStyle name="SAPBEXexcBad8 2 2 23 3" xfId="25196" xr:uid="{00000000-0005-0000-0000-0000A8260000}"/>
    <cellStyle name="SAPBEXexcBad8 2 2 23 4" xfId="31609" xr:uid="{00000000-0005-0000-0000-0000A9260000}"/>
    <cellStyle name="SAPBEXexcBad8 2 2 24" xfId="7798" xr:uid="{00000000-0005-0000-0000-0000AA260000}"/>
    <cellStyle name="SAPBEXexcBad8 2 2 24 2" xfId="17583" xr:uid="{00000000-0005-0000-0000-0000AB260000}"/>
    <cellStyle name="SAPBEXexcBad8 2 2 24 3" xfId="24537" xr:uid="{00000000-0005-0000-0000-0000AC260000}"/>
    <cellStyle name="SAPBEXexcBad8 2 2 24 4" xfId="30962" xr:uid="{00000000-0005-0000-0000-0000AD260000}"/>
    <cellStyle name="SAPBEXexcBad8 2 2 25" xfId="8258" xr:uid="{00000000-0005-0000-0000-0000AE260000}"/>
    <cellStyle name="SAPBEXexcBad8 2 2 25 2" xfId="18042" xr:uid="{00000000-0005-0000-0000-0000AF260000}"/>
    <cellStyle name="SAPBEXexcBad8 2 2 25 3" xfId="24985" xr:uid="{00000000-0005-0000-0000-0000B0260000}"/>
    <cellStyle name="SAPBEXexcBad8 2 2 25 4" xfId="31402" xr:uid="{00000000-0005-0000-0000-0000B1260000}"/>
    <cellStyle name="SAPBEXexcBad8 2 2 26" xfId="7999" xr:uid="{00000000-0005-0000-0000-0000B2260000}"/>
    <cellStyle name="SAPBEXexcBad8 2 2 26 2" xfId="17783" xr:uid="{00000000-0005-0000-0000-0000B3260000}"/>
    <cellStyle name="SAPBEXexcBad8 2 2 26 3" xfId="24732" xr:uid="{00000000-0005-0000-0000-0000B4260000}"/>
    <cellStyle name="SAPBEXexcBad8 2 2 26 4" xfId="31153" xr:uid="{00000000-0005-0000-0000-0000B5260000}"/>
    <cellStyle name="SAPBEXexcBad8 2 2 27" xfId="8075" xr:uid="{00000000-0005-0000-0000-0000B6260000}"/>
    <cellStyle name="SAPBEXexcBad8 2 2 27 2" xfId="17859" xr:uid="{00000000-0005-0000-0000-0000B7260000}"/>
    <cellStyle name="SAPBEXexcBad8 2 2 27 3" xfId="24806" xr:uid="{00000000-0005-0000-0000-0000B8260000}"/>
    <cellStyle name="SAPBEXexcBad8 2 2 27 4" xfId="31227" xr:uid="{00000000-0005-0000-0000-0000B9260000}"/>
    <cellStyle name="SAPBEXexcBad8 2 2 28" xfId="8628" xr:uid="{00000000-0005-0000-0000-0000BA260000}"/>
    <cellStyle name="SAPBEXexcBad8 2 2 28 2" xfId="18412" xr:uid="{00000000-0005-0000-0000-0000BB260000}"/>
    <cellStyle name="SAPBEXexcBad8 2 2 28 3" xfId="25347" xr:uid="{00000000-0005-0000-0000-0000BC260000}"/>
    <cellStyle name="SAPBEXexcBad8 2 2 28 4" xfId="31760" xr:uid="{00000000-0005-0000-0000-0000BD260000}"/>
    <cellStyle name="SAPBEXexcBad8 2 2 29" xfId="8790" xr:uid="{00000000-0005-0000-0000-0000BE260000}"/>
    <cellStyle name="SAPBEXexcBad8 2 2 29 2" xfId="18574" xr:uid="{00000000-0005-0000-0000-0000BF260000}"/>
    <cellStyle name="SAPBEXexcBad8 2 2 29 3" xfId="25506" xr:uid="{00000000-0005-0000-0000-0000C0260000}"/>
    <cellStyle name="SAPBEXexcBad8 2 2 29 4" xfId="31918" xr:uid="{00000000-0005-0000-0000-0000C1260000}"/>
    <cellStyle name="SAPBEXexcBad8 2 2 3" xfId="3782" xr:uid="{00000000-0005-0000-0000-0000C2260000}"/>
    <cellStyle name="SAPBEXexcBad8 2 2 3 2" xfId="13704" xr:uid="{00000000-0005-0000-0000-0000C3260000}"/>
    <cellStyle name="SAPBEXexcBad8 2 2 3 2 2" xfId="37705" xr:uid="{00000000-0005-0000-0000-0000C4260000}"/>
    <cellStyle name="SAPBEXexcBad8 2 2 3 2 3" xfId="44649" xr:uid="{00000000-0005-0000-0000-0000C5260000}"/>
    <cellStyle name="SAPBEXexcBad8 2 2 3 2 4" xfId="47674" xr:uid="{00000000-0005-0000-0000-0000C6260000}"/>
    <cellStyle name="SAPBEXexcBad8 2 2 3 3" xfId="20858" xr:uid="{00000000-0005-0000-0000-0000C7260000}"/>
    <cellStyle name="SAPBEXexcBad8 2 2 3 4" xfId="27357" xr:uid="{00000000-0005-0000-0000-0000C8260000}"/>
    <cellStyle name="SAPBEXexcBad8 2 2 3 5" xfId="33964" xr:uid="{00000000-0005-0000-0000-0000C9260000}"/>
    <cellStyle name="SAPBEXexcBad8 2 2 3 6" xfId="41098" xr:uid="{00000000-0005-0000-0000-0000CA260000}"/>
    <cellStyle name="SAPBEXexcBad8 2 2 3 7" xfId="54070" xr:uid="{00000000-0005-0000-0000-0000CB260000}"/>
    <cellStyle name="SAPBEXexcBad8 2 2 30" xfId="11673" xr:uid="{00000000-0005-0000-0000-0000CC260000}"/>
    <cellStyle name="SAPBEXexcBad8 2 2 30 2" xfId="19132" xr:uid="{00000000-0005-0000-0000-0000CD260000}"/>
    <cellStyle name="SAPBEXexcBad8 2 2 30 3" xfId="25764" xr:uid="{00000000-0005-0000-0000-0000CE260000}"/>
    <cellStyle name="SAPBEXexcBad8 2 2 31" xfId="9406" xr:uid="{00000000-0005-0000-0000-0000CF260000}"/>
    <cellStyle name="SAPBEXexcBad8 2 2 32" xfId="9100" xr:uid="{00000000-0005-0000-0000-0000D0260000}"/>
    <cellStyle name="SAPBEXexcBad8 2 2 33" xfId="32218" xr:uid="{00000000-0005-0000-0000-0000D1260000}"/>
    <cellStyle name="SAPBEXexcBad8 2 2 34" xfId="35671" xr:uid="{00000000-0005-0000-0000-0000D2260000}"/>
    <cellStyle name="SAPBEXexcBad8 2 2 35" xfId="49344" xr:uid="{00000000-0005-0000-0000-0000D3260000}"/>
    <cellStyle name="SAPBEXexcBad8 2 2 4" xfId="4047" xr:uid="{00000000-0005-0000-0000-0000D4260000}"/>
    <cellStyle name="SAPBEXexcBad8 2 2 4 2" xfId="13934" xr:uid="{00000000-0005-0000-0000-0000D5260000}"/>
    <cellStyle name="SAPBEXexcBad8 2 2 4 2 2" xfId="37595" xr:uid="{00000000-0005-0000-0000-0000D6260000}"/>
    <cellStyle name="SAPBEXexcBad8 2 2 4 2 3" xfId="44539" xr:uid="{00000000-0005-0000-0000-0000D7260000}"/>
    <cellStyle name="SAPBEXexcBad8 2 2 4 2 4" xfId="53456" xr:uid="{00000000-0005-0000-0000-0000D8260000}"/>
    <cellStyle name="SAPBEXexcBad8 2 2 4 3" xfId="21030" xr:uid="{00000000-0005-0000-0000-0000D9260000}"/>
    <cellStyle name="SAPBEXexcBad8 2 2 4 4" xfId="27526" xr:uid="{00000000-0005-0000-0000-0000DA260000}"/>
    <cellStyle name="SAPBEXexcBad8 2 2 4 5" xfId="33854" xr:uid="{00000000-0005-0000-0000-0000DB260000}"/>
    <cellStyle name="SAPBEXexcBad8 2 2 4 6" xfId="40988" xr:uid="{00000000-0005-0000-0000-0000DC260000}"/>
    <cellStyle name="SAPBEXexcBad8 2 2 4 7" xfId="54063" xr:uid="{00000000-0005-0000-0000-0000DD260000}"/>
    <cellStyle name="SAPBEXexcBad8 2 2 5" xfId="5011" xr:uid="{00000000-0005-0000-0000-0000DE260000}"/>
    <cellStyle name="SAPBEXexcBad8 2 2 5 2" xfId="14868" xr:uid="{00000000-0005-0000-0000-0000DF260000}"/>
    <cellStyle name="SAPBEXexcBad8 2 2 5 2 2" xfId="37496" xr:uid="{00000000-0005-0000-0000-0000E0260000}"/>
    <cellStyle name="SAPBEXexcBad8 2 2 5 2 3" xfId="44441" xr:uid="{00000000-0005-0000-0000-0000E1260000}"/>
    <cellStyle name="SAPBEXexcBad8 2 2 5 2 4" xfId="50270" xr:uid="{00000000-0005-0000-0000-0000E2260000}"/>
    <cellStyle name="SAPBEXexcBad8 2 2 5 3" xfId="21914" xr:uid="{00000000-0005-0000-0000-0000E3260000}"/>
    <cellStyle name="SAPBEXexcBad8 2 2 5 4" xfId="28378" xr:uid="{00000000-0005-0000-0000-0000E4260000}"/>
    <cellStyle name="SAPBEXexcBad8 2 2 5 5" xfId="33755" xr:uid="{00000000-0005-0000-0000-0000E5260000}"/>
    <cellStyle name="SAPBEXexcBad8 2 2 5 6" xfId="40890" xr:uid="{00000000-0005-0000-0000-0000E6260000}"/>
    <cellStyle name="SAPBEXexcBad8 2 2 5 7" xfId="53790" xr:uid="{00000000-0005-0000-0000-0000E7260000}"/>
    <cellStyle name="SAPBEXexcBad8 2 2 6" xfId="5140" xr:uid="{00000000-0005-0000-0000-0000E8260000}"/>
    <cellStyle name="SAPBEXexcBad8 2 2 6 2" xfId="14997" xr:uid="{00000000-0005-0000-0000-0000E9260000}"/>
    <cellStyle name="SAPBEXexcBad8 2 2 6 2 2" xfId="37914" xr:uid="{00000000-0005-0000-0000-0000EA260000}"/>
    <cellStyle name="SAPBEXexcBad8 2 2 6 2 3" xfId="44854" xr:uid="{00000000-0005-0000-0000-0000EB260000}"/>
    <cellStyle name="SAPBEXexcBad8 2 2 6 2 4" xfId="49115" xr:uid="{00000000-0005-0000-0000-0000EC260000}"/>
    <cellStyle name="SAPBEXexcBad8 2 2 6 3" xfId="22040" xr:uid="{00000000-0005-0000-0000-0000ED260000}"/>
    <cellStyle name="SAPBEXexcBad8 2 2 6 4" xfId="28503" xr:uid="{00000000-0005-0000-0000-0000EE260000}"/>
    <cellStyle name="SAPBEXexcBad8 2 2 6 5" xfId="34171" xr:uid="{00000000-0005-0000-0000-0000EF260000}"/>
    <cellStyle name="SAPBEXexcBad8 2 2 6 6" xfId="41303" xr:uid="{00000000-0005-0000-0000-0000F0260000}"/>
    <cellStyle name="SAPBEXexcBad8 2 2 6 7" xfId="52552" xr:uid="{00000000-0005-0000-0000-0000F1260000}"/>
    <cellStyle name="SAPBEXexcBad8 2 2 7" xfId="5054" xr:uid="{00000000-0005-0000-0000-0000F2260000}"/>
    <cellStyle name="SAPBEXexcBad8 2 2 7 2" xfId="14911" xr:uid="{00000000-0005-0000-0000-0000F3260000}"/>
    <cellStyle name="SAPBEXexcBad8 2 2 7 2 2" xfId="37878" xr:uid="{00000000-0005-0000-0000-0000F4260000}"/>
    <cellStyle name="SAPBEXexcBad8 2 2 7 2 3" xfId="44818" xr:uid="{00000000-0005-0000-0000-0000F5260000}"/>
    <cellStyle name="SAPBEXexcBad8 2 2 7 2 4" xfId="49244" xr:uid="{00000000-0005-0000-0000-0000F6260000}"/>
    <cellStyle name="SAPBEXexcBad8 2 2 7 3" xfId="21956" xr:uid="{00000000-0005-0000-0000-0000F7260000}"/>
    <cellStyle name="SAPBEXexcBad8 2 2 7 4" xfId="28419" xr:uid="{00000000-0005-0000-0000-0000F8260000}"/>
    <cellStyle name="SAPBEXexcBad8 2 2 7 5" xfId="34135" xr:uid="{00000000-0005-0000-0000-0000F9260000}"/>
    <cellStyle name="SAPBEXexcBad8 2 2 7 6" xfId="41267" xr:uid="{00000000-0005-0000-0000-0000FA260000}"/>
    <cellStyle name="SAPBEXexcBad8 2 2 7 7" xfId="51593" xr:uid="{00000000-0005-0000-0000-0000FB260000}"/>
    <cellStyle name="SAPBEXexcBad8 2 2 8" xfId="4763" xr:uid="{00000000-0005-0000-0000-0000FC260000}"/>
    <cellStyle name="SAPBEXexcBad8 2 2 8 2" xfId="14625" xr:uid="{00000000-0005-0000-0000-0000FD260000}"/>
    <cellStyle name="SAPBEXexcBad8 2 2 8 2 2" xfId="38395" xr:uid="{00000000-0005-0000-0000-0000FE260000}"/>
    <cellStyle name="SAPBEXexcBad8 2 2 8 2 3" xfId="45313" xr:uid="{00000000-0005-0000-0000-0000FF260000}"/>
    <cellStyle name="SAPBEXexcBad8 2 2 8 2 4" xfId="49475" xr:uid="{00000000-0005-0000-0000-000000270000}"/>
    <cellStyle name="SAPBEXexcBad8 2 2 8 3" xfId="21674" xr:uid="{00000000-0005-0000-0000-000001270000}"/>
    <cellStyle name="SAPBEXexcBad8 2 2 8 4" xfId="28144" xr:uid="{00000000-0005-0000-0000-000002270000}"/>
    <cellStyle name="SAPBEXexcBad8 2 2 8 5" xfId="34729" xr:uid="{00000000-0005-0000-0000-000003270000}"/>
    <cellStyle name="SAPBEXexcBad8 2 2 8 6" xfId="41767" xr:uid="{00000000-0005-0000-0000-000004270000}"/>
    <cellStyle name="SAPBEXexcBad8 2 2 8 7" xfId="51371" xr:uid="{00000000-0005-0000-0000-000005270000}"/>
    <cellStyle name="SAPBEXexcBad8 2 2 9" xfId="5345" xr:uid="{00000000-0005-0000-0000-000006270000}"/>
    <cellStyle name="SAPBEXexcBad8 2 2 9 2" xfId="15202" xr:uid="{00000000-0005-0000-0000-000007270000}"/>
    <cellStyle name="SAPBEXexcBad8 2 2 9 2 2" xfId="38473" xr:uid="{00000000-0005-0000-0000-000008270000}"/>
    <cellStyle name="SAPBEXexcBad8 2 2 9 2 3" xfId="45391" xr:uid="{00000000-0005-0000-0000-000009270000}"/>
    <cellStyle name="SAPBEXexcBad8 2 2 9 2 4" xfId="49341" xr:uid="{00000000-0005-0000-0000-00000A270000}"/>
    <cellStyle name="SAPBEXexcBad8 2 2 9 3" xfId="22244" xr:uid="{00000000-0005-0000-0000-00000B270000}"/>
    <cellStyle name="SAPBEXexcBad8 2 2 9 4" xfId="28706" xr:uid="{00000000-0005-0000-0000-00000C270000}"/>
    <cellStyle name="SAPBEXexcBad8 2 2 9 5" xfId="34807" xr:uid="{00000000-0005-0000-0000-00000D270000}"/>
    <cellStyle name="SAPBEXexcBad8 2 2 9 6" xfId="41845" xr:uid="{00000000-0005-0000-0000-00000E270000}"/>
    <cellStyle name="SAPBEXexcBad8 2 2 9 7" xfId="52981" xr:uid="{00000000-0005-0000-0000-00000F270000}"/>
    <cellStyle name="SAPBEXexcBad8 2 20" xfId="8156" xr:uid="{00000000-0005-0000-0000-000010270000}"/>
    <cellStyle name="SAPBEXexcBad8 2 20 2" xfId="17940" xr:uid="{00000000-0005-0000-0000-000011270000}"/>
    <cellStyle name="SAPBEXexcBad8 2 20 3" xfId="24884" xr:uid="{00000000-0005-0000-0000-000012270000}"/>
    <cellStyle name="SAPBEXexcBad8 2 20 4" xfId="31304" xr:uid="{00000000-0005-0000-0000-000013270000}"/>
    <cellStyle name="SAPBEXexcBad8 2 21" xfId="7750" xr:uid="{00000000-0005-0000-0000-000014270000}"/>
    <cellStyle name="SAPBEXexcBad8 2 21 2" xfId="17535" xr:uid="{00000000-0005-0000-0000-000015270000}"/>
    <cellStyle name="SAPBEXexcBad8 2 21 3" xfId="24492" xr:uid="{00000000-0005-0000-0000-000016270000}"/>
    <cellStyle name="SAPBEXexcBad8 2 21 4" xfId="30918" xr:uid="{00000000-0005-0000-0000-000017270000}"/>
    <cellStyle name="SAPBEXexcBad8 2 22" xfId="11561" xr:uid="{00000000-0005-0000-0000-000018270000}"/>
    <cellStyle name="SAPBEXexcBad8 2 22 2" xfId="19020" xr:uid="{00000000-0005-0000-0000-000019270000}"/>
    <cellStyle name="SAPBEXexcBad8 2 22 3" xfId="25652" xr:uid="{00000000-0005-0000-0000-00001A270000}"/>
    <cellStyle name="SAPBEXexcBad8 2 23" xfId="9276" xr:uid="{00000000-0005-0000-0000-00001B270000}"/>
    <cellStyle name="SAPBEXexcBad8 2 24" xfId="13750" xr:uid="{00000000-0005-0000-0000-00001C270000}"/>
    <cellStyle name="SAPBEXexcBad8 2 25" xfId="53723" xr:uid="{00000000-0005-0000-0000-00001D270000}"/>
    <cellStyle name="SAPBEXexcBad8 2 3" xfId="914" xr:uid="{00000000-0005-0000-0000-00001E270000}"/>
    <cellStyle name="SAPBEXexcBad8 2 3 2" xfId="2799" xr:uid="{00000000-0005-0000-0000-00001F270000}"/>
    <cellStyle name="SAPBEXexcBad8 2 3 2 2" xfId="13026" xr:uid="{00000000-0005-0000-0000-000020270000}"/>
    <cellStyle name="SAPBEXexcBad8 2 3 2 2 2" xfId="20422" xr:uid="{00000000-0005-0000-0000-000021270000}"/>
    <cellStyle name="SAPBEXexcBad8 2 3 2 2 3" xfId="27029" xr:uid="{00000000-0005-0000-0000-000022270000}"/>
    <cellStyle name="SAPBEXexcBad8 2 3 2 3" xfId="10620" xr:uid="{00000000-0005-0000-0000-000023270000}"/>
    <cellStyle name="SAPBEXexcBad8 2 3 2 4" xfId="10040" xr:uid="{00000000-0005-0000-0000-000024270000}"/>
    <cellStyle name="SAPBEXexcBad8 2 3 2 5" xfId="9025" xr:uid="{00000000-0005-0000-0000-000025270000}"/>
    <cellStyle name="SAPBEXexcBad8 2 3 2 6" xfId="37492" xr:uid="{00000000-0005-0000-0000-000026270000}"/>
    <cellStyle name="SAPBEXexcBad8 2 3 2 7" xfId="44437" xr:uid="{00000000-0005-0000-0000-000027270000}"/>
    <cellStyle name="SAPBEXexcBad8 2 3 2 8" xfId="51114" xr:uid="{00000000-0005-0000-0000-000028270000}"/>
    <cellStyle name="SAPBEXexcBad8 2 3 3" xfId="11793" xr:uid="{00000000-0005-0000-0000-000029270000}"/>
    <cellStyle name="SAPBEXexcBad8 2 3 3 2" xfId="19252" xr:uid="{00000000-0005-0000-0000-00002A270000}"/>
    <cellStyle name="SAPBEXexcBad8 2 3 3 3" xfId="25884" xr:uid="{00000000-0005-0000-0000-00002B270000}"/>
    <cellStyle name="SAPBEXexcBad8 2 3 4" xfId="9614" xr:uid="{00000000-0005-0000-0000-00002C270000}"/>
    <cellStyle name="SAPBEXexcBad8 2 3 5" xfId="9098" xr:uid="{00000000-0005-0000-0000-00002D270000}"/>
    <cellStyle name="SAPBEXexcBad8 2 3 6" xfId="33751" xr:uid="{00000000-0005-0000-0000-00002E270000}"/>
    <cellStyle name="SAPBEXexcBad8 2 3 7" xfId="40886" xr:uid="{00000000-0005-0000-0000-00002F270000}"/>
    <cellStyle name="SAPBEXexcBad8 2 3 8" xfId="53940" xr:uid="{00000000-0005-0000-0000-000030270000}"/>
    <cellStyle name="SAPBEXexcBad8 2 4" xfId="1189" xr:uid="{00000000-0005-0000-0000-000031270000}"/>
    <cellStyle name="SAPBEXexcBad8 2 4 2" xfId="10818" xr:uid="{00000000-0005-0000-0000-000032270000}"/>
    <cellStyle name="SAPBEXexcBad8 2 4 2 2" xfId="9057" xr:uid="{00000000-0005-0000-0000-000033270000}"/>
    <cellStyle name="SAPBEXexcBad8 2 4 2 3" xfId="38123" xr:uid="{00000000-0005-0000-0000-000034270000}"/>
    <cellStyle name="SAPBEXexcBad8 2 4 2 4" xfId="45048" xr:uid="{00000000-0005-0000-0000-000035270000}"/>
    <cellStyle name="SAPBEXexcBad8 2 4 2 5" xfId="50241" xr:uid="{00000000-0005-0000-0000-000036270000}"/>
    <cellStyle name="SAPBEXexcBad8 2 4 3" xfId="11968" xr:uid="{00000000-0005-0000-0000-000037270000}"/>
    <cellStyle name="SAPBEXexcBad8 2 4 3 2" xfId="19427" xr:uid="{00000000-0005-0000-0000-000038270000}"/>
    <cellStyle name="SAPBEXexcBad8 2 4 3 3" xfId="26054" xr:uid="{00000000-0005-0000-0000-000039270000}"/>
    <cellStyle name="SAPBEXexcBad8 2 4 4" xfId="9857" xr:uid="{00000000-0005-0000-0000-00003A270000}"/>
    <cellStyle name="SAPBEXexcBad8 2 4 5" xfId="11195" xr:uid="{00000000-0005-0000-0000-00003B270000}"/>
    <cellStyle name="SAPBEXexcBad8 2 4 6" xfId="34458" xr:uid="{00000000-0005-0000-0000-00003C270000}"/>
    <cellStyle name="SAPBEXexcBad8 2 4 7" xfId="41502" xr:uid="{00000000-0005-0000-0000-00003D270000}"/>
    <cellStyle name="SAPBEXexcBad8 2 4 8" xfId="51589" xr:uid="{00000000-0005-0000-0000-00003E270000}"/>
    <cellStyle name="SAPBEXexcBad8 2 5" xfId="1284" xr:uid="{00000000-0005-0000-0000-00003F270000}"/>
    <cellStyle name="SAPBEXexcBad8 2 5 2" xfId="10154" xr:uid="{00000000-0005-0000-0000-000040270000}"/>
    <cellStyle name="SAPBEXexcBad8 2 5 2 2" xfId="13204" xr:uid="{00000000-0005-0000-0000-000041270000}"/>
    <cellStyle name="SAPBEXexcBad8 2 5 2 3" xfId="38740" xr:uid="{00000000-0005-0000-0000-000042270000}"/>
    <cellStyle name="SAPBEXexcBad8 2 5 2 4" xfId="45658" xr:uid="{00000000-0005-0000-0000-000043270000}"/>
    <cellStyle name="SAPBEXexcBad8 2 5 2 5" xfId="49956" xr:uid="{00000000-0005-0000-0000-000044270000}"/>
    <cellStyle name="SAPBEXexcBad8 2 5 3" xfId="10910" xr:uid="{00000000-0005-0000-0000-000045270000}"/>
    <cellStyle name="SAPBEXexcBad8 2 5 3 2" xfId="9024" xr:uid="{00000000-0005-0000-0000-000046270000}"/>
    <cellStyle name="SAPBEXexcBad8 2 5 4" xfId="12055" xr:uid="{00000000-0005-0000-0000-000047270000}"/>
    <cellStyle name="SAPBEXexcBad8 2 5 4 2" xfId="19514" xr:uid="{00000000-0005-0000-0000-000048270000}"/>
    <cellStyle name="SAPBEXexcBad8 2 5 4 3" xfId="26138" xr:uid="{00000000-0005-0000-0000-000049270000}"/>
    <cellStyle name="SAPBEXexcBad8 2 5 5" xfId="9951" xr:uid="{00000000-0005-0000-0000-00004A270000}"/>
    <cellStyle name="SAPBEXexcBad8 2 5 6" xfId="13072" xr:uid="{00000000-0005-0000-0000-00004B270000}"/>
    <cellStyle name="SAPBEXexcBad8 2 5 7" xfId="35075" xr:uid="{00000000-0005-0000-0000-00004C270000}"/>
    <cellStyle name="SAPBEXexcBad8 2 5 8" xfId="42112" xr:uid="{00000000-0005-0000-0000-00004D270000}"/>
    <cellStyle name="SAPBEXexcBad8 2 5 9" xfId="52767" xr:uid="{00000000-0005-0000-0000-00004E270000}"/>
    <cellStyle name="SAPBEXexcBad8 2 6" xfId="1503" xr:uid="{00000000-0005-0000-0000-00004F270000}"/>
    <cellStyle name="SAPBEXexcBad8 2 6 2" xfId="12162" xr:uid="{00000000-0005-0000-0000-000050270000}"/>
    <cellStyle name="SAPBEXexcBad8 2 6 2 2" xfId="19621" xr:uid="{00000000-0005-0000-0000-000051270000}"/>
    <cellStyle name="SAPBEXexcBad8 2 6 2 3" xfId="26244" xr:uid="{00000000-0005-0000-0000-000052270000}"/>
    <cellStyle name="SAPBEXexcBad8 2 6 2 4" xfId="38823" xr:uid="{00000000-0005-0000-0000-000053270000}"/>
    <cellStyle name="SAPBEXexcBad8 2 6 2 5" xfId="45741" xr:uid="{00000000-0005-0000-0000-000054270000}"/>
    <cellStyle name="SAPBEXexcBad8 2 6 2 6" xfId="48936" xr:uid="{00000000-0005-0000-0000-000055270000}"/>
    <cellStyle name="SAPBEXexcBad8 2 6 3" xfId="11055" xr:uid="{00000000-0005-0000-0000-000056270000}"/>
    <cellStyle name="SAPBEXexcBad8 2 6 4" xfId="18707" xr:uid="{00000000-0005-0000-0000-000057270000}"/>
    <cellStyle name="SAPBEXexcBad8 2 6 5" xfId="35159" xr:uid="{00000000-0005-0000-0000-000058270000}"/>
    <cellStyle name="SAPBEXexcBad8 2 6 6" xfId="42195" xr:uid="{00000000-0005-0000-0000-000059270000}"/>
    <cellStyle name="SAPBEXexcBad8 2 6 7" xfId="51167" xr:uid="{00000000-0005-0000-0000-00005A270000}"/>
    <cellStyle name="SAPBEXexcBad8 2 7" xfId="1930" xr:uid="{00000000-0005-0000-0000-00005B270000}"/>
    <cellStyle name="SAPBEXexcBad8 2 7 2" xfId="12282" xr:uid="{00000000-0005-0000-0000-00005C270000}"/>
    <cellStyle name="SAPBEXexcBad8 2 7 2 2" xfId="19741" xr:uid="{00000000-0005-0000-0000-00005D270000}"/>
    <cellStyle name="SAPBEXexcBad8 2 7 2 3" xfId="26364" xr:uid="{00000000-0005-0000-0000-00005E270000}"/>
    <cellStyle name="SAPBEXexcBad8 2 7 2 4" xfId="39340" xr:uid="{00000000-0005-0000-0000-00005F270000}"/>
    <cellStyle name="SAPBEXexcBad8 2 7 2 5" xfId="46258" xr:uid="{00000000-0005-0000-0000-000060270000}"/>
    <cellStyle name="SAPBEXexcBad8 2 7 2 6" xfId="48370" xr:uid="{00000000-0005-0000-0000-000061270000}"/>
    <cellStyle name="SAPBEXexcBad8 2 7 3" xfId="11352" xr:uid="{00000000-0005-0000-0000-000062270000}"/>
    <cellStyle name="SAPBEXexcBad8 2 7 4" xfId="18885" xr:uid="{00000000-0005-0000-0000-000063270000}"/>
    <cellStyle name="SAPBEXexcBad8 2 7 5" xfId="35706" xr:uid="{00000000-0005-0000-0000-000064270000}"/>
    <cellStyle name="SAPBEXexcBad8 2 7 6" xfId="42712" xr:uid="{00000000-0005-0000-0000-000065270000}"/>
    <cellStyle name="SAPBEXexcBad8 2 7 7" xfId="51585" xr:uid="{00000000-0005-0000-0000-000066270000}"/>
    <cellStyle name="SAPBEXexcBad8 2 8" xfId="2142" xr:uid="{00000000-0005-0000-0000-000067270000}"/>
    <cellStyle name="SAPBEXexcBad8 2 8 2" xfId="12406" xr:uid="{00000000-0005-0000-0000-000068270000}"/>
    <cellStyle name="SAPBEXexcBad8 2 8 2 2" xfId="19862" xr:uid="{00000000-0005-0000-0000-000069270000}"/>
    <cellStyle name="SAPBEXexcBad8 2 8 2 3" xfId="26484" xr:uid="{00000000-0005-0000-0000-00006A270000}"/>
    <cellStyle name="SAPBEXexcBad8 2 8 2 4" xfId="40366" xr:uid="{00000000-0005-0000-0000-00006B270000}"/>
    <cellStyle name="SAPBEXexcBad8 2 8 2 5" xfId="47284" xr:uid="{00000000-0005-0000-0000-00006C270000}"/>
    <cellStyle name="SAPBEXexcBad8 2 8 2 6" xfId="47763" xr:uid="{00000000-0005-0000-0000-00006D270000}"/>
    <cellStyle name="SAPBEXexcBad8 2 8 3" xfId="10338" xr:uid="{00000000-0005-0000-0000-00006E270000}"/>
    <cellStyle name="SAPBEXexcBad8 2 8 4" xfId="12493" xr:uid="{00000000-0005-0000-0000-00006F270000}"/>
    <cellStyle name="SAPBEXexcBad8 2 8 5" xfId="20538" xr:uid="{00000000-0005-0000-0000-000070270000}"/>
    <cellStyle name="SAPBEXexcBad8 2 8 6" xfId="36782" xr:uid="{00000000-0005-0000-0000-000071270000}"/>
    <cellStyle name="SAPBEXexcBad8 2 8 7" xfId="43738" xr:uid="{00000000-0005-0000-0000-000072270000}"/>
    <cellStyle name="SAPBEXexcBad8 2 8 8" xfId="52213" xr:uid="{00000000-0005-0000-0000-000073270000}"/>
    <cellStyle name="SAPBEXexcBad8 2 9" xfId="2296" xr:uid="{00000000-0005-0000-0000-000074270000}"/>
    <cellStyle name="SAPBEXexcBad8 2 9 2" xfId="12549" xr:uid="{00000000-0005-0000-0000-000075270000}"/>
    <cellStyle name="SAPBEXexcBad8 2 9 3" xfId="19986" xr:uid="{00000000-0005-0000-0000-000076270000}"/>
    <cellStyle name="SAPBEXexcBad8 2 9 4" xfId="26604" xr:uid="{00000000-0005-0000-0000-000077270000}"/>
    <cellStyle name="SAPBEXexcBad8 2 9 5" xfId="37036" xr:uid="{00000000-0005-0000-0000-000078270000}"/>
    <cellStyle name="SAPBEXexcBad8 2 9 6" xfId="43982" xr:uid="{00000000-0005-0000-0000-000079270000}"/>
    <cellStyle name="SAPBEXexcBad8 2 9 7" xfId="53575" xr:uid="{00000000-0005-0000-0000-00007A270000}"/>
    <cellStyle name="SAPBEXexcBad8 20" xfId="5620" xr:uid="{00000000-0005-0000-0000-00007B270000}"/>
    <cellStyle name="SAPBEXexcBad8 20 2" xfId="15475" xr:uid="{00000000-0005-0000-0000-00007C270000}"/>
    <cellStyle name="SAPBEXexcBad8 20 3" xfId="22507" xr:uid="{00000000-0005-0000-0000-00007D270000}"/>
    <cellStyle name="SAPBEXexcBad8 20 4" xfId="28968" xr:uid="{00000000-0005-0000-0000-00007E270000}"/>
    <cellStyle name="SAPBEXexcBad8 21" xfId="6649" xr:uid="{00000000-0005-0000-0000-00007F270000}"/>
    <cellStyle name="SAPBEXexcBad8 21 2" xfId="16492" xr:uid="{00000000-0005-0000-0000-000080270000}"/>
    <cellStyle name="SAPBEXexcBad8 21 3" xfId="23496" xr:uid="{00000000-0005-0000-0000-000081270000}"/>
    <cellStyle name="SAPBEXexcBad8 21 4" xfId="29945" xr:uid="{00000000-0005-0000-0000-000082270000}"/>
    <cellStyle name="SAPBEXexcBad8 22" xfId="5942" xr:uid="{00000000-0005-0000-0000-000083270000}"/>
    <cellStyle name="SAPBEXexcBad8 22 2" xfId="15794" xr:uid="{00000000-0005-0000-0000-000084270000}"/>
    <cellStyle name="SAPBEXexcBad8 22 3" xfId="22816" xr:uid="{00000000-0005-0000-0000-000085270000}"/>
    <cellStyle name="SAPBEXexcBad8 22 4" xfId="29277" xr:uid="{00000000-0005-0000-0000-000086270000}"/>
    <cellStyle name="SAPBEXexcBad8 23" xfId="8134" xr:uid="{00000000-0005-0000-0000-000087270000}"/>
    <cellStyle name="SAPBEXexcBad8 23 2" xfId="17918" xr:uid="{00000000-0005-0000-0000-000088270000}"/>
    <cellStyle name="SAPBEXexcBad8 23 3" xfId="24863" xr:uid="{00000000-0005-0000-0000-000089270000}"/>
    <cellStyle name="SAPBEXexcBad8 23 4" xfId="31283" xr:uid="{00000000-0005-0000-0000-00008A270000}"/>
    <cellStyle name="SAPBEXexcBad8 24" xfId="7823" xr:uid="{00000000-0005-0000-0000-00008B270000}"/>
    <cellStyle name="SAPBEXexcBad8 24 2" xfId="17608" xr:uid="{00000000-0005-0000-0000-00008C270000}"/>
    <cellStyle name="SAPBEXexcBad8 24 3" xfId="24562" xr:uid="{00000000-0005-0000-0000-00008D270000}"/>
    <cellStyle name="SAPBEXexcBad8 24 4" xfId="30987" xr:uid="{00000000-0005-0000-0000-00008E270000}"/>
    <cellStyle name="SAPBEXexcBad8 25" xfId="9109" xr:uid="{00000000-0005-0000-0000-00008F270000}"/>
    <cellStyle name="SAPBEXexcBad8 26" xfId="13159" xr:uid="{00000000-0005-0000-0000-000090270000}"/>
    <cellStyle name="SAPBEXexcBad8 27" xfId="51029" xr:uid="{00000000-0005-0000-0000-000091270000}"/>
    <cellStyle name="SAPBEXexcBad8 3" xfId="478" xr:uid="{00000000-0005-0000-0000-000092270000}"/>
    <cellStyle name="SAPBEXexcBad8 3 10" xfId="2463" xr:uid="{00000000-0005-0000-0000-000093270000}"/>
    <cellStyle name="SAPBEXexcBad8 3 10 2" xfId="12702" xr:uid="{00000000-0005-0000-0000-000094270000}"/>
    <cellStyle name="SAPBEXexcBad8 3 10 3" xfId="20111" xr:uid="{00000000-0005-0000-0000-000095270000}"/>
    <cellStyle name="SAPBEXexcBad8 3 10 4" xfId="26725" xr:uid="{00000000-0005-0000-0000-000096270000}"/>
    <cellStyle name="SAPBEXexcBad8 3 11" xfId="3469" xr:uid="{00000000-0005-0000-0000-000097270000}"/>
    <cellStyle name="SAPBEXexcBad8 3 11 2" xfId="13418" xr:uid="{00000000-0005-0000-0000-000098270000}"/>
    <cellStyle name="SAPBEXexcBad8 3 11 3" xfId="20587" xr:uid="{00000000-0005-0000-0000-000099270000}"/>
    <cellStyle name="SAPBEXexcBad8 3 11 4" xfId="27094" xr:uid="{00000000-0005-0000-0000-00009A270000}"/>
    <cellStyle name="SAPBEXexcBad8 3 12" xfId="3638" xr:uid="{00000000-0005-0000-0000-00009B270000}"/>
    <cellStyle name="SAPBEXexcBad8 3 12 2" xfId="13563" xr:uid="{00000000-0005-0000-0000-00009C270000}"/>
    <cellStyle name="SAPBEXexcBad8 3 12 3" xfId="20724" xr:uid="{00000000-0005-0000-0000-00009D270000}"/>
    <cellStyle name="SAPBEXexcBad8 3 12 4" xfId="27223" xr:uid="{00000000-0005-0000-0000-00009E270000}"/>
    <cellStyle name="SAPBEXexcBad8 3 13" xfId="4378" xr:uid="{00000000-0005-0000-0000-00009F270000}"/>
    <cellStyle name="SAPBEXexcBad8 3 13 2" xfId="14240" xr:uid="{00000000-0005-0000-0000-0000A0270000}"/>
    <cellStyle name="SAPBEXexcBad8 3 13 3" xfId="21300" xr:uid="{00000000-0005-0000-0000-0000A1270000}"/>
    <cellStyle name="SAPBEXexcBad8 3 13 4" xfId="27774" xr:uid="{00000000-0005-0000-0000-0000A2270000}"/>
    <cellStyle name="SAPBEXexcBad8 3 14" xfId="4772" xr:uid="{00000000-0005-0000-0000-0000A3270000}"/>
    <cellStyle name="SAPBEXexcBad8 3 14 2" xfId="14634" xr:uid="{00000000-0005-0000-0000-0000A4270000}"/>
    <cellStyle name="SAPBEXexcBad8 3 14 3" xfId="21683" xr:uid="{00000000-0005-0000-0000-0000A5270000}"/>
    <cellStyle name="SAPBEXexcBad8 3 14 4" xfId="28153" xr:uid="{00000000-0005-0000-0000-0000A6270000}"/>
    <cellStyle name="SAPBEXexcBad8 3 15" xfId="5360" xr:uid="{00000000-0005-0000-0000-0000A7270000}"/>
    <cellStyle name="SAPBEXexcBad8 3 15 2" xfId="15217" xr:uid="{00000000-0005-0000-0000-0000A8270000}"/>
    <cellStyle name="SAPBEXexcBad8 3 15 3" xfId="22258" xr:uid="{00000000-0005-0000-0000-0000A9270000}"/>
    <cellStyle name="SAPBEXexcBad8 3 15 4" xfId="28720" xr:uid="{00000000-0005-0000-0000-0000AA270000}"/>
    <cellStyle name="SAPBEXexcBad8 3 16" xfId="5064" xr:uid="{00000000-0005-0000-0000-0000AB270000}"/>
    <cellStyle name="SAPBEXexcBad8 3 16 2" xfId="14921" xr:uid="{00000000-0005-0000-0000-0000AC270000}"/>
    <cellStyle name="SAPBEXexcBad8 3 16 3" xfId="21966" xr:uid="{00000000-0005-0000-0000-0000AD270000}"/>
    <cellStyle name="SAPBEXexcBad8 3 16 4" xfId="28429" xr:uid="{00000000-0005-0000-0000-0000AE270000}"/>
    <cellStyle name="SAPBEXexcBad8 3 17" xfId="5730" xr:uid="{00000000-0005-0000-0000-0000AF270000}"/>
    <cellStyle name="SAPBEXexcBad8 3 17 2" xfId="15584" xr:uid="{00000000-0005-0000-0000-0000B0270000}"/>
    <cellStyle name="SAPBEXexcBad8 3 17 3" xfId="22612" xr:uid="{00000000-0005-0000-0000-0000B1270000}"/>
    <cellStyle name="SAPBEXexcBad8 3 17 4" xfId="29073" xr:uid="{00000000-0005-0000-0000-0000B2270000}"/>
    <cellStyle name="SAPBEXexcBad8 3 18" xfId="6700" xr:uid="{00000000-0005-0000-0000-0000B3270000}"/>
    <cellStyle name="SAPBEXexcBad8 3 18 2" xfId="16543" xr:uid="{00000000-0005-0000-0000-0000B4270000}"/>
    <cellStyle name="SAPBEXexcBad8 3 18 3" xfId="23546" xr:uid="{00000000-0005-0000-0000-0000B5270000}"/>
    <cellStyle name="SAPBEXexcBad8 3 18 4" xfId="29994" xr:uid="{00000000-0005-0000-0000-0000B6270000}"/>
    <cellStyle name="SAPBEXexcBad8 3 19" xfId="7302" xr:uid="{00000000-0005-0000-0000-0000B7270000}"/>
    <cellStyle name="SAPBEXexcBad8 3 19 2" xfId="17088" xr:uid="{00000000-0005-0000-0000-0000B8270000}"/>
    <cellStyle name="SAPBEXexcBad8 3 19 3" xfId="24050" xr:uid="{00000000-0005-0000-0000-0000B9270000}"/>
    <cellStyle name="SAPBEXexcBad8 3 19 4" xfId="30480" xr:uid="{00000000-0005-0000-0000-0000BA270000}"/>
    <cellStyle name="SAPBEXexcBad8 3 2" xfId="655" xr:uid="{00000000-0005-0000-0000-0000BB270000}"/>
    <cellStyle name="SAPBEXexcBad8 3 2 10" xfId="5421" xr:uid="{00000000-0005-0000-0000-0000BC270000}"/>
    <cellStyle name="SAPBEXexcBad8 3 2 10 2" xfId="15278" xr:uid="{00000000-0005-0000-0000-0000BD270000}"/>
    <cellStyle name="SAPBEXexcBad8 3 2 10 2 2" xfId="38612" xr:uid="{00000000-0005-0000-0000-0000BE270000}"/>
    <cellStyle name="SAPBEXexcBad8 3 2 10 2 3" xfId="45530" xr:uid="{00000000-0005-0000-0000-0000BF270000}"/>
    <cellStyle name="SAPBEXexcBad8 3 2 10 2 4" xfId="48217" xr:uid="{00000000-0005-0000-0000-0000C0270000}"/>
    <cellStyle name="SAPBEXexcBad8 3 2 10 3" xfId="22319" xr:uid="{00000000-0005-0000-0000-0000C1270000}"/>
    <cellStyle name="SAPBEXexcBad8 3 2 10 4" xfId="28781" xr:uid="{00000000-0005-0000-0000-0000C2270000}"/>
    <cellStyle name="SAPBEXexcBad8 3 2 10 5" xfId="34946" xr:uid="{00000000-0005-0000-0000-0000C3270000}"/>
    <cellStyle name="SAPBEXexcBad8 3 2 10 6" xfId="41984" xr:uid="{00000000-0005-0000-0000-0000C4270000}"/>
    <cellStyle name="SAPBEXexcBad8 3 2 10 7" xfId="52519" xr:uid="{00000000-0005-0000-0000-0000C5270000}"/>
    <cellStyle name="SAPBEXexcBad8 3 2 11" xfId="6634" xr:uid="{00000000-0005-0000-0000-0000C6270000}"/>
    <cellStyle name="SAPBEXexcBad8 3 2 11 2" xfId="16477" xr:uid="{00000000-0005-0000-0000-0000C7270000}"/>
    <cellStyle name="SAPBEXexcBad8 3 2 11 2 2" xfId="39038" xr:uid="{00000000-0005-0000-0000-0000C8270000}"/>
    <cellStyle name="SAPBEXexcBad8 3 2 11 2 3" xfId="45956" xr:uid="{00000000-0005-0000-0000-0000C9270000}"/>
    <cellStyle name="SAPBEXexcBad8 3 2 11 2 4" xfId="48395" xr:uid="{00000000-0005-0000-0000-0000CA270000}"/>
    <cellStyle name="SAPBEXexcBad8 3 2 11 3" xfId="23481" xr:uid="{00000000-0005-0000-0000-0000CB270000}"/>
    <cellStyle name="SAPBEXexcBad8 3 2 11 4" xfId="29930" xr:uid="{00000000-0005-0000-0000-0000CC270000}"/>
    <cellStyle name="SAPBEXexcBad8 3 2 11 5" xfId="35375" xr:uid="{00000000-0005-0000-0000-0000CD270000}"/>
    <cellStyle name="SAPBEXexcBad8 3 2 11 6" xfId="42410" xr:uid="{00000000-0005-0000-0000-0000CE270000}"/>
    <cellStyle name="SAPBEXexcBad8 3 2 11 7" xfId="52103" xr:uid="{00000000-0005-0000-0000-0000CF270000}"/>
    <cellStyle name="SAPBEXexcBad8 3 2 12" xfId="6888" xr:uid="{00000000-0005-0000-0000-0000D0270000}"/>
    <cellStyle name="SAPBEXexcBad8 3 2 12 2" xfId="16678" xr:uid="{00000000-0005-0000-0000-0000D1270000}"/>
    <cellStyle name="SAPBEXexcBad8 3 2 12 2 2" xfId="38862" xr:uid="{00000000-0005-0000-0000-0000D2270000}"/>
    <cellStyle name="SAPBEXexcBad8 3 2 12 2 3" xfId="45780" xr:uid="{00000000-0005-0000-0000-0000D3270000}"/>
    <cellStyle name="SAPBEXexcBad8 3 2 12 2 4" xfId="49491" xr:uid="{00000000-0005-0000-0000-0000D4270000}"/>
    <cellStyle name="SAPBEXexcBad8 3 2 12 3" xfId="23646" xr:uid="{00000000-0005-0000-0000-0000D5270000}"/>
    <cellStyle name="SAPBEXexcBad8 3 2 12 4" xfId="30084" xr:uid="{00000000-0005-0000-0000-0000D6270000}"/>
    <cellStyle name="SAPBEXexcBad8 3 2 12 5" xfId="35198" xr:uid="{00000000-0005-0000-0000-0000D7270000}"/>
    <cellStyle name="SAPBEXexcBad8 3 2 12 6" xfId="42234" xr:uid="{00000000-0005-0000-0000-0000D8270000}"/>
    <cellStyle name="SAPBEXexcBad8 3 2 12 7" xfId="51805" xr:uid="{00000000-0005-0000-0000-0000D9270000}"/>
    <cellStyle name="SAPBEXexcBad8 3 2 13" xfId="6102" xr:uid="{00000000-0005-0000-0000-0000DA270000}"/>
    <cellStyle name="SAPBEXexcBad8 3 2 13 2" xfId="15950" xr:uid="{00000000-0005-0000-0000-0000DB270000}"/>
    <cellStyle name="SAPBEXexcBad8 3 2 13 2 2" xfId="39906" xr:uid="{00000000-0005-0000-0000-0000DC270000}"/>
    <cellStyle name="SAPBEXexcBad8 3 2 13 2 3" xfId="46824" xr:uid="{00000000-0005-0000-0000-0000DD270000}"/>
    <cellStyle name="SAPBEXexcBad8 3 2 13 2 4" xfId="48538" xr:uid="{00000000-0005-0000-0000-0000DE270000}"/>
    <cellStyle name="SAPBEXexcBad8 3 2 13 3" xfId="22969" xr:uid="{00000000-0005-0000-0000-0000DF270000}"/>
    <cellStyle name="SAPBEXexcBad8 3 2 13 4" xfId="29428" xr:uid="{00000000-0005-0000-0000-0000E0270000}"/>
    <cellStyle name="SAPBEXexcBad8 3 2 13 5" xfId="36291" xr:uid="{00000000-0005-0000-0000-0000E1270000}"/>
    <cellStyle name="SAPBEXexcBad8 3 2 13 6" xfId="43278" xr:uid="{00000000-0005-0000-0000-0000E2270000}"/>
    <cellStyle name="SAPBEXexcBad8 3 2 13 7" xfId="52305" xr:uid="{00000000-0005-0000-0000-0000E3270000}"/>
    <cellStyle name="SAPBEXexcBad8 3 2 14" xfId="6084" xr:uid="{00000000-0005-0000-0000-0000E4270000}"/>
    <cellStyle name="SAPBEXexcBad8 3 2 14 2" xfId="15932" xr:uid="{00000000-0005-0000-0000-0000E5270000}"/>
    <cellStyle name="SAPBEXexcBad8 3 2 14 2 2" xfId="39150" xr:uid="{00000000-0005-0000-0000-0000E6270000}"/>
    <cellStyle name="SAPBEXexcBad8 3 2 14 2 3" xfId="46068" xr:uid="{00000000-0005-0000-0000-0000E7270000}"/>
    <cellStyle name="SAPBEXexcBad8 3 2 14 2 4" xfId="49434" xr:uid="{00000000-0005-0000-0000-0000E8270000}"/>
    <cellStyle name="SAPBEXexcBad8 3 2 14 3" xfId="22952" xr:uid="{00000000-0005-0000-0000-0000E9270000}"/>
    <cellStyle name="SAPBEXexcBad8 3 2 14 4" xfId="29411" xr:uid="{00000000-0005-0000-0000-0000EA270000}"/>
    <cellStyle name="SAPBEXexcBad8 3 2 14 5" xfId="35514" xr:uid="{00000000-0005-0000-0000-0000EB270000}"/>
    <cellStyle name="SAPBEXexcBad8 3 2 14 6" xfId="42522" xr:uid="{00000000-0005-0000-0000-0000EC270000}"/>
    <cellStyle name="SAPBEXexcBad8 3 2 14 7" xfId="50634" xr:uid="{00000000-0005-0000-0000-0000ED270000}"/>
    <cellStyle name="SAPBEXexcBad8 3 2 15" xfId="6675" xr:uid="{00000000-0005-0000-0000-0000EE270000}"/>
    <cellStyle name="SAPBEXexcBad8 3 2 15 2" xfId="16518" xr:uid="{00000000-0005-0000-0000-0000EF270000}"/>
    <cellStyle name="SAPBEXexcBad8 3 2 15 2 2" xfId="39765" xr:uid="{00000000-0005-0000-0000-0000F0270000}"/>
    <cellStyle name="SAPBEXexcBad8 3 2 15 2 3" xfId="46683" xr:uid="{00000000-0005-0000-0000-0000F1270000}"/>
    <cellStyle name="SAPBEXexcBad8 3 2 15 2 4" xfId="49413" xr:uid="{00000000-0005-0000-0000-0000F2270000}"/>
    <cellStyle name="SAPBEXexcBad8 3 2 15 3" xfId="23522" xr:uid="{00000000-0005-0000-0000-0000F3270000}"/>
    <cellStyle name="SAPBEXexcBad8 3 2 15 4" xfId="29971" xr:uid="{00000000-0005-0000-0000-0000F4270000}"/>
    <cellStyle name="SAPBEXexcBad8 3 2 15 5" xfId="36144" xr:uid="{00000000-0005-0000-0000-0000F5270000}"/>
    <cellStyle name="SAPBEXexcBad8 3 2 15 6" xfId="43137" xr:uid="{00000000-0005-0000-0000-0000F6270000}"/>
    <cellStyle name="SAPBEXexcBad8 3 2 15 7" xfId="51464" xr:uid="{00000000-0005-0000-0000-0000F7270000}"/>
    <cellStyle name="SAPBEXexcBad8 3 2 16" xfId="5930" xr:uid="{00000000-0005-0000-0000-0000F8270000}"/>
    <cellStyle name="SAPBEXexcBad8 3 2 16 2" xfId="15782" xr:uid="{00000000-0005-0000-0000-0000F9270000}"/>
    <cellStyle name="SAPBEXexcBad8 3 2 16 2 2" xfId="39589" xr:uid="{00000000-0005-0000-0000-0000FA270000}"/>
    <cellStyle name="SAPBEXexcBad8 3 2 16 2 3" xfId="46507" xr:uid="{00000000-0005-0000-0000-0000FB270000}"/>
    <cellStyle name="SAPBEXexcBad8 3 2 16 2 4" xfId="52704" xr:uid="{00000000-0005-0000-0000-0000FC270000}"/>
    <cellStyle name="SAPBEXexcBad8 3 2 16 3" xfId="22806" xr:uid="{00000000-0005-0000-0000-0000FD270000}"/>
    <cellStyle name="SAPBEXexcBad8 3 2 16 4" xfId="29267" xr:uid="{00000000-0005-0000-0000-0000FE270000}"/>
    <cellStyle name="SAPBEXexcBad8 3 2 16 5" xfId="35962" xr:uid="{00000000-0005-0000-0000-0000FF270000}"/>
    <cellStyle name="SAPBEXexcBad8 3 2 16 6" xfId="42961" xr:uid="{00000000-0005-0000-0000-000000280000}"/>
    <cellStyle name="SAPBEXexcBad8 3 2 16 7" xfId="53121" xr:uid="{00000000-0005-0000-0000-000001280000}"/>
    <cellStyle name="SAPBEXexcBad8 3 2 17" xfId="6746" xr:uid="{00000000-0005-0000-0000-000002280000}"/>
    <cellStyle name="SAPBEXexcBad8 3 2 17 2" xfId="16589" xr:uid="{00000000-0005-0000-0000-000003280000}"/>
    <cellStyle name="SAPBEXexcBad8 3 2 17 2 2" xfId="40031" xr:uid="{00000000-0005-0000-0000-000004280000}"/>
    <cellStyle name="SAPBEXexcBad8 3 2 17 2 3" xfId="46949" xr:uid="{00000000-0005-0000-0000-000005280000}"/>
    <cellStyle name="SAPBEXexcBad8 3 2 17 2 4" xfId="49797" xr:uid="{00000000-0005-0000-0000-000006280000}"/>
    <cellStyle name="SAPBEXexcBad8 3 2 17 3" xfId="23592" xr:uid="{00000000-0005-0000-0000-000007280000}"/>
    <cellStyle name="SAPBEXexcBad8 3 2 17 4" xfId="30040" xr:uid="{00000000-0005-0000-0000-000008280000}"/>
    <cellStyle name="SAPBEXexcBad8 3 2 17 5" xfId="36446" xr:uid="{00000000-0005-0000-0000-000009280000}"/>
    <cellStyle name="SAPBEXexcBad8 3 2 17 6" xfId="43403" xr:uid="{00000000-0005-0000-0000-00000A280000}"/>
    <cellStyle name="SAPBEXexcBad8 3 2 17 7" xfId="50329" xr:uid="{00000000-0005-0000-0000-00000B280000}"/>
    <cellStyle name="SAPBEXexcBad8 3 2 18" xfId="6160" xr:uid="{00000000-0005-0000-0000-00000C280000}"/>
    <cellStyle name="SAPBEXexcBad8 3 2 18 2" xfId="16008" xr:uid="{00000000-0005-0000-0000-00000D280000}"/>
    <cellStyle name="SAPBEXexcBad8 3 2 18 2 2" xfId="40198" xr:uid="{00000000-0005-0000-0000-00000E280000}"/>
    <cellStyle name="SAPBEXexcBad8 3 2 18 2 3" xfId="47116" xr:uid="{00000000-0005-0000-0000-00000F280000}"/>
    <cellStyle name="SAPBEXexcBad8 3 2 18 2 4" xfId="50286" xr:uid="{00000000-0005-0000-0000-000010280000}"/>
    <cellStyle name="SAPBEXexcBad8 3 2 18 3" xfId="23024" xr:uid="{00000000-0005-0000-0000-000011280000}"/>
    <cellStyle name="SAPBEXexcBad8 3 2 18 4" xfId="29482" xr:uid="{00000000-0005-0000-0000-000012280000}"/>
    <cellStyle name="SAPBEXexcBad8 3 2 18 5" xfId="36613" xr:uid="{00000000-0005-0000-0000-000013280000}"/>
    <cellStyle name="SAPBEXexcBad8 3 2 18 6" xfId="43570" xr:uid="{00000000-0005-0000-0000-000014280000}"/>
    <cellStyle name="SAPBEXexcBad8 3 2 18 7" xfId="52918" xr:uid="{00000000-0005-0000-0000-000015280000}"/>
    <cellStyle name="SAPBEXexcBad8 3 2 19" xfId="7509" xr:uid="{00000000-0005-0000-0000-000016280000}"/>
    <cellStyle name="SAPBEXexcBad8 3 2 19 2" xfId="17294" xr:uid="{00000000-0005-0000-0000-000017280000}"/>
    <cellStyle name="SAPBEXexcBad8 3 2 19 2 2" xfId="40226" xr:uid="{00000000-0005-0000-0000-000018280000}"/>
    <cellStyle name="SAPBEXexcBad8 3 2 19 2 3" xfId="47144" xr:uid="{00000000-0005-0000-0000-000019280000}"/>
    <cellStyle name="SAPBEXexcBad8 3 2 19 2 4" xfId="48909" xr:uid="{00000000-0005-0000-0000-00001A280000}"/>
    <cellStyle name="SAPBEXexcBad8 3 2 19 3" xfId="24256" xr:uid="{00000000-0005-0000-0000-00001B280000}"/>
    <cellStyle name="SAPBEXexcBad8 3 2 19 4" xfId="30684" xr:uid="{00000000-0005-0000-0000-00001C280000}"/>
    <cellStyle name="SAPBEXexcBad8 3 2 19 5" xfId="36641" xr:uid="{00000000-0005-0000-0000-00001D280000}"/>
    <cellStyle name="SAPBEXexcBad8 3 2 19 6" xfId="43598" xr:uid="{00000000-0005-0000-0000-00001E280000}"/>
    <cellStyle name="SAPBEXexcBad8 3 2 19 7" xfId="51200" xr:uid="{00000000-0005-0000-0000-00001F280000}"/>
    <cellStyle name="SAPBEXexcBad8 3 2 2" xfId="2649" xr:uid="{00000000-0005-0000-0000-000020280000}"/>
    <cellStyle name="SAPBEXexcBad8 3 2 2 2" xfId="12882" xr:uid="{00000000-0005-0000-0000-000021280000}"/>
    <cellStyle name="SAPBEXexcBad8 3 2 2 2 2" xfId="20285" xr:uid="{00000000-0005-0000-0000-000022280000}"/>
    <cellStyle name="SAPBEXexcBad8 3 2 2 2 3" xfId="26895" xr:uid="{00000000-0005-0000-0000-000023280000}"/>
    <cellStyle name="SAPBEXexcBad8 3 2 2 2 4" xfId="37347" xr:uid="{00000000-0005-0000-0000-000024280000}"/>
    <cellStyle name="SAPBEXexcBad8 3 2 2 2 5" xfId="44293" xr:uid="{00000000-0005-0000-0000-000025280000}"/>
    <cellStyle name="SAPBEXexcBad8 3 2 2 2 6" xfId="51748" xr:uid="{00000000-0005-0000-0000-000026280000}"/>
    <cellStyle name="SAPBEXexcBad8 3 2 2 3" xfId="10474" xr:uid="{00000000-0005-0000-0000-000027280000}"/>
    <cellStyle name="SAPBEXexcBad8 3 2 2 4" xfId="11266" xr:uid="{00000000-0005-0000-0000-000028280000}"/>
    <cellStyle name="SAPBEXexcBad8 3 2 2 5" xfId="18787" xr:uid="{00000000-0005-0000-0000-000029280000}"/>
    <cellStyle name="SAPBEXexcBad8 3 2 2 6" xfId="33601" xr:uid="{00000000-0005-0000-0000-00002A280000}"/>
    <cellStyle name="SAPBEXexcBad8 3 2 2 7" xfId="40737" xr:uid="{00000000-0005-0000-0000-00002B280000}"/>
    <cellStyle name="SAPBEXexcBad8 3 2 2 8" xfId="54249" xr:uid="{00000000-0005-0000-0000-00002C280000}"/>
    <cellStyle name="SAPBEXexcBad8 3 2 20" xfId="7435" xr:uid="{00000000-0005-0000-0000-00002D280000}"/>
    <cellStyle name="SAPBEXexcBad8 3 2 20 2" xfId="17221" xr:uid="{00000000-0005-0000-0000-00002E280000}"/>
    <cellStyle name="SAPBEXexcBad8 3 2 20 2 2" xfId="40130" xr:uid="{00000000-0005-0000-0000-00002F280000}"/>
    <cellStyle name="SAPBEXexcBad8 3 2 20 2 3" xfId="47048" xr:uid="{00000000-0005-0000-0000-000030280000}"/>
    <cellStyle name="SAPBEXexcBad8 3 2 20 2 4" xfId="49910" xr:uid="{00000000-0005-0000-0000-000031280000}"/>
    <cellStyle name="SAPBEXexcBad8 3 2 20 3" xfId="24183" xr:uid="{00000000-0005-0000-0000-000032280000}"/>
    <cellStyle name="SAPBEXexcBad8 3 2 20 4" xfId="30611" xr:uid="{00000000-0005-0000-0000-000033280000}"/>
    <cellStyle name="SAPBEXexcBad8 3 2 20 5" xfId="36545" xr:uid="{00000000-0005-0000-0000-000034280000}"/>
    <cellStyle name="SAPBEXexcBad8 3 2 20 6" xfId="43502" xr:uid="{00000000-0005-0000-0000-000035280000}"/>
    <cellStyle name="SAPBEXexcBad8 3 2 20 7" xfId="52650" xr:uid="{00000000-0005-0000-0000-000036280000}"/>
    <cellStyle name="SAPBEXexcBad8 3 2 21" xfId="7453" xr:uid="{00000000-0005-0000-0000-000037280000}"/>
    <cellStyle name="SAPBEXexcBad8 3 2 21 2" xfId="17239" xr:uid="{00000000-0005-0000-0000-000038280000}"/>
    <cellStyle name="SAPBEXexcBad8 3 2 21 2 2" xfId="40500" xr:uid="{00000000-0005-0000-0000-000039280000}"/>
    <cellStyle name="SAPBEXexcBad8 3 2 21 2 3" xfId="47418" xr:uid="{00000000-0005-0000-0000-00003A280000}"/>
    <cellStyle name="SAPBEXexcBad8 3 2 21 2 4" xfId="47575" xr:uid="{00000000-0005-0000-0000-00003B280000}"/>
    <cellStyle name="SAPBEXexcBad8 3 2 21 3" xfId="24201" xr:uid="{00000000-0005-0000-0000-00003C280000}"/>
    <cellStyle name="SAPBEXexcBad8 3 2 21 4" xfId="30629" xr:uid="{00000000-0005-0000-0000-00003D280000}"/>
    <cellStyle name="SAPBEXexcBad8 3 2 21 5" xfId="36916" xr:uid="{00000000-0005-0000-0000-00003E280000}"/>
    <cellStyle name="SAPBEXexcBad8 3 2 21 6" xfId="43872" xr:uid="{00000000-0005-0000-0000-00003F280000}"/>
    <cellStyle name="SAPBEXexcBad8 3 2 21 7" xfId="53442" xr:uid="{00000000-0005-0000-0000-000040280000}"/>
    <cellStyle name="SAPBEXexcBad8 3 2 22" xfId="5665" xr:uid="{00000000-0005-0000-0000-000041280000}"/>
    <cellStyle name="SAPBEXexcBad8 3 2 22 2" xfId="15520" xr:uid="{00000000-0005-0000-0000-000042280000}"/>
    <cellStyle name="SAPBEXexcBad8 3 2 22 3" xfId="22550" xr:uid="{00000000-0005-0000-0000-000043280000}"/>
    <cellStyle name="SAPBEXexcBad8 3 2 22 4" xfId="29011" xr:uid="{00000000-0005-0000-0000-000044280000}"/>
    <cellStyle name="SAPBEXexcBad8 3 2 22 5" xfId="37170" xr:uid="{00000000-0005-0000-0000-000045280000}"/>
    <cellStyle name="SAPBEXexcBad8 3 2 22 6" xfId="44116" xr:uid="{00000000-0005-0000-0000-000046280000}"/>
    <cellStyle name="SAPBEXexcBad8 3 2 22 7" xfId="54541" xr:uid="{00000000-0005-0000-0000-000047280000}"/>
    <cellStyle name="SAPBEXexcBad8 3 2 23" xfId="8474" xr:uid="{00000000-0005-0000-0000-000048280000}"/>
    <cellStyle name="SAPBEXexcBad8 3 2 23 2" xfId="18258" xr:uid="{00000000-0005-0000-0000-000049280000}"/>
    <cellStyle name="SAPBEXexcBad8 3 2 23 3" xfId="25195" xr:uid="{00000000-0005-0000-0000-00004A280000}"/>
    <cellStyle name="SAPBEXexcBad8 3 2 23 4" xfId="31608" xr:uid="{00000000-0005-0000-0000-00004B280000}"/>
    <cellStyle name="SAPBEXexcBad8 3 2 24" xfId="7965" xr:uid="{00000000-0005-0000-0000-00004C280000}"/>
    <cellStyle name="SAPBEXexcBad8 3 2 24 2" xfId="17749" xr:uid="{00000000-0005-0000-0000-00004D280000}"/>
    <cellStyle name="SAPBEXexcBad8 3 2 24 3" xfId="24698" xr:uid="{00000000-0005-0000-0000-00004E280000}"/>
    <cellStyle name="SAPBEXexcBad8 3 2 24 4" xfId="31119" xr:uid="{00000000-0005-0000-0000-00004F280000}"/>
    <cellStyle name="SAPBEXexcBad8 3 2 25" xfId="8247" xr:uid="{00000000-0005-0000-0000-000050280000}"/>
    <cellStyle name="SAPBEXexcBad8 3 2 25 2" xfId="18031" xr:uid="{00000000-0005-0000-0000-000051280000}"/>
    <cellStyle name="SAPBEXexcBad8 3 2 25 3" xfId="24974" xr:uid="{00000000-0005-0000-0000-000052280000}"/>
    <cellStyle name="SAPBEXexcBad8 3 2 25 4" xfId="31392" xr:uid="{00000000-0005-0000-0000-000053280000}"/>
    <cellStyle name="SAPBEXexcBad8 3 2 26" xfId="7880" xr:uid="{00000000-0005-0000-0000-000054280000}"/>
    <cellStyle name="SAPBEXexcBad8 3 2 26 2" xfId="17664" xr:uid="{00000000-0005-0000-0000-000055280000}"/>
    <cellStyle name="SAPBEXexcBad8 3 2 26 3" xfId="24617" xr:uid="{00000000-0005-0000-0000-000056280000}"/>
    <cellStyle name="SAPBEXexcBad8 3 2 26 4" xfId="31040" xr:uid="{00000000-0005-0000-0000-000057280000}"/>
    <cellStyle name="SAPBEXexcBad8 3 2 27" xfId="7876" xr:uid="{00000000-0005-0000-0000-000058280000}"/>
    <cellStyle name="SAPBEXexcBad8 3 2 27 2" xfId="17660" xr:uid="{00000000-0005-0000-0000-000059280000}"/>
    <cellStyle name="SAPBEXexcBad8 3 2 27 3" xfId="24613" xr:uid="{00000000-0005-0000-0000-00005A280000}"/>
    <cellStyle name="SAPBEXexcBad8 3 2 27 4" xfId="31036" xr:uid="{00000000-0005-0000-0000-00005B280000}"/>
    <cellStyle name="SAPBEXexcBad8 3 2 28" xfId="7794" xr:uid="{00000000-0005-0000-0000-00005C280000}"/>
    <cellStyle name="SAPBEXexcBad8 3 2 28 2" xfId="17579" xr:uid="{00000000-0005-0000-0000-00005D280000}"/>
    <cellStyle name="SAPBEXexcBad8 3 2 28 3" xfId="24533" xr:uid="{00000000-0005-0000-0000-00005E280000}"/>
    <cellStyle name="SAPBEXexcBad8 3 2 28 4" xfId="30958" xr:uid="{00000000-0005-0000-0000-00005F280000}"/>
    <cellStyle name="SAPBEXexcBad8 3 2 29" xfId="8862" xr:uid="{00000000-0005-0000-0000-000060280000}"/>
    <cellStyle name="SAPBEXexcBad8 3 2 29 2" xfId="18645" xr:uid="{00000000-0005-0000-0000-000061280000}"/>
    <cellStyle name="SAPBEXexcBad8 3 2 29 3" xfId="25571" xr:uid="{00000000-0005-0000-0000-000062280000}"/>
    <cellStyle name="SAPBEXexcBad8 3 2 29 4" xfId="31981" xr:uid="{00000000-0005-0000-0000-000063280000}"/>
    <cellStyle name="SAPBEXexcBad8 3 2 3" xfId="3781" xr:uid="{00000000-0005-0000-0000-000064280000}"/>
    <cellStyle name="SAPBEXexcBad8 3 2 3 2" xfId="13703" xr:uid="{00000000-0005-0000-0000-000065280000}"/>
    <cellStyle name="SAPBEXexcBad8 3 2 3 2 2" xfId="37732" xr:uid="{00000000-0005-0000-0000-000066280000}"/>
    <cellStyle name="SAPBEXexcBad8 3 2 3 2 3" xfId="44676" xr:uid="{00000000-0005-0000-0000-000067280000}"/>
    <cellStyle name="SAPBEXexcBad8 3 2 3 2 4" xfId="48509" xr:uid="{00000000-0005-0000-0000-000068280000}"/>
    <cellStyle name="SAPBEXexcBad8 3 2 3 3" xfId="20857" xr:uid="{00000000-0005-0000-0000-000069280000}"/>
    <cellStyle name="SAPBEXexcBad8 3 2 3 4" xfId="27356" xr:uid="{00000000-0005-0000-0000-00006A280000}"/>
    <cellStyle name="SAPBEXexcBad8 3 2 3 5" xfId="33991" xr:uid="{00000000-0005-0000-0000-00006B280000}"/>
    <cellStyle name="SAPBEXexcBad8 3 2 3 6" xfId="41125" xr:uid="{00000000-0005-0000-0000-00006C280000}"/>
    <cellStyle name="SAPBEXexcBad8 3 2 3 7" xfId="50658" xr:uid="{00000000-0005-0000-0000-00006D280000}"/>
    <cellStyle name="SAPBEXexcBad8 3 2 30" xfId="11674" xr:uid="{00000000-0005-0000-0000-00006E280000}"/>
    <cellStyle name="SAPBEXexcBad8 3 2 30 2" xfId="19133" xr:uid="{00000000-0005-0000-0000-00006F280000}"/>
    <cellStyle name="SAPBEXexcBad8 3 2 30 3" xfId="25765" xr:uid="{00000000-0005-0000-0000-000070280000}"/>
    <cellStyle name="SAPBEXexcBad8 3 2 31" xfId="9407" xr:uid="{00000000-0005-0000-0000-000071280000}"/>
    <cellStyle name="SAPBEXexcBad8 3 2 32" xfId="14184" xr:uid="{00000000-0005-0000-0000-000072280000}"/>
    <cellStyle name="SAPBEXexcBad8 3 2 33" xfId="32217" xr:uid="{00000000-0005-0000-0000-000073280000}"/>
    <cellStyle name="SAPBEXexcBad8 3 2 34" xfId="36077" xr:uid="{00000000-0005-0000-0000-000074280000}"/>
    <cellStyle name="SAPBEXexcBad8 3 2 35" xfId="48167" xr:uid="{00000000-0005-0000-0000-000075280000}"/>
    <cellStyle name="SAPBEXexcBad8 3 2 4" xfId="4046" xr:uid="{00000000-0005-0000-0000-000076280000}"/>
    <cellStyle name="SAPBEXexcBad8 3 2 4 2" xfId="13933" xr:uid="{00000000-0005-0000-0000-000077280000}"/>
    <cellStyle name="SAPBEXexcBad8 3 2 4 2 2" xfId="37383" xr:uid="{00000000-0005-0000-0000-000078280000}"/>
    <cellStyle name="SAPBEXexcBad8 3 2 4 2 3" xfId="44328" xr:uid="{00000000-0005-0000-0000-000079280000}"/>
    <cellStyle name="SAPBEXexcBad8 3 2 4 2 4" xfId="51074" xr:uid="{00000000-0005-0000-0000-00007A280000}"/>
    <cellStyle name="SAPBEXexcBad8 3 2 4 3" xfId="21029" xr:uid="{00000000-0005-0000-0000-00007B280000}"/>
    <cellStyle name="SAPBEXexcBad8 3 2 4 4" xfId="27525" xr:uid="{00000000-0005-0000-0000-00007C280000}"/>
    <cellStyle name="SAPBEXexcBad8 3 2 4 5" xfId="33638" xr:uid="{00000000-0005-0000-0000-00007D280000}"/>
    <cellStyle name="SAPBEXexcBad8 3 2 4 6" xfId="40773" xr:uid="{00000000-0005-0000-0000-00007E280000}"/>
    <cellStyle name="SAPBEXexcBad8 3 2 4 7" xfId="50467" xr:uid="{00000000-0005-0000-0000-00007F280000}"/>
    <cellStyle name="SAPBEXexcBad8 3 2 5" xfId="5010" xr:uid="{00000000-0005-0000-0000-000080280000}"/>
    <cellStyle name="SAPBEXexcBad8 3 2 5 2" xfId="14867" xr:uid="{00000000-0005-0000-0000-000081280000}"/>
    <cellStyle name="SAPBEXexcBad8 3 2 5 2 2" xfId="37388" xr:uid="{00000000-0005-0000-0000-000082280000}"/>
    <cellStyle name="SAPBEXexcBad8 3 2 5 2 3" xfId="44333" xr:uid="{00000000-0005-0000-0000-000083280000}"/>
    <cellStyle name="SAPBEXexcBad8 3 2 5 2 4" xfId="53043" xr:uid="{00000000-0005-0000-0000-000084280000}"/>
    <cellStyle name="SAPBEXexcBad8 3 2 5 3" xfId="21913" xr:uid="{00000000-0005-0000-0000-000085280000}"/>
    <cellStyle name="SAPBEXexcBad8 3 2 5 4" xfId="28377" xr:uid="{00000000-0005-0000-0000-000086280000}"/>
    <cellStyle name="SAPBEXexcBad8 3 2 5 5" xfId="33643" xr:uid="{00000000-0005-0000-0000-000087280000}"/>
    <cellStyle name="SAPBEXexcBad8 3 2 5 6" xfId="40778" xr:uid="{00000000-0005-0000-0000-000088280000}"/>
    <cellStyle name="SAPBEXexcBad8 3 2 5 7" xfId="52963" xr:uid="{00000000-0005-0000-0000-000089280000}"/>
    <cellStyle name="SAPBEXexcBad8 3 2 6" xfId="5139" xr:uid="{00000000-0005-0000-0000-00008A280000}"/>
    <cellStyle name="SAPBEXexcBad8 3 2 6 2" xfId="14996" xr:uid="{00000000-0005-0000-0000-00008B280000}"/>
    <cellStyle name="SAPBEXexcBad8 3 2 6 2 2" xfId="38035" xr:uid="{00000000-0005-0000-0000-00008C280000}"/>
    <cellStyle name="SAPBEXexcBad8 3 2 6 2 3" xfId="44962" xr:uid="{00000000-0005-0000-0000-00008D280000}"/>
    <cellStyle name="SAPBEXexcBad8 3 2 6 2 4" xfId="48550" xr:uid="{00000000-0005-0000-0000-00008E280000}"/>
    <cellStyle name="SAPBEXexcBad8 3 2 6 3" xfId="22039" xr:uid="{00000000-0005-0000-0000-00008F280000}"/>
    <cellStyle name="SAPBEXexcBad8 3 2 6 4" xfId="28502" xr:uid="{00000000-0005-0000-0000-000090280000}"/>
    <cellStyle name="SAPBEXexcBad8 3 2 6 5" xfId="34370" xr:uid="{00000000-0005-0000-0000-000091280000}"/>
    <cellStyle name="SAPBEXexcBad8 3 2 6 6" xfId="41416" xr:uid="{00000000-0005-0000-0000-000092280000}"/>
    <cellStyle name="SAPBEXexcBad8 3 2 6 7" xfId="53191" xr:uid="{00000000-0005-0000-0000-000093280000}"/>
    <cellStyle name="SAPBEXexcBad8 3 2 7" xfId="4580" xr:uid="{00000000-0005-0000-0000-000094280000}"/>
    <cellStyle name="SAPBEXexcBad8 3 2 7 2" xfId="14442" xr:uid="{00000000-0005-0000-0000-000095280000}"/>
    <cellStyle name="SAPBEXexcBad8 3 2 7 2 2" xfId="37724" xr:uid="{00000000-0005-0000-0000-000096280000}"/>
    <cellStyle name="SAPBEXexcBad8 3 2 7 2 3" xfId="44668" xr:uid="{00000000-0005-0000-0000-000097280000}"/>
    <cellStyle name="SAPBEXexcBad8 3 2 7 2 4" xfId="49111" xr:uid="{00000000-0005-0000-0000-000098280000}"/>
    <cellStyle name="SAPBEXexcBad8 3 2 7 3" xfId="21497" xr:uid="{00000000-0005-0000-0000-000099280000}"/>
    <cellStyle name="SAPBEXexcBad8 3 2 7 4" xfId="27968" xr:uid="{00000000-0005-0000-0000-00009A280000}"/>
    <cellStyle name="SAPBEXexcBad8 3 2 7 5" xfId="33983" xr:uid="{00000000-0005-0000-0000-00009B280000}"/>
    <cellStyle name="SAPBEXexcBad8 3 2 7 6" xfId="41117" xr:uid="{00000000-0005-0000-0000-00009C280000}"/>
    <cellStyle name="SAPBEXexcBad8 3 2 7 7" xfId="52374" xr:uid="{00000000-0005-0000-0000-00009D280000}"/>
    <cellStyle name="SAPBEXexcBad8 3 2 8" xfId="4794" xr:uid="{00000000-0005-0000-0000-00009E280000}"/>
    <cellStyle name="SAPBEXexcBad8 3 2 8 2" xfId="14656" xr:uid="{00000000-0005-0000-0000-00009F280000}"/>
    <cellStyle name="SAPBEXexcBad8 3 2 8 2 2" xfId="38394" xr:uid="{00000000-0005-0000-0000-0000A0280000}"/>
    <cellStyle name="SAPBEXexcBad8 3 2 8 2 3" xfId="45312" xr:uid="{00000000-0005-0000-0000-0000A1280000}"/>
    <cellStyle name="SAPBEXexcBad8 3 2 8 2 4" xfId="48149" xr:uid="{00000000-0005-0000-0000-0000A2280000}"/>
    <cellStyle name="SAPBEXexcBad8 3 2 8 3" xfId="21705" xr:uid="{00000000-0005-0000-0000-0000A3280000}"/>
    <cellStyle name="SAPBEXexcBad8 3 2 8 4" xfId="28174" xr:uid="{00000000-0005-0000-0000-0000A4280000}"/>
    <cellStyle name="SAPBEXexcBad8 3 2 8 5" xfId="34728" xr:uid="{00000000-0005-0000-0000-0000A5280000}"/>
    <cellStyle name="SAPBEXexcBad8 3 2 8 6" xfId="41766" xr:uid="{00000000-0005-0000-0000-0000A6280000}"/>
    <cellStyle name="SAPBEXexcBad8 3 2 8 7" xfId="53593" xr:uid="{00000000-0005-0000-0000-0000A7280000}"/>
    <cellStyle name="SAPBEXexcBad8 3 2 9" xfId="4736" xr:uid="{00000000-0005-0000-0000-0000A8280000}"/>
    <cellStyle name="SAPBEXexcBad8 3 2 9 2" xfId="14598" xr:uid="{00000000-0005-0000-0000-0000A9280000}"/>
    <cellStyle name="SAPBEXexcBad8 3 2 9 2 2" xfId="38472" xr:uid="{00000000-0005-0000-0000-0000AA280000}"/>
    <cellStyle name="SAPBEXexcBad8 3 2 9 2 3" xfId="45390" xr:uid="{00000000-0005-0000-0000-0000AB280000}"/>
    <cellStyle name="SAPBEXexcBad8 3 2 9 2 4" xfId="48135" xr:uid="{00000000-0005-0000-0000-0000AC280000}"/>
    <cellStyle name="SAPBEXexcBad8 3 2 9 3" xfId="21647" xr:uid="{00000000-0005-0000-0000-0000AD280000}"/>
    <cellStyle name="SAPBEXexcBad8 3 2 9 4" xfId="28117" xr:uid="{00000000-0005-0000-0000-0000AE280000}"/>
    <cellStyle name="SAPBEXexcBad8 3 2 9 5" xfId="34806" xr:uid="{00000000-0005-0000-0000-0000AF280000}"/>
    <cellStyle name="SAPBEXexcBad8 3 2 9 6" xfId="41844" xr:uid="{00000000-0005-0000-0000-0000B0280000}"/>
    <cellStyle name="SAPBEXexcBad8 3 2 9 7" xfId="50464" xr:uid="{00000000-0005-0000-0000-0000B1280000}"/>
    <cellStyle name="SAPBEXexcBad8 3 20" xfId="8522" xr:uid="{00000000-0005-0000-0000-0000B2280000}"/>
    <cellStyle name="SAPBEXexcBad8 3 20 2" xfId="18306" xr:uid="{00000000-0005-0000-0000-0000B3280000}"/>
    <cellStyle name="SAPBEXexcBad8 3 20 3" xfId="25242" xr:uid="{00000000-0005-0000-0000-0000B4280000}"/>
    <cellStyle name="SAPBEXexcBad8 3 20 4" xfId="31655" xr:uid="{00000000-0005-0000-0000-0000B5280000}"/>
    <cellStyle name="SAPBEXexcBad8 3 21" xfId="8341" xr:uid="{00000000-0005-0000-0000-0000B6280000}"/>
    <cellStyle name="SAPBEXexcBad8 3 21 2" xfId="18125" xr:uid="{00000000-0005-0000-0000-0000B7280000}"/>
    <cellStyle name="SAPBEXexcBad8 3 21 3" xfId="25065" xr:uid="{00000000-0005-0000-0000-0000B8280000}"/>
    <cellStyle name="SAPBEXexcBad8 3 21 4" xfId="31481" xr:uid="{00000000-0005-0000-0000-0000B9280000}"/>
    <cellStyle name="SAPBEXexcBad8 3 22" xfId="11562" xr:uid="{00000000-0005-0000-0000-0000BA280000}"/>
    <cellStyle name="SAPBEXexcBad8 3 22 2" xfId="19021" xr:uid="{00000000-0005-0000-0000-0000BB280000}"/>
    <cellStyle name="SAPBEXexcBad8 3 22 3" xfId="25653" xr:uid="{00000000-0005-0000-0000-0000BC280000}"/>
    <cellStyle name="SAPBEXexcBad8 3 23" xfId="9277" xr:uid="{00000000-0005-0000-0000-0000BD280000}"/>
    <cellStyle name="SAPBEXexcBad8 3 24" xfId="13767" xr:uid="{00000000-0005-0000-0000-0000BE280000}"/>
    <cellStyle name="SAPBEXexcBad8 3 25" xfId="51508" xr:uid="{00000000-0005-0000-0000-0000BF280000}"/>
    <cellStyle name="SAPBEXexcBad8 3 3" xfId="915" xr:uid="{00000000-0005-0000-0000-0000C0280000}"/>
    <cellStyle name="SAPBEXexcBad8 3 3 2" xfId="2793" xr:uid="{00000000-0005-0000-0000-0000C1280000}"/>
    <cellStyle name="SAPBEXexcBad8 3 3 2 2" xfId="13020" xr:uid="{00000000-0005-0000-0000-0000C2280000}"/>
    <cellStyle name="SAPBEXexcBad8 3 3 2 2 2" xfId="20416" xr:uid="{00000000-0005-0000-0000-0000C3280000}"/>
    <cellStyle name="SAPBEXexcBad8 3 3 2 2 3" xfId="27023" xr:uid="{00000000-0005-0000-0000-0000C4280000}"/>
    <cellStyle name="SAPBEXexcBad8 3 3 2 3" xfId="10621" xr:uid="{00000000-0005-0000-0000-0000C5280000}"/>
    <cellStyle name="SAPBEXexcBad8 3 3 2 4" xfId="10075" xr:uid="{00000000-0005-0000-0000-0000C6280000}"/>
    <cellStyle name="SAPBEXexcBad8 3 3 2 5" xfId="11158" xr:uid="{00000000-0005-0000-0000-0000C7280000}"/>
    <cellStyle name="SAPBEXexcBad8 3 3 2 6" xfId="38018" xr:uid="{00000000-0005-0000-0000-0000C8280000}"/>
    <cellStyle name="SAPBEXexcBad8 3 3 2 7" xfId="44945" xr:uid="{00000000-0005-0000-0000-0000C9280000}"/>
    <cellStyle name="SAPBEXexcBad8 3 3 2 8" xfId="49872" xr:uid="{00000000-0005-0000-0000-0000CA280000}"/>
    <cellStyle name="SAPBEXexcBad8 3 3 3" xfId="11794" xr:uid="{00000000-0005-0000-0000-0000CB280000}"/>
    <cellStyle name="SAPBEXexcBad8 3 3 3 2" xfId="19253" xr:uid="{00000000-0005-0000-0000-0000CC280000}"/>
    <cellStyle name="SAPBEXexcBad8 3 3 3 3" xfId="25885" xr:uid="{00000000-0005-0000-0000-0000CD280000}"/>
    <cellStyle name="SAPBEXexcBad8 3 3 4" xfId="9615" xr:uid="{00000000-0005-0000-0000-0000CE280000}"/>
    <cellStyle name="SAPBEXexcBad8 3 3 5" xfId="11341" xr:uid="{00000000-0005-0000-0000-0000CF280000}"/>
    <cellStyle name="SAPBEXexcBad8 3 3 6" xfId="34353" xr:uid="{00000000-0005-0000-0000-0000D0280000}"/>
    <cellStyle name="SAPBEXexcBad8 3 3 7" xfId="41399" xr:uid="{00000000-0005-0000-0000-0000D1280000}"/>
    <cellStyle name="SAPBEXexcBad8 3 3 8" xfId="51592" xr:uid="{00000000-0005-0000-0000-0000D2280000}"/>
    <cellStyle name="SAPBEXexcBad8 3 4" xfId="1190" xr:uid="{00000000-0005-0000-0000-0000D3280000}"/>
    <cellStyle name="SAPBEXexcBad8 3 4 2" xfId="10819" xr:uid="{00000000-0005-0000-0000-0000D4280000}"/>
    <cellStyle name="SAPBEXexcBad8 3 4 2 2" xfId="9700" xr:uid="{00000000-0005-0000-0000-0000D5280000}"/>
    <cellStyle name="SAPBEXexcBad8 3 4 2 3" xfId="38354" xr:uid="{00000000-0005-0000-0000-0000D6280000}"/>
    <cellStyle name="SAPBEXexcBad8 3 4 2 4" xfId="45272" xr:uid="{00000000-0005-0000-0000-0000D7280000}"/>
    <cellStyle name="SAPBEXexcBad8 3 4 2 5" xfId="48713" xr:uid="{00000000-0005-0000-0000-0000D8280000}"/>
    <cellStyle name="SAPBEXexcBad8 3 4 3" xfId="11969" xr:uid="{00000000-0005-0000-0000-0000D9280000}"/>
    <cellStyle name="SAPBEXexcBad8 3 4 3 2" xfId="19428" xr:uid="{00000000-0005-0000-0000-0000DA280000}"/>
    <cellStyle name="SAPBEXexcBad8 3 4 3 3" xfId="26055" xr:uid="{00000000-0005-0000-0000-0000DB280000}"/>
    <cellStyle name="SAPBEXexcBad8 3 4 4" xfId="9858" xr:uid="{00000000-0005-0000-0000-0000DC280000}"/>
    <cellStyle name="SAPBEXexcBad8 3 4 5" xfId="9548" xr:uid="{00000000-0005-0000-0000-0000DD280000}"/>
    <cellStyle name="SAPBEXexcBad8 3 4 6" xfId="34688" xr:uid="{00000000-0005-0000-0000-0000DE280000}"/>
    <cellStyle name="SAPBEXexcBad8 3 4 7" xfId="41726" xr:uid="{00000000-0005-0000-0000-0000DF280000}"/>
    <cellStyle name="SAPBEXexcBad8 3 4 8" xfId="51307" xr:uid="{00000000-0005-0000-0000-0000E0280000}"/>
    <cellStyle name="SAPBEXexcBad8 3 5" xfId="1111" xr:uid="{00000000-0005-0000-0000-0000E1280000}"/>
    <cellStyle name="SAPBEXexcBad8 3 5 2" xfId="10108" xr:uid="{00000000-0005-0000-0000-0000E2280000}"/>
    <cellStyle name="SAPBEXexcBad8 3 5 2 2" xfId="14576" xr:uid="{00000000-0005-0000-0000-0000E3280000}"/>
    <cellStyle name="SAPBEXexcBad8 3 5 2 3" xfId="38741" xr:uid="{00000000-0005-0000-0000-0000E4280000}"/>
    <cellStyle name="SAPBEXexcBad8 3 5 2 4" xfId="45659" xr:uid="{00000000-0005-0000-0000-0000E5280000}"/>
    <cellStyle name="SAPBEXexcBad8 3 5 2 5" xfId="48687" xr:uid="{00000000-0005-0000-0000-0000E6280000}"/>
    <cellStyle name="SAPBEXexcBad8 3 5 3" xfId="10742" xr:uid="{00000000-0005-0000-0000-0000E7280000}"/>
    <cellStyle name="SAPBEXexcBad8 3 5 3 2" xfId="8907" xr:uid="{00000000-0005-0000-0000-0000E8280000}"/>
    <cellStyle name="SAPBEXexcBad8 3 5 4" xfId="11897" xr:uid="{00000000-0005-0000-0000-0000E9280000}"/>
    <cellStyle name="SAPBEXexcBad8 3 5 4 2" xfId="19356" xr:uid="{00000000-0005-0000-0000-0000EA280000}"/>
    <cellStyle name="SAPBEXexcBad8 3 5 4 3" xfId="25985" xr:uid="{00000000-0005-0000-0000-0000EB280000}"/>
    <cellStyle name="SAPBEXexcBad8 3 5 5" xfId="9779" xr:uid="{00000000-0005-0000-0000-0000EC280000}"/>
    <cellStyle name="SAPBEXexcBad8 3 5 6" xfId="11236" xr:uid="{00000000-0005-0000-0000-0000ED280000}"/>
    <cellStyle name="SAPBEXexcBad8 3 5 7" xfId="35076" xr:uid="{00000000-0005-0000-0000-0000EE280000}"/>
    <cellStyle name="SAPBEXexcBad8 3 5 8" xfId="42113" xr:uid="{00000000-0005-0000-0000-0000EF280000}"/>
    <cellStyle name="SAPBEXexcBad8 3 5 9" xfId="50439" xr:uid="{00000000-0005-0000-0000-0000F0280000}"/>
    <cellStyle name="SAPBEXexcBad8 3 6" xfId="1504" xr:uid="{00000000-0005-0000-0000-0000F1280000}"/>
    <cellStyle name="SAPBEXexcBad8 3 6 2" xfId="12163" xr:uid="{00000000-0005-0000-0000-0000F2280000}"/>
    <cellStyle name="SAPBEXexcBad8 3 6 2 2" xfId="19622" xr:uid="{00000000-0005-0000-0000-0000F3280000}"/>
    <cellStyle name="SAPBEXexcBad8 3 6 2 3" xfId="26245" xr:uid="{00000000-0005-0000-0000-0000F4280000}"/>
    <cellStyle name="SAPBEXexcBad8 3 6 2 4" xfId="38815" xr:uid="{00000000-0005-0000-0000-0000F5280000}"/>
    <cellStyle name="SAPBEXexcBad8 3 6 2 5" xfId="45733" xr:uid="{00000000-0005-0000-0000-0000F6280000}"/>
    <cellStyle name="SAPBEXexcBad8 3 6 2 6" xfId="48974" xr:uid="{00000000-0005-0000-0000-0000F7280000}"/>
    <cellStyle name="SAPBEXexcBad8 3 6 3" xfId="11056" xr:uid="{00000000-0005-0000-0000-0000F8280000}"/>
    <cellStyle name="SAPBEXexcBad8 3 6 4" xfId="18708" xr:uid="{00000000-0005-0000-0000-0000F9280000}"/>
    <cellStyle name="SAPBEXexcBad8 3 6 5" xfId="35151" xr:uid="{00000000-0005-0000-0000-0000FA280000}"/>
    <cellStyle name="SAPBEXexcBad8 3 6 6" xfId="42187" xr:uid="{00000000-0005-0000-0000-0000FB280000}"/>
    <cellStyle name="SAPBEXexcBad8 3 6 7" xfId="52189" xr:uid="{00000000-0005-0000-0000-0000FC280000}"/>
    <cellStyle name="SAPBEXexcBad8 3 7" xfId="1931" xr:uid="{00000000-0005-0000-0000-0000FD280000}"/>
    <cellStyle name="SAPBEXexcBad8 3 7 2" xfId="12283" xr:uid="{00000000-0005-0000-0000-0000FE280000}"/>
    <cellStyle name="SAPBEXexcBad8 3 7 2 2" xfId="19742" xr:uid="{00000000-0005-0000-0000-0000FF280000}"/>
    <cellStyle name="SAPBEXexcBad8 3 7 2 3" xfId="26365" xr:uid="{00000000-0005-0000-0000-000000290000}"/>
    <cellStyle name="SAPBEXexcBad8 3 7 2 4" xfId="39341" xr:uid="{00000000-0005-0000-0000-000001290000}"/>
    <cellStyle name="SAPBEXexcBad8 3 7 2 5" xfId="46259" xr:uid="{00000000-0005-0000-0000-000002290000}"/>
    <cellStyle name="SAPBEXexcBad8 3 7 2 6" xfId="49486" xr:uid="{00000000-0005-0000-0000-000003290000}"/>
    <cellStyle name="SAPBEXexcBad8 3 7 3" xfId="11353" xr:uid="{00000000-0005-0000-0000-000004290000}"/>
    <cellStyle name="SAPBEXexcBad8 3 7 4" xfId="18886" xr:uid="{00000000-0005-0000-0000-000005290000}"/>
    <cellStyle name="SAPBEXexcBad8 3 7 5" xfId="35707" xr:uid="{00000000-0005-0000-0000-000006290000}"/>
    <cellStyle name="SAPBEXexcBad8 3 7 6" xfId="42713" xr:uid="{00000000-0005-0000-0000-000007290000}"/>
    <cellStyle name="SAPBEXexcBad8 3 7 7" xfId="54191" xr:uid="{00000000-0005-0000-0000-000008290000}"/>
    <cellStyle name="SAPBEXexcBad8 3 8" xfId="2143" xr:uid="{00000000-0005-0000-0000-000009290000}"/>
    <cellStyle name="SAPBEXexcBad8 3 8 2" xfId="12407" xr:uid="{00000000-0005-0000-0000-00000A290000}"/>
    <cellStyle name="SAPBEXexcBad8 3 8 2 2" xfId="19863" xr:uid="{00000000-0005-0000-0000-00000B290000}"/>
    <cellStyle name="SAPBEXexcBad8 3 8 2 3" xfId="26485" xr:uid="{00000000-0005-0000-0000-00000C290000}"/>
    <cellStyle name="SAPBEXexcBad8 3 8 2 4" xfId="40367" xr:uid="{00000000-0005-0000-0000-00000D290000}"/>
    <cellStyle name="SAPBEXexcBad8 3 8 2 5" xfId="47285" xr:uid="{00000000-0005-0000-0000-00000E290000}"/>
    <cellStyle name="SAPBEXexcBad8 3 8 2 6" xfId="49069" xr:uid="{00000000-0005-0000-0000-00000F290000}"/>
    <cellStyle name="SAPBEXexcBad8 3 8 3" xfId="10339" xr:uid="{00000000-0005-0000-0000-000010290000}"/>
    <cellStyle name="SAPBEXexcBad8 3 8 4" xfId="13331" xr:uid="{00000000-0005-0000-0000-000011290000}"/>
    <cellStyle name="SAPBEXexcBad8 3 8 5" xfId="20639" xr:uid="{00000000-0005-0000-0000-000012290000}"/>
    <cellStyle name="SAPBEXexcBad8 3 8 6" xfId="36783" xr:uid="{00000000-0005-0000-0000-000013290000}"/>
    <cellStyle name="SAPBEXexcBad8 3 8 7" xfId="43739" xr:uid="{00000000-0005-0000-0000-000014290000}"/>
    <cellStyle name="SAPBEXexcBad8 3 8 8" xfId="52684" xr:uid="{00000000-0005-0000-0000-000015290000}"/>
    <cellStyle name="SAPBEXexcBad8 3 9" xfId="2297" xr:uid="{00000000-0005-0000-0000-000016290000}"/>
    <cellStyle name="SAPBEXexcBad8 3 9 2" xfId="12550" xr:uid="{00000000-0005-0000-0000-000017290000}"/>
    <cellStyle name="SAPBEXexcBad8 3 9 3" xfId="19987" xr:uid="{00000000-0005-0000-0000-000018290000}"/>
    <cellStyle name="SAPBEXexcBad8 3 9 4" xfId="26605" xr:uid="{00000000-0005-0000-0000-000019290000}"/>
    <cellStyle name="SAPBEXexcBad8 3 9 5" xfId="37037" xr:uid="{00000000-0005-0000-0000-00001A290000}"/>
    <cellStyle name="SAPBEXexcBad8 3 9 6" xfId="43983" xr:uid="{00000000-0005-0000-0000-00001B290000}"/>
    <cellStyle name="SAPBEXexcBad8 3 9 7" xfId="51352" xr:uid="{00000000-0005-0000-0000-00001C290000}"/>
    <cellStyle name="SAPBEXexcBad8 4" xfId="358" xr:uid="{00000000-0005-0000-0000-00001D290000}"/>
    <cellStyle name="SAPBEXexcBad8 4 10" xfId="5423" xr:uid="{00000000-0005-0000-0000-00001E290000}"/>
    <cellStyle name="SAPBEXexcBad8 4 10 2" xfId="15280" xr:uid="{00000000-0005-0000-0000-00001F290000}"/>
    <cellStyle name="SAPBEXexcBad8 4 10 2 2" xfId="38629" xr:uid="{00000000-0005-0000-0000-000020290000}"/>
    <cellStyle name="SAPBEXexcBad8 4 10 2 3" xfId="45547" xr:uid="{00000000-0005-0000-0000-000021290000}"/>
    <cellStyle name="SAPBEXexcBad8 4 10 2 4" xfId="49201" xr:uid="{00000000-0005-0000-0000-000022290000}"/>
    <cellStyle name="SAPBEXexcBad8 4 10 3" xfId="22321" xr:uid="{00000000-0005-0000-0000-000023290000}"/>
    <cellStyle name="SAPBEXexcBad8 4 10 4" xfId="28783" xr:uid="{00000000-0005-0000-0000-000024290000}"/>
    <cellStyle name="SAPBEXexcBad8 4 10 5" xfId="34963" xr:uid="{00000000-0005-0000-0000-000025290000}"/>
    <cellStyle name="SAPBEXexcBad8 4 10 6" xfId="42001" xr:uid="{00000000-0005-0000-0000-000026290000}"/>
    <cellStyle name="SAPBEXexcBad8 4 10 7" xfId="53245" xr:uid="{00000000-0005-0000-0000-000027290000}"/>
    <cellStyle name="SAPBEXexcBad8 4 11" xfId="6636" xr:uid="{00000000-0005-0000-0000-000028290000}"/>
    <cellStyle name="SAPBEXexcBad8 4 11 2" xfId="16479" xr:uid="{00000000-0005-0000-0000-000029290000}"/>
    <cellStyle name="SAPBEXexcBad8 4 11 2 2" xfId="39040" xr:uid="{00000000-0005-0000-0000-00002A290000}"/>
    <cellStyle name="SAPBEXexcBad8 4 11 2 3" xfId="45958" xr:uid="{00000000-0005-0000-0000-00002B290000}"/>
    <cellStyle name="SAPBEXexcBad8 4 11 2 4" xfId="50144" xr:uid="{00000000-0005-0000-0000-00002C290000}"/>
    <cellStyle name="SAPBEXexcBad8 4 11 3" xfId="23483" xr:uid="{00000000-0005-0000-0000-00002D290000}"/>
    <cellStyle name="SAPBEXexcBad8 4 11 4" xfId="29932" xr:uid="{00000000-0005-0000-0000-00002E290000}"/>
    <cellStyle name="SAPBEXexcBad8 4 11 5" xfId="35377" xr:uid="{00000000-0005-0000-0000-00002F290000}"/>
    <cellStyle name="SAPBEXexcBad8 4 11 6" xfId="42412" xr:uid="{00000000-0005-0000-0000-000030290000}"/>
    <cellStyle name="SAPBEXexcBad8 4 11 7" xfId="51394" xr:uid="{00000000-0005-0000-0000-000031290000}"/>
    <cellStyle name="SAPBEXexcBad8 4 12" xfId="6890" xr:uid="{00000000-0005-0000-0000-000032290000}"/>
    <cellStyle name="SAPBEXexcBad8 4 12 2" xfId="16680" xr:uid="{00000000-0005-0000-0000-000033290000}"/>
    <cellStyle name="SAPBEXexcBad8 4 12 2 2" xfId="38947" xr:uid="{00000000-0005-0000-0000-000034290000}"/>
    <cellStyle name="SAPBEXexcBad8 4 12 2 3" xfId="45865" xr:uid="{00000000-0005-0000-0000-000035290000}"/>
    <cellStyle name="SAPBEXexcBad8 4 12 2 4" xfId="48708" xr:uid="{00000000-0005-0000-0000-000036290000}"/>
    <cellStyle name="SAPBEXexcBad8 4 12 3" xfId="23648" xr:uid="{00000000-0005-0000-0000-000037290000}"/>
    <cellStyle name="SAPBEXexcBad8 4 12 4" xfId="30086" xr:uid="{00000000-0005-0000-0000-000038290000}"/>
    <cellStyle name="SAPBEXexcBad8 4 12 5" xfId="35284" xr:uid="{00000000-0005-0000-0000-000039290000}"/>
    <cellStyle name="SAPBEXexcBad8 4 12 6" xfId="42319" xr:uid="{00000000-0005-0000-0000-00003A290000}"/>
    <cellStyle name="SAPBEXexcBad8 4 12 7" xfId="50376" xr:uid="{00000000-0005-0000-0000-00003B290000}"/>
    <cellStyle name="SAPBEXexcBad8 4 13" xfId="6682" xr:uid="{00000000-0005-0000-0000-00003C290000}"/>
    <cellStyle name="SAPBEXexcBad8 4 13 2" xfId="16525" xr:uid="{00000000-0005-0000-0000-00003D290000}"/>
    <cellStyle name="SAPBEXexcBad8 4 13 2 2" xfId="39908" xr:uid="{00000000-0005-0000-0000-00003E290000}"/>
    <cellStyle name="SAPBEXexcBad8 4 13 2 3" xfId="46826" xr:uid="{00000000-0005-0000-0000-00003F290000}"/>
    <cellStyle name="SAPBEXexcBad8 4 13 2 4" xfId="49990" xr:uid="{00000000-0005-0000-0000-000040290000}"/>
    <cellStyle name="SAPBEXexcBad8 4 13 3" xfId="23528" xr:uid="{00000000-0005-0000-0000-000041290000}"/>
    <cellStyle name="SAPBEXexcBad8 4 13 4" xfId="29977" xr:uid="{00000000-0005-0000-0000-000042290000}"/>
    <cellStyle name="SAPBEXexcBad8 4 13 5" xfId="36293" xr:uid="{00000000-0005-0000-0000-000043290000}"/>
    <cellStyle name="SAPBEXexcBad8 4 13 6" xfId="43280" xr:uid="{00000000-0005-0000-0000-000044290000}"/>
    <cellStyle name="SAPBEXexcBad8 4 13 7" xfId="50653" xr:uid="{00000000-0005-0000-0000-000045290000}"/>
    <cellStyle name="SAPBEXexcBad8 4 14" xfId="6005" xr:uid="{00000000-0005-0000-0000-000046290000}"/>
    <cellStyle name="SAPBEXexcBad8 4 14 2" xfId="15855" xr:uid="{00000000-0005-0000-0000-000047290000}"/>
    <cellStyle name="SAPBEXexcBad8 4 14 2 2" xfId="39148" xr:uid="{00000000-0005-0000-0000-000048290000}"/>
    <cellStyle name="SAPBEXexcBad8 4 14 2 3" xfId="46066" xr:uid="{00000000-0005-0000-0000-000049290000}"/>
    <cellStyle name="SAPBEXexcBad8 4 14 2 4" xfId="48281" xr:uid="{00000000-0005-0000-0000-00004A290000}"/>
    <cellStyle name="SAPBEXexcBad8 4 14 3" xfId="22877" xr:uid="{00000000-0005-0000-0000-00004B290000}"/>
    <cellStyle name="SAPBEXexcBad8 4 14 4" xfId="29338" xr:uid="{00000000-0005-0000-0000-00004C290000}"/>
    <cellStyle name="SAPBEXexcBad8 4 14 5" xfId="35512" xr:uid="{00000000-0005-0000-0000-00004D290000}"/>
    <cellStyle name="SAPBEXexcBad8 4 14 6" xfId="42520" xr:uid="{00000000-0005-0000-0000-00004E290000}"/>
    <cellStyle name="SAPBEXexcBad8 4 14 7" xfId="51002" xr:uid="{00000000-0005-0000-0000-00004F290000}"/>
    <cellStyle name="SAPBEXexcBad8 4 15" xfId="6244" xr:uid="{00000000-0005-0000-0000-000050290000}"/>
    <cellStyle name="SAPBEXexcBad8 4 15 2" xfId="16091" xr:uid="{00000000-0005-0000-0000-000051290000}"/>
    <cellStyle name="SAPBEXexcBad8 4 15 2 2" xfId="39644" xr:uid="{00000000-0005-0000-0000-000052290000}"/>
    <cellStyle name="SAPBEXexcBad8 4 15 2 3" xfId="46562" xr:uid="{00000000-0005-0000-0000-000053290000}"/>
    <cellStyle name="SAPBEXexcBad8 4 15 2 4" xfId="50861" xr:uid="{00000000-0005-0000-0000-000054290000}"/>
    <cellStyle name="SAPBEXexcBad8 4 15 3" xfId="23100" xr:uid="{00000000-0005-0000-0000-000055290000}"/>
    <cellStyle name="SAPBEXexcBad8 4 15 4" xfId="29556" xr:uid="{00000000-0005-0000-0000-000056290000}"/>
    <cellStyle name="SAPBEXexcBad8 4 15 5" xfId="36017" xr:uid="{00000000-0005-0000-0000-000057290000}"/>
    <cellStyle name="SAPBEXexcBad8 4 15 6" xfId="43016" xr:uid="{00000000-0005-0000-0000-000058290000}"/>
    <cellStyle name="SAPBEXexcBad8 4 15 7" xfId="52683" xr:uid="{00000000-0005-0000-0000-000059290000}"/>
    <cellStyle name="SAPBEXexcBad8 4 16" xfId="6155" xr:uid="{00000000-0005-0000-0000-00005A290000}"/>
    <cellStyle name="SAPBEXexcBad8 4 16 2" xfId="16003" xr:uid="{00000000-0005-0000-0000-00005B290000}"/>
    <cellStyle name="SAPBEXexcBad8 4 16 2 2" xfId="39605" xr:uid="{00000000-0005-0000-0000-00005C290000}"/>
    <cellStyle name="SAPBEXexcBad8 4 16 2 3" xfId="46523" xr:uid="{00000000-0005-0000-0000-00005D290000}"/>
    <cellStyle name="SAPBEXexcBad8 4 16 2 4" xfId="52290" xr:uid="{00000000-0005-0000-0000-00005E290000}"/>
    <cellStyle name="SAPBEXexcBad8 4 16 3" xfId="23019" xr:uid="{00000000-0005-0000-0000-00005F290000}"/>
    <cellStyle name="SAPBEXexcBad8 4 16 4" xfId="29477" xr:uid="{00000000-0005-0000-0000-000060290000}"/>
    <cellStyle name="SAPBEXexcBad8 4 16 5" xfId="35978" xr:uid="{00000000-0005-0000-0000-000061290000}"/>
    <cellStyle name="SAPBEXexcBad8 4 16 6" xfId="42977" xr:uid="{00000000-0005-0000-0000-000062290000}"/>
    <cellStyle name="SAPBEXexcBad8 4 16 7" xfId="53623" xr:uid="{00000000-0005-0000-0000-000063290000}"/>
    <cellStyle name="SAPBEXexcBad8 4 17" xfId="5991" xr:uid="{00000000-0005-0000-0000-000064290000}"/>
    <cellStyle name="SAPBEXexcBad8 4 17 2" xfId="15842" xr:uid="{00000000-0005-0000-0000-000065290000}"/>
    <cellStyle name="SAPBEXexcBad8 4 17 2 2" xfId="39722" xr:uid="{00000000-0005-0000-0000-000066290000}"/>
    <cellStyle name="SAPBEXexcBad8 4 17 2 3" xfId="46640" xr:uid="{00000000-0005-0000-0000-000067290000}"/>
    <cellStyle name="SAPBEXexcBad8 4 17 2 4" xfId="48734" xr:uid="{00000000-0005-0000-0000-000068290000}"/>
    <cellStyle name="SAPBEXexcBad8 4 17 3" xfId="22864" xr:uid="{00000000-0005-0000-0000-000069290000}"/>
    <cellStyle name="SAPBEXexcBad8 4 17 4" xfId="29325" xr:uid="{00000000-0005-0000-0000-00006A290000}"/>
    <cellStyle name="SAPBEXexcBad8 4 17 5" xfId="36098" xr:uid="{00000000-0005-0000-0000-00006B290000}"/>
    <cellStyle name="SAPBEXexcBad8 4 17 6" xfId="43094" xr:uid="{00000000-0005-0000-0000-00006C290000}"/>
    <cellStyle name="SAPBEXexcBad8 4 17 7" xfId="51701" xr:uid="{00000000-0005-0000-0000-00006D290000}"/>
    <cellStyle name="SAPBEXexcBad8 4 18" xfId="6544" xr:uid="{00000000-0005-0000-0000-00006E290000}"/>
    <cellStyle name="SAPBEXexcBad8 4 18 2" xfId="16387" xr:uid="{00000000-0005-0000-0000-00006F290000}"/>
    <cellStyle name="SAPBEXexcBad8 4 18 2 2" xfId="40187" xr:uid="{00000000-0005-0000-0000-000070290000}"/>
    <cellStyle name="SAPBEXexcBad8 4 18 2 3" xfId="47105" xr:uid="{00000000-0005-0000-0000-000071290000}"/>
    <cellStyle name="SAPBEXexcBad8 4 18 2 4" xfId="51162" xr:uid="{00000000-0005-0000-0000-000072290000}"/>
    <cellStyle name="SAPBEXexcBad8 4 18 3" xfId="23394" xr:uid="{00000000-0005-0000-0000-000073290000}"/>
    <cellStyle name="SAPBEXexcBad8 4 18 4" xfId="29844" xr:uid="{00000000-0005-0000-0000-000074290000}"/>
    <cellStyle name="SAPBEXexcBad8 4 18 5" xfId="36602" xr:uid="{00000000-0005-0000-0000-000075290000}"/>
    <cellStyle name="SAPBEXexcBad8 4 18 6" xfId="43559" xr:uid="{00000000-0005-0000-0000-000076290000}"/>
    <cellStyle name="SAPBEXexcBad8 4 18 7" xfId="51104" xr:uid="{00000000-0005-0000-0000-000077290000}"/>
    <cellStyle name="SAPBEXexcBad8 4 19" xfId="6456" xr:uid="{00000000-0005-0000-0000-000078290000}"/>
    <cellStyle name="SAPBEXexcBad8 4 19 2" xfId="16300" xr:uid="{00000000-0005-0000-0000-000079290000}"/>
    <cellStyle name="SAPBEXexcBad8 4 19 2 2" xfId="39135" xr:uid="{00000000-0005-0000-0000-00007A290000}"/>
    <cellStyle name="SAPBEXexcBad8 4 19 2 3" xfId="46053" xr:uid="{00000000-0005-0000-0000-00007B290000}"/>
    <cellStyle name="SAPBEXexcBad8 4 19 2 4" xfId="49953" xr:uid="{00000000-0005-0000-0000-00007C290000}"/>
    <cellStyle name="SAPBEXexcBad8 4 19 3" xfId="23308" xr:uid="{00000000-0005-0000-0000-00007D290000}"/>
    <cellStyle name="SAPBEXexcBad8 4 19 4" xfId="29759" xr:uid="{00000000-0005-0000-0000-00007E290000}"/>
    <cellStyle name="SAPBEXexcBad8 4 19 5" xfId="35498" xr:uid="{00000000-0005-0000-0000-00007F290000}"/>
    <cellStyle name="SAPBEXexcBad8 4 19 6" xfId="42507" xr:uid="{00000000-0005-0000-0000-000080290000}"/>
    <cellStyle name="SAPBEXexcBad8 4 19 7" xfId="53574" xr:uid="{00000000-0005-0000-0000-000081290000}"/>
    <cellStyle name="SAPBEXexcBad8 4 2" xfId="2590" xr:uid="{00000000-0005-0000-0000-000082290000}"/>
    <cellStyle name="SAPBEXexcBad8 4 2 2" xfId="12825" xr:uid="{00000000-0005-0000-0000-000083290000}"/>
    <cellStyle name="SAPBEXexcBad8 4 2 2 2" xfId="20231" xr:uid="{00000000-0005-0000-0000-000084290000}"/>
    <cellStyle name="SAPBEXexcBad8 4 2 2 3" xfId="26842" xr:uid="{00000000-0005-0000-0000-000085290000}"/>
    <cellStyle name="SAPBEXexcBad8 4 2 2 4" xfId="37923" xr:uid="{00000000-0005-0000-0000-000086290000}"/>
    <cellStyle name="SAPBEXexcBad8 4 2 2 5" xfId="44863" xr:uid="{00000000-0005-0000-0000-000087290000}"/>
    <cellStyle name="SAPBEXexcBad8 4 2 2 6" xfId="50936" xr:uid="{00000000-0005-0000-0000-000088290000}"/>
    <cellStyle name="SAPBEXexcBad8 4 2 3" xfId="10286" xr:uid="{00000000-0005-0000-0000-000089290000}"/>
    <cellStyle name="SAPBEXexcBad8 4 2 4" xfId="13179" xr:uid="{00000000-0005-0000-0000-00008A290000}"/>
    <cellStyle name="SAPBEXexcBad8 4 2 5" xfId="23532" xr:uid="{00000000-0005-0000-0000-00008B290000}"/>
    <cellStyle name="SAPBEXexcBad8 4 2 6" xfId="34180" xr:uid="{00000000-0005-0000-0000-00008C290000}"/>
    <cellStyle name="SAPBEXexcBad8 4 2 7" xfId="41312" xr:uid="{00000000-0005-0000-0000-00008D290000}"/>
    <cellStyle name="SAPBEXexcBad8 4 2 8" xfId="54379" xr:uid="{00000000-0005-0000-0000-00008E290000}"/>
    <cellStyle name="SAPBEXexcBad8 4 20" xfId="7009" xr:uid="{00000000-0005-0000-0000-00008F290000}"/>
    <cellStyle name="SAPBEXexcBad8 4 20 2" xfId="16799" xr:uid="{00000000-0005-0000-0000-000090290000}"/>
    <cellStyle name="SAPBEXexcBad8 4 20 2 2" xfId="39705" xr:uid="{00000000-0005-0000-0000-000091290000}"/>
    <cellStyle name="SAPBEXexcBad8 4 20 2 3" xfId="46623" xr:uid="{00000000-0005-0000-0000-000092290000}"/>
    <cellStyle name="SAPBEXexcBad8 4 20 2 4" xfId="50053" xr:uid="{00000000-0005-0000-0000-000093290000}"/>
    <cellStyle name="SAPBEXexcBad8 4 20 3" xfId="23766" xr:uid="{00000000-0005-0000-0000-000094290000}"/>
    <cellStyle name="SAPBEXexcBad8 4 20 4" xfId="30202" xr:uid="{00000000-0005-0000-0000-000095290000}"/>
    <cellStyle name="SAPBEXexcBad8 4 20 5" xfId="36080" xr:uid="{00000000-0005-0000-0000-000096290000}"/>
    <cellStyle name="SAPBEXexcBad8 4 20 6" xfId="43077" xr:uid="{00000000-0005-0000-0000-000097290000}"/>
    <cellStyle name="SAPBEXexcBad8 4 20 7" xfId="53927" xr:uid="{00000000-0005-0000-0000-000098290000}"/>
    <cellStyle name="SAPBEXexcBad8 4 21" xfId="7426" xr:uid="{00000000-0005-0000-0000-000099290000}"/>
    <cellStyle name="SAPBEXexcBad8 4 21 2" xfId="17212" xr:uid="{00000000-0005-0000-0000-00009A290000}"/>
    <cellStyle name="SAPBEXexcBad8 4 21 2 2" xfId="40502" xr:uid="{00000000-0005-0000-0000-00009B290000}"/>
    <cellStyle name="SAPBEXexcBad8 4 21 2 3" xfId="47420" xr:uid="{00000000-0005-0000-0000-00009C290000}"/>
    <cellStyle name="SAPBEXexcBad8 4 21 2 4" xfId="47573" xr:uid="{00000000-0005-0000-0000-00009D290000}"/>
    <cellStyle name="SAPBEXexcBad8 4 21 3" xfId="24174" xr:uid="{00000000-0005-0000-0000-00009E290000}"/>
    <cellStyle name="SAPBEXexcBad8 4 21 4" xfId="30602" xr:uid="{00000000-0005-0000-0000-00009F290000}"/>
    <cellStyle name="SAPBEXexcBad8 4 21 5" xfId="36918" xr:uid="{00000000-0005-0000-0000-0000A0290000}"/>
    <cellStyle name="SAPBEXexcBad8 4 21 6" xfId="43874" xr:uid="{00000000-0005-0000-0000-0000A1290000}"/>
    <cellStyle name="SAPBEXexcBad8 4 21 7" xfId="49112" xr:uid="{00000000-0005-0000-0000-0000A2290000}"/>
    <cellStyle name="SAPBEXexcBad8 4 22" xfId="6025" xr:uid="{00000000-0005-0000-0000-0000A3290000}"/>
    <cellStyle name="SAPBEXexcBad8 4 22 2" xfId="15875" xr:uid="{00000000-0005-0000-0000-0000A4290000}"/>
    <cellStyle name="SAPBEXexcBad8 4 22 3" xfId="22896" xr:uid="{00000000-0005-0000-0000-0000A5290000}"/>
    <cellStyle name="SAPBEXexcBad8 4 22 4" xfId="29357" xr:uid="{00000000-0005-0000-0000-0000A6290000}"/>
    <cellStyle name="SAPBEXexcBad8 4 22 5" xfId="37172" xr:uid="{00000000-0005-0000-0000-0000A7290000}"/>
    <cellStyle name="SAPBEXexcBad8 4 22 6" xfId="44118" xr:uid="{00000000-0005-0000-0000-0000A8290000}"/>
    <cellStyle name="SAPBEXexcBad8 4 22 7" xfId="54039" xr:uid="{00000000-0005-0000-0000-0000A9290000}"/>
    <cellStyle name="SAPBEXexcBad8 4 23" xfId="8476" xr:uid="{00000000-0005-0000-0000-0000AA290000}"/>
    <cellStyle name="SAPBEXexcBad8 4 23 2" xfId="18260" xr:uid="{00000000-0005-0000-0000-0000AB290000}"/>
    <cellStyle name="SAPBEXexcBad8 4 23 3" xfId="25197" xr:uid="{00000000-0005-0000-0000-0000AC290000}"/>
    <cellStyle name="SAPBEXexcBad8 4 23 4" xfId="31610" xr:uid="{00000000-0005-0000-0000-0000AD290000}"/>
    <cellStyle name="SAPBEXexcBad8 4 24" xfId="8485" xr:uid="{00000000-0005-0000-0000-0000AE290000}"/>
    <cellStyle name="SAPBEXexcBad8 4 24 2" xfId="18269" xr:uid="{00000000-0005-0000-0000-0000AF290000}"/>
    <cellStyle name="SAPBEXexcBad8 4 24 3" xfId="25206" xr:uid="{00000000-0005-0000-0000-0000B0290000}"/>
    <cellStyle name="SAPBEXexcBad8 4 24 4" xfId="31619" xr:uid="{00000000-0005-0000-0000-0000B1290000}"/>
    <cellStyle name="SAPBEXexcBad8 4 25" xfId="8092" xr:uid="{00000000-0005-0000-0000-0000B2290000}"/>
    <cellStyle name="SAPBEXexcBad8 4 25 2" xfId="17876" xr:uid="{00000000-0005-0000-0000-0000B3290000}"/>
    <cellStyle name="SAPBEXexcBad8 4 25 3" xfId="24823" xr:uid="{00000000-0005-0000-0000-0000B4290000}"/>
    <cellStyle name="SAPBEXexcBad8 4 25 4" xfId="31243" xr:uid="{00000000-0005-0000-0000-0000B5290000}"/>
    <cellStyle name="SAPBEXexcBad8 4 26" xfId="7767" xr:uid="{00000000-0005-0000-0000-0000B6290000}"/>
    <cellStyle name="SAPBEXexcBad8 4 26 2" xfId="17552" xr:uid="{00000000-0005-0000-0000-0000B7290000}"/>
    <cellStyle name="SAPBEXexcBad8 4 26 3" xfId="24509" xr:uid="{00000000-0005-0000-0000-0000B8290000}"/>
    <cellStyle name="SAPBEXexcBad8 4 26 4" xfId="30935" xr:uid="{00000000-0005-0000-0000-0000B9290000}"/>
    <cellStyle name="SAPBEXexcBad8 4 27" xfId="7757" xr:uid="{00000000-0005-0000-0000-0000BA290000}"/>
    <cellStyle name="SAPBEXexcBad8 4 27 2" xfId="17542" xr:uid="{00000000-0005-0000-0000-0000BB290000}"/>
    <cellStyle name="SAPBEXexcBad8 4 27 3" xfId="24499" xr:uid="{00000000-0005-0000-0000-0000BC290000}"/>
    <cellStyle name="SAPBEXexcBad8 4 27 4" xfId="30925" xr:uid="{00000000-0005-0000-0000-0000BD290000}"/>
    <cellStyle name="SAPBEXexcBad8 4 28" xfId="8051" xr:uid="{00000000-0005-0000-0000-0000BE290000}"/>
    <cellStyle name="SAPBEXexcBad8 4 28 2" xfId="17835" xr:uid="{00000000-0005-0000-0000-0000BF290000}"/>
    <cellStyle name="SAPBEXexcBad8 4 28 3" xfId="24783" xr:uid="{00000000-0005-0000-0000-0000C0290000}"/>
    <cellStyle name="SAPBEXexcBad8 4 28 4" xfId="31204" xr:uid="{00000000-0005-0000-0000-0000C1290000}"/>
    <cellStyle name="SAPBEXexcBad8 4 29" xfId="8160" xr:uid="{00000000-0005-0000-0000-0000C2290000}"/>
    <cellStyle name="SAPBEXexcBad8 4 29 2" xfId="17944" xr:uid="{00000000-0005-0000-0000-0000C3290000}"/>
    <cellStyle name="SAPBEXexcBad8 4 29 3" xfId="24888" xr:uid="{00000000-0005-0000-0000-0000C4290000}"/>
    <cellStyle name="SAPBEXexcBad8 4 29 4" xfId="31308" xr:uid="{00000000-0005-0000-0000-0000C5290000}"/>
    <cellStyle name="SAPBEXexcBad8 4 3" xfId="3783" xr:uid="{00000000-0005-0000-0000-0000C6290000}"/>
    <cellStyle name="SAPBEXexcBad8 4 3 2" xfId="13705" xr:uid="{00000000-0005-0000-0000-0000C7290000}"/>
    <cellStyle name="SAPBEXexcBad8 4 3 2 2" xfId="37938" xr:uid="{00000000-0005-0000-0000-0000C8290000}"/>
    <cellStyle name="SAPBEXexcBad8 4 3 2 3" xfId="44876" xr:uid="{00000000-0005-0000-0000-0000C9290000}"/>
    <cellStyle name="SAPBEXexcBad8 4 3 2 4" xfId="50784" xr:uid="{00000000-0005-0000-0000-0000CA290000}"/>
    <cellStyle name="SAPBEXexcBad8 4 3 3" xfId="20859" xr:uid="{00000000-0005-0000-0000-0000CB290000}"/>
    <cellStyle name="SAPBEXexcBad8 4 3 4" xfId="27358" xr:uid="{00000000-0005-0000-0000-0000CC290000}"/>
    <cellStyle name="SAPBEXexcBad8 4 3 5" xfId="34196" xr:uid="{00000000-0005-0000-0000-0000CD290000}"/>
    <cellStyle name="SAPBEXexcBad8 4 3 6" xfId="41326" xr:uid="{00000000-0005-0000-0000-0000CE290000}"/>
    <cellStyle name="SAPBEXexcBad8 4 3 7" xfId="51198" xr:uid="{00000000-0005-0000-0000-0000CF290000}"/>
    <cellStyle name="SAPBEXexcBad8 4 30" xfId="11520" xr:uid="{00000000-0005-0000-0000-0000D0290000}"/>
    <cellStyle name="SAPBEXexcBad8 4 30 2" xfId="18979" xr:uid="{00000000-0005-0000-0000-0000D1290000}"/>
    <cellStyle name="SAPBEXexcBad8 4 30 3" xfId="25611" xr:uid="{00000000-0005-0000-0000-0000D2290000}"/>
    <cellStyle name="SAPBEXexcBad8 4 31" xfId="9171" xr:uid="{00000000-0005-0000-0000-0000D3290000}"/>
    <cellStyle name="SAPBEXexcBad8 4 32" xfId="11276" xr:uid="{00000000-0005-0000-0000-0000D4290000}"/>
    <cellStyle name="SAPBEXexcBad8 4 33" xfId="32219" xr:uid="{00000000-0005-0000-0000-0000D5290000}"/>
    <cellStyle name="SAPBEXexcBad8 4 34" xfId="36190" xr:uid="{00000000-0005-0000-0000-0000D6290000}"/>
    <cellStyle name="SAPBEXexcBad8 4 35" xfId="49828" xr:uid="{00000000-0005-0000-0000-0000D7290000}"/>
    <cellStyle name="SAPBEXexcBad8 4 4" xfId="4048" xr:uid="{00000000-0005-0000-0000-0000D8290000}"/>
    <cellStyle name="SAPBEXexcBad8 4 4 2" xfId="13935" xr:uid="{00000000-0005-0000-0000-0000D9290000}"/>
    <cellStyle name="SAPBEXexcBad8 4 4 2 2" xfId="37988" xr:uid="{00000000-0005-0000-0000-0000DA290000}"/>
    <cellStyle name="SAPBEXexcBad8 4 4 2 3" xfId="44926" xr:uid="{00000000-0005-0000-0000-0000DB290000}"/>
    <cellStyle name="SAPBEXexcBad8 4 4 2 4" xfId="50299" xr:uid="{00000000-0005-0000-0000-0000DC290000}"/>
    <cellStyle name="SAPBEXexcBad8 4 4 3" xfId="21031" xr:uid="{00000000-0005-0000-0000-0000DD290000}"/>
    <cellStyle name="SAPBEXexcBad8 4 4 4" xfId="27527" xr:uid="{00000000-0005-0000-0000-0000DE290000}"/>
    <cellStyle name="SAPBEXexcBad8 4 4 5" xfId="34246" xr:uid="{00000000-0005-0000-0000-0000DF290000}"/>
    <cellStyle name="SAPBEXexcBad8 4 4 6" xfId="41376" xr:uid="{00000000-0005-0000-0000-0000E0290000}"/>
    <cellStyle name="SAPBEXexcBad8 4 4 7" xfId="51327" xr:uid="{00000000-0005-0000-0000-0000E1290000}"/>
    <cellStyle name="SAPBEXexcBad8 4 5" xfId="5012" xr:uid="{00000000-0005-0000-0000-0000E2290000}"/>
    <cellStyle name="SAPBEXexcBad8 4 5 2" xfId="14869" xr:uid="{00000000-0005-0000-0000-0000E3290000}"/>
    <cellStyle name="SAPBEXexcBad8 4 5 2 2" xfId="37561" xr:uid="{00000000-0005-0000-0000-0000E4290000}"/>
    <cellStyle name="SAPBEXexcBad8 4 5 2 3" xfId="44505" xr:uid="{00000000-0005-0000-0000-0000E5290000}"/>
    <cellStyle name="SAPBEXexcBad8 4 5 2 4" xfId="50906" xr:uid="{00000000-0005-0000-0000-0000E6290000}"/>
    <cellStyle name="SAPBEXexcBad8 4 5 3" xfId="21915" xr:uid="{00000000-0005-0000-0000-0000E7290000}"/>
    <cellStyle name="SAPBEXexcBad8 4 5 4" xfId="28379" xr:uid="{00000000-0005-0000-0000-0000E8290000}"/>
    <cellStyle name="SAPBEXexcBad8 4 5 5" xfId="33820" xr:uid="{00000000-0005-0000-0000-0000E9290000}"/>
    <cellStyle name="SAPBEXexcBad8 4 5 6" xfId="40954" xr:uid="{00000000-0005-0000-0000-0000EA290000}"/>
    <cellStyle name="SAPBEXexcBad8 4 5 7" xfId="52376" xr:uid="{00000000-0005-0000-0000-0000EB290000}"/>
    <cellStyle name="SAPBEXexcBad8 4 6" xfId="5141" xr:uid="{00000000-0005-0000-0000-0000EC290000}"/>
    <cellStyle name="SAPBEXexcBad8 4 6 2" xfId="14998" xr:uid="{00000000-0005-0000-0000-0000ED290000}"/>
    <cellStyle name="SAPBEXexcBad8 4 6 2 2" xfId="37500" xr:uid="{00000000-0005-0000-0000-0000EE290000}"/>
    <cellStyle name="SAPBEXexcBad8 4 6 2 3" xfId="44445" xr:uid="{00000000-0005-0000-0000-0000EF290000}"/>
    <cellStyle name="SAPBEXexcBad8 4 6 2 4" xfId="50652" xr:uid="{00000000-0005-0000-0000-0000F0290000}"/>
    <cellStyle name="SAPBEXexcBad8 4 6 3" xfId="22041" xr:uid="{00000000-0005-0000-0000-0000F1290000}"/>
    <cellStyle name="SAPBEXexcBad8 4 6 4" xfId="28504" xr:uid="{00000000-0005-0000-0000-0000F2290000}"/>
    <cellStyle name="SAPBEXexcBad8 4 6 5" xfId="33759" xr:uid="{00000000-0005-0000-0000-0000F3290000}"/>
    <cellStyle name="SAPBEXexcBad8 4 6 6" xfId="40894" xr:uid="{00000000-0005-0000-0000-0000F4290000}"/>
    <cellStyle name="SAPBEXexcBad8 4 6 7" xfId="53637" xr:uid="{00000000-0005-0000-0000-0000F5290000}"/>
    <cellStyle name="SAPBEXexcBad8 4 7" xfId="4947" xr:uid="{00000000-0005-0000-0000-0000F6290000}"/>
    <cellStyle name="SAPBEXexcBad8 4 7 2" xfId="14804" xr:uid="{00000000-0005-0000-0000-0000F7290000}"/>
    <cellStyle name="SAPBEXexcBad8 4 7 2 2" xfId="37466" xr:uid="{00000000-0005-0000-0000-0000F8290000}"/>
    <cellStyle name="SAPBEXexcBad8 4 7 2 3" xfId="44411" xr:uid="{00000000-0005-0000-0000-0000F9290000}"/>
    <cellStyle name="SAPBEXexcBad8 4 7 2 4" xfId="54291" xr:uid="{00000000-0005-0000-0000-0000FA290000}"/>
    <cellStyle name="SAPBEXexcBad8 4 7 3" xfId="21852" xr:uid="{00000000-0005-0000-0000-0000FB290000}"/>
    <cellStyle name="SAPBEXexcBad8 4 7 4" xfId="28316" xr:uid="{00000000-0005-0000-0000-0000FC290000}"/>
    <cellStyle name="SAPBEXexcBad8 4 7 5" xfId="33725" xr:uid="{00000000-0005-0000-0000-0000FD290000}"/>
    <cellStyle name="SAPBEXexcBad8 4 7 6" xfId="40860" xr:uid="{00000000-0005-0000-0000-0000FE290000}"/>
    <cellStyle name="SAPBEXexcBad8 4 7 7" xfId="52984" xr:uid="{00000000-0005-0000-0000-0000FF290000}"/>
    <cellStyle name="SAPBEXexcBad8 4 8" xfId="5275" xr:uid="{00000000-0005-0000-0000-0000002A0000}"/>
    <cellStyle name="SAPBEXexcBad8 4 8 2" xfId="15132" xr:uid="{00000000-0005-0000-0000-0000012A0000}"/>
    <cellStyle name="SAPBEXexcBad8 4 8 2 2" xfId="38396" xr:uid="{00000000-0005-0000-0000-0000022A0000}"/>
    <cellStyle name="SAPBEXexcBad8 4 8 2 3" xfId="45314" xr:uid="{00000000-0005-0000-0000-0000032A0000}"/>
    <cellStyle name="SAPBEXexcBad8 4 8 2 4" xfId="49958" xr:uid="{00000000-0005-0000-0000-0000042A0000}"/>
    <cellStyle name="SAPBEXexcBad8 4 8 3" xfId="22174" xr:uid="{00000000-0005-0000-0000-0000052A0000}"/>
    <cellStyle name="SAPBEXexcBad8 4 8 4" xfId="28637" xr:uid="{00000000-0005-0000-0000-0000062A0000}"/>
    <cellStyle name="SAPBEXexcBad8 4 8 5" xfId="34730" xr:uid="{00000000-0005-0000-0000-0000072A0000}"/>
    <cellStyle name="SAPBEXexcBad8 4 8 6" xfId="41768" xr:uid="{00000000-0005-0000-0000-0000082A0000}"/>
    <cellStyle name="SAPBEXexcBad8 4 8 7" xfId="53670" xr:uid="{00000000-0005-0000-0000-0000092A0000}"/>
    <cellStyle name="SAPBEXexcBad8 4 9" xfId="4872" xr:uid="{00000000-0005-0000-0000-00000A2A0000}"/>
    <cellStyle name="SAPBEXexcBad8 4 9 2" xfId="14734" xr:uid="{00000000-0005-0000-0000-00000B2A0000}"/>
    <cellStyle name="SAPBEXexcBad8 4 9 2 2" xfId="38474" xr:uid="{00000000-0005-0000-0000-00000C2A0000}"/>
    <cellStyle name="SAPBEXexcBad8 4 9 2 3" xfId="45392" xr:uid="{00000000-0005-0000-0000-00000D2A0000}"/>
    <cellStyle name="SAPBEXexcBad8 4 9 2 4" xfId="49825" xr:uid="{00000000-0005-0000-0000-00000E2A0000}"/>
    <cellStyle name="SAPBEXexcBad8 4 9 3" xfId="21782" xr:uid="{00000000-0005-0000-0000-00000F2A0000}"/>
    <cellStyle name="SAPBEXexcBad8 4 9 4" xfId="28248" xr:uid="{00000000-0005-0000-0000-0000102A0000}"/>
    <cellStyle name="SAPBEXexcBad8 4 9 5" xfId="34808" xr:uid="{00000000-0005-0000-0000-0000112A0000}"/>
    <cellStyle name="SAPBEXexcBad8 4 9 6" xfId="41846" xr:uid="{00000000-0005-0000-0000-0000122A0000}"/>
    <cellStyle name="SAPBEXexcBad8 4 9 7" xfId="50670" xr:uid="{00000000-0005-0000-0000-0000132A0000}"/>
    <cellStyle name="SAPBEXexcBad8 5" xfId="610" xr:uid="{00000000-0005-0000-0000-0000142A0000}"/>
    <cellStyle name="SAPBEXexcBad8 5 2" xfId="2557" xr:uid="{00000000-0005-0000-0000-0000152A0000}"/>
    <cellStyle name="SAPBEXexcBad8 5 2 2" xfId="12792" xr:uid="{00000000-0005-0000-0000-0000162A0000}"/>
    <cellStyle name="SAPBEXexcBad8 5 2 2 2" xfId="20198" xr:uid="{00000000-0005-0000-0000-0000172A0000}"/>
    <cellStyle name="SAPBEXexcBad8 5 2 2 3" xfId="26809" xr:uid="{00000000-0005-0000-0000-0000182A0000}"/>
    <cellStyle name="SAPBEXexcBad8 5 2 3" xfId="10429" xr:uid="{00000000-0005-0000-0000-0000192A0000}"/>
    <cellStyle name="SAPBEXexcBad8 5 2 4" xfId="11450" xr:uid="{00000000-0005-0000-0000-00001A2A0000}"/>
    <cellStyle name="SAPBEXexcBad8 5 2 5" xfId="18814" xr:uid="{00000000-0005-0000-0000-00001B2A0000}"/>
    <cellStyle name="SAPBEXexcBad8 5 2 6" xfId="37696" xr:uid="{00000000-0005-0000-0000-00001C2A0000}"/>
    <cellStyle name="SAPBEXexcBad8 5 2 7" xfId="44640" xr:uid="{00000000-0005-0000-0000-00001D2A0000}"/>
    <cellStyle name="SAPBEXexcBad8 5 2 8" xfId="53697" xr:uid="{00000000-0005-0000-0000-00001E2A0000}"/>
    <cellStyle name="SAPBEXexcBad8 5 3" xfId="11632" xr:uid="{00000000-0005-0000-0000-00001F2A0000}"/>
    <cellStyle name="SAPBEXexcBad8 5 3 2" xfId="19091" xr:uid="{00000000-0005-0000-0000-0000202A0000}"/>
    <cellStyle name="SAPBEXexcBad8 5 3 3" xfId="25723" xr:uid="{00000000-0005-0000-0000-0000212A0000}"/>
    <cellStyle name="SAPBEXexcBad8 5 4" xfId="9363" xr:uid="{00000000-0005-0000-0000-0000222A0000}"/>
    <cellStyle name="SAPBEXexcBad8 5 5" xfId="16600" xr:uid="{00000000-0005-0000-0000-0000232A0000}"/>
    <cellStyle name="SAPBEXexcBad8 5 6" xfId="33955" xr:uid="{00000000-0005-0000-0000-0000242A0000}"/>
    <cellStyle name="SAPBEXexcBad8 5 7" xfId="41089" xr:uid="{00000000-0005-0000-0000-0000252A0000}"/>
    <cellStyle name="SAPBEXexcBad8 5 8" xfId="52396" xr:uid="{00000000-0005-0000-0000-0000262A0000}"/>
    <cellStyle name="SAPBEXexcBad8 6" xfId="873" xr:uid="{00000000-0005-0000-0000-0000272A0000}"/>
    <cellStyle name="SAPBEXexcBad8 6 2" xfId="10579" xr:uid="{00000000-0005-0000-0000-0000282A0000}"/>
    <cellStyle name="SAPBEXexcBad8 6 2 2" xfId="13484" xr:uid="{00000000-0005-0000-0000-0000292A0000}"/>
    <cellStyle name="SAPBEXexcBad8 6 2 3" xfId="18822" xr:uid="{00000000-0005-0000-0000-00002A2A0000}"/>
    <cellStyle name="SAPBEXexcBad8 6 2 4" xfId="37462" xr:uid="{00000000-0005-0000-0000-00002B2A0000}"/>
    <cellStyle name="SAPBEXexcBad8 6 2 5" xfId="44407" xr:uid="{00000000-0005-0000-0000-00002C2A0000}"/>
    <cellStyle name="SAPBEXexcBad8 6 2 6" xfId="54369" xr:uid="{00000000-0005-0000-0000-00002D2A0000}"/>
    <cellStyle name="SAPBEXexcBad8 6 3" xfId="11752" xr:uid="{00000000-0005-0000-0000-00002E2A0000}"/>
    <cellStyle name="SAPBEXexcBad8 6 3 2" xfId="19211" xr:uid="{00000000-0005-0000-0000-00002F2A0000}"/>
    <cellStyle name="SAPBEXexcBad8 6 3 3" xfId="25843" xr:uid="{00000000-0005-0000-0000-0000302A0000}"/>
    <cellStyle name="SAPBEXexcBad8 6 4" xfId="9573" xr:uid="{00000000-0005-0000-0000-0000312A0000}"/>
    <cellStyle name="SAPBEXexcBad8 6 5" xfId="13174" xr:uid="{00000000-0005-0000-0000-0000322A0000}"/>
    <cellStyle name="SAPBEXexcBad8 6 6" xfId="33720" xr:uid="{00000000-0005-0000-0000-0000332A0000}"/>
    <cellStyle name="SAPBEXexcBad8 6 7" xfId="40855" xr:uid="{00000000-0005-0000-0000-0000342A0000}"/>
    <cellStyle name="SAPBEXexcBad8 6 8" xfId="51317" xr:uid="{00000000-0005-0000-0000-0000352A0000}"/>
    <cellStyle name="SAPBEXexcBad8 7" xfId="1121" xr:uid="{00000000-0005-0000-0000-0000362A0000}"/>
    <cellStyle name="SAPBEXexcBad8 7 2" xfId="10751" xr:uid="{00000000-0005-0000-0000-0000372A0000}"/>
    <cellStyle name="SAPBEXexcBad8 7 2 2" xfId="9541" xr:uid="{00000000-0005-0000-0000-0000382A0000}"/>
    <cellStyle name="SAPBEXexcBad8 7 2 3" xfId="38685" xr:uid="{00000000-0005-0000-0000-0000392A0000}"/>
    <cellStyle name="SAPBEXexcBad8 7 2 4" xfId="45603" xr:uid="{00000000-0005-0000-0000-00003A2A0000}"/>
    <cellStyle name="SAPBEXexcBad8 7 2 5" xfId="49403" xr:uid="{00000000-0005-0000-0000-00003B2A0000}"/>
    <cellStyle name="SAPBEXexcBad8 7 3" xfId="11907" xr:uid="{00000000-0005-0000-0000-00003C2A0000}"/>
    <cellStyle name="SAPBEXexcBad8 7 3 2" xfId="19366" xr:uid="{00000000-0005-0000-0000-00003D2A0000}"/>
    <cellStyle name="SAPBEXexcBad8 7 3 3" xfId="25994" xr:uid="{00000000-0005-0000-0000-00003E2A0000}"/>
    <cellStyle name="SAPBEXexcBad8 7 4" xfId="9789" xr:uid="{00000000-0005-0000-0000-00003F2A0000}"/>
    <cellStyle name="SAPBEXexcBad8 7 5" xfId="13087" xr:uid="{00000000-0005-0000-0000-0000402A0000}"/>
    <cellStyle name="SAPBEXexcBad8 7 6" xfId="35020" xr:uid="{00000000-0005-0000-0000-0000412A0000}"/>
    <cellStyle name="SAPBEXexcBad8 7 7" xfId="42057" xr:uid="{00000000-0005-0000-0000-0000422A0000}"/>
    <cellStyle name="SAPBEXexcBad8 7 8" xfId="50826" xr:uid="{00000000-0005-0000-0000-0000432A0000}"/>
    <cellStyle name="SAPBEXexcBad8 8" xfId="1407" xr:uid="{00000000-0005-0000-0000-0000442A0000}"/>
    <cellStyle name="SAPBEXexcBad8 8 2" xfId="10176" xr:uid="{00000000-0005-0000-0000-0000452A0000}"/>
    <cellStyle name="SAPBEXexcBad8 8 2 2" xfId="9782" xr:uid="{00000000-0005-0000-0000-0000462A0000}"/>
    <cellStyle name="SAPBEXexcBad8 8 2 3" xfId="38719" xr:uid="{00000000-0005-0000-0000-0000472A0000}"/>
    <cellStyle name="SAPBEXexcBad8 8 2 4" xfId="45637" xr:uid="{00000000-0005-0000-0000-0000482A0000}"/>
    <cellStyle name="SAPBEXexcBad8 8 2 5" xfId="49545" xr:uid="{00000000-0005-0000-0000-0000492A0000}"/>
    <cellStyle name="SAPBEXexcBad8 8 3" xfId="10959" xr:uid="{00000000-0005-0000-0000-00004A2A0000}"/>
    <cellStyle name="SAPBEXexcBad8 8 3 2" xfId="8994" xr:uid="{00000000-0005-0000-0000-00004B2A0000}"/>
    <cellStyle name="SAPBEXexcBad8 8 4" xfId="12085" xr:uid="{00000000-0005-0000-0000-00004C2A0000}"/>
    <cellStyle name="SAPBEXexcBad8 8 4 2" xfId="19544" xr:uid="{00000000-0005-0000-0000-00004D2A0000}"/>
    <cellStyle name="SAPBEXexcBad8 8 4 3" xfId="26167" xr:uid="{00000000-0005-0000-0000-00004E2A0000}"/>
    <cellStyle name="SAPBEXexcBad8 8 5" xfId="10033" xr:uid="{00000000-0005-0000-0000-00004F2A0000}"/>
    <cellStyle name="SAPBEXexcBad8 8 6" xfId="11245" xr:uid="{00000000-0005-0000-0000-0000502A0000}"/>
    <cellStyle name="SAPBEXexcBad8 8 7" xfId="35054" xr:uid="{00000000-0005-0000-0000-0000512A0000}"/>
    <cellStyle name="SAPBEXexcBad8 8 8" xfId="42091" xr:uid="{00000000-0005-0000-0000-0000522A0000}"/>
    <cellStyle name="SAPBEXexcBad8 8 9" xfId="52326" xr:uid="{00000000-0005-0000-0000-0000532A0000}"/>
    <cellStyle name="SAPBEXexcBad8 9" xfId="1460" xr:uid="{00000000-0005-0000-0000-0000542A0000}"/>
    <cellStyle name="SAPBEXexcBad8 9 2" xfId="12121" xr:uid="{00000000-0005-0000-0000-0000552A0000}"/>
    <cellStyle name="SAPBEXexcBad8 9 2 2" xfId="19580" xr:uid="{00000000-0005-0000-0000-0000562A0000}"/>
    <cellStyle name="SAPBEXexcBad8 9 2 3" xfId="26203" xr:uid="{00000000-0005-0000-0000-0000572A0000}"/>
    <cellStyle name="SAPBEXexcBad8 9 2 4" xfId="39254" xr:uid="{00000000-0005-0000-0000-0000582A0000}"/>
    <cellStyle name="SAPBEXexcBad8 9 2 5" xfId="46172" xr:uid="{00000000-0005-0000-0000-0000592A0000}"/>
    <cellStyle name="SAPBEXexcBad8 9 2 6" xfId="50142" xr:uid="{00000000-0005-0000-0000-00005A2A0000}"/>
    <cellStyle name="SAPBEXexcBad8 9 3" xfId="11012" xr:uid="{00000000-0005-0000-0000-00005B2A0000}"/>
    <cellStyle name="SAPBEXexcBad8 9 4" xfId="8954" xr:uid="{00000000-0005-0000-0000-00005C2A0000}"/>
    <cellStyle name="SAPBEXexcBad8 9 5" xfId="35618" xr:uid="{00000000-0005-0000-0000-00005D2A0000}"/>
    <cellStyle name="SAPBEXexcBad8 9 6" xfId="42626" xr:uid="{00000000-0005-0000-0000-00005E2A0000}"/>
    <cellStyle name="SAPBEXexcBad8 9 7" xfId="50924" xr:uid="{00000000-0005-0000-0000-00005F2A0000}"/>
    <cellStyle name="SAPBEXexcBad9" xfId="255" xr:uid="{00000000-0005-0000-0000-0000602A0000}"/>
    <cellStyle name="SAPBEXexcBad9 10" xfId="1888" xr:uid="{00000000-0005-0000-0000-0000612A0000}"/>
    <cellStyle name="SAPBEXexcBad9 10 2" xfId="12242" xr:uid="{00000000-0005-0000-0000-0000622A0000}"/>
    <cellStyle name="SAPBEXexcBad9 10 2 2" xfId="19701" xr:uid="{00000000-0005-0000-0000-0000632A0000}"/>
    <cellStyle name="SAPBEXexcBad9 10 2 3" xfId="26324" xr:uid="{00000000-0005-0000-0000-0000642A0000}"/>
    <cellStyle name="SAPBEXexcBad9 10 2 4" xfId="40326" xr:uid="{00000000-0005-0000-0000-0000652A0000}"/>
    <cellStyle name="SAPBEXexcBad9 10 2 5" xfId="47244" xr:uid="{00000000-0005-0000-0000-0000662A0000}"/>
    <cellStyle name="SAPBEXexcBad9 10 2 6" xfId="47779" xr:uid="{00000000-0005-0000-0000-0000672A0000}"/>
    <cellStyle name="SAPBEXexcBad9 10 3" xfId="11310" xr:uid="{00000000-0005-0000-0000-0000682A0000}"/>
    <cellStyle name="SAPBEXexcBad9 10 4" xfId="18845" xr:uid="{00000000-0005-0000-0000-0000692A0000}"/>
    <cellStyle name="SAPBEXexcBad9 10 5" xfId="36742" xr:uid="{00000000-0005-0000-0000-00006A2A0000}"/>
    <cellStyle name="SAPBEXexcBad9 10 6" xfId="43698" xr:uid="{00000000-0005-0000-0000-00006B2A0000}"/>
    <cellStyle name="SAPBEXexcBad9 10 7" xfId="54212" xr:uid="{00000000-0005-0000-0000-00006C2A0000}"/>
    <cellStyle name="SAPBEXexcBad9 11" xfId="2101" xr:uid="{00000000-0005-0000-0000-00006D2A0000}"/>
    <cellStyle name="SAPBEXexcBad9 11 2" xfId="12365" xr:uid="{00000000-0005-0000-0000-00006E2A0000}"/>
    <cellStyle name="SAPBEXexcBad9 11 2 2" xfId="19822" xr:uid="{00000000-0005-0000-0000-00006F2A0000}"/>
    <cellStyle name="SAPBEXexcBad9 11 2 3" xfId="26444" xr:uid="{00000000-0005-0000-0000-0000702A0000}"/>
    <cellStyle name="SAPBEXexcBad9 11 3" xfId="10237" xr:uid="{00000000-0005-0000-0000-0000712A0000}"/>
    <cellStyle name="SAPBEXexcBad9 11 4" xfId="11303" xr:uid="{00000000-0005-0000-0000-0000722A0000}"/>
    <cellStyle name="SAPBEXexcBad9 11 5" xfId="18824" xr:uid="{00000000-0005-0000-0000-0000732A0000}"/>
    <cellStyle name="SAPBEXexcBad9 11 6" xfId="36996" xr:uid="{00000000-0005-0000-0000-0000742A0000}"/>
    <cellStyle name="SAPBEXexcBad9 11 7" xfId="43942" xr:uid="{00000000-0005-0000-0000-0000752A0000}"/>
    <cellStyle name="SAPBEXexcBad9 11 8" xfId="53054" xr:uid="{00000000-0005-0000-0000-0000762A0000}"/>
    <cellStyle name="SAPBEXexcBad9 12" xfId="2256" xr:uid="{00000000-0005-0000-0000-0000772A0000}"/>
    <cellStyle name="SAPBEXexcBad9 12 2" xfId="12509" xr:uid="{00000000-0005-0000-0000-0000782A0000}"/>
    <cellStyle name="SAPBEXexcBad9 12 3" xfId="19946" xr:uid="{00000000-0005-0000-0000-0000792A0000}"/>
    <cellStyle name="SAPBEXexcBad9 12 4" xfId="26564" xr:uid="{00000000-0005-0000-0000-00007A2A0000}"/>
    <cellStyle name="SAPBEXexcBad9 13" xfId="2417" xr:uid="{00000000-0005-0000-0000-00007B2A0000}"/>
    <cellStyle name="SAPBEXexcBad9 13 2" xfId="12657" xr:uid="{00000000-0005-0000-0000-00007C2A0000}"/>
    <cellStyle name="SAPBEXexcBad9 13 3" xfId="20069" xr:uid="{00000000-0005-0000-0000-00007D2A0000}"/>
    <cellStyle name="SAPBEXexcBad9 13 4" xfId="26684" xr:uid="{00000000-0005-0000-0000-00007E2A0000}"/>
    <cellStyle name="SAPBEXexcBad9 14" xfId="3423" xr:uid="{00000000-0005-0000-0000-00007F2A0000}"/>
    <cellStyle name="SAPBEXexcBad9 14 2" xfId="13374" xr:uid="{00000000-0005-0000-0000-0000802A0000}"/>
    <cellStyle name="SAPBEXexcBad9 14 3" xfId="20545" xr:uid="{00000000-0005-0000-0000-0000812A0000}"/>
    <cellStyle name="SAPBEXexcBad9 14 4" xfId="27053" xr:uid="{00000000-0005-0000-0000-0000822A0000}"/>
    <cellStyle name="SAPBEXexcBad9 15" xfId="3590" xr:uid="{00000000-0005-0000-0000-0000832A0000}"/>
    <cellStyle name="SAPBEXexcBad9 15 2" xfId="13515" xr:uid="{00000000-0005-0000-0000-0000842A0000}"/>
    <cellStyle name="SAPBEXexcBad9 15 3" xfId="20677" xr:uid="{00000000-0005-0000-0000-0000852A0000}"/>
    <cellStyle name="SAPBEXexcBad9 15 4" xfId="27176" xr:uid="{00000000-0005-0000-0000-0000862A0000}"/>
    <cellStyle name="SAPBEXexcBad9 16" xfId="4289" xr:uid="{00000000-0005-0000-0000-0000872A0000}"/>
    <cellStyle name="SAPBEXexcBad9 16 2" xfId="14152" xr:uid="{00000000-0005-0000-0000-0000882A0000}"/>
    <cellStyle name="SAPBEXexcBad9 16 3" xfId="21214" xr:uid="{00000000-0005-0000-0000-0000892A0000}"/>
    <cellStyle name="SAPBEXexcBad9 16 4" xfId="27688" xr:uid="{00000000-0005-0000-0000-00008A2A0000}"/>
    <cellStyle name="SAPBEXexcBad9 17" xfId="5171" xr:uid="{00000000-0005-0000-0000-00008B2A0000}"/>
    <cellStyle name="SAPBEXexcBad9 17 2" xfId="15028" xr:uid="{00000000-0005-0000-0000-00008C2A0000}"/>
    <cellStyle name="SAPBEXexcBad9 17 3" xfId="22070" xr:uid="{00000000-0005-0000-0000-00008D2A0000}"/>
    <cellStyle name="SAPBEXexcBad9 17 4" xfId="28533" xr:uid="{00000000-0005-0000-0000-00008E2A0000}"/>
    <cellStyle name="SAPBEXexcBad9 18" xfId="5389" xr:uid="{00000000-0005-0000-0000-00008F2A0000}"/>
    <cellStyle name="SAPBEXexcBad9 18 2" xfId="15246" xr:uid="{00000000-0005-0000-0000-0000902A0000}"/>
    <cellStyle name="SAPBEXexcBad9 18 3" xfId="22287" xr:uid="{00000000-0005-0000-0000-0000912A0000}"/>
    <cellStyle name="SAPBEXexcBad9 18 4" xfId="28749" xr:uid="{00000000-0005-0000-0000-0000922A0000}"/>
    <cellStyle name="SAPBEXexcBad9 19" xfId="5158" xr:uid="{00000000-0005-0000-0000-0000932A0000}"/>
    <cellStyle name="SAPBEXexcBad9 19 2" xfId="15015" xr:uid="{00000000-0005-0000-0000-0000942A0000}"/>
    <cellStyle name="SAPBEXexcBad9 19 3" xfId="22057" xr:uid="{00000000-0005-0000-0000-0000952A0000}"/>
    <cellStyle name="SAPBEXexcBad9 19 4" xfId="28520" xr:uid="{00000000-0005-0000-0000-0000962A0000}"/>
    <cellStyle name="SAPBEXexcBad9 2" xfId="479" xr:uid="{00000000-0005-0000-0000-0000972A0000}"/>
    <cellStyle name="SAPBEXexcBad9 2 10" xfId="2464" xr:uid="{00000000-0005-0000-0000-0000982A0000}"/>
    <cellStyle name="SAPBEXexcBad9 2 10 2" xfId="12703" xr:uid="{00000000-0005-0000-0000-0000992A0000}"/>
    <cellStyle name="SAPBEXexcBad9 2 10 3" xfId="20112" xr:uid="{00000000-0005-0000-0000-00009A2A0000}"/>
    <cellStyle name="SAPBEXexcBad9 2 10 4" xfId="26726" xr:uid="{00000000-0005-0000-0000-00009B2A0000}"/>
    <cellStyle name="SAPBEXexcBad9 2 11" xfId="3470" xr:uid="{00000000-0005-0000-0000-00009C2A0000}"/>
    <cellStyle name="SAPBEXexcBad9 2 11 2" xfId="13419" xr:uid="{00000000-0005-0000-0000-00009D2A0000}"/>
    <cellStyle name="SAPBEXexcBad9 2 11 3" xfId="20588" xr:uid="{00000000-0005-0000-0000-00009E2A0000}"/>
    <cellStyle name="SAPBEXexcBad9 2 11 4" xfId="27095" xr:uid="{00000000-0005-0000-0000-00009F2A0000}"/>
    <cellStyle name="SAPBEXexcBad9 2 12" xfId="3639" xr:uid="{00000000-0005-0000-0000-0000A02A0000}"/>
    <cellStyle name="SAPBEXexcBad9 2 12 2" xfId="13564" xr:uid="{00000000-0005-0000-0000-0000A12A0000}"/>
    <cellStyle name="SAPBEXexcBad9 2 12 3" xfId="20725" xr:uid="{00000000-0005-0000-0000-0000A22A0000}"/>
    <cellStyle name="SAPBEXexcBad9 2 12 4" xfId="27224" xr:uid="{00000000-0005-0000-0000-0000A32A0000}"/>
    <cellStyle name="SAPBEXexcBad9 2 13" xfId="4379" xr:uid="{00000000-0005-0000-0000-0000A42A0000}"/>
    <cellStyle name="SAPBEXexcBad9 2 13 2" xfId="14241" xr:uid="{00000000-0005-0000-0000-0000A52A0000}"/>
    <cellStyle name="SAPBEXexcBad9 2 13 3" xfId="21301" xr:uid="{00000000-0005-0000-0000-0000A62A0000}"/>
    <cellStyle name="SAPBEXexcBad9 2 13 4" xfId="27775" xr:uid="{00000000-0005-0000-0000-0000A72A0000}"/>
    <cellStyle name="SAPBEXexcBad9 2 14" xfId="5027" xr:uid="{00000000-0005-0000-0000-0000A82A0000}"/>
    <cellStyle name="SAPBEXexcBad9 2 14 2" xfId="14884" xr:uid="{00000000-0005-0000-0000-0000A92A0000}"/>
    <cellStyle name="SAPBEXexcBad9 2 14 3" xfId="21930" xr:uid="{00000000-0005-0000-0000-0000AA2A0000}"/>
    <cellStyle name="SAPBEXexcBad9 2 14 4" xfId="28394" xr:uid="{00000000-0005-0000-0000-0000AB2A0000}"/>
    <cellStyle name="SAPBEXexcBad9 2 15" xfId="4272" xr:uid="{00000000-0005-0000-0000-0000AC2A0000}"/>
    <cellStyle name="SAPBEXexcBad9 2 15 2" xfId="14135" xr:uid="{00000000-0005-0000-0000-0000AD2A0000}"/>
    <cellStyle name="SAPBEXexcBad9 2 15 3" xfId="21197" xr:uid="{00000000-0005-0000-0000-0000AE2A0000}"/>
    <cellStyle name="SAPBEXexcBad9 2 15 4" xfId="27671" xr:uid="{00000000-0005-0000-0000-0000AF2A0000}"/>
    <cellStyle name="SAPBEXexcBad9 2 16" xfId="4706" xr:uid="{00000000-0005-0000-0000-0000B02A0000}"/>
    <cellStyle name="SAPBEXexcBad9 2 16 2" xfId="14568" xr:uid="{00000000-0005-0000-0000-0000B12A0000}"/>
    <cellStyle name="SAPBEXexcBad9 2 16 3" xfId="21619" xr:uid="{00000000-0005-0000-0000-0000B22A0000}"/>
    <cellStyle name="SAPBEXexcBad9 2 16 4" xfId="28089" xr:uid="{00000000-0005-0000-0000-0000B32A0000}"/>
    <cellStyle name="SAPBEXexcBad9 2 17" xfId="5731" xr:uid="{00000000-0005-0000-0000-0000B42A0000}"/>
    <cellStyle name="SAPBEXexcBad9 2 17 2" xfId="15585" xr:uid="{00000000-0005-0000-0000-0000B52A0000}"/>
    <cellStyle name="SAPBEXexcBad9 2 17 3" xfId="22613" xr:uid="{00000000-0005-0000-0000-0000B62A0000}"/>
    <cellStyle name="SAPBEXexcBad9 2 17 4" xfId="29074" xr:uid="{00000000-0005-0000-0000-0000B72A0000}"/>
    <cellStyle name="SAPBEXexcBad9 2 18" xfId="6257" xr:uid="{00000000-0005-0000-0000-0000B82A0000}"/>
    <cellStyle name="SAPBEXexcBad9 2 18 2" xfId="16104" xr:uid="{00000000-0005-0000-0000-0000B92A0000}"/>
    <cellStyle name="SAPBEXexcBad9 2 18 3" xfId="23113" xr:uid="{00000000-0005-0000-0000-0000BA2A0000}"/>
    <cellStyle name="SAPBEXexcBad9 2 18 4" xfId="29569" xr:uid="{00000000-0005-0000-0000-0000BB2A0000}"/>
    <cellStyle name="SAPBEXexcBad9 2 19" xfId="6209" xr:uid="{00000000-0005-0000-0000-0000BC2A0000}"/>
    <cellStyle name="SAPBEXexcBad9 2 19 2" xfId="16057" xr:uid="{00000000-0005-0000-0000-0000BD2A0000}"/>
    <cellStyle name="SAPBEXexcBad9 2 19 3" xfId="23070" xr:uid="{00000000-0005-0000-0000-0000BE2A0000}"/>
    <cellStyle name="SAPBEXexcBad9 2 19 4" xfId="29527" xr:uid="{00000000-0005-0000-0000-0000BF2A0000}"/>
    <cellStyle name="SAPBEXexcBad9 2 2" xfId="656" xr:uid="{00000000-0005-0000-0000-0000C02A0000}"/>
    <cellStyle name="SAPBEXexcBad9 2 2 10" xfId="5419" xr:uid="{00000000-0005-0000-0000-0000C12A0000}"/>
    <cellStyle name="SAPBEXexcBad9 2 2 10 2" xfId="15276" xr:uid="{00000000-0005-0000-0000-0000C22A0000}"/>
    <cellStyle name="SAPBEXexcBad9 2 2 10 2 2" xfId="38632" xr:uid="{00000000-0005-0000-0000-0000C32A0000}"/>
    <cellStyle name="SAPBEXexcBad9 2 2 10 2 3" xfId="45550" xr:uid="{00000000-0005-0000-0000-0000C42A0000}"/>
    <cellStyle name="SAPBEXexcBad9 2 2 10 2 4" xfId="50777" xr:uid="{00000000-0005-0000-0000-0000C52A0000}"/>
    <cellStyle name="SAPBEXexcBad9 2 2 10 3" xfId="22317" xr:uid="{00000000-0005-0000-0000-0000C62A0000}"/>
    <cellStyle name="SAPBEXexcBad9 2 2 10 4" xfId="28779" xr:uid="{00000000-0005-0000-0000-0000C72A0000}"/>
    <cellStyle name="SAPBEXexcBad9 2 2 10 5" xfId="34966" xr:uid="{00000000-0005-0000-0000-0000C82A0000}"/>
    <cellStyle name="SAPBEXexcBad9 2 2 10 6" xfId="42004" xr:uid="{00000000-0005-0000-0000-0000C92A0000}"/>
    <cellStyle name="SAPBEXexcBad9 2 2 10 7" xfId="50370" xr:uid="{00000000-0005-0000-0000-0000CA2A0000}"/>
    <cellStyle name="SAPBEXexcBad9 2 2 11" xfId="6632" xr:uid="{00000000-0005-0000-0000-0000CB2A0000}"/>
    <cellStyle name="SAPBEXexcBad9 2 2 11 2" xfId="16475" xr:uid="{00000000-0005-0000-0000-0000CC2A0000}"/>
    <cellStyle name="SAPBEXexcBad9 2 2 11 2 2" xfId="39036" xr:uid="{00000000-0005-0000-0000-0000CD2A0000}"/>
    <cellStyle name="SAPBEXexcBad9 2 2 11 2 3" xfId="45954" xr:uid="{00000000-0005-0000-0000-0000CE2A0000}"/>
    <cellStyle name="SAPBEXexcBad9 2 2 11 2 4" xfId="50162" xr:uid="{00000000-0005-0000-0000-0000CF2A0000}"/>
    <cellStyle name="SAPBEXexcBad9 2 2 11 3" xfId="23479" xr:uid="{00000000-0005-0000-0000-0000D02A0000}"/>
    <cellStyle name="SAPBEXexcBad9 2 2 11 4" xfId="29928" xr:uid="{00000000-0005-0000-0000-0000D12A0000}"/>
    <cellStyle name="SAPBEXexcBad9 2 2 11 5" xfId="35373" xr:uid="{00000000-0005-0000-0000-0000D22A0000}"/>
    <cellStyle name="SAPBEXexcBad9 2 2 11 6" xfId="42408" xr:uid="{00000000-0005-0000-0000-0000D32A0000}"/>
    <cellStyle name="SAPBEXexcBad9 2 2 11 7" xfId="52186" xr:uid="{00000000-0005-0000-0000-0000D42A0000}"/>
    <cellStyle name="SAPBEXexcBad9 2 2 12" xfId="6886" xr:uid="{00000000-0005-0000-0000-0000D52A0000}"/>
    <cellStyle name="SAPBEXexcBad9 2 2 12 2" xfId="16676" xr:uid="{00000000-0005-0000-0000-0000D62A0000}"/>
    <cellStyle name="SAPBEXexcBad9 2 2 12 2 2" xfId="38855" xr:uid="{00000000-0005-0000-0000-0000D72A0000}"/>
    <cellStyle name="SAPBEXexcBad9 2 2 12 2 3" xfId="45773" xr:uid="{00000000-0005-0000-0000-0000D82A0000}"/>
    <cellStyle name="SAPBEXexcBad9 2 2 12 2 4" xfId="50163" xr:uid="{00000000-0005-0000-0000-0000D92A0000}"/>
    <cellStyle name="SAPBEXexcBad9 2 2 12 3" xfId="23644" xr:uid="{00000000-0005-0000-0000-0000DA2A0000}"/>
    <cellStyle name="SAPBEXexcBad9 2 2 12 4" xfId="30082" xr:uid="{00000000-0005-0000-0000-0000DB2A0000}"/>
    <cellStyle name="SAPBEXexcBad9 2 2 12 5" xfId="35191" xr:uid="{00000000-0005-0000-0000-0000DC2A0000}"/>
    <cellStyle name="SAPBEXexcBad9 2 2 12 6" xfId="42227" xr:uid="{00000000-0005-0000-0000-0000DD2A0000}"/>
    <cellStyle name="SAPBEXexcBad9 2 2 12 7" xfId="54404" xr:uid="{00000000-0005-0000-0000-0000DE2A0000}"/>
    <cellStyle name="SAPBEXexcBad9 2 2 13" xfId="6290" xr:uid="{00000000-0005-0000-0000-0000DF2A0000}"/>
    <cellStyle name="SAPBEXexcBad9 2 2 13 2" xfId="16135" xr:uid="{00000000-0005-0000-0000-0000E02A0000}"/>
    <cellStyle name="SAPBEXexcBad9 2 2 13 2 2" xfId="39904" xr:uid="{00000000-0005-0000-0000-0000E12A0000}"/>
    <cellStyle name="SAPBEXexcBad9 2 2 13 2 3" xfId="46822" xr:uid="{00000000-0005-0000-0000-0000E22A0000}"/>
    <cellStyle name="SAPBEXexcBad9 2 2 13 2 4" xfId="49329" xr:uid="{00000000-0005-0000-0000-0000E32A0000}"/>
    <cellStyle name="SAPBEXexcBad9 2 2 13 3" xfId="23144" xr:uid="{00000000-0005-0000-0000-0000E42A0000}"/>
    <cellStyle name="SAPBEXexcBad9 2 2 13 4" xfId="29598" xr:uid="{00000000-0005-0000-0000-0000E52A0000}"/>
    <cellStyle name="SAPBEXexcBad9 2 2 13 5" xfId="36289" xr:uid="{00000000-0005-0000-0000-0000E62A0000}"/>
    <cellStyle name="SAPBEXexcBad9 2 2 13 6" xfId="43276" xr:uid="{00000000-0005-0000-0000-0000E72A0000}"/>
    <cellStyle name="SAPBEXexcBad9 2 2 13 7" xfId="52417" xr:uid="{00000000-0005-0000-0000-0000E82A0000}"/>
    <cellStyle name="SAPBEXexcBad9 2 2 14" xfId="6312" xr:uid="{00000000-0005-0000-0000-0000E92A0000}"/>
    <cellStyle name="SAPBEXexcBad9 2 2 14 2" xfId="16157" xr:uid="{00000000-0005-0000-0000-0000EA2A0000}"/>
    <cellStyle name="SAPBEXexcBad9 2 2 14 2 2" xfId="39152" xr:uid="{00000000-0005-0000-0000-0000EB2A0000}"/>
    <cellStyle name="SAPBEXexcBad9 2 2 14 2 3" xfId="46070" xr:uid="{00000000-0005-0000-0000-0000EC2A0000}"/>
    <cellStyle name="SAPBEXexcBad9 2 2 14 2 4" xfId="48649" xr:uid="{00000000-0005-0000-0000-0000ED2A0000}"/>
    <cellStyle name="SAPBEXexcBad9 2 2 14 3" xfId="23166" xr:uid="{00000000-0005-0000-0000-0000EE2A0000}"/>
    <cellStyle name="SAPBEXexcBad9 2 2 14 4" xfId="29620" xr:uid="{00000000-0005-0000-0000-0000EF2A0000}"/>
    <cellStyle name="SAPBEXexcBad9 2 2 14 5" xfId="35516" xr:uid="{00000000-0005-0000-0000-0000F02A0000}"/>
    <cellStyle name="SAPBEXexcBad9 2 2 14 6" xfId="42524" xr:uid="{00000000-0005-0000-0000-0000F12A0000}"/>
    <cellStyle name="SAPBEXexcBad9 2 2 14 7" xfId="50331" xr:uid="{00000000-0005-0000-0000-0000F22A0000}"/>
    <cellStyle name="SAPBEXexcBad9 2 2 15" xfId="6225" xr:uid="{00000000-0005-0000-0000-0000F32A0000}"/>
    <cellStyle name="SAPBEXexcBad9 2 2 15 2" xfId="16073" xr:uid="{00000000-0005-0000-0000-0000F42A0000}"/>
    <cellStyle name="SAPBEXexcBad9 2 2 15 2 2" xfId="39129" xr:uid="{00000000-0005-0000-0000-0000F52A0000}"/>
    <cellStyle name="SAPBEXexcBad9 2 2 15 2 3" xfId="46047" xr:uid="{00000000-0005-0000-0000-0000F62A0000}"/>
    <cellStyle name="SAPBEXexcBad9 2 2 15 2 4" xfId="49162" xr:uid="{00000000-0005-0000-0000-0000F72A0000}"/>
    <cellStyle name="SAPBEXexcBad9 2 2 15 3" xfId="23084" xr:uid="{00000000-0005-0000-0000-0000F82A0000}"/>
    <cellStyle name="SAPBEXexcBad9 2 2 15 4" xfId="29541" xr:uid="{00000000-0005-0000-0000-0000F92A0000}"/>
    <cellStyle name="SAPBEXexcBad9 2 2 15 5" xfId="35492" xr:uid="{00000000-0005-0000-0000-0000FA2A0000}"/>
    <cellStyle name="SAPBEXexcBad9 2 2 15 6" xfId="42501" xr:uid="{00000000-0005-0000-0000-0000FB2A0000}"/>
    <cellStyle name="SAPBEXexcBad9 2 2 15 7" xfId="49007" xr:uid="{00000000-0005-0000-0000-0000FC2A0000}"/>
    <cellStyle name="SAPBEXexcBad9 2 2 16" xfId="7110" xr:uid="{00000000-0005-0000-0000-0000FD2A0000}"/>
    <cellStyle name="SAPBEXexcBad9 2 2 16 2" xfId="16900" xr:uid="{00000000-0005-0000-0000-0000FE2A0000}"/>
    <cellStyle name="SAPBEXexcBad9 2 2 16 2 2" xfId="39411" xr:uid="{00000000-0005-0000-0000-0000FF2A0000}"/>
    <cellStyle name="SAPBEXexcBad9 2 2 16 2 3" xfId="46329" xr:uid="{00000000-0005-0000-0000-0000002B0000}"/>
    <cellStyle name="SAPBEXexcBad9 2 2 16 2 4" xfId="47657" xr:uid="{00000000-0005-0000-0000-0000012B0000}"/>
    <cellStyle name="SAPBEXexcBad9 2 2 16 3" xfId="23864" xr:uid="{00000000-0005-0000-0000-0000022B0000}"/>
    <cellStyle name="SAPBEXexcBad9 2 2 16 4" xfId="30299" xr:uid="{00000000-0005-0000-0000-0000032B0000}"/>
    <cellStyle name="SAPBEXexcBad9 2 2 16 5" xfId="35778" xr:uid="{00000000-0005-0000-0000-0000042B0000}"/>
    <cellStyle name="SAPBEXexcBad9 2 2 16 6" xfId="42783" xr:uid="{00000000-0005-0000-0000-0000052B0000}"/>
    <cellStyle name="SAPBEXexcBad9 2 2 16 7" xfId="53495" xr:uid="{00000000-0005-0000-0000-0000062B0000}"/>
    <cellStyle name="SAPBEXexcBad9 2 2 17" xfId="5653" xr:uid="{00000000-0005-0000-0000-0000072B0000}"/>
    <cellStyle name="SAPBEXexcBad9 2 2 17 2" xfId="15508" xr:uid="{00000000-0005-0000-0000-0000082B0000}"/>
    <cellStyle name="SAPBEXexcBad9 2 2 17 2 2" xfId="39514" xr:uid="{00000000-0005-0000-0000-0000092B0000}"/>
    <cellStyle name="SAPBEXexcBad9 2 2 17 2 3" xfId="46432" xr:uid="{00000000-0005-0000-0000-00000A2B0000}"/>
    <cellStyle name="SAPBEXexcBad9 2 2 17 2 4" xfId="49360" xr:uid="{00000000-0005-0000-0000-00000B2B0000}"/>
    <cellStyle name="SAPBEXexcBad9 2 2 17 3" xfId="22540" xr:uid="{00000000-0005-0000-0000-00000C2B0000}"/>
    <cellStyle name="SAPBEXexcBad9 2 2 17 4" xfId="29001" xr:uid="{00000000-0005-0000-0000-00000D2B0000}"/>
    <cellStyle name="SAPBEXexcBad9 2 2 17 5" xfId="35884" xr:uid="{00000000-0005-0000-0000-00000E2B0000}"/>
    <cellStyle name="SAPBEXexcBad9 2 2 17 6" xfId="42886" xr:uid="{00000000-0005-0000-0000-00000F2B0000}"/>
    <cellStyle name="SAPBEXexcBad9 2 2 17 7" xfId="53496" xr:uid="{00000000-0005-0000-0000-0000102B0000}"/>
    <cellStyle name="SAPBEXexcBad9 2 2 18" xfId="7526" xr:uid="{00000000-0005-0000-0000-0000112B0000}"/>
    <cellStyle name="SAPBEXexcBad9 2 2 18 2" xfId="17311" xr:uid="{00000000-0005-0000-0000-0000122B0000}"/>
    <cellStyle name="SAPBEXexcBad9 2 2 18 2 2" xfId="40138" xr:uid="{00000000-0005-0000-0000-0000132B0000}"/>
    <cellStyle name="SAPBEXexcBad9 2 2 18 2 3" xfId="47056" xr:uid="{00000000-0005-0000-0000-0000142B0000}"/>
    <cellStyle name="SAPBEXexcBad9 2 2 18 2 4" xfId="48351" xr:uid="{00000000-0005-0000-0000-0000152B0000}"/>
    <cellStyle name="SAPBEXexcBad9 2 2 18 3" xfId="24273" xr:uid="{00000000-0005-0000-0000-0000162B0000}"/>
    <cellStyle name="SAPBEXexcBad9 2 2 18 4" xfId="30701" xr:uid="{00000000-0005-0000-0000-0000172B0000}"/>
    <cellStyle name="SAPBEXexcBad9 2 2 18 5" xfId="36553" xr:uid="{00000000-0005-0000-0000-0000182B0000}"/>
    <cellStyle name="SAPBEXexcBad9 2 2 18 6" xfId="43510" xr:uid="{00000000-0005-0000-0000-0000192B0000}"/>
    <cellStyle name="SAPBEXexcBad9 2 2 18 7" xfId="53221" xr:uid="{00000000-0005-0000-0000-00001A2B0000}"/>
    <cellStyle name="SAPBEXexcBad9 2 2 19" xfId="7086" xr:uid="{00000000-0005-0000-0000-00001B2B0000}"/>
    <cellStyle name="SAPBEXexcBad9 2 2 19 2" xfId="16876" xr:uid="{00000000-0005-0000-0000-00001C2B0000}"/>
    <cellStyle name="SAPBEXexcBad9 2 2 19 2 2" xfId="40277" xr:uid="{00000000-0005-0000-0000-00001D2B0000}"/>
    <cellStyle name="SAPBEXexcBad9 2 2 19 2 3" xfId="47195" xr:uid="{00000000-0005-0000-0000-00001E2B0000}"/>
    <cellStyle name="SAPBEXexcBad9 2 2 19 2 4" xfId="47720" xr:uid="{00000000-0005-0000-0000-00001F2B0000}"/>
    <cellStyle name="SAPBEXexcBad9 2 2 19 3" xfId="23840" xr:uid="{00000000-0005-0000-0000-0000202B0000}"/>
    <cellStyle name="SAPBEXexcBad9 2 2 19 4" xfId="30276" xr:uid="{00000000-0005-0000-0000-0000212B0000}"/>
    <cellStyle name="SAPBEXexcBad9 2 2 19 5" xfId="36692" xr:uid="{00000000-0005-0000-0000-0000222B0000}"/>
    <cellStyle name="SAPBEXexcBad9 2 2 19 6" xfId="43649" xr:uid="{00000000-0005-0000-0000-0000232B0000}"/>
    <cellStyle name="SAPBEXexcBad9 2 2 19 7" xfId="51349" xr:uid="{00000000-0005-0000-0000-0000242B0000}"/>
    <cellStyle name="SAPBEXexcBad9 2 2 2" xfId="2650" xr:uid="{00000000-0005-0000-0000-0000252B0000}"/>
    <cellStyle name="SAPBEXexcBad9 2 2 2 2" xfId="12883" xr:uid="{00000000-0005-0000-0000-0000262B0000}"/>
    <cellStyle name="SAPBEXexcBad9 2 2 2 2 2" xfId="20286" xr:uid="{00000000-0005-0000-0000-0000272B0000}"/>
    <cellStyle name="SAPBEXexcBad9 2 2 2 2 3" xfId="26896" xr:uid="{00000000-0005-0000-0000-0000282B0000}"/>
    <cellStyle name="SAPBEXexcBad9 2 2 2 2 4" xfId="37871" xr:uid="{00000000-0005-0000-0000-0000292B0000}"/>
    <cellStyle name="SAPBEXexcBad9 2 2 2 2 5" xfId="44811" xr:uid="{00000000-0005-0000-0000-00002A2B0000}"/>
    <cellStyle name="SAPBEXexcBad9 2 2 2 2 6" xfId="49245" xr:uid="{00000000-0005-0000-0000-00002B2B0000}"/>
    <cellStyle name="SAPBEXexcBad9 2 2 2 3" xfId="10475" xr:uid="{00000000-0005-0000-0000-00002C2B0000}"/>
    <cellStyle name="SAPBEXexcBad9 2 2 2 4" xfId="13163" xr:uid="{00000000-0005-0000-0000-00002D2B0000}"/>
    <cellStyle name="SAPBEXexcBad9 2 2 2 5" xfId="13361" xr:uid="{00000000-0005-0000-0000-00002E2B0000}"/>
    <cellStyle name="SAPBEXexcBad9 2 2 2 6" xfId="34128" xr:uid="{00000000-0005-0000-0000-00002F2B0000}"/>
    <cellStyle name="SAPBEXexcBad9 2 2 2 7" xfId="41260" xr:uid="{00000000-0005-0000-0000-0000302B0000}"/>
    <cellStyle name="SAPBEXexcBad9 2 2 2 8" xfId="53745" xr:uid="{00000000-0005-0000-0000-0000312B0000}"/>
    <cellStyle name="SAPBEXexcBad9 2 2 20" xfId="5686" xr:uid="{00000000-0005-0000-0000-0000322B0000}"/>
    <cellStyle name="SAPBEXexcBad9 2 2 20 2" xfId="15541" xr:uid="{00000000-0005-0000-0000-0000332B0000}"/>
    <cellStyle name="SAPBEXexcBad9 2 2 20 2 2" xfId="40267" xr:uid="{00000000-0005-0000-0000-0000342B0000}"/>
    <cellStyle name="SAPBEXexcBad9 2 2 20 2 3" xfId="47185" xr:uid="{00000000-0005-0000-0000-0000352B0000}"/>
    <cellStyle name="SAPBEXexcBad9 2 2 20 2 4" xfId="48718" xr:uid="{00000000-0005-0000-0000-0000362B0000}"/>
    <cellStyle name="SAPBEXexcBad9 2 2 20 3" xfId="22571" xr:uid="{00000000-0005-0000-0000-0000372B0000}"/>
    <cellStyle name="SAPBEXexcBad9 2 2 20 4" xfId="29032" xr:uid="{00000000-0005-0000-0000-0000382B0000}"/>
    <cellStyle name="SAPBEXexcBad9 2 2 20 5" xfId="36682" xr:uid="{00000000-0005-0000-0000-0000392B0000}"/>
    <cellStyle name="SAPBEXexcBad9 2 2 20 6" xfId="43639" xr:uid="{00000000-0005-0000-0000-00003A2B0000}"/>
    <cellStyle name="SAPBEXexcBad9 2 2 20 7" xfId="51810" xr:uid="{00000000-0005-0000-0000-00003B2B0000}"/>
    <cellStyle name="SAPBEXexcBad9 2 2 21" xfId="5705" xr:uid="{00000000-0005-0000-0000-00003C2B0000}"/>
    <cellStyle name="SAPBEXexcBad9 2 2 21 2" xfId="15560" xr:uid="{00000000-0005-0000-0000-00003D2B0000}"/>
    <cellStyle name="SAPBEXexcBad9 2 2 21 2 2" xfId="40498" xr:uid="{00000000-0005-0000-0000-00003E2B0000}"/>
    <cellStyle name="SAPBEXexcBad9 2 2 21 2 3" xfId="47416" xr:uid="{00000000-0005-0000-0000-00003F2B0000}"/>
    <cellStyle name="SAPBEXexcBad9 2 2 21 2 4" xfId="47577" xr:uid="{00000000-0005-0000-0000-0000402B0000}"/>
    <cellStyle name="SAPBEXexcBad9 2 2 21 3" xfId="22588" xr:uid="{00000000-0005-0000-0000-0000412B0000}"/>
    <cellStyle name="SAPBEXexcBad9 2 2 21 4" xfId="29049" xr:uid="{00000000-0005-0000-0000-0000422B0000}"/>
    <cellStyle name="SAPBEXexcBad9 2 2 21 5" xfId="36914" xr:uid="{00000000-0005-0000-0000-0000432B0000}"/>
    <cellStyle name="SAPBEXexcBad9 2 2 21 6" xfId="43870" xr:uid="{00000000-0005-0000-0000-0000442B0000}"/>
    <cellStyle name="SAPBEXexcBad9 2 2 21 7" xfId="53706" xr:uid="{00000000-0005-0000-0000-0000452B0000}"/>
    <cellStyle name="SAPBEXexcBad9 2 2 22" xfId="5943" xr:uid="{00000000-0005-0000-0000-0000462B0000}"/>
    <cellStyle name="SAPBEXexcBad9 2 2 22 2" xfId="15795" xr:uid="{00000000-0005-0000-0000-0000472B0000}"/>
    <cellStyle name="SAPBEXexcBad9 2 2 22 3" xfId="22817" xr:uid="{00000000-0005-0000-0000-0000482B0000}"/>
    <cellStyle name="SAPBEXexcBad9 2 2 22 4" xfId="29278" xr:uid="{00000000-0005-0000-0000-0000492B0000}"/>
    <cellStyle name="SAPBEXexcBad9 2 2 22 5" xfId="37168" xr:uid="{00000000-0005-0000-0000-00004A2B0000}"/>
    <cellStyle name="SAPBEXexcBad9 2 2 22 6" xfId="44114" xr:uid="{00000000-0005-0000-0000-00004B2B0000}"/>
    <cellStyle name="SAPBEXexcBad9 2 2 22 7" xfId="50584" xr:uid="{00000000-0005-0000-0000-00004C2B0000}"/>
    <cellStyle name="SAPBEXexcBad9 2 2 23" xfId="8472" xr:uid="{00000000-0005-0000-0000-00004D2B0000}"/>
    <cellStyle name="SAPBEXexcBad9 2 2 23 2" xfId="18256" xr:uid="{00000000-0005-0000-0000-00004E2B0000}"/>
    <cellStyle name="SAPBEXexcBad9 2 2 23 3" xfId="25193" xr:uid="{00000000-0005-0000-0000-00004F2B0000}"/>
    <cellStyle name="SAPBEXexcBad9 2 2 23 4" xfId="31606" xr:uid="{00000000-0005-0000-0000-0000502B0000}"/>
    <cellStyle name="SAPBEXexcBad9 2 2 24" xfId="7802" xr:uid="{00000000-0005-0000-0000-0000512B0000}"/>
    <cellStyle name="SAPBEXexcBad9 2 2 24 2" xfId="17587" xr:uid="{00000000-0005-0000-0000-0000522B0000}"/>
    <cellStyle name="SAPBEXexcBad9 2 2 24 3" xfId="24541" xr:uid="{00000000-0005-0000-0000-0000532B0000}"/>
    <cellStyle name="SAPBEXexcBad9 2 2 24 4" xfId="30966" xr:uid="{00000000-0005-0000-0000-0000542B0000}"/>
    <cellStyle name="SAPBEXexcBad9 2 2 25" xfId="8154" xr:uid="{00000000-0005-0000-0000-0000552B0000}"/>
    <cellStyle name="SAPBEXexcBad9 2 2 25 2" xfId="17938" xr:uid="{00000000-0005-0000-0000-0000562B0000}"/>
    <cellStyle name="SAPBEXexcBad9 2 2 25 3" xfId="24882" xr:uid="{00000000-0005-0000-0000-0000572B0000}"/>
    <cellStyle name="SAPBEXexcBad9 2 2 25 4" xfId="31302" xr:uid="{00000000-0005-0000-0000-0000582B0000}"/>
    <cellStyle name="SAPBEXexcBad9 2 2 26" xfId="7990" xr:uid="{00000000-0005-0000-0000-0000592B0000}"/>
    <cellStyle name="SAPBEXexcBad9 2 2 26 2" xfId="17774" xr:uid="{00000000-0005-0000-0000-00005A2B0000}"/>
    <cellStyle name="SAPBEXexcBad9 2 2 26 3" xfId="24723" xr:uid="{00000000-0005-0000-0000-00005B2B0000}"/>
    <cellStyle name="SAPBEXexcBad9 2 2 26 4" xfId="31144" xr:uid="{00000000-0005-0000-0000-00005C2B0000}"/>
    <cellStyle name="SAPBEXexcBad9 2 2 27" xfId="8794" xr:uid="{00000000-0005-0000-0000-00005D2B0000}"/>
    <cellStyle name="SAPBEXexcBad9 2 2 27 2" xfId="18578" xr:uid="{00000000-0005-0000-0000-00005E2B0000}"/>
    <cellStyle name="SAPBEXexcBad9 2 2 27 3" xfId="25510" xr:uid="{00000000-0005-0000-0000-00005F2B0000}"/>
    <cellStyle name="SAPBEXexcBad9 2 2 27 4" xfId="31922" xr:uid="{00000000-0005-0000-0000-0000602B0000}"/>
    <cellStyle name="SAPBEXexcBad9 2 2 28" xfId="8855" xr:uid="{00000000-0005-0000-0000-0000612B0000}"/>
    <cellStyle name="SAPBEXexcBad9 2 2 28 2" xfId="18638" xr:uid="{00000000-0005-0000-0000-0000622B0000}"/>
    <cellStyle name="SAPBEXexcBad9 2 2 28 3" xfId="25564" xr:uid="{00000000-0005-0000-0000-0000632B0000}"/>
    <cellStyle name="SAPBEXexcBad9 2 2 28 4" xfId="31974" xr:uid="{00000000-0005-0000-0000-0000642B0000}"/>
    <cellStyle name="SAPBEXexcBad9 2 2 29" xfId="8819" xr:uid="{00000000-0005-0000-0000-0000652B0000}"/>
    <cellStyle name="SAPBEXexcBad9 2 2 29 2" xfId="18602" xr:uid="{00000000-0005-0000-0000-0000662B0000}"/>
    <cellStyle name="SAPBEXexcBad9 2 2 29 3" xfId="25531" xr:uid="{00000000-0005-0000-0000-0000672B0000}"/>
    <cellStyle name="SAPBEXexcBad9 2 2 29 4" xfId="31942" xr:uid="{00000000-0005-0000-0000-0000682B0000}"/>
    <cellStyle name="SAPBEXexcBad9 2 2 3" xfId="3779" xr:uid="{00000000-0005-0000-0000-0000692B0000}"/>
    <cellStyle name="SAPBEXexcBad9 2 2 3 2" xfId="13701" xr:uid="{00000000-0005-0000-0000-00006A2B0000}"/>
    <cellStyle name="SAPBEXexcBad9 2 2 3 2 2" xfId="37694" xr:uid="{00000000-0005-0000-0000-00006B2B0000}"/>
    <cellStyle name="SAPBEXexcBad9 2 2 3 2 3" xfId="44638" xr:uid="{00000000-0005-0000-0000-00006C2B0000}"/>
    <cellStyle name="SAPBEXexcBad9 2 2 3 2 4" xfId="53730" xr:uid="{00000000-0005-0000-0000-00006D2B0000}"/>
    <cellStyle name="SAPBEXexcBad9 2 2 3 3" xfId="20855" xr:uid="{00000000-0005-0000-0000-00006E2B0000}"/>
    <cellStyle name="SAPBEXexcBad9 2 2 3 4" xfId="27354" xr:uid="{00000000-0005-0000-0000-00006F2B0000}"/>
    <cellStyle name="SAPBEXexcBad9 2 2 3 5" xfId="33953" xr:uid="{00000000-0005-0000-0000-0000702B0000}"/>
    <cellStyle name="SAPBEXexcBad9 2 2 3 6" xfId="41087" xr:uid="{00000000-0005-0000-0000-0000712B0000}"/>
    <cellStyle name="SAPBEXexcBad9 2 2 3 7" xfId="52551" xr:uid="{00000000-0005-0000-0000-0000722B0000}"/>
    <cellStyle name="SAPBEXexcBad9 2 2 30" xfId="11675" xr:uid="{00000000-0005-0000-0000-0000732B0000}"/>
    <cellStyle name="SAPBEXexcBad9 2 2 30 2" xfId="19134" xr:uid="{00000000-0005-0000-0000-0000742B0000}"/>
    <cellStyle name="SAPBEXexcBad9 2 2 30 3" xfId="25766" xr:uid="{00000000-0005-0000-0000-0000752B0000}"/>
    <cellStyle name="SAPBEXexcBad9 2 2 31" xfId="9408" xr:uid="{00000000-0005-0000-0000-0000762B0000}"/>
    <cellStyle name="SAPBEXexcBad9 2 2 32" xfId="14806" xr:uid="{00000000-0005-0000-0000-0000772B0000}"/>
    <cellStyle name="SAPBEXexcBad9 2 2 33" xfId="32215" xr:uid="{00000000-0005-0000-0000-0000782B0000}"/>
    <cellStyle name="SAPBEXexcBad9 2 2 34" xfId="36311" xr:uid="{00000000-0005-0000-0000-0000792B0000}"/>
    <cellStyle name="SAPBEXexcBad9 2 2 35" xfId="49999" xr:uid="{00000000-0005-0000-0000-00007A2B0000}"/>
    <cellStyle name="SAPBEXexcBad9 2 2 4" xfId="4044" xr:uid="{00000000-0005-0000-0000-00007B2B0000}"/>
    <cellStyle name="SAPBEXexcBad9 2 2 4 2" xfId="13931" xr:uid="{00000000-0005-0000-0000-00007C2B0000}"/>
    <cellStyle name="SAPBEXexcBad9 2 2 4 2 2" xfId="37286" xr:uid="{00000000-0005-0000-0000-00007D2B0000}"/>
    <cellStyle name="SAPBEXexcBad9 2 2 4 2 3" xfId="44232" xr:uid="{00000000-0005-0000-0000-00007E2B0000}"/>
    <cellStyle name="SAPBEXexcBad9 2 2 4 2 4" xfId="52929" xr:uid="{00000000-0005-0000-0000-00007F2B0000}"/>
    <cellStyle name="SAPBEXexcBad9 2 2 4 3" xfId="21027" xr:uid="{00000000-0005-0000-0000-0000802B0000}"/>
    <cellStyle name="SAPBEXexcBad9 2 2 4 4" xfId="27523" xr:uid="{00000000-0005-0000-0000-0000812B0000}"/>
    <cellStyle name="SAPBEXexcBad9 2 2 4 5" xfId="33538" xr:uid="{00000000-0005-0000-0000-0000822B0000}"/>
    <cellStyle name="SAPBEXexcBad9 2 2 4 6" xfId="40674" xr:uid="{00000000-0005-0000-0000-0000832B0000}"/>
    <cellStyle name="SAPBEXexcBad9 2 2 4 7" xfId="54262" xr:uid="{00000000-0005-0000-0000-0000842B0000}"/>
    <cellStyle name="SAPBEXexcBad9 2 2 5" xfId="5008" xr:uid="{00000000-0005-0000-0000-0000852B0000}"/>
    <cellStyle name="SAPBEXexcBad9 2 2 5 2" xfId="14865" xr:uid="{00000000-0005-0000-0000-0000862B0000}"/>
    <cellStyle name="SAPBEXexcBad9 2 2 5 2 2" xfId="37266" xr:uid="{00000000-0005-0000-0000-0000872B0000}"/>
    <cellStyle name="SAPBEXexcBad9 2 2 5 2 3" xfId="44212" xr:uid="{00000000-0005-0000-0000-0000882B0000}"/>
    <cellStyle name="SAPBEXexcBad9 2 2 5 2 4" xfId="50975" xr:uid="{00000000-0005-0000-0000-0000892B0000}"/>
    <cellStyle name="SAPBEXexcBad9 2 2 5 3" xfId="21911" xr:uid="{00000000-0005-0000-0000-00008A2B0000}"/>
    <cellStyle name="SAPBEXexcBad9 2 2 5 4" xfId="28375" xr:uid="{00000000-0005-0000-0000-00008B2B0000}"/>
    <cellStyle name="SAPBEXexcBad9 2 2 5 5" xfId="33518" xr:uid="{00000000-0005-0000-0000-00008C2B0000}"/>
    <cellStyle name="SAPBEXexcBad9 2 2 5 6" xfId="40654" xr:uid="{00000000-0005-0000-0000-00008D2B0000}"/>
    <cellStyle name="SAPBEXexcBad9 2 2 5 7" xfId="52764" xr:uid="{00000000-0005-0000-0000-00008E2B0000}"/>
    <cellStyle name="SAPBEXexcBad9 2 2 6" xfId="5137" xr:uid="{00000000-0005-0000-0000-00008F2B0000}"/>
    <cellStyle name="SAPBEXexcBad9 2 2 6 2" xfId="14994" xr:uid="{00000000-0005-0000-0000-0000902B0000}"/>
    <cellStyle name="SAPBEXexcBad9 2 2 6 2 2" xfId="37764" xr:uid="{00000000-0005-0000-0000-0000912B0000}"/>
    <cellStyle name="SAPBEXexcBad9 2 2 6 2 3" xfId="44706" xr:uid="{00000000-0005-0000-0000-0000922B0000}"/>
    <cellStyle name="SAPBEXexcBad9 2 2 6 2 4" xfId="47728" xr:uid="{00000000-0005-0000-0000-0000932B0000}"/>
    <cellStyle name="SAPBEXexcBad9 2 2 6 3" xfId="22037" xr:uid="{00000000-0005-0000-0000-0000942B0000}"/>
    <cellStyle name="SAPBEXexcBad9 2 2 6 4" xfId="28500" xr:uid="{00000000-0005-0000-0000-0000952B0000}"/>
    <cellStyle name="SAPBEXexcBad9 2 2 6 5" xfId="34022" xr:uid="{00000000-0005-0000-0000-0000962B0000}"/>
    <cellStyle name="SAPBEXexcBad9 2 2 6 6" xfId="41155" xr:uid="{00000000-0005-0000-0000-0000972B0000}"/>
    <cellStyle name="SAPBEXexcBad9 2 2 6 7" xfId="51829" xr:uid="{00000000-0005-0000-0000-0000982B0000}"/>
    <cellStyle name="SAPBEXexcBad9 2 2 7" xfId="5101" xr:uid="{00000000-0005-0000-0000-0000992B0000}"/>
    <cellStyle name="SAPBEXexcBad9 2 2 7 2" xfId="14958" xr:uid="{00000000-0005-0000-0000-00009A2B0000}"/>
    <cellStyle name="SAPBEXexcBad9 2 2 7 2 2" xfId="37721" xr:uid="{00000000-0005-0000-0000-00009B2B0000}"/>
    <cellStyle name="SAPBEXexcBad9 2 2 7 2 3" xfId="44665" xr:uid="{00000000-0005-0000-0000-00009C2B0000}"/>
    <cellStyle name="SAPBEXexcBad9 2 2 7 2 4" xfId="49132" xr:uid="{00000000-0005-0000-0000-00009D2B0000}"/>
    <cellStyle name="SAPBEXexcBad9 2 2 7 3" xfId="22003" xr:uid="{00000000-0005-0000-0000-00009E2B0000}"/>
    <cellStyle name="SAPBEXexcBad9 2 2 7 4" xfId="28466" xr:uid="{00000000-0005-0000-0000-00009F2B0000}"/>
    <cellStyle name="SAPBEXexcBad9 2 2 7 5" xfId="33980" xr:uid="{00000000-0005-0000-0000-0000A02B0000}"/>
    <cellStyle name="SAPBEXexcBad9 2 2 7 6" xfId="41114" xr:uid="{00000000-0005-0000-0000-0000A12B0000}"/>
    <cellStyle name="SAPBEXexcBad9 2 2 7 7" xfId="49021" xr:uid="{00000000-0005-0000-0000-0000A22B0000}"/>
    <cellStyle name="SAPBEXexcBad9 2 2 8" xfId="4350" xr:uid="{00000000-0005-0000-0000-0000A32B0000}"/>
    <cellStyle name="SAPBEXexcBad9 2 2 8 2" xfId="14212" xr:uid="{00000000-0005-0000-0000-0000A42B0000}"/>
    <cellStyle name="SAPBEXexcBad9 2 2 8 2 2" xfId="38392" xr:uid="{00000000-0005-0000-0000-0000A52B0000}"/>
    <cellStyle name="SAPBEXexcBad9 2 2 8 2 3" xfId="45310" xr:uid="{00000000-0005-0000-0000-0000A62B0000}"/>
    <cellStyle name="SAPBEXexcBad9 2 2 8 2 4" xfId="49981" xr:uid="{00000000-0005-0000-0000-0000A72B0000}"/>
    <cellStyle name="SAPBEXexcBad9 2 2 8 3" xfId="21273" xr:uid="{00000000-0005-0000-0000-0000A82B0000}"/>
    <cellStyle name="SAPBEXexcBad9 2 2 8 4" xfId="27747" xr:uid="{00000000-0005-0000-0000-0000A92B0000}"/>
    <cellStyle name="SAPBEXexcBad9 2 2 8 5" xfId="34726" xr:uid="{00000000-0005-0000-0000-0000AA2B0000}"/>
    <cellStyle name="SAPBEXexcBad9 2 2 8 6" xfId="41764" xr:uid="{00000000-0005-0000-0000-0000AB2B0000}"/>
    <cellStyle name="SAPBEXexcBad9 2 2 8 7" xfId="54189" xr:uid="{00000000-0005-0000-0000-0000AC2B0000}"/>
    <cellStyle name="SAPBEXexcBad9 2 2 9" xfId="4869" xr:uid="{00000000-0005-0000-0000-0000AD2B0000}"/>
    <cellStyle name="SAPBEXexcBad9 2 2 9 2" xfId="14731" xr:uid="{00000000-0005-0000-0000-0000AE2B0000}"/>
    <cellStyle name="SAPBEXexcBad9 2 2 9 2 2" xfId="38470" xr:uid="{00000000-0005-0000-0000-0000AF2B0000}"/>
    <cellStyle name="SAPBEXexcBad9 2 2 9 2 3" xfId="45388" xr:uid="{00000000-0005-0000-0000-0000B02B0000}"/>
    <cellStyle name="SAPBEXexcBad9 2 2 9 2 4" xfId="49967" xr:uid="{00000000-0005-0000-0000-0000B12B0000}"/>
    <cellStyle name="SAPBEXexcBad9 2 2 9 3" xfId="21779" xr:uid="{00000000-0005-0000-0000-0000B22B0000}"/>
    <cellStyle name="SAPBEXexcBad9 2 2 9 4" xfId="28245" xr:uid="{00000000-0005-0000-0000-0000B32B0000}"/>
    <cellStyle name="SAPBEXexcBad9 2 2 9 5" xfId="34804" xr:uid="{00000000-0005-0000-0000-0000B42B0000}"/>
    <cellStyle name="SAPBEXexcBad9 2 2 9 6" xfId="41842" xr:uid="{00000000-0005-0000-0000-0000B52B0000}"/>
    <cellStyle name="SAPBEXexcBad9 2 2 9 7" xfId="50289" xr:uid="{00000000-0005-0000-0000-0000B62B0000}"/>
    <cellStyle name="SAPBEXexcBad9 2 20" xfId="8158" xr:uid="{00000000-0005-0000-0000-0000B72B0000}"/>
    <cellStyle name="SAPBEXexcBad9 2 20 2" xfId="17942" xr:uid="{00000000-0005-0000-0000-0000B82B0000}"/>
    <cellStyle name="SAPBEXexcBad9 2 20 3" xfId="24886" xr:uid="{00000000-0005-0000-0000-0000B92B0000}"/>
    <cellStyle name="SAPBEXexcBad9 2 20 4" xfId="31306" xr:uid="{00000000-0005-0000-0000-0000BA2B0000}"/>
    <cellStyle name="SAPBEXexcBad9 2 21" xfId="8316" xr:uid="{00000000-0005-0000-0000-0000BB2B0000}"/>
    <cellStyle name="SAPBEXexcBad9 2 21 2" xfId="18100" xr:uid="{00000000-0005-0000-0000-0000BC2B0000}"/>
    <cellStyle name="SAPBEXexcBad9 2 21 3" xfId="25040" xr:uid="{00000000-0005-0000-0000-0000BD2B0000}"/>
    <cellStyle name="SAPBEXexcBad9 2 21 4" xfId="31456" xr:uid="{00000000-0005-0000-0000-0000BE2B0000}"/>
    <cellStyle name="SAPBEXexcBad9 2 22" xfId="11563" xr:uid="{00000000-0005-0000-0000-0000BF2B0000}"/>
    <cellStyle name="SAPBEXexcBad9 2 22 2" xfId="19022" xr:uid="{00000000-0005-0000-0000-0000C02B0000}"/>
    <cellStyle name="SAPBEXexcBad9 2 22 3" xfId="25654" xr:uid="{00000000-0005-0000-0000-0000C12B0000}"/>
    <cellStyle name="SAPBEXexcBad9 2 23" xfId="9278" xr:uid="{00000000-0005-0000-0000-0000C22B0000}"/>
    <cellStyle name="SAPBEXexcBad9 2 24" xfId="13756" xr:uid="{00000000-0005-0000-0000-0000C32B0000}"/>
    <cellStyle name="SAPBEXexcBad9 2 25" xfId="53490" xr:uid="{00000000-0005-0000-0000-0000C42B0000}"/>
    <cellStyle name="SAPBEXexcBad9 2 3" xfId="916" xr:uid="{00000000-0005-0000-0000-0000C52B0000}"/>
    <cellStyle name="SAPBEXexcBad9 2 3 2" xfId="2803" xr:uid="{00000000-0005-0000-0000-0000C62B0000}"/>
    <cellStyle name="SAPBEXexcBad9 2 3 2 2" xfId="13030" xr:uid="{00000000-0005-0000-0000-0000C72B0000}"/>
    <cellStyle name="SAPBEXexcBad9 2 3 2 2 2" xfId="20426" xr:uid="{00000000-0005-0000-0000-0000C82B0000}"/>
    <cellStyle name="SAPBEXexcBad9 2 3 2 2 3" xfId="27033" xr:uid="{00000000-0005-0000-0000-0000C92B0000}"/>
    <cellStyle name="SAPBEXexcBad9 2 3 2 3" xfId="10622" xr:uid="{00000000-0005-0000-0000-0000CA2B0000}"/>
    <cellStyle name="SAPBEXexcBad9 2 3 2 4" xfId="9740" xr:uid="{00000000-0005-0000-0000-0000CB2B0000}"/>
    <cellStyle name="SAPBEXexcBad9 2 3 2 5" xfId="9032" xr:uid="{00000000-0005-0000-0000-0000CC2B0000}"/>
    <cellStyle name="SAPBEXexcBad9 2 3 2 6" xfId="38235" xr:uid="{00000000-0005-0000-0000-0000CD2B0000}"/>
    <cellStyle name="SAPBEXexcBad9 2 3 2 7" xfId="45155" xr:uid="{00000000-0005-0000-0000-0000CE2B0000}"/>
    <cellStyle name="SAPBEXexcBad9 2 3 2 8" xfId="48865" xr:uid="{00000000-0005-0000-0000-0000CF2B0000}"/>
    <cellStyle name="SAPBEXexcBad9 2 3 3" xfId="11795" xr:uid="{00000000-0005-0000-0000-0000D02B0000}"/>
    <cellStyle name="SAPBEXexcBad9 2 3 3 2" xfId="19254" xr:uid="{00000000-0005-0000-0000-0000D12B0000}"/>
    <cellStyle name="SAPBEXexcBad9 2 3 3 3" xfId="25886" xr:uid="{00000000-0005-0000-0000-0000D22B0000}"/>
    <cellStyle name="SAPBEXexcBad9 2 3 4" xfId="9616" xr:uid="{00000000-0005-0000-0000-0000D32B0000}"/>
    <cellStyle name="SAPBEXexcBad9 2 3 5" xfId="11490" xr:uid="{00000000-0005-0000-0000-0000D42B0000}"/>
    <cellStyle name="SAPBEXexcBad9 2 3 6" xfId="34569" xr:uid="{00000000-0005-0000-0000-0000D52B0000}"/>
    <cellStyle name="SAPBEXexcBad9 2 3 7" xfId="41609" xr:uid="{00000000-0005-0000-0000-0000D62B0000}"/>
    <cellStyle name="SAPBEXexcBad9 2 3 8" xfId="47848" xr:uid="{00000000-0005-0000-0000-0000D72B0000}"/>
    <cellStyle name="SAPBEXexcBad9 2 4" xfId="1191" xr:uid="{00000000-0005-0000-0000-0000D82B0000}"/>
    <cellStyle name="SAPBEXexcBad9 2 4 2" xfId="10820" xr:uid="{00000000-0005-0000-0000-0000D92B0000}"/>
    <cellStyle name="SAPBEXexcBad9 2 4 2 2" xfId="9220" xr:uid="{00000000-0005-0000-0000-0000DA2B0000}"/>
    <cellStyle name="SAPBEXexcBad9 2 4 2 3" xfId="38178" xr:uid="{00000000-0005-0000-0000-0000DB2B0000}"/>
    <cellStyle name="SAPBEXexcBad9 2 4 2 4" xfId="45102" xr:uid="{00000000-0005-0000-0000-0000DC2B0000}"/>
    <cellStyle name="SAPBEXexcBad9 2 4 2 5" xfId="50081" xr:uid="{00000000-0005-0000-0000-0000DD2B0000}"/>
    <cellStyle name="SAPBEXexcBad9 2 4 3" xfId="11970" xr:uid="{00000000-0005-0000-0000-0000DE2B0000}"/>
    <cellStyle name="SAPBEXexcBad9 2 4 3 2" xfId="19429" xr:uid="{00000000-0005-0000-0000-0000DF2B0000}"/>
    <cellStyle name="SAPBEXexcBad9 2 4 3 3" xfId="26056" xr:uid="{00000000-0005-0000-0000-0000E02B0000}"/>
    <cellStyle name="SAPBEXexcBad9 2 4 4" xfId="9859" xr:uid="{00000000-0005-0000-0000-0000E12B0000}"/>
    <cellStyle name="SAPBEXexcBad9 2 4 5" xfId="13059" xr:uid="{00000000-0005-0000-0000-0000E22B0000}"/>
    <cellStyle name="SAPBEXexcBad9 2 4 6" xfId="34512" xr:uid="{00000000-0005-0000-0000-0000E32B0000}"/>
    <cellStyle name="SAPBEXexcBad9 2 4 7" xfId="41556" xr:uid="{00000000-0005-0000-0000-0000E42B0000}"/>
    <cellStyle name="SAPBEXexcBad9 2 4 8" xfId="54185" xr:uid="{00000000-0005-0000-0000-0000E52B0000}"/>
    <cellStyle name="SAPBEXexcBad9 2 5" xfId="1092" xr:uid="{00000000-0005-0000-0000-0000E62B0000}"/>
    <cellStyle name="SAPBEXexcBad9 2 5 2" xfId="10095" xr:uid="{00000000-0005-0000-0000-0000E72B0000}"/>
    <cellStyle name="SAPBEXexcBad9 2 5 2 2" xfId="11152" xr:uid="{00000000-0005-0000-0000-0000E82B0000}"/>
    <cellStyle name="SAPBEXexcBad9 2 5 2 3" xfId="38742" xr:uid="{00000000-0005-0000-0000-0000E92B0000}"/>
    <cellStyle name="SAPBEXexcBad9 2 5 2 4" xfId="45660" xr:uid="{00000000-0005-0000-0000-0000EA2B0000}"/>
    <cellStyle name="SAPBEXexcBad9 2 5 2 5" xfId="49649" xr:uid="{00000000-0005-0000-0000-0000EB2B0000}"/>
    <cellStyle name="SAPBEXexcBad9 2 5 3" xfId="10725" xr:uid="{00000000-0005-0000-0000-0000EC2B0000}"/>
    <cellStyle name="SAPBEXexcBad9 2 5 3 2" xfId="9076" xr:uid="{00000000-0005-0000-0000-0000ED2B0000}"/>
    <cellStyle name="SAPBEXexcBad9 2 5 4" xfId="11884" xr:uid="{00000000-0005-0000-0000-0000EE2B0000}"/>
    <cellStyle name="SAPBEXexcBad9 2 5 4 2" xfId="19343" xr:uid="{00000000-0005-0000-0000-0000EF2B0000}"/>
    <cellStyle name="SAPBEXexcBad9 2 5 4 3" xfId="25974" xr:uid="{00000000-0005-0000-0000-0000F02B0000}"/>
    <cellStyle name="SAPBEXexcBad9 2 5 5" xfId="9762" xr:uid="{00000000-0005-0000-0000-0000F12B0000}"/>
    <cellStyle name="SAPBEXexcBad9 2 5 6" xfId="11183" xr:uid="{00000000-0005-0000-0000-0000F22B0000}"/>
    <cellStyle name="SAPBEXexcBad9 2 5 7" xfId="35077" xr:uid="{00000000-0005-0000-0000-0000F32B0000}"/>
    <cellStyle name="SAPBEXexcBad9 2 5 8" xfId="42114" xr:uid="{00000000-0005-0000-0000-0000F42B0000}"/>
    <cellStyle name="SAPBEXexcBad9 2 5 9" xfId="53124" xr:uid="{00000000-0005-0000-0000-0000F52B0000}"/>
    <cellStyle name="SAPBEXexcBad9 2 6" xfId="1505" xr:uid="{00000000-0005-0000-0000-0000F62B0000}"/>
    <cellStyle name="SAPBEXexcBad9 2 6 2" xfId="12164" xr:uid="{00000000-0005-0000-0000-0000F72B0000}"/>
    <cellStyle name="SAPBEXexcBad9 2 6 2 2" xfId="19623" xr:uid="{00000000-0005-0000-0000-0000F82B0000}"/>
    <cellStyle name="SAPBEXexcBad9 2 6 2 3" xfId="26246" xr:uid="{00000000-0005-0000-0000-0000F92B0000}"/>
    <cellStyle name="SAPBEXexcBad9 2 6 2 4" xfId="38899" xr:uid="{00000000-0005-0000-0000-0000FA2B0000}"/>
    <cellStyle name="SAPBEXexcBad9 2 6 2 5" xfId="45817" xr:uid="{00000000-0005-0000-0000-0000FB2B0000}"/>
    <cellStyle name="SAPBEXexcBad9 2 6 2 6" xfId="48631" xr:uid="{00000000-0005-0000-0000-0000FC2B0000}"/>
    <cellStyle name="SAPBEXexcBad9 2 6 3" xfId="11057" xr:uid="{00000000-0005-0000-0000-0000FD2B0000}"/>
    <cellStyle name="SAPBEXexcBad9 2 6 4" xfId="18709" xr:uid="{00000000-0005-0000-0000-0000FE2B0000}"/>
    <cellStyle name="SAPBEXexcBad9 2 6 5" xfId="35235" xr:uid="{00000000-0005-0000-0000-0000FF2B0000}"/>
    <cellStyle name="SAPBEXexcBad9 2 6 6" xfId="42271" xr:uid="{00000000-0005-0000-0000-0000002C0000}"/>
    <cellStyle name="SAPBEXexcBad9 2 6 7" xfId="53011" xr:uid="{00000000-0005-0000-0000-0000012C0000}"/>
    <cellStyle name="SAPBEXexcBad9 2 7" xfId="1932" xr:uid="{00000000-0005-0000-0000-0000022C0000}"/>
    <cellStyle name="SAPBEXexcBad9 2 7 2" xfId="12284" xr:uid="{00000000-0005-0000-0000-0000032C0000}"/>
    <cellStyle name="SAPBEXexcBad9 2 7 2 2" xfId="19743" xr:uid="{00000000-0005-0000-0000-0000042C0000}"/>
    <cellStyle name="SAPBEXexcBad9 2 7 2 3" xfId="26366" xr:uid="{00000000-0005-0000-0000-0000052C0000}"/>
    <cellStyle name="SAPBEXexcBad9 2 7 2 4" xfId="39342" xr:uid="{00000000-0005-0000-0000-0000062C0000}"/>
    <cellStyle name="SAPBEXexcBad9 2 7 2 5" xfId="46260" xr:uid="{00000000-0005-0000-0000-0000072C0000}"/>
    <cellStyle name="SAPBEXexcBad9 2 7 2 6" xfId="49973" xr:uid="{00000000-0005-0000-0000-0000082C0000}"/>
    <cellStyle name="SAPBEXexcBad9 2 7 3" xfId="11354" xr:uid="{00000000-0005-0000-0000-0000092C0000}"/>
    <cellStyle name="SAPBEXexcBad9 2 7 4" xfId="18887" xr:uid="{00000000-0005-0000-0000-00000A2C0000}"/>
    <cellStyle name="SAPBEXexcBad9 2 7 5" xfId="35708" xr:uid="{00000000-0005-0000-0000-00000B2C0000}"/>
    <cellStyle name="SAPBEXexcBad9 2 7 6" xfId="42714" xr:uid="{00000000-0005-0000-0000-00000C2C0000}"/>
    <cellStyle name="SAPBEXexcBad9 2 7 7" xfId="52046" xr:uid="{00000000-0005-0000-0000-00000D2C0000}"/>
    <cellStyle name="SAPBEXexcBad9 2 8" xfId="2144" xr:uid="{00000000-0005-0000-0000-00000E2C0000}"/>
    <cellStyle name="SAPBEXexcBad9 2 8 2" xfId="12408" xr:uid="{00000000-0005-0000-0000-00000F2C0000}"/>
    <cellStyle name="SAPBEXexcBad9 2 8 2 2" xfId="19864" xr:uid="{00000000-0005-0000-0000-0000102C0000}"/>
    <cellStyle name="SAPBEXexcBad9 2 8 2 3" xfId="26486" xr:uid="{00000000-0005-0000-0000-0000112C0000}"/>
    <cellStyle name="SAPBEXexcBad9 2 8 2 4" xfId="40368" xr:uid="{00000000-0005-0000-0000-0000122C0000}"/>
    <cellStyle name="SAPBEXexcBad9 2 8 2 5" xfId="47286" xr:uid="{00000000-0005-0000-0000-0000132C0000}"/>
    <cellStyle name="SAPBEXexcBad9 2 8 2 6" xfId="47962" xr:uid="{00000000-0005-0000-0000-0000142C0000}"/>
    <cellStyle name="SAPBEXexcBad9 2 8 3" xfId="10340" xr:uid="{00000000-0005-0000-0000-0000152C0000}"/>
    <cellStyle name="SAPBEXexcBad9 2 8 4" xfId="11475" xr:uid="{00000000-0005-0000-0000-0000162C0000}"/>
    <cellStyle name="SAPBEXexcBad9 2 8 5" xfId="20536" xr:uid="{00000000-0005-0000-0000-0000172C0000}"/>
    <cellStyle name="SAPBEXexcBad9 2 8 6" xfId="36784" xr:uid="{00000000-0005-0000-0000-0000182C0000}"/>
    <cellStyle name="SAPBEXexcBad9 2 8 7" xfId="43740" xr:uid="{00000000-0005-0000-0000-0000192C0000}"/>
    <cellStyle name="SAPBEXexcBad9 2 8 8" xfId="50340" xr:uid="{00000000-0005-0000-0000-00001A2C0000}"/>
    <cellStyle name="SAPBEXexcBad9 2 9" xfId="2298" xr:uid="{00000000-0005-0000-0000-00001B2C0000}"/>
    <cellStyle name="SAPBEXexcBad9 2 9 2" xfId="12551" xr:uid="{00000000-0005-0000-0000-00001C2C0000}"/>
    <cellStyle name="SAPBEXexcBad9 2 9 3" xfId="19988" xr:uid="{00000000-0005-0000-0000-00001D2C0000}"/>
    <cellStyle name="SAPBEXexcBad9 2 9 4" xfId="26606" xr:uid="{00000000-0005-0000-0000-00001E2C0000}"/>
    <cellStyle name="SAPBEXexcBad9 2 9 5" xfId="37038" xr:uid="{00000000-0005-0000-0000-00001F2C0000}"/>
    <cellStyle name="SAPBEXexcBad9 2 9 6" xfId="43984" xr:uid="{00000000-0005-0000-0000-0000202C0000}"/>
    <cellStyle name="SAPBEXexcBad9 2 9 7" xfId="53470" xr:uid="{00000000-0005-0000-0000-0000212C0000}"/>
    <cellStyle name="SAPBEXexcBad9 20" xfId="5621" xr:uid="{00000000-0005-0000-0000-0000222C0000}"/>
    <cellStyle name="SAPBEXexcBad9 20 2" xfId="15476" xr:uid="{00000000-0005-0000-0000-0000232C0000}"/>
    <cellStyle name="SAPBEXexcBad9 20 3" xfId="22508" xr:uid="{00000000-0005-0000-0000-0000242C0000}"/>
    <cellStyle name="SAPBEXexcBad9 20 4" xfId="28969" xr:uid="{00000000-0005-0000-0000-0000252C0000}"/>
    <cellStyle name="SAPBEXexcBad9 21" xfId="7174" xr:uid="{00000000-0005-0000-0000-0000262C0000}"/>
    <cellStyle name="SAPBEXexcBad9 21 2" xfId="16964" xr:uid="{00000000-0005-0000-0000-0000272C0000}"/>
    <cellStyle name="SAPBEXexcBad9 21 3" xfId="23927" xr:uid="{00000000-0005-0000-0000-0000282C0000}"/>
    <cellStyle name="SAPBEXexcBad9 21 4" xfId="30361" xr:uid="{00000000-0005-0000-0000-0000292C0000}"/>
    <cellStyle name="SAPBEXexcBad9 22" xfId="6559" xr:uid="{00000000-0005-0000-0000-00002A2C0000}"/>
    <cellStyle name="SAPBEXexcBad9 22 2" xfId="16402" xr:uid="{00000000-0005-0000-0000-00002B2C0000}"/>
    <cellStyle name="SAPBEXexcBad9 22 3" xfId="23408" xr:uid="{00000000-0005-0000-0000-00002C2C0000}"/>
    <cellStyle name="SAPBEXexcBad9 22 4" xfId="29858" xr:uid="{00000000-0005-0000-0000-00002D2C0000}"/>
    <cellStyle name="SAPBEXexcBad9 23" xfId="8398" xr:uid="{00000000-0005-0000-0000-00002E2C0000}"/>
    <cellStyle name="SAPBEXexcBad9 23 2" xfId="18182" xr:uid="{00000000-0005-0000-0000-00002F2C0000}"/>
    <cellStyle name="SAPBEXexcBad9 23 3" xfId="25119" xr:uid="{00000000-0005-0000-0000-0000302C0000}"/>
    <cellStyle name="SAPBEXexcBad9 23 4" xfId="31533" xr:uid="{00000000-0005-0000-0000-0000312C0000}"/>
    <cellStyle name="SAPBEXexcBad9 24" xfId="8212" xr:uid="{00000000-0005-0000-0000-0000322C0000}"/>
    <cellStyle name="SAPBEXexcBad9 24 2" xfId="17996" xr:uid="{00000000-0005-0000-0000-0000332C0000}"/>
    <cellStyle name="SAPBEXexcBad9 24 3" xfId="24940" xr:uid="{00000000-0005-0000-0000-0000342C0000}"/>
    <cellStyle name="SAPBEXexcBad9 24 4" xfId="31359" xr:uid="{00000000-0005-0000-0000-0000352C0000}"/>
    <cellStyle name="SAPBEXexcBad9 25" xfId="9110" xr:uid="{00000000-0005-0000-0000-0000362C0000}"/>
    <cellStyle name="SAPBEXexcBad9 26" xfId="13291" xr:uid="{00000000-0005-0000-0000-0000372C0000}"/>
    <cellStyle name="SAPBEXexcBad9 27" xfId="52870" xr:uid="{00000000-0005-0000-0000-0000382C0000}"/>
    <cellStyle name="SAPBEXexcBad9 3" xfId="480" xr:uid="{00000000-0005-0000-0000-0000392C0000}"/>
    <cellStyle name="SAPBEXexcBad9 3 10" xfId="2465" xr:uid="{00000000-0005-0000-0000-00003A2C0000}"/>
    <cellStyle name="SAPBEXexcBad9 3 10 2" xfId="12704" xr:uid="{00000000-0005-0000-0000-00003B2C0000}"/>
    <cellStyle name="SAPBEXexcBad9 3 10 3" xfId="20113" xr:uid="{00000000-0005-0000-0000-00003C2C0000}"/>
    <cellStyle name="SAPBEXexcBad9 3 10 4" xfId="26727" xr:uid="{00000000-0005-0000-0000-00003D2C0000}"/>
    <cellStyle name="SAPBEXexcBad9 3 11" xfId="3471" xr:uid="{00000000-0005-0000-0000-00003E2C0000}"/>
    <cellStyle name="SAPBEXexcBad9 3 11 2" xfId="13420" xr:uid="{00000000-0005-0000-0000-00003F2C0000}"/>
    <cellStyle name="SAPBEXexcBad9 3 11 3" xfId="20589" xr:uid="{00000000-0005-0000-0000-0000402C0000}"/>
    <cellStyle name="SAPBEXexcBad9 3 11 4" xfId="27096" xr:uid="{00000000-0005-0000-0000-0000412C0000}"/>
    <cellStyle name="SAPBEXexcBad9 3 12" xfId="3640" xr:uid="{00000000-0005-0000-0000-0000422C0000}"/>
    <cellStyle name="SAPBEXexcBad9 3 12 2" xfId="13565" xr:uid="{00000000-0005-0000-0000-0000432C0000}"/>
    <cellStyle name="SAPBEXexcBad9 3 12 3" xfId="20726" xr:uid="{00000000-0005-0000-0000-0000442C0000}"/>
    <cellStyle name="SAPBEXexcBad9 3 12 4" xfId="27225" xr:uid="{00000000-0005-0000-0000-0000452C0000}"/>
    <cellStyle name="SAPBEXexcBad9 3 13" xfId="4380" xr:uid="{00000000-0005-0000-0000-0000462C0000}"/>
    <cellStyle name="SAPBEXexcBad9 3 13 2" xfId="14242" xr:uid="{00000000-0005-0000-0000-0000472C0000}"/>
    <cellStyle name="SAPBEXexcBad9 3 13 3" xfId="21302" xr:uid="{00000000-0005-0000-0000-0000482C0000}"/>
    <cellStyle name="SAPBEXexcBad9 3 13 4" xfId="27776" xr:uid="{00000000-0005-0000-0000-0000492C0000}"/>
    <cellStyle name="SAPBEXexcBad9 3 14" xfId="4829" xr:uid="{00000000-0005-0000-0000-00004A2C0000}"/>
    <cellStyle name="SAPBEXexcBad9 3 14 2" xfId="14691" xr:uid="{00000000-0005-0000-0000-00004B2C0000}"/>
    <cellStyle name="SAPBEXexcBad9 3 14 3" xfId="21740" xr:uid="{00000000-0005-0000-0000-00004C2C0000}"/>
    <cellStyle name="SAPBEXexcBad9 3 14 4" xfId="28207" xr:uid="{00000000-0005-0000-0000-00004D2C0000}"/>
    <cellStyle name="SAPBEXexcBad9 3 15" xfId="4605" xr:uid="{00000000-0005-0000-0000-00004E2C0000}"/>
    <cellStyle name="SAPBEXexcBad9 3 15 2" xfId="14467" xr:uid="{00000000-0005-0000-0000-00004F2C0000}"/>
    <cellStyle name="SAPBEXexcBad9 3 15 3" xfId="21519" xr:uid="{00000000-0005-0000-0000-0000502C0000}"/>
    <cellStyle name="SAPBEXexcBad9 3 15 4" xfId="27990" xr:uid="{00000000-0005-0000-0000-0000512C0000}"/>
    <cellStyle name="SAPBEXexcBad9 3 16" xfId="4934" xr:uid="{00000000-0005-0000-0000-0000522C0000}"/>
    <cellStyle name="SAPBEXexcBad9 3 16 2" xfId="14791" xr:uid="{00000000-0005-0000-0000-0000532C0000}"/>
    <cellStyle name="SAPBEXexcBad9 3 16 3" xfId="21839" xr:uid="{00000000-0005-0000-0000-0000542C0000}"/>
    <cellStyle name="SAPBEXexcBad9 3 16 4" xfId="28304" xr:uid="{00000000-0005-0000-0000-0000552C0000}"/>
    <cellStyle name="SAPBEXexcBad9 3 17" xfId="5732" xr:uid="{00000000-0005-0000-0000-0000562C0000}"/>
    <cellStyle name="SAPBEXexcBad9 3 17 2" xfId="15586" xr:uid="{00000000-0005-0000-0000-0000572C0000}"/>
    <cellStyle name="SAPBEXexcBad9 3 17 3" xfId="22614" xr:uid="{00000000-0005-0000-0000-0000582C0000}"/>
    <cellStyle name="SAPBEXexcBad9 3 17 4" xfId="29075" xr:uid="{00000000-0005-0000-0000-0000592C0000}"/>
    <cellStyle name="SAPBEXexcBad9 3 18" xfId="5586" xr:uid="{00000000-0005-0000-0000-00005A2C0000}"/>
    <cellStyle name="SAPBEXexcBad9 3 18 2" xfId="15441" xr:uid="{00000000-0005-0000-0000-00005B2C0000}"/>
    <cellStyle name="SAPBEXexcBad9 3 18 3" xfId="22476" xr:uid="{00000000-0005-0000-0000-00005C2C0000}"/>
    <cellStyle name="SAPBEXexcBad9 3 18 4" xfId="28937" xr:uid="{00000000-0005-0000-0000-00005D2C0000}"/>
    <cellStyle name="SAPBEXexcBad9 3 19" xfId="6920" xr:uid="{00000000-0005-0000-0000-00005E2C0000}"/>
    <cellStyle name="SAPBEXexcBad9 3 19 2" xfId="16710" xr:uid="{00000000-0005-0000-0000-00005F2C0000}"/>
    <cellStyle name="SAPBEXexcBad9 3 19 3" xfId="23678" xr:uid="{00000000-0005-0000-0000-0000602C0000}"/>
    <cellStyle name="SAPBEXexcBad9 3 19 4" xfId="30114" xr:uid="{00000000-0005-0000-0000-0000612C0000}"/>
    <cellStyle name="SAPBEXexcBad9 3 2" xfId="657" xr:uid="{00000000-0005-0000-0000-0000622C0000}"/>
    <cellStyle name="SAPBEXexcBad9 3 2 10" xfId="5418" xr:uid="{00000000-0005-0000-0000-0000632C0000}"/>
    <cellStyle name="SAPBEXexcBad9 3 2 10 2" xfId="15275" xr:uid="{00000000-0005-0000-0000-0000642C0000}"/>
    <cellStyle name="SAPBEXexcBad9 3 2 10 2 2" xfId="38618" xr:uid="{00000000-0005-0000-0000-0000652C0000}"/>
    <cellStyle name="SAPBEXexcBad9 3 2 10 2 3" xfId="45536" xr:uid="{00000000-0005-0000-0000-0000662C0000}"/>
    <cellStyle name="SAPBEXexcBad9 3 2 10 2 4" xfId="51523" xr:uid="{00000000-0005-0000-0000-0000672C0000}"/>
    <cellStyle name="SAPBEXexcBad9 3 2 10 3" xfId="22316" xr:uid="{00000000-0005-0000-0000-0000682C0000}"/>
    <cellStyle name="SAPBEXexcBad9 3 2 10 4" xfId="28778" xr:uid="{00000000-0005-0000-0000-0000692C0000}"/>
    <cellStyle name="SAPBEXexcBad9 3 2 10 5" xfId="34952" xr:uid="{00000000-0005-0000-0000-00006A2C0000}"/>
    <cellStyle name="SAPBEXexcBad9 3 2 10 6" xfId="41990" xr:uid="{00000000-0005-0000-0000-00006B2C0000}"/>
    <cellStyle name="SAPBEXexcBad9 3 2 10 7" xfId="53529" xr:uid="{00000000-0005-0000-0000-00006C2C0000}"/>
    <cellStyle name="SAPBEXexcBad9 3 2 11" xfId="6631" xr:uid="{00000000-0005-0000-0000-00006D2C0000}"/>
    <cellStyle name="SAPBEXexcBad9 3 2 11 2" xfId="16474" xr:uid="{00000000-0005-0000-0000-00006E2C0000}"/>
    <cellStyle name="SAPBEXexcBad9 3 2 11 2 2" xfId="39035" xr:uid="{00000000-0005-0000-0000-00006F2C0000}"/>
    <cellStyle name="SAPBEXexcBad9 3 2 11 2 3" xfId="45953" xr:uid="{00000000-0005-0000-0000-0000702C0000}"/>
    <cellStyle name="SAPBEXexcBad9 3 2 11 2 4" xfId="49683" xr:uid="{00000000-0005-0000-0000-0000712C0000}"/>
    <cellStyle name="SAPBEXexcBad9 3 2 11 3" xfId="23478" xr:uid="{00000000-0005-0000-0000-0000722C0000}"/>
    <cellStyle name="SAPBEXexcBad9 3 2 11 4" xfId="29927" xr:uid="{00000000-0005-0000-0000-0000732C0000}"/>
    <cellStyle name="SAPBEXexcBad9 3 2 11 5" xfId="35372" xr:uid="{00000000-0005-0000-0000-0000742C0000}"/>
    <cellStyle name="SAPBEXexcBad9 3 2 11 6" xfId="42407" xr:uid="{00000000-0005-0000-0000-0000752C0000}"/>
    <cellStyle name="SAPBEXexcBad9 3 2 11 7" xfId="54305" xr:uid="{00000000-0005-0000-0000-0000762C0000}"/>
    <cellStyle name="SAPBEXexcBad9 3 2 12" xfId="6885" xr:uid="{00000000-0005-0000-0000-0000772C0000}"/>
    <cellStyle name="SAPBEXexcBad9 3 2 12 2" xfId="16675" xr:uid="{00000000-0005-0000-0000-0000782C0000}"/>
    <cellStyle name="SAPBEXexcBad9 3 2 12 2 2" xfId="38877" xr:uid="{00000000-0005-0000-0000-0000792C0000}"/>
    <cellStyle name="SAPBEXexcBad9 3 2 12 2 3" xfId="45795" xr:uid="{00000000-0005-0000-0000-00007A2C0000}"/>
    <cellStyle name="SAPBEXexcBad9 3 2 12 2 4" xfId="52141" xr:uid="{00000000-0005-0000-0000-00007B2C0000}"/>
    <cellStyle name="SAPBEXexcBad9 3 2 12 3" xfId="23643" xr:uid="{00000000-0005-0000-0000-00007C2C0000}"/>
    <cellStyle name="SAPBEXexcBad9 3 2 12 4" xfId="30081" xr:uid="{00000000-0005-0000-0000-00007D2C0000}"/>
    <cellStyle name="SAPBEXexcBad9 3 2 12 5" xfId="35213" xr:uid="{00000000-0005-0000-0000-00007E2C0000}"/>
    <cellStyle name="SAPBEXexcBad9 3 2 12 6" xfId="42249" xr:uid="{00000000-0005-0000-0000-00007F2C0000}"/>
    <cellStyle name="SAPBEXexcBad9 3 2 12 7" xfId="53387" xr:uid="{00000000-0005-0000-0000-0000802C0000}"/>
    <cellStyle name="SAPBEXexcBad9 3 2 13" xfId="6061" xr:uid="{00000000-0005-0000-0000-0000812C0000}"/>
    <cellStyle name="SAPBEXexcBad9 3 2 13 2" xfId="15909" xr:uid="{00000000-0005-0000-0000-0000822C0000}"/>
    <cellStyle name="SAPBEXexcBad9 3 2 13 2 2" xfId="39903" xr:uid="{00000000-0005-0000-0000-0000832C0000}"/>
    <cellStyle name="SAPBEXexcBad9 3 2 13 2 3" xfId="46821" xr:uid="{00000000-0005-0000-0000-0000842C0000}"/>
    <cellStyle name="SAPBEXexcBad9 3 2 13 2 4" xfId="47890" xr:uid="{00000000-0005-0000-0000-0000852C0000}"/>
    <cellStyle name="SAPBEXexcBad9 3 2 13 3" xfId="22929" xr:uid="{00000000-0005-0000-0000-0000862C0000}"/>
    <cellStyle name="SAPBEXexcBad9 3 2 13 4" xfId="29388" xr:uid="{00000000-0005-0000-0000-0000872C0000}"/>
    <cellStyle name="SAPBEXexcBad9 3 2 13 5" xfId="36288" xr:uid="{00000000-0005-0000-0000-0000882C0000}"/>
    <cellStyle name="SAPBEXexcBad9 3 2 13 6" xfId="43275" xr:uid="{00000000-0005-0000-0000-0000892C0000}"/>
    <cellStyle name="SAPBEXexcBad9 3 2 13 7" xfId="54526" xr:uid="{00000000-0005-0000-0000-00008A2C0000}"/>
    <cellStyle name="SAPBEXexcBad9 3 2 14" xfId="6085" xr:uid="{00000000-0005-0000-0000-00008B2C0000}"/>
    <cellStyle name="SAPBEXexcBad9 3 2 14 2" xfId="15933" xr:uid="{00000000-0005-0000-0000-00008C2C0000}"/>
    <cellStyle name="SAPBEXexcBad9 3 2 14 2 2" xfId="39153" xr:uid="{00000000-0005-0000-0000-00008D2C0000}"/>
    <cellStyle name="SAPBEXexcBad9 3 2 14 2 3" xfId="46071" xr:uid="{00000000-0005-0000-0000-00008E2C0000}"/>
    <cellStyle name="SAPBEXexcBad9 3 2 14 2 4" xfId="49612" xr:uid="{00000000-0005-0000-0000-00008F2C0000}"/>
    <cellStyle name="SAPBEXexcBad9 3 2 14 3" xfId="22953" xr:uid="{00000000-0005-0000-0000-0000902C0000}"/>
    <cellStyle name="SAPBEXexcBad9 3 2 14 4" xfId="29412" xr:uid="{00000000-0005-0000-0000-0000912C0000}"/>
    <cellStyle name="SAPBEXexcBad9 3 2 14 5" xfId="35517" xr:uid="{00000000-0005-0000-0000-0000922C0000}"/>
    <cellStyle name="SAPBEXexcBad9 3 2 14 6" xfId="42525" xr:uid="{00000000-0005-0000-0000-0000932C0000}"/>
    <cellStyle name="SAPBEXexcBad9 3 2 14 7" xfId="53161" xr:uid="{00000000-0005-0000-0000-0000942C0000}"/>
    <cellStyle name="SAPBEXexcBad9 3 2 15" xfId="5882" xr:uid="{00000000-0005-0000-0000-0000952C0000}"/>
    <cellStyle name="SAPBEXexcBad9 3 2 15 2" xfId="15735" xr:uid="{00000000-0005-0000-0000-0000962C0000}"/>
    <cellStyle name="SAPBEXexcBad9 3 2 15 2 2" xfId="39985" xr:uid="{00000000-0005-0000-0000-0000972C0000}"/>
    <cellStyle name="SAPBEXexcBad9 3 2 15 2 3" xfId="46903" xr:uid="{00000000-0005-0000-0000-0000982C0000}"/>
    <cellStyle name="SAPBEXexcBad9 3 2 15 2 4" xfId="49267" xr:uid="{00000000-0005-0000-0000-0000992C0000}"/>
    <cellStyle name="SAPBEXexcBad9 3 2 15 3" xfId="22760" xr:uid="{00000000-0005-0000-0000-00009A2C0000}"/>
    <cellStyle name="SAPBEXexcBad9 3 2 15 4" xfId="29221" xr:uid="{00000000-0005-0000-0000-00009B2C0000}"/>
    <cellStyle name="SAPBEXexcBad9 3 2 15 5" xfId="36375" xr:uid="{00000000-0005-0000-0000-00009C2C0000}"/>
    <cellStyle name="SAPBEXexcBad9 3 2 15 6" xfId="43357" xr:uid="{00000000-0005-0000-0000-00009D2C0000}"/>
    <cellStyle name="SAPBEXexcBad9 3 2 15 7" xfId="47682" xr:uid="{00000000-0005-0000-0000-00009E2C0000}"/>
    <cellStyle name="SAPBEXexcBad9 3 2 16" xfId="6106" xr:uid="{00000000-0005-0000-0000-00009F2C0000}"/>
    <cellStyle name="SAPBEXexcBad9 3 2 16 2" xfId="15954" xr:uid="{00000000-0005-0000-0000-0000A02C0000}"/>
    <cellStyle name="SAPBEXexcBad9 3 2 16 2 2" xfId="40184" xr:uid="{00000000-0005-0000-0000-0000A12C0000}"/>
    <cellStyle name="SAPBEXexcBad9 3 2 16 2 3" xfId="47102" xr:uid="{00000000-0005-0000-0000-0000A22C0000}"/>
    <cellStyle name="SAPBEXexcBad9 3 2 16 2 4" xfId="51151" xr:uid="{00000000-0005-0000-0000-0000A32C0000}"/>
    <cellStyle name="SAPBEXexcBad9 3 2 16 3" xfId="22973" xr:uid="{00000000-0005-0000-0000-0000A42C0000}"/>
    <cellStyle name="SAPBEXexcBad9 3 2 16 4" xfId="29432" xr:uid="{00000000-0005-0000-0000-0000A52C0000}"/>
    <cellStyle name="SAPBEXexcBad9 3 2 16 5" xfId="36599" xr:uid="{00000000-0005-0000-0000-0000A62C0000}"/>
    <cellStyle name="SAPBEXexcBad9 3 2 16 6" xfId="43556" xr:uid="{00000000-0005-0000-0000-0000A72C0000}"/>
    <cellStyle name="SAPBEXexcBad9 3 2 16 7" xfId="52753" xr:uid="{00000000-0005-0000-0000-0000A82C0000}"/>
    <cellStyle name="SAPBEXexcBad9 3 2 17" xfId="5909" xr:uid="{00000000-0005-0000-0000-0000A92C0000}"/>
    <cellStyle name="SAPBEXexcBad9 3 2 17 2" xfId="15762" xr:uid="{00000000-0005-0000-0000-0000AA2C0000}"/>
    <cellStyle name="SAPBEXexcBad9 3 2 17 2 2" xfId="39138" xr:uid="{00000000-0005-0000-0000-0000AB2C0000}"/>
    <cellStyle name="SAPBEXexcBad9 3 2 17 2 3" xfId="46056" xr:uid="{00000000-0005-0000-0000-0000AC2C0000}"/>
    <cellStyle name="SAPBEXexcBad9 3 2 17 2 4" xfId="50125" xr:uid="{00000000-0005-0000-0000-0000AD2C0000}"/>
    <cellStyle name="SAPBEXexcBad9 3 2 17 3" xfId="22787" xr:uid="{00000000-0005-0000-0000-0000AE2C0000}"/>
    <cellStyle name="SAPBEXexcBad9 3 2 17 4" xfId="29248" xr:uid="{00000000-0005-0000-0000-0000AF2C0000}"/>
    <cellStyle name="SAPBEXexcBad9 3 2 17 5" xfId="35501" xr:uid="{00000000-0005-0000-0000-0000B02C0000}"/>
    <cellStyle name="SAPBEXexcBad9 3 2 17 6" xfId="42510" xr:uid="{00000000-0005-0000-0000-0000B12C0000}"/>
    <cellStyle name="SAPBEXexcBad9 3 2 17 7" xfId="52979" xr:uid="{00000000-0005-0000-0000-0000B22C0000}"/>
    <cellStyle name="SAPBEXexcBad9 3 2 18" xfId="7531" xr:uid="{00000000-0005-0000-0000-0000B32C0000}"/>
    <cellStyle name="SAPBEXexcBad9 3 2 18 2" xfId="17316" xr:uid="{00000000-0005-0000-0000-0000B42C0000}"/>
    <cellStyle name="SAPBEXexcBad9 3 2 18 2 2" xfId="39655" xr:uid="{00000000-0005-0000-0000-0000B52C0000}"/>
    <cellStyle name="SAPBEXexcBad9 3 2 18 2 3" xfId="46573" xr:uid="{00000000-0005-0000-0000-0000B62C0000}"/>
    <cellStyle name="SAPBEXexcBad9 3 2 18 2 4" xfId="49504" xr:uid="{00000000-0005-0000-0000-0000B72C0000}"/>
    <cellStyle name="SAPBEXexcBad9 3 2 18 3" xfId="24278" xr:uid="{00000000-0005-0000-0000-0000B82C0000}"/>
    <cellStyle name="SAPBEXexcBad9 3 2 18 4" xfId="30706" xr:uid="{00000000-0005-0000-0000-0000B92C0000}"/>
    <cellStyle name="SAPBEXexcBad9 3 2 18 5" xfId="36028" xr:uid="{00000000-0005-0000-0000-0000BA2C0000}"/>
    <cellStyle name="SAPBEXexcBad9 3 2 18 6" xfId="43027" xr:uid="{00000000-0005-0000-0000-0000BB2C0000}"/>
    <cellStyle name="SAPBEXexcBad9 3 2 18 7" xfId="51967" xr:uid="{00000000-0005-0000-0000-0000BC2C0000}"/>
    <cellStyle name="SAPBEXexcBad9 3 2 19" xfId="5603" xr:uid="{00000000-0005-0000-0000-0000BD2C0000}"/>
    <cellStyle name="SAPBEXexcBad9 3 2 19 2" xfId="15458" xr:uid="{00000000-0005-0000-0000-0000BE2C0000}"/>
    <cellStyle name="SAPBEXexcBad9 3 2 19 2 2" xfId="40248" xr:uid="{00000000-0005-0000-0000-0000BF2C0000}"/>
    <cellStyle name="SAPBEXexcBad9 3 2 19 2 3" xfId="47166" xr:uid="{00000000-0005-0000-0000-0000C02C0000}"/>
    <cellStyle name="SAPBEXexcBad9 3 2 19 2 4" xfId="48322" xr:uid="{00000000-0005-0000-0000-0000C12C0000}"/>
    <cellStyle name="SAPBEXexcBad9 3 2 19 3" xfId="22491" xr:uid="{00000000-0005-0000-0000-0000C22C0000}"/>
    <cellStyle name="SAPBEXexcBad9 3 2 19 4" xfId="28952" xr:uid="{00000000-0005-0000-0000-0000C32C0000}"/>
    <cellStyle name="SAPBEXexcBad9 3 2 19 5" xfId="36663" xr:uid="{00000000-0005-0000-0000-0000C42C0000}"/>
    <cellStyle name="SAPBEXexcBad9 3 2 19 6" xfId="43620" xr:uid="{00000000-0005-0000-0000-0000C52C0000}"/>
    <cellStyle name="SAPBEXexcBad9 3 2 19 7" xfId="52919" xr:uid="{00000000-0005-0000-0000-0000C62C0000}"/>
    <cellStyle name="SAPBEXexcBad9 3 2 2" xfId="2651" xr:uid="{00000000-0005-0000-0000-0000C72C0000}"/>
    <cellStyle name="SAPBEXexcBad9 3 2 2 2" xfId="12884" xr:uid="{00000000-0005-0000-0000-0000C82C0000}"/>
    <cellStyle name="SAPBEXexcBad9 3 2 2 2 2" xfId="20287" xr:uid="{00000000-0005-0000-0000-0000C92C0000}"/>
    <cellStyle name="SAPBEXexcBad9 3 2 2 2 3" xfId="26897" xr:uid="{00000000-0005-0000-0000-0000CA2C0000}"/>
    <cellStyle name="SAPBEXexcBad9 3 2 2 2 4" xfId="37972" xr:uid="{00000000-0005-0000-0000-0000CB2C0000}"/>
    <cellStyle name="SAPBEXexcBad9 3 2 2 2 5" xfId="44910" xr:uid="{00000000-0005-0000-0000-0000CC2C0000}"/>
    <cellStyle name="SAPBEXexcBad9 3 2 2 2 6" xfId="51544" xr:uid="{00000000-0005-0000-0000-0000CD2C0000}"/>
    <cellStyle name="SAPBEXexcBad9 3 2 2 3" xfId="10476" xr:uid="{00000000-0005-0000-0000-0000CE2C0000}"/>
    <cellStyle name="SAPBEXexcBad9 3 2 2 4" xfId="11138" xr:uid="{00000000-0005-0000-0000-0000CF2C0000}"/>
    <cellStyle name="SAPBEXexcBad9 3 2 2 5" xfId="20470" xr:uid="{00000000-0005-0000-0000-0000D02C0000}"/>
    <cellStyle name="SAPBEXexcBad9 3 2 2 6" xfId="34230" xr:uid="{00000000-0005-0000-0000-0000D12C0000}"/>
    <cellStyle name="SAPBEXexcBad9 3 2 2 7" xfId="41360" xr:uid="{00000000-0005-0000-0000-0000D22C0000}"/>
    <cellStyle name="SAPBEXexcBad9 3 2 2 8" xfId="50279" xr:uid="{00000000-0005-0000-0000-0000D32C0000}"/>
    <cellStyle name="SAPBEXexcBad9 3 2 20" xfId="7474" xr:uid="{00000000-0005-0000-0000-0000D42C0000}"/>
    <cellStyle name="SAPBEXexcBad9 3 2 20 2" xfId="17259" xr:uid="{00000000-0005-0000-0000-0000D52C0000}"/>
    <cellStyle name="SAPBEXexcBad9 3 2 20 2 2" xfId="40147" xr:uid="{00000000-0005-0000-0000-0000D62C0000}"/>
    <cellStyle name="SAPBEXexcBad9 3 2 20 2 3" xfId="47065" xr:uid="{00000000-0005-0000-0000-0000D72C0000}"/>
    <cellStyle name="SAPBEXexcBad9 3 2 20 2 4" xfId="48326" xr:uid="{00000000-0005-0000-0000-0000D82C0000}"/>
    <cellStyle name="SAPBEXexcBad9 3 2 20 3" xfId="24221" xr:uid="{00000000-0005-0000-0000-0000D92C0000}"/>
    <cellStyle name="SAPBEXexcBad9 3 2 20 4" xfId="30649" xr:uid="{00000000-0005-0000-0000-0000DA2C0000}"/>
    <cellStyle name="SAPBEXexcBad9 3 2 20 5" xfId="36562" xr:uid="{00000000-0005-0000-0000-0000DB2C0000}"/>
    <cellStyle name="SAPBEXexcBad9 3 2 20 6" xfId="43519" xr:uid="{00000000-0005-0000-0000-0000DC2C0000}"/>
    <cellStyle name="SAPBEXexcBad9 3 2 20 7" xfId="52580" xr:uid="{00000000-0005-0000-0000-0000DD2C0000}"/>
    <cellStyle name="SAPBEXexcBad9 3 2 21" xfId="6303" xr:uid="{00000000-0005-0000-0000-0000DE2C0000}"/>
    <cellStyle name="SAPBEXexcBad9 3 2 21 2" xfId="16148" xr:uid="{00000000-0005-0000-0000-0000DF2C0000}"/>
    <cellStyle name="SAPBEXexcBad9 3 2 21 2 2" xfId="40497" xr:uid="{00000000-0005-0000-0000-0000E02C0000}"/>
    <cellStyle name="SAPBEXexcBad9 3 2 21 2 3" xfId="47415" xr:uid="{00000000-0005-0000-0000-0000E12C0000}"/>
    <cellStyle name="SAPBEXexcBad9 3 2 21 2 4" xfId="47578" xr:uid="{00000000-0005-0000-0000-0000E22C0000}"/>
    <cellStyle name="SAPBEXexcBad9 3 2 21 3" xfId="23157" xr:uid="{00000000-0005-0000-0000-0000E32C0000}"/>
    <cellStyle name="SAPBEXexcBad9 3 2 21 4" xfId="29611" xr:uid="{00000000-0005-0000-0000-0000E42C0000}"/>
    <cellStyle name="SAPBEXexcBad9 3 2 21 5" xfId="36913" xr:uid="{00000000-0005-0000-0000-0000E52C0000}"/>
    <cellStyle name="SAPBEXexcBad9 3 2 21 6" xfId="43869" xr:uid="{00000000-0005-0000-0000-0000E62C0000}"/>
    <cellStyle name="SAPBEXexcBad9 3 2 21 7" xfId="51405" xr:uid="{00000000-0005-0000-0000-0000E72C0000}"/>
    <cellStyle name="SAPBEXexcBad9 3 2 22" xfId="7330" xr:uid="{00000000-0005-0000-0000-0000E82C0000}"/>
    <cellStyle name="SAPBEXexcBad9 3 2 22 2" xfId="17116" xr:uid="{00000000-0005-0000-0000-0000E92C0000}"/>
    <cellStyle name="SAPBEXexcBad9 3 2 22 3" xfId="24078" xr:uid="{00000000-0005-0000-0000-0000EA2C0000}"/>
    <cellStyle name="SAPBEXexcBad9 3 2 22 4" xfId="30507" xr:uid="{00000000-0005-0000-0000-0000EB2C0000}"/>
    <cellStyle name="SAPBEXexcBad9 3 2 22 5" xfId="37167" xr:uid="{00000000-0005-0000-0000-0000EC2C0000}"/>
    <cellStyle name="SAPBEXexcBad9 3 2 22 6" xfId="44113" xr:uid="{00000000-0005-0000-0000-0000ED2C0000}"/>
    <cellStyle name="SAPBEXexcBad9 3 2 22 7" xfId="52894" xr:uid="{00000000-0005-0000-0000-0000EE2C0000}"/>
    <cellStyle name="SAPBEXexcBad9 3 2 23" xfId="8471" xr:uid="{00000000-0005-0000-0000-0000EF2C0000}"/>
    <cellStyle name="SAPBEXexcBad9 3 2 23 2" xfId="18255" xr:uid="{00000000-0005-0000-0000-0000F02C0000}"/>
    <cellStyle name="SAPBEXexcBad9 3 2 23 3" xfId="25192" xr:uid="{00000000-0005-0000-0000-0000F12C0000}"/>
    <cellStyle name="SAPBEXexcBad9 3 2 23 4" xfId="31605" xr:uid="{00000000-0005-0000-0000-0000F22C0000}"/>
    <cellStyle name="SAPBEXexcBad9 3 2 24" xfId="7924" xr:uid="{00000000-0005-0000-0000-0000F32C0000}"/>
    <cellStyle name="SAPBEXexcBad9 3 2 24 2" xfId="17708" xr:uid="{00000000-0005-0000-0000-0000F42C0000}"/>
    <cellStyle name="SAPBEXexcBad9 3 2 24 3" xfId="24659" xr:uid="{00000000-0005-0000-0000-0000F52C0000}"/>
    <cellStyle name="SAPBEXexcBad9 3 2 24 4" xfId="31080" xr:uid="{00000000-0005-0000-0000-0000F62C0000}"/>
    <cellStyle name="SAPBEXexcBad9 3 2 25" xfId="8302" xr:uid="{00000000-0005-0000-0000-0000F72C0000}"/>
    <cellStyle name="SAPBEXexcBad9 3 2 25 2" xfId="18086" xr:uid="{00000000-0005-0000-0000-0000F82C0000}"/>
    <cellStyle name="SAPBEXexcBad9 3 2 25 3" xfId="25028" xr:uid="{00000000-0005-0000-0000-0000F92C0000}"/>
    <cellStyle name="SAPBEXexcBad9 3 2 25 4" xfId="31444" xr:uid="{00000000-0005-0000-0000-0000FA2C0000}"/>
    <cellStyle name="SAPBEXexcBad9 3 2 26" xfId="8742" xr:uid="{00000000-0005-0000-0000-0000FB2C0000}"/>
    <cellStyle name="SAPBEXexcBad9 3 2 26 2" xfId="18526" xr:uid="{00000000-0005-0000-0000-0000FC2C0000}"/>
    <cellStyle name="SAPBEXexcBad9 3 2 26 3" xfId="25458" xr:uid="{00000000-0005-0000-0000-0000FD2C0000}"/>
    <cellStyle name="SAPBEXexcBad9 3 2 26 4" xfId="31870" xr:uid="{00000000-0005-0000-0000-0000FE2C0000}"/>
    <cellStyle name="SAPBEXexcBad9 3 2 27" xfId="8333" xr:uid="{00000000-0005-0000-0000-0000FF2C0000}"/>
    <cellStyle name="SAPBEXexcBad9 3 2 27 2" xfId="18117" xr:uid="{00000000-0005-0000-0000-0000002D0000}"/>
    <cellStyle name="SAPBEXexcBad9 3 2 27 3" xfId="25057" xr:uid="{00000000-0005-0000-0000-0000012D0000}"/>
    <cellStyle name="SAPBEXexcBad9 3 2 27 4" xfId="31473" xr:uid="{00000000-0005-0000-0000-0000022D0000}"/>
    <cellStyle name="SAPBEXexcBad9 3 2 28" xfId="7993" xr:uid="{00000000-0005-0000-0000-0000032D0000}"/>
    <cellStyle name="SAPBEXexcBad9 3 2 28 2" xfId="17777" xr:uid="{00000000-0005-0000-0000-0000042D0000}"/>
    <cellStyle name="SAPBEXexcBad9 3 2 28 3" xfId="24726" xr:uid="{00000000-0005-0000-0000-0000052D0000}"/>
    <cellStyle name="SAPBEXexcBad9 3 2 28 4" xfId="31147" xr:uid="{00000000-0005-0000-0000-0000062D0000}"/>
    <cellStyle name="SAPBEXexcBad9 3 2 29" xfId="7797" xr:uid="{00000000-0005-0000-0000-0000072D0000}"/>
    <cellStyle name="SAPBEXexcBad9 3 2 29 2" xfId="17582" xr:uid="{00000000-0005-0000-0000-0000082D0000}"/>
    <cellStyle name="SAPBEXexcBad9 3 2 29 3" xfId="24536" xr:uid="{00000000-0005-0000-0000-0000092D0000}"/>
    <cellStyle name="SAPBEXexcBad9 3 2 29 4" xfId="30961" xr:uid="{00000000-0005-0000-0000-00000A2D0000}"/>
    <cellStyle name="SAPBEXexcBad9 3 2 3" xfId="3778" xr:uid="{00000000-0005-0000-0000-00000B2D0000}"/>
    <cellStyle name="SAPBEXexcBad9 3 2 3 2" xfId="13700" xr:uid="{00000000-0005-0000-0000-00000C2D0000}"/>
    <cellStyle name="SAPBEXexcBad9 3 2 3 2 2" xfId="37763" xr:uid="{00000000-0005-0000-0000-00000D2D0000}"/>
    <cellStyle name="SAPBEXexcBad9 3 2 3 2 3" xfId="44705" xr:uid="{00000000-0005-0000-0000-00000E2D0000}"/>
    <cellStyle name="SAPBEXexcBad9 3 2 3 2 4" xfId="48432" xr:uid="{00000000-0005-0000-0000-00000F2D0000}"/>
    <cellStyle name="SAPBEXexcBad9 3 2 3 3" xfId="20854" xr:uid="{00000000-0005-0000-0000-0000102D0000}"/>
    <cellStyle name="SAPBEXexcBad9 3 2 3 4" xfId="27353" xr:uid="{00000000-0005-0000-0000-0000112D0000}"/>
    <cellStyle name="SAPBEXexcBad9 3 2 3 5" xfId="34021" xr:uid="{00000000-0005-0000-0000-0000122D0000}"/>
    <cellStyle name="SAPBEXexcBad9 3 2 3 6" xfId="41154" xr:uid="{00000000-0005-0000-0000-0000132D0000}"/>
    <cellStyle name="SAPBEXexcBad9 3 2 3 7" xfId="53997" xr:uid="{00000000-0005-0000-0000-0000142D0000}"/>
    <cellStyle name="SAPBEXexcBad9 3 2 30" xfId="11676" xr:uid="{00000000-0005-0000-0000-0000152D0000}"/>
    <cellStyle name="SAPBEXexcBad9 3 2 30 2" xfId="19135" xr:uid="{00000000-0005-0000-0000-0000162D0000}"/>
    <cellStyle name="SAPBEXexcBad9 3 2 30 3" xfId="25767" xr:uid="{00000000-0005-0000-0000-0000172D0000}"/>
    <cellStyle name="SAPBEXexcBad9 3 2 31" xfId="9409" xr:uid="{00000000-0005-0000-0000-0000182D0000}"/>
    <cellStyle name="SAPBEXexcBad9 3 2 32" xfId="14302" xr:uid="{00000000-0005-0000-0000-0000192D0000}"/>
    <cellStyle name="SAPBEXexcBad9 3 2 33" xfId="32214" xr:uid="{00000000-0005-0000-0000-00001A2D0000}"/>
    <cellStyle name="SAPBEXexcBad9 3 2 34" xfId="35672" xr:uid="{00000000-0005-0000-0000-00001B2D0000}"/>
    <cellStyle name="SAPBEXexcBad9 3 2 35" xfId="49516" xr:uid="{00000000-0005-0000-0000-00001C2D0000}"/>
    <cellStyle name="SAPBEXexcBad9 3 2 4" xfId="4043" xr:uid="{00000000-0005-0000-0000-00001D2D0000}"/>
    <cellStyle name="SAPBEXexcBad9 3 2 4 2" xfId="13930" xr:uid="{00000000-0005-0000-0000-00001E2D0000}"/>
    <cellStyle name="SAPBEXexcBad9 3 2 4 2 2" xfId="37265" xr:uid="{00000000-0005-0000-0000-00001F2D0000}"/>
    <cellStyle name="SAPBEXexcBad9 3 2 4 2 3" xfId="44211" xr:uid="{00000000-0005-0000-0000-0000202D0000}"/>
    <cellStyle name="SAPBEXexcBad9 3 2 4 2 4" xfId="53217" xr:uid="{00000000-0005-0000-0000-0000212D0000}"/>
    <cellStyle name="SAPBEXexcBad9 3 2 4 3" xfId="21026" xr:uid="{00000000-0005-0000-0000-0000222D0000}"/>
    <cellStyle name="SAPBEXexcBad9 3 2 4 4" xfId="27522" xr:uid="{00000000-0005-0000-0000-0000232D0000}"/>
    <cellStyle name="SAPBEXexcBad9 3 2 4 5" xfId="33517" xr:uid="{00000000-0005-0000-0000-0000242D0000}"/>
    <cellStyle name="SAPBEXexcBad9 3 2 4 6" xfId="40653" xr:uid="{00000000-0005-0000-0000-0000252D0000}"/>
    <cellStyle name="SAPBEXexcBad9 3 2 4 7" xfId="51021" xr:uid="{00000000-0005-0000-0000-0000262D0000}"/>
    <cellStyle name="SAPBEXexcBad9 3 2 5" xfId="5007" xr:uid="{00000000-0005-0000-0000-0000272D0000}"/>
    <cellStyle name="SAPBEXexcBad9 3 2 5 2" xfId="14864" xr:uid="{00000000-0005-0000-0000-0000282D0000}"/>
    <cellStyle name="SAPBEXexcBad9 3 2 5 2 2" xfId="38214" xr:uid="{00000000-0005-0000-0000-0000292D0000}"/>
    <cellStyle name="SAPBEXexcBad9 3 2 5 2 3" xfId="45135" xr:uid="{00000000-0005-0000-0000-00002A2D0000}"/>
    <cellStyle name="SAPBEXexcBad9 3 2 5 2 4" xfId="47912" xr:uid="{00000000-0005-0000-0000-00002B2D0000}"/>
    <cellStyle name="SAPBEXexcBad9 3 2 5 3" xfId="21910" xr:uid="{00000000-0005-0000-0000-00002C2D0000}"/>
    <cellStyle name="SAPBEXexcBad9 3 2 5 4" xfId="28374" xr:uid="{00000000-0005-0000-0000-00002D2D0000}"/>
    <cellStyle name="SAPBEXexcBad9 3 2 5 5" xfId="34548" xr:uid="{00000000-0005-0000-0000-00002E2D0000}"/>
    <cellStyle name="SAPBEXexcBad9 3 2 5 6" xfId="41589" xr:uid="{00000000-0005-0000-0000-00002F2D0000}"/>
    <cellStyle name="SAPBEXexcBad9 3 2 5 7" xfId="50477" xr:uid="{00000000-0005-0000-0000-0000302D0000}"/>
    <cellStyle name="SAPBEXexcBad9 3 2 6" xfId="5136" xr:uid="{00000000-0005-0000-0000-0000312D0000}"/>
    <cellStyle name="SAPBEXexcBad9 3 2 6 2" xfId="14993" xr:uid="{00000000-0005-0000-0000-0000322D0000}"/>
    <cellStyle name="SAPBEXexcBad9 3 2 6 2 2" xfId="38098" xr:uid="{00000000-0005-0000-0000-0000332D0000}"/>
    <cellStyle name="SAPBEXexcBad9 3 2 6 2 3" xfId="45023" xr:uid="{00000000-0005-0000-0000-0000342D0000}"/>
    <cellStyle name="SAPBEXexcBad9 3 2 6 2 4" xfId="48220" xr:uid="{00000000-0005-0000-0000-0000352D0000}"/>
    <cellStyle name="SAPBEXexcBad9 3 2 6 3" xfId="22036" xr:uid="{00000000-0005-0000-0000-0000362D0000}"/>
    <cellStyle name="SAPBEXexcBad9 3 2 6 4" xfId="28499" xr:uid="{00000000-0005-0000-0000-0000372D0000}"/>
    <cellStyle name="SAPBEXexcBad9 3 2 6 5" xfId="34433" xr:uid="{00000000-0005-0000-0000-0000382D0000}"/>
    <cellStyle name="SAPBEXexcBad9 3 2 6 6" xfId="41477" xr:uid="{00000000-0005-0000-0000-0000392D0000}"/>
    <cellStyle name="SAPBEXexcBad9 3 2 6 7" xfId="52900" xr:uid="{00000000-0005-0000-0000-00003A2D0000}"/>
    <cellStyle name="SAPBEXexcBad9 3 2 7" xfId="4836" xr:uid="{00000000-0005-0000-0000-00003B2D0000}"/>
    <cellStyle name="SAPBEXexcBad9 3 2 7 2" xfId="14698" xr:uid="{00000000-0005-0000-0000-00003C2D0000}"/>
    <cellStyle name="SAPBEXexcBad9 3 2 7 2 2" xfId="37673" xr:uid="{00000000-0005-0000-0000-00003D2D0000}"/>
    <cellStyle name="SAPBEXexcBad9 3 2 7 2 3" xfId="44617" xr:uid="{00000000-0005-0000-0000-00003E2D0000}"/>
    <cellStyle name="SAPBEXexcBad9 3 2 7 2 4" xfId="52590" xr:uid="{00000000-0005-0000-0000-00003F2D0000}"/>
    <cellStyle name="SAPBEXexcBad9 3 2 7 3" xfId="21747" xr:uid="{00000000-0005-0000-0000-0000402D0000}"/>
    <cellStyle name="SAPBEXexcBad9 3 2 7 4" xfId="28214" xr:uid="{00000000-0005-0000-0000-0000412D0000}"/>
    <cellStyle name="SAPBEXexcBad9 3 2 7 5" xfId="33932" xr:uid="{00000000-0005-0000-0000-0000422D0000}"/>
    <cellStyle name="SAPBEXexcBad9 3 2 7 6" xfId="41066" xr:uid="{00000000-0005-0000-0000-0000432D0000}"/>
    <cellStyle name="SAPBEXexcBad9 3 2 7 7" xfId="53493" xr:uid="{00000000-0005-0000-0000-0000442D0000}"/>
    <cellStyle name="SAPBEXexcBad9 3 2 8" xfId="5026" xr:uid="{00000000-0005-0000-0000-0000452D0000}"/>
    <cellStyle name="SAPBEXexcBad9 3 2 8 2" xfId="14883" xr:uid="{00000000-0005-0000-0000-0000462D0000}"/>
    <cellStyle name="SAPBEXexcBad9 3 2 8 2 2" xfId="38391" xr:uid="{00000000-0005-0000-0000-0000472D0000}"/>
    <cellStyle name="SAPBEXexcBad9 3 2 8 2 3" xfId="45309" xr:uid="{00000000-0005-0000-0000-0000482D0000}"/>
    <cellStyle name="SAPBEXexcBad9 3 2 8 2 4" xfId="49494" xr:uid="{00000000-0005-0000-0000-0000492D0000}"/>
    <cellStyle name="SAPBEXexcBad9 3 2 8 3" xfId="21929" xr:uid="{00000000-0005-0000-0000-00004A2D0000}"/>
    <cellStyle name="SAPBEXexcBad9 3 2 8 4" xfId="28393" xr:uid="{00000000-0005-0000-0000-00004B2D0000}"/>
    <cellStyle name="SAPBEXexcBad9 3 2 8 5" xfId="34725" xr:uid="{00000000-0005-0000-0000-00004C2D0000}"/>
    <cellStyle name="SAPBEXexcBad9 3 2 8 6" xfId="41763" xr:uid="{00000000-0005-0000-0000-00004D2D0000}"/>
    <cellStyle name="SAPBEXexcBad9 3 2 8 7" xfId="51587" xr:uid="{00000000-0005-0000-0000-00004E2D0000}"/>
    <cellStyle name="SAPBEXexcBad9 3 2 9" xfId="5314" xr:uid="{00000000-0005-0000-0000-00004F2D0000}"/>
    <cellStyle name="SAPBEXexcBad9 3 2 9 2" xfId="15171" xr:uid="{00000000-0005-0000-0000-0000502D0000}"/>
    <cellStyle name="SAPBEXexcBad9 3 2 9 2 2" xfId="38469" xr:uid="{00000000-0005-0000-0000-0000512D0000}"/>
    <cellStyle name="SAPBEXexcBad9 3 2 9 2 3" xfId="45387" xr:uid="{00000000-0005-0000-0000-0000522D0000}"/>
    <cellStyle name="SAPBEXexcBad9 3 2 9 2 4" xfId="49502" xr:uid="{00000000-0005-0000-0000-0000532D0000}"/>
    <cellStyle name="SAPBEXexcBad9 3 2 9 3" xfId="22213" xr:uid="{00000000-0005-0000-0000-0000542D0000}"/>
    <cellStyle name="SAPBEXexcBad9 3 2 9 4" xfId="28676" xr:uid="{00000000-0005-0000-0000-0000552D0000}"/>
    <cellStyle name="SAPBEXexcBad9 3 2 9 5" xfId="34803" xr:uid="{00000000-0005-0000-0000-0000562D0000}"/>
    <cellStyle name="SAPBEXexcBad9 3 2 9 6" xfId="41841" xr:uid="{00000000-0005-0000-0000-0000572D0000}"/>
    <cellStyle name="SAPBEXexcBad9 3 2 9 7" xfId="52638" xr:uid="{00000000-0005-0000-0000-0000582D0000}"/>
    <cellStyle name="SAPBEXexcBad9 3 20" xfId="8131" xr:uid="{00000000-0005-0000-0000-0000592D0000}"/>
    <cellStyle name="SAPBEXexcBad9 3 20 2" xfId="17915" xr:uid="{00000000-0005-0000-0000-00005A2D0000}"/>
    <cellStyle name="SAPBEXexcBad9 3 20 3" xfId="24860" xr:uid="{00000000-0005-0000-0000-00005B2D0000}"/>
    <cellStyle name="SAPBEXexcBad9 3 20 4" xfId="31280" xr:uid="{00000000-0005-0000-0000-00005C2D0000}"/>
    <cellStyle name="SAPBEXexcBad9 3 21" xfId="8125" xr:uid="{00000000-0005-0000-0000-00005D2D0000}"/>
    <cellStyle name="SAPBEXexcBad9 3 21 2" xfId="17909" xr:uid="{00000000-0005-0000-0000-00005E2D0000}"/>
    <cellStyle name="SAPBEXexcBad9 3 21 3" xfId="24855" xr:uid="{00000000-0005-0000-0000-00005F2D0000}"/>
    <cellStyle name="SAPBEXexcBad9 3 21 4" xfId="31275" xr:uid="{00000000-0005-0000-0000-0000602D0000}"/>
    <cellStyle name="SAPBEXexcBad9 3 22" xfId="11564" xr:uid="{00000000-0005-0000-0000-0000612D0000}"/>
    <cellStyle name="SAPBEXexcBad9 3 22 2" xfId="19023" xr:uid="{00000000-0005-0000-0000-0000622D0000}"/>
    <cellStyle name="SAPBEXexcBad9 3 22 3" xfId="25655" xr:uid="{00000000-0005-0000-0000-0000632D0000}"/>
    <cellStyle name="SAPBEXexcBad9 3 23" xfId="9279" xr:uid="{00000000-0005-0000-0000-0000642D0000}"/>
    <cellStyle name="SAPBEXexcBad9 3 24" xfId="13639" xr:uid="{00000000-0005-0000-0000-0000652D0000}"/>
    <cellStyle name="SAPBEXexcBad9 3 25" xfId="51265" xr:uid="{00000000-0005-0000-0000-0000662D0000}"/>
    <cellStyle name="SAPBEXexcBad9 3 3" xfId="917" xr:uid="{00000000-0005-0000-0000-0000672D0000}"/>
    <cellStyle name="SAPBEXexcBad9 3 3 2" xfId="2789" xr:uid="{00000000-0005-0000-0000-0000682D0000}"/>
    <cellStyle name="SAPBEXexcBad9 3 3 2 2" xfId="13016" xr:uid="{00000000-0005-0000-0000-0000692D0000}"/>
    <cellStyle name="SAPBEXexcBad9 3 3 2 2 2" xfId="20412" xr:uid="{00000000-0005-0000-0000-00006A2D0000}"/>
    <cellStyle name="SAPBEXexcBad9 3 3 2 2 3" xfId="27019" xr:uid="{00000000-0005-0000-0000-00006B2D0000}"/>
    <cellStyle name="SAPBEXexcBad9 3 3 2 3" xfId="10623" xr:uid="{00000000-0005-0000-0000-00006C2D0000}"/>
    <cellStyle name="SAPBEXexcBad9 3 3 2 4" xfId="8904" xr:uid="{00000000-0005-0000-0000-00006D2D0000}"/>
    <cellStyle name="SAPBEXexcBad9 3 3 2 5" xfId="13221" xr:uid="{00000000-0005-0000-0000-00006E2D0000}"/>
    <cellStyle name="SAPBEXexcBad9 3 3 2 6" xfId="37455" xr:uid="{00000000-0005-0000-0000-00006F2D0000}"/>
    <cellStyle name="SAPBEXexcBad9 3 3 2 7" xfId="44400" xr:uid="{00000000-0005-0000-0000-0000702D0000}"/>
    <cellStyle name="SAPBEXexcBad9 3 3 2 8" xfId="50730" xr:uid="{00000000-0005-0000-0000-0000712D0000}"/>
    <cellStyle name="SAPBEXexcBad9 3 3 3" xfId="11796" xr:uid="{00000000-0005-0000-0000-0000722D0000}"/>
    <cellStyle name="SAPBEXexcBad9 3 3 3 2" xfId="19255" xr:uid="{00000000-0005-0000-0000-0000732D0000}"/>
    <cellStyle name="SAPBEXexcBad9 3 3 3 3" xfId="25887" xr:uid="{00000000-0005-0000-0000-0000742D0000}"/>
    <cellStyle name="SAPBEXexcBad9 3 3 4" xfId="9617" xr:uid="{00000000-0005-0000-0000-0000752D0000}"/>
    <cellStyle name="SAPBEXexcBad9 3 3 5" xfId="11421" xr:uid="{00000000-0005-0000-0000-0000762D0000}"/>
    <cellStyle name="SAPBEXexcBad9 3 3 6" xfId="33713" xr:uid="{00000000-0005-0000-0000-0000772D0000}"/>
    <cellStyle name="SAPBEXexcBad9 3 3 7" xfId="40848" xr:uid="{00000000-0005-0000-0000-0000782D0000}"/>
    <cellStyle name="SAPBEXexcBad9 3 3 8" xfId="47858" xr:uid="{00000000-0005-0000-0000-0000792D0000}"/>
    <cellStyle name="SAPBEXexcBad9 3 4" xfId="1192" xr:uid="{00000000-0005-0000-0000-00007A2D0000}"/>
    <cellStyle name="SAPBEXexcBad9 3 4 2" xfId="10821" xr:uid="{00000000-0005-0000-0000-00007B2D0000}"/>
    <cellStyle name="SAPBEXexcBad9 3 4 2 2" xfId="13719" xr:uid="{00000000-0005-0000-0000-00007C2D0000}"/>
    <cellStyle name="SAPBEXexcBad9 3 4 2 3" xfId="37375" xr:uid="{00000000-0005-0000-0000-00007D2D0000}"/>
    <cellStyle name="SAPBEXexcBad9 3 4 2 4" xfId="44321" xr:uid="{00000000-0005-0000-0000-00007E2D0000}"/>
    <cellStyle name="SAPBEXexcBad9 3 4 2 5" xfId="51244" xr:uid="{00000000-0005-0000-0000-00007F2D0000}"/>
    <cellStyle name="SAPBEXexcBad9 3 4 3" xfId="11971" xr:uid="{00000000-0005-0000-0000-0000802D0000}"/>
    <cellStyle name="SAPBEXexcBad9 3 4 3 2" xfId="19430" xr:uid="{00000000-0005-0000-0000-0000812D0000}"/>
    <cellStyle name="SAPBEXexcBad9 3 4 3 3" xfId="26057" xr:uid="{00000000-0005-0000-0000-0000822D0000}"/>
    <cellStyle name="SAPBEXexcBad9 3 4 4" xfId="9860" xr:uid="{00000000-0005-0000-0000-0000832D0000}"/>
    <cellStyle name="SAPBEXexcBad9 3 4 5" xfId="13192" xr:uid="{00000000-0005-0000-0000-0000842D0000}"/>
    <cellStyle name="SAPBEXexcBad9 3 4 6" xfId="33629" xr:uid="{00000000-0005-0000-0000-0000852D0000}"/>
    <cellStyle name="SAPBEXexcBad9 3 4 7" xfId="40765" xr:uid="{00000000-0005-0000-0000-0000862D0000}"/>
    <cellStyle name="SAPBEXexcBad9 3 4 8" xfId="52795" xr:uid="{00000000-0005-0000-0000-0000872D0000}"/>
    <cellStyle name="SAPBEXexcBad9 3 5" xfId="1261" xr:uid="{00000000-0005-0000-0000-0000882D0000}"/>
    <cellStyle name="SAPBEXexcBad9 3 5 2" xfId="10140" xr:uid="{00000000-0005-0000-0000-0000892D0000}"/>
    <cellStyle name="SAPBEXexcBad9 3 5 2 2" xfId="13242" xr:uid="{00000000-0005-0000-0000-00008A2D0000}"/>
    <cellStyle name="SAPBEXexcBad9 3 5 2 3" xfId="38743" xr:uid="{00000000-0005-0000-0000-00008B2D0000}"/>
    <cellStyle name="SAPBEXexcBad9 3 5 2 4" xfId="45661" xr:uid="{00000000-0005-0000-0000-00008C2D0000}"/>
    <cellStyle name="SAPBEXexcBad9 3 5 2 5" xfId="50128" xr:uid="{00000000-0005-0000-0000-00008D2D0000}"/>
    <cellStyle name="SAPBEXexcBad9 3 5 3" xfId="10890" xr:uid="{00000000-0005-0000-0000-00008E2D0000}"/>
    <cellStyle name="SAPBEXexcBad9 3 5 3 2" xfId="9042" xr:uid="{00000000-0005-0000-0000-00008F2D0000}"/>
    <cellStyle name="SAPBEXexcBad9 3 5 4" xfId="12038" xr:uid="{00000000-0005-0000-0000-0000902D0000}"/>
    <cellStyle name="SAPBEXexcBad9 3 5 4 2" xfId="19497" xr:uid="{00000000-0005-0000-0000-0000912D0000}"/>
    <cellStyle name="SAPBEXexcBad9 3 5 4 3" xfId="26124" xr:uid="{00000000-0005-0000-0000-0000922D0000}"/>
    <cellStyle name="SAPBEXexcBad9 3 5 5" xfId="9929" xr:uid="{00000000-0005-0000-0000-0000932D0000}"/>
    <cellStyle name="SAPBEXexcBad9 3 5 6" xfId="13123" xr:uid="{00000000-0005-0000-0000-0000942D0000}"/>
    <cellStyle name="SAPBEXexcBad9 3 5 7" xfId="35078" xr:uid="{00000000-0005-0000-0000-0000952D0000}"/>
    <cellStyle name="SAPBEXexcBad9 3 5 8" xfId="42115" xr:uid="{00000000-0005-0000-0000-0000962D0000}"/>
    <cellStyle name="SAPBEXexcBad9 3 5 9" xfId="50875" xr:uid="{00000000-0005-0000-0000-0000972D0000}"/>
    <cellStyle name="SAPBEXexcBad9 3 6" xfId="1506" xr:uid="{00000000-0005-0000-0000-0000982D0000}"/>
    <cellStyle name="SAPBEXexcBad9 3 6 2" xfId="12165" xr:uid="{00000000-0005-0000-0000-0000992D0000}"/>
    <cellStyle name="SAPBEXexcBad9 3 6 2 2" xfId="19624" xr:uid="{00000000-0005-0000-0000-00009A2D0000}"/>
    <cellStyle name="SAPBEXexcBad9 3 6 2 3" xfId="26247" xr:uid="{00000000-0005-0000-0000-00009B2D0000}"/>
    <cellStyle name="SAPBEXexcBad9 3 6 2 4" xfId="38894" xr:uid="{00000000-0005-0000-0000-00009C2D0000}"/>
    <cellStyle name="SAPBEXexcBad9 3 6 2 5" xfId="45812" xr:uid="{00000000-0005-0000-0000-00009D2D0000}"/>
    <cellStyle name="SAPBEXexcBad9 3 6 2 6" xfId="48824" xr:uid="{00000000-0005-0000-0000-00009E2D0000}"/>
    <cellStyle name="SAPBEXexcBad9 3 6 3" xfId="11058" xr:uid="{00000000-0005-0000-0000-00009F2D0000}"/>
    <cellStyle name="SAPBEXexcBad9 3 6 4" xfId="18710" xr:uid="{00000000-0005-0000-0000-0000A02D0000}"/>
    <cellStyle name="SAPBEXexcBad9 3 6 5" xfId="35230" xr:uid="{00000000-0005-0000-0000-0000A12D0000}"/>
    <cellStyle name="SAPBEXexcBad9 3 6 6" xfId="42266" xr:uid="{00000000-0005-0000-0000-0000A22D0000}"/>
    <cellStyle name="SAPBEXexcBad9 3 6 7" xfId="50739" xr:uid="{00000000-0005-0000-0000-0000A32D0000}"/>
    <cellStyle name="SAPBEXexcBad9 3 7" xfId="1933" xr:uid="{00000000-0005-0000-0000-0000A42D0000}"/>
    <cellStyle name="SAPBEXexcBad9 3 7 2" xfId="12285" xr:uid="{00000000-0005-0000-0000-0000A52D0000}"/>
    <cellStyle name="SAPBEXexcBad9 3 7 2 2" xfId="19744" xr:uid="{00000000-0005-0000-0000-0000A62D0000}"/>
    <cellStyle name="SAPBEXexcBad9 3 7 2 3" xfId="26367" xr:uid="{00000000-0005-0000-0000-0000A72D0000}"/>
    <cellStyle name="SAPBEXexcBad9 3 7 2 4" xfId="39343" xr:uid="{00000000-0005-0000-0000-0000A82D0000}"/>
    <cellStyle name="SAPBEXexcBad9 3 7 2 5" xfId="46261" xr:uid="{00000000-0005-0000-0000-0000A92D0000}"/>
    <cellStyle name="SAPBEXexcBad9 3 7 2 6" xfId="48704" xr:uid="{00000000-0005-0000-0000-0000AA2D0000}"/>
    <cellStyle name="SAPBEXexcBad9 3 7 3" xfId="11355" xr:uid="{00000000-0005-0000-0000-0000AB2D0000}"/>
    <cellStyle name="SAPBEXexcBad9 3 7 4" xfId="18888" xr:uid="{00000000-0005-0000-0000-0000AC2D0000}"/>
    <cellStyle name="SAPBEXexcBad9 3 7 5" xfId="35709" xr:uid="{00000000-0005-0000-0000-0000AD2D0000}"/>
    <cellStyle name="SAPBEXexcBad9 3 7 6" xfId="42715" xr:uid="{00000000-0005-0000-0000-0000AE2D0000}"/>
    <cellStyle name="SAPBEXexcBad9 3 7 7" xfId="53577" xr:uid="{00000000-0005-0000-0000-0000AF2D0000}"/>
    <cellStyle name="SAPBEXexcBad9 3 8" xfId="2145" xr:uid="{00000000-0005-0000-0000-0000B02D0000}"/>
    <cellStyle name="SAPBEXexcBad9 3 8 2" xfId="12409" xr:uid="{00000000-0005-0000-0000-0000B12D0000}"/>
    <cellStyle name="SAPBEXexcBad9 3 8 2 2" xfId="19865" xr:uid="{00000000-0005-0000-0000-0000B22D0000}"/>
    <cellStyle name="SAPBEXexcBad9 3 8 2 3" xfId="26487" xr:uid="{00000000-0005-0000-0000-0000B32D0000}"/>
    <cellStyle name="SAPBEXexcBad9 3 8 2 4" xfId="40369" xr:uid="{00000000-0005-0000-0000-0000B42D0000}"/>
    <cellStyle name="SAPBEXexcBad9 3 8 2 5" xfId="47287" xr:uid="{00000000-0005-0000-0000-0000B52D0000}"/>
    <cellStyle name="SAPBEXexcBad9 3 8 2 6" xfId="47765" xr:uid="{00000000-0005-0000-0000-0000B62D0000}"/>
    <cellStyle name="SAPBEXexcBad9 3 8 3" xfId="10341" xr:uid="{00000000-0005-0000-0000-0000B72D0000}"/>
    <cellStyle name="SAPBEXexcBad9 3 8 4" xfId="13319" xr:uid="{00000000-0005-0000-0000-0000B82D0000}"/>
    <cellStyle name="SAPBEXexcBad9 3 8 5" xfId="20188" xr:uid="{00000000-0005-0000-0000-0000B92D0000}"/>
    <cellStyle name="SAPBEXexcBad9 3 8 6" xfId="36785" xr:uid="{00000000-0005-0000-0000-0000BA2D0000}"/>
    <cellStyle name="SAPBEXexcBad9 3 8 7" xfId="43741" xr:uid="{00000000-0005-0000-0000-0000BB2D0000}"/>
    <cellStyle name="SAPBEXexcBad9 3 8 8" xfId="54378" xr:uid="{00000000-0005-0000-0000-0000BC2D0000}"/>
    <cellStyle name="SAPBEXexcBad9 3 9" xfId="2299" xr:uid="{00000000-0005-0000-0000-0000BD2D0000}"/>
    <cellStyle name="SAPBEXexcBad9 3 9 2" xfId="12552" xr:uid="{00000000-0005-0000-0000-0000BE2D0000}"/>
    <cellStyle name="SAPBEXexcBad9 3 9 3" xfId="19989" xr:uid="{00000000-0005-0000-0000-0000BF2D0000}"/>
    <cellStyle name="SAPBEXexcBad9 3 9 4" xfId="26607" xr:uid="{00000000-0005-0000-0000-0000C02D0000}"/>
    <cellStyle name="SAPBEXexcBad9 3 9 5" xfId="37039" xr:uid="{00000000-0005-0000-0000-0000C12D0000}"/>
    <cellStyle name="SAPBEXexcBad9 3 9 6" xfId="43985" xr:uid="{00000000-0005-0000-0000-0000C22D0000}"/>
    <cellStyle name="SAPBEXexcBad9 3 9 7" xfId="51246" xr:uid="{00000000-0005-0000-0000-0000C32D0000}"/>
    <cellStyle name="SAPBEXexcBad9 4" xfId="359" xr:uid="{00000000-0005-0000-0000-0000C42D0000}"/>
    <cellStyle name="SAPBEXexcBad9 4 10" xfId="5420" xr:uid="{00000000-0005-0000-0000-0000C52D0000}"/>
    <cellStyle name="SAPBEXexcBad9 4 10 2" xfId="15277" xr:uid="{00000000-0005-0000-0000-0000C62D0000}"/>
    <cellStyle name="SAPBEXexcBad9 4 10 2 2" xfId="38655" xr:uid="{00000000-0005-0000-0000-0000C72D0000}"/>
    <cellStyle name="SAPBEXexcBad9 4 10 2 3" xfId="45573" xr:uid="{00000000-0005-0000-0000-0000C82D0000}"/>
    <cellStyle name="SAPBEXexcBad9 4 10 2 4" xfId="48398" xr:uid="{00000000-0005-0000-0000-0000C92D0000}"/>
    <cellStyle name="SAPBEXexcBad9 4 10 3" xfId="22318" xr:uid="{00000000-0005-0000-0000-0000CA2D0000}"/>
    <cellStyle name="SAPBEXexcBad9 4 10 4" xfId="28780" xr:uid="{00000000-0005-0000-0000-0000CB2D0000}"/>
    <cellStyle name="SAPBEXexcBad9 4 10 5" xfId="34989" xr:uid="{00000000-0005-0000-0000-0000CC2D0000}"/>
    <cellStyle name="SAPBEXexcBad9 4 10 6" xfId="42027" xr:uid="{00000000-0005-0000-0000-0000CD2D0000}"/>
    <cellStyle name="SAPBEXexcBad9 4 10 7" xfId="52109" xr:uid="{00000000-0005-0000-0000-0000CE2D0000}"/>
    <cellStyle name="SAPBEXexcBad9 4 11" xfId="6633" xr:uid="{00000000-0005-0000-0000-0000CF2D0000}"/>
    <cellStyle name="SAPBEXexcBad9 4 11 2" xfId="16476" xr:uid="{00000000-0005-0000-0000-0000D02D0000}"/>
    <cellStyle name="SAPBEXexcBad9 4 11 2 2" xfId="39037" xr:uid="{00000000-0005-0000-0000-0000D12D0000}"/>
    <cellStyle name="SAPBEXexcBad9 4 11 2 3" xfId="45955" xr:uid="{00000000-0005-0000-0000-0000D22D0000}"/>
    <cellStyle name="SAPBEXexcBad9 4 11 2 4" xfId="48897" xr:uid="{00000000-0005-0000-0000-0000D32D0000}"/>
    <cellStyle name="SAPBEXexcBad9 4 11 3" xfId="23480" xr:uid="{00000000-0005-0000-0000-0000D42D0000}"/>
    <cellStyle name="SAPBEXexcBad9 4 11 4" xfId="29929" xr:uid="{00000000-0005-0000-0000-0000D52D0000}"/>
    <cellStyle name="SAPBEXexcBad9 4 11 5" xfId="35374" xr:uid="{00000000-0005-0000-0000-0000D62D0000}"/>
    <cellStyle name="SAPBEXexcBad9 4 11 6" xfId="42409" xr:uid="{00000000-0005-0000-0000-0000D72D0000}"/>
    <cellStyle name="SAPBEXexcBad9 4 11 7" xfId="54244" xr:uid="{00000000-0005-0000-0000-0000D82D0000}"/>
    <cellStyle name="SAPBEXexcBad9 4 12" xfId="6887" xr:uid="{00000000-0005-0000-0000-0000D92D0000}"/>
    <cellStyle name="SAPBEXexcBad9 4 12 2" xfId="16677" xr:uid="{00000000-0005-0000-0000-0000DA2D0000}"/>
    <cellStyle name="SAPBEXexcBad9 4 12 2 2" xfId="39117" xr:uid="{00000000-0005-0000-0000-0000DB2D0000}"/>
    <cellStyle name="SAPBEXexcBad9 4 12 2 3" xfId="46035" xr:uid="{00000000-0005-0000-0000-0000DC2D0000}"/>
    <cellStyle name="SAPBEXexcBad9 4 12 2 4" xfId="48194" xr:uid="{00000000-0005-0000-0000-0000DD2D0000}"/>
    <cellStyle name="SAPBEXexcBad9 4 12 3" xfId="23645" xr:uid="{00000000-0005-0000-0000-0000DE2D0000}"/>
    <cellStyle name="SAPBEXexcBad9 4 12 4" xfId="30083" xr:uid="{00000000-0005-0000-0000-0000DF2D0000}"/>
    <cellStyle name="SAPBEXexcBad9 4 12 5" xfId="35478" xr:uid="{00000000-0005-0000-0000-0000E02D0000}"/>
    <cellStyle name="SAPBEXexcBad9 4 12 6" xfId="42489" xr:uid="{00000000-0005-0000-0000-0000E12D0000}"/>
    <cellStyle name="SAPBEXexcBad9 4 12 7" xfId="52249" xr:uid="{00000000-0005-0000-0000-0000E22D0000}"/>
    <cellStyle name="SAPBEXexcBad9 4 13" xfId="6554" xr:uid="{00000000-0005-0000-0000-0000E32D0000}"/>
    <cellStyle name="SAPBEXexcBad9 4 13 2" xfId="16397" xr:uid="{00000000-0005-0000-0000-0000E42D0000}"/>
    <cellStyle name="SAPBEXexcBad9 4 13 2 2" xfId="39905" xr:uid="{00000000-0005-0000-0000-0000E52D0000}"/>
    <cellStyle name="SAPBEXexcBad9 4 13 2 3" xfId="46823" xr:uid="{00000000-0005-0000-0000-0000E62D0000}"/>
    <cellStyle name="SAPBEXexcBad9 4 13 2 4" xfId="49806" xr:uid="{00000000-0005-0000-0000-0000E72D0000}"/>
    <cellStyle name="SAPBEXexcBad9 4 13 3" xfId="23403" xr:uid="{00000000-0005-0000-0000-0000E82D0000}"/>
    <cellStyle name="SAPBEXexcBad9 4 13 4" xfId="29853" xr:uid="{00000000-0005-0000-0000-0000E92D0000}"/>
    <cellStyle name="SAPBEXexcBad9 4 13 5" xfId="36290" xr:uid="{00000000-0005-0000-0000-0000EA2D0000}"/>
    <cellStyle name="SAPBEXexcBad9 4 13 6" xfId="43277" xr:uid="{00000000-0005-0000-0000-0000EB2D0000}"/>
    <cellStyle name="SAPBEXexcBad9 4 13 7" xfId="54418" xr:uid="{00000000-0005-0000-0000-0000EC2D0000}"/>
    <cellStyle name="SAPBEXexcBad9 4 14" xfId="6521" xr:uid="{00000000-0005-0000-0000-0000ED2D0000}"/>
    <cellStyle name="SAPBEXexcBad9 4 14 2" xfId="16364" xr:uid="{00000000-0005-0000-0000-0000EE2D0000}"/>
    <cellStyle name="SAPBEXexcBad9 4 14 2 2" xfId="39151" xr:uid="{00000000-0005-0000-0000-0000EF2D0000}"/>
    <cellStyle name="SAPBEXexcBad9 4 14 2 3" xfId="46069" xr:uid="{00000000-0005-0000-0000-0000F02D0000}"/>
    <cellStyle name="SAPBEXexcBad9 4 14 2 4" xfId="49918" xr:uid="{00000000-0005-0000-0000-0000F12D0000}"/>
    <cellStyle name="SAPBEXexcBad9 4 14 3" xfId="23371" xr:uid="{00000000-0005-0000-0000-0000F22D0000}"/>
    <cellStyle name="SAPBEXexcBad9 4 14 4" xfId="29821" xr:uid="{00000000-0005-0000-0000-0000F32D0000}"/>
    <cellStyle name="SAPBEXexcBad9 4 14 5" xfId="35515" xr:uid="{00000000-0005-0000-0000-0000F42D0000}"/>
    <cellStyle name="SAPBEXexcBad9 4 14 6" xfId="42523" xr:uid="{00000000-0005-0000-0000-0000F52D0000}"/>
    <cellStyle name="SAPBEXexcBad9 4 14 7" xfId="52676" xr:uid="{00000000-0005-0000-0000-0000F62D0000}"/>
    <cellStyle name="SAPBEXexcBad9 4 15" xfId="6323" xr:uid="{00000000-0005-0000-0000-0000F72D0000}"/>
    <cellStyle name="SAPBEXexcBad9 4 15 2" xfId="16168" xr:uid="{00000000-0005-0000-0000-0000F82D0000}"/>
    <cellStyle name="SAPBEXexcBad9 4 15 2 2" xfId="39306" xr:uid="{00000000-0005-0000-0000-0000F92D0000}"/>
    <cellStyle name="SAPBEXexcBad9 4 15 2 3" xfId="46224" xr:uid="{00000000-0005-0000-0000-0000FA2D0000}"/>
    <cellStyle name="SAPBEXexcBad9 4 15 2 4" xfId="48297" xr:uid="{00000000-0005-0000-0000-0000FB2D0000}"/>
    <cellStyle name="SAPBEXexcBad9 4 15 3" xfId="23176" xr:uid="{00000000-0005-0000-0000-0000FC2D0000}"/>
    <cellStyle name="SAPBEXexcBad9 4 15 4" xfId="29630" xr:uid="{00000000-0005-0000-0000-0000FD2D0000}"/>
    <cellStyle name="SAPBEXexcBad9 4 15 5" xfId="35670" xr:uid="{00000000-0005-0000-0000-0000FE2D0000}"/>
    <cellStyle name="SAPBEXexcBad9 4 15 6" xfId="42678" xr:uid="{00000000-0005-0000-0000-0000FF2D0000}"/>
    <cellStyle name="SAPBEXexcBad9 4 15 7" xfId="52986" xr:uid="{00000000-0005-0000-0000-0000002E0000}"/>
    <cellStyle name="SAPBEXexcBad9 4 16" xfId="6348" xr:uid="{00000000-0005-0000-0000-0000012E0000}"/>
    <cellStyle name="SAPBEXexcBad9 4 16 2" xfId="16193" xr:uid="{00000000-0005-0000-0000-0000022E0000}"/>
    <cellStyle name="SAPBEXexcBad9 4 16 2 2" xfId="39822" xr:uid="{00000000-0005-0000-0000-0000032E0000}"/>
    <cellStyle name="SAPBEXexcBad9 4 16 2 3" xfId="46740" xr:uid="{00000000-0005-0000-0000-0000042E0000}"/>
    <cellStyle name="SAPBEXexcBad9 4 16 2 4" xfId="49158" xr:uid="{00000000-0005-0000-0000-0000052E0000}"/>
    <cellStyle name="SAPBEXexcBad9 4 16 3" xfId="23200" xr:uid="{00000000-0005-0000-0000-0000062E0000}"/>
    <cellStyle name="SAPBEXexcBad9 4 16 4" xfId="29654" xr:uid="{00000000-0005-0000-0000-0000072E0000}"/>
    <cellStyle name="SAPBEXexcBad9 4 16 5" xfId="36206" xr:uid="{00000000-0005-0000-0000-0000082E0000}"/>
    <cellStyle name="SAPBEXexcBad9 4 16 6" xfId="43194" xr:uid="{00000000-0005-0000-0000-0000092E0000}"/>
    <cellStyle name="SAPBEXexcBad9 4 16 7" xfId="54429" xr:uid="{00000000-0005-0000-0000-00000A2E0000}"/>
    <cellStyle name="SAPBEXexcBad9 4 17" xfId="7173" xr:uid="{00000000-0005-0000-0000-00000B2E0000}"/>
    <cellStyle name="SAPBEXexcBad9 4 17 2" xfId="16963" xr:uid="{00000000-0005-0000-0000-00000C2E0000}"/>
    <cellStyle name="SAPBEXexcBad9 4 17 2 2" xfId="39504" xr:uid="{00000000-0005-0000-0000-00000D2E0000}"/>
    <cellStyle name="SAPBEXexcBad9 4 17 2 3" xfId="46422" xr:uid="{00000000-0005-0000-0000-00000E2E0000}"/>
    <cellStyle name="SAPBEXexcBad9 4 17 2 4" xfId="50040" xr:uid="{00000000-0005-0000-0000-00000F2E0000}"/>
    <cellStyle name="SAPBEXexcBad9 4 17 3" xfId="23926" xr:uid="{00000000-0005-0000-0000-0000102E0000}"/>
    <cellStyle name="SAPBEXexcBad9 4 17 4" xfId="30360" xr:uid="{00000000-0005-0000-0000-0000112E0000}"/>
    <cellStyle name="SAPBEXexcBad9 4 17 5" xfId="35873" xr:uid="{00000000-0005-0000-0000-0000122E0000}"/>
    <cellStyle name="SAPBEXexcBad9 4 17 6" xfId="42876" xr:uid="{00000000-0005-0000-0000-0000132E0000}"/>
    <cellStyle name="SAPBEXexcBad9 4 17 7" xfId="51459" xr:uid="{00000000-0005-0000-0000-0000142E0000}"/>
    <cellStyle name="SAPBEXexcBad9 4 18" xfId="6417" xr:uid="{00000000-0005-0000-0000-0000152E0000}"/>
    <cellStyle name="SAPBEXexcBad9 4 18 2" xfId="16262" xr:uid="{00000000-0005-0000-0000-0000162E0000}"/>
    <cellStyle name="SAPBEXexcBad9 4 18 2 2" xfId="40221" xr:uid="{00000000-0005-0000-0000-0000172E0000}"/>
    <cellStyle name="SAPBEXexcBad9 4 18 2 3" xfId="47139" xr:uid="{00000000-0005-0000-0000-0000182E0000}"/>
    <cellStyle name="SAPBEXexcBad9 4 18 2 4" xfId="48945" xr:uid="{00000000-0005-0000-0000-0000192E0000}"/>
    <cellStyle name="SAPBEXexcBad9 4 18 3" xfId="23269" xr:uid="{00000000-0005-0000-0000-00001A2E0000}"/>
    <cellStyle name="SAPBEXexcBad9 4 18 4" xfId="29721" xr:uid="{00000000-0005-0000-0000-00001B2E0000}"/>
    <cellStyle name="SAPBEXexcBad9 4 18 5" xfId="36636" xr:uid="{00000000-0005-0000-0000-00001C2E0000}"/>
    <cellStyle name="SAPBEXexcBad9 4 18 6" xfId="43593" xr:uid="{00000000-0005-0000-0000-00001D2E0000}"/>
    <cellStyle name="SAPBEXexcBad9 4 18 7" xfId="53584" xr:uid="{00000000-0005-0000-0000-00001E2E0000}"/>
    <cellStyle name="SAPBEXexcBad9 4 19" xfId="6657" xr:uid="{00000000-0005-0000-0000-00001F2E0000}"/>
    <cellStyle name="SAPBEXexcBad9 4 19 2" xfId="16500" xr:uid="{00000000-0005-0000-0000-0000202E0000}"/>
    <cellStyle name="SAPBEXexcBad9 4 19 2 2" xfId="39816" xr:uid="{00000000-0005-0000-0000-0000212E0000}"/>
    <cellStyle name="SAPBEXexcBad9 4 19 2 3" xfId="46734" xr:uid="{00000000-0005-0000-0000-0000222E0000}"/>
    <cellStyle name="SAPBEXexcBad9 4 19 2 4" xfId="50021" xr:uid="{00000000-0005-0000-0000-0000232E0000}"/>
    <cellStyle name="SAPBEXexcBad9 4 19 3" xfId="23504" xr:uid="{00000000-0005-0000-0000-0000242E0000}"/>
    <cellStyle name="SAPBEXexcBad9 4 19 4" xfId="29953" xr:uid="{00000000-0005-0000-0000-0000252E0000}"/>
    <cellStyle name="SAPBEXexcBad9 4 19 5" xfId="36200" xr:uid="{00000000-0005-0000-0000-0000262E0000}"/>
    <cellStyle name="SAPBEXexcBad9 4 19 6" xfId="43188" xr:uid="{00000000-0005-0000-0000-0000272E0000}"/>
    <cellStyle name="SAPBEXexcBad9 4 19 7" xfId="51465" xr:uid="{00000000-0005-0000-0000-0000282E0000}"/>
    <cellStyle name="SAPBEXexcBad9 4 2" xfId="2591" xr:uid="{00000000-0005-0000-0000-0000292E0000}"/>
    <cellStyle name="SAPBEXexcBad9 4 2 2" xfId="12826" xr:uid="{00000000-0005-0000-0000-00002A2E0000}"/>
    <cellStyle name="SAPBEXexcBad9 4 2 2 2" xfId="20232" xr:uid="{00000000-0005-0000-0000-00002B2E0000}"/>
    <cellStyle name="SAPBEXexcBad9 4 2 2 3" xfId="26843" xr:uid="{00000000-0005-0000-0000-00002C2E0000}"/>
    <cellStyle name="SAPBEXexcBad9 4 2 2 4" xfId="37722" xr:uid="{00000000-0005-0000-0000-00002D2E0000}"/>
    <cellStyle name="SAPBEXexcBad9 4 2 2 5" xfId="44666" xr:uid="{00000000-0005-0000-0000-00002E2E0000}"/>
    <cellStyle name="SAPBEXexcBad9 4 2 2 6" xfId="49106" xr:uid="{00000000-0005-0000-0000-00002F2E0000}"/>
    <cellStyle name="SAPBEXexcBad9 4 2 3" xfId="10287" xr:uid="{00000000-0005-0000-0000-0000302E0000}"/>
    <cellStyle name="SAPBEXexcBad9 4 2 4" xfId="11155" xr:uid="{00000000-0005-0000-0000-0000312E0000}"/>
    <cellStyle name="SAPBEXexcBad9 4 2 5" xfId="13248" xr:uid="{00000000-0005-0000-0000-0000322E0000}"/>
    <cellStyle name="SAPBEXexcBad9 4 2 6" xfId="33981" xr:uid="{00000000-0005-0000-0000-0000332E0000}"/>
    <cellStyle name="SAPBEXexcBad9 4 2 7" xfId="41115" xr:uid="{00000000-0005-0000-0000-0000342E0000}"/>
    <cellStyle name="SAPBEXexcBad9 4 2 8" xfId="52528" xr:uid="{00000000-0005-0000-0000-0000352E0000}"/>
    <cellStyle name="SAPBEXexcBad9 4 20" xfId="7413" xr:uid="{00000000-0005-0000-0000-0000362E0000}"/>
    <cellStyle name="SAPBEXexcBad9 4 20 2" xfId="17199" xr:uid="{00000000-0005-0000-0000-0000372E0000}"/>
    <cellStyle name="SAPBEXexcBad9 4 20 2 2" xfId="40274" xr:uid="{00000000-0005-0000-0000-0000382E0000}"/>
    <cellStyle name="SAPBEXexcBad9 4 20 2 3" xfId="47192" xr:uid="{00000000-0005-0000-0000-0000392E0000}"/>
    <cellStyle name="SAPBEXexcBad9 4 20 2 4" xfId="48746" xr:uid="{00000000-0005-0000-0000-00003A2E0000}"/>
    <cellStyle name="SAPBEXexcBad9 4 20 3" xfId="24161" xr:uid="{00000000-0005-0000-0000-00003B2E0000}"/>
    <cellStyle name="SAPBEXexcBad9 4 20 4" xfId="30589" xr:uid="{00000000-0005-0000-0000-00003C2E0000}"/>
    <cellStyle name="SAPBEXexcBad9 4 20 5" xfId="36689" xr:uid="{00000000-0005-0000-0000-00003D2E0000}"/>
    <cellStyle name="SAPBEXexcBad9 4 20 6" xfId="43646" xr:uid="{00000000-0005-0000-0000-00003E2E0000}"/>
    <cellStyle name="SAPBEXexcBad9 4 20 7" xfId="54208" xr:uid="{00000000-0005-0000-0000-00003F2E0000}"/>
    <cellStyle name="SAPBEXexcBad9 4 21" xfId="5673" xr:uid="{00000000-0005-0000-0000-0000402E0000}"/>
    <cellStyle name="SAPBEXexcBad9 4 21 2" xfId="15528" xr:uid="{00000000-0005-0000-0000-0000412E0000}"/>
    <cellStyle name="SAPBEXexcBad9 4 21 2 2" xfId="40499" xr:uid="{00000000-0005-0000-0000-0000422E0000}"/>
    <cellStyle name="SAPBEXexcBad9 4 21 2 3" xfId="47417" xr:uid="{00000000-0005-0000-0000-0000432E0000}"/>
    <cellStyle name="SAPBEXexcBad9 4 21 2 4" xfId="47576" xr:uid="{00000000-0005-0000-0000-0000442E0000}"/>
    <cellStyle name="SAPBEXexcBad9 4 21 3" xfId="22558" xr:uid="{00000000-0005-0000-0000-0000452E0000}"/>
    <cellStyle name="SAPBEXexcBad9 4 21 4" xfId="29019" xr:uid="{00000000-0005-0000-0000-0000462E0000}"/>
    <cellStyle name="SAPBEXexcBad9 4 21 5" xfId="36915" xr:uid="{00000000-0005-0000-0000-0000472E0000}"/>
    <cellStyle name="SAPBEXexcBad9 4 21 6" xfId="43871" xr:uid="{00000000-0005-0000-0000-0000482E0000}"/>
    <cellStyle name="SAPBEXexcBad9 4 21 7" xfId="51490" xr:uid="{00000000-0005-0000-0000-0000492E0000}"/>
    <cellStyle name="SAPBEXexcBad9 4 22" xfId="5631" xr:uid="{00000000-0005-0000-0000-00004A2E0000}"/>
    <cellStyle name="SAPBEXexcBad9 4 22 2" xfId="15486" xr:uid="{00000000-0005-0000-0000-00004B2E0000}"/>
    <cellStyle name="SAPBEXexcBad9 4 22 3" xfId="22518" xr:uid="{00000000-0005-0000-0000-00004C2E0000}"/>
    <cellStyle name="SAPBEXexcBad9 4 22 4" xfId="28979" xr:uid="{00000000-0005-0000-0000-00004D2E0000}"/>
    <cellStyle name="SAPBEXexcBad9 4 22 5" xfId="37169" xr:uid="{00000000-0005-0000-0000-00004E2E0000}"/>
    <cellStyle name="SAPBEXexcBad9 4 22 6" xfId="44115" xr:uid="{00000000-0005-0000-0000-00004F2E0000}"/>
    <cellStyle name="SAPBEXexcBad9 4 22 7" xfId="52587" xr:uid="{00000000-0005-0000-0000-0000502E0000}"/>
    <cellStyle name="SAPBEXexcBad9 4 23" xfId="8473" xr:uid="{00000000-0005-0000-0000-0000512E0000}"/>
    <cellStyle name="SAPBEXexcBad9 4 23 2" xfId="18257" xr:uid="{00000000-0005-0000-0000-0000522E0000}"/>
    <cellStyle name="SAPBEXexcBad9 4 23 3" xfId="25194" xr:uid="{00000000-0005-0000-0000-0000532E0000}"/>
    <cellStyle name="SAPBEXexcBad9 4 23 4" xfId="31607" xr:uid="{00000000-0005-0000-0000-0000542E0000}"/>
    <cellStyle name="SAPBEXexcBad9 4 24" xfId="7736" xr:uid="{00000000-0005-0000-0000-0000552E0000}"/>
    <cellStyle name="SAPBEXexcBad9 4 24 2" xfId="17521" xr:uid="{00000000-0005-0000-0000-0000562E0000}"/>
    <cellStyle name="SAPBEXexcBad9 4 24 3" xfId="24478" xr:uid="{00000000-0005-0000-0000-0000572E0000}"/>
    <cellStyle name="SAPBEXexcBad9 4 24 4" xfId="30904" xr:uid="{00000000-0005-0000-0000-0000582E0000}"/>
    <cellStyle name="SAPBEXexcBad9 4 25" xfId="8564" xr:uid="{00000000-0005-0000-0000-0000592E0000}"/>
    <cellStyle name="SAPBEXexcBad9 4 25 2" xfId="18348" xr:uid="{00000000-0005-0000-0000-00005A2E0000}"/>
    <cellStyle name="SAPBEXexcBad9 4 25 3" xfId="25284" xr:uid="{00000000-0005-0000-0000-00005B2E0000}"/>
    <cellStyle name="SAPBEXexcBad9 4 25 4" xfId="31697" xr:uid="{00000000-0005-0000-0000-00005C2E0000}"/>
    <cellStyle name="SAPBEXexcBad9 4 26" xfId="8299" xr:uid="{00000000-0005-0000-0000-00005D2E0000}"/>
    <cellStyle name="SAPBEXexcBad9 4 26 2" xfId="18083" xr:uid="{00000000-0005-0000-0000-00005E2E0000}"/>
    <cellStyle name="SAPBEXexcBad9 4 26 3" xfId="25025" xr:uid="{00000000-0005-0000-0000-00005F2E0000}"/>
    <cellStyle name="SAPBEXexcBad9 4 26 4" xfId="31441" xr:uid="{00000000-0005-0000-0000-0000602E0000}"/>
    <cellStyle name="SAPBEXexcBad9 4 27" xfId="8796" xr:uid="{00000000-0005-0000-0000-0000612E0000}"/>
    <cellStyle name="SAPBEXexcBad9 4 27 2" xfId="18580" xr:uid="{00000000-0005-0000-0000-0000622E0000}"/>
    <cellStyle name="SAPBEXexcBad9 4 27 3" xfId="25512" xr:uid="{00000000-0005-0000-0000-0000632E0000}"/>
    <cellStyle name="SAPBEXexcBad9 4 27 4" xfId="31924" xr:uid="{00000000-0005-0000-0000-0000642E0000}"/>
    <cellStyle name="SAPBEXexcBad9 4 28" xfId="8208" xr:uid="{00000000-0005-0000-0000-0000652E0000}"/>
    <cellStyle name="SAPBEXexcBad9 4 28 2" xfId="17992" xr:uid="{00000000-0005-0000-0000-0000662E0000}"/>
    <cellStyle name="SAPBEXexcBad9 4 28 3" xfId="24936" xr:uid="{00000000-0005-0000-0000-0000672E0000}"/>
    <cellStyle name="SAPBEXexcBad9 4 28 4" xfId="31355" xr:uid="{00000000-0005-0000-0000-0000682E0000}"/>
    <cellStyle name="SAPBEXexcBad9 4 29" xfId="8565" xr:uid="{00000000-0005-0000-0000-0000692E0000}"/>
    <cellStyle name="SAPBEXexcBad9 4 29 2" xfId="18349" xr:uid="{00000000-0005-0000-0000-00006A2E0000}"/>
    <cellStyle name="SAPBEXexcBad9 4 29 3" xfId="25285" xr:uid="{00000000-0005-0000-0000-00006B2E0000}"/>
    <cellStyle name="SAPBEXexcBad9 4 29 4" xfId="31698" xr:uid="{00000000-0005-0000-0000-00006C2E0000}"/>
    <cellStyle name="SAPBEXexcBad9 4 3" xfId="3780" xr:uid="{00000000-0005-0000-0000-00006D2E0000}"/>
    <cellStyle name="SAPBEXexcBad9 4 3 2" xfId="13702" xr:uid="{00000000-0005-0000-0000-00006E2E0000}"/>
    <cellStyle name="SAPBEXexcBad9 4 3 2 2" xfId="37433" xr:uid="{00000000-0005-0000-0000-00006F2E0000}"/>
    <cellStyle name="SAPBEXexcBad9 4 3 2 3" xfId="44378" xr:uid="{00000000-0005-0000-0000-0000702E0000}"/>
    <cellStyle name="SAPBEXexcBad9 4 3 2 4" xfId="53086" xr:uid="{00000000-0005-0000-0000-0000712E0000}"/>
    <cellStyle name="SAPBEXexcBad9 4 3 3" xfId="20856" xr:uid="{00000000-0005-0000-0000-0000722E0000}"/>
    <cellStyle name="SAPBEXexcBad9 4 3 4" xfId="27355" xr:uid="{00000000-0005-0000-0000-0000732E0000}"/>
    <cellStyle name="SAPBEXexcBad9 4 3 5" xfId="33690" xr:uid="{00000000-0005-0000-0000-0000742E0000}"/>
    <cellStyle name="SAPBEXexcBad9 4 3 6" xfId="40825" xr:uid="{00000000-0005-0000-0000-0000752E0000}"/>
    <cellStyle name="SAPBEXexcBad9 4 3 7" xfId="54410" xr:uid="{00000000-0005-0000-0000-0000762E0000}"/>
    <cellStyle name="SAPBEXexcBad9 4 30" xfId="11521" xr:uid="{00000000-0005-0000-0000-0000772E0000}"/>
    <cellStyle name="SAPBEXexcBad9 4 30 2" xfId="18980" xr:uid="{00000000-0005-0000-0000-0000782E0000}"/>
    <cellStyle name="SAPBEXexcBad9 4 30 3" xfId="25612" xr:uid="{00000000-0005-0000-0000-0000792E0000}"/>
    <cellStyle name="SAPBEXexcBad9 4 31" xfId="9172" xr:uid="{00000000-0005-0000-0000-00007A2E0000}"/>
    <cellStyle name="SAPBEXexcBad9 4 32" xfId="13185" xr:uid="{00000000-0005-0000-0000-00007B2E0000}"/>
    <cellStyle name="SAPBEXexcBad9 4 33" xfId="32216" xr:uid="{00000000-0005-0000-0000-00007C2E0000}"/>
    <cellStyle name="SAPBEXexcBad9 4 34" xfId="35931" xr:uid="{00000000-0005-0000-0000-00007D2E0000}"/>
    <cellStyle name="SAPBEXexcBad9 4 35" xfId="48729" xr:uid="{00000000-0005-0000-0000-00007E2E0000}"/>
    <cellStyle name="SAPBEXexcBad9 4 4" xfId="4045" xr:uid="{00000000-0005-0000-0000-00007F2E0000}"/>
    <cellStyle name="SAPBEXexcBad9 4 4 2" xfId="13932" xr:uid="{00000000-0005-0000-0000-0000802E0000}"/>
    <cellStyle name="SAPBEXexcBad9 4 4 2 2" xfId="38228" xr:uid="{00000000-0005-0000-0000-0000812E0000}"/>
    <cellStyle name="SAPBEXexcBad9 4 4 2 3" xfId="45148" xr:uid="{00000000-0005-0000-0000-0000822E0000}"/>
    <cellStyle name="SAPBEXexcBad9 4 4 2 4" xfId="48714" xr:uid="{00000000-0005-0000-0000-0000832E0000}"/>
    <cellStyle name="SAPBEXexcBad9 4 4 3" xfId="21028" xr:uid="{00000000-0005-0000-0000-0000842E0000}"/>
    <cellStyle name="SAPBEXexcBad9 4 4 4" xfId="27524" xr:uid="{00000000-0005-0000-0000-0000852E0000}"/>
    <cellStyle name="SAPBEXexcBad9 4 4 5" xfId="34562" xr:uid="{00000000-0005-0000-0000-0000862E0000}"/>
    <cellStyle name="SAPBEXexcBad9 4 4 6" xfId="41602" xr:uid="{00000000-0005-0000-0000-0000872E0000}"/>
    <cellStyle name="SAPBEXexcBad9 4 4 7" xfId="53604" xr:uid="{00000000-0005-0000-0000-0000882E0000}"/>
    <cellStyle name="SAPBEXexcBad9 4 5" xfId="5009" xr:uid="{00000000-0005-0000-0000-0000892E0000}"/>
    <cellStyle name="SAPBEXexcBad9 4 5 2" xfId="14866" xr:uid="{00000000-0005-0000-0000-00008A2E0000}"/>
    <cellStyle name="SAPBEXexcBad9 4 5 2 2" xfId="37406" xr:uid="{00000000-0005-0000-0000-00008B2E0000}"/>
    <cellStyle name="SAPBEXexcBad9 4 5 2 3" xfId="44351" xr:uid="{00000000-0005-0000-0000-00008C2E0000}"/>
    <cellStyle name="SAPBEXexcBad9 4 5 2 4" xfId="52001" xr:uid="{00000000-0005-0000-0000-00008D2E0000}"/>
    <cellStyle name="SAPBEXexcBad9 4 5 3" xfId="21912" xr:uid="{00000000-0005-0000-0000-00008E2E0000}"/>
    <cellStyle name="SAPBEXexcBad9 4 5 4" xfId="28376" xr:uid="{00000000-0005-0000-0000-00008F2E0000}"/>
    <cellStyle name="SAPBEXexcBad9 4 5 5" xfId="33663" xr:uid="{00000000-0005-0000-0000-0000902E0000}"/>
    <cellStyle name="SAPBEXexcBad9 4 5 6" xfId="40798" xr:uid="{00000000-0005-0000-0000-0000912E0000}"/>
    <cellStyle name="SAPBEXexcBad9 4 5 7" xfId="49008" xr:uid="{00000000-0005-0000-0000-0000922E0000}"/>
    <cellStyle name="SAPBEXexcBad9 4 6" xfId="5138" xr:uid="{00000000-0005-0000-0000-0000932E0000}"/>
    <cellStyle name="SAPBEXexcBad9 4 6 2" xfId="14995" xr:uid="{00000000-0005-0000-0000-0000942E0000}"/>
    <cellStyle name="SAPBEXexcBad9 4 6 2 2" xfId="37929" xr:uid="{00000000-0005-0000-0000-0000952E0000}"/>
    <cellStyle name="SAPBEXexcBad9 4 6 2 3" xfId="44868" xr:uid="{00000000-0005-0000-0000-0000962E0000}"/>
    <cellStyle name="SAPBEXexcBad9 4 6 2 4" xfId="50899" xr:uid="{00000000-0005-0000-0000-0000972E0000}"/>
    <cellStyle name="SAPBEXexcBad9 4 6 3" xfId="22038" xr:uid="{00000000-0005-0000-0000-0000982E0000}"/>
    <cellStyle name="SAPBEXexcBad9 4 6 4" xfId="28501" xr:uid="{00000000-0005-0000-0000-0000992E0000}"/>
    <cellStyle name="SAPBEXexcBad9 4 6 5" xfId="34187" xr:uid="{00000000-0005-0000-0000-00009A2E0000}"/>
    <cellStyle name="SAPBEXexcBad9 4 6 6" xfId="41318" xr:uid="{00000000-0005-0000-0000-00009B2E0000}"/>
    <cellStyle name="SAPBEXexcBad9 4 6 7" xfId="53785" xr:uid="{00000000-0005-0000-0000-00009C2E0000}"/>
    <cellStyle name="SAPBEXexcBad9 4 7" xfId="5179" xr:uid="{00000000-0005-0000-0000-00009D2E0000}"/>
    <cellStyle name="SAPBEXexcBad9 4 7 2" xfId="15036" xr:uid="{00000000-0005-0000-0000-00009E2E0000}"/>
    <cellStyle name="SAPBEXexcBad9 4 7 2 2" xfId="38256" xr:uid="{00000000-0005-0000-0000-00009F2E0000}"/>
    <cellStyle name="SAPBEXexcBad9 4 7 2 3" xfId="45174" xr:uid="{00000000-0005-0000-0000-0000A02E0000}"/>
    <cellStyle name="SAPBEXexcBad9 4 7 2 4" xfId="48639" xr:uid="{00000000-0005-0000-0000-0000A12E0000}"/>
    <cellStyle name="SAPBEXexcBad9 4 7 3" xfId="22078" xr:uid="{00000000-0005-0000-0000-0000A22E0000}"/>
    <cellStyle name="SAPBEXexcBad9 4 7 4" xfId="28541" xr:uid="{00000000-0005-0000-0000-0000A32E0000}"/>
    <cellStyle name="SAPBEXexcBad9 4 7 5" xfId="34590" xr:uid="{00000000-0005-0000-0000-0000A42E0000}"/>
    <cellStyle name="SAPBEXexcBad9 4 7 6" xfId="41628" xr:uid="{00000000-0005-0000-0000-0000A52E0000}"/>
    <cellStyle name="SAPBEXexcBad9 4 7 7" xfId="50755" xr:uid="{00000000-0005-0000-0000-0000A62E0000}"/>
    <cellStyle name="SAPBEXexcBad9 4 8" xfId="4642" xr:uid="{00000000-0005-0000-0000-0000A72E0000}"/>
    <cellStyle name="SAPBEXexcBad9 4 8 2" xfId="14504" xr:uid="{00000000-0005-0000-0000-0000A82E0000}"/>
    <cellStyle name="SAPBEXexcBad9 4 8 2 2" xfId="38393" xr:uid="{00000000-0005-0000-0000-0000A92E0000}"/>
    <cellStyle name="SAPBEXexcBad9 4 8 2 3" xfId="45311" xr:uid="{00000000-0005-0000-0000-0000AA2E0000}"/>
    <cellStyle name="SAPBEXexcBad9 4 8 2 4" xfId="48712" xr:uid="{00000000-0005-0000-0000-0000AB2E0000}"/>
    <cellStyle name="SAPBEXexcBad9 4 8 3" xfId="21556" xr:uid="{00000000-0005-0000-0000-0000AC2E0000}"/>
    <cellStyle name="SAPBEXexcBad9 4 8 4" xfId="28026" xr:uid="{00000000-0005-0000-0000-0000AD2E0000}"/>
    <cellStyle name="SAPBEXexcBad9 4 8 5" xfId="34727" xr:uid="{00000000-0005-0000-0000-0000AE2E0000}"/>
    <cellStyle name="SAPBEXexcBad9 4 8 6" xfId="41765" xr:uid="{00000000-0005-0000-0000-0000AF2E0000}"/>
    <cellStyle name="SAPBEXexcBad9 4 8 7" xfId="52044" xr:uid="{00000000-0005-0000-0000-0000B02E0000}"/>
    <cellStyle name="SAPBEXexcBad9 4 9" xfId="5355" xr:uid="{00000000-0005-0000-0000-0000B12E0000}"/>
    <cellStyle name="SAPBEXexcBad9 4 9 2" xfId="15212" xr:uid="{00000000-0005-0000-0000-0000B22E0000}"/>
    <cellStyle name="SAPBEXexcBad9 4 9 2 2" xfId="38471" xr:uid="{00000000-0005-0000-0000-0000B32E0000}"/>
    <cellStyle name="SAPBEXexcBad9 4 9 2 3" xfId="45389" xr:uid="{00000000-0005-0000-0000-0000B42E0000}"/>
    <cellStyle name="SAPBEXexcBad9 4 9 2 4" xfId="48698" xr:uid="{00000000-0005-0000-0000-0000B52E0000}"/>
    <cellStyle name="SAPBEXexcBad9 4 9 3" xfId="22253" xr:uid="{00000000-0005-0000-0000-0000B62E0000}"/>
    <cellStyle name="SAPBEXexcBad9 4 9 4" xfId="28715" xr:uid="{00000000-0005-0000-0000-0000B72E0000}"/>
    <cellStyle name="SAPBEXexcBad9 4 9 5" xfId="34805" xr:uid="{00000000-0005-0000-0000-0000B82E0000}"/>
    <cellStyle name="SAPBEXexcBad9 4 9 6" xfId="41843" xr:uid="{00000000-0005-0000-0000-0000B92E0000}"/>
    <cellStyle name="SAPBEXexcBad9 4 9 7" xfId="52789" xr:uid="{00000000-0005-0000-0000-0000BA2E0000}"/>
    <cellStyle name="SAPBEXexcBad9 5" xfId="611" xr:uid="{00000000-0005-0000-0000-0000BB2E0000}"/>
    <cellStyle name="SAPBEXexcBad9 5 2" xfId="2565" xr:uid="{00000000-0005-0000-0000-0000BC2E0000}"/>
    <cellStyle name="SAPBEXexcBad9 5 2 2" xfId="12800" xr:uid="{00000000-0005-0000-0000-0000BD2E0000}"/>
    <cellStyle name="SAPBEXexcBad9 5 2 2 2" xfId="20206" xr:uid="{00000000-0005-0000-0000-0000BE2E0000}"/>
    <cellStyle name="SAPBEXexcBad9 5 2 2 3" xfId="26817" xr:uid="{00000000-0005-0000-0000-0000BF2E0000}"/>
    <cellStyle name="SAPBEXexcBad9 5 2 3" xfId="10430" xr:uid="{00000000-0005-0000-0000-0000C02E0000}"/>
    <cellStyle name="SAPBEXexcBad9 5 2 4" xfId="13305" xr:uid="{00000000-0005-0000-0000-0000C12E0000}"/>
    <cellStyle name="SAPBEXexcBad9 5 2 5" xfId="16638" xr:uid="{00000000-0005-0000-0000-0000C22E0000}"/>
    <cellStyle name="SAPBEXexcBad9 5 2 6" xfId="37955" xr:uid="{00000000-0005-0000-0000-0000C32E0000}"/>
    <cellStyle name="SAPBEXexcBad9 5 2 7" xfId="44893" xr:uid="{00000000-0005-0000-0000-0000C42E0000}"/>
    <cellStyle name="SAPBEXexcBad9 5 2 8" xfId="52915" xr:uid="{00000000-0005-0000-0000-0000C52E0000}"/>
    <cellStyle name="SAPBEXexcBad9 5 3" xfId="11633" xr:uid="{00000000-0005-0000-0000-0000C62E0000}"/>
    <cellStyle name="SAPBEXexcBad9 5 3 2" xfId="19092" xr:uid="{00000000-0005-0000-0000-0000C72E0000}"/>
    <cellStyle name="SAPBEXexcBad9 5 3 3" xfId="25724" xr:uid="{00000000-0005-0000-0000-0000C82E0000}"/>
    <cellStyle name="SAPBEXexcBad9 5 4" xfId="9364" xr:uid="{00000000-0005-0000-0000-0000C92E0000}"/>
    <cellStyle name="SAPBEXexcBad9 5 5" xfId="16603" xr:uid="{00000000-0005-0000-0000-0000CA2E0000}"/>
    <cellStyle name="SAPBEXexcBad9 5 6" xfId="34213" xr:uid="{00000000-0005-0000-0000-0000CB2E0000}"/>
    <cellStyle name="SAPBEXexcBad9 5 7" xfId="41343" xr:uid="{00000000-0005-0000-0000-0000CC2E0000}"/>
    <cellStyle name="SAPBEXexcBad9 5 8" xfId="53265" xr:uid="{00000000-0005-0000-0000-0000CD2E0000}"/>
    <cellStyle name="SAPBEXexcBad9 6" xfId="874" xr:uid="{00000000-0005-0000-0000-0000CE2E0000}"/>
    <cellStyle name="SAPBEXexcBad9 6 2" xfId="10580" xr:uid="{00000000-0005-0000-0000-0000CF2E0000}"/>
    <cellStyle name="SAPBEXexcBad9 6 2 2" xfId="13405" xr:uid="{00000000-0005-0000-0000-0000D02E0000}"/>
    <cellStyle name="SAPBEXexcBad9 6 2 3" xfId="13150" xr:uid="{00000000-0005-0000-0000-0000D12E0000}"/>
    <cellStyle name="SAPBEXexcBad9 6 2 4" xfId="37290" xr:uid="{00000000-0005-0000-0000-0000D22E0000}"/>
    <cellStyle name="SAPBEXexcBad9 6 2 5" xfId="44236" xr:uid="{00000000-0005-0000-0000-0000D32E0000}"/>
    <cellStyle name="SAPBEXexcBad9 6 2 6" xfId="53986" xr:uid="{00000000-0005-0000-0000-0000D42E0000}"/>
    <cellStyle name="SAPBEXexcBad9 6 3" xfId="11753" xr:uid="{00000000-0005-0000-0000-0000D52E0000}"/>
    <cellStyle name="SAPBEXexcBad9 6 3 2" xfId="19212" xr:uid="{00000000-0005-0000-0000-0000D62E0000}"/>
    <cellStyle name="SAPBEXexcBad9 6 3 3" xfId="25844" xr:uid="{00000000-0005-0000-0000-0000D72E0000}"/>
    <cellStyle name="SAPBEXexcBad9 6 4" xfId="9574" xr:uid="{00000000-0005-0000-0000-0000D82E0000}"/>
    <cellStyle name="SAPBEXexcBad9 6 5" xfId="11150" xr:uid="{00000000-0005-0000-0000-0000D92E0000}"/>
    <cellStyle name="SAPBEXexcBad9 6 6" xfId="33542" xr:uid="{00000000-0005-0000-0000-0000DA2E0000}"/>
    <cellStyle name="SAPBEXexcBad9 6 7" xfId="40678" xr:uid="{00000000-0005-0000-0000-0000DB2E0000}"/>
    <cellStyle name="SAPBEXexcBad9 6 8" xfId="53914" xr:uid="{00000000-0005-0000-0000-0000DC2E0000}"/>
    <cellStyle name="SAPBEXexcBad9 7" xfId="1122" xr:uid="{00000000-0005-0000-0000-0000DD2E0000}"/>
    <cellStyle name="SAPBEXexcBad9 7 2" xfId="10752" xr:uid="{00000000-0005-0000-0000-0000DE2E0000}"/>
    <cellStyle name="SAPBEXexcBad9 7 2 2" xfId="9243" xr:uid="{00000000-0005-0000-0000-0000DF2E0000}"/>
    <cellStyle name="SAPBEXexcBad9 7 2 3" xfId="38686" xr:uid="{00000000-0005-0000-0000-0000E02E0000}"/>
    <cellStyle name="SAPBEXexcBad9 7 2 4" xfId="45604" xr:uid="{00000000-0005-0000-0000-0000E12E0000}"/>
    <cellStyle name="SAPBEXexcBad9 7 2 5" xfId="49886" xr:uid="{00000000-0005-0000-0000-0000E22E0000}"/>
    <cellStyle name="SAPBEXexcBad9 7 3" xfId="11908" xr:uid="{00000000-0005-0000-0000-0000E32E0000}"/>
    <cellStyle name="SAPBEXexcBad9 7 3 2" xfId="19367" xr:uid="{00000000-0005-0000-0000-0000E42E0000}"/>
    <cellStyle name="SAPBEXexcBad9 7 3 3" xfId="25995" xr:uid="{00000000-0005-0000-0000-0000E52E0000}"/>
    <cellStyle name="SAPBEXexcBad9 7 4" xfId="9790" xr:uid="{00000000-0005-0000-0000-0000E62E0000}"/>
    <cellStyle name="SAPBEXexcBad9 7 5" xfId="13225" xr:uid="{00000000-0005-0000-0000-0000E72E0000}"/>
    <cellStyle name="SAPBEXexcBad9 7 6" xfId="35021" xr:uid="{00000000-0005-0000-0000-0000E82E0000}"/>
    <cellStyle name="SAPBEXexcBad9 7 7" xfId="42058" xr:uid="{00000000-0005-0000-0000-0000E92E0000}"/>
    <cellStyle name="SAPBEXexcBad9 7 8" xfId="52658" xr:uid="{00000000-0005-0000-0000-0000EA2E0000}"/>
    <cellStyle name="SAPBEXexcBad9 8" xfId="1073" xr:uid="{00000000-0005-0000-0000-0000EB2E0000}"/>
    <cellStyle name="SAPBEXexcBad9 8 2" xfId="10081" xr:uid="{00000000-0005-0000-0000-0000EC2E0000}"/>
    <cellStyle name="SAPBEXexcBad9 8 2 2" xfId="8911" xr:uid="{00000000-0005-0000-0000-0000ED2E0000}"/>
    <cellStyle name="SAPBEXexcBad9 8 2 3" xfId="38949" xr:uid="{00000000-0005-0000-0000-0000EE2E0000}"/>
    <cellStyle name="SAPBEXexcBad9 8 2 4" xfId="45867" xr:uid="{00000000-0005-0000-0000-0000EF2E0000}"/>
    <cellStyle name="SAPBEXexcBad9 8 2 5" xfId="49471" xr:uid="{00000000-0005-0000-0000-0000F02E0000}"/>
    <cellStyle name="SAPBEXexcBad9 8 3" xfId="10706" xr:uid="{00000000-0005-0000-0000-0000F12E0000}"/>
    <cellStyle name="SAPBEXexcBad9 8 3 2" xfId="15405" xr:uid="{00000000-0005-0000-0000-0000F22E0000}"/>
    <cellStyle name="SAPBEXexcBad9 8 4" xfId="11870" xr:uid="{00000000-0005-0000-0000-0000F32E0000}"/>
    <cellStyle name="SAPBEXexcBad9 8 4 2" xfId="19329" xr:uid="{00000000-0005-0000-0000-0000F42E0000}"/>
    <cellStyle name="SAPBEXexcBad9 8 4 3" xfId="25960" xr:uid="{00000000-0005-0000-0000-0000F52E0000}"/>
    <cellStyle name="SAPBEXexcBad9 8 5" xfId="9743" xr:uid="{00000000-0005-0000-0000-0000F62E0000}"/>
    <cellStyle name="SAPBEXexcBad9 8 6" xfId="11220" xr:uid="{00000000-0005-0000-0000-0000F72E0000}"/>
    <cellStyle name="SAPBEXexcBad9 8 7" xfId="35286" xr:uid="{00000000-0005-0000-0000-0000F82E0000}"/>
    <cellStyle name="SAPBEXexcBad9 8 8" xfId="42321" xr:uid="{00000000-0005-0000-0000-0000F92E0000}"/>
    <cellStyle name="SAPBEXexcBad9 8 9" xfId="50287" xr:uid="{00000000-0005-0000-0000-0000FA2E0000}"/>
    <cellStyle name="SAPBEXexcBad9 9" xfId="1461" xr:uid="{00000000-0005-0000-0000-0000FB2E0000}"/>
    <cellStyle name="SAPBEXexcBad9 9 2" xfId="12122" xr:uid="{00000000-0005-0000-0000-0000FC2E0000}"/>
    <cellStyle name="SAPBEXexcBad9 9 2 2" xfId="19581" xr:uid="{00000000-0005-0000-0000-0000FD2E0000}"/>
    <cellStyle name="SAPBEXexcBad9 9 2 3" xfId="26204" xr:uid="{00000000-0005-0000-0000-0000FE2E0000}"/>
    <cellStyle name="SAPBEXexcBad9 9 2 4" xfId="39255" xr:uid="{00000000-0005-0000-0000-0000FF2E0000}"/>
    <cellStyle name="SAPBEXexcBad9 9 2 5" xfId="46173" xr:uid="{00000000-0005-0000-0000-0000002F0000}"/>
    <cellStyle name="SAPBEXexcBad9 9 2 6" xfId="48878" xr:uid="{00000000-0005-0000-0000-0000012F0000}"/>
    <cellStyle name="SAPBEXexcBad9 9 3" xfId="11013" xr:uid="{00000000-0005-0000-0000-0000022F0000}"/>
    <cellStyle name="SAPBEXexcBad9 9 4" xfId="8953" xr:uid="{00000000-0005-0000-0000-0000032F0000}"/>
    <cellStyle name="SAPBEXexcBad9 9 5" xfId="35619" xr:uid="{00000000-0005-0000-0000-0000042F0000}"/>
    <cellStyle name="SAPBEXexcBad9 9 6" xfId="42627" xr:uid="{00000000-0005-0000-0000-0000052F0000}"/>
    <cellStyle name="SAPBEXexcBad9 9 7" xfId="53333" xr:uid="{00000000-0005-0000-0000-0000062F0000}"/>
    <cellStyle name="SAPBEXexcCritical4" xfId="256" xr:uid="{00000000-0005-0000-0000-0000072F0000}"/>
    <cellStyle name="SAPBEXexcCritical4 10" xfId="1889" xr:uid="{00000000-0005-0000-0000-0000082F0000}"/>
    <cellStyle name="SAPBEXexcCritical4 10 2" xfId="12243" xr:uid="{00000000-0005-0000-0000-0000092F0000}"/>
    <cellStyle name="SAPBEXexcCritical4 10 2 2" xfId="19702" xr:uid="{00000000-0005-0000-0000-00000A2F0000}"/>
    <cellStyle name="SAPBEXexcCritical4 10 2 3" xfId="26325" xr:uid="{00000000-0005-0000-0000-00000B2F0000}"/>
    <cellStyle name="SAPBEXexcCritical4 10 2 4" xfId="40327" xr:uid="{00000000-0005-0000-0000-00000C2F0000}"/>
    <cellStyle name="SAPBEXexcCritical4 10 2 5" xfId="47245" xr:uid="{00000000-0005-0000-0000-00000D2F0000}"/>
    <cellStyle name="SAPBEXexcCritical4 10 2 6" xfId="49076" xr:uid="{00000000-0005-0000-0000-00000E2F0000}"/>
    <cellStyle name="SAPBEXexcCritical4 10 3" xfId="11311" xr:uid="{00000000-0005-0000-0000-00000F2F0000}"/>
    <cellStyle name="SAPBEXexcCritical4 10 4" xfId="18846" xr:uid="{00000000-0005-0000-0000-0000102F0000}"/>
    <cellStyle name="SAPBEXexcCritical4 10 5" xfId="36743" xr:uid="{00000000-0005-0000-0000-0000112F0000}"/>
    <cellStyle name="SAPBEXexcCritical4 10 6" xfId="43699" xr:uid="{00000000-0005-0000-0000-0000122F0000}"/>
    <cellStyle name="SAPBEXexcCritical4 10 7" xfId="52067" xr:uid="{00000000-0005-0000-0000-0000132F0000}"/>
    <cellStyle name="SAPBEXexcCritical4 11" xfId="2102" xr:uid="{00000000-0005-0000-0000-0000142F0000}"/>
    <cellStyle name="SAPBEXexcCritical4 11 2" xfId="12366" xr:uid="{00000000-0005-0000-0000-0000152F0000}"/>
    <cellStyle name="SAPBEXexcCritical4 11 2 2" xfId="19823" xr:uid="{00000000-0005-0000-0000-0000162F0000}"/>
    <cellStyle name="SAPBEXexcCritical4 11 2 3" xfId="26445" xr:uid="{00000000-0005-0000-0000-0000172F0000}"/>
    <cellStyle name="SAPBEXexcCritical4 11 3" xfId="10238" xr:uid="{00000000-0005-0000-0000-0000182F0000}"/>
    <cellStyle name="SAPBEXexcCritical4 11 4" xfId="11489" xr:uid="{00000000-0005-0000-0000-0000192F0000}"/>
    <cellStyle name="SAPBEXexcCritical4 11 5" xfId="10020" xr:uid="{00000000-0005-0000-0000-00001A2F0000}"/>
    <cellStyle name="SAPBEXexcCritical4 11 6" xfId="36997" xr:uid="{00000000-0005-0000-0000-00001B2F0000}"/>
    <cellStyle name="SAPBEXexcCritical4 11 7" xfId="43943" xr:uid="{00000000-0005-0000-0000-00001C2F0000}"/>
    <cellStyle name="SAPBEXexcCritical4 11 8" xfId="50747" xr:uid="{00000000-0005-0000-0000-00001D2F0000}"/>
    <cellStyle name="SAPBEXexcCritical4 12" xfId="2257" xr:uid="{00000000-0005-0000-0000-00001E2F0000}"/>
    <cellStyle name="SAPBEXexcCritical4 12 2" xfId="12510" xr:uid="{00000000-0005-0000-0000-00001F2F0000}"/>
    <cellStyle name="SAPBEXexcCritical4 12 3" xfId="19947" xr:uid="{00000000-0005-0000-0000-0000202F0000}"/>
    <cellStyle name="SAPBEXexcCritical4 12 4" xfId="26565" xr:uid="{00000000-0005-0000-0000-0000212F0000}"/>
    <cellStyle name="SAPBEXexcCritical4 13" xfId="2418" xr:uid="{00000000-0005-0000-0000-0000222F0000}"/>
    <cellStyle name="SAPBEXexcCritical4 13 2" xfId="12658" xr:uid="{00000000-0005-0000-0000-0000232F0000}"/>
    <cellStyle name="SAPBEXexcCritical4 13 3" xfId="20070" xr:uid="{00000000-0005-0000-0000-0000242F0000}"/>
    <cellStyle name="SAPBEXexcCritical4 13 4" xfId="26685" xr:uid="{00000000-0005-0000-0000-0000252F0000}"/>
    <cellStyle name="SAPBEXexcCritical4 14" xfId="3424" xr:uid="{00000000-0005-0000-0000-0000262F0000}"/>
    <cellStyle name="SAPBEXexcCritical4 14 2" xfId="13375" xr:uid="{00000000-0005-0000-0000-0000272F0000}"/>
    <cellStyle name="SAPBEXexcCritical4 14 3" xfId="20546" xr:uid="{00000000-0005-0000-0000-0000282F0000}"/>
    <cellStyle name="SAPBEXexcCritical4 14 4" xfId="27054" xr:uid="{00000000-0005-0000-0000-0000292F0000}"/>
    <cellStyle name="SAPBEXexcCritical4 15" xfId="3591" xr:uid="{00000000-0005-0000-0000-00002A2F0000}"/>
    <cellStyle name="SAPBEXexcCritical4 15 2" xfId="13516" xr:uid="{00000000-0005-0000-0000-00002B2F0000}"/>
    <cellStyle name="SAPBEXexcCritical4 15 3" xfId="20678" xr:uid="{00000000-0005-0000-0000-00002C2F0000}"/>
    <cellStyle name="SAPBEXexcCritical4 15 4" xfId="27177" xr:uid="{00000000-0005-0000-0000-00002D2F0000}"/>
    <cellStyle name="SAPBEXexcCritical4 16" xfId="4290" xr:uid="{00000000-0005-0000-0000-00002E2F0000}"/>
    <cellStyle name="SAPBEXexcCritical4 16 2" xfId="14153" xr:uid="{00000000-0005-0000-0000-00002F2F0000}"/>
    <cellStyle name="SAPBEXexcCritical4 16 3" xfId="21215" xr:uid="{00000000-0005-0000-0000-0000302F0000}"/>
    <cellStyle name="SAPBEXexcCritical4 16 4" xfId="27689" xr:uid="{00000000-0005-0000-0000-0000312F0000}"/>
    <cellStyle name="SAPBEXexcCritical4 17" xfId="4328" xr:uid="{00000000-0005-0000-0000-0000322F0000}"/>
    <cellStyle name="SAPBEXexcCritical4 17 2" xfId="14190" xr:uid="{00000000-0005-0000-0000-0000332F0000}"/>
    <cellStyle name="SAPBEXexcCritical4 17 3" xfId="21251" xr:uid="{00000000-0005-0000-0000-0000342F0000}"/>
    <cellStyle name="SAPBEXexcCritical4 17 4" xfId="27725" xr:uid="{00000000-0005-0000-0000-0000352F0000}"/>
    <cellStyle name="SAPBEXexcCritical4 18" xfId="5341" xr:uid="{00000000-0005-0000-0000-0000362F0000}"/>
    <cellStyle name="SAPBEXexcCritical4 18 2" xfId="15198" xr:uid="{00000000-0005-0000-0000-0000372F0000}"/>
    <cellStyle name="SAPBEXexcCritical4 18 3" xfId="22240" xr:uid="{00000000-0005-0000-0000-0000382F0000}"/>
    <cellStyle name="SAPBEXexcCritical4 18 4" xfId="28703" xr:uid="{00000000-0005-0000-0000-0000392F0000}"/>
    <cellStyle name="SAPBEXexcCritical4 19" xfId="5098" xr:uid="{00000000-0005-0000-0000-00003A2F0000}"/>
    <cellStyle name="SAPBEXexcCritical4 19 2" xfId="14955" xr:uid="{00000000-0005-0000-0000-00003B2F0000}"/>
    <cellStyle name="SAPBEXexcCritical4 19 3" xfId="22000" xr:uid="{00000000-0005-0000-0000-00003C2F0000}"/>
    <cellStyle name="SAPBEXexcCritical4 19 4" xfId="28463" xr:uid="{00000000-0005-0000-0000-00003D2F0000}"/>
    <cellStyle name="SAPBEXexcCritical4 2" xfId="481" xr:uid="{00000000-0005-0000-0000-00003E2F0000}"/>
    <cellStyle name="SAPBEXexcCritical4 2 10" xfId="2466" xr:uid="{00000000-0005-0000-0000-00003F2F0000}"/>
    <cellStyle name="SAPBEXexcCritical4 2 10 2" xfId="12705" xr:uid="{00000000-0005-0000-0000-0000402F0000}"/>
    <cellStyle name="SAPBEXexcCritical4 2 10 3" xfId="20114" xr:uid="{00000000-0005-0000-0000-0000412F0000}"/>
    <cellStyle name="SAPBEXexcCritical4 2 10 4" xfId="26728" xr:uid="{00000000-0005-0000-0000-0000422F0000}"/>
    <cellStyle name="SAPBEXexcCritical4 2 11" xfId="3472" xr:uid="{00000000-0005-0000-0000-0000432F0000}"/>
    <cellStyle name="SAPBEXexcCritical4 2 11 2" xfId="13421" xr:uid="{00000000-0005-0000-0000-0000442F0000}"/>
    <cellStyle name="SAPBEXexcCritical4 2 11 3" xfId="20590" xr:uid="{00000000-0005-0000-0000-0000452F0000}"/>
    <cellStyle name="SAPBEXexcCritical4 2 11 4" xfId="27097" xr:uid="{00000000-0005-0000-0000-0000462F0000}"/>
    <cellStyle name="SAPBEXexcCritical4 2 12" xfId="3641" xr:uid="{00000000-0005-0000-0000-0000472F0000}"/>
    <cellStyle name="SAPBEXexcCritical4 2 12 2" xfId="13566" xr:uid="{00000000-0005-0000-0000-0000482F0000}"/>
    <cellStyle name="SAPBEXexcCritical4 2 12 3" xfId="20727" xr:uid="{00000000-0005-0000-0000-0000492F0000}"/>
    <cellStyle name="SAPBEXexcCritical4 2 12 4" xfId="27226" xr:uid="{00000000-0005-0000-0000-00004A2F0000}"/>
    <cellStyle name="SAPBEXexcCritical4 2 13" xfId="4381" xr:uid="{00000000-0005-0000-0000-00004B2F0000}"/>
    <cellStyle name="SAPBEXexcCritical4 2 13 2" xfId="14243" xr:uid="{00000000-0005-0000-0000-00004C2F0000}"/>
    <cellStyle name="SAPBEXexcCritical4 2 13 3" xfId="21303" xr:uid="{00000000-0005-0000-0000-00004D2F0000}"/>
    <cellStyle name="SAPBEXexcCritical4 2 13 4" xfId="27777" xr:uid="{00000000-0005-0000-0000-00004E2F0000}"/>
    <cellStyle name="SAPBEXexcCritical4 2 14" xfId="5259" xr:uid="{00000000-0005-0000-0000-00004F2F0000}"/>
    <cellStyle name="SAPBEXexcCritical4 2 14 2" xfId="15116" xr:uid="{00000000-0005-0000-0000-0000502F0000}"/>
    <cellStyle name="SAPBEXexcCritical4 2 14 3" xfId="22158" xr:uid="{00000000-0005-0000-0000-0000512F0000}"/>
    <cellStyle name="SAPBEXexcCritical4 2 14 4" xfId="28621" xr:uid="{00000000-0005-0000-0000-0000522F0000}"/>
    <cellStyle name="SAPBEXexcCritical4 2 15" xfId="4557" xr:uid="{00000000-0005-0000-0000-0000532F0000}"/>
    <cellStyle name="SAPBEXexcCritical4 2 15 2" xfId="14419" xr:uid="{00000000-0005-0000-0000-0000542F0000}"/>
    <cellStyle name="SAPBEXexcCritical4 2 15 3" xfId="21475" xr:uid="{00000000-0005-0000-0000-0000552F0000}"/>
    <cellStyle name="SAPBEXexcCritical4 2 15 4" xfId="27946" xr:uid="{00000000-0005-0000-0000-0000562F0000}"/>
    <cellStyle name="SAPBEXexcCritical4 2 16" xfId="4864" xr:uid="{00000000-0005-0000-0000-0000572F0000}"/>
    <cellStyle name="SAPBEXexcCritical4 2 16 2" xfId="14726" xr:uid="{00000000-0005-0000-0000-0000582F0000}"/>
    <cellStyle name="SAPBEXexcCritical4 2 16 3" xfId="21774" xr:uid="{00000000-0005-0000-0000-0000592F0000}"/>
    <cellStyle name="SAPBEXexcCritical4 2 16 4" xfId="28241" xr:uid="{00000000-0005-0000-0000-00005A2F0000}"/>
    <cellStyle name="SAPBEXexcCritical4 2 17" xfId="5733" xr:uid="{00000000-0005-0000-0000-00005B2F0000}"/>
    <cellStyle name="SAPBEXexcCritical4 2 17 2" xfId="15587" xr:uid="{00000000-0005-0000-0000-00005C2F0000}"/>
    <cellStyle name="SAPBEXexcCritical4 2 17 3" xfId="22615" xr:uid="{00000000-0005-0000-0000-00005D2F0000}"/>
    <cellStyle name="SAPBEXexcCritical4 2 17 4" xfId="29076" xr:uid="{00000000-0005-0000-0000-00005E2F0000}"/>
    <cellStyle name="SAPBEXexcCritical4 2 18" xfId="5674" xr:uid="{00000000-0005-0000-0000-00005F2F0000}"/>
    <cellStyle name="SAPBEXexcCritical4 2 18 2" xfId="15529" xr:uid="{00000000-0005-0000-0000-0000602F0000}"/>
    <cellStyle name="SAPBEXexcCritical4 2 18 3" xfId="22559" xr:uid="{00000000-0005-0000-0000-0000612F0000}"/>
    <cellStyle name="SAPBEXexcCritical4 2 18 4" xfId="29020" xr:uid="{00000000-0005-0000-0000-0000622F0000}"/>
    <cellStyle name="SAPBEXexcCritical4 2 19" xfId="7389" xr:uid="{00000000-0005-0000-0000-0000632F0000}"/>
    <cellStyle name="SAPBEXexcCritical4 2 19 2" xfId="17175" xr:uid="{00000000-0005-0000-0000-0000642F0000}"/>
    <cellStyle name="SAPBEXexcCritical4 2 19 3" xfId="24137" xr:uid="{00000000-0005-0000-0000-0000652F0000}"/>
    <cellStyle name="SAPBEXexcCritical4 2 19 4" xfId="30565" xr:uid="{00000000-0005-0000-0000-0000662F0000}"/>
    <cellStyle name="SAPBEXexcCritical4 2 2" xfId="658" xr:uid="{00000000-0005-0000-0000-0000672F0000}"/>
    <cellStyle name="SAPBEXexcCritical4 2 2 10" xfId="5416" xr:uid="{00000000-0005-0000-0000-0000682F0000}"/>
    <cellStyle name="SAPBEXexcCritical4 2 2 10 2" xfId="15273" xr:uid="{00000000-0005-0000-0000-0000692F0000}"/>
    <cellStyle name="SAPBEXexcCritical4 2 2 10 2 2" xfId="38636" xr:uid="{00000000-0005-0000-0000-00006A2F0000}"/>
    <cellStyle name="SAPBEXexcCritical4 2 2 10 2 3" xfId="45554" xr:uid="{00000000-0005-0000-0000-00006B2F0000}"/>
    <cellStyle name="SAPBEXexcCritical4 2 2 10 2 4" xfId="49758" xr:uid="{00000000-0005-0000-0000-00006C2F0000}"/>
    <cellStyle name="SAPBEXexcCritical4 2 2 10 3" xfId="22314" xr:uid="{00000000-0005-0000-0000-00006D2F0000}"/>
    <cellStyle name="SAPBEXexcCritical4 2 2 10 4" xfId="28776" xr:uid="{00000000-0005-0000-0000-00006E2F0000}"/>
    <cellStyle name="SAPBEXexcCritical4 2 2 10 5" xfId="34970" xr:uid="{00000000-0005-0000-0000-00006F2F0000}"/>
    <cellStyle name="SAPBEXexcCritical4 2 2 10 6" xfId="42008" xr:uid="{00000000-0005-0000-0000-0000702F0000}"/>
    <cellStyle name="SAPBEXexcCritical4 2 2 10 7" xfId="50913" xr:uid="{00000000-0005-0000-0000-0000712F0000}"/>
    <cellStyle name="SAPBEXexcCritical4 2 2 11" xfId="6629" xr:uid="{00000000-0005-0000-0000-0000722F0000}"/>
    <cellStyle name="SAPBEXexcCritical4 2 2 11 2" xfId="16472" xr:uid="{00000000-0005-0000-0000-0000732F0000}"/>
    <cellStyle name="SAPBEXexcCritical4 2 2 11 2 2" xfId="39033" xr:uid="{00000000-0005-0000-0000-0000742F0000}"/>
    <cellStyle name="SAPBEXexcCritical4 2 2 11 2 3" xfId="45951" xr:uid="{00000000-0005-0000-0000-0000752F0000}"/>
    <cellStyle name="SAPBEXexcCritical4 2 2 11 2 4" xfId="48934" xr:uid="{00000000-0005-0000-0000-0000762F0000}"/>
    <cellStyle name="SAPBEXexcCritical4 2 2 11 3" xfId="23476" xr:uid="{00000000-0005-0000-0000-0000772F0000}"/>
    <cellStyle name="SAPBEXexcCritical4 2 2 11 4" xfId="29925" xr:uid="{00000000-0005-0000-0000-0000782F0000}"/>
    <cellStyle name="SAPBEXexcCritical4 2 2 11 5" xfId="35370" xr:uid="{00000000-0005-0000-0000-0000792F0000}"/>
    <cellStyle name="SAPBEXexcCritical4 2 2 11 6" xfId="42405" xr:uid="{00000000-0005-0000-0000-00007A2F0000}"/>
    <cellStyle name="SAPBEXexcCritical4 2 2 11 7" xfId="54293" xr:uid="{00000000-0005-0000-0000-00007B2F0000}"/>
    <cellStyle name="SAPBEXexcCritical4 2 2 12" xfId="6883" xr:uid="{00000000-0005-0000-0000-00007C2F0000}"/>
    <cellStyle name="SAPBEXexcCritical4 2 2 12 2" xfId="16673" xr:uid="{00000000-0005-0000-0000-00007D2F0000}"/>
    <cellStyle name="SAPBEXexcCritical4 2 2 12 2 2" xfId="38817" xr:uid="{00000000-0005-0000-0000-00007E2F0000}"/>
    <cellStyle name="SAPBEXexcCritical4 2 2 12 2 3" xfId="45735" xr:uid="{00000000-0005-0000-0000-00007F2F0000}"/>
    <cellStyle name="SAPBEXexcCritical4 2 2 12 2 4" xfId="49720" xr:uid="{00000000-0005-0000-0000-0000802F0000}"/>
    <cellStyle name="SAPBEXexcCritical4 2 2 12 3" xfId="23641" xr:uid="{00000000-0005-0000-0000-0000812F0000}"/>
    <cellStyle name="SAPBEXexcCritical4 2 2 12 4" xfId="30079" xr:uid="{00000000-0005-0000-0000-0000822F0000}"/>
    <cellStyle name="SAPBEXexcCritical4 2 2 12 5" xfId="35153" xr:uid="{00000000-0005-0000-0000-0000832F0000}"/>
    <cellStyle name="SAPBEXexcCritical4 2 2 12 6" xfId="42189" xr:uid="{00000000-0005-0000-0000-0000842F0000}"/>
    <cellStyle name="SAPBEXexcCritical4 2 2 12 7" xfId="52106" xr:uid="{00000000-0005-0000-0000-0000852F0000}"/>
    <cellStyle name="SAPBEXexcCritical4 2 2 13" xfId="6420" xr:uid="{00000000-0005-0000-0000-0000862F0000}"/>
    <cellStyle name="SAPBEXexcCritical4 2 2 13 2" xfId="16265" xr:uid="{00000000-0005-0000-0000-0000872F0000}"/>
    <cellStyle name="SAPBEXexcCritical4 2 2 13 2 2" xfId="39901" xr:uid="{00000000-0005-0000-0000-0000882F0000}"/>
    <cellStyle name="SAPBEXexcCritical4 2 2 13 2 3" xfId="46819" xr:uid="{00000000-0005-0000-0000-0000892F0000}"/>
    <cellStyle name="SAPBEXexcCritical4 2 2 13 2 4" xfId="48740" xr:uid="{00000000-0005-0000-0000-00008A2F0000}"/>
    <cellStyle name="SAPBEXexcCritical4 2 2 13 3" xfId="23272" xr:uid="{00000000-0005-0000-0000-00008B2F0000}"/>
    <cellStyle name="SAPBEXexcCritical4 2 2 13 4" xfId="29724" xr:uid="{00000000-0005-0000-0000-00008C2F0000}"/>
    <cellStyle name="SAPBEXexcCritical4 2 2 13 5" xfId="36286" xr:uid="{00000000-0005-0000-0000-00008D2F0000}"/>
    <cellStyle name="SAPBEXexcCritical4 2 2 13 6" xfId="43273" xr:uid="{00000000-0005-0000-0000-00008E2F0000}"/>
    <cellStyle name="SAPBEXexcCritical4 2 2 13 7" xfId="50898" xr:uid="{00000000-0005-0000-0000-00008F2F0000}"/>
    <cellStyle name="SAPBEXexcCritical4 2 2 14" xfId="5809" xr:uid="{00000000-0005-0000-0000-0000902F0000}"/>
    <cellStyle name="SAPBEXexcCritical4 2 2 14 2" xfId="15662" xr:uid="{00000000-0005-0000-0000-0000912F0000}"/>
    <cellStyle name="SAPBEXexcCritical4 2 2 14 2 2" xfId="39155" xr:uid="{00000000-0005-0000-0000-0000922F0000}"/>
    <cellStyle name="SAPBEXexcCritical4 2 2 14 2 3" xfId="46073" xr:uid="{00000000-0005-0000-0000-0000932F0000}"/>
    <cellStyle name="SAPBEXexcCritical4 2 2 14 2 4" xfId="48826" xr:uid="{00000000-0005-0000-0000-0000942F0000}"/>
    <cellStyle name="SAPBEXexcCritical4 2 2 14 3" xfId="22689" xr:uid="{00000000-0005-0000-0000-0000952F0000}"/>
    <cellStyle name="SAPBEXexcCritical4 2 2 14 4" xfId="29150" xr:uid="{00000000-0005-0000-0000-0000962F0000}"/>
    <cellStyle name="SAPBEXexcCritical4 2 2 14 5" xfId="35519" xr:uid="{00000000-0005-0000-0000-0000972F0000}"/>
    <cellStyle name="SAPBEXexcCritical4 2 2 14 6" xfId="42527" xr:uid="{00000000-0005-0000-0000-0000982F0000}"/>
    <cellStyle name="SAPBEXexcCritical4 2 2 14 7" xfId="52607" xr:uid="{00000000-0005-0000-0000-0000992F0000}"/>
    <cellStyle name="SAPBEXexcCritical4 2 2 15" xfId="5712" xr:uid="{00000000-0005-0000-0000-00009A2F0000}"/>
    <cellStyle name="SAPBEXexcCritical4 2 2 15 2" xfId="15566" xr:uid="{00000000-0005-0000-0000-00009B2F0000}"/>
    <cellStyle name="SAPBEXexcCritical4 2 2 15 2 2" xfId="40145" xr:uid="{00000000-0005-0000-0000-00009C2F0000}"/>
    <cellStyle name="SAPBEXexcCritical4 2 2 15 2 3" xfId="47063" xr:uid="{00000000-0005-0000-0000-00009D2F0000}"/>
    <cellStyle name="SAPBEXexcCritical4 2 2 15 2 4" xfId="48334" xr:uid="{00000000-0005-0000-0000-00009E2F0000}"/>
    <cellStyle name="SAPBEXexcCritical4 2 2 15 3" xfId="22594" xr:uid="{00000000-0005-0000-0000-00009F2F0000}"/>
    <cellStyle name="SAPBEXexcCritical4 2 2 15 4" xfId="29055" xr:uid="{00000000-0005-0000-0000-0000A02F0000}"/>
    <cellStyle name="SAPBEXexcCritical4 2 2 15 5" xfId="36560" xr:uid="{00000000-0005-0000-0000-0000A12F0000}"/>
    <cellStyle name="SAPBEXexcCritical4 2 2 15 6" xfId="43517" xr:uid="{00000000-0005-0000-0000-0000A22F0000}"/>
    <cellStyle name="SAPBEXexcCritical4 2 2 15 7" xfId="52740" xr:uid="{00000000-0005-0000-0000-0000A32F0000}"/>
    <cellStyle name="SAPBEXexcCritical4 2 2 16" xfId="6390" xr:uid="{00000000-0005-0000-0000-0000A42F0000}"/>
    <cellStyle name="SAPBEXexcCritical4 2 2 16 2" xfId="16235" xr:uid="{00000000-0005-0000-0000-0000A52F0000}"/>
    <cellStyle name="SAPBEXexcCritical4 2 2 16 2 2" xfId="39636" xr:uid="{00000000-0005-0000-0000-0000A62F0000}"/>
    <cellStyle name="SAPBEXexcCritical4 2 2 16 2 3" xfId="46554" xr:uid="{00000000-0005-0000-0000-0000A72F0000}"/>
    <cellStyle name="SAPBEXexcCritical4 2 2 16 2 4" xfId="50847" xr:uid="{00000000-0005-0000-0000-0000A82F0000}"/>
    <cellStyle name="SAPBEXexcCritical4 2 2 16 3" xfId="23242" xr:uid="{00000000-0005-0000-0000-0000A92F0000}"/>
    <cellStyle name="SAPBEXexcCritical4 2 2 16 4" xfId="29695" xr:uid="{00000000-0005-0000-0000-0000AA2F0000}"/>
    <cellStyle name="SAPBEXexcCritical4 2 2 16 5" xfId="36009" xr:uid="{00000000-0005-0000-0000-0000AB2F0000}"/>
    <cellStyle name="SAPBEXexcCritical4 2 2 16 6" xfId="43008" xr:uid="{00000000-0005-0000-0000-0000AC2F0000}"/>
    <cellStyle name="SAPBEXexcCritical4 2 2 16 7" xfId="50301" xr:uid="{00000000-0005-0000-0000-0000AD2F0000}"/>
    <cellStyle name="SAPBEXexcCritical4 2 2 17" xfId="7233" xr:uid="{00000000-0005-0000-0000-0000AE2F0000}"/>
    <cellStyle name="SAPBEXexcCritical4 2 2 17 2" xfId="17022" xr:uid="{00000000-0005-0000-0000-0000AF2F0000}"/>
    <cellStyle name="SAPBEXexcCritical4 2 2 17 2 2" xfId="40050" xr:uid="{00000000-0005-0000-0000-0000B02F0000}"/>
    <cellStyle name="SAPBEXexcCritical4 2 2 17 2 3" xfId="46968" xr:uid="{00000000-0005-0000-0000-0000B12F0000}"/>
    <cellStyle name="SAPBEXexcCritical4 2 2 17 2 4" xfId="50154" xr:uid="{00000000-0005-0000-0000-0000B22F0000}"/>
    <cellStyle name="SAPBEXexcCritical4 2 2 17 3" xfId="23983" xr:uid="{00000000-0005-0000-0000-0000B32F0000}"/>
    <cellStyle name="SAPBEXexcCritical4 2 2 17 4" xfId="30416" xr:uid="{00000000-0005-0000-0000-0000B42F0000}"/>
    <cellStyle name="SAPBEXexcCritical4 2 2 17 5" xfId="36465" xr:uid="{00000000-0005-0000-0000-0000B52F0000}"/>
    <cellStyle name="SAPBEXexcCritical4 2 2 17 6" xfId="43422" xr:uid="{00000000-0005-0000-0000-0000B62F0000}"/>
    <cellStyle name="SAPBEXexcCritical4 2 2 17 7" xfId="51617" xr:uid="{00000000-0005-0000-0000-0000B72F0000}"/>
    <cellStyle name="SAPBEXexcCritical4 2 2 18" xfId="7057" xr:uid="{00000000-0005-0000-0000-0000B82F0000}"/>
    <cellStyle name="SAPBEXexcCritical4 2 2 18 2" xfId="16847" xr:uid="{00000000-0005-0000-0000-0000B92F0000}"/>
    <cellStyle name="SAPBEXexcCritical4 2 2 18 2 2" xfId="40033" xr:uid="{00000000-0005-0000-0000-0000BA2F0000}"/>
    <cellStyle name="SAPBEXexcCritical4 2 2 18 2 3" xfId="46951" xr:uid="{00000000-0005-0000-0000-0000BB2F0000}"/>
    <cellStyle name="SAPBEXexcCritical4 2 2 18 2 4" xfId="49747" xr:uid="{00000000-0005-0000-0000-0000BC2F0000}"/>
    <cellStyle name="SAPBEXexcCritical4 2 2 18 3" xfId="23812" xr:uid="{00000000-0005-0000-0000-0000BD2F0000}"/>
    <cellStyle name="SAPBEXexcCritical4 2 2 18 4" xfId="30248" xr:uid="{00000000-0005-0000-0000-0000BE2F0000}"/>
    <cellStyle name="SAPBEXexcCritical4 2 2 18 5" xfId="36448" xr:uid="{00000000-0005-0000-0000-0000BF2F0000}"/>
    <cellStyle name="SAPBEXexcCritical4 2 2 18 6" xfId="43405" xr:uid="{00000000-0005-0000-0000-0000C02F0000}"/>
    <cellStyle name="SAPBEXexcCritical4 2 2 18 7" xfId="50530" xr:uid="{00000000-0005-0000-0000-0000C12F0000}"/>
    <cellStyle name="SAPBEXexcCritical4 2 2 19" xfId="7354" xr:uid="{00000000-0005-0000-0000-0000C22F0000}"/>
    <cellStyle name="SAPBEXexcCritical4 2 2 19 2" xfId="17140" xr:uid="{00000000-0005-0000-0000-0000C32F0000}"/>
    <cellStyle name="SAPBEXexcCritical4 2 2 19 2 2" xfId="39575" xr:uid="{00000000-0005-0000-0000-0000C42F0000}"/>
    <cellStyle name="SAPBEXexcCritical4 2 2 19 2 3" xfId="46493" xr:uid="{00000000-0005-0000-0000-0000C52F0000}"/>
    <cellStyle name="SAPBEXexcCritical4 2 2 19 2 4" xfId="50878" xr:uid="{00000000-0005-0000-0000-0000C62F0000}"/>
    <cellStyle name="SAPBEXexcCritical4 2 2 19 3" xfId="24102" xr:uid="{00000000-0005-0000-0000-0000C72F0000}"/>
    <cellStyle name="SAPBEXexcCritical4 2 2 19 4" xfId="30531" xr:uid="{00000000-0005-0000-0000-0000C82F0000}"/>
    <cellStyle name="SAPBEXexcCritical4 2 2 19 5" xfId="35948" xr:uid="{00000000-0005-0000-0000-0000C92F0000}"/>
    <cellStyle name="SAPBEXexcCritical4 2 2 19 6" xfId="42947" xr:uid="{00000000-0005-0000-0000-0000CA2F0000}"/>
    <cellStyle name="SAPBEXexcCritical4 2 2 19 7" xfId="52725" xr:uid="{00000000-0005-0000-0000-0000CB2F0000}"/>
    <cellStyle name="SAPBEXexcCritical4 2 2 2" xfId="2652" xr:uid="{00000000-0005-0000-0000-0000CC2F0000}"/>
    <cellStyle name="SAPBEXexcCritical4 2 2 2 2" xfId="12885" xr:uid="{00000000-0005-0000-0000-0000CD2F0000}"/>
    <cellStyle name="SAPBEXexcCritical4 2 2 2 2 2" xfId="20288" xr:uid="{00000000-0005-0000-0000-0000CE2F0000}"/>
    <cellStyle name="SAPBEXexcCritical4 2 2 2 2 3" xfId="26898" xr:uid="{00000000-0005-0000-0000-0000CF2F0000}"/>
    <cellStyle name="SAPBEXexcCritical4 2 2 2 2 4" xfId="37970" xr:uid="{00000000-0005-0000-0000-0000D02F0000}"/>
    <cellStyle name="SAPBEXexcCritical4 2 2 2 2 5" xfId="44908" xr:uid="{00000000-0005-0000-0000-0000D12F0000}"/>
    <cellStyle name="SAPBEXexcCritical4 2 2 2 2 6" xfId="47805" xr:uid="{00000000-0005-0000-0000-0000D22F0000}"/>
    <cellStyle name="SAPBEXexcCritical4 2 2 2 3" xfId="10477" xr:uid="{00000000-0005-0000-0000-0000D32F0000}"/>
    <cellStyle name="SAPBEXexcCritical4 2 2 2 4" xfId="13145" xr:uid="{00000000-0005-0000-0000-0000D42F0000}"/>
    <cellStyle name="SAPBEXexcCritical4 2 2 2 5" xfId="20511" xr:uid="{00000000-0005-0000-0000-0000D52F0000}"/>
    <cellStyle name="SAPBEXexcCritical4 2 2 2 6" xfId="34228" xr:uid="{00000000-0005-0000-0000-0000D62F0000}"/>
    <cellStyle name="SAPBEXexcCritical4 2 2 2 7" xfId="41358" xr:uid="{00000000-0005-0000-0000-0000D72F0000}"/>
    <cellStyle name="SAPBEXexcCritical4 2 2 2 8" xfId="52160" xr:uid="{00000000-0005-0000-0000-0000D82F0000}"/>
    <cellStyle name="SAPBEXexcCritical4 2 2 20" xfId="6450" xr:uid="{00000000-0005-0000-0000-0000D92F0000}"/>
    <cellStyle name="SAPBEXexcCritical4 2 2 20 2" xfId="16294" xr:uid="{00000000-0005-0000-0000-0000DA2F0000}"/>
    <cellStyle name="SAPBEXexcCritical4 2 2 20 2 2" xfId="40215" xr:uid="{00000000-0005-0000-0000-0000DB2F0000}"/>
    <cellStyle name="SAPBEXexcCritical4 2 2 20 2 3" xfId="47133" xr:uid="{00000000-0005-0000-0000-0000DC2F0000}"/>
    <cellStyle name="SAPBEXexcCritical4 2 2 20 2 4" xfId="49777" xr:uid="{00000000-0005-0000-0000-0000DD2F0000}"/>
    <cellStyle name="SAPBEXexcCritical4 2 2 20 3" xfId="23302" xr:uid="{00000000-0005-0000-0000-0000DE2F0000}"/>
    <cellStyle name="SAPBEXexcCritical4 2 2 20 4" xfId="29753" xr:uid="{00000000-0005-0000-0000-0000DF2F0000}"/>
    <cellStyle name="SAPBEXexcCritical4 2 2 20 5" xfId="36630" xr:uid="{00000000-0005-0000-0000-0000E02F0000}"/>
    <cellStyle name="SAPBEXexcCritical4 2 2 20 6" xfId="43587" xr:uid="{00000000-0005-0000-0000-0000E12F0000}"/>
    <cellStyle name="SAPBEXexcCritical4 2 2 20 7" xfId="54256" xr:uid="{00000000-0005-0000-0000-0000E22F0000}"/>
    <cellStyle name="SAPBEXexcCritical4 2 2 21" xfId="5564" xr:uid="{00000000-0005-0000-0000-0000E32F0000}"/>
    <cellStyle name="SAPBEXexcCritical4 2 2 21 2" xfId="15420" xr:uid="{00000000-0005-0000-0000-0000E42F0000}"/>
    <cellStyle name="SAPBEXexcCritical4 2 2 21 2 2" xfId="40495" xr:uid="{00000000-0005-0000-0000-0000E52F0000}"/>
    <cellStyle name="SAPBEXexcCritical4 2 2 21 2 3" xfId="47413" xr:uid="{00000000-0005-0000-0000-0000E62F0000}"/>
    <cellStyle name="SAPBEXexcCritical4 2 2 21 2 4" xfId="47580" xr:uid="{00000000-0005-0000-0000-0000E72F0000}"/>
    <cellStyle name="SAPBEXexcCritical4 2 2 21 3" xfId="22455" xr:uid="{00000000-0005-0000-0000-0000E82F0000}"/>
    <cellStyle name="SAPBEXexcCritical4 2 2 21 4" xfId="28917" xr:uid="{00000000-0005-0000-0000-0000E92F0000}"/>
    <cellStyle name="SAPBEXexcCritical4 2 2 21 5" xfId="36911" xr:uid="{00000000-0005-0000-0000-0000EA2F0000}"/>
    <cellStyle name="SAPBEXexcCritical4 2 2 21 6" xfId="43867" xr:uid="{00000000-0005-0000-0000-0000EB2F0000}"/>
    <cellStyle name="SAPBEXexcCritical4 2 2 21 7" xfId="52091" xr:uid="{00000000-0005-0000-0000-0000EC2F0000}"/>
    <cellStyle name="SAPBEXexcCritical4 2 2 22" xfId="7459" xr:uid="{00000000-0005-0000-0000-0000ED2F0000}"/>
    <cellStyle name="SAPBEXexcCritical4 2 2 22 2" xfId="17245" xr:uid="{00000000-0005-0000-0000-0000EE2F0000}"/>
    <cellStyle name="SAPBEXexcCritical4 2 2 22 3" xfId="24207" xr:uid="{00000000-0005-0000-0000-0000EF2F0000}"/>
    <cellStyle name="SAPBEXexcCritical4 2 2 22 4" xfId="30635" xr:uid="{00000000-0005-0000-0000-0000F02F0000}"/>
    <cellStyle name="SAPBEXexcCritical4 2 2 22 5" xfId="37165" xr:uid="{00000000-0005-0000-0000-0000F12F0000}"/>
    <cellStyle name="SAPBEXexcCritical4 2 2 22 6" xfId="44111" xr:uid="{00000000-0005-0000-0000-0000F22F0000}"/>
    <cellStyle name="SAPBEXexcCritical4 2 2 22 7" xfId="52738" xr:uid="{00000000-0005-0000-0000-0000F32F0000}"/>
    <cellStyle name="SAPBEXexcCritical4 2 2 23" xfId="8469" xr:uid="{00000000-0005-0000-0000-0000F42F0000}"/>
    <cellStyle name="SAPBEXexcCritical4 2 2 23 2" xfId="18253" xr:uid="{00000000-0005-0000-0000-0000F52F0000}"/>
    <cellStyle name="SAPBEXexcCritical4 2 2 23 3" xfId="25190" xr:uid="{00000000-0005-0000-0000-0000F62F0000}"/>
    <cellStyle name="SAPBEXexcCritical4 2 2 23 4" xfId="31603" xr:uid="{00000000-0005-0000-0000-0000F72F0000}"/>
    <cellStyle name="SAPBEXexcCritical4 2 2 24" xfId="7803" xr:uid="{00000000-0005-0000-0000-0000F82F0000}"/>
    <cellStyle name="SAPBEXexcCritical4 2 2 24 2" xfId="17588" xr:uid="{00000000-0005-0000-0000-0000F92F0000}"/>
    <cellStyle name="SAPBEXexcCritical4 2 2 24 3" xfId="24542" xr:uid="{00000000-0005-0000-0000-0000FA2F0000}"/>
    <cellStyle name="SAPBEXexcCritical4 2 2 24 4" xfId="30967" xr:uid="{00000000-0005-0000-0000-0000FB2F0000}"/>
    <cellStyle name="SAPBEXexcCritical4 2 2 25" xfId="8403" xr:uid="{00000000-0005-0000-0000-0000FC2F0000}"/>
    <cellStyle name="SAPBEXexcCritical4 2 2 25 2" xfId="18187" xr:uid="{00000000-0005-0000-0000-0000FD2F0000}"/>
    <cellStyle name="SAPBEXexcCritical4 2 2 25 3" xfId="25124" xr:uid="{00000000-0005-0000-0000-0000FE2F0000}"/>
    <cellStyle name="SAPBEXexcCritical4 2 2 25 4" xfId="31538" xr:uid="{00000000-0005-0000-0000-0000FF2F0000}"/>
    <cellStyle name="SAPBEXexcCritical4 2 2 26" xfId="8105" xr:uid="{00000000-0005-0000-0000-000000300000}"/>
    <cellStyle name="SAPBEXexcCritical4 2 2 26 2" xfId="17889" xr:uid="{00000000-0005-0000-0000-000001300000}"/>
    <cellStyle name="SAPBEXexcCritical4 2 2 26 3" xfId="24835" xr:uid="{00000000-0005-0000-0000-000002300000}"/>
    <cellStyle name="SAPBEXexcCritical4 2 2 26 4" xfId="31255" xr:uid="{00000000-0005-0000-0000-000003300000}"/>
    <cellStyle name="SAPBEXexcCritical4 2 2 27" xfId="8602" xr:uid="{00000000-0005-0000-0000-000004300000}"/>
    <cellStyle name="SAPBEXexcCritical4 2 2 27 2" xfId="18386" xr:uid="{00000000-0005-0000-0000-000005300000}"/>
    <cellStyle name="SAPBEXexcCritical4 2 2 27 3" xfId="25321" xr:uid="{00000000-0005-0000-0000-000006300000}"/>
    <cellStyle name="SAPBEXexcCritical4 2 2 27 4" xfId="31734" xr:uid="{00000000-0005-0000-0000-000007300000}"/>
    <cellStyle name="SAPBEXexcCritical4 2 2 28" xfId="7704" xr:uid="{00000000-0005-0000-0000-000008300000}"/>
    <cellStyle name="SAPBEXexcCritical4 2 2 28 2" xfId="17489" xr:uid="{00000000-0005-0000-0000-000009300000}"/>
    <cellStyle name="SAPBEXexcCritical4 2 2 28 3" xfId="24446" xr:uid="{00000000-0005-0000-0000-00000A300000}"/>
    <cellStyle name="SAPBEXexcCritical4 2 2 28 4" xfId="30872" xr:uid="{00000000-0005-0000-0000-00000B300000}"/>
    <cellStyle name="SAPBEXexcCritical4 2 2 29" xfId="8692" xr:uid="{00000000-0005-0000-0000-00000C300000}"/>
    <cellStyle name="SAPBEXexcCritical4 2 2 29 2" xfId="18476" xr:uid="{00000000-0005-0000-0000-00000D300000}"/>
    <cellStyle name="SAPBEXexcCritical4 2 2 29 3" xfId="25411" xr:uid="{00000000-0005-0000-0000-00000E300000}"/>
    <cellStyle name="SAPBEXexcCritical4 2 2 29 4" xfId="31823" xr:uid="{00000000-0005-0000-0000-00000F300000}"/>
    <cellStyle name="SAPBEXexcCritical4 2 2 3" xfId="3776" xr:uid="{00000000-0005-0000-0000-000010300000}"/>
    <cellStyle name="SAPBEXexcCritical4 2 2 3 2" xfId="13698" xr:uid="{00000000-0005-0000-0000-000011300000}"/>
    <cellStyle name="SAPBEXexcCritical4 2 2 3 2 2" xfId="37733" xr:uid="{00000000-0005-0000-0000-000012300000}"/>
    <cellStyle name="SAPBEXexcCritical4 2 2 3 2 3" xfId="44677" xr:uid="{00000000-0005-0000-0000-000013300000}"/>
    <cellStyle name="SAPBEXexcCritical4 2 2 3 2 4" xfId="48510" xr:uid="{00000000-0005-0000-0000-000014300000}"/>
    <cellStyle name="SAPBEXexcCritical4 2 2 3 3" xfId="20852" xr:uid="{00000000-0005-0000-0000-000015300000}"/>
    <cellStyle name="SAPBEXexcCritical4 2 2 3 4" xfId="27351" xr:uid="{00000000-0005-0000-0000-000016300000}"/>
    <cellStyle name="SAPBEXexcCritical4 2 2 3 5" xfId="33992" xr:uid="{00000000-0005-0000-0000-000017300000}"/>
    <cellStyle name="SAPBEXexcCritical4 2 2 3 6" xfId="41126" xr:uid="{00000000-0005-0000-0000-000018300000}"/>
    <cellStyle name="SAPBEXexcCritical4 2 2 3 7" xfId="52794" xr:uid="{00000000-0005-0000-0000-000019300000}"/>
    <cellStyle name="SAPBEXexcCritical4 2 2 30" xfId="11677" xr:uid="{00000000-0005-0000-0000-00001A300000}"/>
    <cellStyle name="SAPBEXexcCritical4 2 2 30 2" xfId="19136" xr:uid="{00000000-0005-0000-0000-00001B300000}"/>
    <cellStyle name="SAPBEXexcCritical4 2 2 30 3" xfId="25768" xr:uid="{00000000-0005-0000-0000-00001C300000}"/>
    <cellStyle name="SAPBEXexcCritical4 2 2 31" xfId="9410" xr:uid="{00000000-0005-0000-0000-00001D300000}"/>
    <cellStyle name="SAPBEXexcCritical4 2 2 32" xfId="14042" xr:uid="{00000000-0005-0000-0000-00001E300000}"/>
    <cellStyle name="SAPBEXexcCritical4 2 2 33" xfId="32212" xr:uid="{00000000-0005-0000-0000-00001F300000}"/>
    <cellStyle name="SAPBEXexcCritical4 2 2 34" xfId="36102" xr:uid="{00000000-0005-0000-0000-000020300000}"/>
    <cellStyle name="SAPBEXexcCritical4 2 2 35" xfId="49792" xr:uid="{00000000-0005-0000-0000-000021300000}"/>
    <cellStyle name="SAPBEXexcCritical4 2 2 4" xfId="4041" xr:uid="{00000000-0005-0000-0000-000022300000}"/>
    <cellStyle name="SAPBEXexcCritical4 2 2 4 2" xfId="13928" xr:uid="{00000000-0005-0000-0000-000023300000}"/>
    <cellStyle name="SAPBEXexcCritical4 2 2 4 2 2" xfId="37830" xr:uid="{00000000-0005-0000-0000-000024300000}"/>
    <cellStyle name="SAPBEXexcCritical4 2 2 4 2 3" xfId="44771" xr:uid="{00000000-0005-0000-0000-000025300000}"/>
    <cellStyle name="SAPBEXexcCritical4 2 2 4 2 4" xfId="49298" xr:uid="{00000000-0005-0000-0000-000026300000}"/>
    <cellStyle name="SAPBEXexcCritical4 2 2 4 3" xfId="21024" xr:uid="{00000000-0005-0000-0000-000027300000}"/>
    <cellStyle name="SAPBEXexcCritical4 2 2 4 4" xfId="27520" xr:uid="{00000000-0005-0000-0000-000028300000}"/>
    <cellStyle name="SAPBEXexcCritical4 2 2 4 5" xfId="34088" xr:uid="{00000000-0005-0000-0000-000029300000}"/>
    <cellStyle name="SAPBEXexcCritical4 2 2 4 6" xfId="41220" xr:uid="{00000000-0005-0000-0000-00002A300000}"/>
    <cellStyle name="SAPBEXexcCritical4 2 2 4 7" xfId="51208" xr:uid="{00000000-0005-0000-0000-00002B300000}"/>
    <cellStyle name="SAPBEXexcCritical4 2 2 5" xfId="5005" xr:uid="{00000000-0005-0000-0000-00002C300000}"/>
    <cellStyle name="SAPBEXexcCritical4 2 2 5 2" xfId="14862" xr:uid="{00000000-0005-0000-0000-00002D300000}"/>
    <cellStyle name="SAPBEXexcCritical4 2 2 5 2 2" xfId="37573" xr:uid="{00000000-0005-0000-0000-00002E300000}"/>
    <cellStyle name="SAPBEXexcCritical4 2 2 5 2 3" xfId="44517" xr:uid="{00000000-0005-0000-0000-00002F300000}"/>
    <cellStyle name="SAPBEXexcCritical4 2 2 5 2 4" xfId="54042" xr:uid="{00000000-0005-0000-0000-000030300000}"/>
    <cellStyle name="SAPBEXexcCritical4 2 2 5 3" xfId="21908" xr:uid="{00000000-0005-0000-0000-000031300000}"/>
    <cellStyle name="SAPBEXexcCritical4 2 2 5 4" xfId="28372" xr:uid="{00000000-0005-0000-0000-000032300000}"/>
    <cellStyle name="SAPBEXexcCritical4 2 2 5 5" xfId="33832" xr:uid="{00000000-0005-0000-0000-000033300000}"/>
    <cellStyle name="SAPBEXexcCritical4 2 2 5 6" xfId="40966" xr:uid="{00000000-0005-0000-0000-000034300000}"/>
    <cellStyle name="SAPBEXexcCritical4 2 2 5 7" xfId="50344" xr:uid="{00000000-0005-0000-0000-000035300000}"/>
    <cellStyle name="SAPBEXexcCritical4 2 2 6" xfId="5134" xr:uid="{00000000-0005-0000-0000-000036300000}"/>
    <cellStyle name="SAPBEXexcCritical4 2 2 6 2" xfId="14991" xr:uid="{00000000-0005-0000-0000-000037300000}"/>
    <cellStyle name="SAPBEXexcCritical4 2 2 6 2 2" xfId="37420" xr:uid="{00000000-0005-0000-0000-000038300000}"/>
    <cellStyle name="SAPBEXexcCritical4 2 2 6 2 3" xfId="44365" xr:uid="{00000000-0005-0000-0000-000039300000}"/>
    <cellStyle name="SAPBEXexcCritical4 2 2 6 2 4" xfId="51173" xr:uid="{00000000-0005-0000-0000-00003A300000}"/>
    <cellStyle name="SAPBEXexcCritical4 2 2 6 3" xfId="22034" xr:uid="{00000000-0005-0000-0000-00003B300000}"/>
    <cellStyle name="SAPBEXexcCritical4 2 2 6 4" xfId="28497" xr:uid="{00000000-0005-0000-0000-00003C300000}"/>
    <cellStyle name="SAPBEXexcCritical4 2 2 6 5" xfId="33677" xr:uid="{00000000-0005-0000-0000-00003D300000}"/>
    <cellStyle name="SAPBEXexcCritical4 2 2 6 6" xfId="40812" xr:uid="{00000000-0005-0000-0000-00003E300000}"/>
    <cellStyle name="SAPBEXexcCritical4 2 2 6 7" xfId="50718" xr:uid="{00000000-0005-0000-0000-00003F300000}"/>
    <cellStyle name="SAPBEXexcCritical4 2 2 7" xfId="4645" xr:uid="{00000000-0005-0000-0000-000040300000}"/>
    <cellStyle name="SAPBEXexcCritical4 2 2 7 2" xfId="14507" xr:uid="{00000000-0005-0000-0000-000041300000}"/>
    <cellStyle name="SAPBEXexcCritical4 2 2 7 2 2" xfId="37787" xr:uid="{00000000-0005-0000-0000-000042300000}"/>
    <cellStyle name="SAPBEXexcCritical4 2 2 7 2 3" xfId="44728" xr:uid="{00000000-0005-0000-0000-000043300000}"/>
    <cellStyle name="SAPBEXexcCritical4 2 2 7 2 4" xfId="48083" xr:uid="{00000000-0005-0000-0000-000044300000}"/>
    <cellStyle name="SAPBEXexcCritical4 2 2 7 3" xfId="21559" xr:uid="{00000000-0005-0000-0000-000045300000}"/>
    <cellStyle name="SAPBEXexcCritical4 2 2 7 4" xfId="28029" xr:uid="{00000000-0005-0000-0000-000046300000}"/>
    <cellStyle name="SAPBEXexcCritical4 2 2 7 5" xfId="34045" xr:uid="{00000000-0005-0000-0000-000047300000}"/>
    <cellStyle name="SAPBEXexcCritical4 2 2 7 6" xfId="41177" xr:uid="{00000000-0005-0000-0000-000048300000}"/>
    <cellStyle name="SAPBEXexcCritical4 2 2 7 7" xfId="50680" xr:uid="{00000000-0005-0000-0000-000049300000}"/>
    <cellStyle name="SAPBEXexcCritical4 2 2 8" xfId="4183" xr:uid="{00000000-0005-0000-0000-00004A300000}"/>
    <cellStyle name="SAPBEXexcCritical4 2 2 8 2" xfId="14046" xr:uid="{00000000-0005-0000-0000-00004B300000}"/>
    <cellStyle name="SAPBEXexcCritical4 2 2 8 2 2" xfId="38389" xr:uid="{00000000-0005-0000-0000-00004C300000}"/>
    <cellStyle name="SAPBEXexcCritical4 2 2 8 2 3" xfId="45307" xr:uid="{00000000-0005-0000-0000-00004D300000}"/>
    <cellStyle name="SAPBEXexcCritical4 2 2 8 2 4" xfId="48884" xr:uid="{00000000-0005-0000-0000-00004E300000}"/>
    <cellStyle name="SAPBEXexcCritical4 2 2 8 3" xfId="21108" xr:uid="{00000000-0005-0000-0000-00004F300000}"/>
    <cellStyle name="SAPBEXexcCritical4 2 2 8 4" xfId="27583" xr:uid="{00000000-0005-0000-0000-000050300000}"/>
    <cellStyle name="SAPBEXexcCritical4 2 2 8 5" xfId="34723" xr:uid="{00000000-0005-0000-0000-000051300000}"/>
    <cellStyle name="SAPBEXexcCritical4 2 2 8 6" xfId="41761" xr:uid="{00000000-0005-0000-0000-000052300000}"/>
    <cellStyle name="SAPBEXexcCritical4 2 2 8 7" xfId="51969" xr:uid="{00000000-0005-0000-0000-000053300000}"/>
    <cellStyle name="SAPBEXexcCritical4 2 2 9" xfId="5274" xr:uid="{00000000-0005-0000-0000-000054300000}"/>
    <cellStyle name="SAPBEXexcCritical4 2 2 9 2" xfId="15131" xr:uid="{00000000-0005-0000-0000-000055300000}"/>
    <cellStyle name="SAPBEXexcCritical4 2 2 9 2 2" xfId="38467" xr:uid="{00000000-0005-0000-0000-000056300000}"/>
    <cellStyle name="SAPBEXexcCritical4 2 2 9 2 3" xfId="45385" xr:uid="{00000000-0005-0000-0000-000057300000}"/>
    <cellStyle name="SAPBEXexcCritical4 2 2 9 2 4" xfId="49789" xr:uid="{00000000-0005-0000-0000-000058300000}"/>
    <cellStyle name="SAPBEXexcCritical4 2 2 9 3" xfId="22173" xr:uid="{00000000-0005-0000-0000-000059300000}"/>
    <cellStyle name="SAPBEXexcCritical4 2 2 9 4" xfId="28636" xr:uid="{00000000-0005-0000-0000-00005A300000}"/>
    <cellStyle name="SAPBEXexcCritical4 2 2 9 5" xfId="34801" xr:uid="{00000000-0005-0000-0000-00005B300000}"/>
    <cellStyle name="SAPBEXexcCritical4 2 2 9 6" xfId="41839" xr:uid="{00000000-0005-0000-0000-00005C300000}"/>
    <cellStyle name="SAPBEXexcCritical4 2 2 9 7" xfId="52851" xr:uid="{00000000-0005-0000-0000-00005D300000}"/>
    <cellStyle name="SAPBEXexcCritical4 2 20" xfId="8357" xr:uid="{00000000-0005-0000-0000-00005E300000}"/>
    <cellStyle name="SAPBEXexcCritical4 2 20 2" xfId="18141" xr:uid="{00000000-0005-0000-0000-00005F300000}"/>
    <cellStyle name="SAPBEXexcCritical4 2 20 3" xfId="25080" xr:uid="{00000000-0005-0000-0000-000060300000}"/>
    <cellStyle name="SAPBEXexcCritical4 2 20 4" xfId="31496" xr:uid="{00000000-0005-0000-0000-000061300000}"/>
    <cellStyle name="SAPBEXexcCritical4 2 21" xfId="8123" xr:uid="{00000000-0005-0000-0000-000062300000}"/>
    <cellStyle name="SAPBEXexcCritical4 2 21 2" xfId="17907" xr:uid="{00000000-0005-0000-0000-000063300000}"/>
    <cellStyle name="SAPBEXexcCritical4 2 21 3" xfId="24853" xr:uid="{00000000-0005-0000-0000-000064300000}"/>
    <cellStyle name="SAPBEXexcCritical4 2 21 4" xfId="31273" xr:uid="{00000000-0005-0000-0000-000065300000}"/>
    <cellStyle name="SAPBEXexcCritical4 2 22" xfId="11565" xr:uid="{00000000-0005-0000-0000-000066300000}"/>
    <cellStyle name="SAPBEXexcCritical4 2 22 2" xfId="19024" xr:uid="{00000000-0005-0000-0000-000067300000}"/>
    <cellStyle name="SAPBEXexcCritical4 2 22 3" xfId="25656" xr:uid="{00000000-0005-0000-0000-000068300000}"/>
    <cellStyle name="SAPBEXexcCritical4 2 23" xfId="9280" xr:uid="{00000000-0005-0000-0000-000069300000}"/>
    <cellStyle name="SAPBEXexcCritical4 2 24" xfId="13315" xr:uid="{00000000-0005-0000-0000-00006A300000}"/>
    <cellStyle name="SAPBEXexcCritical4 2 25" xfId="53449" xr:uid="{00000000-0005-0000-0000-00006B300000}"/>
    <cellStyle name="SAPBEXexcCritical4 2 3" xfId="918" xr:uid="{00000000-0005-0000-0000-00006C300000}"/>
    <cellStyle name="SAPBEXexcCritical4 2 3 2" xfId="2792" xr:uid="{00000000-0005-0000-0000-00006D300000}"/>
    <cellStyle name="SAPBEXexcCritical4 2 3 2 2" xfId="13019" xr:uid="{00000000-0005-0000-0000-00006E300000}"/>
    <cellStyle name="SAPBEXexcCritical4 2 3 2 2 2" xfId="20415" xr:uid="{00000000-0005-0000-0000-00006F300000}"/>
    <cellStyle name="SAPBEXexcCritical4 2 3 2 2 3" xfId="27022" xr:uid="{00000000-0005-0000-0000-000070300000}"/>
    <cellStyle name="SAPBEXexcCritical4 2 3 2 3" xfId="10624" xr:uid="{00000000-0005-0000-0000-000071300000}"/>
    <cellStyle name="SAPBEXexcCritical4 2 3 2 4" xfId="9948" xr:uid="{00000000-0005-0000-0000-000072300000}"/>
    <cellStyle name="SAPBEXexcCritical4 2 3 2 5" xfId="14458" xr:uid="{00000000-0005-0000-0000-000073300000}"/>
    <cellStyle name="SAPBEXexcCritical4 2 3 2 6" xfId="38031" xr:uid="{00000000-0005-0000-0000-000074300000}"/>
    <cellStyle name="SAPBEXexcCritical4 2 3 2 7" xfId="44958" xr:uid="{00000000-0005-0000-0000-000075300000}"/>
    <cellStyle name="SAPBEXexcCritical4 2 3 2 8" xfId="48178" xr:uid="{00000000-0005-0000-0000-000076300000}"/>
    <cellStyle name="SAPBEXexcCritical4 2 3 3" xfId="11797" xr:uid="{00000000-0005-0000-0000-000077300000}"/>
    <cellStyle name="SAPBEXexcCritical4 2 3 3 2" xfId="19256" xr:uid="{00000000-0005-0000-0000-000078300000}"/>
    <cellStyle name="SAPBEXexcCritical4 2 3 3 3" xfId="25888" xr:uid="{00000000-0005-0000-0000-000079300000}"/>
    <cellStyle name="SAPBEXexcCritical4 2 3 4" xfId="9618" xr:uid="{00000000-0005-0000-0000-00007A300000}"/>
    <cellStyle name="SAPBEXexcCritical4 2 3 5" xfId="11487" xr:uid="{00000000-0005-0000-0000-00007B300000}"/>
    <cellStyle name="SAPBEXexcCritical4 2 3 6" xfId="34366" xr:uid="{00000000-0005-0000-0000-00007C300000}"/>
    <cellStyle name="SAPBEXexcCritical4 2 3 7" xfId="41412" xr:uid="{00000000-0005-0000-0000-00007D300000}"/>
    <cellStyle name="SAPBEXexcCritical4 2 3 8" xfId="53736" xr:uid="{00000000-0005-0000-0000-00007E300000}"/>
    <cellStyle name="SAPBEXexcCritical4 2 4" xfId="1193" xr:uid="{00000000-0005-0000-0000-00007F300000}"/>
    <cellStyle name="SAPBEXexcCritical4 2 4 2" xfId="10822" xr:uid="{00000000-0005-0000-0000-000080300000}"/>
    <cellStyle name="SAPBEXexcCritical4 2 4 2 2" xfId="9527" xr:uid="{00000000-0005-0000-0000-000081300000}"/>
    <cellStyle name="SAPBEXexcCritical4 2 4 2 3" xfId="38093" xr:uid="{00000000-0005-0000-0000-000082300000}"/>
    <cellStyle name="SAPBEXexcCritical4 2 4 2 4" xfId="45019" xr:uid="{00000000-0005-0000-0000-000083300000}"/>
    <cellStyle name="SAPBEXexcCritical4 2 4 2 5" xfId="49874" xr:uid="{00000000-0005-0000-0000-000084300000}"/>
    <cellStyle name="SAPBEXexcCritical4 2 4 3" xfId="11972" xr:uid="{00000000-0005-0000-0000-000085300000}"/>
    <cellStyle name="SAPBEXexcCritical4 2 4 3 2" xfId="19431" xr:uid="{00000000-0005-0000-0000-000086300000}"/>
    <cellStyle name="SAPBEXexcCritical4 2 4 3 3" xfId="26058" xr:uid="{00000000-0005-0000-0000-000087300000}"/>
    <cellStyle name="SAPBEXexcCritical4 2 4 4" xfId="9861" xr:uid="{00000000-0005-0000-0000-000088300000}"/>
    <cellStyle name="SAPBEXexcCritical4 2 4 5" xfId="11169" xr:uid="{00000000-0005-0000-0000-000089300000}"/>
    <cellStyle name="SAPBEXexcCritical4 2 4 6" xfId="34428" xr:uid="{00000000-0005-0000-0000-00008A300000}"/>
    <cellStyle name="SAPBEXexcCritical4 2 4 7" xfId="41473" xr:uid="{00000000-0005-0000-0000-00008B300000}"/>
    <cellStyle name="SAPBEXexcCritical4 2 4 8" xfId="50726" xr:uid="{00000000-0005-0000-0000-00008C300000}"/>
    <cellStyle name="SAPBEXexcCritical4 2 5" xfId="1436" xr:uid="{00000000-0005-0000-0000-00008D300000}"/>
    <cellStyle name="SAPBEXexcCritical4 2 5 2" xfId="10196" xr:uid="{00000000-0005-0000-0000-00008E300000}"/>
    <cellStyle name="SAPBEXexcCritical4 2 5 2 2" xfId="14659" xr:uid="{00000000-0005-0000-0000-00008F300000}"/>
    <cellStyle name="SAPBEXexcCritical4 2 5 2 3" xfId="38744" xr:uid="{00000000-0005-0000-0000-000090300000}"/>
    <cellStyle name="SAPBEXexcCritical4 2 5 2 4" xfId="45662" xr:uid="{00000000-0005-0000-0000-000091300000}"/>
    <cellStyle name="SAPBEXexcCritical4 2 5 2 5" xfId="48861" xr:uid="{00000000-0005-0000-0000-000092300000}"/>
    <cellStyle name="SAPBEXexcCritical4 2 5 3" xfId="10988" xr:uid="{00000000-0005-0000-0000-000093300000}"/>
    <cellStyle name="SAPBEXexcCritical4 2 5 3 2" xfId="8972" xr:uid="{00000000-0005-0000-0000-000094300000}"/>
    <cellStyle name="SAPBEXexcCritical4 2 5 4" xfId="12105" xr:uid="{00000000-0005-0000-0000-000095300000}"/>
    <cellStyle name="SAPBEXexcCritical4 2 5 4 2" xfId="19564" xr:uid="{00000000-0005-0000-0000-000096300000}"/>
    <cellStyle name="SAPBEXexcCritical4 2 5 4 3" xfId="26187" xr:uid="{00000000-0005-0000-0000-000097300000}"/>
    <cellStyle name="SAPBEXexcCritical4 2 5 5" xfId="10062" xr:uid="{00000000-0005-0000-0000-000098300000}"/>
    <cellStyle name="SAPBEXexcCritical4 2 5 6" xfId="18175" xr:uid="{00000000-0005-0000-0000-000099300000}"/>
    <cellStyle name="SAPBEXexcCritical4 2 5 7" xfId="35079" xr:uid="{00000000-0005-0000-0000-00009A300000}"/>
    <cellStyle name="SAPBEXexcCritical4 2 5 8" xfId="42116" xr:uid="{00000000-0005-0000-0000-00009B300000}"/>
    <cellStyle name="SAPBEXexcCritical4 2 5 9" xfId="52538" xr:uid="{00000000-0005-0000-0000-00009C300000}"/>
    <cellStyle name="SAPBEXexcCritical4 2 6" xfId="1507" xr:uid="{00000000-0005-0000-0000-00009D300000}"/>
    <cellStyle name="SAPBEXexcCritical4 2 6 2" xfId="12166" xr:uid="{00000000-0005-0000-0000-00009E300000}"/>
    <cellStyle name="SAPBEXexcCritical4 2 6 2 2" xfId="19625" xr:uid="{00000000-0005-0000-0000-00009F300000}"/>
    <cellStyle name="SAPBEXexcCritical4 2 6 2 3" xfId="26248" xr:uid="{00000000-0005-0000-0000-0000A0300000}"/>
    <cellStyle name="SAPBEXexcCritical4 2 6 2 4" xfId="38720" xr:uid="{00000000-0005-0000-0000-0000A1300000}"/>
    <cellStyle name="SAPBEXexcCritical4 2 6 2 5" xfId="45638" xr:uid="{00000000-0005-0000-0000-0000A2300000}"/>
    <cellStyle name="SAPBEXexcCritical4 2 6 2 6" xfId="50028" xr:uid="{00000000-0005-0000-0000-0000A3300000}"/>
    <cellStyle name="SAPBEXexcCritical4 2 6 3" xfId="11059" xr:uid="{00000000-0005-0000-0000-0000A4300000}"/>
    <cellStyle name="SAPBEXexcCritical4 2 6 4" xfId="18711" xr:uid="{00000000-0005-0000-0000-0000A5300000}"/>
    <cellStyle name="SAPBEXexcCritical4 2 6 5" xfId="35055" xr:uid="{00000000-0005-0000-0000-0000A6300000}"/>
    <cellStyle name="SAPBEXexcCritical4 2 6 6" xfId="42092" xr:uid="{00000000-0005-0000-0000-0000A7300000}"/>
    <cellStyle name="SAPBEXexcCritical4 2 6 7" xfId="47695" xr:uid="{00000000-0005-0000-0000-0000A8300000}"/>
    <cellStyle name="SAPBEXexcCritical4 2 7" xfId="1934" xr:uid="{00000000-0005-0000-0000-0000A9300000}"/>
    <cellStyle name="SAPBEXexcCritical4 2 7 2" xfId="12286" xr:uid="{00000000-0005-0000-0000-0000AA300000}"/>
    <cellStyle name="SAPBEXexcCritical4 2 7 2 2" xfId="19745" xr:uid="{00000000-0005-0000-0000-0000AB300000}"/>
    <cellStyle name="SAPBEXexcCritical4 2 7 2 3" xfId="26368" xr:uid="{00000000-0005-0000-0000-0000AC300000}"/>
    <cellStyle name="SAPBEXexcCritical4 2 7 2 4" xfId="39344" xr:uid="{00000000-0005-0000-0000-0000AD300000}"/>
    <cellStyle name="SAPBEXexcCritical4 2 7 2 5" xfId="46262" xr:uid="{00000000-0005-0000-0000-0000AE300000}"/>
    <cellStyle name="SAPBEXexcCritical4 2 7 2 6" xfId="48141" xr:uid="{00000000-0005-0000-0000-0000AF300000}"/>
    <cellStyle name="SAPBEXexcCritical4 2 7 3" xfId="11356" xr:uid="{00000000-0005-0000-0000-0000B0300000}"/>
    <cellStyle name="SAPBEXexcCritical4 2 7 4" xfId="18889" xr:uid="{00000000-0005-0000-0000-0000B1300000}"/>
    <cellStyle name="SAPBEXexcCritical4 2 7 5" xfId="35710" xr:uid="{00000000-0005-0000-0000-0000B2300000}"/>
    <cellStyle name="SAPBEXexcCritical4 2 7 6" xfId="42716" xr:uid="{00000000-0005-0000-0000-0000B3300000}"/>
    <cellStyle name="SAPBEXexcCritical4 2 7 7" xfId="51355" xr:uid="{00000000-0005-0000-0000-0000B4300000}"/>
    <cellStyle name="SAPBEXexcCritical4 2 8" xfId="2146" xr:uid="{00000000-0005-0000-0000-0000B5300000}"/>
    <cellStyle name="SAPBEXexcCritical4 2 8 2" xfId="12410" xr:uid="{00000000-0005-0000-0000-0000B6300000}"/>
    <cellStyle name="SAPBEXexcCritical4 2 8 2 2" xfId="19866" xr:uid="{00000000-0005-0000-0000-0000B7300000}"/>
    <cellStyle name="SAPBEXexcCritical4 2 8 2 3" xfId="26488" xr:uid="{00000000-0005-0000-0000-0000B8300000}"/>
    <cellStyle name="SAPBEXexcCritical4 2 8 2 4" xfId="40370" xr:uid="{00000000-0005-0000-0000-0000B9300000}"/>
    <cellStyle name="SAPBEXexcCritical4 2 8 2 5" xfId="47288" xr:uid="{00000000-0005-0000-0000-0000BA300000}"/>
    <cellStyle name="SAPBEXexcCritical4 2 8 2 6" xfId="48015" xr:uid="{00000000-0005-0000-0000-0000BB300000}"/>
    <cellStyle name="SAPBEXexcCritical4 2 8 3" xfId="10342" xr:uid="{00000000-0005-0000-0000-0000BC300000}"/>
    <cellStyle name="SAPBEXexcCritical4 2 8 4" xfId="11451" xr:uid="{00000000-0005-0000-0000-0000BD300000}"/>
    <cellStyle name="SAPBEXexcCritical4 2 8 5" xfId="20533" xr:uid="{00000000-0005-0000-0000-0000BE300000}"/>
    <cellStyle name="SAPBEXexcCritical4 2 8 6" xfId="36786" xr:uid="{00000000-0005-0000-0000-0000BF300000}"/>
    <cellStyle name="SAPBEXexcCritical4 2 8 7" xfId="43742" xr:uid="{00000000-0005-0000-0000-0000C0300000}"/>
    <cellStyle name="SAPBEXexcCritical4 2 8 8" xfId="52263" xr:uid="{00000000-0005-0000-0000-0000C1300000}"/>
    <cellStyle name="SAPBEXexcCritical4 2 9" xfId="2300" xr:uid="{00000000-0005-0000-0000-0000C2300000}"/>
    <cellStyle name="SAPBEXexcCritical4 2 9 2" xfId="12553" xr:uid="{00000000-0005-0000-0000-0000C3300000}"/>
    <cellStyle name="SAPBEXexcCritical4 2 9 3" xfId="19990" xr:uid="{00000000-0005-0000-0000-0000C4300000}"/>
    <cellStyle name="SAPBEXexcCritical4 2 9 4" xfId="26608" xr:uid="{00000000-0005-0000-0000-0000C5300000}"/>
    <cellStyle name="SAPBEXexcCritical4 2 9 5" xfId="37040" xr:uid="{00000000-0005-0000-0000-0000C6300000}"/>
    <cellStyle name="SAPBEXexcCritical4 2 9 6" xfId="43986" xr:uid="{00000000-0005-0000-0000-0000C7300000}"/>
    <cellStyle name="SAPBEXexcCritical4 2 9 7" xfId="53225" xr:uid="{00000000-0005-0000-0000-0000C8300000}"/>
    <cellStyle name="SAPBEXexcCritical4 20" xfId="5622" xr:uid="{00000000-0005-0000-0000-0000C9300000}"/>
    <cellStyle name="SAPBEXexcCritical4 20 2" xfId="15477" xr:uid="{00000000-0005-0000-0000-0000CA300000}"/>
    <cellStyle name="SAPBEXexcCritical4 20 3" xfId="22509" xr:uid="{00000000-0005-0000-0000-0000CB300000}"/>
    <cellStyle name="SAPBEXexcCritical4 20 4" xfId="28970" xr:uid="{00000000-0005-0000-0000-0000CC300000}"/>
    <cellStyle name="SAPBEXexcCritical4 21" xfId="6489" xr:uid="{00000000-0005-0000-0000-0000CD300000}"/>
    <cellStyle name="SAPBEXexcCritical4 21 2" xfId="16332" xr:uid="{00000000-0005-0000-0000-0000CE300000}"/>
    <cellStyle name="SAPBEXexcCritical4 21 3" xfId="23339" xr:uid="{00000000-0005-0000-0000-0000CF300000}"/>
    <cellStyle name="SAPBEXexcCritical4 21 4" xfId="29790" xr:uid="{00000000-0005-0000-0000-0000D0300000}"/>
    <cellStyle name="SAPBEXexcCritical4 22" xfId="5998" xr:uid="{00000000-0005-0000-0000-0000D1300000}"/>
    <cellStyle name="SAPBEXexcCritical4 22 2" xfId="15849" xr:uid="{00000000-0005-0000-0000-0000D2300000}"/>
    <cellStyle name="SAPBEXexcCritical4 22 3" xfId="22871" xr:uid="{00000000-0005-0000-0000-0000D3300000}"/>
    <cellStyle name="SAPBEXexcCritical4 22 4" xfId="29332" xr:uid="{00000000-0005-0000-0000-0000D4300000}"/>
    <cellStyle name="SAPBEXexcCritical4 23" xfId="7784" xr:uid="{00000000-0005-0000-0000-0000D5300000}"/>
    <cellStyle name="SAPBEXexcCritical4 23 2" xfId="17569" xr:uid="{00000000-0005-0000-0000-0000D6300000}"/>
    <cellStyle name="SAPBEXexcCritical4 23 3" xfId="24525" xr:uid="{00000000-0005-0000-0000-0000D7300000}"/>
    <cellStyle name="SAPBEXexcCritical4 23 4" xfId="30951" xr:uid="{00000000-0005-0000-0000-0000D8300000}"/>
    <cellStyle name="SAPBEXexcCritical4 24" xfId="8822" xr:uid="{00000000-0005-0000-0000-0000D9300000}"/>
    <cellStyle name="SAPBEXexcCritical4 24 2" xfId="18605" xr:uid="{00000000-0005-0000-0000-0000DA300000}"/>
    <cellStyle name="SAPBEXexcCritical4 24 3" xfId="25533" xr:uid="{00000000-0005-0000-0000-0000DB300000}"/>
    <cellStyle name="SAPBEXexcCritical4 24 4" xfId="31944" xr:uid="{00000000-0005-0000-0000-0000DC300000}"/>
    <cellStyle name="SAPBEXexcCritical4 25" xfId="9111" xr:uid="{00000000-0005-0000-0000-0000DD300000}"/>
    <cellStyle name="SAPBEXexcCritical4 26" xfId="11263" xr:uid="{00000000-0005-0000-0000-0000DE300000}"/>
    <cellStyle name="SAPBEXexcCritical4 27" xfId="50558" xr:uid="{00000000-0005-0000-0000-0000DF300000}"/>
    <cellStyle name="SAPBEXexcCritical4 3" xfId="482" xr:uid="{00000000-0005-0000-0000-0000E0300000}"/>
    <cellStyle name="SAPBEXexcCritical4 3 10" xfId="2467" xr:uid="{00000000-0005-0000-0000-0000E1300000}"/>
    <cellStyle name="SAPBEXexcCritical4 3 10 2" xfId="12706" xr:uid="{00000000-0005-0000-0000-0000E2300000}"/>
    <cellStyle name="SAPBEXexcCritical4 3 10 3" xfId="20115" xr:uid="{00000000-0005-0000-0000-0000E3300000}"/>
    <cellStyle name="SAPBEXexcCritical4 3 10 4" xfId="26729" xr:uid="{00000000-0005-0000-0000-0000E4300000}"/>
    <cellStyle name="SAPBEXexcCritical4 3 11" xfId="3473" xr:uid="{00000000-0005-0000-0000-0000E5300000}"/>
    <cellStyle name="SAPBEXexcCritical4 3 11 2" xfId="13422" xr:uid="{00000000-0005-0000-0000-0000E6300000}"/>
    <cellStyle name="SAPBEXexcCritical4 3 11 3" xfId="20591" xr:uid="{00000000-0005-0000-0000-0000E7300000}"/>
    <cellStyle name="SAPBEXexcCritical4 3 11 4" xfId="27098" xr:uid="{00000000-0005-0000-0000-0000E8300000}"/>
    <cellStyle name="SAPBEXexcCritical4 3 12" xfId="3642" xr:uid="{00000000-0005-0000-0000-0000E9300000}"/>
    <cellStyle name="SAPBEXexcCritical4 3 12 2" xfId="13567" xr:uid="{00000000-0005-0000-0000-0000EA300000}"/>
    <cellStyle name="SAPBEXexcCritical4 3 12 3" xfId="20728" xr:uid="{00000000-0005-0000-0000-0000EB300000}"/>
    <cellStyle name="SAPBEXexcCritical4 3 12 4" xfId="27227" xr:uid="{00000000-0005-0000-0000-0000EC300000}"/>
    <cellStyle name="SAPBEXexcCritical4 3 13" xfId="4382" xr:uid="{00000000-0005-0000-0000-0000ED300000}"/>
    <cellStyle name="SAPBEXexcCritical4 3 13 2" xfId="14244" xr:uid="{00000000-0005-0000-0000-0000EE300000}"/>
    <cellStyle name="SAPBEXexcCritical4 3 13 3" xfId="21304" xr:uid="{00000000-0005-0000-0000-0000EF300000}"/>
    <cellStyle name="SAPBEXexcCritical4 3 13 4" xfId="27778" xr:uid="{00000000-0005-0000-0000-0000F0300000}"/>
    <cellStyle name="SAPBEXexcCritical4 3 14" xfId="4821" xr:uid="{00000000-0005-0000-0000-0000F1300000}"/>
    <cellStyle name="SAPBEXexcCritical4 3 14 2" xfId="14683" xr:uid="{00000000-0005-0000-0000-0000F2300000}"/>
    <cellStyle name="SAPBEXexcCritical4 3 14 3" xfId="21732" xr:uid="{00000000-0005-0000-0000-0000F3300000}"/>
    <cellStyle name="SAPBEXexcCritical4 3 14 4" xfId="28200" xr:uid="{00000000-0005-0000-0000-0000F4300000}"/>
    <cellStyle name="SAPBEXexcCritical4 3 15" xfId="5316" xr:uid="{00000000-0005-0000-0000-0000F5300000}"/>
    <cellStyle name="SAPBEXexcCritical4 3 15 2" xfId="15173" xr:uid="{00000000-0005-0000-0000-0000F6300000}"/>
    <cellStyle name="SAPBEXexcCritical4 3 15 3" xfId="22215" xr:uid="{00000000-0005-0000-0000-0000F7300000}"/>
    <cellStyle name="SAPBEXexcCritical4 3 15 4" xfId="28678" xr:uid="{00000000-0005-0000-0000-0000F8300000}"/>
    <cellStyle name="SAPBEXexcCritical4 3 16" xfId="5383" xr:uid="{00000000-0005-0000-0000-0000F9300000}"/>
    <cellStyle name="SAPBEXexcCritical4 3 16 2" xfId="15240" xr:uid="{00000000-0005-0000-0000-0000FA300000}"/>
    <cellStyle name="SAPBEXexcCritical4 3 16 3" xfId="22281" xr:uid="{00000000-0005-0000-0000-0000FB300000}"/>
    <cellStyle name="SAPBEXexcCritical4 3 16 4" xfId="28743" xr:uid="{00000000-0005-0000-0000-0000FC300000}"/>
    <cellStyle name="SAPBEXexcCritical4 3 17" xfId="5734" xr:uid="{00000000-0005-0000-0000-0000FD300000}"/>
    <cellStyle name="SAPBEXexcCritical4 3 17 2" xfId="15588" xr:uid="{00000000-0005-0000-0000-0000FE300000}"/>
    <cellStyle name="SAPBEXexcCritical4 3 17 3" xfId="22616" xr:uid="{00000000-0005-0000-0000-0000FF300000}"/>
    <cellStyle name="SAPBEXexcCritical4 3 17 4" xfId="29077" xr:uid="{00000000-0005-0000-0000-000000310000}"/>
    <cellStyle name="SAPBEXexcCritical4 3 18" xfId="7264" xr:uid="{00000000-0005-0000-0000-000001310000}"/>
    <cellStyle name="SAPBEXexcCritical4 3 18 2" xfId="17051" xr:uid="{00000000-0005-0000-0000-000002310000}"/>
    <cellStyle name="SAPBEXexcCritical4 3 18 3" xfId="24014" xr:uid="{00000000-0005-0000-0000-000003310000}"/>
    <cellStyle name="SAPBEXexcCritical4 3 18 4" xfId="30445" xr:uid="{00000000-0005-0000-0000-000004310000}"/>
    <cellStyle name="SAPBEXexcCritical4 3 19" xfId="7203" xr:uid="{00000000-0005-0000-0000-000005310000}"/>
    <cellStyle name="SAPBEXexcCritical4 3 19 2" xfId="16992" xr:uid="{00000000-0005-0000-0000-000006310000}"/>
    <cellStyle name="SAPBEXexcCritical4 3 19 3" xfId="23954" xr:uid="{00000000-0005-0000-0000-000007310000}"/>
    <cellStyle name="SAPBEXexcCritical4 3 19 4" xfId="30388" xr:uid="{00000000-0005-0000-0000-000008310000}"/>
    <cellStyle name="SAPBEXexcCritical4 3 2" xfId="659" xr:uid="{00000000-0005-0000-0000-000009310000}"/>
    <cellStyle name="SAPBEXexcCritical4 3 2 10" xfId="5415" xr:uid="{00000000-0005-0000-0000-00000A310000}"/>
    <cellStyle name="SAPBEXexcCritical4 3 2 10 2" xfId="15272" xr:uid="{00000000-0005-0000-0000-00000B310000}"/>
    <cellStyle name="SAPBEXexcCritical4 3 2 10 2 2" xfId="38554" xr:uid="{00000000-0005-0000-0000-00000C310000}"/>
    <cellStyle name="SAPBEXexcCritical4 3 2 10 2 3" xfId="45472" xr:uid="{00000000-0005-0000-0000-00000D310000}"/>
    <cellStyle name="SAPBEXexcCritical4 3 2 10 2 4" xfId="49846" xr:uid="{00000000-0005-0000-0000-00000E310000}"/>
    <cellStyle name="SAPBEXexcCritical4 3 2 10 3" xfId="22313" xr:uid="{00000000-0005-0000-0000-00000F310000}"/>
    <cellStyle name="SAPBEXexcCritical4 3 2 10 4" xfId="28775" xr:uid="{00000000-0005-0000-0000-000010310000}"/>
    <cellStyle name="SAPBEXexcCritical4 3 2 10 5" xfId="34888" xr:uid="{00000000-0005-0000-0000-000011310000}"/>
    <cellStyle name="SAPBEXexcCritical4 3 2 10 6" xfId="41926" xr:uid="{00000000-0005-0000-0000-000012310000}"/>
    <cellStyle name="SAPBEXexcCritical4 3 2 10 7" xfId="52027" xr:uid="{00000000-0005-0000-0000-000013310000}"/>
    <cellStyle name="SAPBEXexcCritical4 3 2 11" xfId="6628" xr:uid="{00000000-0005-0000-0000-000014310000}"/>
    <cellStyle name="SAPBEXexcCritical4 3 2 11 2" xfId="16471" xr:uid="{00000000-0005-0000-0000-000015310000}"/>
    <cellStyle name="SAPBEXexcCritical4 3 2 11 2 2" xfId="39032" xr:uid="{00000000-0005-0000-0000-000016310000}"/>
    <cellStyle name="SAPBEXexcCritical4 3 2 11 2 3" xfId="45950" xr:uid="{00000000-0005-0000-0000-000017310000}"/>
    <cellStyle name="SAPBEXexcCritical4 3 2 11 2 4" xfId="50180" xr:uid="{00000000-0005-0000-0000-000018310000}"/>
    <cellStyle name="SAPBEXexcCritical4 3 2 11 3" xfId="23475" xr:uid="{00000000-0005-0000-0000-000019310000}"/>
    <cellStyle name="SAPBEXexcCritical4 3 2 11 4" xfId="29924" xr:uid="{00000000-0005-0000-0000-00001A310000}"/>
    <cellStyle name="SAPBEXexcCritical4 3 2 11 5" xfId="35369" xr:uid="{00000000-0005-0000-0000-00001B310000}"/>
    <cellStyle name="SAPBEXexcCritical4 3 2 11 6" xfId="42404" xr:uid="{00000000-0005-0000-0000-00001C310000}"/>
    <cellStyle name="SAPBEXexcCritical4 3 2 11 7" xfId="52120" xr:uid="{00000000-0005-0000-0000-00001D310000}"/>
    <cellStyle name="SAPBEXexcCritical4 3 2 12" xfId="6882" xr:uid="{00000000-0005-0000-0000-00001E310000}"/>
    <cellStyle name="SAPBEXexcCritical4 3 2 12 2" xfId="16672" xr:uid="{00000000-0005-0000-0000-00001F310000}"/>
    <cellStyle name="SAPBEXexcCritical4 3 2 12 2 2" xfId="39118" xr:uid="{00000000-0005-0000-0000-000020310000}"/>
    <cellStyle name="SAPBEXexcCritical4 3 2 12 2 3" xfId="46036" xr:uid="{00000000-0005-0000-0000-000021310000}"/>
    <cellStyle name="SAPBEXexcCritical4 3 2 12 2 4" xfId="47905" xr:uid="{00000000-0005-0000-0000-000022310000}"/>
    <cellStyle name="SAPBEXexcCritical4 3 2 12 3" xfId="23640" xr:uid="{00000000-0005-0000-0000-000023310000}"/>
    <cellStyle name="SAPBEXexcCritical4 3 2 12 4" xfId="30078" xr:uid="{00000000-0005-0000-0000-000024310000}"/>
    <cellStyle name="SAPBEXexcCritical4 3 2 12 5" xfId="35479" xr:uid="{00000000-0005-0000-0000-000025310000}"/>
    <cellStyle name="SAPBEXexcCritical4 3 2 12 6" xfId="42490" xr:uid="{00000000-0005-0000-0000-000026310000}"/>
    <cellStyle name="SAPBEXexcCritical4 3 2 12 7" xfId="53857" xr:uid="{00000000-0005-0000-0000-000027310000}"/>
    <cellStyle name="SAPBEXexcCritical4 3 2 13" xfId="6903" xr:uid="{00000000-0005-0000-0000-000028310000}"/>
    <cellStyle name="SAPBEXexcCritical4 3 2 13 2" xfId="16693" xr:uid="{00000000-0005-0000-0000-000029310000}"/>
    <cellStyle name="SAPBEXexcCritical4 3 2 13 2 2" xfId="39900" xr:uid="{00000000-0005-0000-0000-00002A310000}"/>
    <cellStyle name="SAPBEXexcCritical4 3 2 13 2 3" xfId="46818" xr:uid="{00000000-0005-0000-0000-00002B310000}"/>
    <cellStyle name="SAPBEXexcCritical4 3 2 13 2 4" xfId="50010" xr:uid="{00000000-0005-0000-0000-00002C310000}"/>
    <cellStyle name="SAPBEXexcCritical4 3 2 13 3" xfId="23661" xr:uid="{00000000-0005-0000-0000-00002D310000}"/>
    <cellStyle name="SAPBEXexcCritical4 3 2 13 4" xfId="30098" xr:uid="{00000000-0005-0000-0000-00002E310000}"/>
    <cellStyle name="SAPBEXexcCritical4 3 2 13 5" xfId="36285" xr:uid="{00000000-0005-0000-0000-00002F310000}"/>
    <cellStyle name="SAPBEXexcCritical4 3 2 13 6" xfId="43272" xr:uid="{00000000-0005-0000-0000-000030310000}"/>
    <cellStyle name="SAPBEXexcCritical4 3 2 13 7" xfId="53144" xr:uid="{00000000-0005-0000-0000-000031310000}"/>
    <cellStyle name="SAPBEXexcCritical4 3 2 14" xfId="6309" xr:uid="{00000000-0005-0000-0000-000032310000}"/>
    <cellStyle name="SAPBEXexcCritical4 3 2 14 2" xfId="16154" xr:uid="{00000000-0005-0000-0000-000033310000}"/>
    <cellStyle name="SAPBEXexcCritical4 3 2 14 2 2" xfId="39156" xr:uid="{00000000-0005-0000-0000-000034310000}"/>
    <cellStyle name="SAPBEXexcCritical4 3 2 14 2 3" xfId="46074" xr:uid="{00000000-0005-0000-0000-000035310000}"/>
    <cellStyle name="SAPBEXexcCritical4 3 2 14 2 4" xfId="48263" xr:uid="{00000000-0005-0000-0000-000036310000}"/>
    <cellStyle name="SAPBEXexcCritical4 3 2 14 3" xfId="23163" xr:uid="{00000000-0005-0000-0000-000037310000}"/>
    <cellStyle name="SAPBEXexcCritical4 3 2 14 4" xfId="29617" xr:uid="{00000000-0005-0000-0000-000038310000}"/>
    <cellStyle name="SAPBEXexcCritical4 3 2 14 5" xfId="35520" xr:uid="{00000000-0005-0000-0000-000039310000}"/>
    <cellStyle name="SAPBEXexcCritical4 3 2 14 6" xfId="42528" xr:uid="{00000000-0005-0000-0000-00003A310000}"/>
    <cellStyle name="SAPBEXexcCritical4 3 2 14 7" xfId="54561" xr:uid="{00000000-0005-0000-0000-00003B310000}"/>
    <cellStyle name="SAPBEXexcCritical4 3 2 15" xfId="6320" xr:uid="{00000000-0005-0000-0000-00003C310000}"/>
    <cellStyle name="SAPBEXexcCritical4 3 2 15 2" xfId="16165" xr:uid="{00000000-0005-0000-0000-00003D310000}"/>
    <cellStyle name="SAPBEXexcCritical4 3 2 15 2 2" xfId="39231" xr:uid="{00000000-0005-0000-0000-00003E310000}"/>
    <cellStyle name="SAPBEXexcCritical4 3 2 15 2 3" xfId="46149" xr:uid="{00000000-0005-0000-0000-00003F310000}"/>
    <cellStyle name="SAPBEXexcCritical4 3 2 15 2 4" xfId="49799" xr:uid="{00000000-0005-0000-0000-000040310000}"/>
    <cellStyle name="SAPBEXexcCritical4 3 2 15 3" xfId="23174" xr:uid="{00000000-0005-0000-0000-000041310000}"/>
    <cellStyle name="SAPBEXexcCritical4 3 2 15 4" xfId="29628" xr:uid="{00000000-0005-0000-0000-000042310000}"/>
    <cellStyle name="SAPBEXexcCritical4 3 2 15 5" xfId="35595" xr:uid="{00000000-0005-0000-0000-000043310000}"/>
    <cellStyle name="SAPBEXexcCritical4 3 2 15 6" xfId="42603" xr:uid="{00000000-0005-0000-0000-000044310000}"/>
    <cellStyle name="SAPBEXexcCritical4 3 2 15 7" xfId="53773" xr:uid="{00000000-0005-0000-0000-000045310000}"/>
    <cellStyle name="SAPBEXexcCritical4 3 2 16" xfId="6197" xr:uid="{00000000-0005-0000-0000-000046310000}"/>
    <cellStyle name="SAPBEXexcCritical4 3 2 16 2" xfId="16045" xr:uid="{00000000-0005-0000-0000-000047310000}"/>
    <cellStyle name="SAPBEXexcCritical4 3 2 16 2 2" xfId="39485" xr:uid="{00000000-0005-0000-0000-000048310000}"/>
    <cellStyle name="SAPBEXexcCritical4 3 2 16 2 3" xfId="46403" xr:uid="{00000000-0005-0000-0000-000049310000}"/>
    <cellStyle name="SAPBEXexcCritical4 3 2 16 2 4" xfId="49898" xr:uid="{00000000-0005-0000-0000-00004A310000}"/>
    <cellStyle name="SAPBEXexcCritical4 3 2 16 3" xfId="23059" xr:uid="{00000000-0005-0000-0000-00004B310000}"/>
    <cellStyle name="SAPBEXexcCritical4 3 2 16 4" xfId="29517" xr:uid="{00000000-0005-0000-0000-00004C310000}"/>
    <cellStyle name="SAPBEXexcCritical4 3 2 16 5" xfId="35854" xr:uid="{00000000-0005-0000-0000-00004D310000}"/>
    <cellStyle name="SAPBEXexcCritical4 3 2 16 6" xfId="42857" xr:uid="{00000000-0005-0000-0000-00004E310000}"/>
    <cellStyle name="SAPBEXexcCritical4 3 2 16 7" xfId="51944" xr:uid="{00000000-0005-0000-0000-00004F310000}"/>
    <cellStyle name="SAPBEXexcCritical4 3 2 17" xfId="6008" xr:uid="{00000000-0005-0000-0000-000050310000}"/>
    <cellStyle name="SAPBEXexcCritical4 3 2 17 2" xfId="15858" xr:uid="{00000000-0005-0000-0000-000051310000}"/>
    <cellStyle name="SAPBEXexcCritical4 3 2 17 2 2" xfId="39216" xr:uid="{00000000-0005-0000-0000-000052310000}"/>
    <cellStyle name="SAPBEXexcCritical4 3 2 17 2 3" xfId="46134" xr:uid="{00000000-0005-0000-0000-000053310000}"/>
    <cellStyle name="SAPBEXexcCritical4 3 2 17 2 4" xfId="49699" xr:uid="{00000000-0005-0000-0000-000054310000}"/>
    <cellStyle name="SAPBEXexcCritical4 3 2 17 3" xfId="22880" xr:uid="{00000000-0005-0000-0000-000055310000}"/>
    <cellStyle name="SAPBEXexcCritical4 3 2 17 4" xfId="29341" xr:uid="{00000000-0005-0000-0000-000056310000}"/>
    <cellStyle name="SAPBEXexcCritical4 3 2 17 5" xfId="35580" xr:uid="{00000000-0005-0000-0000-000057310000}"/>
    <cellStyle name="SAPBEXexcCritical4 3 2 17 6" xfId="42588" xr:uid="{00000000-0005-0000-0000-000058310000}"/>
    <cellStyle name="SAPBEXexcCritical4 3 2 17 7" xfId="54517" xr:uid="{00000000-0005-0000-0000-000059310000}"/>
    <cellStyle name="SAPBEXexcCritical4 3 2 18" xfId="6913" xr:uid="{00000000-0005-0000-0000-00005A310000}"/>
    <cellStyle name="SAPBEXexcCritical4 3 2 18 2" xfId="16703" xr:uid="{00000000-0005-0000-0000-00005B310000}"/>
    <cellStyle name="SAPBEXexcCritical4 3 2 18 2 2" xfId="40280" xr:uid="{00000000-0005-0000-0000-00005C310000}"/>
    <cellStyle name="SAPBEXexcCritical4 3 2 18 2 3" xfId="47198" xr:uid="{00000000-0005-0000-0000-00005D310000}"/>
    <cellStyle name="SAPBEXexcCritical4 3 2 18 2 4" xfId="49790" xr:uid="{00000000-0005-0000-0000-00005E310000}"/>
    <cellStyle name="SAPBEXexcCritical4 3 2 18 3" xfId="23671" xr:uid="{00000000-0005-0000-0000-00005F310000}"/>
    <cellStyle name="SAPBEXexcCritical4 3 2 18 4" xfId="30108" xr:uid="{00000000-0005-0000-0000-000060310000}"/>
    <cellStyle name="SAPBEXexcCritical4 3 2 18 5" xfId="36695" xr:uid="{00000000-0005-0000-0000-000061310000}"/>
    <cellStyle name="SAPBEXexcCritical4 3 2 18 6" xfId="43652" xr:uid="{00000000-0005-0000-0000-000062310000}"/>
    <cellStyle name="SAPBEXexcCritical4 3 2 18 7" xfId="53438" xr:uid="{00000000-0005-0000-0000-000063310000}"/>
    <cellStyle name="SAPBEXexcCritical4 3 2 19" xfId="6930" xr:uid="{00000000-0005-0000-0000-000064310000}"/>
    <cellStyle name="SAPBEXexcCritical4 3 2 19 2" xfId="16720" xr:uid="{00000000-0005-0000-0000-000065310000}"/>
    <cellStyle name="SAPBEXexcCritical4 3 2 19 2 2" xfId="40233" xr:uid="{00000000-0005-0000-0000-000066310000}"/>
    <cellStyle name="SAPBEXexcCritical4 3 2 19 2 3" xfId="47151" xr:uid="{00000000-0005-0000-0000-000067310000}"/>
    <cellStyle name="SAPBEXexcCritical4 3 2 19 2 4" xfId="48342" xr:uid="{00000000-0005-0000-0000-000068310000}"/>
    <cellStyle name="SAPBEXexcCritical4 3 2 19 3" xfId="23688" xr:uid="{00000000-0005-0000-0000-000069310000}"/>
    <cellStyle name="SAPBEXexcCritical4 3 2 19 4" xfId="30124" xr:uid="{00000000-0005-0000-0000-00006A310000}"/>
    <cellStyle name="SAPBEXexcCritical4 3 2 19 5" xfId="36648" xr:uid="{00000000-0005-0000-0000-00006B310000}"/>
    <cellStyle name="SAPBEXexcCritical4 3 2 19 6" xfId="43605" xr:uid="{00000000-0005-0000-0000-00006C310000}"/>
    <cellStyle name="SAPBEXexcCritical4 3 2 19 7" xfId="51694" xr:uid="{00000000-0005-0000-0000-00006D310000}"/>
    <cellStyle name="SAPBEXexcCritical4 3 2 2" xfId="2653" xr:uid="{00000000-0005-0000-0000-00006E310000}"/>
    <cellStyle name="SAPBEXexcCritical4 3 2 2 2" xfId="12886" xr:uid="{00000000-0005-0000-0000-00006F310000}"/>
    <cellStyle name="SAPBEXexcCritical4 3 2 2 2 2" xfId="20289" xr:uid="{00000000-0005-0000-0000-000070310000}"/>
    <cellStyle name="SAPBEXexcCritical4 3 2 2 2 3" xfId="26899" xr:uid="{00000000-0005-0000-0000-000071310000}"/>
    <cellStyle name="SAPBEXexcCritical4 3 2 2 2 4" xfId="37841" xr:uid="{00000000-0005-0000-0000-000072310000}"/>
    <cellStyle name="SAPBEXexcCritical4 3 2 2 2 5" xfId="44781" xr:uid="{00000000-0005-0000-0000-000073310000}"/>
    <cellStyle name="SAPBEXexcCritical4 3 2 2 2 6" xfId="49291" xr:uid="{00000000-0005-0000-0000-000074310000}"/>
    <cellStyle name="SAPBEXexcCritical4 3 2 2 3" xfId="10478" xr:uid="{00000000-0005-0000-0000-000075310000}"/>
    <cellStyle name="SAPBEXexcCritical4 3 2 2 4" xfId="13277" xr:uid="{00000000-0005-0000-0000-000076310000}"/>
    <cellStyle name="SAPBEXexcCritical4 3 2 2 5" xfId="18817" xr:uid="{00000000-0005-0000-0000-000077310000}"/>
    <cellStyle name="SAPBEXexcCritical4 3 2 2 6" xfId="34098" xr:uid="{00000000-0005-0000-0000-000078310000}"/>
    <cellStyle name="SAPBEXexcCritical4 3 2 2 7" xfId="41230" xr:uid="{00000000-0005-0000-0000-000079310000}"/>
    <cellStyle name="SAPBEXexcCritical4 3 2 2 8" xfId="53486" xr:uid="{00000000-0005-0000-0000-00007A310000}"/>
    <cellStyle name="SAPBEXexcCritical4 3 2 20" xfId="6996" xr:uid="{00000000-0005-0000-0000-00007B310000}"/>
    <cellStyle name="SAPBEXexcCritical4 3 2 20 2" xfId="16786" xr:uid="{00000000-0005-0000-0000-00007C310000}"/>
    <cellStyle name="SAPBEXexcCritical4 3 2 20 2 2" xfId="40231" xr:uid="{00000000-0005-0000-0000-00007D310000}"/>
    <cellStyle name="SAPBEXexcCritical4 3 2 20 2 3" xfId="47149" xr:uid="{00000000-0005-0000-0000-00007E310000}"/>
    <cellStyle name="SAPBEXexcCritical4 3 2 20 2 4" xfId="48357" xr:uid="{00000000-0005-0000-0000-00007F310000}"/>
    <cellStyle name="SAPBEXexcCritical4 3 2 20 3" xfId="23754" xr:uid="{00000000-0005-0000-0000-000080310000}"/>
    <cellStyle name="SAPBEXexcCritical4 3 2 20 4" xfId="30190" xr:uid="{00000000-0005-0000-0000-000081310000}"/>
    <cellStyle name="SAPBEXexcCritical4 3 2 20 5" xfId="36646" xr:uid="{00000000-0005-0000-0000-000082310000}"/>
    <cellStyle name="SAPBEXexcCritical4 3 2 20 6" xfId="43603" xr:uid="{00000000-0005-0000-0000-000083310000}"/>
    <cellStyle name="SAPBEXexcCritical4 3 2 20 7" xfId="52348" xr:uid="{00000000-0005-0000-0000-000084310000}"/>
    <cellStyle name="SAPBEXexcCritical4 3 2 21" xfId="6046" xr:uid="{00000000-0005-0000-0000-000085310000}"/>
    <cellStyle name="SAPBEXexcCritical4 3 2 21 2" xfId="15895" xr:uid="{00000000-0005-0000-0000-000086310000}"/>
    <cellStyle name="SAPBEXexcCritical4 3 2 21 2 2" xfId="40494" xr:uid="{00000000-0005-0000-0000-000087310000}"/>
    <cellStyle name="SAPBEXexcCritical4 3 2 21 2 3" xfId="47412" xr:uid="{00000000-0005-0000-0000-000088310000}"/>
    <cellStyle name="SAPBEXexcCritical4 3 2 21 2 4" xfId="47581" xr:uid="{00000000-0005-0000-0000-000089310000}"/>
    <cellStyle name="SAPBEXexcCritical4 3 2 21 3" xfId="22916" xr:uid="{00000000-0005-0000-0000-00008A310000}"/>
    <cellStyle name="SAPBEXexcCritical4 3 2 21 4" xfId="29376" xr:uid="{00000000-0005-0000-0000-00008B310000}"/>
    <cellStyle name="SAPBEXexcCritical4 3 2 21 5" xfId="36910" xr:uid="{00000000-0005-0000-0000-00008C310000}"/>
    <cellStyle name="SAPBEXexcCritical4 3 2 21 6" xfId="43866" xr:uid="{00000000-0005-0000-0000-00008D310000}"/>
    <cellStyle name="SAPBEXexcCritical4 3 2 21 7" xfId="54233" xr:uid="{00000000-0005-0000-0000-00008E310000}"/>
    <cellStyle name="SAPBEXexcCritical4 3 2 22" xfId="7492" xr:uid="{00000000-0005-0000-0000-00008F310000}"/>
    <cellStyle name="SAPBEXexcCritical4 3 2 22 2" xfId="17277" xr:uid="{00000000-0005-0000-0000-000090310000}"/>
    <cellStyle name="SAPBEXexcCritical4 3 2 22 3" xfId="24239" xr:uid="{00000000-0005-0000-0000-000091310000}"/>
    <cellStyle name="SAPBEXexcCritical4 3 2 22 4" xfId="30667" xr:uid="{00000000-0005-0000-0000-000092310000}"/>
    <cellStyle name="SAPBEXexcCritical4 3 2 22 5" xfId="37164" xr:uid="{00000000-0005-0000-0000-000093310000}"/>
    <cellStyle name="SAPBEXexcCritical4 3 2 22 6" xfId="44110" xr:uid="{00000000-0005-0000-0000-000094310000}"/>
    <cellStyle name="SAPBEXexcCritical4 3 2 22 7" xfId="50257" xr:uid="{00000000-0005-0000-0000-000095310000}"/>
    <cellStyle name="SAPBEXexcCritical4 3 2 23" xfId="8468" xr:uid="{00000000-0005-0000-0000-000096310000}"/>
    <cellStyle name="SAPBEXexcCritical4 3 2 23 2" xfId="18252" xr:uid="{00000000-0005-0000-0000-000097310000}"/>
    <cellStyle name="SAPBEXexcCritical4 3 2 23 3" xfId="25189" xr:uid="{00000000-0005-0000-0000-000098310000}"/>
    <cellStyle name="SAPBEXexcCritical4 3 2 23 4" xfId="31602" xr:uid="{00000000-0005-0000-0000-000099310000}"/>
    <cellStyle name="SAPBEXexcCritical4 3 2 24" xfId="7925" xr:uid="{00000000-0005-0000-0000-00009A310000}"/>
    <cellStyle name="SAPBEXexcCritical4 3 2 24 2" xfId="17709" xr:uid="{00000000-0005-0000-0000-00009B310000}"/>
    <cellStyle name="SAPBEXexcCritical4 3 2 24 3" xfId="24660" xr:uid="{00000000-0005-0000-0000-00009C310000}"/>
    <cellStyle name="SAPBEXexcCritical4 3 2 24 4" xfId="31081" xr:uid="{00000000-0005-0000-0000-00009D310000}"/>
    <cellStyle name="SAPBEXexcCritical4 3 2 25" xfId="7655" xr:uid="{00000000-0005-0000-0000-00009E310000}"/>
    <cellStyle name="SAPBEXexcCritical4 3 2 25 2" xfId="17440" xr:uid="{00000000-0005-0000-0000-00009F310000}"/>
    <cellStyle name="SAPBEXexcCritical4 3 2 25 3" xfId="24397" xr:uid="{00000000-0005-0000-0000-0000A0310000}"/>
    <cellStyle name="SAPBEXexcCritical4 3 2 25 4" xfId="30824" xr:uid="{00000000-0005-0000-0000-0000A1310000}"/>
    <cellStyle name="SAPBEXexcCritical4 3 2 26" xfId="8112" xr:uid="{00000000-0005-0000-0000-0000A2310000}"/>
    <cellStyle name="SAPBEXexcCritical4 3 2 26 2" xfId="17896" xr:uid="{00000000-0005-0000-0000-0000A3310000}"/>
    <cellStyle name="SAPBEXexcCritical4 3 2 26 3" xfId="24842" xr:uid="{00000000-0005-0000-0000-0000A4310000}"/>
    <cellStyle name="SAPBEXexcCritical4 3 2 26 4" xfId="31262" xr:uid="{00000000-0005-0000-0000-0000A5310000}"/>
    <cellStyle name="SAPBEXexcCritical4 3 2 27" xfId="8787" xr:uid="{00000000-0005-0000-0000-0000A6310000}"/>
    <cellStyle name="SAPBEXexcCritical4 3 2 27 2" xfId="18571" xr:uid="{00000000-0005-0000-0000-0000A7310000}"/>
    <cellStyle name="SAPBEXexcCritical4 3 2 27 3" xfId="25503" xr:uid="{00000000-0005-0000-0000-0000A8310000}"/>
    <cellStyle name="SAPBEXexcCritical4 3 2 27 4" xfId="31915" xr:uid="{00000000-0005-0000-0000-0000A9310000}"/>
    <cellStyle name="SAPBEXexcCritical4 3 2 28" xfId="8869" xr:uid="{00000000-0005-0000-0000-0000AA310000}"/>
    <cellStyle name="SAPBEXexcCritical4 3 2 28 2" xfId="18652" xr:uid="{00000000-0005-0000-0000-0000AB310000}"/>
    <cellStyle name="SAPBEXexcCritical4 3 2 28 3" xfId="25578" xr:uid="{00000000-0005-0000-0000-0000AC310000}"/>
    <cellStyle name="SAPBEXexcCritical4 3 2 28 4" xfId="31988" xr:uid="{00000000-0005-0000-0000-0000AD310000}"/>
    <cellStyle name="SAPBEXexcCritical4 3 2 29" xfId="8081" xr:uid="{00000000-0005-0000-0000-0000AE310000}"/>
    <cellStyle name="SAPBEXexcCritical4 3 2 29 2" xfId="17865" xr:uid="{00000000-0005-0000-0000-0000AF310000}"/>
    <cellStyle name="SAPBEXexcCritical4 3 2 29 3" xfId="24812" xr:uid="{00000000-0005-0000-0000-0000B0310000}"/>
    <cellStyle name="SAPBEXexcCritical4 3 2 29 4" xfId="31232" xr:uid="{00000000-0005-0000-0000-0000B1310000}"/>
    <cellStyle name="SAPBEXexcCritical4 3 2 3" xfId="3775" xr:uid="{00000000-0005-0000-0000-0000B2310000}"/>
    <cellStyle name="SAPBEXexcCritical4 3 2 3 2" xfId="13697" xr:uid="{00000000-0005-0000-0000-0000B3310000}"/>
    <cellStyle name="SAPBEXexcCritical4 3 2 3 2 2" xfId="37770" xr:uid="{00000000-0005-0000-0000-0000B4310000}"/>
    <cellStyle name="SAPBEXexcCritical4 3 2 3 2 3" xfId="44712" xr:uid="{00000000-0005-0000-0000-0000B5310000}"/>
    <cellStyle name="SAPBEXexcCritical4 3 2 3 2 4" xfId="48404" xr:uid="{00000000-0005-0000-0000-0000B6310000}"/>
    <cellStyle name="SAPBEXexcCritical4 3 2 3 3" xfId="20851" xr:uid="{00000000-0005-0000-0000-0000B7310000}"/>
    <cellStyle name="SAPBEXexcCritical4 3 2 3 4" xfId="27350" xr:uid="{00000000-0005-0000-0000-0000B8310000}"/>
    <cellStyle name="SAPBEXexcCritical4 3 2 3 5" xfId="34028" xr:uid="{00000000-0005-0000-0000-0000B9310000}"/>
    <cellStyle name="SAPBEXexcCritical4 3 2 3 6" xfId="41161" xr:uid="{00000000-0005-0000-0000-0000BA310000}"/>
    <cellStyle name="SAPBEXexcCritical4 3 2 3 7" xfId="51531" xr:uid="{00000000-0005-0000-0000-0000BB310000}"/>
    <cellStyle name="SAPBEXexcCritical4 3 2 30" xfId="11678" xr:uid="{00000000-0005-0000-0000-0000BC310000}"/>
    <cellStyle name="SAPBEXexcCritical4 3 2 30 2" xfId="19137" xr:uid="{00000000-0005-0000-0000-0000BD310000}"/>
    <cellStyle name="SAPBEXexcCritical4 3 2 30 3" xfId="25769" xr:uid="{00000000-0005-0000-0000-0000BE310000}"/>
    <cellStyle name="SAPBEXexcCritical4 3 2 31" xfId="9411" xr:uid="{00000000-0005-0000-0000-0000BF310000}"/>
    <cellStyle name="SAPBEXexcCritical4 3 2 32" xfId="14039" xr:uid="{00000000-0005-0000-0000-0000C0310000}"/>
    <cellStyle name="SAPBEXexcCritical4 3 2 33" xfId="32211" xr:uid="{00000000-0005-0000-0000-0000C1310000}"/>
    <cellStyle name="SAPBEXexcCritical4 3 2 34" xfId="32088" xr:uid="{00000000-0005-0000-0000-0000C2310000}"/>
    <cellStyle name="SAPBEXexcCritical4 3 2 35" xfId="49299" xr:uid="{00000000-0005-0000-0000-0000C3310000}"/>
    <cellStyle name="SAPBEXexcCritical4 3 2 4" xfId="4040" xr:uid="{00000000-0005-0000-0000-0000C4310000}"/>
    <cellStyle name="SAPBEXexcCritical4 3 2 4 2" xfId="13927" xr:uid="{00000000-0005-0000-0000-0000C5310000}"/>
    <cellStyle name="SAPBEXexcCritical4 3 2 4 2 2" xfId="37458" xr:uid="{00000000-0005-0000-0000-0000C6310000}"/>
    <cellStyle name="SAPBEXexcCritical4 3 2 4 2 3" xfId="44403" xr:uid="{00000000-0005-0000-0000-0000C7310000}"/>
    <cellStyle name="SAPBEXexcCritical4 3 2 4 2 4" xfId="53746" xr:uid="{00000000-0005-0000-0000-0000C8310000}"/>
    <cellStyle name="SAPBEXexcCritical4 3 2 4 3" xfId="21023" xr:uid="{00000000-0005-0000-0000-0000C9310000}"/>
    <cellStyle name="SAPBEXexcCritical4 3 2 4 4" xfId="27519" xr:uid="{00000000-0005-0000-0000-0000CA310000}"/>
    <cellStyle name="SAPBEXexcCritical4 3 2 4 5" xfId="33716" xr:uid="{00000000-0005-0000-0000-0000CB310000}"/>
    <cellStyle name="SAPBEXexcCritical4 3 2 4 6" xfId="40851" xr:uid="{00000000-0005-0000-0000-0000CC310000}"/>
    <cellStyle name="SAPBEXexcCritical4 3 2 4 7" xfId="53906" xr:uid="{00000000-0005-0000-0000-0000CD310000}"/>
    <cellStyle name="SAPBEXexcCritical4 3 2 5" xfId="5004" xr:uid="{00000000-0005-0000-0000-0000CE310000}"/>
    <cellStyle name="SAPBEXexcCritical4 3 2 5 2" xfId="14861" xr:uid="{00000000-0005-0000-0000-0000CF310000}"/>
    <cellStyle name="SAPBEXexcCritical4 3 2 5 2 2" xfId="37628" xr:uid="{00000000-0005-0000-0000-0000D0310000}"/>
    <cellStyle name="SAPBEXexcCritical4 3 2 5 2 3" xfId="44572" xr:uid="{00000000-0005-0000-0000-0000D1310000}"/>
    <cellStyle name="SAPBEXexcCritical4 3 2 5 2 4" xfId="54111" xr:uid="{00000000-0005-0000-0000-0000D2310000}"/>
    <cellStyle name="SAPBEXexcCritical4 3 2 5 3" xfId="21907" xr:uid="{00000000-0005-0000-0000-0000D3310000}"/>
    <cellStyle name="SAPBEXexcCritical4 3 2 5 4" xfId="28371" xr:uid="{00000000-0005-0000-0000-0000D4310000}"/>
    <cellStyle name="SAPBEXexcCritical4 3 2 5 5" xfId="33887" xr:uid="{00000000-0005-0000-0000-0000D5310000}"/>
    <cellStyle name="SAPBEXexcCritical4 3 2 5 6" xfId="41021" xr:uid="{00000000-0005-0000-0000-0000D6310000}"/>
    <cellStyle name="SAPBEXexcCritical4 3 2 5 7" xfId="51079" xr:uid="{00000000-0005-0000-0000-0000D7310000}"/>
    <cellStyle name="SAPBEXexcCritical4 3 2 6" xfId="5133" xr:uid="{00000000-0005-0000-0000-0000D8310000}"/>
    <cellStyle name="SAPBEXexcCritical4 3 2 6 2" xfId="14990" xr:uid="{00000000-0005-0000-0000-0000D9310000}"/>
    <cellStyle name="SAPBEXexcCritical4 3 2 6 2 2" xfId="37333" xr:uid="{00000000-0005-0000-0000-0000DA310000}"/>
    <cellStyle name="SAPBEXexcCritical4 3 2 6 2 3" xfId="44279" xr:uid="{00000000-0005-0000-0000-0000DB310000}"/>
    <cellStyle name="SAPBEXexcCritical4 3 2 6 2 4" xfId="52863" xr:uid="{00000000-0005-0000-0000-0000DC310000}"/>
    <cellStyle name="SAPBEXexcCritical4 3 2 6 3" xfId="22033" xr:uid="{00000000-0005-0000-0000-0000DD310000}"/>
    <cellStyle name="SAPBEXexcCritical4 3 2 6 4" xfId="28496" xr:uid="{00000000-0005-0000-0000-0000DE310000}"/>
    <cellStyle name="SAPBEXexcCritical4 3 2 6 5" xfId="33587" xr:uid="{00000000-0005-0000-0000-0000DF310000}"/>
    <cellStyle name="SAPBEXexcCritical4 3 2 6 6" xfId="40723" xr:uid="{00000000-0005-0000-0000-0000E0310000}"/>
    <cellStyle name="SAPBEXexcCritical4 3 2 6 7" xfId="51853" xr:uid="{00000000-0005-0000-0000-0000E1310000}"/>
    <cellStyle name="SAPBEXexcCritical4 3 2 7" xfId="4543" xr:uid="{00000000-0005-0000-0000-0000E2310000}"/>
    <cellStyle name="SAPBEXexcCritical4 3 2 7 2" xfId="14405" xr:uid="{00000000-0005-0000-0000-0000E3310000}"/>
    <cellStyle name="SAPBEXexcCritical4 3 2 7 2 2" xfId="37819" xr:uid="{00000000-0005-0000-0000-0000E4310000}"/>
    <cellStyle name="SAPBEXexcCritical4 3 2 7 2 3" xfId="44760" xr:uid="{00000000-0005-0000-0000-0000E5310000}"/>
    <cellStyle name="SAPBEXexcCritical4 3 2 7 2 4" xfId="54604" xr:uid="{00000000-0005-0000-0000-0000E6310000}"/>
    <cellStyle name="SAPBEXexcCritical4 3 2 7 3" xfId="21461" xr:uid="{00000000-0005-0000-0000-0000E7310000}"/>
    <cellStyle name="SAPBEXexcCritical4 3 2 7 4" xfId="27932" xr:uid="{00000000-0005-0000-0000-0000E8310000}"/>
    <cellStyle name="SAPBEXexcCritical4 3 2 7 5" xfId="34077" xr:uid="{00000000-0005-0000-0000-0000E9310000}"/>
    <cellStyle name="SAPBEXexcCritical4 3 2 7 6" xfId="41209" xr:uid="{00000000-0005-0000-0000-0000EA310000}"/>
    <cellStyle name="SAPBEXexcCritical4 3 2 7 7" xfId="53850" xr:uid="{00000000-0005-0000-0000-0000EB310000}"/>
    <cellStyle name="SAPBEXexcCritical4 3 2 8" xfId="4325" xr:uid="{00000000-0005-0000-0000-0000EC310000}"/>
    <cellStyle name="SAPBEXexcCritical4 3 2 8 2" xfId="14187" xr:uid="{00000000-0005-0000-0000-0000ED310000}"/>
    <cellStyle name="SAPBEXexcCritical4 3 2 8 2 2" xfId="38388" xr:uid="{00000000-0005-0000-0000-0000EE310000}"/>
    <cellStyle name="SAPBEXexcCritical4 3 2 8 2 3" xfId="45306" xr:uid="{00000000-0005-0000-0000-0000EF310000}"/>
    <cellStyle name="SAPBEXexcCritical4 3 2 8 2 4" xfId="50148" xr:uid="{00000000-0005-0000-0000-0000F0310000}"/>
    <cellStyle name="SAPBEXexcCritical4 3 2 8 3" xfId="21248" xr:uid="{00000000-0005-0000-0000-0000F1310000}"/>
    <cellStyle name="SAPBEXexcCritical4 3 2 8 4" xfId="27722" xr:uid="{00000000-0005-0000-0000-0000F2310000}"/>
    <cellStyle name="SAPBEXexcCritical4 3 2 8 5" xfId="34722" xr:uid="{00000000-0005-0000-0000-0000F3310000}"/>
    <cellStyle name="SAPBEXexcCritical4 3 2 8 6" xfId="41760" xr:uid="{00000000-0005-0000-0000-0000F4310000}"/>
    <cellStyle name="SAPBEXexcCritical4 3 2 8 7" xfId="54119" xr:uid="{00000000-0005-0000-0000-0000F5310000}"/>
    <cellStyle name="SAPBEXexcCritical4 3 2 9" xfId="5309" xr:uid="{00000000-0005-0000-0000-0000F6310000}"/>
    <cellStyle name="SAPBEXexcCritical4 3 2 9 2" xfId="15166" xr:uid="{00000000-0005-0000-0000-0000F7310000}"/>
    <cellStyle name="SAPBEXexcCritical4 3 2 9 2 2" xfId="38466" xr:uid="{00000000-0005-0000-0000-0000F8310000}"/>
    <cellStyle name="SAPBEXexcCritical4 3 2 9 2 3" xfId="45384" xr:uid="{00000000-0005-0000-0000-0000F9310000}"/>
    <cellStyle name="SAPBEXexcCritical4 3 2 9 2 4" xfId="49335" xr:uid="{00000000-0005-0000-0000-0000FA310000}"/>
    <cellStyle name="SAPBEXexcCritical4 3 2 9 3" xfId="22208" xr:uid="{00000000-0005-0000-0000-0000FB310000}"/>
    <cellStyle name="SAPBEXexcCritical4 3 2 9 4" xfId="28671" xr:uid="{00000000-0005-0000-0000-0000FC310000}"/>
    <cellStyle name="SAPBEXexcCritical4 3 2 9 5" xfId="34800" xr:uid="{00000000-0005-0000-0000-0000FD310000}"/>
    <cellStyle name="SAPBEXexcCritical4 3 2 9 6" xfId="41838" xr:uid="{00000000-0005-0000-0000-0000FE310000}"/>
    <cellStyle name="SAPBEXexcCritical4 3 2 9 7" xfId="51306" xr:uid="{00000000-0005-0000-0000-0000FF310000}"/>
    <cellStyle name="SAPBEXexcCritical4 3 20" xfId="8405" xr:uid="{00000000-0005-0000-0000-000000320000}"/>
    <cellStyle name="SAPBEXexcCritical4 3 20 2" xfId="18189" xr:uid="{00000000-0005-0000-0000-000001320000}"/>
    <cellStyle name="SAPBEXexcCritical4 3 20 3" xfId="25126" xr:uid="{00000000-0005-0000-0000-000002320000}"/>
    <cellStyle name="SAPBEXexcCritical4 3 20 4" xfId="31540" xr:uid="{00000000-0005-0000-0000-000003320000}"/>
    <cellStyle name="SAPBEXexcCritical4 3 21" xfId="8289" xr:uid="{00000000-0005-0000-0000-000004320000}"/>
    <cellStyle name="SAPBEXexcCritical4 3 21 2" xfId="18073" xr:uid="{00000000-0005-0000-0000-000005320000}"/>
    <cellStyle name="SAPBEXexcCritical4 3 21 3" xfId="25015" xr:uid="{00000000-0005-0000-0000-000006320000}"/>
    <cellStyle name="SAPBEXexcCritical4 3 21 4" xfId="31431" xr:uid="{00000000-0005-0000-0000-000007320000}"/>
    <cellStyle name="SAPBEXexcCritical4 3 22" xfId="11566" xr:uid="{00000000-0005-0000-0000-000008320000}"/>
    <cellStyle name="SAPBEXexcCritical4 3 22 2" xfId="19025" xr:uid="{00000000-0005-0000-0000-000009320000}"/>
    <cellStyle name="SAPBEXexcCritical4 3 22 3" xfId="25657" xr:uid="{00000000-0005-0000-0000-00000A320000}"/>
    <cellStyle name="SAPBEXexcCritical4 3 23" xfId="9281" xr:uid="{00000000-0005-0000-0000-00000B320000}"/>
    <cellStyle name="SAPBEXexcCritical4 3 24" xfId="12647" xr:uid="{00000000-0005-0000-0000-00000C320000}"/>
    <cellStyle name="SAPBEXexcCritical4 3 25" xfId="51221" xr:uid="{00000000-0005-0000-0000-00000D320000}"/>
    <cellStyle name="SAPBEXexcCritical4 3 3" xfId="919" xr:uid="{00000000-0005-0000-0000-00000E320000}"/>
    <cellStyle name="SAPBEXexcCritical4 3 3 2" xfId="2801" xr:uid="{00000000-0005-0000-0000-00000F320000}"/>
    <cellStyle name="SAPBEXexcCritical4 3 3 2 2" xfId="13028" xr:uid="{00000000-0005-0000-0000-000010320000}"/>
    <cellStyle name="SAPBEXexcCritical4 3 3 2 2 2" xfId="20424" xr:uid="{00000000-0005-0000-0000-000011320000}"/>
    <cellStyle name="SAPBEXexcCritical4 3 3 2 2 3" xfId="27031" xr:uid="{00000000-0005-0000-0000-000012320000}"/>
    <cellStyle name="SAPBEXexcCritical4 3 3 2 3" xfId="10625" xr:uid="{00000000-0005-0000-0000-000013320000}"/>
    <cellStyle name="SAPBEXexcCritical4 3 3 2 4" xfId="9844" xr:uid="{00000000-0005-0000-0000-000014320000}"/>
    <cellStyle name="SAPBEXexcCritical4 3 3 2 5" xfId="11172" xr:uid="{00000000-0005-0000-0000-000015320000}"/>
    <cellStyle name="SAPBEXexcCritical4 3 3 2 6" xfId="38242" xr:uid="{00000000-0005-0000-0000-000016320000}"/>
    <cellStyle name="SAPBEXexcCritical4 3 3 2 7" xfId="45161" xr:uid="{00000000-0005-0000-0000-000017320000}"/>
    <cellStyle name="SAPBEXexcCritical4 3 3 2 8" xfId="50114" xr:uid="{00000000-0005-0000-0000-000018320000}"/>
    <cellStyle name="SAPBEXexcCritical4 3 3 3" xfId="11798" xr:uid="{00000000-0005-0000-0000-000019320000}"/>
    <cellStyle name="SAPBEXexcCritical4 3 3 3 2" xfId="19257" xr:uid="{00000000-0005-0000-0000-00001A320000}"/>
    <cellStyle name="SAPBEXexcCritical4 3 3 3 3" xfId="25889" xr:uid="{00000000-0005-0000-0000-00001B320000}"/>
    <cellStyle name="SAPBEXexcCritical4 3 3 4" xfId="9619" xr:uid="{00000000-0005-0000-0000-00001C320000}"/>
    <cellStyle name="SAPBEXexcCritical4 3 3 5" xfId="11488" xr:uid="{00000000-0005-0000-0000-00001D320000}"/>
    <cellStyle name="SAPBEXexcCritical4 3 3 6" xfId="34576" xr:uid="{00000000-0005-0000-0000-00001E320000}"/>
    <cellStyle name="SAPBEXexcCritical4 3 3 7" xfId="41615" xr:uid="{00000000-0005-0000-0000-00001F320000}"/>
    <cellStyle name="SAPBEXexcCritical4 3 3 8" xfId="51540" xr:uid="{00000000-0005-0000-0000-000020320000}"/>
    <cellStyle name="SAPBEXexcCritical4 3 4" xfId="1194" xr:uid="{00000000-0005-0000-0000-000021320000}"/>
    <cellStyle name="SAPBEXexcCritical4 3 4 2" xfId="10823" xr:uid="{00000000-0005-0000-0000-000022320000}"/>
    <cellStyle name="SAPBEXexcCritical4 3 4 2 2" xfId="9222" xr:uid="{00000000-0005-0000-0000-000023320000}"/>
    <cellStyle name="SAPBEXexcCritical4 3 4 2 3" xfId="37611" xr:uid="{00000000-0005-0000-0000-000024320000}"/>
    <cellStyle name="SAPBEXexcCritical4 3 4 2 4" xfId="44555" xr:uid="{00000000-0005-0000-0000-000025320000}"/>
    <cellStyle name="SAPBEXexcCritical4 3 4 2 5" xfId="52653" xr:uid="{00000000-0005-0000-0000-000026320000}"/>
    <cellStyle name="SAPBEXexcCritical4 3 4 3" xfId="11973" xr:uid="{00000000-0005-0000-0000-000027320000}"/>
    <cellStyle name="SAPBEXexcCritical4 3 4 3 2" xfId="19432" xr:uid="{00000000-0005-0000-0000-000028320000}"/>
    <cellStyle name="SAPBEXexcCritical4 3 4 3 3" xfId="26059" xr:uid="{00000000-0005-0000-0000-000029320000}"/>
    <cellStyle name="SAPBEXexcCritical4 3 4 4" xfId="9862" xr:uid="{00000000-0005-0000-0000-00002A320000}"/>
    <cellStyle name="SAPBEXexcCritical4 3 4 5" xfId="9478" xr:uid="{00000000-0005-0000-0000-00002B320000}"/>
    <cellStyle name="SAPBEXexcCritical4 3 4 6" xfId="33870" xr:uid="{00000000-0005-0000-0000-00002C320000}"/>
    <cellStyle name="SAPBEXexcCritical4 3 4 7" xfId="41004" xr:uid="{00000000-0005-0000-0000-00002D320000}"/>
    <cellStyle name="SAPBEXexcCritical4 3 4 8" xfId="49009" xr:uid="{00000000-0005-0000-0000-00002E320000}"/>
    <cellStyle name="SAPBEXexcCritical4 3 5" xfId="1427" xr:uid="{00000000-0005-0000-0000-00002F320000}"/>
    <cellStyle name="SAPBEXexcCritical4 3 5 2" xfId="10188" xr:uid="{00000000-0005-0000-0000-000030320000}"/>
    <cellStyle name="SAPBEXexcCritical4 3 5 2 2" xfId="14690" xr:uid="{00000000-0005-0000-0000-000031320000}"/>
    <cellStyle name="SAPBEXexcCritical4 3 5 2 3" xfId="38745" xr:uid="{00000000-0005-0000-0000-000032320000}"/>
    <cellStyle name="SAPBEXexcCritical4 3 5 2 4" xfId="45663" xr:uid="{00000000-0005-0000-0000-000033320000}"/>
    <cellStyle name="SAPBEXexcCritical4 3 5 2 5" xfId="48302" xr:uid="{00000000-0005-0000-0000-000034320000}"/>
    <cellStyle name="SAPBEXexcCritical4 3 5 3" xfId="10979" xr:uid="{00000000-0005-0000-0000-000035320000}"/>
    <cellStyle name="SAPBEXexcCritical4 3 5 3 2" xfId="8980" xr:uid="{00000000-0005-0000-0000-000036320000}"/>
    <cellStyle name="SAPBEXexcCritical4 3 5 4" xfId="12097" xr:uid="{00000000-0005-0000-0000-000037320000}"/>
    <cellStyle name="SAPBEXexcCritical4 3 5 4 2" xfId="19556" xr:uid="{00000000-0005-0000-0000-000038320000}"/>
    <cellStyle name="SAPBEXexcCritical4 3 5 4 3" xfId="26179" xr:uid="{00000000-0005-0000-0000-000039320000}"/>
    <cellStyle name="SAPBEXexcCritical4 3 5 5" xfId="10053" xr:uid="{00000000-0005-0000-0000-00003A320000}"/>
    <cellStyle name="SAPBEXexcCritical4 3 5 6" xfId="18488" xr:uid="{00000000-0005-0000-0000-00003B320000}"/>
    <cellStyle name="SAPBEXexcCritical4 3 5 7" xfId="35080" xr:uid="{00000000-0005-0000-0000-00003C320000}"/>
    <cellStyle name="SAPBEXexcCritical4 3 5 8" xfId="42117" xr:uid="{00000000-0005-0000-0000-00003D320000}"/>
    <cellStyle name="SAPBEXexcCritical4 3 5 9" xfId="54492" xr:uid="{00000000-0005-0000-0000-00003E320000}"/>
    <cellStyle name="SAPBEXexcCritical4 3 6" xfId="1508" xr:uid="{00000000-0005-0000-0000-00003F320000}"/>
    <cellStyle name="SAPBEXexcCritical4 3 6 2" xfId="12167" xr:uid="{00000000-0005-0000-0000-000040320000}"/>
    <cellStyle name="SAPBEXexcCritical4 3 6 2 2" xfId="19626" xr:uid="{00000000-0005-0000-0000-000041320000}"/>
    <cellStyle name="SAPBEXexcCritical4 3 6 2 3" xfId="26249" xr:uid="{00000000-0005-0000-0000-000042320000}"/>
    <cellStyle name="SAPBEXexcCritical4 3 6 2 4" xfId="38668" xr:uid="{00000000-0005-0000-0000-000043320000}"/>
    <cellStyle name="SAPBEXexcCritical4 3 6 2 5" xfId="45586" xr:uid="{00000000-0005-0000-0000-000044320000}"/>
    <cellStyle name="SAPBEXexcCritical4 3 6 2 6" xfId="48095" xr:uid="{00000000-0005-0000-0000-000045320000}"/>
    <cellStyle name="SAPBEXexcCritical4 3 6 3" xfId="11060" xr:uid="{00000000-0005-0000-0000-000046320000}"/>
    <cellStyle name="SAPBEXexcCritical4 3 6 4" xfId="18712" xr:uid="{00000000-0005-0000-0000-000047320000}"/>
    <cellStyle name="SAPBEXexcCritical4 3 6 5" xfId="35003" xr:uid="{00000000-0005-0000-0000-000048320000}"/>
    <cellStyle name="SAPBEXexcCritical4 3 6 6" xfId="42040" xr:uid="{00000000-0005-0000-0000-000049320000}"/>
    <cellStyle name="SAPBEXexcCritical4 3 6 7" xfId="53528" xr:uid="{00000000-0005-0000-0000-00004A320000}"/>
    <cellStyle name="SAPBEXexcCritical4 3 7" xfId="1935" xr:uid="{00000000-0005-0000-0000-00004B320000}"/>
    <cellStyle name="SAPBEXexcCritical4 3 7 2" xfId="12287" xr:uid="{00000000-0005-0000-0000-00004C320000}"/>
    <cellStyle name="SAPBEXexcCritical4 3 7 2 2" xfId="19746" xr:uid="{00000000-0005-0000-0000-00004D320000}"/>
    <cellStyle name="SAPBEXexcCritical4 3 7 2 3" xfId="26369" xr:uid="{00000000-0005-0000-0000-00004E320000}"/>
    <cellStyle name="SAPBEXexcCritical4 3 7 2 4" xfId="39345" xr:uid="{00000000-0005-0000-0000-00004F320000}"/>
    <cellStyle name="SAPBEXexcCritical4 3 7 2 5" xfId="46263" xr:uid="{00000000-0005-0000-0000-000050320000}"/>
    <cellStyle name="SAPBEXexcCritical4 3 7 2 6" xfId="49467" xr:uid="{00000000-0005-0000-0000-000051320000}"/>
    <cellStyle name="SAPBEXexcCritical4 3 7 3" xfId="11357" xr:uid="{00000000-0005-0000-0000-000052320000}"/>
    <cellStyle name="SAPBEXexcCritical4 3 7 4" xfId="18890" xr:uid="{00000000-0005-0000-0000-000053320000}"/>
    <cellStyle name="SAPBEXexcCritical4 3 7 5" xfId="35711" xr:uid="{00000000-0005-0000-0000-000054320000}"/>
    <cellStyle name="SAPBEXexcCritical4 3 7 6" xfId="42717" xr:uid="{00000000-0005-0000-0000-000055320000}"/>
    <cellStyle name="SAPBEXexcCritical4 3 7 7" xfId="53672" xr:uid="{00000000-0005-0000-0000-000056320000}"/>
    <cellStyle name="SAPBEXexcCritical4 3 8" xfId="2147" xr:uid="{00000000-0005-0000-0000-000057320000}"/>
    <cellStyle name="SAPBEXexcCritical4 3 8 2" xfId="12411" xr:uid="{00000000-0005-0000-0000-000058320000}"/>
    <cellStyle name="SAPBEXexcCritical4 3 8 2 2" xfId="19867" xr:uid="{00000000-0005-0000-0000-000059320000}"/>
    <cellStyle name="SAPBEXexcCritical4 3 8 2 3" xfId="26489" xr:uid="{00000000-0005-0000-0000-00005A320000}"/>
    <cellStyle name="SAPBEXexcCritical4 3 8 2 4" xfId="40371" xr:uid="{00000000-0005-0000-0000-00005B320000}"/>
    <cellStyle name="SAPBEXexcCritical4 3 8 2 5" xfId="47289" xr:uid="{00000000-0005-0000-0000-00005C320000}"/>
    <cellStyle name="SAPBEXexcCritical4 3 8 2 6" xfId="47961" xr:uid="{00000000-0005-0000-0000-00005D320000}"/>
    <cellStyle name="SAPBEXexcCritical4 3 8 3" xfId="10343" xr:uid="{00000000-0005-0000-0000-00005E320000}"/>
    <cellStyle name="SAPBEXexcCritical4 3 8 4" xfId="13306" xr:uid="{00000000-0005-0000-0000-00005F320000}"/>
    <cellStyle name="SAPBEXexcCritical4 3 8 5" xfId="20195" xr:uid="{00000000-0005-0000-0000-000060320000}"/>
    <cellStyle name="SAPBEXexcCritical4 3 8 6" xfId="36787" xr:uid="{00000000-0005-0000-0000-000061320000}"/>
    <cellStyle name="SAPBEXexcCritical4 3 8 7" xfId="43743" xr:uid="{00000000-0005-0000-0000-000062320000}"/>
    <cellStyle name="SAPBEXexcCritical4 3 8 8" xfId="54365" xr:uid="{00000000-0005-0000-0000-000063320000}"/>
    <cellStyle name="SAPBEXexcCritical4 3 9" xfId="2301" xr:uid="{00000000-0005-0000-0000-000064320000}"/>
    <cellStyle name="SAPBEXexcCritical4 3 9 2" xfId="12554" xr:uid="{00000000-0005-0000-0000-000065320000}"/>
    <cellStyle name="SAPBEXexcCritical4 3 9 3" xfId="19991" xr:uid="{00000000-0005-0000-0000-000066320000}"/>
    <cellStyle name="SAPBEXexcCritical4 3 9 4" xfId="26609" xr:uid="{00000000-0005-0000-0000-000067320000}"/>
    <cellStyle name="SAPBEXexcCritical4 3 9 5" xfId="37041" xr:uid="{00000000-0005-0000-0000-000068320000}"/>
    <cellStyle name="SAPBEXexcCritical4 3 9 6" xfId="43987" xr:uid="{00000000-0005-0000-0000-000069320000}"/>
    <cellStyle name="SAPBEXexcCritical4 3 9 7" xfId="50982" xr:uid="{00000000-0005-0000-0000-00006A320000}"/>
    <cellStyle name="SAPBEXexcCritical4 4" xfId="360" xr:uid="{00000000-0005-0000-0000-00006B320000}"/>
    <cellStyle name="SAPBEXexcCritical4 4 10" xfId="5417" xr:uid="{00000000-0005-0000-0000-00006C320000}"/>
    <cellStyle name="SAPBEXexcCritical4 4 10 2" xfId="15274" xr:uid="{00000000-0005-0000-0000-00006D320000}"/>
    <cellStyle name="SAPBEXexcCritical4 4 10 2 2" xfId="38568" xr:uid="{00000000-0005-0000-0000-00006E320000}"/>
    <cellStyle name="SAPBEXexcCritical4 4 10 2 3" xfId="45486" xr:uid="{00000000-0005-0000-0000-00006F320000}"/>
    <cellStyle name="SAPBEXexcCritical4 4 10 2 4" xfId="48688" xr:uid="{00000000-0005-0000-0000-000070320000}"/>
    <cellStyle name="SAPBEXexcCritical4 4 10 3" xfId="22315" xr:uid="{00000000-0005-0000-0000-000071320000}"/>
    <cellStyle name="SAPBEXexcCritical4 4 10 4" xfId="28777" xr:uid="{00000000-0005-0000-0000-000072320000}"/>
    <cellStyle name="SAPBEXexcCritical4 4 10 5" xfId="34902" xr:uid="{00000000-0005-0000-0000-000073320000}"/>
    <cellStyle name="SAPBEXexcCritical4 4 10 6" xfId="41940" xr:uid="{00000000-0005-0000-0000-000074320000}"/>
    <cellStyle name="SAPBEXexcCritical4 4 10 7" xfId="51498" xr:uid="{00000000-0005-0000-0000-000075320000}"/>
    <cellStyle name="SAPBEXexcCritical4 4 11" xfId="6630" xr:uid="{00000000-0005-0000-0000-000076320000}"/>
    <cellStyle name="SAPBEXexcCritical4 4 11 2" xfId="16473" xr:uid="{00000000-0005-0000-0000-000077320000}"/>
    <cellStyle name="SAPBEXexcCritical4 4 11 2 2" xfId="39034" xr:uid="{00000000-0005-0000-0000-000078320000}"/>
    <cellStyle name="SAPBEXexcCritical4 4 11 2 3" xfId="45952" xr:uid="{00000000-0005-0000-0000-000079320000}"/>
    <cellStyle name="SAPBEXexcCritical4 4 11 2 4" xfId="48419" xr:uid="{00000000-0005-0000-0000-00007A320000}"/>
    <cellStyle name="SAPBEXexcCritical4 4 11 3" xfId="23477" xr:uid="{00000000-0005-0000-0000-00007B320000}"/>
    <cellStyle name="SAPBEXexcCritical4 4 11 4" xfId="29926" xr:uid="{00000000-0005-0000-0000-00007C320000}"/>
    <cellStyle name="SAPBEXexcCritical4 4 11 5" xfId="35371" xr:uid="{00000000-0005-0000-0000-00007D320000}"/>
    <cellStyle name="SAPBEXexcCritical4 4 11 6" xfId="42406" xr:uid="{00000000-0005-0000-0000-00007E320000}"/>
    <cellStyle name="SAPBEXexcCritical4 4 11 7" xfId="52174" xr:uid="{00000000-0005-0000-0000-00007F320000}"/>
    <cellStyle name="SAPBEXexcCritical4 4 12" xfId="6884" xr:uid="{00000000-0005-0000-0000-000080320000}"/>
    <cellStyle name="SAPBEXexcCritical4 4 12 2" xfId="16674" xr:uid="{00000000-0005-0000-0000-000081320000}"/>
    <cellStyle name="SAPBEXexcCritical4 4 12 2 2" xfId="38882" xr:uid="{00000000-0005-0000-0000-000082320000}"/>
    <cellStyle name="SAPBEXexcCritical4 4 12 2 3" xfId="45800" xr:uid="{00000000-0005-0000-0000-000083320000}"/>
    <cellStyle name="SAPBEXexcCritical4 4 12 2 4" xfId="49194" xr:uid="{00000000-0005-0000-0000-000084320000}"/>
    <cellStyle name="SAPBEXexcCritical4 4 12 3" xfId="23642" xr:uid="{00000000-0005-0000-0000-000085320000}"/>
    <cellStyle name="SAPBEXexcCritical4 4 12 4" xfId="30080" xr:uid="{00000000-0005-0000-0000-000086320000}"/>
    <cellStyle name="SAPBEXexcCritical4 4 12 5" xfId="35218" xr:uid="{00000000-0005-0000-0000-000087320000}"/>
    <cellStyle name="SAPBEXexcCritical4 4 12 6" xfId="42254" xr:uid="{00000000-0005-0000-0000-000088320000}"/>
    <cellStyle name="SAPBEXexcCritical4 4 12 7" xfId="54434" xr:uid="{00000000-0005-0000-0000-000089320000}"/>
    <cellStyle name="SAPBEXexcCritical4 4 13" xfId="6202" xr:uid="{00000000-0005-0000-0000-00008A320000}"/>
    <cellStyle name="SAPBEXexcCritical4 4 13 2" xfId="16050" xr:uid="{00000000-0005-0000-0000-00008B320000}"/>
    <cellStyle name="SAPBEXexcCritical4 4 13 2 2" xfId="39902" xr:uid="{00000000-0005-0000-0000-00008C320000}"/>
    <cellStyle name="SAPBEXexcCritical4 4 13 2 3" xfId="46820" xr:uid="{00000000-0005-0000-0000-00008D320000}"/>
    <cellStyle name="SAPBEXexcCritical4 4 13 2 4" xfId="48179" xr:uid="{00000000-0005-0000-0000-00008E320000}"/>
    <cellStyle name="SAPBEXexcCritical4 4 13 3" xfId="23064" xr:uid="{00000000-0005-0000-0000-00008F320000}"/>
    <cellStyle name="SAPBEXexcCritical4 4 13 4" xfId="29522" xr:uid="{00000000-0005-0000-0000-000090320000}"/>
    <cellStyle name="SAPBEXexcCritical4 4 13 5" xfId="36287" xr:uid="{00000000-0005-0000-0000-000091320000}"/>
    <cellStyle name="SAPBEXexcCritical4 4 13 6" xfId="43274" xr:uid="{00000000-0005-0000-0000-000092320000}"/>
    <cellStyle name="SAPBEXexcCritical4 4 13 7" xfId="52573" xr:uid="{00000000-0005-0000-0000-000093320000}"/>
    <cellStyle name="SAPBEXexcCritical4 4 14" xfId="5581" xr:uid="{00000000-0005-0000-0000-000094320000}"/>
    <cellStyle name="SAPBEXexcCritical4 4 14 2" xfId="15437" xr:uid="{00000000-0005-0000-0000-000095320000}"/>
    <cellStyle name="SAPBEXexcCritical4 4 14 2 2" xfId="39154" xr:uid="{00000000-0005-0000-0000-000096320000}"/>
    <cellStyle name="SAPBEXexcCritical4 4 14 2 3" xfId="46072" xr:uid="{00000000-0005-0000-0000-000097320000}"/>
    <cellStyle name="SAPBEXexcCritical4 4 14 2 4" xfId="50092" xr:uid="{00000000-0005-0000-0000-000098320000}"/>
    <cellStyle name="SAPBEXexcCritical4 4 14 3" xfId="22472" xr:uid="{00000000-0005-0000-0000-000099320000}"/>
    <cellStyle name="SAPBEXexcCritical4 4 14 4" xfId="28933" xr:uid="{00000000-0005-0000-0000-00009A320000}"/>
    <cellStyle name="SAPBEXexcCritical4 4 14 5" xfId="35518" xr:uid="{00000000-0005-0000-0000-00009B320000}"/>
    <cellStyle name="SAPBEXexcCritical4 4 14 6" xfId="42526" xr:uid="{00000000-0005-0000-0000-00009C320000}"/>
    <cellStyle name="SAPBEXexcCritical4 4 14 7" xfId="50914" xr:uid="{00000000-0005-0000-0000-00009D320000}"/>
    <cellStyle name="SAPBEXexcCritical4 4 15" xfId="6411" xr:uid="{00000000-0005-0000-0000-00009E320000}"/>
    <cellStyle name="SAPBEXexcCritical4 4 15 2" xfId="16256" xr:uid="{00000000-0005-0000-0000-00009F320000}"/>
    <cellStyle name="SAPBEXexcCritical4 4 15 2 2" xfId="39602" xr:uid="{00000000-0005-0000-0000-0000A0320000}"/>
    <cellStyle name="SAPBEXexcCritical4 4 15 2 3" xfId="46520" xr:uid="{00000000-0005-0000-0000-0000A1320000}"/>
    <cellStyle name="SAPBEXexcCritical4 4 15 2 4" xfId="52127" xr:uid="{00000000-0005-0000-0000-0000A2320000}"/>
    <cellStyle name="SAPBEXexcCritical4 4 15 3" xfId="23263" xr:uid="{00000000-0005-0000-0000-0000A3320000}"/>
    <cellStyle name="SAPBEXexcCritical4 4 15 4" xfId="29715" xr:uid="{00000000-0005-0000-0000-0000A4320000}"/>
    <cellStyle name="SAPBEXexcCritical4 4 15 5" xfId="35975" xr:uid="{00000000-0005-0000-0000-0000A5320000}"/>
    <cellStyle name="SAPBEXexcCritical4 4 15 6" xfId="42974" xr:uid="{00000000-0005-0000-0000-0000A6320000}"/>
    <cellStyle name="SAPBEXexcCritical4 4 15 7" xfId="51581" xr:uid="{00000000-0005-0000-0000-0000A7320000}"/>
    <cellStyle name="SAPBEXexcCritical4 4 16" xfId="6672" xr:uid="{00000000-0005-0000-0000-0000A8320000}"/>
    <cellStyle name="SAPBEXexcCritical4 4 16 2" xfId="16515" xr:uid="{00000000-0005-0000-0000-0000A9320000}"/>
    <cellStyle name="SAPBEXexcCritical4 4 16 2 2" xfId="39548" xr:uid="{00000000-0005-0000-0000-0000AA320000}"/>
    <cellStyle name="SAPBEXexcCritical4 4 16 2 3" xfId="46466" xr:uid="{00000000-0005-0000-0000-0000AB320000}"/>
    <cellStyle name="SAPBEXexcCritical4 4 16 2 4" xfId="48892" xr:uid="{00000000-0005-0000-0000-0000AC320000}"/>
    <cellStyle name="SAPBEXexcCritical4 4 16 3" xfId="23519" xr:uid="{00000000-0005-0000-0000-0000AD320000}"/>
    <cellStyle name="SAPBEXexcCritical4 4 16 4" xfId="29968" xr:uid="{00000000-0005-0000-0000-0000AE320000}"/>
    <cellStyle name="SAPBEXexcCritical4 4 16 5" xfId="35919" xr:uid="{00000000-0005-0000-0000-0000AF320000}"/>
    <cellStyle name="SAPBEXexcCritical4 4 16 6" xfId="42920" xr:uid="{00000000-0005-0000-0000-0000B0320000}"/>
    <cellStyle name="SAPBEXexcCritical4 4 16 7" xfId="51659" xr:uid="{00000000-0005-0000-0000-0000B1320000}"/>
    <cellStyle name="SAPBEXexcCritical4 4 17" xfId="6496" xr:uid="{00000000-0005-0000-0000-0000B2320000}"/>
    <cellStyle name="SAPBEXexcCritical4 4 17 2" xfId="16339" xr:uid="{00000000-0005-0000-0000-0000B3320000}"/>
    <cellStyle name="SAPBEXexcCritical4 4 17 2 2" xfId="39535" xr:uid="{00000000-0005-0000-0000-0000B4320000}"/>
    <cellStyle name="SAPBEXexcCritical4 4 17 2 3" xfId="46453" xr:uid="{00000000-0005-0000-0000-0000B5320000}"/>
    <cellStyle name="SAPBEXexcCritical4 4 17 2 4" xfId="50210" xr:uid="{00000000-0005-0000-0000-0000B6320000}"/>
    <cellStyle name="SAPBEXexcCritical4 4 17 3" xfId="23346" xr:uid="{00000000-0005-0000-0000-0000B7320000}"/>
    <cellStyle name="SAPBEXexcCritical4 4 17 4" xfId="29797" xr:uid="{00000000-0005-0000-0000-0000B8320000}"/>
    <cellStyle name="SAPBEXexcCritical4 4 17 5" xfId="35906" xr:uid="{00000000-0005-0000-0000-0000B9320000}"/>
    <cellStyle name="SAPBEXexcCritical4 4 17 6" xfId="42907" xr:uid="{00000000-0005-0000-0000-0000BA320000}"/>
    <cellStyle name="SAPBEXexcCritical4 4 17 7" xfId="54522" xr:uid="{00000000-0005-0000-0000-0000BB320000}"/>
    <cellStyle name="SAPBEXexcCritical4 4 18" xfId="6107" xr:uid="{00000000-0005-0000-0000-0000BC320000}"/>
    <cellStyle name="SAPBEXexcCritical4 4 18 2" xfId="15955" xr:uid="{00000000-0005-0000-0000-0000BD320000}"/>
    <cellStyle name="SAPBEXexcCritical4 4 18 2 2" xfId="39396" xr:uid="{00000000-0005-0000-0000-0000BE320000}"/>
    <cellStyle name="SAPBEXexcCritical4 4 18 2 3" xfId="46314" xr:uid="{00000000-0005-0000-0000-0000BF320000}"/>
    <cellStyle name="SAPBEXexcCritical4 4 18 2 4" xfId="50014" xr:uid="{00000000-0005-0000-0000-0000C0320000}"/>
    <cellStyle name="SAPBEXexcCritical4 4 18 3" xfId="22974" xr:uid="{00000000-0005-0000-0000-0000C1320000}"/>
    <cellStyle name="SAPBEXexcCritical4 4 18 4" xfId="29433" xr:uid="{00000000-0005-0000-0000-0000C2320000}"/>
    <cellStyle name="SAPBEXexcCritical4 4 18 5" xfId="35762" xr:uid="{00000000-0005-0000-0000-0000C3320000}"/>
    <cellStyle name="SAPBEXexcCritical4 4 18 6" xfId="42768" xr:uid="{00000000-0005-0000-0000-0000C4320000}"/>
    <cellStyle name="SAPBEXexcCritical4 4 18 7" xfId="53770" xr:uid="{00000000-0005-0000-0000-0000C5320000}"/>
    <cellStyle name="SAPBEXexcCritical4 4 19" xfId="7224" xr:uid="{00000000-0005-0000-0000-0000C6320000}"/>
    <cellStyle name="SAPBEXexcCritical4 4 19 2" xfId="17013" xr:uid="{00000000-0005-0000-0000-0000C7320000}"/>
    <cellStyle name="SAPBEXexcCritical4 4 19 2 2" xfId="39751" xr:uid="{00000000-0005-0000-0000-0000C8320000}"/>
    <cellStyle name="SAPBEXexcCritical4 4 19 2 3" xfId="46669" xr:uid="{00000000-0005-0000-0000-0000C9320000}"/>
    <cellStyle name="SAPBEXexcCritical4 4 19 2 4" xfId="48661" xr:uid="{00000000-0005-0000-0000-0000CA320000}"/>
    <cellStyle name="SAPBEXexcCritical4 4 19 3" xfId="23974" xr:uid="{00000000-0005-0000-0000-0000CB320000}"/>
    <cellStyle name="SAPBEXexcCritical4 4 19 4" xfId="30407" xr:uid="{00000000-0005-0000-0000-0000CC320000}"/>
    <cellStyle name="SAPBEXexcCritical4 4 19 5" xfId="36129" xr:uid="{00000000-0005-0000-0000-0000CD320000}"/>
    <cellStyle name="SAPBEXexcCritical4 4 19 6" xfId="43123" xr:uid="{00000000-0005-0000-0000-0000CE320000}"/>
    <cellStyle name="SAPBEXexcCritical4 4 19 7" xfId="52265" xr:uid="{00000000-0005-0000-0000-0000CF320000}"/>
    <cellStyle name="SAPBEXexcCritical4 4 2" xfId="2592" xr:uid="{00000000-0005-0000-0000-0000D0320000}"/>
    <cellStyle name="SAPBEXexcCritical4 4 2 2" xfId="12827" xr:uid="{00000000-0005-0000-0000-0000D1320000}"/>
    <cellStyle name="SAPBEXexcCritical4 4 2 2 2" xfId="20233" xr:uid="{00000000-0005-0000-0000-0000D2320000}"/>
    <cellStyle name="SAPBEXexcCritical4 4 2 2 3" xfId="26844" xr:uid="{00000000-0005-0000-0000-0000D3320000}"/>
    <cellStyle name="SAPBEXexcCritical4 4 2 2 4" xfId="37583" xr:uid="{00000000-0005-0000-0000-0000D4320000}"/>
    <cellStyle name="SAPBEXexcCritical4 4 2 2 5" xfId="44527" xr:uid="{00000000-0005-0000-0000-0000D5320000}"/>
    <cellStyle name="SAPBEXexcCritical4 4 2 2 6" xfId="53729" xr:uid="{00000000-0005-0000-0000-0000D6320000}"/>
    <cellStyle name="SAPBEXexcCritical4 4 2 3" xfId="10288" xr:uid="{00000000-0005-0000-0000-0000D7320000}"/>
    <cellStyle name="SAPBEXexcCritical4 4 2 4" xfId="13067" xr:uid="{00000000-0005-0000-0000-0000D8320000}"/>
    <cellStyle name="SAPBEXexcCritical4 4 2 5" xfId="9135" xr:uid="{00000000-0005-0000-0000-0000D9320000}"/>
    <cellStyle name="SAPBEXexcCritical4 4 2 6" xfId="33842" xr:uid="{00000000-0005-0000-0000-0000DA320000}"/>
    <cellStyle name="SAPBEXexcCritical4 4 2 7" xfId="40976" xr:uid="{00000000-0005-0000-0000-0000DB320000}"/>
    <cellStyle name="SAPBEXexcCritical4 4 2 8" xfId="50842" xr:uid="{00000000-0005-0000-0000-0000DC320000}"/>
    <cellStyle name="SAPBEXexcCritical4 4 20" xfId="7404" xr:uid="{00000000-0005-0000-0000-0000DD320000}"/>
    <cellStyle name="SAPBEXexcCritical4 4 20 2" xfId="17190" xr:uid="{00000000-0005-0000-0000-0000DE320000}"/>
    <cellStyle name="SAPBEXexcCritical4 4 20 2 2" xfId="40283" xr:uid="{00000000-0005-0000-0000-0000DF320000}"/>
    <cellStyle name="SAPBEXexcCritical4 4 20 2 3" xfId="47201" xr:uid="{00000000-0005-0000-0000-0000E0320000}"/>
    <cellStyle name="SAPBEXexcCritical4 4 20 2 4" xfId="49998" xr:uid="{00000000-0005-0000-0000-0000E1320000}"/>
    <cellStyle name="SAPBEXexcCritical4 4 20 3" xfId="24152" xr:uid="{00000000-0005-0000-0000-0000E2320000}"/>
    <cellStyle name="SAPBEXexcCritical4 4 20 4" xfId="30580" xr:uid="{00000000-0005-0000-0000-0000E3320000}"/>
    <cellStyle name="SAPBEXexcCritical4 4 20 5" xfId="36698" xr:uid="{00000000-0005-0000-0000-0000E4320000}"/>
    <cellStyle name="SAPBEXexcCritical4 4 20 6" xfId="43655" xr:uid="{00000000-0005-0000-0000-0000E5320000}"/>
    <cellStyle name="SAPBEXexcCritical4 4 20 7" xfId="47822" xr:uid="{00000000-0005-0000-0000-0000E6320000}"/>
    <cellStyle name="SAPBEXexcCritical4 4 21" xfId="5497" xr:uid="{00000000-0005-0000-0000-0000E7320000}"/>
    <cellStyle name="SAPBEXexcCritical4 4 21 2" xfId="15353" xr:uid="{00000000-0005-0000-0000-0000E8320000}"/>
    <cellStyle name="SAPBEXexcCritical4 4 21 2 2" xfId="40496" xr:uid="{00000000-0005-0000-0000-0000E9320000}"/>
    <cellStyle name="SAPBEXexcCritical4 4 21 2 3" xfId="47414" xr:uid="{00000000-0005-0000-0000-0000EA320000}"/>
    <cellStyle name="SAPBEXexcCritical4 4 21 2 4" xfId="47579" xr:uid="{00000000-0005-0000-0000-0000EB320000}"/>
    <cellStyle name="SAPBEXexcCritical4 4 21 3" xfId="22389" xr:uid="{00000000-0005-0000-0000-0000EC320000}"/>
    <cellStyle name="SAPBEXexcCritical4 4 21 4" xfId="28851" xr:uid="{00000000-0005-0000-0000-0000ED320000}"/>
    <cellStyle name="SAPBEXexcCritical4 4 21 5" xfId="36912" xr:uid="{00000000-0005-0000-0000-0000EE320000}"/>
    <cellStyle name="SAPBEXexcCritical4 4 21 6" xfId="43868" xr:uid="{00000000-0005-0000-0000-0000EF320000}"/>
    <cellStyle name="SAPBEXexcCritical4 4 21 7" xfId="53624" xr:uid="{00000000-0005-0000-0000-0000F0320000}"/>
    <cellStyle name="SAPBEXexcCritical4 4 22" xfId="7427" xr:uid="{00000000-0005-0000-0000-0000F1320000}"/>
    <cellStyle name="SAPBEXexcCritical4 4 22 2" xfId="17213" xr:uid="{00000000-0005-0000-0000-0000F2320000}"/>
    <cellStyle name="SAPBEXexcCritical4 4 22 3" xfId="24175" xr:uid="{00000000-0005-0000-0000-0000F3320000}"/>
    <cellStyle name="SAPBEXexcCritical4 4 22 4" xfId="30603" xr:uid="{00000000-0005-0000-0000-0000F4320000}"/>
    <cellStyle name="SAPBEXexcCritical4 4 22 5" xfId="37166" xr:uid="{00000000-0005-0000-0000-0000F5320000}"/>
    <cellStyle name="SAPBEXexcCritical4 4 22 6" xfId="44112" xr:uid="{00000000-0005-0000-0000-0000F6320000}"/>
    <cellStyle name="SAPBEXexcCritical4 4 22 7" xfId="50402" xr:uid="{00000000-0005-0000-0000-0000F7320000}"/>
    <cellStyle name="SAPBEXexcCritical4 4 23" xfId="8470" xr:uid="{00000000-0005-0000-0000-0000F8320000}"/>
    <cellStyle name="SAPBEXexcCritical4 4 23 2" xfId="18254" xr:uid="{00000000-0005-0000-0000-0000F9320000}"/>
    <cellStyle name="SAPBEXexcCritical4 4 23 3" xfId="25191" xr:uid="{00000000-0005-0000-0000-0000FA320000}"/>
    <cellStyle name="SAPBEXexcCritical4 4 23 4" xfId="31604" xr:uid="{00000000-0005-0000-0000-0000FB320000}"/>
    <cellStyle name="SAPBEXexcCritical4 4 24" xfId="7968" xr:uid="{00000000-0005-0000-0000-0000FC320000}"/>
    <cellStyle name="SAPBEXexcCritical4 4 24 2" xfId="17752" xr:uid="{00000000-0005-0000-0000-0000FD320000}"/>
    <cellStyle name="SAPBEXexcCritical4 4 24 3" xfId="24701" xr:uid="{00000000-0005-0000-0000-0000FE320000}"/>
    <cellStyle name="SAPBEXexcCritical4 4 24 4" xfId="31122" xr:uid="{00000000-0005-0000-0000-0000FF320000}"/>
    <cellStyle name="SAPBEXexcCritical4 4 25" xfId="8268" xr:uid="{00000000-0005-0000-0000-000000330000}"/>
    <cellStyle name="SAPBEXexcCritical4 4 25 2" xfId="18052" xr:uid="{00000000-0005-0000-0000-000001330000}"/>
    <cellStyle name="SAPBEXexcCritical4 4 25 3" xfId="24995" xr:uid="{00000000-0005-0000-0000-000002330000}"/>
    <cellStyle name="SAPBEXexcCritical4 4 25 4" xfId="31411" xr:uid="{00000000-0005-0000-0000-000003330000}"/>
    <cellStyle name="SAPBEXexcCritical4 4 26" xfId="8025" xr:uid="{00000000-0005-0000-0000-000004330000}"/>
    <cellStyle name="SAPBEXexcCritical4 4 26 2" xfId="17809" xr:uid="{00000000-0005-0000-0000-000005330000}"/>
    <cellStyle name="SAPBEXexcCritical4 4 26 3" xfId="24757" xr:uid="{00000000-0005-0000-0000-000006330000}"/>
    <cellStyle name="SAPBEXexcCritical4 4 26 4" xfId="31178" xr:uid="{00000000-0005-0000-0000-000007330000}"/>
    <cellStyle name="SAPBEXexcCritical4 4 27" xfId="7762" xr:uid="{00000000-0005-0000-0000-000008330000}"/>
    <cellStyle name="SAPBEXexcCritical4 4 27 2" xfId="17547" xr:uid="{00000000-0005-0000-0000-000009330000}"/>
    <cellStyle name="SAPBEXexcCritical4 4 27 3" xfId="24504" xr:uid="{00000000-0005-0000-0000-00000A330000}"/>
    <cellStyle name="SAPBEXexcCritical4 4 27 4" xfId="30930" xr:uid="{00000000-0005-0000-0000-00000B330000}"/>
    <cellStyle name="SAPBEXexcCritical4 4 28" xfId="7869" xr:uid="{00000000-0005-0000-0000-00000C330000}"/>
    <cellStyle name="SAPBEXexcCritical4 4 28 2" xfId="17653" xr:uid="{00000000-0005-0000-0000-00000D330000}"/>
    <cellStyle name="SAPBEXexcCritical4 4 28 3" xfId="24606" xr:uid="{00000000-0005-0000-0000-00000E330000}"/>
    <cellStyle name="SAPBEXexcCritical4 4 28 4" xfId="31029" xr:uid="{00000000-0005-0000-0000-00000F330000}"/>
    <cellStyle name="SAPBEXexcCritical4 4 29" xfId="8709" xr:uid="{00000000-0005-0000-0000-000010330000}"/>
    <cellStyle name="SAPBEXexcCritical4 4 29 2" xfId="18493" xr:uid="{00000000-0005-0000-0000-000011330000}"/>
    <cellStyle name="SAPBEXexcCritical4 4 29 3" xfId="25427" xr:uid="{00000000-0005-0000-0000-000012330000}"/>
    <cellStyle name="SAPBEXexcCritical4 4 29 4" xfId="31839" xr:uid="{00000000-0005-0000-0000-000013330000}"/>
    <cellStyle name="SAPBEXexcCritical4 4 3" xfId="3777" xr:uid="{00000000-0005-0000-0000-000014330000}"/>
    <cellStyle name="SAPBEXexcCritical4 4 3 2" xfId="13699" xr:uid="{00000000-0005-0000-0000-000015330000}"/>
    <cellStyle name="SAPBEXexcCritical4 4 3 2 2" xfId="37751" xr:uid="{00000000-0005-0000-0000-000016330000}"/>
    <cellStyle name="SAPBEXexcCritical4 4 3 2 3" xfId="44695" xr:uid="{00000000-0005-0000-0000-000017330000}"/>
    <cellStyle name="SAPBEXexcCritical4 4 3 2 4" xfId="48436" xr:uid="{00000000-0005-0000-0000-000018330000}"/>
    <cellStyle name="SAPBEXexcCritical4 4 3 3" xfId="20853" xr:uid="{00000000-0005-0000-0000-000019330000}"/>
    <cellStyle name="SAPBEXexcCritical4 4 3 4" xfId="27352" xr:uid="{00000000-0005-0000-0000-00001A330000}"/>
    <cellStyle name="SAPBEXexcCritical4 4 3 5" xfId="34010" xr:uid="{00000000-0005-0000-0000-00001B330000}"/>
    <cellStyle name="SAPBEXexcCritical4 4 3 6" xfId="41144" xr:uid="{00000000-0005-0000-0000-00001C330000}"/>
    <cellStyle name="SAPBEXexcCritical4 4 3 7" xfId="54013" xr:uid="{00000000-0005-0000-0000-00001D330000}"/>
    <cellStyle name="SAPBEXexcCritical4 4 30" xfId="11522" xr:uid="{00000000-0005-0000-0000-00001E330000}"/>
    <cellStyle name="SAPBEXexcCritical4 4 30 2" xfId="18981" xr:uid="{00000000-0005-0000-0000-00001F330000}"/>
    <cellStyle name="SAPBEXexcCritical4 4 30 3" xfId="25613" xr:uid="{00000000-0005-0000-0000-000020330000}"/>
    <cellStyle name="SAPBEXexcCritical4 4 31" xfId="9173" xr:uid="{00000000-0005-0000-0000-000021330000}"/>
    <cellStyle name="SAPBEXexcCritical4 4 32" xfId="11162" xr:uid="{00000000-0005-0000-0000-000022330000}"/>
    <cellStyle name="SAPBEXexcCritical4 4 33" xfId="32213" xr:uid="{00000000-0005-0000-0000-000023330000}"/>
    <cellStyle name="SAPBEXexcCritical4 4 34" xfId="36214" xr:uid="{00000000-0005-0000-0000-000024330000}"/>
    <cellStyle name="SAPBEXexcCritical4 4 35" xfId="48524" xr:uid="{00000000-0005-0000-0000-000025330000}"/>
    <cellStyle name="SAPBEXexcCritical4 4 4" xfId="4042" xr:uid="{00000000-0005-0000-0000-000026330000}"/>
    <cellStyle name="SAPBEXexcCritical4 4 4 2" xfId="13929" xr:uid="{00000000-0005-0000-0000-000027330000}"/>
    <cellStyle name="SAPBEXexcCritical4 4 4 2 2" xfId="37674" xr:uid="{00000000-0005-0000-0000-000028330000}"/>
    <cellStyle name="SAPBEXexcCritical4 4 4 2 3" xfId="44618" xr:uid="{00000000-0005-0000-0000-000029330000}"/>
    <cellStyle name="SAPBEXexcCritical4 4 4 2 4" xfId="54544" xr:uid="{00000000-0005-0000-0000-00002A330000}"/>
    <cellStyle name="SAPBEXexcCritical4 4 4 3" xfId="21025" xr:uid="{00000000-0005-0000-0000-00002B330000}"/>
    <cellStyle name="SAPBEXexcCritical4 4 4 4" xfId="27521" xr:uid="{00000000-0005-0000-0000-00002C330000}"/>
    <cellStyle name="SAPBEXexcCritical4 4 4 5" xfId="33933" xr:uid="{00000000-0005-0000-0000-00002D330000}"/>
    <cellStyle name="SAPBEXexcCritical4 4 4 6" xfId="41067" xr:uid="{00000000-0005-0000-0000-00002E330000}"/>
    <cellStyle name="SAPBEXexcCritical4 4 4 7" xfId="51270" xr:uid="{00000000-0005-0000-0000-00002F330000}"/>
    <cellStyle name="SAPBEXexcCritical4 4 5" xfId="5006" xr:uid="{00000000-0005-0000-0000-000030330000}"/>
    <cellStyle name="SAPBEXexcCritical4 4 5 2" xfId="14863" xr:uid="{00000000-0005-0000-0000-000031330000}"/>
    <cellStyle name="SAPBEXexcCritical4 4 5 2 2" xfId="37349" xr:uid="{00000000-0005-0000-0000-000032330000}"/>
    <cellStyle name="SAPBEXexcCritical4 4 5 2 3" xfId="44295" xr:uid="{00000000-0005-0000-0000-000033330000}"/>
    <cellStyle name="SAPBEXexcCritical4 4 5 2 4" xfId="52215" xr:uid="{00000000-0005-0000-0000-000034330000}"/>
    <cellStyle name="SAPBEXexcCritical4 4 5 3" xfId="21909" xr:uid="{00000000-0005-0000-0000-000035330000}"/>
    <cellStyle name="SAPBEXexcCritical4 4 5 4" xfId="28373" xr:uid="{00000000-0005-0000-0000-000036330000}"/>
    <cellStyle name="SAPBEXexcCritical4 4 5 5" xfId="33603" xr:uid="{00000000-0005-0000-0000-000037330000}"/>
    <cellStyle name="SAPBEXexcCritical4 4 5 6" xfId="40739" xr:uid="{00000000-0005-0000-0000-000038330000}"/>
    <cellStyle name="SAPBEXexcCritical4 4 5 7" xfId="53727" xr:uid="{00000000-0005-0000-0000-000039330000}"/>
    <cellStyle name="SAPBEXexcCritical4 4 6" xfId="5135" xr:uid="{00000000-0005-0000-0000-00003A330000}"/>
    <cellStyle name="SAPBEXexcCritical4 4 6 2" xfId="14992" xr:uid="{00000000-0005-0000-0000-00003B330000}"/>
    <cellStyle name="SAPBEXexcCritical4 4 6 2 2" xfId="38136" xr:uid="{00000000-0005-0000-0000-00003C330000}"/>
    <cellStyle name="SAPBEXexcCritical4 4 6 2 3" xfId="45060" xr:uid="{00000000-0005-0000-0000-00003D330000}"/>
    <cellStyle name="SAPBEXexcCritical4 4 6 2 4" xfId="48426" xr:uid="{00000000-0005-0000-0000-00003E330000}"/>
    <cellStyle name="SAPBEXexcCritical4 4 6 3" xfId="22035" xr:uid="{00000000-0005-0000-0000-00003F330000}"/>
    <cellStyle name="SAPBEXexcCritical4 4 6 4" xfId="28498" xr:uid="{00000000-0005-0000-0000-000040330000}"/>
    <cellStyle name="SAPBEXexcCritical4 4 6 5" xfId="34470" xr:uid="{00000000-0005-0000-0000-000041330000}"/>
    <cellStyle name="SAPBEXexcCritical4 4 6 6" xfId="41514" xr:uid="{00000000-0005-0000-0000-000042330000}"/>
    <cellStyle name="SAPBEXexcCritical4 4 6 7" xfId="51720" xr:uid="{00000000-0005-0000-0000-000043330000}"/>
    <cellStyle name="SAPBEXexcCritical4 4 7" xfId="4663" xr:uid="{00000000-0005-0000-0000-000044330000}"/>
    <cellStyle name="SAPBEXexcCritical4 4 7 2" xfId="14525" xr:uid="{00000000-0005-0000-0000-000045330000}"/>
    <cellStyle name="SAPBEXexcCritical4 4 7 2 2" xfId="37737" xr:uid="{00000000-0005-0000-0000-000046330000}"/>
    <cellStyle name="SAPBEXexcCritical4 4 7 2 3" xfId="44681" xr:uid="{00000000-0005-0000-0000-000047330000}"/>
    <cellStyle name="SAPBEXexcCritical4 4 7 2 4" xfId="48500" xr:uid="{00000000-0005-0000-0000-000048330000}"/>
    <cellStyle name="SAPBEXexcCritical4 4 7 3" xfId="21577" xr:uid="{00000000-0005-0000-0000-000049330000}"/>
    <cellStyle name="SAPBEXexcCritical4 4 7 4" xfId="28047" xr:uid="{00000000-0005-0000-0000-00004A330000}"/>
    <cellStyle name="SAPBEXexcCritical4 4 7 5" xfId="33996" xr:uid="{00000000-0005-0000-0000-00004B330000}"/>
    <cellStyle name="SAPBEXexcCritical4 4 7 6" xfId="41130" xr:uid="{00000000-0005-0000-0000-00004C330000}"/>
    <cellStyle name="SAPBEXexcCritical4 4 7 7" xfId="53324" xr:uid="{00000000-0005-0000-0000-00004D330000}"/>
    <cellStyle name="SAPBEXexcCritical4 4 8" xfId="5289" xr:uid="{00000000-0005-0000-0000-00004E330000}"/>
    <cellStyle name="SAPBEXexcCritical4 4 8 2" xfId="15146" xr:uid="{00000000-0005-0000-0000-00004F330000}"/>
    <cellStyle name="SAPBEXexcCritical4 4 8 2 2" xfId="38390" xr:uid="{00000000-0005-0000-0000-000050330000}"/>
    <cellStyle name="SAPBEXexcCritical4 4 8 2 3" xfId="45308" xr:uid="{00000000-0005-0000-0000-000051330000}"/>
    <cellStyle name="SAPBEXexcCritical4 4 8 2 4" xfId="48378" xr:uid="{00000000-0005-0000-0000-000052330000}"/>
    <cellStyle name="SAPBEXexcCritical4 4 8 3" xfId="22188" xr:uid="{00000000-0005-0000-0000-000053330000}"/>
    <cellStyle name="SAPBEXexcCritical4 4 8 4" xfId="28651" xr:uid="{00000000-0005-0000-0000-000054330000}"/>
    <cellStyle name="SAPBEXexcCritical4 4 8 5" xfId="34724" xr:uid="{00000000-0005-0000-0000-000055330000}"/>
    <cellStyle name="SAPBEXexcCritical4 4 8 6" xfId="41762" xr:uid="{00000000-0005-0000-0000-000056330000}"/>
    <cellStyle name="SAPBEXexcCritical4 4 8 7" xfId="53776" xr:uid="{00000000-0005-0000-0000-000057330000}"/>
    <cellStyle name="SAPBEXexcCritical4 4 9" xfId="4775" xr:uid="{00000000-0005-0000-0000-000058330000}"/>
    <cellStyle name="SAPBEXexcCritical4 4 9 2" xfId="14637" xr:uid="{00000000-0005-0000-0000-000059330000}"/>
    <cellStyle name="SAPBEXexcCritical4 4 9 2 2" xfId="38468" xr:uid="{00000000-0005-0000-0000-00005A330000}"/>
    <cellStyle name="SAPBEXexcCritical4 4 9 2 3" xfId="45386" xr:uid="{00000000-0005-0000-0000-00005B330000}"/>
    <cellStyle name="SAPBEXexcCritical4 4 9 2 4" xfId="48520" xr:uid="{00000000-0005-0000-0000-00005C330000}"/>
    <cellStyle name="SAPBEXexcCritical4 4 9 3" xfId="21686" xr:uid="{00000000-0005-0000-0000-00005D330000}"/>
    <cellStyle name="SAPBEXexcCritical4 4 9 4" xfId="28155" xr:uid="{00000000-0005-0000-0000-00005E330000}"/>
    <cellStyle name="SAPBEXexcCritical4 4 9 5" xfId="34802" xr:uid="{00000000-0005-0000-0000-00005F330000}"/>
    <cellStyle name="SAPBEXexcCritical4 4 9 6" xfId="41840" xr:uid="{00000000-0005-0000-0000-000060330000}"/>
    <cellStyle name="SAPBEXexcCritical4 4 9 7" xfId="50538" xr:uid="{00000000-0005-0000-0000-000061330000}"/>
    <cellStyle name="SAPBEXexcCritical4 5" xfId="612" xr:uid="{00000000-0005-0000-0000-000062330000}"/>
    <cellStyle name="SAPBEXexcCritical4 5 2" xfId="2725" xr:uid="{00000000-0005-0000-0000-000063330000}"/>
    <cellStyle name="SAPBEXexcCritical4 5 2 2" xfId="12954" xr:uid="{00000000-0005-0000-0000-000064330000}"/>
    <cellStyle name="SAPBEXexcCritical4 5 2 2 2" xfId="20353" xr:uid="{00000000-0005-0000-0000-000065330000}"/>
    <cellStyle name="SAPBEXexcCritical4 5 2 2 3" xfId="26960" xr:uid="{00000000-0005-0000-0000-000066330000}"/>
    <cellStyle name="SAPBEXexcCritical4 5 2 3" xfId="10431" xr:uid="{00000000-0005-0000-0000-000067330000}"/>
    <cellStyle name="SAPBEXexcCritical4 5 2 4" xfId="11281" xr:uid="{00000000-0005-0000-0000-000068330000}"/>
    <cellStyle name="SAPBEXexcCritical4 5 2 5" xfId="20462" xr:uid="{00000000-0005-0000-0000-000069330000}"/>
    <cellStyle name="SAPBEXexcCritical4 5 2 6" xfId="38322" xr:uid="{00000000-0005-0000-0000-00006A330000}"/>
    <cellStyle name="SAPBEXexcCritical4 5 2 7" xfId="45240" xr:uid="{00000000-0005-0000-0000-00006B330000}"/>
    <cellStyle name="SAPBEXexcCritical4 5 2 8" xfId="48380" xr:uid="{00000000-0005-0000-0000-00006C330000}"/>
    <cellStyle name="SAPBEXexcCritical4 5 3" xfId="11634" xr:uid="{00000000-0005-0000-0000-00006D330000}"/>
    <cellStyle name="SAPBEXexcCritical4 5 3 2" xfId="19093" xr:uid="{00000000-0005-0000-0000-00006E330000}"/>
    <cellStyle name="SAPBEXexcCritical4 5 3 3" xfId="25725" xr:uid="{00000000-0005-0000-0000-00006F330000}"/>
    <cellStyle name="SAPBEXexcCritical4 5 4" xfId="9365" xr:uid="{00000000-0005-0000-0000-000070330000}"/>
    <cellStyle name="SAPBEXexcCritical4 5 5" xfId="16620" xr:uid="{00000000-0005-0000-0000-000071330000}"/>
    <cellStyle name="SAPBEXexcCritical4 5 6" xfId="34656" xr:uid="{00000000-0005-0000-0000-000072330000}"/>
    <cellStyle name="SAPBEXexcCritical4 5 7" xfId="41694" xr:uid="{00000000-0005-0000-0000-000073330000}"/>
    <cellStyle name="SAPBEXexcCritical4 5 8" xfId="52612" xr:uid="{00000000-0005-0000-0000-000074330000}"/>
    <cellStyle name="SAPBEXexcCritical4 6" xfId="875" xr:uid="{00000000-0005-0000-0000-000075330000}"/>
    <cellStyle name="SAPBEXexcCritical4 6 2" xfId="10581" xr:uid="{00000000-0005-0000-0000-000076330000}"/>
    <cellStyle name="SAPBEXexcCritical4 6 2 2" xfId="13495" xr:uid="{00000000-0005-0000-0000-000077330000}"/>
    <cellStyle name="SAPBEXexcCritical4 6 2 3" xfId="11201" xr:uid="{00000000-0005-0000-0000-000078330000}"/>
    <cellStyle name="SAPBEXexcCritical4 6 2 4" xfId="37550" xr:uid="{00000000-0005-0000-0000-000079330000}"/>
    <cellStyle name="SAPBEXexcCritical4 6 2 5" xfId="44494" xr:uid="{00000000-0005-0000-0000-00007A330000}"/>
    <cellStyle name="SAPBEXexcCritical4 6 2 6" xfId="53321" xr:uid="{00000000-0005-0000-0000-00007B330000}"/>
    <cellStyle name="SAPBEXexcCritical4 6 3" xfId="11754" xr:uid="{00000000-0005-0000-0000-00007C330000}"/>
    <cellStyle name="SAPBEXexcCritical4 6 3 2" xfId="19213" xr:uid="{00000000-0005-0000-0000-00007D330000}"/>
    <cellStyle name="SAPBEXexcCritical4 6 3 3" xfId="25845" xr:uid="{00000000-0005-0000-0000-00007E330000}"/>
    <cellStyle name="SAPBEXexcCritical4 6 4" xfId="9575" xr:uid="{00000000-0005-0000-0000-00007F330000}"/>
    <cellStyle name="SAPBEXexcCritical4 6 5" xfId="13157" xr:uid="{00000000-0005-0000-0000-000080330000}"/>
    <cellStyle name="SAPBEXexcCritical4 6 6" xfId="33809" xr:uid="{00000000-0005-0000-0000-000081330000}"/>
    <cellStyle name="SAPBEXexcCritical4 6 7" xfId="40943" xr:uid="{00000000-0005-0000-0000-000082330000}"/>
    <cellStyle name="SAPBEXexcCritical4 6 8" xfId="53792" xr:uid="{00000000-0005-0000-0000-000083330000}"/>
    <cellStyle name="SAPBEXexcCritical4 7" xfId="1123" xr:uid="{00000000-0005-0000-0000-000084330000}"/>
    <cellStyle name="SAPBEXexcCritical4 7 2" xfId="10753" xr:uid="{00000000-0005-0000-0000-000085330000}"/>
    <cellStyle name="SAPBEXexcCritical4 7 2 2" xfId="9066" xr:uid="{00000000-0005-0000-0000-000086330000}"/>
    <cellStyle name="SAPBEXexcCritical4 7 2 3" xfId="38687" xr:uid="{00000000-0005-0000-0000-000087330000}"/>
    <cellStyle name="SAPBEXexcCritical4 7 2 4" xfId="45605" xr:uid="{00000000-0005-0000-0000-000088330000}"/>
    <cellStyle name="SAPBEXexcCritical4 7 2 5" xfId="48617" xr:uid="{00000000-0005-0000-0000-000089330000}"/>
    <cellStyle name="SAPBEXexcCritical4 7 3" xfId="11909" xr:uid="{00000000-0005-0000-0000-00008A330000}"/>
    <cellStyle name="SAPBEXexcCritical4 7 3 2" xfId="19368" xr:uid="{00000000-0005-0000-0000-00008B330000}"/>
    <cellStyle name="SAPBEXexcCritical4 7 3 3" xfId="25996" xr:uid="{00000000-0005-0000-0000-00008C330000}"/>
    <cellStyle name="SAPBEXexcCritical4 7 4" xfId="9791" xr:uid="{00000000-0005-0000-0000-00008D330000}"/>
    <cellStyle name="SAPBEXexcCritical4 7 5" xfId="11199" xr:uid="{00000000-0005-0000-0000-00008E330000}"/>
    <cellStyle name="SAPBEXexcCritical4 7 6" xfId="35022" xr:uid="{00000000-0005-0000-0000-00008F330000}"/>
    <cellStyle name="SAPBEXexcCritical4 7 7" xfId="42059" xr:uid="{00000000-0005-0000-0000-000090330000}"/>
    <cellStyle name="SAPBEXexcCritical4 7 8" xfId="50311" xr:uid="{00000000-0005-0000-0000-000091330000}"/>
    <cellStyle name="SAPBEXexcCritical4 8" xfId="1428" xr:uid="{00000000-0005-0000-0000-000092330000}"/>
    <cellStyle name="SAPBEXexcCritical4 8 2" xfId="10189" xr:uid="{00000000-0005-0000-0000-000093330000}"/>
    <cellStyle name="SAPBEXexcCritical4 8 2 2" xfId="14758" xr:uid="{00000000-0005-0000-0000-000094330000}"/>
    <cellStyle name="SAPBEXexcCritical4 8 2 3" xfId="38673" xr:uid="{00000000-0005-0000-0000-000095330000}"/>
    <cellStyle name="SAPBEXexcCritical4 8 2 4" xfId="45591" xr:uid="{00000000-0005-0000-0000-000096330000}"/>
    <cellStyle name="SAPBEXexcCritical4 8 2 5" xfId="50094" xr:uid="{00000000-0005-0000-0000-000097330000}"/>
    <cellStyle name="SAPBEXexcCritical4 8 3" xfId="10980" xr:uid="{00000000-0005-0000-0000-000098330000}"/>
    <cellStyle name="SAPBEXexcCritical4 8 3 2" xfId="8979" xr:uid="{00000000-0005-0000-0000-000099330000}"/>
    <cellStyle name="SAPBEXexcCritical4 8 4" xfId="12098" xr:uid="{00000000-0005-0000-0000-00009A330000}"/>
    <cellStyle name="SAPBEXexcCritical4 8 4 2" xfId="19557" xr:uid="{00000000-0005-0000-0000-00009B330000}"/>
    <cellStyle name="SAPBEXexcCritical4 8 4 3" xfId="26180" xr:uid="{00000000-0005-0000-0000-00009C330000}"/>
    <cellStyle name="SAPBEXexcCritical4 8 5" xfId="10054" xr:uid="{00000000-0005-0000-0000-00009D330000}"/>
    <cellStyle name="SAPBEXexcCritical4 8 6" xfId="18588" xr:uid="{00000000-0005-0000-0000-00009E330000}"/>
    <cellStyle name="SAPBEXexcCritical4 8 7" xfId="35008" xr:uid="{00000000-0005-0000-0000-00009F330000}"/>
    <cellStyle name="SAPBEXexcCritical4 8 8" xfId="42045" xr:uid="{00000000-0005-0000-0000-0000A0330000}"/>
    <cellStyle name="SAPBEXexcCritical4 8 9" xfId="50545" xr:uid="{00000000-0005-0000-0000-0000A1330000}"/>
    <cellStyle name="SAPBEXexcCritical4 9" xfId="1462" xr:uid="{00000000-0005-0000-0000-0000A2330000}"/>
    <cellStyle name="SAPBEXexcCritical4 9 2" xfId="12123" xr:uid="{00000000-0005-0000-0000-0000A3330000}"/>
    <cellStyle name="SAPBEXexcCritical4 9 2 2" xfId="19582" xr:uid="{00000000-0005-0000-0000-0000A4330000}"/>
    <cellStyle name="SAPBEXexcCritical4 9 2 3" xfId="26205" xr:uid="{00000000-0005-0000-0000-0000A5330000}"/>
    <cellStyle name="SAPBEXexcCritical4 9 2 4" xfId="39256" xr:uid="{00000000-0005-0000-0000-0000A6330000}"/>
    <cellStyle name="SAPBEXexcCritical4 9 2 5" xfId="46174" xr:uid="{00000000-0005-0000-0000-0000A7330000}"/>
    <cellStyle name="SAPBEXexcCritical4 9 2 6" xfId="48372" xr:uid="{00000000-0005-0000-0000-0000A8330000}"/>
    <cellStyle name="SAPBEXexcCritical4 9 3" xfId="11014" xr:uid="{00000000-0005-0000-0000-0000A9330000}"/>
    <cellStyle name="SAPBEXexcCritical4 9 4" xfId="8952" xr:uid="{00000000-0005-0000-0000-0000AA330000}"/>
    <cellStyle name="SAPBEXexcCritical4 9 5" xfId="35620" xr:uid="{00000000-0005-0000-0000-0000AB330000}"/>
    <cellStyle name="SAPBEXexcCritical4 9 6" xfId="42628" xr:uid="{00000000-0005-0000-0000-0000AC330000}"/>
    <cellStyle name="SAPBEXexcCritical4 9 7" xfId="51087" xr:uid="{00000000-0005-0000-0000-0000AD330000}"/>
    <cellStyle name="SAPBEXexcCritical5" xfId="257" xr:uid="{00000000-0005-0000-0000-0000AE330000}"/>
    <cellStyle name="SAPBEXexcCritical5 10" xfId="1890" xr:uid="{00000000-0005-0000-0000-0000AF330000}"/>
    <cellStyle name="SAPBEXexcCritical5 10 2" xfId="12244" xr:uid="{00000000-0005-0000-0000-0000B0330000}"/>
    <cellStyle name="SAPBEXexcCritical5 10 2 2" xfId="19703" xr:uid="{00000000-0005-0000-0000-0000B1330000}"/>
    <cellStyle name="SAPBEXexcCritical5 10 2 3" xfId="26326" xr:uid="{00000000-0005-0000-0000-0000B2330000}"/>
    <cellStyle name="SAPBEXexcCritical5 10 2 4" xfId="40328" xr:uid="{00000000-0005-0000-0000-0000B3330000}"/>
    <cellStyle name="SAPBEXexcCritical5 10 2 5" xfId="47246" xr:uid="{00000000-0005-0000-0000-0000B4330000}"/>
    <cellStyle name="SAPBEXexcCritical5 10 2 6" xfId="47970" xr:uid="{00000000-0005-0000-0000-0000B5330000}"/>
    <cellStyle name="SAPBEXexcCritical5 10 3" xfId="11312" xr:uid="{00000000-0005-0000-0000-0000B6330000}"/>
    <cellStyle name="SAPBEXexcCritical5 10 4" xfId="18847" xr:uid="{00000000-0005-0000-0000-0000B7330000}"/>
    <cellStyle name="SAPBEXexcCritical5 10 5" xfId="36744" xr:uid="{00000000-0005-0000-0000-0000B8330000}"/>
    <cellStyle name="SAPBEXexcCritical5 10 6" xfId="43700" xr:uid="{00000000-0005-0000-0000-0000B9330000}"/>
    <cellStyle name="SAPBEXexcCritical5 10 7" xfId="53628" xr:uid="{00000000-0005-0000-0000-0000BA330000}"/>
    <cellStyle name="SAPBEXexcCritical5 11" xfId="2103" xr:uid="{00000000-0005-0000-0000-0000BB330000}"/>
    <cellStyle name="SAPBEXexcCritical5 11 2" xfId="12367" xr:uid="{00000000-0005-0000-0000-0000BC330000}"/>
    <cellStyle name="SAPBEXexcCritical5 11 2 2" xfId="19824" xr:uid="{00000000-0005-0000-0000-0000BD330000}"/>
    <cellStyle name="SAPBEXexcCritical5 11 2 3" xfId="26446" xr:uid="{00000000-0005-0000-0000-0000BE330000}"/>
    <cellStyle name="SAPBEXexcCritical5 11 3" xfId="10239" xr:uid="{00000000-0005-0000-0000-0000BF330000}"/>
    <cellStyle name="SAPBEXexcCritical5 11 4" xfId="13044" xr:uid="{00000000-0005-0000-0000-0000C0330000}"/>
    <cellStyle name="SAPBEXexcCritical5 11 5" xfId="20472" xr:uid="{00000000-0005-0000-0000-0000C1330000}"/>
    <cellStyle name="SAPBEXexcCritical5 11 6" xfId="36998" xr:uid="{00000000-0005-0000-0000-0000C2330000}"/>
    <cellStyle name="SAPBEXexcCritical5 11 7" xfId="43944" xr:uid="{00000000-0005-0000-0000-0000C3330000}"/>
    <cellStyle name="SAPBEXexcCritical5 11 8" xfId="52980" xr:uid="{00000000-0005-0000-0000-0000C4330000}"/>
    <cellStyle name="SAPBEXexcCritical5 12" xfId="2258" xr:uid="{00000000-0005-0000-0000-0000C5330000}"/>
    <cellStyle name="SAPBEXexcCritical5 12 2" xfId="12511" xr:uid="{00000000-0005-0000-0000-0000C6330000}"/>
    <cellStyle name="SAPBEXexcCritical5 12 3" xfId="19948" xr:uid="{00000000-0005-0000-0000-0000C7330000}"/>
    <cellStyle name="SAPBEXexcCritical5 12 4" xfId="26566" xr:uid="{00000000-0005-0000-0000-0000C8330000}"/>
    <cellStyle name="SAPBEXexcCritical5 13" xfId="2419" xr:uid="{00000000-0005-0000-0000-0000C9330000}"/>
    <cellStyle name="SAPBEXexcCritical5 13 2" xfId="12659" xr:uid="{00000000-0005-0000-0000-0000CA330000}"/>
    <cellStyle name="SAPBEXexcCritical5 13 3" xfId="20071" xr:uid="{00000000-0005-0000-0000-0000CB330000}"/>
    <cellStyle name="SAPBEXexcCritical5 13 4" xfId="26686" xr:uid="{00000000-0005-0000-0000-0000CC330000}"/>
    <cellStyle name="SAPBEXexcCritical5 14" xfId="3425" xr:uid="{00000000-0005-0000-0000-0000CD330000}"/>
    <cellStyle name="SAPBEXexcCritical5 14 2" xfId="13376" xr:uid="{00000000-0005-0000-0000-0000CE330000}"/>
    <cellStyle name="SAPBEXexcCritical5 14 3" xfId="20547" xr:uid="{00000000-0005-0000-0000-0000CF330000}"/>
    <cellStyle name="SAPBEXexcCritical5 14 4" xfId="27055" xr:uid="{00000000-0005-0000-0000-0000D0330000}"/>
    <cellStyle name="SAPBEXexcCritical5 15" xfId="3592" xr:uid="{00000000-0005-0000-0000-0000D1330000}"/>
    <cellStyle name="SAPBEXexcCritical5 15 2" xfId="13517" xr:uid="{00000000-0005-0000-0000-0000D2330000}"/>
    <cellStyle name="SAPBEXexcCritical5 15 3" xfId="20679" xr:uid="{00000000-0005-0000-0000-0000D3330000}"/>
    <cellStyle name="SAPBEXexcCritical5 15 4" xfId="27178" xr:uid="{00000000-0005-0000-0000-0000D4330000}"/>
    <cellStyle name="SAPBEXexcCritical5 16" xfId="4291" xr:uid="{00000000-0005-0000-0000-0000D5330000}"/>
    <cellStyle name="SAPBEXexcCritical5 16 2" xfId="14154" xr:uid="{00000000-0005-0000-0000-0000D6330000}"/>
    <cellStyle name="SAPBEXexcCritical5 16 3" xfId="21216" xr:uid="{00000000-0005-0000-0000-0000D7330000}"/>
    <cellStyle name="SAPBEXexcCritical5 16 4" xfId="27690" xr:uid="{00000000-0005-0000-0000-0000D8330000}"/>
    <cellStyle name="SAPBEXexcCritical5 17" xfId="4572" xr:uid="{00000000-0005-0000-0000-0000D9330000}"/>
    <cellStyle name="SAPBEXexcCritical5 17 2" xfId="14434" xr:uid="{00000000-0005-0000-0000-0000DA330000}"/>
    <cellStyle name="SAPBEXexcCritical5 17 3" xfId="21489" xr:uid="{00000000-0005-0000-0000-0000DB330000}"/>
    <cellStyle name="SAPBEXexcCritical5 17 4" xfId="27960" xr:uid="{00000000-0005-0000-0000-0000DC330000}"/>
    <cellStyle name="SAPBEXexcCritical5 18" xfId="4497" xr:uid="{00000000-0005-0000-0000-0000DD330000}"/>
    <cellStyle name="SAPBEXexcCritical5 18 2" xfId="14359" xr:uid="{00000000-0005-0000-0000-0000DE330000}"/>
    <cellStyle name="SAPBEXexcCritical5 18 3" xfId="21415" xr:uid="{00000000-0005-0000-0000-0000DF330000}"/>
    <cellStyle name="SAPBEXexcCritical5 18 4" xfId="27889" xr:uid="{00000000-0005-0000-0000-0000E0330000}"/>
    <cellStyle name="SAPBEXexcCritical5 19" xfId="4507" xr:uid="{00000000-0005-0000-0000-0000E1330000}"/>
    <cellStyle name="SAPBEXexcCritical5 19 2" xfId="14369" xr:uid="{00000000-0005-0000-0000-0000E2330000}"/>
    <cellStyle name="SAPBEXexcCritical5 19 3" xfId="21425" xr:uid="{00000000-0005-0000-0000-0000E3330000}"/>
    <cellStyle name="SAPBEXexcCritical5 19 4" xfId="27899" xr:uid="{00000000-0005-0000-0000-0000E4330000}"/>
    <cellStyle name="SAPBEXexcCritical5 2" xfId="483" xr:uid="{00000000-0005-0000-0000-0000E5330000}"/>
    <cellStyle name="SAPBEXexcCritical5 2 10" xfId="2468" xr:uid="{00000000-0005-0000-0000-0000E6330000}"/>
    <cellStyle name="SAPBEXexcCritical5 2 10 2" xfId="12707" xr:uid="{00000000-0005-0000-0000-0000E7330000}"/>
    <cellStyle name="SAPBEXexcCritical5 2 10 3" xfId="20116" xr:uid="{00000000-0005-0000-0000-0000E8330000}"/>
    <cellStyle name="SAPBEXexcCritical5 2 10 4" xfId="26730" xr:uid="{00000000-0005-0000-0000-0000E9330000}"/>
    <cellStyle name="SAPBEXexcCritical5 2 11" xfId="3474" xr:uid="{00000000-0005-0000-0000-0000EA330000}"/>
    <cellStyle name="SAPBEXexcCritical5 2 11 2" xfId="13423" xr:uid="{00000000-0005-0000-0000-0000EB330000}"/>
    <cellStyle name="SAPBEXexcCritical5 2 11 3" xfId="20592" xr:uid="{00000000-0005-0000-0000-0000EC330000}"/>
    <cellStyle name="SAPBEXexcCritical5 2 11 4" xfId="27099" xr:uid="{00000000-0005-0000-0000-0000ED330000}"/>
    <cellStyle name="SAPBEXexcCritical5 2 12" xfId="3643" xr:uid="{00000000-0005-0000-0000-0000EE330000}"/>
    <cellStyle name="SAPBEXexcCritical5 2 12 2" xfId="13568" xr:uid="{00000000-0005-0000-0000-0000EF330000}"/>
    <cellStyle name="SAPBEXexcCritical5 2 12 3" xfId="20729" xr:uid="{00000000-0005-0000-0000-0000F0330000}"/>
    <cellStyle name="SAPBEXexcCritical5 2 12 4" xfId="27228" xr:uid="{00000000-0005-0000-0000-0000F1330000}"/>
    <cellStyle name="SAPBEXexcCritical5 2 13" xfId="4383" xr:uid="{00000000-0005-0000-0000-0000F2330000}"/>
    <cellStyle name="SAPBEXexcCritical5 2 13 2" xfId="14245" xr:uid="{00000000-0005-0000-0000-0000F3330000}"/>
    <cellStyle name="SAPBEXexcCritical5 2 13 3" xfId="21305" xr:uid="{00000000-0005-0000-0000-0000F4330000}"/>
    <cellStyle name="SAPBEXexcCritical5 2 13 4" xfId="27779" xr:uid="{00000000-0005-0000-0000-0000F5330000}"/>
    <cellStyle name="SAPBEXexcCritical5 2 14" xfId="4230" xr:uid="{00000000-0005-0000-0000-0000F6330000}"/>
    <cellStyle name="SAPBEXexcCritical5 2 14 2" xfId="14093" xr:uid="{00000000-0005-0000-0000-0000F7330000}"/>
    <cellStyle name="SAPBEXexcCritical5 2 14 3" xfId="21155" xr:uid="{00000000-0005-0000-0000-0000F8330000}"/>
    <cellStyle name="SAPBEXexcCritical5 2 14 4" xfId="27630" xr:uid="{00000000-0005-0000-0000-0000F9330000}"/>
    <cellStyle name="SAPBEXexcCritical5 2 15" xfId="4880" xr:uid="{00000000-0005-0000-0000-0000FA330000}"/>
    <cellStyle name="SAPBEXexcCritical5 2 15 2" xfId="14742" xr:uid="{00000000-0005-0000-0000-0000FB330000}"/>
    <cellStyle name="SAPBEXexcCritical5 2 15 3" xfId="21790" xr:uid="{00000000-0005-0000-0000-0000FC330000}"/>
    <cellStyle name="SAPBEXexcCritical5 2 15 4" xfId="28256" xr:uid="{00000000-0005-0000-0000-0000FD330000}"/>
    <cellStyle name="SAPBEXexcCritical5 2 16" xfId="4857" xr:uid="{00000000-0005-0000-0000-0000FE330000}"/>
    <cellStyle name="SAPBEXexcCritical5 2 16 2" xfId="14719" xr:uid="{00000000-0005-0000-0000-0000FF330000}"/>
    <cellStyle name="SAPBEXexcCritical5 2 16 3" xfId="21768" xr:uid="{00000000-0005-0000-0000-000000340000}"/>
    <cellStyle name="SAPBEXexcCritical5 2 16 4" xfId="28235" xr:uid="{00000000-0005-0000-0000-000001340000}"/>
    <cellStyle name="SAPBEXexcCritical5 2 17" xfId="5735" xr:uid="{00000000-0005-0000-0000-000002340000}"/>
    <cellStyle name="SAPBEXexcCritical5 2 17 2" xfId="15589" xr:uid="{00000000-0005-0000-0000-000003340000}"/>
    <cellStyle name="SAPBEXexcCritical5 2 17 3" xfId="22617" xr:uid="{00000000-0005-0000-0000-000004340000}"/>
    <cellStyle name="SAPBEXexcCritical5 2 17 4" xfId="29078" xr:uid="{00000000-0005-0000-0000-000005340000}"/>
    <cellStyle name="SAPBEXexcCritical5 2 18" xfId="6461" xr:uid="{00000000-0005-0000-0000-000006340000}"/>
    <cellStyle name="SAPBEXexcCritical5 2 18 2" xfId="16305" xr:uid="{00000000-0005-0000-0000-000007340000}"/>
    <cellStyle name="SAPBEXexcCritical5 2 18 3" xfId="23313" xr:uid="{00000000-0005-0000-0000-000008340000}"/>
    <cellStyle name="SAPBEXexcCritical5 2 18 4" xfId="29764" xr:uid="{00000000-0005-0000-0000-000009340000}"/>
    <cellStyle name="SAPBEXexcCritical5 2 19" xfId="6463" xr:uid="{00000000-0005-0000-0000-00000A340000}"/>
    <cellStyle name="SAPBEXexcCritical5 2 19 2" xfId="16307" xr:uid="{00000000-0005-0000-0000-00000B340000}"/>
    <cellStyle name="SAPBEXexcCritical5 2 19 3" xfId="23315" xr:uid="{00000000-0005-0000-0000-00000C340000}"/>
    <cellStyle name="SAPBEXexcCritical5 2 19 4" xfId="29766" xr:uid="{00000000-0005-0000-0000-00000D340000}"/>
    <cellStyle name="SAPBEXexcCritical5 2 2" xfId="660" xr:uid="{00000000-0005-0000-0000-00000E340000}"/>
    <cellStyle name="SAPBEXexcCritical5 2 2 10" xfId="5413" xr:uid="{00000000-0005-0000-0000-00000F340000}"/>
    <cellStyle name="SAPBEXexcCritical5 2 2 10 2" xfId="15270" xr:uid="{00000000-0005-0000-0000-000010340000}"/>
    <cellStyle name="SAPBEXexcCritical5 2 2 10 2 2" xfId="38616" xr:uid="{00000000-0005-0000-0000-000011340000}"/>
    <cellStyle name="SAPBEXexcCritical5 2 2 10 2 3" xfId="45534" xr:uid="{00000000-0005-0000-0000-000012340000}"/>
    <cellStyle name="SAPBEXexcCritical5 2 2 10 2 4" xfId="52148" xr:uid="{00000000-0005-0000-0000-000013340000}"/>
    <cellStyle name="SAPBEXexcCritical5 2 2 10 3" xfId="22311" xr:uid="{00000000-0005-0000-0000-000014340000}"/>
    <cellStyle name="SAPBEXexcCritical5 2 2 10 4" xfId="28773" xr:uid="{00000000-0005-0000-0000-000015340000}"/>
    <cellStyle name="SAPBEXexcCritical5 2 2 10 5" xfId="34950" xr:uid="{00000000-0005-0000-0000-000016340000}"/>
    <cellStyle name="SAPBEXexcCritical5 2 2 10 6" xfId="41988" xr:uid="{00000000-0005-0000-0000-000017340000}"/>
    <cellStyle name="SAPBEXexcCritical5 2 2 10 7" xfId="53595" xr:uid="{00000000-0005-0000-0000-000018340000}"/>
    <cellStyle name="SAPBEXexcCritical5 2 2 11" xfId="6626" xr:uid="{00000000-0005-0000-0000-000019340000}"/>
    <cellStyle name="SAPBEXexcCritical5 2 2 11 2" xfId="16469" xr:uid="{00000000-0005-0000-0000-00001A340000}"/>
    <cellStyle name="SAPBEXexcCritical5 2 2 11 2 2" xfId="39030" xr:uid="{00000000-0005-0000-0000-00001B340000}"/>
    <cellStyle name="SAPBEXexcCritical5 2 2 11 2 3" xfId="45948" xr:uid="{00000000-0005-0000-0000-00001C340000}"/>
    <cellStyle name="SAPBEXexcCritical5 2 2 11 2 4" xfId="48449" xr:uid="{00000000-0005-0000-0000-00001D340000}"/>
    <cellStyle name="SAPBEXexcCritical5 2 2 11 3" xfId="23473" xr:uid="{00000000-0005-0000-0000-00001E340000}"/>
    <cellStyle name="SAPBEXexcCritical5 2 2 11 4" xfId="29922" xr:uid="{00000000-0005-0000-0000-00001F340000}"/>
    <cellStyle name="SAPBEXexcCritical5 2 2 11 5" xfId="35367" xr:uid="{00000000-0005-0000-0000-000020340000}"/>
    <cellStyle name="SAPBEXexcCritical5 2 2 11 6" xfId="42402" xr:uid="{00000000-0005-0000-0000-000021340000}"/>
    <cellStyle name="SAPBEXexcCritical5 2 2 11 7" xfId="51758" xr:uid="{00000000-0005-0000-0000-000022340000}"/>
    <cellStyle name="SAPBEXexcCritical5 2 2 12" xfId="6880" xr:uid="{00000000-0005-0000-0000-000023340000}"/>
    <cellStyle name="SAPBEXexcCritical5 2 2 12 2" xfId="16670" xr:uid="{00000000-0005-0000-0000-000024340000}"/>
    <cellStyle name="SAPBEXexcCritical5 2 2 12 2 2" xfId="38849" xr:uid="{00000000-0005-0000-0000-000025340000}"/>
    <cellStyle name="SAPBEXexcCritical5 2 2 12 2 3" xfId="45767" xr:uid="{00000000-0005-0000-0000-000026340000}"/>
    <cellStyle name="SAPBEXexcCritical5 2 2 12 2 4" xfId="48450" xr:uid="{00000000-0005-0000-0000-000027340000}"/>
    <cellStyle name="SAPBEXexcCritical5 2 2 12 3" xfId="23638" xr:uid="{00000000-0005-0000-0000-000028340000}"/>
    <cellStyle name="SAPBEXexcCritical5 2 2 12 4" xfId="30076" xr:uid="{00000000-0005-0000-0000-000029340000}"/>
    <cellStyle name="SAPBEXexcCritical5 2 2 12 5" xfId="35185" xr:uid="{00000000-0005-0000-0000-00002A340000}"/>
    <cellStyle name="SAPBEXexcCritical5 2 2 12 6" xfId="42221" xr:uid="{00000000-0005-0000-0000-00002B340000}"/>
    <cellStyle name="SAPBEXexcCritical5 2 2 12 7" xfId="50830" xr:uid="{00000000-0005-0000-0000-00002C340000}"/>
    <cellStyle name="SAPBEXexcCritical5 2 2 13" xfId="6432" xr:uid="{00000000-0005-0000-0000-00002D340000}"/>
    <cellStyle name="SAPBEXexcCritical5 2 2 13 2" xfId="16276" xr:uid="{00000000-0005-0000-0000-00002E340000}"/>
    <cellStyle name="SAPBEXexcCritical5 2 2 13 2 2" xfId="39898" xr:uid="{00000000-0005-0000-0000-00002F340000}"/>
    <cellStyle name="SAPBEXexcCritical5 2 2 13 2 3" xfId="46816" xr:uid="{00000000-0005-0000-0000-000030340000}"/>
    <cellStyle name="SAPBEXexcCritical5 2 2 13 2 4" xfId="48565" xr:uid="{00000000-0005-0000-0000-000031340000}"/>
    <cellStyle name="SAPBEXexcCritical5 2 2 13 3" xfId="23284" xr:uid="{00000000-0005-0000-0000-000032340000}"/>
    <cellStyle name="SAPBEXexcCritical5 2 2 13 4" xfId="29735" xr:uid="{00000000-0005-0000-0000-000033340000}"/>
    <cellStyle name="SAPBEXexcCritical5 2 2 13 5" xfId="36283" xr:uid="{00000000-0005-0000-0000-000034340000}"/>
    <cellStyle name="SAPBEXexcCritical5 2 2 13 6" xfId="43270" xr:uid="{00000000-0005-0000-0000-000035340000}"/>
    <cellStyle name="SAPBEXexcCritical5 2 2 13 7" xfId="52921" xr:uid="{00000000-0005-0000-0000-000036340000}"/>
    <cellStyle name="SAPBEXexcCritical5 2 2 14" xfId="7047" xr:uid="{00000000-0005-0000-0000-000037340000}"/>
    <cellStyle name="SAPBEXexcCritical5 2 2 14 2" xfId="16837" xr:uid="{00000000-0005-0000-0000-000038340000}"/>
    <cellStyle name="SAPBEXexcCritical5 2 2 14 2 2" xfId="39158" xr:uid="{00000000-0005-0000-0000-000039340000}"/>
    <cellStyle name="SAPBEXexcCritical5 2 2 14 2 3" xfId="46076" xr:uid="{00000000-0005-0000-0000-00003A340000}"/>
    <cellStyle name="SAPBEXexcCritical5 2 2 14 2 4" xfId="49418" xr:uid="{00000000-0005-0000-0000-00003B340000}"/>
    <cellStyle name="SAPBEXexcCritical5 2 2 14 3" xfId="23803" xr:uid="{00000000-0005-0000-0000-00003C340000}"/>
    <cellStyle name="SAPBEXexcCritical5 2 2 14 4" xfId="30239" xr:uid="{00000000-0005-0000-0000-00003D340000}"/>
    <cellStyle name="SAPBEXexcCritical5 2 2 14 5" xfId="35522" xr:uid="{00000000-0005-0000-0000-00003E340000}"/>
    <cellStyle name="SAPBEXexcCritical5 2 2 14 6" xfId="42530" xr:uid="{00000000-0005-0000-0000-00003F340000}"/>
    <cellStyle name="SAPBEXexcCritical5 2 2 14 7" xfId="54025" xr:uid="{00000000-0005-0000-0000-000040340000}"/>
    <cellStyle name="SAPBEXexcCritical5 2 2 15" xfId="6739" xr:uid="{00000000-0005-0000-0000-000041340000}"/>
    <cellStyle name="SAPBEXexcCritical5 2 2 15 2" xfId="16582" xr:uid="{00000000-0005-0000-0000-000042340000}"/>
    <cellStyle name="SAPBEXexcCritical5 2 2 15 2 2" xfId="39933" xr:uid="{00000000-0005-0000-0000-000043340000}"/>
    <cellStyle name="SAPBEXexcCritical5 2 2 15 2 3" xfId="46851" xr:uid="{00000000-0005-0000-0000-000044340000}"/>
    <cellStyle name="SAPBEXexcCritical5 2 2 15 2 4" xfId="48138" xr:uid="{00000000-0005-0000-0000-000045340000}"/>
    <cellStyle name="SAPBEXexcCritical5 2 2 15 3" xfId="23585" xr:uid="{00000000-0005-0000-0000-000046340000}"/>
    <cellStyle name="SAPBEXexcCritical5 2 2 15 4" xfId="30033" xr:uid="{00000000-0005-0000-0000-000047340000}"/>
    <cellStyle name="SAPBEXexcCritical5 2 2 15 5" xfId="36321" xr:uid="{00000000-0005-0000-0000-000048340000}"/>
    <cellStyle name="SAPBEXexcCritical5 2 2 15 6" xfId="43305" xr:uid="{00000000-0005-0000-0000-000049340000}"/>
    <cellStyle name="SAPBEXexcCritical5 2 2 15 7" xfId="53589" xr:uid="{00000000-0005-0000-0000-00004A340000}"/>
    <cellStyle name="SAPBEXexcCritical5 2 2 16" xfId="5589" xr:uid="{00000000-0005-0000-0000-00004B340000}"/>
    <cellStyle name="SAPBEXexcCritical5 2 2 16 2" xfId="15444" xr:uid="{00000000-0005-0000-0000-00004C340000}"/>
    <cellStyle name="SAPBEXexcCritical5 2 2 16 2 2" xfId="39502" xr:uid="{00000000-0005-0000-0000-00004D340000}"/>
    <cellStyle name="SAPBEXexcCritical5 2 2 16 2 3" xfId="46420" xr:uid="{00000000-0005-0000-0000-00004E340000}"/>
    <cellStyle name="SAPBEXexcCritical5 2 2 16 2 4" xfId="48594" xr:uid="{00000000-0005-0000-0000-00004F340000}"/>
    <cellStyle name="SAPBEXexcCritical5 2 2 16 3" xfId="22478" xr:uid="{00000000-0005-0000-0000-000050340000}"/>
    <cellStyle name="SAPBEXexcCritical5 2 2 16 4" xfId="28939" xr:uid="{00000000-0005-0000-0000-000051340000}"/>
    <cellStyle name="SAPBEXexcCritical5 2 2 16 5" xfId="35871" xr:uid="{00000000-0005-0000-0000-000052340000}"/>
    <cellStyle name="SAPBEXexcCritical5 2 2 16 6" xfId="42874" xr:uid="{00000000-0005-0000-0000-000053340000}"/>
    <cellStyle name="SAPBEXexcCritical5 2 2 16 7" xfId="53564" xr:uid="{00000000-0005-0000-0000-000054340000}"/>
    <cellStyle name="SAPBEXexcCritical5 2 2 17" xfId="5846" xr:uid="{00000000-0005-0000-0000-000055340000}"/>
    <cellStyle name="SAPBEXexcCritical5 2 2 17 2" xfId="15699" xr:uid="{00000000-0005-0000-0000-000056340000}"/>
    <cellStyle name="SAPBEXexcCritical5 2 2 17 2 2" xfId="39597" xr:uid="{00000000-0005-0000-0000-000057340000}"/>
    <cellStyle name="SAPBEXexcCritical5 2 2 17 2 3" xfId="46515" xr:uid="{00000000-0005-0000-0000-000058340000}"/>
    <cellStyle name="SAPBEXexcCritical5 2 2 17 2 4" xfId="47647" xr:uid="{00000000-0005-0000-0000-000059340000}"/>
    <cellStyle name="SAPBEXexcCritical5 2 2 17 3" xfId="22725" xr:uid="{00000000-0005-0000-0000-00005A340000}"/>
    <cellStyle name="SAPBEXexcCritical5 2 2 17 4" xfId="29186" xr:uid="{00000000-0005-0000-0000-00005B340000}"/>
    <cellStyle name="SAPBEXexcCritical5 2 2 17 5" xfId="35970" xr:uid="{00000000-0005-0000-0000-00005C340000}"/>
    <cellStyle name="SAPBEXexcCritical5 2 2 17 6" xfId="42969" xr:uid="{00000000-0005-0000-0000-00005D340000}"/>
    <cellStyle name="SAPBEXexcCritical5 2 2 17 7" xfId="54003" xr:uid="{00000000-0005-0000-0000-00005E340000}"/>
    <cellStyle name="SAPBEXexcCritical5 2 2 18" xfId="6315" xr:uid="{00000000-0005-0000-0000-00005F340000}"/>
    <cellStyle name="SAPBEXexcCritical5 2 2 18 2" xfId="16160" xr:uid="{00000000-0005-0000-0000-000060340000}"/>
    <cellStyle name="SAPBEXexcCritical5 2 2 18 2 2" xfId="39829" xr:uid="{00000000-0005-0000-0000-000061340000}"/>
    <cellStyle name="SAPBEXexcCritical5 2 2 18 2 3" xfId="46747" xr:uid="{00000000-0005-0000-0000-000062340000}"/>
    <cellStyle name="SAPBEXexcCritical5 2 2 18 2 4" xfId="48984" xr:uid="{00000000-0005-0000-0000-000063340000}"/>
    <cellStyle name="SAPBEXexcCritical5 2 2 18 3" xfId="23169" xr:uid="{00000000-0005-0000-0000-000064340000}"/>
    <cellStyle name="SAPBEXexcCritical5 2 2 18 4" xfId="29623" xr:uid="{00000000-0005-0000-0000-000065340000}"/>
    <cellStyle name="SAPBEXexcCritical5 2 2 18 5" xfId="36213" xr:uid="{00000000-0005-0000-0000-000066340000}"/>
    <cellStyle name="SAPBEXexcCritical5 2 2 18 6" xfId="43201" xr:uid="{00000000-0005-0000-0000-000067340000}"/>
    <cellStyle name="SAPBEXexcCritical5 2 2 18 7" xfId="53475" xr:uid="{00000000-0005-0000-0000-000068340000}"/>
    <cellStyle name="SAPBEXexcCritical5 2 2 19" xfId="7344" xr:uid="{00000000-0005-0000-0000-000069340000}"/>
    <cellStyle name="SAPBEXexcCritical5 2 2 19 2" xfId="17130" xr:uid="{00000000-0005-0000-0000-00006A340000}"/>
    <cellStyle name="SAPBEXexcCritical5 2 2 19 2 2" xfId="39503" xr:uid="{00000000-0005-0000-0000-00006B340000}"/>
    <cellStyle name="SAPBEXexcCritical5 2 2 19 2 3" xfId="46421" xr:uid="{00000000-0005-0000-0000-00006C340000}"/>
    <cellStyle name="SAPBEXexcCritical5 2 2 19 2 4" xfId="49557" xr:uid="{00000000-0005-0000-0000-00006D340000}"/>
    <cellStyle name="SAPBEXexcCritical5 2 2 19 3" xfId="24092" xr:uid="{00000000-0005-0000-0000-00006E340000}"/>
    <cellStyle name="SAPBEXexcCritical5 2 2 19 4" xfId="30521" xr:uid="{00000000-0005-0000-0000-00006F340000}"/>
    <cellStyle name="SAPBEXexcCritical5 2 2 19 5" xfId="35872" xr:uid="{00000000-0005-0000-0000-000070340000}"/>
    <cellStyle name="SAPBEXexcCritical5 2 2 19 6" xfId="42875" xr:uid="{00000000-0005-0000-0000-000071340000}"/>
    <cellStyle name="SAPBEXexcCritical5 2 2 19 7" xfId="53675" xr:uid="{00000000-0005-0000-0000-000072340000}"/>
    <cellStyle name="SAPBEXexcCritical5 2 2 2" xfId="2654" xr:uid="{00000000-0005-0000-0000-000073340000}"/>
    <cellStyle name="SAPBEXexcCritical5 2 2 2 2" xfId="12887" xr:uid="{00000000-0005-0000-0000-000074340000}"/>
    <cellStyle name="SAPBEXexcCritical5 2 2 2 2 2" xfId="20290" xr:uid="{00000000-0005-0000-0000-000075340000}"/>
    <cellStyle name="SAPBEXexcCritical5 2 2 2 2 3" xfId="26900" xr:uid="{00000000-0005-0000-0000-000076340000}"/>
    <cellStyle name="SAPBEXexcCritical5 2 2 2 2 4" xfId="37365" xr:uid="{00000000-0005-0000-0000-000077340000}"/>
    <cellStyle name="SAPBEXexcCritical5 2 2 2 2 5" xfId="44311" xr:uid="{00000000-0005-0000-0000-000078340000}"/>
    <cellStyle name="SAPBEXexcCritical5 2 2 2 2 6" xfId="47813" xr:uid="{00000000-0005-0000-0000-000079340000}"/>
    <cellStyle name="SAPBEXexcCritical5 2 2 2 3" xfId="10479" xr:uid="{00000000-0005-0000-0000-00007A340000}"/>
    <cellStyle name="SAPBEXexcCritical5 2 2 2 4" xfId="11252" xr:uid="{00000000-0005-0000-0000-00007B340000}"/>
    <cellStyle name="SAPBEXexcCritical5 2 2 2 5" xfId="13321" xr:uid="{00000000-0005-0000-0000-00007C340000}"/>
    <cellStyle name="SAPBEXexcCritical5 2 2 2 6" xfId="33619" xr:uid="{00000000-0005-0000-0000-00007D340000}"/>
    <cellStyle name="SAPBEXexcCritical5 2 2 2 7" xfId="40755" xr:uid="{00000000-0005-0000-0000-00007E340000}"/>
    <cellStyle name="SAPBEXexcCritical5 2 2 2 8" xfId="53489" xr:uid="{00000000-0005-0000-0000-00007F340000}"/>
    <cellStyle name="SAPBEXexcCritical5 2 2 20" xfId="7200" xr:uid="{00000000-0005-0000-0000-000080340000}"/>
    <cellStyle name="SAPBEXexcCritical5 2 2 20 2" xfId="16989" xr:uid="{00000000-0005-0000-0000-000081340000}"/>
    <cellStyle name="SAPBEXexcCritical5 2 2 20 2 2" xfId="40118" xr:uid="{00000000-0005-0000-0000-000082340000}"/>
    <cellStyle name="SAPBEXexcCritical5 2 2 20 2 3" xfId="47036" xr:uid="{00000000-0005-0000-0000-000083340000}"/>
    <cellStyle name="SAPBEXexcCritical5 2 2 20 2 4" xfId="48850" xr:uid="{00000000-0005-0000-0000-000084340000}"/>
    <cellStyle name="SAPBEXexcCritical5 2 2 20 3" xfId="23951" xr:uid="{00000000-0005-0000-0000-000085340000}"/>
    <cellStyle name="SAPBEXexcCritical5 2 2 20 4" xfId="30385" xr:uid="{00000000-0005-0000-0000-000086340000}"/>
    <cellStyle name="SAPBEXexcCritical5 2 2 20 5" xfId="36533" xr:uid="{00000000-0005-0000-0000-000087340000}"/>
    <cellStyle name="SAPBEXexcCritical5 2 2 20 6" xfId="43490" xr:uid="{00000000-0005-0000-0000-000088340000}"/>
    <cellStyle name="SAPBEXexcCritical5 2 2 20 7" xfId="51470" xr:uid="{00000000-0005-0000-0000-000089340000}"/>
    <cellStyle name="SAPBEXexcCritical5 2 2 21" xfId="5788" xr:uid="{00000000-0005-0000-0000-00008A340000}"/>
    <cellStyle name="SAPBEXexcCritical5 2 2 21 2" xfId="15642" xr:uid="{00000000-0005-0000-0000-00008B340000}"/>
    <cellStyle name="SAPBEXexcCritical5 2 2 21 2 2" xfId="40492" xr:uid="{00000000-0005-0000-0000-00008C340000}"/>
    <cellStyle name="SAPBEXexcCritical5 2 2 21 2 3" xfId="47410" xr:uid="{00000000-0005-0000-0000-00008D340000}"/>
    <cellStyle name="SAPBEXexcCritical5 2 2 21 2 4" xfId="47583" xr:uid="{00000000-0005-0000-0000-00008E340000}"/>
    <cellStyle name="SAPBEXexcCritical5 2 2 21 3" xfId="22670" xr:uid="{00000000-0005-0000-0000-00008F340000}"/>
    <cellStyle name="SAPBEXexcCritical5 2 2 21 4" xfId="29131" xr:uid="{00000000-0005-0000-0000-000090340000}"/>
    <cellStyle name="SAPBEXexcCritical5 2 2 21 5" xfId="36908" xr:uid="{00000000-0005-0000-0000-000091340000}"/>
    <cellStyle name="SAPBEXexcCritical5 2 2 21 6" xfId="43864" xr:uid="{00000000-0005-0000-0000-000092340000}"/>
    <cellStyle name="SAPBEXexcCritical5 2 2 21 7" xfId="54287" xr:uid="{00000000-0005-0000-0000-000093340000}"/>
    <cellStyle name="SAPBEXexcCritical5 2 2 22" xfId="7445" xr:uid="{00000000-0005-0000-0000-000094340000}"/>
    <cellStyle name="SAPBEXexcCritical5 2 2 22 2" xfId="17231" xr:uid="{00000000-0005-0000-0000-000095340000}"/>
    <cellStyle name="SAPBEXexcCritical5 2 2 22 3" xfId="24193" xr:uid="{00000000-0005-0000-0000-000096340000}"/>
    <cellStyle name="SAPBEXexcCritical5 2 2 22 4" xfId="30621" xr:uid="{00000000-0005-0000-0000-000097340000}"/>
    <cellStyle name="SAPBEXexcCritical5 2 2 22 5" xfId="37162" xr:uid="{00000000-0005-0000-0000-000098340000}"/>
    <cellStyle name="SAPBEXexcCritical5 2 2 22 6" xfId="44108" xr:uid="{00000000-0005-0000-0000-000099340000}"/>
    <cellStyle name="SAPBEXexcCritical5 2 2 22 7" xfId="50298" xr:uid="{00000000-0005-0000-0000-00009A340000}"/>
    <cellStyle name="SAPBEXexcCritical5 2 2 23" xfId="8466" xr:uid="{00000000-0005-0000-0000-00009B340000}"/>
    <cellStyle name="SAPBEXexcCritical5 2 2 23 2" xfId="18250" xr:uid="{00000000-0005-0000-0000-00009C340000}"/>
    <cellStyle name="SAPBEXexcCritical5 2 2 23 3" xfId="25187" xr:uid="{00000000-0005-0000-0000-00009D340000}"/>
    <cellStyle name="SAPBEXexcCritical5 2 2 23 4" xfId="31600" xr:uid="{00000000-0005-0000-0000-00009E340000}"/>
    <cellStyle name="SAPBEXexcCritical5 2 2 24" xfId="7801" xr:uid="{00000000-0005-0000-0000-00009F340000}"/>
    <cellStyle name="SAPBEXexcCritical5 2 2 24 2" xfId="17586" xr:uid="{00000000-0005-0000-0000-0000A0340000}"/>
    <cellStyle name="SAPBEXexcCritical5 2 2 24 3" xfId="24540" xr:uid="{00000000-0005-0000-0000-0000A1340000}"/>
    <cellStyle name="SAPBEXexcCritical5 2 2 24 4" xfId="30965" xr:uid="{00000000-0005-0000-0000-0000A2340000}"/>
    <cellStyle name="SAPBEXexcCritical5 2 2 25" xfId="8343" xr:uid="{00000000-0005-0000-0000-0000A3340000}"/>
    <cellStyle name="SAPBEXexcCritical5 2 2 25 2" xfId="18127" xr:uid="{00000000-0005-0000-0000-0000A4340000}"/>
    <cellStyle name="SAPBEXexcCritical5 2 2 25 3" xfId="25067" xr:uid="{00000000-0005-0000-0000-0000A5340000}"/>
    <cellStyle name="SAPBEXexcCritical5 2 2 25 4" xfId="31483" xr:uid="{00000000-0005-0000-0000-0000A6340000}"/>
    <cellStyle name="SAPBEXexcCritical5 2 2 26" xfId="8119" xr:uid="{00000000-0005-0000-0000-0000A7340000}"/>
    <cellStyle name="SAPBEXexcCritical5 2 2 26 2" xfId="17903" xr:uid="{00000000-0005-0000-0000-0000A8340000}"/>
    <cellStyle name="SAPBEXexcCritical5 2 2 26 3" xfId="24849" xr:uid="{00000000-0005-0000-0000-0000A9340000}"/>
    <cellStyle name="SAPBEXexcCritical5 2 2 26 4" xfId="31269" xr:uid="{00000000-0005-0000-0000-0000AA340000}"/>
    <cellStyle name="SAPBEXexcCritical5 2 2 27" xfId="7892" xr:uid="{00000000-0005-0000-0000-0000AB340000}"/>
    <cellStyle name="SAPBEXexcCritical5 2 2 27 2" xfId="17676" xr:uid="{00000000-0005-0000-0000-0000AC340000}"/>
    <cellStyle name="SAPBEXexcCritical5 2 2 27 3" xfId="24628" xr:uid="{00000000-0005-0000-0000-0000AD340000}"/>
    <cellStyle name="SAPBEXexcCritical5 2 2 27 4" xfId="31051" xr:uid="{00000000-0005-0000-0000-0000AE340000}"/>
    <cellStyle name="SAPBEXexcCritical5 2 2 28" xfId="7783" xr:uid="{00000000-0005-0000-0000-0000AF340000}"/>
    <cellStyle name="SAPBEXexcCritical5 2 2 28 2" xfId="17568" xr:uid="{00000000-0005-0000-0000-0000B0340000}"/>
    <cellStyle name="SAPBEXexcCritical5 2 2 28 3" xfId="24524" xr:uid="{00000000-0005-0000-0000-0000B1340000}"/>
    <cellStyle name="SAPBEXexcCritical5 2 2 28 4" xfId="30950" xr:uid="{00000000-0005-0000-0000-0000B2340000}"/>
    <cellStyle name="SAPBEXexcCritical5 2 2 29" xfId="8148" xr:uid="{00000000-0005-0000-0000-0000B3340000}"/>
    <cellStyle name="SAPBEXexcCritical5 2 2 29 2" xfId="17932" xr:uid="{00000000-0005-0000-0000-0000B4340000}"/>
    <cellStyle name="SAPBEXexcCritical5 2 2 29 3" xfId="24877" xr:uid="{00000000-0005-0000-0000-0000B5340000}"/>
    <cellStyle name="SAPBEXexcCritical5 2 2 29 4" xfId="31297" xr:uid="{00000000-0005-0000-0000-0000B6340000}"/>
    <cellStyle name="SAPBEXexcCritical5 2 2 3" xfId="3773" xr:uid="{00000000-0005-0000-0000-0000B7340000}"/>
    <cellStyle name="SAPBEXexcCritical5 2 2 3 2" xfId="13695" xr:uid="{00000000-0005-0000-0000-0000B8340000}"/>
    <cellStyle name="SAPBEXexcCritical5 2 2 3 2 2" xfId="37943" xr:uid="{00000000-0005-0000-0000-0000B9340000}"/>
    <cellStyle name="SAPBEXexcCritical5 2 2 3 2 3" xfId="44881" xr:uid="{00000000-0005-0000-0000-0000BA340000}"/>
    <cellStyle name="SAPBEXexcCritical5 2 2 3 2 4" xfId="50824" xr:uid="{00000000-0005-0000-0000-0000BB340000}"/>
    <cellStyle name="SAPBEXexcCritical5 2 2 3 3" xfId="20849" xr:uid="{00000000-0005-0000-0000-0000BC340000}"/>
    <cellStyle name="SAPBEXexcCritical5 2 2 3 4" xfId="27348" xr:uid="{00000000-0005-0000-0000-0000BD340000}"/>
    <cellStyle name="SAPBEXexcCritical5 2 2 3 5" xfId="34201" xr:uid="{00000000-0005-0000-0000-0000BE340000}"/>
    <cellStyle name="SAPBEXexcCritical5 2 2 3 6" xfId="41331" xr:uid="{00000000-0005-0000-0000-0000BF340000}"/>
    <cellStyle name="SAPBEXexcCritical5 2 2 3 7" xfId="52371" xr:uid="{00000000-0005-0000-0000-0000C0340000}"/>
    <cellStyle name="SAPBEXexcCritical5 2 2 30" xfId="11679" xr:uid="{00000000-0005-0000-0000-0000C1340000}"/>
    <cellStyle name="SAPBEXexcCritical5 2 2 30 2" xfId="19138" xr:uid="{00000000-0005-0000-0000-0000C2340000}"/>
    <cellStyle name="SAPBEXexcCritical5 2 2 30 3" xfId="25770" xr:uid="{00000000-0005-0000-0000-0000C3340000}"/>
    <cellStyle name="SAPBEXexcCritical5 2 2 31" xfId="9412" xr:uid="{00000000-0005-0000-0000-0000C4340000}"/>
    <cellStyle name="SAPBEXexcCritical5 2 2 32" xfId="13818" xr:uid="{00000000-0005-0000-0000-0000C5340000}"/>
    <cellStyle name="SAPBEXexcCritical5 2 2 33" xfId="32209" xr:uid="{00000000-0005-0000-0000-0000C6340000}"/>
    <cellStyle name="SAPBEXexcCritical5 2 2 34" xfId="32104" xr:uid="{00000000-0005-0000-0000-0000C7340000}"/>
    <cellStyle name="SAPBEXexcCritical5 2 2 35" xfId="47897" xr:uid="{00000000-0005-0000-0000-0000C8340000}"/>
    <cellStyle name="SAPBEXexcCritical5 2 2 4" xfId="4038" xr:uid="{00000000-0005-0000-0000-0000C9340000}"/>
    <cellStyle name="SAPBEXexcCritical5 2 2 4 2" xfId="13925" xr:uid="{00000000-0005-0000-0000-0000CA340000}"/>
    <cellStyle name="SAPBEXexcCritical5 2 2 4 2 2" xfId="38193" xr:uid="{00000000-0005-0000-0000-0000CB340000}"/>
    <cellStyle name="SAPBEXexcCritical5 2 2 4 2 3" xfId="45114" xr:uid="{00000000-0005-0000-0000-0000CC340000}"/>
    <cellStyle name="SAPBEXexcCritical5 2 2 4 2 4" xfId="49836" xr:uid="{00000000-0005-0000-0000-0000CD340000}"/>
    <cellStyle name="SAPBEXexcCritical5 2 2 4 3" xfId="21021" xr:uid="{00000000-0005-0000-0000-0000CE340000}"/>
    <cellStyle name="SAPBEXexcCritical5 2 2 4 4" xfId="27517" xr:uid="{00000000-0005-0000-0000-0000CF340000}"/>
    <cellStyle name="SAPBEXexcCritical5 2 2 4 5" xfId="34527" xr:uid="{00000000-0005-0000-0000-0000D0340000}"/>
    <cellStyle name="SAPBEXexcCritical5 2 2 4 6" xfId="41568" xr:uid="{00000000-0005-0000-0000-0000D1340000}"/>
    <cellStyle name="SAPBEXexcCritical5 2 2 4 7" xfId="50920" xr:uid="{00000000-0005-0000-0000-0000D2340000}"/>
    <cellStyle name="SAPBEXexcCritical5 2 2 5" xfId="5002" xr:uid="{00000000-0005-0000-0000-0000D3340000}"/>
    <cellStyle name="SAPBEXexcCritical5 2 2 5 2" xfId="14859" xr:uid="{00000000-0005-0000-0000-0000D4340000}"/>
    <cellStyle name="SAPBEXexcCritical5 2 2 5 2 2" xfId="38197" xr:uid="{00000000-0005-0000-0000-0000D5340000}"/>
    <cellStyle name="SAPBEXexcCritical5 2 2 5 2 3" xfId="45118" xr:uid="{00000000-0005-0000-0000-0000D6340000}"/>
    <cellStyle name="SAPBEXexcCritical5 2 2 5 2 4" xfId="48743" xr:uid="{00000000-0005-0000-0000-0000D7340000}"/>
    <cellStyle name="SAPBEXexcCritical5 2 2 5 3" xfId="21905" xr:uid="{00000000-0005-0000-0000-0000D8340000}"/>
    <cellStyle name="SAPBEXexcCritical5 2 2 5 4" xfId="28369" xr:uid="{00000000-0005-0000-0000-0000D9340000}"/>
    <cellStyle name="SAPBEXexcCritical5 2 2 5 5" xfId="34531" xr:uid="{00000000-0005-0000-0000-0000DA340000}"/>
    <cellStyle name="SAPBEXexcCritical5 2 2 5 6" xfId="41572" xr:uid="{00000000-0005-0000-0000-0000DB340000}"/>
    <cellStyle name="SAPBEXexcCritical5 2 2 5 7" xfId="51033" xr:uid="{00000000-0005-0000-0000-0000DC340000}"/>
    <cellStyle name="SAPBEXexcCritical5 2 2 6" xfId="5131" xr:uid="{00000000-0005-0000-0000-0000DD340000}"/>
    <cellStyle name="SAPBEXexcCritical5 2 2 6 2" xfId="14988" xr:uid="{00000000-0005-0000-0000-0000DE340000}"/>
    <cellStyle name="SAPBEXexcCritical5 2 2 6 2 2" xfId="38180" xr:uid="{00000000-0005-0000-0000-0000DF340000}"/>
    <cellStyle name="SAPBEXexcCritical5 2 2 6 2 3" xfId="45104" xr:uid="{00000000-0005-0000-0000-0000E0340000}"/>
    <cellStyle name="SAPBEXexcCritical5 2 2 6 2 4" xfId="48252" xr:uid="{00000000-0005-0000-0000-0000E1340000}"/>
    <cellStyle name="SAPBEXexcCritical5 2 2 6 3" xfId="22031" xr:uid="{00000000-0005-0000-0000-0000E2340000}"/>
    <cellStyle name="SAPBEXexcCritical5 2 2 6 4" xfId="28494" xr:uid="{00000000-0005-0000-0000-0000E3340000}"/>
    <cellStyle name="SAPBEXexcCritical5 2 2 6 5" xfId="34514" xr:uid="{00000000-0005-0000-0000-0000E4340000}"/>
    <cellStyle name="SAPBEXexcCritical5 2 2 6 6" xfId="41558" xr:uid="{00000000-0005-0000-0000-0000E5340000}"/>
    <cellStyle name="SAPBEXexcCritical5 2 2 6 7" xfId="53620" xr:uid="{00000000-0005-0000-0000-0000E6340000}"/>
    <cellStyle name="SAPBEXexcCritical5 2 2 7" xfId="4888" xr:uid="{00000000-0005-0000-0000-0000E7340000}"/>
    <cellStyle name="SAPBEXexcCritical5 2 2 7 2" xfId="14750" xr:uid="{00000000-0005-0000-0000-0000E8340000}"/>
    <cellStyle name="SAPBEXexcCritical5 2 2 7 2 2" xfId="37675" xr:uid="{00000000-0005-0000-0000-0000E9340000}"/>
    <cellStyle name="SAPBEXexcCritical5 2 2 7 2 3" xfId="44619" xr:uid="{00000000-0005-0000-0000-0000EA340000}"/>
    <cellStyle name="SAPBEXexcCritical5 2 2 7 2 4" xfId="52433" xr:uid="{00000000-0005-0000-0000-0000EB340000}"/>
    <cellStyle name="SAPBEXexcCritical5 2 2 7 3" xfId="21798" xr:uid="{00000000-0005-0000-0000-0000EC340000}"/>
    <cellStyle name="SAPBEXexcCritical5 2 2 7 4" xfId="28264" xr:uid="{00000000-0005-0000-0000-0000ED340000}"/>
    <cellStyle name="SAPBEXexcCritical5 2 2 7 5" xfId="33934" xr:uid="{00000000-0005-0000-0000-0000EE340000}"/>
    <cellStyle name="SAPBEXexcCritical5 2 2 7 6" xfId="41068" xr:uid="{00000000-0005-0000-0000-0000EF340000}"/>
    <cellStyle name="SAPBEXexcCritical5 2 2 7 7" xfId="53487" xr:uid="{00000000-0005-0000-0000-0000F0340000}"/>
    <cellStyle name="SAPBEXexcCritical5 2 2 8" xfId="5110" xr:uid="{00000000-0005-0000-0000-0000F1340000}"/>
    <cellStyle name="SAPBEXexcCritical5 2 2 8 2" xfId="14967" xr:uid="{00000000-0005-0000-0000-0000F2340000}"/>
    <cellStyle name="SAPBEXexcCritical5 2 2 8 2 2" xfId="38386" xr:uid="{00000000-0005-0000-0000-0000F3340000}"/>
    <cellStyle name="SAPBEXexcCritical5 2 2 8 2 3" xfId="45304" xr:uid="{00000000-0005-0000-0000-0000F4340000}"/>
    <cellStyle name="SAPBEXexcCritical5 2 2 8 2 4" xfId="48399" xr:uid="{00000000-0005-0000-0000-0000F5340000}"/>
    <cellStyle name="SAPBEXexcCritical5 2 2 8 3" xfId="22010" xr:uid="{00000000-0005-0000-0000-0000F6340000}"/>
    <cellStyle name="SAPBEXexcCritical5 2 2 8 4" xfId="28473" xr:uid="{00000000-0005-0000-0000-0000F7340000}"/>
    <cellStyle name="SAPBEXexcCritical5 2 2 8 5" xfId="34720" xr:uid="{00000000-0005-0000-0000-0000F8340000}"/>
    <cellStyle name="SAPBEXexcCritical5 2 2 8 6" xfId="41758" xr:uid="{00000000-0005-0000-0000-0000F9340000}"/>
    <cellStyle name="SAPBEXexcCritical5 2 2 8 7" xfId="53806" xr:uid="{00000000-0005-0000-0000-0000FA340000}"/>
    <cellStyle name="SAPBEXexcCritical5 2 2 9" xfId="4267" xr:uid="{00000000-0005-0000-0000-0000FB340000}"/>
    <cellStyle name="SAPBEXexcCritical5 2 2 9 2" xfId="14130" xr:uid="{00000000-0005-0000-0000-0000FC340000}"/>
    <cellStyle name="SAPBEXexcCritical5 2 2 9 2 2" xfId="38464" xr:uid="{00000000-0005-0000-0000-0000FD340000}"/>
    <cellStyle name="SAPBEXexcCritical5 2 2 9 2 3" xfId="45382" xr:uid="{00000000-0005-0000-0000-0000FE340000}"/>
    <cellStyle name="SAPBEXexcCritical5 2 2 9 2 4" xfId="48319" xr:uid="{00000000-0005-0000-0000-0000FF340000}"/>
    <cellStyle name="SAPBEXexcCritical5 2 2 9 3" xfId="21192" xr:uid="{00000000-0005-0000-0000-000000350000}"/>
    <cellStyle name="SAPBEXexcCritical5 2 2 9 4" xfId="27666" xr:uid="{00000000-0005-0000-0000-000001350000}"/>
    <cellStyle name="SAPBEXexcCritical5 2 2 9 5" xfId="34798" xr:uid="{00000000-0005-0000-0000-000002350000}"/>
    <cellStyle name="SAPBEXexcCritical5 2 2 9 6" xfId="41836" xr:uid="{00000000-0005-0000-0000-000003350000}"/>
    <cellStyle name="SAPBEXexcCritical5 2 2 9 7" xfId="51390" xr:uid="{00000000-0005-0000-0000-000004350000}"/>
    <cellStyle name="SAPBEXexcCritical5 2 20" xfId="8374" xr:uid="{00000000-0005-0000-0000-000005350000}"/>
    <cellStyle name="SAPBEXexcCritical5 2 20 2" xfId="18158" xr:uid="{00000000-0005-0000-0000-000006350000}"/>
    <cellStyle name="SAPBEXexcCritical5 2 20 3" xfId="25097" xr:uid="{00000000-0005-0000-0000-000007350000}"/>
    <cellStyle name="SAPBEXexcCritical5 2 20 4" xfId="31511" xr:uid="{00000000-0005-0000-0000-000008350000}"/>
    <cellStyle name="SAPBEXexcCritical5 2 21" xfId="8837" xr:uid="{00000000-0005-0000-0000-000009350000}"/>
    <cellStyle name="SAPBEXexcCritical5 2 21 2" xfId="18620" xr:uid="{00000000-0005-0000-0000-00000A350000}"/>
    <cellStyle name="SAPBEXexcCritical5 2 21 3" xfId="25547" xr:uid="{00000000-0005-0000-0000-00000B350000}"/>
    <cellStyle name="SAPBEXexcCritical5 2 21 4" xfId="31957" xr:uid="{00000000-0005-0000-0000-00000C350000}"/>
    <cellStyle name="SAPBEXexcCritical5 2 22" xfId="11567" xr:uid="{00000000-0005-0000-0000-00000D350000}"/>
    <cellStyle name="SAPBEXexcCritical5 2 22 2" xfId="19026" xr:uid="{00000000-0005-0000-0000-00000E350000}"/>
    <cellStyle name="SAPBEXexcCritical5 2 22 3" xfId="25658" xr:uid="{00000000-0005-0000-0000-00000F350000}"/>
    <cellStyle name="SAPBEXexcCritical5 2 23" xfId="9282" xr:uid="{00000000-0005-0000-0000-000010350000}"/>
    <cellStyle name="SAPBEXexcCritical5 2 24" xfId="12641" xr:uid="{00000000-0005-0000-0000-000011350000}"/>
    <cellStyle name="SAPBEXexcCritical5 2 25" xfId="53317" xr:uid="{00000000-0005-0000-0000-000012350000}"/>
    <cellStyle name="SAPBEXexcCritical5 2 3" xfId="920" xr:uid="{00000000-0005-0000-0000-000013350000}"/>
    <cellStyle name="SAPBEXexcCritical5 2 3 2" xfId="2753" xr:uid="{00000000-0005-0000-0000-000014350000}"/>
    <cellStyle name="SAPBEXexcCritical5 2 3 2 2" xfId="12981" xr:uid="{00000000-0005-0000-0000-000015350000}"/>
    <cellStyle name="SAPBEXexcCritical5 2 3 2 2 2" xfId="20378" xr:uid="{00000000-0005-0000-0000-000016350000}"/>
    <cellStyle name="SAPBEXexcCritical5 2 3 2 2 3" xfId="26985" xr:uid="{00000000-0005-0000-0000-000017350000}"/>
    <cellStyle name="SAPBEXexcCritical5 2 3 2 3" xfId="10626" xr:uid="{00000000-0005-0000-0000-000018350000}"/>
    <cellStyle name="SAPBEXexcCritical5 2 3 2 4" xfId="10052" xr:uid="{00000000-0005-0000-0000-000019350000}"/>
    <cellStyle name="SAPBEXexcCritical5 2 3 2 5" xfId="8993" xr:uid="{00000000-0005-0000-0000-00001A350000}"/>
    <cellStyle name="SAPBEXexcCritical5 2 3 2 6" xfId="37312" xr:uid="{00000000-0005-0000-0000-00001B350000}"/>
    <cellStyle name="SAPBEXexcCritical5 2 3 2 7" xfId="44258" xr:uid="{00000000-0005-0000-0000-00001C350000}"/>
    <cellStyle name="SAPBEXexcCritical5 2 3 2 8" xfId="52340" xr:uid="{00000000-0005-0000-0000-00001D350000}"/>
    <cellStyle name="SAPBEXexcCritical5 2 3 3" xfId="11799" xr:uid="{00000000-0005-0000-0000-00001E350000}"/>
    <cellStyle name="SAPBEXexcCritical5 2 3 3 2" xfId="19258" xr:uid="{00000000-0005-0000-0000-00001F350000}"/>
    <cellStyle name="SAPBEXexcCritical5 2 3 3 3" xfId="25890" xr:uid="{00000000-0005-0000-0000-000020350000}"/>
    <cellStyle name="SAPBEXexcCritical5 2 3 4" xfId="9620" xr:uid="{00000000-0005-0000-0000-000021350000}"/>
    <cellStyle name="SAPBEXexcCritical5 2 3 5" xfId="11486" xr:uid="{00000000-0005-0000-0000-000022350000}"/>
    <cellStyle name="SAPBEXexcCritical5 2 3 6" xfId="33564" xr:uid="{00000000-0005-0000-0000-000023350000}"/>
    <cellStyle name="SAPBEXexcCritical5 2 3 7" xfId="40700" xr:uid="{00000000-0005-0000-0000-000024350000}"/>
    <cellStyle name="SAPBEXexcCritical5 2 3 8" xfId="53545" xr:uid="{00000000-0005-0000-0000-000025350000}"/>
    <cellStyle name="SAPBEXexcCritical5 2 4" xfId="1195" xr:uid="{00000000-0005-0000-0000-000026350000}"/>
    <cellStyle name="SAPBEXexcCritical5 2 4 2" xfId="10824" xr:uid="{00000000-0005-0000-0000-000027350000}"/>
    <cellStyle name="SAPBEXexcCritical5 2 4 2 2" xfId="9701" xr:uid="{00000000-0005-0000-0000-000028350000}"/>
    <cellStyle name="SAPBEXexcCritical5 2 4 2 3" xfId="38209" xr:uid="{00000000-0005-0000-0000-000029350000}"/>
    <cellStyle name="SAPBEXexcCritical5 2 4 2 4" xfId="45130" xr:uid="{00000000-0005-0000-0000-00002A350000}"/>
    <cellStyle name="SAPBEXexcCritical5 2 4 2 5" xfId="48587" xr:uid="{00000000-0005-0000-0000-00002B350000}"/>
    <cellStyle name="SAPBEXexcCritical5 2 4 3" xfId="11974" xr:uid="{00000000-0005-0000-0000-00002C350000}"/>
    <cellStyle name="SAPBEXexcCritical5 2 4 3 2" xfId="19433" xr:uid="{00000000-0005-0000-0000-00002D350000}"/>
    <cellStyle name="SAPBEXexcCritical5 2 4 3 3" xfId="26060" xr:uid="{00000000-0005-0000-0000-00002E350000}"/>
    <cellStyle name="SAPBEXexcCritical5 2 4 4" xfId="9863" xr:uid="{00000000-0005-0000-0000-00002F350000}"/>
    <cellStyle name="SAPBEXexcCritical5 2 4 5" xfId="13050" xr:uid="{00000000-0005-0000-0000-000030350000}"/>
    <cellStyle name="SAPBEXexcCritical5 2 4 6" xfId="34543" xr:uid="{00000000-0005-0000-0000-000031350000}"/>
    <cellStyle name="SAPBEXexcCritical5 2 4 7" xfId="41584" xr:uid="{00000000-0005-0000-0000-000032350000}"/>
    <cellStyle name="SAPBEXexcCritical5 2 4 8" xfId="54511" xr:uid="{00000000-0005-0000-0000-000033350000}"/>
    <cellStyle name="SAPBEXexcCritical5 2 5" xfId="1080" xr:uid="{00000000-0005-0000-0000-000034350000}"/>
    <cellStyle name="SAPBEXexcCritical5 2 5 2" xfId="10086" xr:uid="{00000000-0005-0000-0000-000035350000}"/>
    <cellStyle name="SAPBEXexcCritical5 2 5 2 2" xfId="15449" xr:uid="{00000000-0005-0000-0000-000036350000}"/>
    <cellStyle name="SAPBEXexcCritical5 2 5 2 3" xfId="38746" xr:uid="{00000000-0005-0000-0000-000037350000}"/>
    <cellStyle name="SAPBEXexcCritical5 2 5 2 4" xfId="45664" xr:uid="{00000000-0005-0000-0000-000038350000}"/>
    <cellStyle name="SAPBEXexcCritical5 2 5 2 5" xfId="48118" xr:uid="{00000000-0005-0000-0000-000039350000}"/>
    <cellStyle name="SAPBEXexcCritical5 2 5 3" xfId="10713" xr:uid="{00000000-0005-0000-0000-00003A350000}"/>
    <cellStyle name="SAPBEXexcCritical5 2 5 3 2" xfId="14228" xr:uid="{00000000-0005-0000-0000-00003B350000}"/>
    <cellStyle name="SAPBEXexcCritical5 2 5 4" xfId="11875" xr:uid="{00000000-0005-0000-0000-00003C350000}"/>
    <cellStyle name="SAPBEXexcCritical5 2 5 4 2" xfId="19334" xr:uid="{00000000-0005-0000-0000-00003D350000}"/>
    <cellStyle name="SAPBEXexcCritical5 2 5 4 3" xfId="25965" xr:uid="{00000000-0005-0000-0000-00003E350000}"/>
    <cellStyle name="SAPBEXexcCritical5 2 5 5" xfId="9750" xr:uid="{00000000-0005-0000-0000-00003F350000}"/>
    <cellStyle name="SAPBEXexcCritical5 2 5 6" xfId="13224" xr:uid="{00000000-0005-0000-0000-000040350000}"/>
    <cellStyle name="SAPBEXexcCritical5 2 5 7" xfId="35081" xr:uid="{00000000-0005-0000-0000-000041350000}"/>
    <cellStyle name="SAPBEXexcCritical5 2 5 8" xfId="42118" xr:uid="{00000000-0005-0000-0000-000042350000}"/>
    <cellStyle name="SAPBEXexcCritical5 2 5 9" xfId="52384" xr:uid="{00000000-0005-0000-0000-000043350000}"/>
    <cellStyle name="SAPBEXexcCritical5 2 6" xfId="1509" xr:uid="{00000000-0005-0000-0000-000044350000}"/>
    <cellStyle name="SAPBEXexcCritical5 2 6 2" xfId="12168" xr:uid="{00000000-0005-0000-0000-000045350000}"/>
    <cellStyle name="SAPBEXexcCritical5 2 6 2 2" xfId="19627" xr:uid="{00000000-0005-0000-0000-000046350000}"/>
    <cellStyle name="SAPBEXexcCritical5 2 6 2 3" xfId="26250" xr:uid="{00000000-0005-0000-0000-000047350000}"/>
    <cellStyle name="SAPBEXexcCritical5 2 6 2 4" xfId="38885" xr:uid="{00000000-0005-0000-0000-000048350000}"/>
    <cellStyle name="SAPBEXexcCritical5 2 6 2 5" xfId="45803" xr:uid="{00000000-0005-0000-0000-000049350000}"/>
    <cellStyle name="SAPBEXexcCritical5 2 6 2 6" xfId="50770" xr:uid="{00000000-0005-0000-0000-00004A350000}"/>
    <cellStyle name="SAPBEXexcCritical5 2 6 3" xfId="11061" xr:uid="{00000000-0005-0000-0000-00004B350000}"/>
    <cellStyle name="SAPBEXexcCritical5 2 6 4" xfId="18713" xr:uid="{00000000-0005-0000-0000-00004C350000}"/>
    <cellStyle name="SAPBEXexcCritical5 2 6 5" xfId="35221" xr:uid="{00000000-0005-0000-0000-00004D350000}"/>
    <cellStyle name="SAPBEXexcCritical5 2 6 6" xfId="42257" xr:uid="{00000000-0005-0000-0000-00004E350000}"/>
    <cellStyle name="SAPBEXexcCritical5 2 6 7" xfId="53834" xr:uid="{00000000-0005-0000-0000-00004F350000}"/>
    <cellStyle name="SAPBEXexcCritical5 2 7" xfId="1936" xr:uid="{00000000-0005-0000-0000-000050350000}"/>
    <cellStyle name="SAPBEXexcCritical5 2 7 2" xfId="12288" xr:uid="{00000000-0005-0000-0000-000051350000}"/>
    <cellStyle name="SAPBEXexcCritical5 2 7 2 2" xfId="19747" xr:uid="{00000000-0005-0000-0000-000052350000}"/>
    <cellStyle name="SAPBEXexcCritical5 2 7 2 3" xfId="26370" xr:uid="{00000000-0005-0000-0000-000053350000}"/>
    <cellStyle name="SAPBEXexcCritical5 2 7 2 4" xfId="39346" xr:uid="{00000000-0005-0000-0000-000054350000}"/>
    <cellStyle name="SAPBEXexcCritical5 2 7 2 5" xfId="46264" xr:uid="{00000000-0005-0000-0000-000055350000}"/>
    <cellStyle name="SAPBEXexcCritical5 2 7 2 6" xfId="49950" xr:uid="{00000000-0005-0000-0000-000056350000}"/>
    <cellStyle name="SAPBEXexcCritical5 2 7 3" xfId="11358" xr:uid="{00000000-0005-0000-0000-000057350000}"/>
    <cellStyle name="SAPBEXexcCritical5 2 7 4" xfId="18891" xr:uid="{00000000-0005-0000-0000-000058350000}"/>
    <cellStyle name="SAPBEXexcCritical5 2 7 5" xfId="35712" xr:uid="{00000000-0005-0000-0000-000059350000}"/>
    <cellStyle name="SAPBEXexcCritical5 2 7 6" xfId="42718" xr:uid="{00000000-0005-0000-0000-00005A350000}"/>
    <cellStyle name="SAPBEXexcCritical5 2 7 7" xfId="51456" xr:uid="{00000000-0005-0000-0000-00005B350000}"/>
    <cellStyle name="SAPBEXexcCritical5 2 8" xfId="2148" xr:uid="{00000000-0005-0000-0000-00005C350000}"/>
    <cellStyle name="SAPBEXexcCritical5 2 8 2" xfId="12412" xr:uid="{00000000-0005-0000-0000-00005D350000}"/>
    <cellStyle name="SAPBEXexcCritical5 2 8 2 2" xfId="19868" xr:uid="{00000000-0005-0000-0000-00005E350000}"/>
    <cellStyle name="SAPBEXexcCritical5 2 8 2 3" xfId="26490" xr:uid="{00000000-0005-0000-0000-00005F350000}"/>
    <cellStyle name="SAPBEXexcCritical5 2 8 2 4" xfId="40372" xr:uid="{00000000-0005-0000-0000-000060350000}"/>
    <cellStyle name="SAPBEXexcCritical5 2 8 2 5" xfId="47290" xr:uid="{00000000-0005-0000-0000-000061350000}"/>
    <cellStyle name="SAPBEXexcCritical5 2 8 2 6" xfId="47764" xr:uid="{00000000-0005-0000-0000-000062350000}"/>
    <cellStyle name="SAPBEXexcCritical5 2 8 3" xfId="10344" xr:uid="{00000000-0005-0000-0000-000063350000}"/>
    <cellStyle name="SAPBEXexcCritical5 2 8 4" xfId="11282" xr:uid="{00000000-0005-0000-0000-000064350000}"/>
    <cellStyle name="SAPBEXexcCritical5 2 8 5" xfId="13367" xr:uid="{00000000-0005-0000-0000-000065350000}"/>
    <cellStyle name="SAPBEXexcCritical5 2 8 6" xfId="36788" xr:uid="{00000000-0005-0000-0000-000066350000}"/>
    <cellStyle name="SAPBEXexcCritical5 2 8 7" xfId="43744" xr:uid="{00000000-0005-0000-0000-000067350000}"/>
    <cellStyle name="SAPBEXexcCritical5 2 8 8" xfId="52250" xr:uid="{00000000-0005-0000-0000-000068350000}"/>
    <cellStyle name="SAPBEXexcCritical5 2 9" xfId="2302" xr:uid="{00000000-0005-0000-0000-000069350000}"/>
    <cellStyle name="SAPBEXexcCritical5 2 9 2" xfId="12555" xr:uid="{00000000-0005-0000-0000-00006A350000}"/>
    <cellStyle name="SAPBEXexcCritical5 2 9 3" xfId="19992" xr:uid="{00000000-0005-0000-0000-00006B350000}"/>
    <cellStyle name="SAPBEXexcCritical5 2 9 4" xfId="26610" xr:uid="{00000000-0005-0000-0000-00006C350000}"/>
    <cellStyle name="SAPBEXexcCritical5 2 9 5" xfId="37042" xr:uid="{00000000-0005-0000-0000-00006D350000}"/>
    <cellStyle name="SAPBEXexcCritical5 2 9 6" xfId="43988" xr:uid="{00000000-0005-0000-0000-00006E350000}"/>
    <cellStyle name="SAPBEXexcCritical5 2 9 7" xfId="52893" xr:uid="{00000000-0005-0000-0000-00006F350000}"/>
    <cellStyle name="SAPBEXexcCritical5 20" xfId="5623" xr:uid="{00000000-0005-0000-0000-000070350000}"/>
    <cellStyle name="SAPBEXexcCritical5 20 2" xfId="15478" xr:uid="{00000000-0005-0000-0000-000071350000}"/>
    <cellStyle name="SAPBEXexcCritical5 20 3" xfId="22510" xr:uid="{00000000-0005-0000-0000-000072350000}"/>
    <cellStyle name="SAPBEXexcCritical5 20 4" xfId="28971" xr:uid="{00000000-0005-0000-0000-000073350000}"/>
    <cellStyle name="SAPBEXexcCritical5 21" xfId="7192" xr:uid="{00000000-0005-0000-0000-000074350000}"/>
    <cellStyle name="SAPBEXexcCritical5 21 2" xfId="16981" xr:uid="{00000000-0005-0000-0000-000075350000}"/>
    <cellStyle name="SAPBEXexcCritical5 21 3" xfId="23943" xr:uid="{00000000-0005-0000-0000-000076350000}"/>
    <cellStyle name="SAPBEXexcCritical5 21 4" xfId="30377" xr:uid="{00000000-0005-0000-0000-000077350000}"/>
    <cellStyle name="SAPBEXexcCritical5 22" xfId="7483" xr:uid="{00000000-0005-0000-0000-000078350000}"/>
    <cellStyle name="SAPBEXexcCritical5 22 2" xfId="17268" xr:uid="{00000000-0005-0000-0000-000079350000}"/>
    <cellStyle name="SAPBEXexcCritical5 22 3" xfId="24230" xr:uid="{00000000-0005-0000-0000-00007A350000}"/>
    <cellStyle name="SAPBEXexcCritical5 22 4" xfId="30658" xr:uid="{00000000-0005-0000-0000-00007B350000}"/>
    <cellStyle name="SAPBEXexcCritical5 23" xfId="7905" xr:uid="{00000000-0005-0000-0000-00007C350000}"/>
    <cellStyle name="SAPBEXexcCritical5 23 2" xfId="17689" xr:uid="{00000000-0005-0000-0000-00007D350000}"/>
    <cellStyle name="SAPBEXexcCritical5 23 3" xfId="24641" xr:uid="{00000000-0005-0000-0000-00007E350000}"/>
    <cellStyle name="SAPBEXexcCritical5 23 4" xfId="31063" xr:uid="{00000000-0005-0000-0000-00007F350000}"/>
    <cellStyle name="SAPBEXexcCritical5 24" xfId="8063" xr:uid="{00000000-0005-0000-0000-000080350000}"/>
    <cellStyle name="SAPBEXexcCritical5 24 2" xfId="17847" xr:uid="{00000000-0005-0000-0000-000081350000}"/>
    <cellStyle name="SAPBEXexcCritical5 24 3" xfId="24795" xr:uid="{00000000-0005-0000-0000-000082350000}"/>
    <cellStyle name="SAPBEXexcCritical5 24 4" xfId="31216" xr:uid="{00000000-0005-0000-0000-000083350000}"/>
    <cellStyle name="SAPBEXexcCritical5 25" xfId="9112" xr:uid="{00000000-0005-0000-0000-000084350000}"/>
    <cellStyle name="SAPBEXexcCritical5 26" xfId="10026" xr:uid="{00000000-0005-0000-0000-000085350000}"/>
    <cellStyle name="SAPBEXexcCritical5 27" xfId="52831" xr:uid="{00000000-0005-0000-0000-000086350000}"/>
    <cellStyle name="SAPBEXexcCritical5 3" xfId="484" xr:uid="{00000000-0005-0000-0000-000087350000}"/>
    <cellStyle name="SAPBEXexcCritical5 3 10" xfId="2469" xr:uid="{00000000-0005-0000-0000-000088350000}"/>
    <cellStyle name="SAPBEXexcCritical5 3 10 2" xfId="12708" xr:uid="{00000000-0005-0000-0000-000089350000}"/>
    <cellStyle name="SAPBEXexcCritical5 3 10 3" xfId="20117" xr:uid="{00000000-0005-0000-0000-00008A350000}"/>
    <cellStyle name="SAPBEXexcCritical5 3 10 4" xfId="26731" xr:uid="{00000000-0005-0000-0000-00008B350000}"/>
    <cellStyle name="SAPBEXexcCritical5 3 11" xfId="3475" xr:uid="{00000000-0005-0000-0000-00008C350000}"/>
    <cellStyle name="SAPBEXexcCritical5 3 11 2" xfId="13424" xr:uid="{00000000-0005-0000-0000-00008D350000}"/>
    <cellStyle name="SAPBEXexcCritical5 3 11 3" xfId="20593" xr:uid="{00000000-0005-0000-0000-00008E350000}"/>
    <cellStyle name="SAPBEXexcCritical5 3 11 4" xfId="27100" xr:uid="{00000000-0005-0000-0000-00008F350000}"/>
    <cellStyle name="SAPBEXexcCritical5 3 12" xfId="3644" xr:uid="{00000000-0005-0000-0000-000090350000}"/>
    <cellStyle name="SAPBEXexcCritical5 3 12 2" xfId="13569" xr:uid="{00000000-0005-0000-0000-000091350000}"/>
    <cellStyle name="SAPBEXexcCritical5 3 12 3" xfId="20730" xr:uid="{00000000-0005-0000-0000-000092350000}"/>
    <cellStyle name="SAPBEXexcCritical5 3 12 4" xfId="27229" xr:uid="{00000000-0005-0000-0000-000093350000}"/>
    <cellStyle name="SAPBEXexcCritical5 3 13" xfId="4384" xr:uid="{00000000-0005-0000-0000-000094350000}"/>
    <cellStyle name="SAPBEXexcCritical5 3 13 2" xfId="14246" xr:uid="{00000000-0005-0000-0000-000095350000}"/>
    <cellStyle name="SAPBEXexcCritical5 3 13 3" xfId="21306" xr:uid="{00000000-0005-0000-0000-000096350000}"/>
    <cellStyle name="SAPBEXexcCritical5 3 13 4" xfId="27780" xr:uid="{00000000-0005-0000-0000-000097350000}"/>
    <cellStyle name="SAPBEXexcCritical5 3 14" xfId="4256" xr:uid="{00000000-0005-0000-0000-000098350000}"/>
    <cellStyle name="SAPBEXexcCritical5 3 14 2" xfId="14119" xr:uid="{00000000-0005-0000-0000-000099350000}"/>
    <cellStyle name="SAPBEXexcCritical5 3 14 3" xfId="21181" xr:uid="{00000000-0005-0000-0000-00009A350000}"/>
    <cellStyle name="SAPBEXexcCritical5 3 14 4" xfId="27655" xr:uid="{00000000-0005-0000-0000-00009B350000}"/>
    <cellStyle name="SAPBEXexcCritical5 3 15" xfId="4745" xr:uid="{00000000-0005-0000-0000-00009C350000}"/>
    <cellStyle name="SAPBEXexcCritical5 3 15 2" xfId="14607" xr:uid="{00000000-0005-0000-0000-00009D350000}"/>
    <cellStyle name="SAPBEXexcCritical5 3 15 3" xfId="21656" xr:uid="{00000000-0005-0000-0000-00009E350000}"/>
    <cellStyle name="SAPBEXexcCritical5 3 15 4" xfId="28126" xr:uid="{00000000-0005-0000-0000-00009F350000}"/>
    <cellStyle name="SAPBEXexcCritical5 3 16" xfId="4297" xr:uid="{00000000-0005-0000-0000-0000A0350000}"/>
    <cellStyle name="SAPBEXexcCritical5 3 16 2" xfId="14160" xr:uid="{00000000-0005-0000-0000-0000A1350000}"/>
    <cellStyle name="SAPBEXexcCritical5 3 16 3" xfId="21222" xr:uid="{00000000-0005-0000-0000-0000A2350000}"/>
    <cellStyle name="SAPBEXexcCritical5 3 16 4" xfId="27696" xr:uid="{00000000-0005-0000-0000-0000A3350000}"/>
    <cellStyle name="SAPBEXexcCritical5 3 17" xfId="5736" xr:uid="{00000000-0005-0000-0000-0000A4350000}"/>
    <cellStyle name="SAPBEXexcCritical5 3 17 2" xfId="15590" xr:uid="{00000000-0005-0000-0000-0000A5350000}"/>
    <cellStyle name="SAPBEXexcCritical5 3 17 3" xfId="22618" xr:uid="{00000000-0005-0000-0000-0000A6350000}"/>
    <cellStyle name="SAPBEXexcCritical5 3 17 4" xfId="29079" xr:uid="{00000000-0005-0000-0000-0000A7350000}"/>
    <cellStyle name="SAPBEXexcCritical5 3 18" xfId="6941" xr:uid="{00000000-0005-0000-0000-0000A8350000}"/>
    <cellStyle name="SAPBEXexcCritical5 3 18 2" xfId="16731" xr:uid="{00000000-0005-0000-0000-0000A9350000}"/>
    <cellStyle name="SAPBEXexcCritical5 3 18 3" xfId="23699" xr:uid="{00000000-0005-0000-0000-0000AA350000}"/>
    <cellStyle name="SAPBEXexcCritical5 3 18 4" xfId="30135" xr:uid="{00000000-0005-0000-0000-0000AB350000}"/>
    <cellStyle name="SAPBEXexcCritical5 3 19" xfId="7060" xr:uid="{00000000-0005-0000-0000-0000AC350000}"/>
    <cellStyle name="SAPBEXexcCritical5 3 19 2" xfId="16850" xr:uid="{00000000-0005-0000-0000-0000AD350000}"/>
    <cellStyle name="SAPBEXexcCritical5 3 19 3" xfId="23815" xr:uid="{00000000-0005-0000-0000-0000AE350000}"/>
    <cellStyle name="SAPBEXexcCritical5 3 19 4" xfId="30251" xr:uid="{00000000-0005-0000-0000-0000AF350000}"/>
    <cellStyle name="SAPBEXexcCritical5 3 2" xfId="661" xr:uid="{00000000-0005-0000-0000-0000B0350000}"/>
    <cellStyle name="SAPBEXexcCritical5 3 2 10" xfId="5412" xr:uid="{00000000-0005-0000-0000-0000B1350000}"/>
    <cellStyle name="SAPBEXexcCritical5 3 2 10 2" xfId="15269" xr:uid="{00000000-0005-0000-0000-0000B2350000}"/>
    <cellStyle name="SAPBEXexcCritical5 3 2 10 2 2" xfId="38561" xr:uid="{00000000-0005-0000-0000-0000B3350000}"/>
    <cellStyle name="SAPBEXexcCritical5 3 2 10 2 3" xfId="45479" xr:uid="{00000000-0005-0000-0000-0000B4350000}"/>
    <cellStyle name="SAPBEXexcCritical5 3 2 10 2 4" xfId="47790" xr:uid="{00000000-0005-0000-0000-0000B5350000}"/>
    <cellStyle name="SAPBEXexcCritical5 3 2 10 3" xfId="22310" xr:uid="{00000000-0005-0000-0000-0000B6350000}"/>
    <cellStyle name="SAPBEXexcCritical5 3 2 10 4" xfId="28772" xr:uid="{00000000-0005-0000-0000-0000B7350000}"/>
    <cellStyle name="SAPBEXexcCritical5 3 2 10 5" xfId="34895" xr:uid="{00000000-0005-0000-0000-0000B8350000}"/>
    <cellStyle name="SAPBEXexcCritical5 3 2 10 6" xfId="41933" xr:uid="{00000000-0005-0000-0000-0000B9350000}"/>
    <cellStyle name="SAPBEXexcCritical5 3 2 10 7" xfId="52479" xr:uid="{00000000-0005-0000-0000-0000BA350000}"/>
    <cellStyle name="SAPBEXexcCritical5 3 2 11" xfId="6625" xr:uid="{00000000-0005-0000-0000-0000BB350000}"/>
    <cellStyle name="SAPBEXexcCritical5 3 2 11 2" xfId="16468" xr:uid="{00000000-0005-0000-0000-0000BC350000}"/>
    <cellStyle name="SAPBEXexcCritical5 3 2 11 2 2" xfId="39029" xr:uid="{00000000-0005-0000-0000-0000BD350000}"/>
    <cellStyle name="SAPBEXexcCritical5 3 2 11 2 3" xfId="45947" xr:uid="{00000000-0005-0000-0000-0000BE350000}"/>
    <cellStyle name="SAPBEXexcCritical5 3 2 11 2 4" xfId="48955" xr:uid="{00000000-0005-0000-0000-0000BF350000}"/>
    <cellStyle name="SAPBEXexcCritical5 3 2 11 3" xfId="23472" xr:uid="{00000000-0005-0000-0000-0000C0350000}"/>
    <cellStyle name="SAPBEXexcCritical5 3 2 11 4" xfId="29921" xr:uid="{00000000-0005-0000-0000-0000C1350000}"/>
    <cellStyle name="SAPBEXexcCritical5 3 2 11 5" xfId="35366" xr:uid="{00000000-0005-0000-0000-0000C2350000}"/>
    <cellStyle name="SAPBEXexcCritical5 3 2 11 6" xfId="42401" xr:uid="{00000000-0005-0000-0000-0000C3350000}"/>
    <cellStyle name="SAPBEXexcCritical5 3 2 11 7" xfId="53935" xr:uid="{00000000-0005-0000-0000-0000C4350000}"/>
    <cellStyle name="SAPBEXexcCritical5 3 2 12" xfId="6879" xr:uid="{00000000-0005-0000-0000-0000C5350000}"/>
    <cellStyle name="SAPBEXexcCritical5 3 2 12 2" xfId="16669" xr:uid="{00000000-0005-0000-0000-0000C6350000}"/>
    <cellStyle name="SAPBEXexcCritical5 3 2 12 2 2" xfId="38829" xr:uid="{00000000-0005-0000-0000-0000C7350000}"/>
    <cellStyle name="SAPBEXexcCritical5 3 2 12 2 3" xfId="45747" xr:uid="{00000000-0005-0000-0000-0000C8350000}"/>
    <cellStyle name="SAPBEXexcCritical5 3 2 12 2 4" xfId="49668" xr:uid="{00000000-0005-0000-0000-0000C9350000}"/>
    <cellStyle name="SAPBEXexcCritical5 3 2 12 3" xfId="23637" xr:uid="{00000000-0005-0000-0000-0000CA350000}"/>
    <cellStyle name="SAPBEXexcCritical5 3 2 12 4" xfId="30075" xr:uid="{00000000-0005-0000-0000-0000CB350000}"/>
    <cellStyle name="SAPBEXexcCritical5 3 2 12 5" xfId="35165" xr:uid="{00000000-0005-0000-0000-0000CC350000}"/>
    <cellStyle name="SAPBEXexcCritical5 3 2 12 6" xfId="42201" xr:uid="{00000000-0005-0000-0000-0000CD350000}"/>
    <cellStyle name="SAPBEXexcCritical5 3 2 12 7" xfId="53890" xr:uid="{00000000-0005-0000-0000-0000CE350000}"/>
    <cellStyle name="SAPBEXexcCritical5 3 2 13" xfId="5981" xr:uid="{00000000-0005-0000-0000-0000CF350000}"/>
    <cellStyle name="SAPBEXexcCritical5 3 2 13 2" xfId="15832" xr:uid="{00000000-0005-0000-0000-0000D0350000}"/>
    <cellStyle name="SAPBEXexcCritical5 3 2 13 2 2" xfId="39897" xr:uid="{00000000-0005-0000-0000-0000D1350000}"/>
    <cellStyle name="SAPBEXexcCritical5 3 2 13 2 3" xfId="46815" xr:uid="{00000000-0005-0000-0000-0000D2350000}"/>
    <cellStyle name="SAPBEXexcCritical5 3 2 13 2 4" xfId="49833" xr:uid="{00000000-0005-0000-0000-0000D3350000}"/>
    <cellStyle name="SAPBEXexcCritical5 3 2 13 3" xfId="22854" xr:uid="{00000000-0005-0000-0000-0000D4350000}"/>
    <cellStyle name="SAPBEXexcCritical5 3 2 13 4" xfId="29315" xr:uid="{00000000-0005-0000-0000-0000D5350000}"/>
    <cellStyle name="SAPBEXexcCritical5 3 2 13 5" xfId="36282" xr:uid="{00000000-0005-0000-0000-0000D6350000}"/>
    <cellStyle name="SAPBEXexcCritical5 3 2 13 6" xfId="43269" xr:uid="{00000000-0005-0000-0000-0000D7350000}"/>
    <cellStyle name="SAPBEXexcCritical5 3 2 13 7" xfId="50278" xr:uid="{00000000-0005-0000-0000-0000D8350000}"/>
    <cellStyle name="SAPBEXexcCritical5 3 2 14" xfId="6037" xr:uid="{00000000-0005-0000-0000-0000D9350000}"/>
    <cellStyle name="SAPBEXexcCritical5 3 2 14 2" xfId="15887" xr:uid="{00000000-0005-0000-0000-0000DA350000}"/>
    <cellStyle name="SAPBEXexcCritical5 3 2 14 2 2" xfId="39159" xr:uid="{00000000-0005-0000-0000-0000DB350000}"/>
    <cellStyle name="SAPBEXexcCritical5 3 2 14 2 3" xfId="46077" xr:uid="{00000000-0005-0000-0000-0000DC350000}"/>
    <cellStyle name="SAPBEXexcCritical5 3 2 14 2 4" xfId="49902" xr:uid="{00000000-0005-0000-0000-0000DD350000}"/>
    <cellStyle name="SAPBEXexcCritical5 3 2 14 3" xfId="22908" xr:uid="{00000000-0005-0000-0000-0000DE350000}"/>
    <cellStyle name="SAPBEXexcCritical5 3 2 14 4" xfId="29368" xr:uid="{00000000-0005-0000-0000-0000DF350000}"/>
    <cellStyle name="SAPBEXexcCritical5 3 2 14 5" xfId="35523" xr:uid="{00000000-0005-0000-0000-0000E0350000}"/>
    <cellStyle name="SAPBEXexcCritical5 3 2 14 6" xfId="42531" xr:uid="{00000000-0005-0000-0000-0000E1350000}"/>
    <cellStyle name="SAPBEXexcCritical5 3 2 14 7" xfId="51864" xr:uid="{00000000-0005-0000-0000-0000E2350000}"/>
    <cellStyle name="SAPBEXexcCritical5 3 2 15" xfId="6684" xr:uid="{00000000-0005-0000-0000-0000E3350000}"/>
    <cellStyle name="SAPBEXexcCritical5 3 2 15 2" xfId="16527" xr:uid="{00000000-0005-0000-0000-0000E4350000}"/>
    <cellStyle name="SAPBEXexcCritical5 3 2 15 2 2" xfId="39481" xr:uid="{00000000-0005-0000-0000-0000E5350000}"/>
    <cellStyle name="SAPBEXexcCritical5 3 2 15 2 3" xfId="46399" xr:uid="{00000000-0005-0000-0000-0000E6350000}"/>
    <cellStyle name="SAPBEXexcCritical5 3 2 15 2 4" xfId="48822" xr:uid="{00000000-0005-0000-0000-0000E7350000}"/>
    <cellStyle name="SAPBEXexcCritical5 3 2 15 3" xfId="23530" xr:uid="{00000000-0005-0000-0000-0000E8350000}"/>
    <cellStyle name="SAPBEXexcCritical5 3 2 15 4" xfId="29979" xr:uid="{00000000-0005-0000-0000-0000E9350000}"/>
    <cellStyle name="SAPBEXexcCritical5 3 2 15 5" xfId="35850" xr:uid="{00000000-0005-0000-0000-0000EA350000}"/>
    <cellStyle name="SAPBEXexcCritical5 3 2 15 6" xfId="42853" xr:uid="{00000000-0005-0000-0000-0000EB350000}"/>
    <cellStyle name="SAPBEXexcCritical5 3 2 15 7" xfId="52565" xr:uid="{00000000-0005-0000-0000-0000EC350000}"/>
    <cellStyle name="SAPBEXexcCritical5 3 2 16" xfId="7255" xr:uid="{00000000-0005-0000-0000-0000ED350000}"/>
    <cellStyle name="SAPBEXexcCritical5 3 2 16 2" xfId="17043" xr:uid="{00000000-0005-0000-0000-0000EE350000}"/>
    <cellStyle name="SAPBEXexcCritical5 3 2 16 2 2" xfId="39128" xr:uid="{00000000-0005-0000-0000-0000EF350000}"/>
    <cellStyle name="SAPBEXexcCritical5 3 2 16 2 3" xfId="46046" xr:uid="{00000000-0005-0000-0000-0000F0350000}"/>
    <cellStyle name="SAPBEXexcCritical5 3 2 16 2 4" xfId="50795" xr:uid="{00000000-0005-0000-0000-0000F1350000}"/>
    <cellStyle name="SAPBEXexcCritical5 3 2 16 3" xfId="24005" xr:uid="{00000000-0005-0000-0000-0000F2350000}"/>
    <cellStyle name="SAPBEXexcCritical5 3 2 16 4" xfId="30437" xr:uid="{00000000-0005-0000-0000-0000F3350000}"/>
    <cellStyle name="SAPBEXexcCritical5 3 2 16 5" xfId="35491" xr:uid="{00000000-0005-0000-0000-0000F4350000}"/>
    <cellStyle name="SAPBEXexcCritical5 3 2 16 6" xfId="42500" xr:uid="{00000000-0005-0000-0000-0000F5350000}"/>
    <cellStyle name="SAPBEXexcCritical5 3 2 16 7" xfId="51205" xr:uid="{00000000-0005-0000-0000-0000F6350000}"/>
    <cellStyle name="SAPBEXexcCritical5 3 2 17" xfId="7349" xr:uid="{00000000-0005-0000-0000-0000F7350000}"/>
    <cellStyle name="SAPBEXexcCritical5 3 2 17 2" xfId="17135" xr:uid="{00000000-0005-0000-0000-0000F8350000}"/>
    <cellStyle name="SAPBEXexcCritical5 3 2 17 2 2" xfId="39479" xr:uid="{00000000-0005-0000-0000-0000F9350000}"/>
    <cellStyle name="SAPBEXexcCritical5 3 2 17 2 3" xfId="46397" xr:uid="{00000000-0005-0000-0000-0000FA350000}"/>
    <cellStyle name="SAPBEXexcCritical5 3 2 17 2 4" xfId="49608" xr:uid="{00000000-0005-0000-0000-0000FB350000}"/>
    <cellStyle name="SAPBEXexcCritical5 3 2 17 3" xfId="24097" xr:uid="{00000000-0005-0000-0000-0000FC350000}"/>
    <cellStyle name="SAPBEXexcCritical5 3 2 17 4" xfId="30526" xr:uid="{00000000-0005-0000-0000-0000FD350000}"/>
    <cellStyle name="SAPBEXexcCritical5 3 2 17 5" xfId="35848" xr:uid="{00000000-0005-0000-0000-0000FE350000}"/>
    <cellStyle name="SAPBEXexcCritical5 3 2 17 6" xfId="42851" xr:uid="{00000000-0005-0000-0000-0000FF350000}"/>
    <cellStyle name="SAPBEXexcCritical5 3 2 17 7" xfId="52680" xr:uid="{00000000-0005-0000-0000-000000360000}"/>
    <cellStyle name="SAPBEXexcCritical5 3 2 18" xfId="7507" xr:uid="{00000000-0005-0000-0000-000001360000}"/>
    <cellStyle name="SAPBEXexcCritical5 3 2 18 2" xfId="17292" xr:uid="{00000000-0005-0000-0000-000002360000}"/>
    <cellStyle name="SAPBEXexcCritical5 3 2 18 2 2" xfId="39996" xr:uid="{00000000-0005-0000-0000-000003360000}"/>
    <cellStyle name="SAPBEXexcCritical5 3 2 18 2 3" xfId="46914" xr:uid="{00000000-0005-0000-0000-000004360000}"/>
    <cellStyle name="SAPBEXexcCritical5 3 2 18 2 4" xfId="50808" xr:uid="{00000000-0005-0000-0000-000005360000}"/>
    <cellStyle name="SAPBEXexcCritical5 3 2 18 3" xfId="24254" xr:uid="{00000000-0005-0000-0000-000006360000}"/>
    <cellStyle name="SAPBEXexcCritical5 3 2 18 4" xfId="30682" xr:uid="{00000000-0005-0000-0000-000007360000}"/>
    <cellStyle name="SAPBEXexcCritical5 3 2 18 5" xfId="36386" xr:uid="{00000000-0005-0000-0000-000008360000}"/>
    <cellStyle name="SAPBEXexcCritical5 3 2 18 6" xfId="43368" xr:uid="{00000000-0005-0000-0000-000009360000}"/>
    <cellStyle name="SAPBEXexcCritical5 3 2 18 7" xfId="53348" xr:uid="{00000000-0005-0000-0000-00000A360000}"/>
    <cellStyle name="SAPBEXexcCritical5 3 2 19" xfId="5951" xr:uid="{00000000-0005-0000-0000-00000B360000}"/>
    <cellStyle name="SAPBEXexcCritical5 3 2 19 2" xfId="15803" xr:uid="{00000000-0005-0000-0000-00000C360000}"/>
    <cellStyle name="SAPBEXexcCritical5 3 2 19 2 2" xfId="40282" xr:uid="{00000000-0005-0000-0000-00000D360000}"/>
    <cellStyle name="SAPBEXexcCritical5 3 2 19 2 3" xfId="47200" xr:uid="{00000000-0005-0000-0000-00000E360000}"/>
    <cellStyle name="SAPBEXexcCritical5 3 2 19 2 4" xfId="49515" xr:uid="{00000000-0005-0000-0000-00000F360000}"/>
    <cellStyle name="SAPBEXexcCritical5 3 2 19 3" xfId="22825" xr:uid="{00000000-0005-0000-0000-000010360000}"/>
    <cellStyle name="SAPBEXexcCritical5 3 2 19 4" xfId="29286" xr:uid="{00000000-0005-0000-0000-000011360000}"/>
    <cellStyle name="SAPBEXexcCritical5 3 2 19 5" xfId="36697" xr:uid="{00000000-0005-0000-0000-000012360000}"/>
    <cellStyle name="SAPBEXexcCritical5 3 2 19 6" xfId="43654" xr:uid="{00000000-0005-0000-0000-000013360000}"/>
    <cellStyle name="SAPBEXexcCritical5 3 2 19 7" xfId="49047" xr:uid="{00000000-0005-0000-0000-000014360000}"/>
    <cellStyle name="SAPBEXexcCritical5 3 2 2" xfId="2655" xr:uid="{00000000-0005-0000-0000-000015360000}"/>
    <cellStyle name="SAPBEXexcCritical5 3 2 2 2" xfId="12888" xr:uid="{00000000-0005-0000-0000-000016360000}"/>
    <cellStyle name="SAPBEXexcCritical5 3 2 2 2 2" xfId="20291" xr:uid="{00000000-0005-0000-0000-000017360000}"/>
    <cellStyle name="SAPBEXexcCritical5 3 2 2 2 3" xfId="26901" xr:uid="{00000000-0005-0000-0000-000018360000}"/>
    <cellStyle name="SAPBEXexcCritical5 3 2 2 2 4" xfId="37850" xr:uid="{00000000-0005-0000-0000-000019360000}"/>
    <cellStyle name="SAPBEXexcCritical5 3 2 2 2 5" xfId="44790" xr:uid="{00000000-0005-0000-0000-00001A360000}"/>
    <cellStyle name="SAPBEXexcCritical5 3 2 2 2 6" xfId="48036" xr:uid="{00000000-0005-0000-0000-00001B360000}"/>
    <cellStyle name="SAPBEXexcCritical5 3 2 2 3" xfId="10480" xr:uid="{00000000-0005-0000-0000-00001C360000}"/>
    <cellStyle name="SAPBEXexcCritical5 3 2 2 4" xfId="10014" xr:uid="{00000000-0005-0000-0000-00001D360000}"/>
    <cellStyle name="SAPBEXexcCritical5 3 2 2 5" xfId="20465" xr:uid="{00000000-0005-0000-0000-00001E360000}"/>
    <cellStyle name="SAPBEXexcCritical5 3 2 2 6" xfId="34107" xr:uid="{00000000-0005-0000-0000-00001F360000}"/>
    <cellStyle name="SAPBEXexcCritical5 3 2 2 7" xfId="41239" xr:uid="{00000000-0005-0000-0000-000020360000}"/>
    <cellStyle name="SAPBEXexcCritical5 3 2 2 8" xfId="51017" xr:uid="{00000000-0005-0000-0000-000021360000}"/>
    <cellStyle name="SAPBEXexcCritical5 3 2 20" xfId="5980" xr:uid="{00000000-0005-0000-0000-000022360000}"/>
    <cellStyle name="SAPBEXexcCritical5 3 2 20 2" xfId="15831" xr:uid="{00000000-0005-0000-0000-000023360000}"/>
    <cellStyle name="SAPBEXexcCritical5 3 2 20 2 2" xfId="40313" xr:uid="{00000000-0005-0000-0000-000024360000}"/>
    <cellStyle name="SAPBEXexcCritical5 3 2 20 2 3" xfId="47231" xr:uid="{00000000-0005-0000-0000-000025360000}"/>
    <cellStyle name="SAPBEXexcCritical5 3 2 20 2 4" xfId="48523" xr:uid="{00000000-0005-0000-0000-000026360000}"/>
    <cellStyle name="SAPBEXexcCritical5 3 2 20 3" xfId="22853" xr:uid="{00000000-0005-0000-0000-000027360000}"/>
    <cellStyle name="SAPBEXexcCritical5 3 2 20 4" xfId="29314" xr:uid="{00000000-0005-0000-0000-000028360000}"/>
    <cellStyle name="SAPBEXexcCritical5 3 2 20 5" xfId="36728" xr:uid="{00000000-0005-0000-0000-000029360000}"/>
    <cellStyle name="SAPBEXexcCritical5 3 2 20 6" xfId="43685" xr:uid="{00000000-0005-0000-0000-00002A360000}"/>
    <cellStyle name="SAPBEXexcCritical5 3 2 20 7" xfId="54089" xr:uid="{00000000-0005-0000-0000-00002B360000}"/>
    <cellStyle name="SAPBEXexcCritical5 3 2 21" xfId="7548" xr:uid="{00000000-0005-0000-0000-00002C360000}"/>
    <cellStyle name="SAPBEXexcCritical5 3 2 21 2" xfId="17333" xr:uid="{00000000-0005-0000-0000-00002D360000}"/>
    <cellStyle name="SAPBEXexcCritical5 3 2 21 2 2" xfId="40491" xr:uid="{00000000-0005-0000-0000-00002E360000}"/>
    <cellStyle name="SAPBEXexcCritical5 3 2 21 2 3" xfId="47409" xr:uid="{00000000-0005-0000-0000-00002F360000}"/>
    <cellStyle name="SAPBEXexcCritical5 3 2 21 2 4" xfId="47584" xr:uid="{00000000-0005-0000-0000-000030360000}"/>
    <cellStyle name="SAPBEXexcCritical5 3 2 21 3" xfId="24295" xr:uid="{00000000-0005-0000-0000-000031360000}"/>
    <cellStyle name="SAPBEXexcCritical5 3 2 21 4" xfId="30723" xr:uid="{00000000-0005-0000-0000-000032360000}"/>
    <cellStyle name="SAPBEXexcCritical5 3 2 21 5" xfId="36907" xr:uid="{00000000-0005-0000-0000-000033360000}"/>
    <cellStyle name="SAPBEXexcCritical5 3 2 21 6" xfId="43863" xr:uid="{00000000-0005-0000-0000-000034360000}"/>
    <cellStyle name="SAPBEXexcCritical5 3 2 21 7" xfId="52227" xr:uid="{00000000-0005-0000-0000-000035360000}"/>
    <cellStyle name="SAPBEXexcCritical5 3 2 22" xfId="7541" xr:uid="{00000000-0005-0000-0000-000036360000}"/>
    <cellStyle name="SAPBEXexcCritical5 3 2 22 2" xfId="17326" xr:uid="{00000000-0005-0000-0000-000037360000}"/>
    <cellStyle name="SAPBEXexcCritical5 3 2 22 3" xfId="24288" xr:uid="{00000000-0005-0000-0000-000038360000}"/>
    <cellStyle name="SAPBEXexcCritical5 3 2 22 4" xfId="30716" xr:uid="{00000000-0005-0000-0000-000039360000}"/>
    <cellStyle name="SAPBEXexcCritical5 3 2 22 5" xfId="37161" xr:uid="{00000000-0005-0000-0000-00003A360000}"/>
    <cellStyle name="SAPBEXexcCritical5 3 2 22 6" xfId="44107" xr:uid="{00000000-0005-0000-0000-00003B360000}"/>
    <cellStyle name="SAPBEXexcCritical5 3 2 22 7" xfId="52646" xr:uid="{00000000-0005-0000-0000-00003C360000}"/>
    <cellStyle name="SAPBEXexcCritical5 3 2 23" xfId="8465" xr:uid="{00000000-0005-0000-0000-00003D360000}"/>
    <cellStyle name="SAPBEXexcCritical5 3 2 23 2" xfId="18249" xr:uid="{00000000-0005-0000-0000-00003E360000}"/>
    <cellStyle name="SAPBEXexcCritical5 3 2 23 3" xfId="25186" xr:uid="{00000000-0005-0000-0000-00003F360000}"/>
    <cellStyle name="SAPBEXexcCritical5 3 2 23 4" xfId="31599" xr:uid="{00000000-0005-0000-0000-000040360000}"/>
    <cellStyle name="SAPBEXexcCritical5 3 2 24" xfId="7967" xr:uid="{00000000-0005-0000-0000-000041360000}"/>
    <cellStyle name="SAPBEXexcCritical5 3 2 24 2" xfId="17751" xr:uid="{00000000-0005-0000-0000-000042360000}"/>
    <cellStyle name="SAPBEXexcCritical5 3 2 24 3" xfId="24700" xr:uid="{00000000-0005-0000-0000-000043360000}"/>
    <cellStyle name="SAPBEXexcCritical5 3 2 24 4" xfId="31121" xr:uid="{00000000-0005-0000-0000-000044360000}"/>
    <cellStyle name="SAPBEXexcCritical5 3 2 25" xfId="8117" xr:uid="{00000000-0005-0000-0000-000045360000}"/>
    <cellStyle name="SAPBEXexcCritical5 3 2 25 2" xfId="17901" xr:uid="{00000000-0005-0000-0000-000046360000}"/>
    <cellStyle name="SAPBEXexcCritical5 3 2 25 3" xfId="24847" xr:uid="{00000000-0005-0000-0000-000047360000}"/>
    <cellStyle name="SAPBEXexcCritical5 3 2 25 4" xfId="31267" xr:uid="{00000000-0005-0000-0000-000048360000}"/>
    <cellStyle name="SAPBEXexcCritical5 3 2 26" xfId="7746" xr:uid="{00000000-0005-0000-0000-000049360000}"/>
    <cellStyle name="SAPBEXexcCritical5 3 2 26 2" xfId="17531" xr:uid="{00000000-0005-0000-0000-00004A360000}"/>
    <cellStyle name="SAPBEXexcCritical5 3 2 26 3" xfId="24488" xr:uid="{00000000-0005-0000-0000-00004B360000}"/>
    <cellStyle name="SAPBEXexcCritical5 3 2 26 4" xfId="30914" xr:uid="{00000000-0005-0000-0000-00004C360000}"/>
    <cellStyle name="SAPBEXexcCritical5 3 2 27" xfId="8282" xr:uid="{00000000-0005-0000-0000-00004D360000}"/>
    <cellStyle name="SAPBEXexcCritical5 3 2 27 2" xfId="18066" xr:uid="{00000000-0005-0000-0000-00004E360000}"/>
    <cellStyle name="SAPBEXexcCritical5 3 2 27 3" xfId="25009" xr:uid="{00000000-0005-0000-0000-00004F360000}"/>
    <cellStyle name="SAPBEXexcCritical5 3 2 27 4" xfId="31425" xr:uid="{00000000-0005-0000-0000-000050360000}"/>
    <cellStyle name="SAPBEXexcCritical5 3 2 28" xfId="8138" xr:uid="{00000000-0005-0000-0000-000051360000}"/>
    <cellStyle name="SAPBEXexcCritical5 3 2 28 2" xfId="17922" xr:uid="{00000000-0005-0000-0000-000052360000}"/>
    <cellStyle name="SAPBEXexcCritical5 3 2 28 3" xfId="24867" xr:uid="{00000000-0005-0000-0000-000053360000}"/>
    <cellStyle name="SAPBEXexcCritical5 3 2 28 4" xfId="31287" xr:uid="{00000000-0005-0000-0000-000054360000}"/>
    <cellStyle name="SAPBEXexcCritical5 3 2 29" xfId="7663" xr:uid="{00000000-0005-0000-0000-000055360000}"/>
    <cellStyle name="SAPBEXexcCritical5 3 2 29 2" xfId="17448" xr:uid="{00000000-0005-0000-0000-000056360000}"/>
    <cellStyle name="SAPBEXexcCritical5 3 2 29 3" xfId="24405" xr:uid="{00000000-0005-0000-0000-000057360000}"/>
    <cellStyle name="SAPBEXexcCritical5 3 2 29 4" xfId="30831" xr:uid="{00000000-0005-0000-0000-000058360000}"/>
    <cellStyle name="SAPBEXexcCritical5 3 2 3" xfId="3772" xr:uid="{00000000-0005-0000-0000-000059360000}"/>
    <cellStyle name="SAPBEXexcCritical5 3 2 3 2" xfId="13694" xr:uid="{00000000-0005-0000-0000-00005A360000}"/>
    <cellStyle name="SAPBEXexcCritical5 3 2 3 2 2" xfId="38130" xr:uid="{00000000-0005-0000-0000-00005B360000}"/>
    <cellStyle name="SAPBEXexcCritical5 3 2 3 2 3" xfId="45055" xr:uid="{00000000-0005-0000-0000-00005C360000}"/>
    <cellStyle name="SAPBEXexcCritical5 3 2 3 2 4" xfId="49725" xr:uid="{00000000-0005-0000-0000-00005D360000}"/>
    <cellStyle name="SAPBEXexcCritical5 3 2 3 3" xfId="20848" xr:uid="{00000000-0005-0000-0000-00005E360000}"/>
    <cellStyle name="SAPBEXexcCritical5 3 2 3 4" xfId="27347" xr:uid="{00000000-0005-0000-0000-00005F360000}"/>
    <cellStyle name="SAPBEXexcCritical5 3 2 3 5" xfId="34465" xr:uid="{00000000-0005-0000-0000-000060360000}"/>
    <cellStyle name="SAPBEXexcCritical5 3 2 3 6" xfId="41509" xr:uid="{00000000-0005-0000-0000-000061360000}"/>
    <cellStyle name="SAPBEXexcCritical5 3 2 3 7" xfId="53404" xr:uid="{00000000-0005-0000-0000-000062360000}"/>
    <cellStyle name="SAPBEXexcCritical5 3 2 30" xfId="11680" xr:uid="{00000000-0005-0000-0000-000063360000}"/>
    <cellStyle name="SAPBEXexcCritical5 3 2 30 2" xfId="19139" xr:uid="{00000000-0005-0000-0000-000064360000}"/>
    <cellStyle name="SAPBEXexcCritical5 3 2 30 3" xfId="25771" xr:uid="{00000000-0005-0000-0000-000065360000}"/>
    <cellStyle name="SAPBEXexcCritical5 3 2 31" xfId="9413" xr:uid="{00000000-0005-0000-0000-000066360000}"/>
    <cellStyle name="SAPBEXexcCritical5 3 2 32" xfId="13846" xr:uid="{00000000-0005-0000-0000-000067360000}"/>
    <cellStyle name="SAPBEXexcCritical5 3 2 33" xfId="32208" xr:uid="{00000000-0005-0000-0000-000068360000}"/>
    <cellStyle name="SAPBEXexcCritical5 3 2 34" xfId="36989" xr:uid="{00000000-0005-0000-0000-000069360000}"/>
    <cellStyle name="SAPBEXexcCritical5 3 2 35" xfId="48186" xr:uid="{00000000-0005-0000-0000-00006A360000}"/>
    <cellStyle name="SAPBEXexcCritical5 3 2 4" xfId="4037" xr:uid="{00000000-0005-0000-0000-00006B360000}"/>
    <cellStyle name="SAPBEXexcCritical5 3 2 4 2" xfId="13924" xr:uid="{00000000-0005-0000-0000-00006C360000}"/>
    <cellStyle name="SAPBEXexcCritical5 3 2 4 2 2" xfId="37767" xr:uid="{00000000-0005-0000-0000-00006D360000}"/>
    <cellStyle name="SAPBEXexcCritical5 3 2 4 2 3" xfId="44709" xr:uid="{00000000-0005-0000-0000-00006E360000}"/>
    <cellStyle name="SAPBEXexcCritical5 3 2 4 2 4" xfId="48431" xr:uid="{00000000-0005-0000-0000-00006F360000}"/>
    <cellStyle name="SAPBEXexcCritical5 3 2 4 3" xfId="21020" xr:uid="{00000000-0005-0000-0000-000070360000}"/>
    <cellStyle name="SAPBEXexcCritical5 3 2 4 4" xfId="27516" xr:uid="{00000000-0005-0000-0000-000071360000}"/>
    <cellStyle name="SAPBEXexcCritical5 3 2 4 5" xfId="34025" xr:uid="{00000000-0005-0000-0000-000072360000}"/>
    <cellStyle name="SAPBEXexcCritical5 3 2 4 6" xfId="41158" xr:uid="{00000000-0005-0000-0000-000073360000}"/>
    <cellStyle name="SAPBEXexcCritical5 3 2 4 7" xfId="54245" xr:uid="{00000000-0005-0000-0000-000074360000}"/>
    <cellStyle name="SAPBEXexcCritical5 3 2 5" xfId="5001" xr:uid="{00000000-0005-0000-0000-000075360000}"/>
    <cellStyle name="SAPBEXexcCritical5 3 2 5 2" xfId="14858" xr:uid="{00000000-0005-0000-0000-000076360000}"/>
    <cellStyle name="SAPBEXexcCritical5 3 2 5 2 2" xfId="37261" xr:uid="{00000000-0005-0000-0000-000077360000}"/>
    <cellStyle name="SAPBEXexcCritical5 3 2 5 2 3" xfId="44207" xr:uid="{00000000-0005-0000-0000-000078360000}"/>
    <cellStyle name="SAPBEXexcCritical5 3 2 5 2 4" xfId="53504" xr:uid="{00000000-0005-0000-0000-000079360000}"/>
    <cellStyle name="SAPBEXexcCritical5 3 2 5 3" xfId="21904" xr:uid="{00000000-0005-0000-0000-00007A360000}"/>
    <cellStyle name="SAPBEXexcCritical5 3 2 5 4" xfId="28368" xr:uid="{00000000-0005-0000-0000-00007B360000}"/>
    <cellStyle name="SAPBEXexcCritical5 3 2 5 5" xfId="33513" xr:uid="{00000000-0005-0000-0000-00007C360000}"/>
    <cellStyle name="SAPBEXexcCritical5 3 2 5 6" xfId="40649" xr:uid="{00000000-0005-0000-0000-00007D360000}"/>
    <cellStyle name="SAPBEXexcCritical5 3 2 5 7" xfId="53546" xr:uid="{00000000-0005-0000-0000-00007E360000}"/>
    <cellStyle name="SAPBEXexcCritical5 3 2 6" xfId="5130" xr:uid="{00000000-0005-0000-0000-00007F360000}"/>
    <cellStyle name="SAPBEXexcCritical5 3 2 6 2" xfId="14987" xr:uid="{00000000-0005-0000-0000-000080360000}"/>
    <cellStyle name="SAPBEXexcCritical5 3 2 6 2 2" xfId="38094" xr:uid="{00000000-0005-0000-0000-000081360000}"/>
    <cellStyle name="SAPBEXexcCritical5 3 2 6 2 3" xfId="45020" xr:uid="{00000000-0005-0000-0000-000082360000}"/>
    <cellStyle name="SAPBEXexcCritical5 3 2 6 2 4" xfId="48606" xr:uid="{00000000-0005-0000-0000-000083360000}"/>
    <cellStyle name="SAPBEXexcCritical5 3 2 6 3" xfId="22030" xr:uid="{00000000-0005-0000-0000-000084360000}"/>
    <cellStyle name="SAPBEXexcCritical5 3 2 6 4" xfId="28493" xr:uid="{00000000-0005-0000-0000-000085360000}"/>
    <cellStyle name="SAPBEXexcCritical5 3 2 6 5" xfId="34429" xr:uid="{00000000-0005-0000-0000-000086360000}"/>
    <cellStyle name="SAPBEXexcCritical5 3 2 6 6" xfId="41474" xr:uid="{00000000-0005-0000-0000-000087360000}"/>
    <cellStyle name="SAPBEXexcCritical5 3 2 6 7" xfId="53282" xr:uid="{00000000-0005-0000-0000-000088360000}"/>
    <cellStyle name="SAPBEXexcCritical5 3 2 7" xfId="4465" xr:uid="{00000000-0005-0000-0000-000089360000}"/>
    <cellStyle name="SAPBEXexcCritical5 3 2 7 2" xfId="14327" xr:uid="{00000000-0005-0000-0000-00008A360000}"/>
    <cellStyle name="SAPBEXexcCritical5 3 2 7 2 2" xfId="37794" xr:uid="{00000000-0005-0000-0000-00008B360000}"/>
    <cellStyle name="SAPBEXexcCritical5 3 2 7 2 3" xfId="44735" xr:uid="{00000000-0005-0000-0000-00008C360000}"/>
    <cellStyle name="SAPBEXexcCritical5 3 2 7 2 4" xfId="48058" xr:uid="{00000000-0005-0000-0000-00008D360000}"/>
    <cellStyle name="SAPBEXexcCritical5 3 2 7 3" xfId="21384" xr:uid="{00000000-0005-0000-0000-00008E360000}"/>
    <cellStyle name="SAPBEXexcCritical5 3 2 7 4" xfId="27858" xr:uid="{00000000-0005-0000-0000-00008F360000}"/>
    <cellStyle name="SAPBEXexcCritical5 3 2 7 5" xfId="34052" xr:uid="{00000000-0005-0000-0000-000090360000}"/>
    <cellStyle name="SAPBEXexcCritical5 3 2 7 6" xfId="41184" xr:uid="{00000000-0005-0000-0000-000091360000}"/>
    <cellStyle name="SAPBEXexcCritical5 3 2 7 7" xfId="53231" xr:uid="{00000000-0005-0000-0000-000092360000}"/>
    <cellStyle name="SAPBEXexcCritical5 3 2 8" xfId="4351" xr:uid="{00000000-0005-0000-0000-000093360000}"/>
    <cellStyle name="SAPBEXexcCritical5 3 2 8 2" xfId="14213" xr:uid="{00000000-0005-0000-0000-000094360000}"/>
    <cellStyle name="SAPBEXexcCritical5 3 2 8 2 2" xfId="38385" xr:uid="{00000000-0005-0000-0000-000095360000}"/>
    <cellStyle name="SAPBEXexcCritical5 3 2 8 2 3" xfId="45303" xr:uid="{00000000-0005-0000-0000-000096360000}"/>
    <cellStyle name="SAPBEXexcCritical5 3 2 8 2 4" xfId="48901" xr:uid="{00000000-0005-0000-0000-000097360000}"/>
    <cellStyle name="SAPBEXexcCritical5 3 2 8 3" xfId="21274" xr:uid="{00000000-0005-0000-0000-000098360000}"/>
    <cellStyle name="SAPBEXexcCritical5 3 2 8 4" xfId="27748" xr:uid="{00000000-0005-0000-0000-000099360000}"/>
    <cellStyle name="SAPBEXexcCritical5 3 2 8 5" xfId="34719" xr:uid="{00000000-0005-0000-0000-00009A360000}"/>
    <cellStyle name="SAPBEXexcCritical5 3 2 8 6" xfId="41757" xr:uid="{00000000-0005-0000-0000-00009B360000}"/>
    <cellStyle name="SAPBEXexcCritical5 3 2 8 7" xfId="51627" xr:uid="{00000000-0005-0000-0000-00009C360000}"/>
    <cellStyle name="SAPBEXexcCritical5 3 2 9" xfId="4740" xr:uid="{00000000-0005-0000-0000-00009D360000}"/>
    <cellStyle name="SAPBEXexcCritical5 3 2 9 2" xfId="14602" xr:uid="{00000000-0005-0000-0000-00009E360000}"/>
    <cellStyle name="SAPBEXexcCritical5 3 2 9 2 2" xfId="38463" xr:uid="{00000000-0005-0000-0000-00009F360000}"/>
    <cellStyle name="SAPBEXexcCritical5 3 2 9 2 3" xfId="45381" xr:uid="{00000000-0005-0000-0000-0000A0360000}"/>
    <cellStyle name="SAPBEXexcCritical5 3 2 9 2 4" xfId="48330" xr:uid="{00000000-0005-0000-0000-0000A1360000}"/>
    <cellStyle name="SAPBEXexcCritical5 3 2 9 3" xfId="21651" xr:uid="{00000000-0005-0000-0000-0000A2360000}"/>
    <cellStyle name="SAPBEXexcCritical5 3 2 9 4" xfId="28121" xr:uid="{00000000-0005-0000-0000-0000A3360000}"/>
    <cellStyle name="SAPBEXexcCritical5 3 2 9 5" xfId="34797" xr:uid="{00000000-0005-0000-0000-0000A4360000}"/>
    <cellStyle name="SAPBEXexcCritical5 3 2 9 6" xfId="41835" xr:uid="{00000000-0005-0000-0000-0000A5360000}"/>
    <cellStyle name="SAPBEXexcCritical5 3 2 9 7" xfId="53610" xr:uid="{00000000-0005-0000-0000-0000A6360000}"/>
    <cellStyle name="SAPBEXexcCritical5 3 20" xfId="8643" xr:uid="{00000000-0005-0000-0000-0000A7360000}"/>
    <cellStyle name="SAPBEXexcCritical5 3 20 2" xfId="18427" xr:uid="{00000000-0005-0000-0000-0000A8360000}"/>
    <cellStyle name="SAPBEXexcCritical5 3 20 3" xfId="25362" xr:uid="{00000000-0005-0000-0000-0000A9360000}"/>
    <cellStyle name="SAPBEXexcCritical5 3 20 4" xfId="31775" xr:uid="{00000000-0005-0000-0000-0000AA360000}"/>
    <cellStyle name="SAPBEXexcCritical5 3 21" xfId="8807" xr:uid="{00000000-0005-0000-0000-0000AB360000}"/>
    <cellStyle name="SAPBEXexcCritical5 3 21 2" xfId="18590" xr:uid="{00000000-0005-0000-0000-0000AC360000}"/>
    <cellStyle name="SAPBEXexcCritical5 3 21 3" xfId="25521" xr:uid="{00000000-0005-0000-0000-0000AD360000}"/>
    <cellStyle name="SAPBEXexcCritical5 3 21 4" xfId="31932" xr:uid="{00000000-0005-0000-0000-0000AE360000}"/>
    <cellStyle name="SAPBEXexcCritical5 3 22" xfId="11568" xr:uid="{00000000-0005-0000-0000-0000AF360000}"/>
    <cellStyle name="SAPBEXexcCritical5 3 22 2" xfId="19027" xr:uid="{00000000-0005-0000-0000-0000B0360000}"/>
    <cellStyle name="SAPBEXexcCritical5 3 22 3" xfId="25659" xr:uid="{00000000-0005-0000-0000-0000B1360000}"/>
    <cellStyle name="SAPBEXexcCritical5 3 23" xfId="9283" xr:uid="{00000000-0005-0000-0000-0000B2360000}"/>
    <cellStyle name="SAPBEXexcCritical5 3 24" xfId="12637" xr:uid="{00000000-0005-0000-0000-0000B3360000}"/>
    <cellStyle name="SAPBEXexcCritical5 3 25" xfId="51071" xr:uid="{00000000-0005-0000-0000-0000B4360000}"/>
    <cellStyle name="SAPBEXexcCritical5 3 3" xfId="921" xr:uid="{00000000-0005-0000-0000-0000B5360000}"/>
    <cellStyle name="SAPBEXexcCritical5 3 3 2" xfId="2798" xr:uid="{00000000-0005-0000-0000-0000B6360000}"/>
    <cellStyle name="SAPBEXexcCritical5 3 3 2 2" xfId="13025" xr:uid="{00000000-0005-0000-0000-0000B7360000}"/>
    <cellStyle name="SAPBEXexcCritical5 3 3 2 2 2" xfId="20421" xr:uid="{00000000-0005-0000-0000-0000B8360000}"/>
    <cellStyle name="SAPBEXexcCritical5 3 3 2 2 3" xfId="27028" xr:uid="{00000000-0005-0000-0000-0000B9360000}"/>
    <cellStyle name="SAPBEXexcCritical5 3 3 2 3" xfId="10627" xr:uid="{00000000-0005-0000-0000-0000BA360000}"/>
    <cellStyle name="SAPBEXexcCritical5 3 3 2 4" xfId="9747" xr:uid="{00000000-0005-0000-0000-0000BB360000}"/>
    <cellStyle name="SAPBEXexcCritical5 3 3 2 5" xfId="10004" xr:uid="{00000000-0005-0000-0000-0000BC360000}"/>
    <cellStyle name="SAPBEXexcCritical5 3 3 2 6" xfId="37409" xr:uid="{00000000-0005-0000-0000-0000BD360000}"/>
    <cellStyle name="SAPBEXexcCritical5 3 3 2 7" xfId="44354" xr:uid="{00000000-0005-0000-0000-0000BE360000}"/>
    <cellStyle name="SAPBEXexcCritical5 3 3 2 8" xfId="54224" xr:uid="{00000000-0005-0000-0000-0000BF360000}"/>
    <cellStyle name="SAPBEXexcCritical5 3 3 3" xfId="11800" xr:uid="{00000000-0005-0000-0000-0000C0360000}"/>
    <cellStyle name="SAPBEXexcCritical5 3 3 3 2" xfId="19259" xr:uid="{00000000-0005-0000-0000-0000C1360000}"/>
    <cellStyle name="SAPBEXexcCritical5 3 3 3 3" xfId="25891" xr:uid="{00000000-0005-0000-0000-0000C2360000}"/>
    <cellStyle name="SAPBEXexcCritical5 3 3 4" xfId="9621" xr:uid="{00000000-0005-0000-0000-0000C3360000}"/>
    <cellStyle name="SAPBEXexcCritical5 3 3 5" xfId="11302" xr:uid="{00000000-0005-0000-0000-0000C4360000}"/>
    <cellStyle name="SAPBEXexcCritical5 3 3 6" xfId="33666" xr:uid="{00000000-0005-0000-0000-0000C5360000}"/>
    <cellStyle name="SAPBEXexcCritical5 3 3 7" xfId="40801" xr:uid="{00000000-0005-0000-0000-0000C6360000}"/>
    <cellStyle name="SAPBEXexcCritical5 3 3 8" xfId="52378" xr:uid="{00000000-0005-0000-0000-0000C7360000}"/>
    <cellStyle name="SAPBEXexcCritical5 3 4" xfId="1196" xr:uid="{00000000-0005-0000-0000-0000C8360000}"/>
    <cellStyle name="SAPBEXexcCritical5 3 4 2" xfId="10825" xr:uid="{00000000-0005-0000-0000-0000C9360000}"/>
    <cellStyle name="SAPBEXexcCritical5 3 4 2 2" xfId="9526" xr:uid="{00000000-0005-0000-0000-0000CA360000}"/>
    <cellStyle name="SAPBEXexcCritical5 3 4 2 3" xfId="37854" xr:uid="{00000000-0005-0000-0000-0000CB360000}"/>
    <cellStyle name="SAPBEXexcCritical5 3 4 2 4" xfId="44794" xr:uid="{00000000-0005-0000-0000-0000CC360000}"/>
    <cellStyle name="SAPBEXexcCritical5 3 4 2 5" xfId="49259" xr:uid="{00000000-0005-0000-0000-0000CD360000}"/>
    <cellStyle name="SAPBEXexcCritical5 3 4 3" xfId="11975" xr:uid="{00000000-0005-0000-0000-0000CE360000}"/>
    <cellStyle name="SAPBEXexcCritical5 3 4 3 2" xfId="19434" xr:uid="{00000000-0005-0000-0000-0000CF360000}"/>
    <cellStyle name="SAPBEXexcCritical5 3 4 3 3" xfId="26061" xr:uid="{00000000-0005-0000-0000-0000D0360000}"/>
    <cellStyle name="SAPBEXexcCritical5 3 4 4" xfId="9864" xr:uid="{00000000-0005-0000-0000-0000D1360000}"/>
    <cellStyle name="SAPBEXexcCritical5 3 4 5" xfId="13182" xr:uid="{00000000-0005-0000-0000-0000D2360000}"/>
    <cellStyle name="SAPBEXexcCritical5 3 4 6" xfId="34111" xr:uid="{00000000-0005-0000-0000-0000D3360000}"/>
    <cellStyle name="SAPBEXexcCritical5 3 4 7" xfId="41243" xr:uid="{00000000-0005-0000-0000-0000D4360000}"/>
    <cellStyle name="SAPBEXexcCritical5 3 4 8" xfId="50432" xr:uid="{00000000-0005-0000-0000-0000D5360000}"/>
    <cellStyle name="SAPBEXexcCritical5 3 5" xfId="1309" xr:uid="{00000000-0005-0000-0000-0000D6360000}"/>
    <cellStyle name="SAPBEXexcCritical5 3 5 2" xfId="10168" xr:uid="{00000000-0005-0000-0000-0000D7360000}"/>
    <cellStyle name="SAPBEXexcCritical5 3 5 2 2" xfId="11452" xr:uid="{00000000-0005-0000-0000-0000D8360000}"/>
    <cellStyle name="SAPBEXexcCritical5 3 5 2 3" xfId="38747" xr:uid="{00000000-0005-0000-0000-0000D9360000}"/>
    <cellStyle name="SAPBEXexcCritical5 3 5 2 4" xfId="45665" xr:uid="{00000000-0005-0000-0000-0000DA360000}"/>
    <cellStyle name="SAPBEXexcCritical5 3 5 2 5" xfId="49455" xr:uid="{00000000-0005-0000-0000-0000DB360000}"/>
    <cellStyle name="SAPBEXexcCritical5 3 5 3" xfId="10934" xr:uid="{00000000-0005-0000-0000-0000DC360000}"/>
    <cellStyle name="SAPBEXexcCritical5 3 5 3 2" xfId="9002" xr:uid="{00000000-0005-0000-0000-0000DD360000}"/>
    <cellStyle name="SAPBEXexcCritical5 3 5 4" xfId="12077" xr:uid="{00000000-0005-0000-0000-0000DE360000}"/>
    <cellStyle name="SAPBEXexcCritical5 3 5 4 2" xfId="19536" xr:uid="{00000000-0005-0000-0000-0000DF360000}"/>
    <cellStyle name="SAPBEXexcCritical5 3 5 4 3" xfId="26159" xr:uid="{00000000-0005-0000-0000-0000E0360000}"/>
    <cellStyle name="SAPBEXexcCritical5 3 5 5" xfId="9976" xr:uid="{00000000-0005-0000-0000-0000E1360000}"/>
    <cellStyle name="SAPBEXexcCritical5 3 5 6" xfId="11218" xr:uid="{00000000-0005-0000-0000-0000E2360000}"/>
    <cellStyle name="SAPBEXexcCritical5 3 5 7" xfId="35082" xr:uid="{00000000-0005-0000-0000-0000E3360000}"/>
    <cellStyle name="SAPBEXexcCritical5 3 5 8" xfId="42119" xr:uid="{00000000-0005-0000-0000-0000E4360000}"/>
    <cellStyle name="SAPBEXexcCritical5 3 5 9" xfId="54371" xr:uid="{00000000-0005-0000-0000-0000E5360000}"/>
    <cellStyle name="SAPBEXexcCritical5 3 6" xfId="1510" xr:uid="{00000000-0005-0000-0000-0000E6360000}"/>
    <cellStyle name="SAPBEXexcCritical5 3 6 2" xfId="12169" xr:uid="{00000000-0005-0000-0000-0000E7360000}"/>
    <cellStyle name="SAPBEXexcCritical5 3 6 2 2" xfId="19628" xr:uid="{00000000-0005-0000-0000-0000E8360000}"/>
    <cellStyle name="SAPBEXexcCritical5 3 6 2 3" xfId="26251" xr:uid="{00000000-0005-0000-0000-0000E9360000}"/>
    <cellStyle name="SAPBEXexcCritical5 3 6 2 4" xfId="38841" xr:uid="{00000000-0005-0000-0000-0000EA360000}"/>
    <cellStyle name="SAPBEXexcCritical5 3 6 2 5" xfId="45759" xr:uid="{00000000-0005-0000-0000-0000EB360000}"/>
    <cellStyle name="SAPBEXexcCritical5 3 6 2 6" xfId="48492" xr:uid="{00000000-0005-0000-0000-0000EC360000}"/>
    <cellStyle name="SAPBEXexcCritical5 3 6 3" xfId="11062" xr:uid="{00000000-0005-0000-0000-0000ED360000}"/>
    <cellStyle name="SAPBEXexcCritical5 3 6 4" xfId="18714" xr:uid="{00000000-0005-0000-0000-0000EE360000}"/>
    <cellStyle name="SAPBEXexcCritical5 3 6 5" xfId="35177" xr:uid="{00000000-0005-0000-0000-0000EF360000}"/>
    <cellStyle name="SAPBEXexcCritical5 3 6 6" xfId="42213" xr:uid="{00000000-0005-0000-0000-0000F0360000}"/>
    <cellStyle name="SAPBEXexcCritical5 3 6 7" xfId="51067" xr:uid="{00000000-0005-0000-0000-0000F1360000}"/>
    <cellStyle name="SAPBEXexcCritical5 3 7" xfId="1937" xr:uid="{00000000-0005-0000-0000-0000F2360000}"/>
    <cellStyle name="SAPBEXexcCritical5 3 7 2" xfId="12289" xr:uid="{00000000-0005-0000-0000-0000F3360000}"/>
    <cellStyle name="SAPBEXexcCritical5 3 7 2 2" xfId="19748" xr:uid="{00000000-0005-0000-0000-0000F4360000}"/>
    <cellStyle name="SAPBEXexcCritical5 3 7 2 3" xfId="26371" xr:uid="{00000000-0005-0000-0000-0000F5360000}"/>
    <cellStyle name="SAPBEXexcCritical5 3 7 2 4" xfId="39347" xr:uid="{00000000-0005-0000-0000-0000F6360000}"/>
    <cellStyle name="SAPBEXexcCritical5 3 7 2 5" xfId="46265" xr:uid="{00000000-0005-0000-0000-0000F7360000}"/>
    <cellStyle name="SAPBEXexcCritical5 3 7 2 6" xfId="48681" xr:uid="{00000000-0005-0000-0000-0000F8360000}"/>
    <cellStyle name="SAPBEXexcCritical5 3 7 3" xfId="11359" xr:uid="{00000000-0005-0000-0000-0000F9360000}"/>
    <cellStyle name="SAPBEXexcCritical5 3 7 4" xfId="18892" xr:uid="{00000000-0005-0000-0000-0000FA360000}"/>
    <cellStyle name="SAPBEXexcCritical5 3 7 5" xfId="35713" xr:uid="{00000000-0005-0000-0000-0000FB360000}"/>
    <cellStyle name="SAPBEXexcCritical5 3 7 6" xfId="42719" xr:uid="{00000000-0005-0000-0000-0000FC360000}"/>
    <cellStyle name="SAPBEXexcCritical5 3 7 7" xfId="53394" xr:uid="{00000000-0005-0000-0000-0000FD360000}"/>
    <cellStyle name="SAPBEXexcCritical5 3 8" xfId="2149" xr:uid="{00000000-0005-0000-0000-0000FE360000}"/>
    <cellStyle name="SAPBEXexcCritical5 3 8 2" xfId="12413" xr:uid="{00000000-0005-0000-0000-0000FF360000}"/>
    <cellStyle name="SAPBEXexcCritical5 3 8 2 2" xfId="19869" xr:uid="{00000000-0005-0000-0000-000000370000}"/>
    <cellStyle name="SAPBEXexcCritical5 3 8 2 3" xfId="26491" xr:uid="{00000000-0005-0000-0000-000001370000}"/>
    <cellStyle name="SAPBEXexcCritical5 3 8 2 4" xfId="40373" xr:uid="{00000000-0005-0000-0000-000002370000}"/>
    <cellStyle name="SAPBEXexcCritical5 3 8 2 5" xfId="47291" xr:uid="{00000000-0005-0000-0000-000003370000}"/>
    <cellStyle name="SAPBEXexcCritical5 3 8 2 6" xfId="47621" xr:uid="{00000000-0005-0000-0000-000004370000}"/>
    <cellStyle name="SAPBEXexcCritical5 3 8 3" xfId="10345" xr:uid="{00000000-0005-0000-0000-000005370000}"/>
    <cellStyle name="SAPBEXexcCritical5 3 8 4" xfId="13296" xr:uid="{00000000-0005-0000-0000-000006370000}"/>
    <cellStyle name="SAPBEXexcCritical5 3 8 5" xfId="9140" xr:uid="{00000000-0005-0000-0000-000007370000}"/>
    <cellStyle name="SAPBEXexcCritical5 3 8 6" xfId="36789" xr:uid="{00000000-0005-0000-0000-000008370000}"/>
    <cellStyle name="SAPBEXexcCritical5 3 8 7" xfId="43745" xr:uid="{00000000-0005-0000-0000-000009370000}"/>
    <cellStyle name="SAPBEXexcCritical5 3 8 8" xfId="54279" xr:uid="{00000000-0005-0000-0000-00000A370000}"/>
    <cellStyle name="SAPBEXexcCritical5 3 9" xfId="2303" xr:uid="{00000000-0005-0000-0000-00000B370000}"/>
    <cellStyle name="SAPBEXexcCritical5 3 9 2" xfId="12556" xr:uid="{00000000-0005-0000-0000-00000C370000}"/>
    <cellStyle name="SAPBEXexcCritical5 3 9 3" xfId="19993" xr:uid="{00000000-0005-0000-0000-00000D370000}"/>
    <cellStyle name="SAPBEXexcCritical5 3 9 4" xfId="26611" xr:uid="{00000000-0005-0000-0000-00000E370000}"/>
    <cellStyle name="SAPBEXexcCritical5 3 9 5" xfId="37043" xr:uid="{00000000-0005-0000-0000-00000F370000}"/>
    <cellStyle name="SAPBEXexcCritical5 3 9 6" xfId="43989" xr:uid="{00000000-0005-0000-0000-000010370000}"/>
    <cellStyle name="SAPBEXexcCritical5 3 9 7" xfId="50583" xr:uid="{00000000-0005-0000-0000-000011370000}"/>
    <cellStyle name="SAPBEXexcCritical5 4" xfId="361" xr:uid="{00000000-0005-0000-0000-000012370000}"/>
    <cellStyle name="SAPBEXexcCritical5 4 10" xfId="5414" xr:uid="{00000000-0005-0000-0000-000013370000}"/>
    <cellStyle name="SAPBEXexcCritical5 4 10 2" xfId="15271" xr:uid="{00000000-0005-0000-0000-000014370000}"/>
    <cellStyle name="SAPBEXexcCritical5 4 10 2 2" xfId="38541" xr:uid="{00000000-0005-0000-0000-000015370000}"/>
    <cellStyle name="SAPBEXexcCritical5 4 10 2 3" xfId="45459" xr:uid="{00000000-0005-0000-0000-000016370000}"/>
    <cellStyle name="SAPBEXexcCritical5 4 10 2 4" xfId="49524" xr:uid="{00000000-0005-0000-0000-000017370000}"/>
    <cellStyle name="SAPBEXexcCritical5 4 10 3" xfId="22312" xr:uid="{00000000-0005-0000-0000-000018370000}"/>
    <cellStyle name="SAPBEXexcCritical5 4 10 4" xfId="28774" xr:uid="{00000000-0005-0000-0000-000019370000}"/>
    <cellStyle name="SAPBEXexcCritical5 4 10 5" xfId="34875" xr:uid="{00000000-0005-0000-0000-00001A370000}"/>
    <cellStyle name="SAPBEXexcCritical5 4 10 6" xfId="41913" xr:uid="{00000000-0005-0000-0000-00001B370000}"/>
    <cellStyle name="SAPBEXexcCritical5 4 10 7" xfId="52689" xr:uid="{00000000-0005-0000-0000-00001C370000}"/>
    <cellStyle name="SAPBEXexcCritical5 4 11" xfId="6627" xr:uid="{00000000-0005-0000-0000-00001D370000}"/>
    <cellStyle name="SAPBEXexcCritical5 4 11 2" xfId="16470" xr:uid="{00000000-0005-0000-0000-00001E370000}"/>
    <cellStyle name="SAPBEXexcCritical5 4 11 2 2" xfId="39031" xr:uid="{00000000-0005-0000-0000-00001F370000}"/>
    <cellStyle name="SAPBEXexcCritical5 4 11 2 3" xfId="45949" xr:uid="{00000000-0005-0000-0000-000020370000}"/>
    <cellStyle name="SAPBEXexcCritical5 4 11 2 4" xfId="49700" xr:uid="{00000000-0005-0000-0000-000021370000}"/>
    <cellStyle name="SAPBEXexcCritical5 4 11 3" xfId="23474" xr:uid="{00000000-0005-0000-0000-000022370000}"/>
    <cellStyle name="SAPBEXexcCritical5 4 11 4" xfId="29923" xr:uid="{00000000-0005-0000-0000-000023370000}"/>
    <cellStyle name="SAPBEXexcCritical5 4 11 5" xfId="35368" xr:uid="{00000000-0005-0000-0000-000024370000}"/>
    <cellStyle name="SAPBEXexcCritical5 4 11 6" xfId="42403" xr:uid="{00000000-0005-0000-0000-000025370000}"/>
    <cellStyle name="SAPBEXexcCritical5 4 11 7" xfId="54260" xr:uid="{00000000-0005-0000-0000-000026370000}"/>
    <cellStyle name="SAPBEXexcCritical5 4 12" xfId="6881" xr:uid="{00000000-0005-0000-0000-000027370000}"/>
    <cellStyle name="SAPBEXexcCritical5 4 12 2" xfId="16671" xr:uid="{00000000-0005-0000-0000-000028370000}"/>
    <cellStyle name="SAPBEXexcCritical5 4 12 2 2" xfId="38955" xr:uid="{00000000-0005-0000-0000-000029370000}"/>
    <cellStyle name="SAPBEXexcCritical5 4 12 2 3" xfId="45873" xr:uid="{00000000-0005-0000-0000-00002A370000}"/>
    <cellStyle name="SAPBEXexcCritical5 4 12 2 4" xfId="48300" xr:uid="{00000000-0005-0000-0000-00002B370000}"/>
    <cellStyle name="SAPBEXexcCritical5 4 12 3" xfId="23639" xr:uid="{00000000-0005-0000-0000-00002C370000}"/>
    <cellStyle name="SAPBEXexcCritical5 4 12 4" xfId="30077" xr:uid="{00000000-0005-0000-0000-00002D370000}"/>
    <cellStyle name="SAPBEXexcCritical5 4 12 5" xfId="35292" xr:uid="{00000000-0005-0000-0000-00002E370000}"/>
    <cellStyle name="SAPBEXexcCritical5 4 12 6" xfId="42327" xr:uid="{00000000-0005-0000-0000-00002F370000}"/>
    <cellStyle name="SAPBEXexcCritical5 4 12 7" xfId="50849" xr:uid="{00000000-0005-0000-0000-000030370000}"/>
    <cellStyle name="SAPBEXexcCritical5 4 13" xfId="6219" xr:uid="{00000000-0005-0000-0000-000031370000}"/>
    <cellStyle name="SAPBEXexcCritical5 4 13 2" xfId="16067" xr:uid="{00000000-0005-0000-0000-000032370000}"/>
    <cellStyle name="SAPBEXexcCritical5 4 13 2 2" xfId="39899" xr:uid="{00000000-0005-0000-0000-000033370000}"/>
    <cellStyle name="SAPBEXexcCritical5 4 13 2 3" xfId="46817" xr:uid="{00000000-0005-0000-0000-000034370000}"/>
    <cellStyle name="SAPBEXexcCritical5 4 13 2 4" xfId="49527" xr:uid="{00000000-0005-0000-0000-000035370000}"/>
    <cellStyle name="SAPBEXexcCritical5 4 13 3" xfId="23079" xr:uid="{00000000-0005-0000-0000-000036370000}"/>
    <cellStyle name="SAPBEXexcCritical5 4 13 4" xfId="29536" xr:uid="{00000000-0005-0000-0000-000037370000}"/>
    <cellStyle name="SAPBEXexcCritical5 4 13 5" xfId="36284" xr:uid="{00000000-0005-0000-0000-000038370000}"/>
    <cellStyle name="SAPBEXexcCritical5 4 13 6" xfId="43271" xr:uid="{00000000-0005-0000-0000-000039370000}"/>
    <cellStyle name="SAPBEXexcCritical5 4 13 7" xfId="50611" xr:uid="{00000000-0005-0000-0000-00003A370000}"/>
    <cellStyle name="SAPBEXexcCritical5 4 14" xfId="5913" xr:uid="{00000000-0005-0000-0000-00003B370000}"/>
    <cellStyle name="SAPBEXexcCritical5 4 14 2" xfId="15766" xr:uid="{00000000-0005-0000-0000-00003C370000}"/>
    <cellStyle name="SAPBEXexcCritical5 4 14 2 2" xfId="39157" xr:uid="{00000000-0005-0000-0000-00003D370000}"/>
    <cellStyle name="SAPBEXexcCritical5 4 14 2 3" xfId="46075" xr:uid="{00000000-0005-0000-0000-00003E370000}"/>
    <cellStyle name="SAPBEXexcCritical5 4 14 2 4" xfId="48068" xr:uid="{00000000-0005-0000-0000-00003F370000}"/>
    <cellStyle name="SAPBEXexcCritical5 4 14 3" xfId="22791" xr:uid="{00000000-0005-0000-0000-000040370000}"/>
    <cellStyle name="SAPBEXexcCritical5 4 14 4" xfId="29252" xr:uid="{00000000-0005-0000-0000-000041370000}"/>
    <cellStyle name="SAPBEXexcCritical5 4 14 5" xfId="35521" xr:uid="{00000000-0005-0000-0000-000042370000}"/>
    <cellStyle name="SAPBEXexcCritical5 4 14 6" xfId="42529" xr:uid="{00000000-0005-0000-0000-000043370000}"/>
    <cellStyle name="SAPBEXexcCritical5 4 14 7" xfId="52448" xr:uid="{00000000-0005-0000-0000-000044370000}"/>
    <cellStyle name="SAPBEXexcCritical5 4 15" xfId="7181" xr:uid="{00000000-0005-0000-0000-000045370000}"/>
    <cellStyle name="SAPBEXexcCritical5 4 15 2" xfId="16970" xr:uid="{00000000-0005-0000-0000-000046370000}"/>
    <cellStyle name="SAPBEXexcCritical5 4 15 2 2" xfId="39566" xr:uid="{00000000-0005-0000-0000-000047370000}"/>
    <cellStyle name="SAPBEXexcCritical5 4 15 2 3" xfId="46484" xr:uid="{00000000-0005-0000-0000-000048370000}"/>
    <cellStyle name="SAPBEXexcCritical5 4 15 2 4" xfId="49081" xr:uid="{00000000-0005-0000-0000-000049370000}"/>
    <cellStyle name="SAPBEXexcCritical5 4 15 3" xfId="23933" xr:uid="{00000000-0005-0000-0000-00004A370000}"/>
    <cellStyle name="SAPBEXexcCritical5 4 15 4" xfId="30367" xr:uid="{00000000-0005-0000-0000-00004B370000}"/>
    <cellStyle name="SAPBEXexcCritical5 4 15 5" xfId="35939" xr:uid="{00000000-0005-0000-0000-00004C370000}"/>
    <cellStyle name="SAPBEXexcCritical5 4 15 6" xfId="42938" xr:uid="{00000000-0005-0000-0000-00004D370000}"/>
    <cellStyle name="SAPBEXexcCritical5 4 15 7" xfId="51294" xr:uid="{00000000-0005-0000-0000-00004E370000}"/>
    <cellStyle name="SAPBEXexcCritical5 4 16" xfId="5816" xr:uid="{00000000-0005-0000-0000-00004F370000}"/>
    <cellStyle name="SAPBEXexcCritical5 4 16 2" xfId="15669" xr:uid="{00000000-0005-0000-0000-000050370000}"/>
    <cellStyle name="SAPBEXexcCritical5 4 16 2 2" xfId="39629" xr:uid="{00000000-0005-0000-0000-000051370000}"/>
    <cellStyle name="SAPBEXexcCritical5 4 16 2 3" xfId="46547" xr:uid="{00000000-0005-0000-0000-000052370000}"/>
    <cellStyle name="SAPBEXexcCritical5 4 16 2 4" xfId="50273" xr:uid="{00000000-0005-0000-0000-000053370000}"/>
    <cellStyle name="SAPBEXexcCritical5 4 16 3" xfId="22695" xr:uid="{00000000-0005-0000-0000-000054370000}"/>
    <cellStyle name="SAPBEXexcCritical5 4 16 4" xfId="29156" xr:uid="{00000000-0005-0000-0000-000055370000}"/>
    <cellStyle name="SAPBEXexcCritical5 4 16 5" xfId="36002" xr:uid="{00000000-0005-0000-0000-000056370000}"/>
    <cellStyle name="SAPBEXexcCritical5 4 16 6" xfId="43001" xr:uid="{00000000-0005-0000-0000-000057370000}"/>
    <cellStyle name="SAPBEXexcCritical5 4 16 7" xfId="52671" xr:uid="{00000000-0005-0000-0000-000058370000}"/>
    <cellStyle name="SAPBEXexcCritical5 4 17" xfId="7201" xr:uid="{00000000-0005-0000-0000-000059370000}"/>
    <cellStyle name="SAPBEXexcCritical5 4 17 2" xfId="16990" xr:uid="{00000000-0005-0000-0000-00005A370000}"/>
    <cellStyle name="SAPBEXexcCritical5 4 17 2 2" xfId="39522" xr:uid="{00000000-0005-0000-0000-00005B370000}"/>
    <cellStyle name="SAPBEXexcCritical5 4 17 2 3" xfId="46440" xr:uid="{00000000-0005-0000-0000-00005C370000}"/>
    <cellStyle name="SAPBEXexcCritical5 4 17 2 4" xfId="50810" xr:uid="{00000000-0005-0000-0000-00005D370000}"/>
    <cellStyle name="SAPBEXexcCritical5 4 17 3" xfId="23952" xr:uid="{00000000-0005-0000-0000-00005E370000}"/>
    <cellStyle name="SAPBEXexcCritical5 4 17 4" xfId="30386" xr:uid="{00000000-0005-0000-0000-00005F370000}"/>
    <cellStyle name="SAPBEXexcCritical5 4 17 5" xfId="35893" xr:uid="{00000000-0005-0000-0000-000060370000}"/>
    <cellStyle name="SAPBEXexcCritical5 4 17 6" xfId="42894" xr:uid="{00000000-0005-0000-0000-000061370000}"/>
    <cellStyle name="SAPBEXexcCritical5 4 17 7" xfId="53293" xr:uid="{00000000-0005-0000-0000-000062370000}"/>
    <cellStyle name="SAPBEXexcCritical5 4 18" xfId="6434" xr:uid="{00000000-0005-0000-0000-000063370000}"/>
    <cellStyle name="SAPBEXexcCritical5 4 18 2" xfId="16278" xr:uid="{00000000-0005-0000-0000-000064370000}"/>
    <cellStyle name="SAPBEXexcCritical5 4 18 2 2" xfId="40003" xr:uid="{00000000-0005-0000-0000-000065370000}"/>
    <cellStyle name="SAPBEXexcCritical5 4 18 2 3" xfId="46921" xr:uid="{00000000-0005-0000-0000-000066370000}"/>
    <cellStyle name="SAPBEXexcCritical5 4 18 2 4" xfId="48539" xr:uid="{00000000-0005-0000-0000-000067370000}"/>
    <cellStyle name="SAPBEXexcCritical5 4 18 3" xfId="23286" xr:uid="{00000000-0005-0000-0000-000068370000}"/>
    <cellStyle name="SAPBEXexcCritical5 4 18 4" xfId="29737" xr:uid="{00000000-0005-0000-0000-000069370000}"/>
    <cellStyle name="SAPBEXexcCritical5 4 18 5" xfId="36393" xr:uid="{00000000-0005-0000-0000-00006A370000}"/>
    <cellStyle name="SAPBEXexcCritical5 4 18 6" xfId="43375" xr:uid="{00000000-0005-0000-0000-00006B370000}"/>
    <cellStyle name="SAPBEXexcCritical5 4 18 7" xfId="50341" xr:uid="{00000000-0005-0000-0000-00006C370000}"/>
    <cellStyle name="SAPBEXexcCritical5 4 19" xfId="7431" xr:uid="{00000000-0005-0000-0000-00006D370000}"/>
    <cellStyle name="SAPBEXexcCritical5 4 19 2" xfId="17217" xr:uid="{00000000-0005-0000-0000-00006E370000}"/>
    <cellStyle name="SAPBEXexcCritical5 4 19 2 2" xfId="40196" xr:uid="{00000000-0005-0000-0000-00006F370000}"/>
    <cellStyle name="SAPBEXexcCritical5 4 19 2 3" xfId="47114" xr:uid="{00000000-0005-0000-0000-000070370000}"/>
    <cellStyle name="SAPBEXexcCritical5 4 19 2 4" xfId="50965" xr:uid="{00000000-0005-0000-0000-000071370000}"/>
    <cellStyle name="SAPBEXexcCritical5 4 19 3" xfId="24179" xr:uid="{00000000-0005-0000-0000-000072370000}"/>
    <cellStyle name="SAPBEXexcCritical5 4 19 4" xfId="30607" xr:uid="{00000000-0005-0000-0000-000073370000}"/>
    <cellStyle name="SAPBEXexcCritical5 4 19 5" xfId="36611" xr:uid="{00000000-0005-0000-0000-000074370000}"/>
    <cellStyle name="SAPBEXexcCritical5 4 19 6" xfId="43568" xr:uid="{00000000-0005-0000-0000-000075370000}"/>
    <cellStyle name="SAPBEXexcCritical5 4 19 7" xfId="52633" xr:uid="{00000000-0005-0000-0000-000076370000}"/>
    <cellStyle name="SAPBEXexcCritical5 4 2" xfId="2593" xr:uid="{00000000-0005-0000-0000-000077370000}"/>
    <cellStyle name="SAPBEXexcCritical5 4 2 2" xfId="12828" xr:uid="{00000000-0005-0000-0000-000078370000}"/>
    <cellStyle name="SAPBEXexcCritical5 4 2 2 2" xfId="20234" xr:uid="{00000000-0005-0000-0000-000079370000}"/>
    <cellStyle name="SAPBEXexcCritical5 4 2 2 3" xfId="26845" xr:uid="{00000000-0005-0000-0000-00007A370000}"/>
    <cellStyle name="SAPBEXexcCritical5 4 2 2 4" xfId="37494" xr:uid="{00000000-0005-0000-0000-00007B370000}"/>
    <cellStyle name="SAPBEXexcCritical5 4 2 2 5" xfId="44439" xr:uid="{00000000-0005-0000-0000-00007C370000}"/>
    <cellStyle name="SAPBEXexcCritical5 4 2 2 6" xfId="51065" xr:uid="{00000000-0005-0000-0000-00007D370000}"/>
    <cellStyle name="SAPBEXexcCritical5 4 2 3" xfId="10289" xr:uid="{00000000-0005-0000-0000-00007E370000}"/>
    <cellStyle name="SAPBEXexcCritical5 4 2 4" xfId="13200" xr:uid="{00000000-0005-0000-0000-00007F370000}"/>
    <cellStyle name="SAPBEXexcCritical5 4 2 5" xfId="23093" xr:uid="{00000000-0005-0000-0000-000080370000}"/>
    <cellStyle name="SAPBEXexcCritical5 4 2 6" xfId="33753" xr:uid="{00000000-0005-0000-0000-000081370000}"/>
    <cellStyle name="SAPBEXexcCritical5 4 2 7" xfId="40888" xr:uid="{00000000-0005-0000-0000-000082370000}"/>
    <cellStyle name="SAPBEXexcCritical5 4 2 8" xfId="53926" xr:uid="{00000000-0005-0000-0000-000083370000}"/>
    <cellStyle name="SAPBEXexcCritical5 4 20" xfId="7132" xr:uid="{00000000-0005-0000-0000-000084370000}"/>
    <cellStyle name="SAPBEXexcCritical5 4 20 2" xfId="16922" xr:uid="{00000000-0005-0000-0000-000085370000}"/>
    <cellStyle name="SAPBEXexcCritical5 4 20 2 2" xfId="39836" xr:uid="{00000000-0005-0000-0000-000086370000}"/>
    <cellStyle name="SAPBEXexcCritical5 4 20 2 3" xfId="46754" xr:uid="{00000000-0005-0000-0000-000087370000}"/>
    <cellStyle name="SAPBEXexcCritical5 4 20 2 4" xfId="50192" xr:uid="{00000000-0005-0000-0000-000088370000}"/>
    <cellStyle name="SAPBEXexcCritical5 4 20 3" xfId="23885" xr:uid="{00000000-0005-0000-0000-000089370000}"/>
    <cellStyle name="SAPBEXexcCritical5 4 20 4" xfId="30320" xr:uid="{00000000-0005-0000-0000-00008A370000}"/>
    <cellStyle name="SAPBEXexcCritical5 4 20 5" xfId="36221" xr:uid="{00000000-0005-0000-0000-00008B370000}"/>
    <cellStyle name="SAPBEXexcCritical5 4 20 6" xfId="43208" xr:uid="{00000000-0005-0000-0000-00008C370000}"/>
    <cellStyle name="SAPBEXexcCritical5 4 20 7" xfId="53299" xr:uid="{00000000-0005-0000-0000-00008D370000}"/>
    <cellStyle name="SAPBEXexcCritical5 4 21" xfId="6248" xr:uid="{00000000-0005-0000-0000-00008E370000}"/>
    <cellStyle name="SAPBEXexcCritical5 4 21 2" xfId="16095" xr:uid="{00000000-0005-0000-0000-00008F370000}"/>
    <cellStyle name="SAPBEXexcCritical5 4 21 2 2" xfId="40493" xr:uid="{00000000-0005-0000-0000-000090370000}"/>
    <cellStyle name="SAPBEXexcCritical5 4 21 2 3" xfId="47411" xr:uid="{00000000-0005-0000-0000-000091370000}"/>
    <cellStyle name="SAPBEXexcCritical5 4 21 2 4" xfId="47582" xr:uid="{00000000-0005-0000-0000-000092370000}"/>
    <cellStyle name="SAPBEXexcCritical5 4 21 3" xfId="23104" xr:uid="{00000000-0005-0000-0000-000093370000}"/>
    <cellStyle name="SAPBEXexcCritical5 4 21 4" xfId="29560" xr:uid="{00000000-0005-0000-0000-000094370000}"/>
    <cellStyle name="SAPBEXexcCritical5 4 21 5" xfId="36909" xr:uid="{00000000-0005-0000-0000-000095370000}"/>
    <cellStyle name="SAPBEXexcCritical5 4 21 6" xfId="43865" xr:uid="{00000000-0005-0000-0000-000096370000}"/>
    <cellStyle name="SAPBEXexcCritical5 4 21 7" xfId="52168" xr:uid="{00000000-0005-0000-0000-000097370000}"/>
    <cellStyle name="SAPBEXexcCritical5 4 22" xfId="5900" xr:uid="{00000000-0005-0000-0000-000098370000}"/>
    <cellStyle name="SAPBEXexcCritical5 4 22 2" xfId="15753" xr:uid="{00000000-0005-0000-0000-000099370000}"/>
    <cellStyle name="SAPBEXexcCritical5 4 22 3" xfId="22778" xr:uid="{00000000-0005-0000-0000-00009A370000}"/>
    <cellStyle name="SAPBEXexcCritical5 4 22 4" xfId="29239" xr:uid="{00000000-0005-0000-0000-00009B370000}"/>
    <cellStyle name="SAPBEXexcCritical5 4 22 5" xfId="37163" xr:uid="{00000000-0005-0000-0000-00009C370000}"/>
    <cellStyle name="SAPBEXexcCritical5 4 22 6" xfId="44109" xr:uid="{00000000-0005-0000-0000-00009D370000}"/>
    <cellStyle name="SAPBEXexcCritical5 4 22 7" xfId="52611" xr:uid="{00000000-0005-0000-0000-00009E370000}"/>
    <cellStyle name="SAPBEXexcCritical5 4 23" xfId="8467" xr:uid="{00000000-0005-0000-0000-00009F370000}"/>
    <cellStyle name="SAPBEXexcCritical5 4 23 2" xfId="18251" xr:uid="{00000000-0005-0000-0000-0000A0370000}"/>
    <cellStyle name="SAPBEXexcCritical5 4 23 3" xfId="25188" xr:uid="{00000000-0005-0000-0000-0000A1370000}"/>
    <cellStyle name="SAPBEXexcCritical5 4 23 4" xfId="31601" xr:uid="{00000000-0005-0000-0000-0000A2370000}"/>
    <cellStyle name="SAPBEXexcCritical5 4 24" xfId="8486" xr:uid="{00000000-0005-0000-0000-0000A3370000}"/>
    <cellStyle name="SAPBEXexcCritical5 4 24 2" xfId="18270" xr:uid="{00000000-0005-0000-0000-0000A4370000}"/>
    <cellStyle name="SAPBEXexcCritical5 4 24 3" xfId="25207" xr:uid="{00000000-0005-0000-0000-0000A5370000}"/>
    <cellStyle name="SAPBEXexcCritical5 4 24 4" xfId="31620" xr:uid="{00000000-0005-0000-0000-0000A6370000}"/>
    <cellStyle name="SAPBEXexcCritical5 4 25" xfId="7789" xr:uid="{00000000-0005-0000-0000-0000A7370000}"/>
    <cellStyle name="SAPBEXexcCritical5 4 25 2" xfId="17574" xr:uid="{00000000-0005-0000-0000-0000A8370000}"/>
    <cellStyle name="SAPBEXexcCritical5 4 25 3" xfId="24529" xr:uid="{00000000-0005-0000-0000-0000A9370000}"/>
    <cellStyle name="SAPBEXexcCritical5 4 25 4" xfId="30954" xr:uid="{00000000-0005-0000-0000-0000AA370000}"/>
    <cellStyle name="SAPBEXexcCritical5 4 26" xfId="8349" xr:uid="{00000000-0005-0000-0000-0000AB370000}"/>
    <cellStyle name="SAPBEXexcCritical5 4 26 2" xfId="18133" xr:uid="{00000000-0005-0000-0000-0000AC370000}"/>
    <cellStyle name="SAPBEXexcCritical5 4 26 3" xfId="25073" xr:uid="{00000000-0005-0000-0000-0000AD370000}"/>
    <cellStyle name="SAPBEXexcCritical5 4 26 4" xfId="31489" xr:uid="{00000000-0005-0000-0000-0000AE370000}"/>
    <cellStyle name="SAPBEXexcCritical5 4 27" xfId="7854" xr:uid="{00000000-0005-0000-0000-0000AF370000}"/>
    <cellStyle name="SAPBEXexcCritical5 4 27 2" xfId="17638" xr:uid="{00000000-0005-0000-0000-0000B0370000}"/>
    <cellStyle name="SAPBEXexcCritical5 4 27 3" xfId="24592" xr:uid="{00000000-0005-0000-0000-0000B1370000}"/>
    <cellStyle name="SAPBEXexcCritical5 4 27 4" xfId="31015" xr:uid="{00000000-0005-0000-0000-0000B2370000}"/>
    <cellStyle name="SAPBEXexcCritical5 4 28" xfId="8735" xr:uid="{00000000-0005-0000-0000-0000B3370000}"/>
    <cellStyle name="SAPBEXexcCritical5 4 28 2" xfId="18519" xr:uid="{00000000-0005-0000-0000-0000B4370000}"/>
    <cellStyle name="SAPBEXexcCritical5 4 28 3" xfId="25451" xr:uid="{00000000-0005-0000-0000-0000B5370000}"/>
    <cellStyle name="SAPBEXexcCritical5 4 28 4" xfId="31863" xr:uid="{00000000-0005-0000-0000-0000B6370000}"/>
    <cellStyle name="SAPBEXexcCritical5 4 29" xfId="8864" xr:uid="{00000000-0005-0000-0000-0000B7370000}"/>
    <cellStyle name="SAPBEXexcCritical5 4 29 2" xfId="18647" xr:uid="{00000000-0005-0000-0000-0000B8370000}"/>
    <cellStyle name="SAPBEXexcCritical5 4 29 3" xfId="25573" xr:uid="{00000000-0005-0000-0000-0000B9370000}"/>
    <cellStyle name="SAPBEXexcCritical5 4 29 4" xfId="31983" xr:uid="{00000000-0005-0000-0000-0000BA370000}"/>
    <cellStyle name="SAPBEXexcCritical5 4 3" xfId="3774" xr:uid="{00000000-0005-0000-0000-0000BB370000}"/>
    <cellStyle name="SAPBEXexcCritical5 4 3 2" xfId="13696" xr:uid="{00000000-0005-0000-0000-0000BC370000}"/>
    <cellStyle name="SAPBEXexcCritical5 4 3 2 2" xfId="37552" xr:uid="{00000000-0005-0000-0000-0000BD370000}"/>
    <cellStyle name="SAPBEXexcCritical5 4 3 2 3" xfId="44496" xr:uid="{00000000-0005-0000-0000-0000BE370000}"/>
    <cellStyle name="SAPBEXexcCritical5 4 3 2 4" xfId="52616" xr:uid="{00000000-0005-0000-0000-0000BF370000}"/>
    <cellStyle name="SAPBEXexcCritical5 4 3 3" xfId="20850" xr:uid="{00000000-0005-0000-0000-0000C0370000}"/>
    <cellStyle name="SAPBEXexcCritical5 4 3 4" xfId="27349" xr:uid="{00000000-0005-0000-0000-0000C1370000}"/>
    <cellStyle name="SAPBEXexcCritical5 4 3 5" xfId="33811" xr:uid="{00000000-0005-0000-0000-0000C2370000}"/>
    <cellStyle name="SAPBEXexcCritical5 4 3 6" xfId="40945" xr:uid="{00000000-0005-0000-0000-0000C3370000}"/>
    <cellStyle name="SAPBEXexcCritical5 4 3 7" xfId="54173" xr:uid="{00000000-0005-0000-0000-0000C4370000}"/>
    <cellStyle name="SAPBEXexcCritical5 4 30" xfId="11523" xr:uid="{00000000-0005-0000-0000-0000C5370000}"/>
    <cellStyle name="SAPBEXexcCritical5 4 30 2" xfId="18982" xr:uid="{00000000-0005-0000-0000-0000C6370000}"/>
    <cellStyle name="SAPBEXexcCritical5 4 30 3" xfId="25614" xr:uid="{00000000-0005-0000-0000-0000C7370000}"/>
    <cellStyle name="SAPBEXexcCritical5 4 31" xfId="9174" xr:uid="{00000000-0005-0000-0000-0000C8370000}"/>
    <cellStyle name="SAPBEXexcCritical5 4 32" xfId="13160" xr:uid="{00000000-0005-0000-0000-0000C9370000}"/>
    <cellStyle name="SAPBEXexcCritical5 4 33" xfId="32210" xr:uid="{00000000-0005-0000-0000-0000CA370000}"/>
    <cellStyle name="SAPBEXexcCritical5 4 34" xfId="32089" xr:uid="{00000000-0005-0000-0000-0000CB370000}"/>
    <cellStyle name="SAPBEXexcCritical5 4 35" xfId="47725" xr:uid="{00000000-0005-0000-0000-0000CC370000}"/>
    <cellStyle name="SAPBEXexcCritical5 4 4" xfId="4039" xr:uid="{00000000-0005-0000-0000-0000CD370000}"/>
    <cellStyle name="SAPBEXexcCritical5 4 4 2" xfId="13926" xr:uid="{00000000-0005-0000-0000-0000CE370000}"/>
    <cellStyle name="SAPBEXexcCritical5 4 4 2 2" xfId="37637" xr:uid="{00000000-0005-0000-0000-0000CF370000}"/>
    <cellStyle name="SAPBEXexcCritical5 4 4 2 3" xfId="44581" xr:uid="{00000000-0005-0000-0000-0000D0370000}"/>
    <cellStyle name="SAPBEXexcCritical5 4 4 2 4" xfId="52086" xr:uid="{00000000-0005-0000-0000-0000D1370000}"/>
    <cellStyle name="SAPBEXexcCritical5 4 4 3" xfId="21022" xr:uid="{00000000-0005-0000-0000-0000D2370000}"/>
    <cellStyle name="SAPBEXexcCritical5 4 4 4" xfId="27518" xr:uid="{00000000-0005-0000-0000-0000D3370000}"/>
    <cellStyle name="SAPBEXexcCritical5 4 4 5" xfId="33896" xr:uid="{00000000-0005-0000-0000-0000D4370000}"/>
    <cellStyle name="SAPBEXexcCritical5 4 4 6" xfId="41030" xr:uid="{00000000-0005-0000-0000-0000D5370000}"/>
    <cellStyle name="SAPBEXexcCritical5 4 4 7" xfId="53157" xr:uid="{00000000-0005-0000-0000-0000D6370000}"/>
    <cellStyle name="SAPBEXexcCritical5 4 5" xfId="5003" xr:uid="{00000000-0005-0000-0000-0000D7370000}"/>
    <cellStyle name="SAPBEXexcCritical5 4 5 2" xfId="14860" xr:uid="{00000000-0005-0000-0000-0000D8370000}"/>
    <cellStyle name="SAPBEXexcCritical5 4 5 2 2" xfId="37910" xr:uid="{00000000-0005-0000-0000-0000D9370000}"/>
    <cellStyle name="SAPBEXexcCritical5 4 5 2 3" xfId="44850" xr:uid="{00000000-0005-0000-0000-0000DA370000}"/>
    <cellStyle name="SAPBEXexcCritical5 4 5 2 4" xfId="49139" xr:uid="{00000000-0005-0000-0000-0000DB370000}"/>
    <cellStyle name="SAPBEXexcCritical5 4 5 3" xfId="21906" xr:uid="{00000000-0005-0000-0000-0000DC370000}"/>
    <cellStyle name="SAPBEXexcCritical5 4 5 4" xfId="28370" xr:uid="{00000000-0005-0000-0000-0000DD370000}"/>
    <cellStyle name="SAPBEXexcCritical5 4 5 5" xfId="34167" xr:uid="{00000000-0005-0000-0000-0000DE370000}"/>
    <cellStyle name="SAPBEXexcCritical5 4 5 6" xfId="41299" xr:uid="{00000000-0005-0000-0000-0000DF370000}"/>
    <cellStyle name="SAPBEXexcCritical5 4 5 7" xfId="52770" xr:uid="{00000000-0005-0000-0000-0000E0370000}"/>
    <cellStyle name="SAPBEXexcCritical5 4 6" xfId="5132" xr:uid="{00000000-0005-0000-0000-0000E1370000}"/>
    <cellStyle name="SAPBEXexcCritical5 4 6 2" xfId="14989" xr:uid="{00000000-0005-0000-0000-0000E2370000}"/>
    <cellStyle name="SAPBEXexcCritical5 4 6 2 2" xfId="38195" xr:uid="{00000000-0005-0000-0000-0000E3370000}"/>
    <cellStyle name="SAPBEXexcCritical5 4 6 2 3" xfId="45116" xr:uid="{00000000-0005-0000-0000-0000E4370000}"/>
    <cellStyle name="SAPBEXexcCritical5 4 6 2 4" xfId="49530" xr:uid="{00000000-0005-0000-0000-0000E5370000}"/>
    <cellStyle name="SAPBEXexcCritical5 4 6 3" xfId="22032" xr:uid="{00000000-0005-0000-0000-0000E6370000}"/>
    <cellStyle name="SAPBEXexcCritical5 4 6 4" xfId="28495" xr:uid="{00000000-0005-0000-0000-0000E7370000}"/>
    <cellStyle name="SAPBEXexcCritical5 4 6 5" xfId="34529" xr:uid="{00000000-0005-0000-0000-0000E8370000}"/>
    <cellStyle name="SAPBEXexcCritical5 4 6 6" xfId="41570" xr:uid="{00000000-0005-0000-0000-0000E9370000}"/>
    <cellStyle name="SAPBEXexcCritical5 4 6 7" xfId="50440" xr:uid="{00000000-0005-0000-0000-0000EA370000}"/>
    <cellStyle name="SAPBEXexcCritical5 4 7" xfId="4781" xr:uid="{00000000-0005-0000-0000-0000EB370000}"/>
    <cellStyle name="SAPBEXexcCritical5 4 7 2" xfId="14643" xr:uid="{00000000-0005-0000-0000-0000EC370000}"/>
    <cellStyle name="SAPBEXexcCritical5 4 7 2 2" xfId="37306" xr:uid="{00000000-0005-0000-0000-0000ED370000}"/>
    <cellStyle name="SAPBEXexcCritical5 4 7 2 3" xfId="44252" xr:uid="{00000000-0005-0000-0000-0000EE370000}"/>
    <cellStyle name="SAPBEXexcCritical5 4 7 2 4" xfId="53407" xr:uid="{00000000-0005-0000-0000-0000EF370000}"/>
    <cellStyle name="SAPBEXexcCritical5 4 7 3" xfId="21692" xr:uid="{00000000-0005-0000-0000-0000F0370000}"/>
    <cellStyle name="SAPBEXexcCritical5 4 7 4" xfId="28161" xr:uid="{00000000-0005-0000-0000-0000F1370000}"/>
    <cellStyle name="SAPBEXexcCritical5 4 7 5" xfId="33558" xr:uid="{00000000-0005-0000-0000-0000F2370000}"/>
    <cellStyle name="SAPBEXexcCritical5 4 7 6" xfId="40694" xr:uid="{00000000-0005-0000-0000-0000F3370000}"/>
    <cellStyle name="SAPBEXexcCritical5 4 7 7" xfId="54487" xr:uid="{00000000-0005-0000-0000-0000F4370000}"/>
    <cellStyle name="SAPBEXexcCritical5 4 8" xfId="4690" xr:uid="{00000000-0005-0000-0000-0000F5370000}"/>
    <cellStyle name="SAPBEXexcCritical5 4 8 2" xfId="14552" xr:uid="{00000000-0005-0000-0000-0000F6370000}"/>
    <cellStyle name="SAPBEXexcCritical5 4 8 2 2" xfId="38387" xr:uid="{00000000-0005-0000-0000-0000F7370000}"/>
    <cellStyle name="SAPBEXexcCritical5 4 8 2 3" xfId="45305" xr:uid="{00000000-0005-0000-0000-0000F8370000}"/>
    <cellStyle name="SAPBEXexcCritical5 4 8 2 4" xfId="49670" xr:uid="{00000000-0005-0000-0000-0000F9370000}"/>
    <cellStyle name="SAPBEXexcCritical5 4 8 3" xfId="21604" xr:uid="{00000000-0005-0000-0000-0000FA370000}"/>
    <cellStyle name="SAPBEXexcCritical5 4 8 4" xfId="28074" xr:uid="{00000000-0005-0000-0000-0000FB370000}"/>
    <cellStyle name="SAPBEXexcCritical5 4 8 5" xfId="34721" xr:uid="{00000000-0005-0000-0000-0000FC370000}"/>
    <cellStyle name="SAPBEXexcCritical5 4 8 6" xfId="41759" xr:uid="{00000000-0005-0000-0000-0000FD370000}"/>
    <cellStyle name="SAPBEXexcCritical5 4 8 7" xfId="51618" xr:uid="{00000000-0005-0000-0000-0000FE370000}"/>
    <cellStyle name="SAPBEXexcCritical5 4 9" xfId="5347" xr:uid="{00000000-0005-0000-0000-0000FF370000}"/>
    <cellStyle name="SAPBEXexcCritical5 4 9 2" xfId="15204" xr:uid="{00000000-0005-0000-0000-000000380000}"/>
    <cellStyle name="SAPBEXexcCritical5 4 9 2 2" xfId="38465" xr:uid="{00000000-0005-0000-0000-000001380000}"/>
    <cellStyle name="SAPBEXexcCritical5 4 9 2 3" xfId="45383" xr:uid="{00000000-0005-0000-0000-000002380000}"/>
    <cellStyle name="SAPBEXexcCritical5 4 9 2 4" xfId="48338" xr:uid="{00000000-0005-0000-0000-000003380000}"/>
    <cellStyle name="SAPBEXexcCritical5 4 9 3" xfId="22246" xr:uid="{00000000-0005-0000-0000-000004380000}"/>
    <cellStyle name="SAPBEXexcCritical5 4 9 4" xfId="28708" xr:uid="{00000000-0005-0000-0000-000005380000}"/>
    <cellStyle name="SAPBEXexcCritical5 4 9 5" xfId="34799" xr:uid="{00000000-0005-0000-0000-000006380000}"/>
    <cellStyle name="SAPBEXexcCritical5 4 9 6" xfId="41837" xr:uid="{00000000-0005-0000-0000-000007380000}"/>
    <cellStyle name="SAPBEXexcCritical5 4 9 7" xfId="53531" xr:uid="{00000000-0005-0000-0000-000008380000}"/>
    <cellStyle name="SAPBEXexcCritical5 5" xfId="613" xr:uid="{00000000-0005-0000-0000-000009380000}"/>
    <cellStyle name="SAPBEXexcCritical5 5 2" xfId="2569" xr:uid="{00000000-0005-0000-0000-00000A380000}"/>
    <cellStyle name="SAPBEXexcCritical5 5 2 2" xfId="12804" xr:uid="{00000000-0005-0000-0000-00000B380000}"/>
    <cellStyle name="SAPBEXexcCritical5 5 2 2 2" xfId="20210" xr:uid="{00000000-0005-0000-0000-00000C380000}"/>
    <cellStyle name="SAPBEXexcCritical5 5 2 2 3" xfId="26821" xr:uid="{00000000-0005-0000-0000-00000D380000}"/>
    <cellStyle name="SAPBEXexcCritical5 5 2 3" xfId="10432" xr:uid="{00000000-0005-0000-0000-00000E380000}"/>
    <cellStyle name="SAPBEXexcCritical5 5 2 4" xfId="13295" xr:uid="{00000000-0005-0000-0000-00000F380000}"/>
    <cellStyle name="SAPBEXexcCritical5 5 2 5" xfId="20503" xr:uid="{00000000-0005-0000-0000-000010380000}"/>
    <cellStyle name="SAPBEXexcCritical5 5 2 6" xfId="38323" xr:uid="{00000000-0005-0000-0000-000011380000}"/>
    <cellStyle name="SAPBEXexcCritical5 5 2 7" xfId="45241" xr:uid="{00000000-0005-0000-0000-000012380000}"/>
    <cellStyle name="SAPBEXexcCritical5 5 2 8" xfId="47803" xr:uid="{00000000-0005-0000-0000-000013380000}"/>
    <cellStyle name="SAPBEXexcCritical5 5 3" xfId="11635" xr:uid="{00000000-0005-0000-0000-000014380000}"/>
    <cellStyle name="SAPBEXexcCritical5 5 3 2" xfId="19094" xr:uid="{00000000-0005-0000-0000-000015380000}"/>
    <cellStyle name="SAPBEXexcCritical5 5 3 3" xfId="25726" xr:uid="{00000000-0005-0000-0000-000016380000}"/>
    <cellStyle name="SAPBEXexcCritical5 5 4" xfId="9366" xr:uid="{00000000-0005-0000-0000-000017380000}"/>
    <cellStyle name="SAPBEXexcCritical5 5 5" xfId="13865" xr:uid="{00000000-0005-0000-0000-000018380000}"/>
    <cellStyle name="SAPBEXexcCritical5 5 6" xfId="34657" xr:uid="{00000000-0005-0000-0000-000019380000}"/>
    <cellStyle name="SAPBEXexcCritical5 5 7" xfId="41695" xr:uid="{00000000-0005-0000-0000-00001A380000}"/>
    <cellStyle name="SAPBEXexcCritical5 5 8" xfId="50258" xr:uid="{00000000-0005-0000-0000-00001B380000}"/>
    <cellStyle name="SAPBEXexcCritical5 6" xfId="876" xr:uid="{00000000-0005-0000-0000-00001C380000}"/>
    <cellStyle name="SAPBEXexcCritical5 6 2" xfId="10582" xr:uid="{00000000-0005-0000-0000-00001D380000}"/>
    <cellStyle name="SAPBEXexcCritical5 6 2 2" xfId="13494" xr:uid="{00000000-0005-0000-0000-00001E380000}"/>
    <cellStyle name="SAPBEXexcCritical5 6 2 3" xfId="23611" xr:uid="{00000000-0005-0000-0000-00001F380000}"/>
    <cellStyle name="SAPBEXexcCritical5 6 2 4" xfId="38272" xr:uid="{00000000-0005-0000-0000-000020380000}"/>
    <cellStyle name="SAPBEXexcCritical5 6 2 5" xfId="45190" xr:uid="{00000000-0005-0000-0000-000021380000}"/>
    <cellStyle name="SAPBEXexcCritical5 6 2 6" xfId="48605" xr:uid="{00000000-0005-0000-0000-000022380000}"/>
    <cellStyle name="SAPBEXexcCritical5 6 3" xfId="11755" xr:uid="{00000000-0005-0000-0000-000023380000}"/>
    <cellStyle name="SAPBEXexcCritical5 6 3 2" xfId="19214" xr:uid="{00000000-0005-0000-0000-000024380000}"/>
    <cellStyle name="SAPBEXexcCritical5 6 3 3" xfId="25846" xr:uid="{00000000-0005-0000-0000-000025380000}"/>
    <cellStyle name="SAPBEXexcCritical5 6 4" xfId="9576" xr:uid="{00000000-0005-0000-0000-000026380000}"/>
    <cellStyle name="SAPBEXexcCritical5 6 5" xfId="13289" xr:uid="{00000000-0005-0000-0000-000027380000}"/>
    <cellStyle name="SAPBEXexcCritical5 6 6" xfId="34606" xr:uid="{00000000-0005-0000-0000-000028380000}"/>
    <cellStyle name="SAPBEXexcCritical5 6 7" xfId="41644" xr:uid="{00000000-0005-0000-0000-000029380000}"/>
    <cellStyle name="SAPBEXexcCritical5 6 8" xfId="54031" xr:uid="{00000000-0005-0000-0000-00002A380000}"/>
    <cellStyle name="SAPBEXexcCritical5 7" xfId="1124" xr:uid="{00000000-0005-0000-0000-00002B380000}"/>
    <cellStyle name="SAPBEXexcCritical5 7 2" xfId="10754" xr:uid="{00000000-0005-0000-0000-00002C380000}"/>
    <cellStyle name="SAPBEXexcCritical5 7 2 2" xfId="9240" xr:uid="{00000000-0005-0000-0000-00002D380000}"/>
    <cellStyle name="SAPBEXexcCritical5 7 2 3" xfId="38688" xr:uid="{00000000-0005-0000-0000-00002E380000}"/>
    <cellStyle name="SAPBEXexcCritical5 7 2 4" xfId="45606" xr:uid="{00000000-0005-0000-0000-00002F380000}"/>
    <cellStyle name="SAPBEXexcCritical5 7 2 5" xfId="49581" xr:uid="{00000000-0005-0000-0000-000030380000}"/>
    <cellStyle name="SAPBEXexcCritical5 7 3" xfId="11910" xr:uid="{00000000-0005-0000-0000-000031380000}"/>
    <cellStyle name="SAPBEXexcCritical5 7 3 2" xfId="19369" xr:uid="{00000000-0005-0000-0000-000032380000}"/>
    <cellStyle name="SAPBEXexcCritical5 7 3 3" xfId="25997" xr:uid="{00000000-0005-0000-0000-000033380000}"/>
    <cellStyle name="SAPBEXexcCritical5 7 4" xfId="9792" xr:uid="{00000000-0005-0000-0000-000034380000}"/>
    <cellStyle name="SAPBEXexcCritical5 7 5" xfId="9553" xr:uid="{00000000-0005-0000-0000-000035380000}"/>
    <cellStyle name="SAPBEXexcCritical5 7 6" xfId="35023" xr:uid="{00000000-0005-0000-0000-000036380000}"/>
    <cellStyle name="SAPBEXexcCritical5 7 7" xfId="42060" xr:uid="{00000000-0005-0000-0000-000037380000}"/>
    <cellStyle name="SAPBEXexcCritical5 7 8" xfId="52536" xr:uid="{00000000-0005-0000-0000-000038380000}"/>
    <cellStyle name="SAPBEXexcCritical5 8" xfId="1075" xr:uid="{00000000-0005-0000-0000-000039380000}"/>
    <cellStyle name="SAPBEXexcCritical5 8 2" xfId="10083" xr:uid="{00000000-0005-0000-0000-00003A380000}"/>
    <cellStyle name="SAPBEXexcCritical5 8 2 2" xfId="15784" xr:uid="{00000000-0005-0000-0000-00003B380000}"/>
    <cellStyle name="SAPBEXexcCritical5 8 2 3" xfId="38816" xr:uid="{00000000-0005-0000-0000-00003C380000}"/>
    <cellStyle name="SAPBEXexcCritical5 8 2 4" xfId="45734" xr:uid="{00000000-0005-0000-0000-00003D380000}"/>
    <cellStyle name="SAPBEXexcCritical5 8 2 5" xfId="48474" xr:uid="{00000000-0005-0000-0000-00003E380000}"/>
    <cellStyle name="SAPBEXexcCritical5 8 3" xfId="10708" xr:uid="{00000000-0005-0000-0000-00003F380000}"/>
    <cellStyle name="SAPBEXexcCritical5 8 3 2" xfId="16520" xr:uid="{00000000-0005-0000-0000-000040380000}"/>
    <cellStyle name="SAPBEXexcCritical5 8 4" xfId="11872" xr:uid="{00000000-0005-0000-0000-000041380000}"/>
    <cellStyle name="SAPBEXexcCritical5 8 4 2" xfId="19331" xr:uid="{00000000-0005-0000-0000-000042380000}"/>
    <cellStyle name="SAPBEXexcCritical5 8 4 3" xfId="25962" xr:uid="{00000000-0005-0000-0000-000043380000}"/>
    <cellStyle name="SAPBEXexcCritical5 8 5" xfId="9745" xr:uid="{00000000-0005-0000-0000-000044380000}"/>
    <cellStyle name="SAPBEXexcCritical5 8 6" xfId="13098" xr:uid="{00000000-0005-0000-0000-000045380000}"/>
    <cellStyle name="SAPBEXexcCritical5 8 7" xfId="35152" xr:uid="{00000000-0005-0000-0000-000046380000}"/>
    <cellStyle name="SAPBEXexcCritical5 8 8" xfId="42188" xr:uid="{00000000-0005-0000-0000-000047380000}"/>
    <cellStyle name="SAPBEXexcCritical5 8 9" xfId="54247" xr:uid="{00000000-0005-0000-0000-000048380000}"/>
    <cellStyle name="SAPBEXexcCritical5 9" xfId="1463" xr:uid="{00000000-0005-0000-0000-000049380000}"/>
    <cellStyle name="SAPBEXexcCritical5 9 2" xfId="12124" xr:uid="{00000000-0005-0000-0000-00004A380000}"/>
    <cellStyle name="SAPBEXexcCritical5 9 2 2" xfId="19583" xr:uid="{00000000-0005-0000-0000-00004B380000}"/>
    <cellStyle name="SAPBEXexcCritical5 9 2 3" xfId="26206" xr:uid="{00000000-0005-0000-0000-00004C380000}"/>
    <cellStyle name="SAPBEXexcCritical5 9 2 4" xfId="39257" xr:uid="{00000000-0005-0000-0000-00004D380000}"/>
    <cellStyle name="SAPBEXexcCritical5 9 2 5" xfId="46175" xr:uid="{00000000-0005-0000-0000-00004E380000}"/>
    <cellStyle name="SAPBEXexcCritical5 9 2 6" xfId="49488" xr:uid="{00000000-0005-0000-0000-00004F380000}"/>
    <cellStyle name="SAPBEXexcCritical5 9 3" xfId="11015" xr:uid="{00000000-0005-0000-0000-000050380000}"/>
    <cellStyle name="SAPBEXexcCritical5 9 4" xfId="8951" xr:uid="{00000000-0005-0000-0000-000051380000}"/>
    <cellStyle name="SAPBEXexcCritical5 9 5" xfId="35621" xr:uid="{00000000-0005-0000-0000-000052380000}"/>
    <cellStyle name="SAPBEXexcCritical5 9 6" xfId="42629" xr:uid="{00000000-0005-0000-0000-000053380000}"/>
    <cellStyle name="SAPBEXexcCritical5 9 7" xfId="53285" xr:uid="{00000000-0005-0000-0000-000054380000}"/>
    <cellStyle name="SAPBEXexcCritical6" xfId="258" xr:uid="{00000000-0005-0000-0000-000055380000}"/>
    <cellStyle name="SAPBEXexcCritical6 10" xfId="1891" xr:uid="{00000000-0005-0000-0000-000056380000}"/>
    <cellStyle name="SAPBEXexcCritical6 10 2" xfId="12245" xr:uid="{00000000-0005-0000-0000-000057380000}"/>
    <cellStyle name="SAPBEXexcCritical6 10 2 2" xfId="19704" xr:uid="{00000000-0005-0000-0000-000058380000}"/>
    <cellStyle name="SAPBEXexcCritical6 10 2 3" xfId="26327" xr:uid="{00000000-0005-0000-0000-000059380000}"/>
    <cellStyle name="SAPBEXexcCritical6 10 2 4" xfId="40329" xr:uid="{00000000-0005-0000-0000-00005A380000}"/>
    <cellStyle name="SAPBEXexcCritical6 10 2 5" xfId="47247" xr:uid="{00000000-0005-0000-0000-00005B380000}"/>
    <cellStyle name="SAPBEXexcCritical6 10 2 6" xfId="47780" xr:uid="{00000000-0005-0000-0000-00005C380000}"/>
    <cellStyle name="SAPBEXexcCritical6 10 3" xfId="11313" xr:uid="{00000000-0005-0000-0000-00005D380000}"/>
    <cellStyle name="SAPBEXexcCritical6 10 4" xfId="18848" xr:uid="{00000000-0005-0000-0000-00005E380000}"/>
    <cellStyle name="SAPBEXexcCritical6 10 5" xfId="36745" xr:uid="{00000000-0005-0000-0000-00005F380000}"/>
    <cellStyle name="SAPBEXexcCritical6 10 6" xfId="43701" xr:uid="{00000000-0005-0000-0000-000060380000}"/>
    <cellStyle name="SAPBEXexcCritical6 10 7" xfId="51409" xr:uid="{00000000-0005-0000-0000-000061380000}"/>
    <cellStyle name="SAPBEXexcCritical6 11" xfId="2104" xr:uid="{00000000-0005-0000-0000-000062380000}"/>
    <cellStyle name="SAPBEXexcCritical6 11 2" xfId="12368" xr:uid="{00000000-0005-0000-0000-000063380000}"/>
    <cellStyle name="SAPBEXexcCritical6 11 2 2" xfId="19825" xr:uid="{00000000-0005-0000-0000-000064380000}"/>
    <cellStyle name="SAPBEXexcCritical6 11 2 3" xfId="26447" xr:uid="{00000000-0005-0000-0000-000065380000}"/>
    <cellStyle name="SAPBEXexcCritical6 11 3" xfId="10240" xr:uid="{00000000-0005-0000-0000-000066380000}"/>
    <cellStyle name="SAPBEXexcCritical6 11 4" xfId="13177" xr:uid="{00000000-0005-0000-0000-000067380000}"/>
    <cellStyle name="SAPBEXexcCritical6 11 5" xfId="20514" xr:uid="{00000000-0005-0000-0000-000068380000}"/>
    <cellStyle name="SAPBEXexcCritical6 11 6" xfId="36999" xr:uid="{00000000-0005-0000-0000-000069380000}"/>
    <cellStyle name="SAPBEXexcCritical6 11 7" xfId="43945" xr:uid="{00000000-0005-0000-0000-00006A380000}"/>
    <cellStyle name="SAPBEXexcCritical6 11 8" xfId="50669" xr:uid="{00000000-0005-0000-0000-00006B380000}"/>
    <cellStyle name="SAPBEXexcCritical6 12" xfId="2259" xr:uid="{00000000-0005-0000-0000-00006C380000}"/>
    <cellStyle name="SAPBEXexcCritical6 12 2" xfId="12512" xr:uid="{00000000-0005-0000-0000-00006D380000}"/>
    <cellStyle name="SAPBEXexcCritical6 12 3" xfId="19949" xr:uid="{00000000-0005-0000-0000-00006E380000}"/>
    <cellStyle name="SAPBEXexcCritical6 12 4" xfId="26567" xr:uid="{00000000-0005-0000-0000-00006F380000}"/>
    <cellStyle name="SAPBEXexcCritical6 13" xfId="2420" xr:uid="{00000000-0005-0000-0000-000070380000}"/>
    <cellStyle name="SAPBEXexcCritical6 13 2" xfId="12660" xr:uid="{00000000-0005-0000-0000-000071380000}"/>
    <cellStyle name="SAPBEXexcCritical6 13 3" xfId="20072" xr:uid="{00000000-0005-0000-0000-000072380000}"/>
    <cellStyle name="SAPBEXexcCritical6 13 4" xfId="26687" xr:uid="{00000000-0005-0000-0000-000073380000}"/>
    <cellStyle name="SAPBEXexcCritical6 14" xfId="3426" xr:uid="{00000000-0005-0000-0000-000074380000}"/>
    <cellStyle name="SAPBEXexcCritical6 14 2" xfId="13377" xr:uid="{00000000-0005-0000-0000-000075380000}"/>
    <cellStyle name="SAPBEXexcCritical6 14 3" xfId="20548" xr:uid="{00000000-0005-0000-0000-000076380000}"/>
    <cellStyle name="SAPBEXexcCritical6 14 4" xfId="27056" xr:uid="{00000000-0005-0000-0000-000077380000}"/>
    <cellStyle name="SAPBEXexcCritical6 15" xfId="3593" xr:uid="{00000000-0005-0000-0000-000078380000}"/>
    <cellStyle name="SAPBEXexcCritical6 15 2" xfId="13518" xr:uid="{00000000-0005-0000-0000-000079380000}"/>
    <cellStyle name="SAPBEXexcCritical6 15 3" xfId="20680" xr:uid="{00000000-0005-0000-0000-00007A380000}"/>
    <cellStyle name="SAPBEXexcCritical6 15 4" xfId="27179" xr:uid="{00000000-0005-0000-0000-00007B380000}"/>
    <cellStyle name="SAPBEXexcCritical6 16" xfId="4292" xr:uid="{00000000-0005-0000-0000-00007C380000}"/>
    <cellStyle name="SAPBEXexcCritical6 16 2" xfId="14155" xr:uid="{00000000-0005-0000-0000-00007D380000}"/>
    <cellStyle name="SAPBEXexcCritical6 16 3" xfId="21217" xr:uid="{00000000-0005-0000-0000-00007E380000}"/>
    <cellStyle name="SAPBEXexcCritical6 16 4" xfId="27691" xr:uid="{00000000-0005-0000-0000-00007F380000}"/>
    <cellStyle name="SAPBEXexcCritical6 17" xfId="4339" xr:uid="{00000000-0005-0000-0000-000080380000}"/>
    <cellStyle name="SAPBEXexcCritical6 17 2" xfId="14201" xr:uid="{00000000-0005-0000-0000-000081380000}"/>
    <cellStyle name="SAPBEXexcCritical6 17 3" xfId="21262" xr:uid="{00000000-0005-0000-0000-000082380000}"/>
    <cellStyle name="SAPBEXexcCritical6 17 4" xfId="27736" xr:uid="{00000000-0005-0000-0000-000083380000}"/>
    <cellStyle name="SAPBEXexcCritical6 18" xfId="4838" xr:uid="{00000000-0005-0000-0000-000084380000}"/>
    <cellStyle name="SAPBEXexcCritical6 18 2" xfId="14700" xr:uid="{00000000-0005-0000-0000-000085380000}"/>
    <cellStyle name="SAPBEXexcCritical6 18 3" xfId="21749" xr:uid="{00000000-0005-0000-0000-000086380000}"/>
    <cellStyle name="SAPBEXexcCritical6 18 4" xfId="28216" xr:uid="{00000000-0005-0000-0000-000087380000}"/>
    <cellStyle name="SAPBEXexcCritical6 19" xfId="4641" xr:uid="{00000000-0005-0000-0000-000088380000}"/>
    <cellStyle name="SAPBEXexcCritical6 19 2" xfId="14503" xr:uid="{00000000-0005-0000-0000-000089380000}"/>
    <cellStyle name="SAPBEXexcCritical6 19 3" xfId="21555" xr:uid="{00000000-0005-0000-0000-00008A380000}"/>
    <cellStyle name="SAPBEXexcCritical6 19 4" xfId="28025" xr:uid="{00000000-0005-0000-0000-00008B380000}"/>
    <cellStyle name="SAPBEXexcCritical6 2" xfId="485" xr:uid="{00000000-0005-0000-0000-00008C380000}"/>
    <cellStyle name="SAPBEXexcCritical6 2 10" xfId="2470" xr:uid="{00000000-0005-0000-0000-00008D380000}"/>
    <cellStyle name="SAPBEXexcCritical6 2 10 2" xfId="12709" xr:uid="{00000000-0005-0000-0000-00008E380000}"/>
    <cellStyle name="SAPBEXexcCritical6 2 10 3" xfId="20118" xr:uid="{00000000-0005-0000-0000-00008F380000}"/>
    <cellStyle name="SAPBEXexcCritical6 2 10 4" xfId="26732" xr:uid="{00000000-0005-0000-0000-000090380000}"/>
    <cellStyle name="SAPBEXexcCritical6 2 11" xfId="3476" xr:uid="{00000000-0005-0000-0000-000091380000}"/>
    <cellStyle name="SAPBEXexcCritical6 2 11 2" xfId="13425" xr:uid="{00000000-0005-0000-0000-000092380000}"/>
    <cellStyle name="SAPBEXexcCritical6 2 11 3" xfId="20594" xr:uid="{00000000-0005-0000-0000-000093380000}"/>
    <cellStyle name="SAPBEXexcCritical6 2 11 4" xfId="27101" xr:uid="{00000000-0005-0000-0000-000094380000}"/>
    <cellStyle name="SAPBEXexcCritical6 2 12" xfId="3645" xr:uid="{00000000-0005-0000-0000-000095380000}"/>
    <cellStyle name="SAPBEXexcCritical6 2 12 2" xfId="13570" xr:uid="{00000000-0005-0000-0000-000096380000}"/>
    <cellStyle name="SAPBEXexcCritical6 2 12 3" xfId="20731" xr:uid="{00000000-0005-0000-0000-000097380000}"/>
    <cellStyle name="SAPBEXexcCritical6 2 12 4" xfId="27230" xr:uid="{00000000-0005-0000-0000-000098380000}"/>
    <cellStyle name="SAPBEXexcCritical6 2 13" xfId="4385" xr:uid="{00000000-0005-0000-0000-000099380000}"/>
    <cellStyle name="SAPBEXexcCritical6 2 13 2" xfId="14247" xr:uid="{00000000-0005-0000-0000-00009A380000}"/>
    <cellStyle name="SAPBEXexcCritical6 2 13 3" xfId="21307" xr:uid="{00000000-0005-0000-0000-00009B380000}"/>
    <cellStyle name="SAPBEXexcCritical6 2 13 4" xfId="27781" xr:uid="{00000000-0005-0000-0000-00009C380000}"/>
    <cellStyle name="SAPBEXexcCritical6 2 14" xfId="4210" xr:uid="{00000000-0005-0000-0000-00009D380000}"/>
    <cellStyle name="SAPBEXexcCritical6 2 14 2" xfId="14073" xr:uid="{00000000-0005-0000-0000-00009E380000}"/>
    <cellStyle name="SAPBEXexcCritical6 2 14 3" xfId="21135" xr:uid="{00000000-0005-0000-0000-00009F380000}"/>
    <cellStyle name="SAPBEXexcCritical6 2 14 4" xfId="27610" xr:uid="{00000000-0005-0000-0000-0000A0380000}"/>
    <cellStyle name="SAPBEXexcCritical6 2 15" xfId="5149" xr:uid="{00000000-0005-0000-0000-0000A1380000}"/>
    <cellStyle name="SAPBEXexcCritical6 2 15 2" xfId="15006" xr:uid="{00000000-0005-0000-0000-0000A2380000}"/>
    <cellStyle name="SAPBEXexcCritical6 2 15 3" xfId="22049" xr:uid="{00000000-0005-0000-0000-0000A3380000}"/>
    <cellStyle name="SAPBEXexcCritical6 2 15 4" xfId="28512" xr:uid="{00000000-0005-0000-0000-0000A4380000}"/>
    <cellStyle name="SAPBEXexcCritical6 2 16" xfId="4766" xr:uid="{00000000-0005-0000-0000-0000A5380000}"/>
    <cellStyle name="SAPBEXexcCritical6 2 16 2" xfId="14628" xr:uid="{00000000-0005-0000-0000-0000A6380000}"/>
    <cellStyle name="SAPBEXexcCritical6 2 16 3" xfId="21677" xr:uid="{00000000-0005-0000-0000-0000A7380000}"/>
    <cellStyle name="SAPBEXexcCritical6 2 16 4" xfId="28147" xr:uid="{00000000-0005-0000-0000-0000A8380000}"/>
    <cellStyle name="SAPBEXexcCritical6 2 17" xfId="5737" xr:uid="{00000000-0005-0000-0000-0000A9380000}"/>
    <cellStyle name="SAPBEXexcCritical6 2 17 2" xfId="15591" xr:uid="{00000000-0005-0000-0000-0000AA380000}"/>
    <cellStyle name="SAPBEXexcCritical6 2 17 3" xfId="22619" xr:uid="{00000000-0005-0000-0000-0000AB380000}"/>
    <cellStyle name="SAPBEXexcCritical6 2 17 4" xfId="29080" xr:uid="{00000000-0005-0000-0000-0000AC380000}"/>
    <cellStyle name="SAPBEXexcCritical6 2 18" xfId="5496" xr:uid="{00000000-0005-0000-0000-0000AD380000}"/>
    <cellStyle name="SAPBEXexcCritical6 2 18 2" xfId="15352" xr:uid="{00000000-0005-0000-0000-0000AE380000}"/>
    <cellStyle name="SAPBEXexcCritical6 2 18 3" xfId="22388" xr:uid="{00000000-0005-0000-0000-0000AF380000}"/>
    <cellStyle name="SAPBEXexcCritical6 2 18 4" xfId="28850" xr:uid="{00000000-0005-0000-0000-0000B0380000}"/>
    <cellStyle name="SAPBEXexcCritical6 2 19" xfId="6652" xr:uid="{00000000-0005-0000-0000-0000B1380000}"/>
    <cellStyle name="SAPBEXexcCritical6 2 19 2" xfId="16495" xr:uid="{00000000-0005-0000-0000-0000B2380000}"/>
    <cellStyle name="SAPBEXexcCritical6 2 19 3" xfId="23499" xr:uid="{00000000-0005-0000-0000-0000B3380000}"/>
    <cellStyle name="SAPBEXexcCritical6 2 19 4" xfId="29948" xr:uid="{00000000-0005-0000-0000-0000B4380000}"/>
    <cellStyle name="SAPBEXexcCritical6 2 2" xfId="662" xr:uid="{00000000-0005-0000-0000-0000B5380000}"/>
    <cellStyle name="SAPBEXexcCritical6 2 2 10" xfId="5410" xr:uid="{00000000-0005-0000-0000-0000B6380000}"/>
    <cellStyle name="SAPBEXexcCritical6 2 2 10 2" xfId="15267" xr:uid="{00000000-0005-0000-0000-0000B7380000}"/>
    <cellStyle name="SAPBEXexcCritical6 2 2 10 2 2" xfId="38582" xr:uid="{00000000-0005-0000-0000-0000B8380000}"/>
    <cellStyle name="SAPBEXexcCritical6 2 2 10 2 3" xfId="45500" xr:uid="{00000000-0005-0000-0000-0000B9380000}"/>
    <cellStyle name="SAPBEXexcCritical6 2 2 10 2 4" xfId="49438" xr:uid="{00000000-0005-0000-0000-0000BA380000}"/>
    <cellStyle name="SAPBEXexcCritical6 2 2 10 3" xfId="22308" xr:uid="{00000000-0005-0000-0000-0000BB380000}"/>
    <cellStyle name="SAPBEXexcCritical6 2 2 10 4" xfId="28770" xr:uid="{00000000-0005-0000-0000-0000BC380000}"/>
    <cellStyle name="SAPBEXexcCritical6 2 2 10 5" xfId="34916" xr:uid="{00000000-0005-0000-0000-0000BD380000}"/>
    <cellStyle name="SAPBEXexcCritical6 2 2 10 6" xfId="41954" xr:uid="{00000000-0005-0000-0000-0000BE380000}"/>
    <cellStyle name="SAPBEXexcCritical6 2 2 10 7" xfId="50348" xr:uid="{00000000-0005-0000-0000-0000BF380000}"/>
    <cellStyle name="SAPBEXexcCritical6 2 2 11" xfId="6623" xr:uid="{00000000-0005-0000-0000-0000C0380000}"/>
    <cellStyle name="SAPBEXexcCritical6 2 2 11 2" xfId="16466" xr:uid="{00000000-0005-0000-0000-0000C1380000}"/>
    <cellStyle name="SAPBEXexcCritical6 2 2 11 2 2" xfId="39027" xr:uid="{00000000-0005-0000-0000-0000C2380000}"/>
    <cellStyle name="SAPBEXexcCritical6 2 2 11 2 3" xfId="45945" xr:uid="{00000000-0005-0000-0000-0000C3380000}"/>
    <cellStyle name="SAPBEXexcCritical6 2 2 11 2 4" xfId="49718" xr:uid="{00000000-0005-0000-0000-0000C4380000}"/>
    <cellStyle name="SAPBEXexcCritical6 2 2 11 3" xfId="23470" xr:uid="{00000000-0005-0000-0000-0000C5380000}"/>
    <cellStyle name="SAPBEXexcCritical6 2 2 11 4" xfId="29919" xr:uid="{00000000-0005-0000-0000-0000C6380000}"/>
    <cellStyle name="SAPBEXexcCritical6 2 2 11 5" xfId="35364" xr:uid="{00000000-0005-0000-0000-0000C7380000}"/>
    <cellStyle name="SAPBEXexcCritical6 2 2 11 6" xfId="42399" xr:uid="{00000000-0005-0000-0000-0000C8380000}"/>
    <cellStyle name="SAPBEXexcCritical6 2 2 11 7" xfId="54255" xr:uid="{00000000-0005-0000-0000-0000C9380000}"/>
    <cellStyle name="SAPBEXexcCritical6 2 2 12" xfId="6877" xr:uid="{00000000-0005-0000-0000-0000CA380000}"/>
    <cellStyle name="SAPBEXexcCritical6 2 2 12 2" xfId="16667" xr:uid="{00000000-0005-0000-0000-0000CB380000}"/>
    <cellStyle name="SAPBEXexcCritical6 2 2 12 2 2" xfId="38944" xr:uid="{00000000-0005-0000-0000-0000CC380000}"/>
    <cellStyle name="SAPBEXexcCritical6 2 2 12 2 3" xfId="45862" xr:uid="{00000000-0005-0000-0000-0000CD380000}"/>
    <cellStyle name="SAPBEXexcCritical6 2 2 12 2 4" xfId="47791" xr:uid="{00000000-0005-0000-0000-0000CE380000}"/>
    <cellStyle name="SAPBEXexcCritical6 2 2 12 3" xfId="23635" xr:uid="{00000000-0005-0000-0000-0000CF380000}"/>
    <cellStyle name="SAPBEXexcCritical6 2 2 12 4" xfId="30073" xr:uid="{00000000-0005-0000-0000-0000D0380000}"/>
    <cellStyle name="SAPBEXexcCritical6 2 2 12 5" xfId="35281" xr:uid="{00000000-0005-0000-0000-0000D1380000}"/>
    <cellStyle name="SAPBEXexcCritical6 2 2 12 6" xfId="42316" xr:uid="{00000000-0005-0000-0000-0000D2380000}"/>
    <cellStyle name="SAPBEXexcCritical6 2 2 12 7" xfId="52748" xr:uid="{00000000-0005-0000-0000-0000D3380000}"/>
    <cellStyle name="SAPBEXexcCritical6 2 2 13" xfId="6052" xr:uid="{00000000-0005-0000-0000-0000D4380000}"/>
    <cellStyle name="SAPBEXexcCritical6 2 2 13 2" xfId="15901" xr:uid="{00000000-0005-0000-0000-0000D5380000}"/>
    <cellStyle name="SAPBEXexcCritical6 2 2 13 2 2" xfId="39895" xr:uid="{00000000-0005-0000-0000-0000D6380000}"/>
    <cellStyle name="SAPBEXexcCritical6 2 2 13 2 3" xfId="46813" xr:uid="{00000000-0005-0000-0000-0000D7380000}"/>
    <cellStyle name="SAPBEXexcCritical6 2 2 13 2 4" xfId="47972" xr:uid="{00000000-0005-0000-0000-0000D8380000}"/>
    <cellStyle name="SAPBEXexcCritical6 2 2 13 3" xfId="22922" xr:uid="{00000000-0005-0000-0000-0000D9380000}"/>
    <cellStyle name="SAPBEXexcCritical6 2 2 13 4" xfId="29382" xr:uid="{00000000-0005-0000-0000-0000DA380000}"/>
    <cellStyle name="SAPBEXexcCritical6 2 2 13 5" xfId="36280" xr:uid="{00000000-0005-0000-0000-0000DB380000}"/>
    <cellStyle name="SAPBEXexcCritical6 2 2 13 6" xfId="43267" xr:uid="{00000000-0005-0000-0000-0000DC380000}"/>
    <cellStyle name="SAPBEXexcCritical6 2 2 13 7" xfId="50877" xr:uid="{00000000-0005-0000-0000-0000DD380000}"/>
    <cellStyle name="SAPBEXexcCritical6 2 2 14" xfId="6074" xr:uid="{00000000-0005-0000-0000-0000DE380000}"/>
    <cellStyle name="SAPBEXexcCritical6 2 2 14 2" xfId="15922" xr:uid="{00000000-0005-0000-0000-0000DF380000}"/>
    <cellStyle name="SAPBEXexcCritical6 2 2 14 2 2" xfId="39161" xr:uid="{00000000-0005-0000-0000-0000E0380000}"/>
    <cellStyle name="SAPBEXexcCritical6 2 2 14 2 3" xfId="46079" xr:uid="{00000000-0005-0000-0000-0000E1380000}"/>
    <cellStyle name="SAPBEXexcCritical6 2 2 14 2 4" xfId="49596" xr:uid="{00000000-0005-0000-0000-0000E2380000}"/>
    <cellStyle name="SAPBEXexcCritical6 2 2 14 3" xfId="22942" xr:uid="{00000000-0005-0000-0000-0000E3380000}"/>
    <cellStyle name="SAPBEXexcCritical6 2 2 14 4" xfId="29401" xr:uid="{00000000-0005-0000-0000-0000E4380000}"/>
    <cellStyle name="SAPBEXexcCritical6 2 2 14 5" xfId="35525" xr:uid="{00000000-0005-0000-0000-0000E5380000}"/>
    <cellStyle name="SAPBEXexcCritical6 2 2 14 6" xfId="42533" xr:uid="{00000000-0005-0000-0000-0000E6380000}"/>
    <cellStyle name="SAPBEXexcCritical6 2 2 14 7" xfId="50628" xr:uid="{00000000-0005-0000-0000-0000E7380000}"/>
    <cellStyle name="SAPBEXexcCritical6 2 2 15" xfId="7105" xr:uid="{00000000-0005-0000-0000-0000E8380000}"/>
    <cellStyle name="SAPBEXexcCritical6 2 2 15 2" xfId="16895" xr:uid="{00000000-0005-0000-0000-0000E9380000}"/>
    <cellStyle name="SAPBEXexcCritical6 2 2 15 2 2" xfId="39670" xr:uid="{00000000-0005-0000-0000-0000EA380000}"/>
    <cellStyle name="SAPBEXexcCritical6 2 2 15 2 3" xfId="46588" xr:uid="{00000000-0005-0000-0000-0000EB380000}"/>
    <cellStyle name="SAPBEXexcCritical6 2 2 15 2 4" xfId="50243" xr:uid="{00000000-0005-0000-0000-0000EC380000}"/>
    <cellStyle name="SAPBEXexcCritical6 2 2 15 3" xfId="23859" xr:uid="{00000000-0005-0000-0000-0000ED380000}"/>
    <cellStyle name="SAPBEXexcCritical6 2 2 15 4" xfId="30294" xr:uid="{00000000-0005-0000-0000-0000EE380000}"/>
    <cellStyle name="SAPBEXexcCritical6 2 2 15 5" xfId="36043" xr:uid="{00000000-0005-0000-0000-0000EF380000}"/>
    <cellStyle name="SAPBEXexcCritical6 2 2 15 6" xfId="43042" xr:uid="{00000000-0005-0000-0000-0000F0380000}"/>
    <cellStyle name="SAPBEXexcCritical6 2 2 15 7" xfId="52320" xr:uid="{00000000-0005-0000-0000-0000F1380000}"/>
    <cellStyle name="SAPBEXexcCritical6 2 2 16" xfId="7343" xr:uid="{00000000-0005-0000-0000-0000F2380000}"/>
    <cellStyle name="SAPBEXexcCritical6 2 2 16 2" xfId="17129" xr:uid="{00000000-0005-0000-0000-0000F3380000}"/>
    <cellStyle name="SAPBEXexcCritical6 2 2 16 2 2" xfId="39625" xr:uid="{00000000-0005-0000-0000-0000F4380000}"/>
    <cellStyle name="SAPBEXexcCritical6 2 2 16 2 3" xfId="46543" xr:uid="{00000000-0005-0000-0000-0000F5380000}"/>
    <cellStyle name="SAPBEXexcCritical6 2 2 16 2 4" xfId="51144" xr:uid="{00000000-0005-0000-0000-0000F6380000}"/>
    <cellStyle name="SAPBEXexcCritical6 2 2 16 3" xfId="24091" xr:uid="{00000000-0005-0000-0000-0000F7380000}"/>
    <cellStyle name="SAPBEXexcCritical6 2 2 16 4" xfId="30520" xr:uid="{00000000-0005-0000-0000-0000F8380000}"/>
    <cellStyle name="SAPBEXexcCritical6 2 2 16 5" xfId="35998" xr:uid="{00000000-0005-0000-0000-0000F9380000}"/>
    <cellStyle name="SAPBEXexcCritical6 2 2 16 6" xfId="42997" xr:uid="{00000000-0005-0000-0000-0000FA380000}"/>
    <cellStyle name="SAPBEXexcCritical6 2 2 16 7" xfId="53340" xr:uid="{00000000-0005-0000-0000-0000FB380000}"/>
    <cellStyle name="SAPBEXexcCritical6 2 2 17" xfId="7113" xr:uid="{00000000-0005-0000-0000-0000FC380000}"/>
    <cellStyle name="SAPBEXexcCritical6 2 2 17 2" xfId="16903" xr:uid="{00000000-0005-0000-0000-0000FD380000}"/>
    <cellStyle name="SAPBEXexcCritical6 2 2 17 2 2" xfId="39637" xr:uid="{00000000-0005-0000-0000-0000FE380000}"/>
    <cellStyle name="SAPBEXexcCritical6 2 2 17 2 3" xfId="46555" xr:uid="{00000000-0005-0000-0000-0000FF380000}"/>
    <cellStyle name="SAPBEXexcCritical6 2 2 17 2 4" xfId="50689" xr:uid="{00000000-0005-0000-0000-000000390000}"/>
    <cellStyle name="SAPBEXexcCritical6 2 2 17 3" xfId="23867" xr:uid="{00000000-0005-0000-0000-000001390000}"/>
    <cellStyle name="SAPBEXexcCritical6 2 2 17 4" xfId="30302" xr:uid="{00000000-0005-0000-0000-000002390000}"/>
    <cellStyle name="SAPBEXexcCritical6 2 2 17 5" xfId="36010" xr:uid="{00000000-0005-0000-0000-000003390000}"/>
    <cellStyle name="SAPBEXexcCritical6 2 2 17 6" xfId="43009" xr:uid="{00000000-0005-0000-0000-000004390000}"/>
    <cellStyle name="SAPBEXexcCritical6 2 2 17 7" xfId="52891" xr:uid="{00000000-0005-0000-0000-000005390000}"/>
    <cellStyle name="SAPBEXexcCritical6 2 2 18" xfId="5898" xr:uid="{00000000-0005-0000-0000-000006390000}"/>
    <cellStyle name="SAPBEXexcCritical6 2 2 18 2" xfId="15751" xr:uid="{00000000-0005-0000-0000-000007390000}"/>
    <cellStyle name="SAPBEXexcCritical6 2 2 18 2 2" xfId="39651" xr:uid="{00000000-0005-0000-0000-000008390000}"/>
    <cellStyle name="SAPBEXexcCritical6 2 2 18 2 3" xfId="46569" xr:uid="{00000000-0005-0000-0000-000009390000}"/>
    <cellStyle name="SAPBEXexcCritical6 2 2 18 2 4" xfId="50252" xr:uid="{00000000-0005-0000-0000-00000A390000}"/>
    <cellStyle name="SAPBEXexcCritical6 2 2 18 3" xfId="22776" xr:uid="{00000000-0005-0000-0000-00000B390000}"/>
    <cellStyle name="SAPBEXexcCritical6 2 2 18 4" xfId="29237" xr:uid="{00000000-0005-0000-0000-00000C390000}"/>
    <cellStyle name="SAPBEXexcCritical6 2 2 18 5" xfId="36024" xr:uid="{00000000-0005-0000-0000-00000D390000}"/>
    <cellStyle name="SAPBEXexcCritical6 2 2 18 6" xfId="43023" xr:uid="{00000000-0005-0000-0000-00000E390000}"/>
    <cellStyle name="SAPBEXexcCritical6 2 2 18 7" xfId="52253" xr:uid="{00000000-0005-0000-0000-00000F390000}"/>
    <cellStyle name="SAPBEXexcCritical6 2 2 19" xfId="7275" xr:uid="{00000000-0005-0000-0000-000010390000}"/>
    <cellStyle name="SAPBEXexcCritical6 2 2 19 2" xfId="17061" xr:uid="{00000000-0005-0000-0000-000011390000}"/>
    <cellStyle name="SAPBEXexcCritical6 2 2 19 2 2" xfId="40230" xr:uid="{00000000-0005-0000-0000-000012390000}"/>
    <cellStyle name="SAPBEXexcCritical6 2 2 19 2 3" xfId="47148" xr:uid="{00000000-0005-0000-0000-000013390000}"/>
    <cellStyle name="SAPBEXexcCritical6 2 2 19 2 4" xfId="48362" xr:uid="{00000000-0005-0000-0000-000014390000}"/>
    <cellStyle name="SAPBEXexcCritical6 2 2 19 3" xfId="24024" xr:uid="{00000000-0005-0000-0000-000015390000}"/>
    <cellStyle name="SAPBEXexcCritical6 2 2 19 4" xfId="30455" xr:uid="{00000000-0005-0000-0000-000016390000}"/>
    <cellStyle name="SAPBEXexcCritical6 2 2 19 5" xfId="36645" xr:uid="{00000000-0005-0000-0000-000017390000}"/>
    <cellStyle name="SAPBEXexcCritical6 2 2 19 6" xfId="43602" xr:uid="{00000000-0005-0000-0000-000018390000}"/>
    <cellStyle name="SAPBEXexcCritical6 2 2 19 7" xfId="54455" xr:uid="{00000000-0005-0000-0000-000019390000}"/>
    <cellStyle name="SAPBEXexcCritical6 2 2 2" xfId="2656" xr:uid="{00000000-0005-0000-0000-00001A390000}"/>
    <cellStyle name="SAPBEXexcCritical6 2 2 2 2" xfId="12889" xr:uid="{00000000-0005-0000-0000-00001B390000}"/>
    <cellStyle name="SAPBEXexcCritical6 2 2 2 2 2" xfId="20292" xr:uid="{00000000-0005-0000-0000-00001C390000}"/>
    <cellStyle name="SAPBEXexcCritical6 2 2 2 2 3" xfId="26902" xr:uid="{00000000-0005-0000-0000-00001D390000}"/>
    <cellStyle name="SAPBEXexcCritical6 2 2 2 2 4" xfId="37728" xr:uid="{00000000-0005-0000-0000-00001E390000}"/>
    <cellStyle name="SAPBEXexcCritical6 2 2 2 2 5" xfId="44672" xr:uid="{00000000-0005-0000-0000-00001F390000}"/>
    <cellStyle name="SAPBEXexcCritical6 2 2 2 2 6" xfId="48511" xr:uid="{00000000-0005-0000-0000-000020390000}"/>
    <cellStyle name="SAPBEXexcCritical6 2 2 2 3" xfId="10481" xr:uid="{00000000-0005-0000-0000-000021390000}"/>
    <cellStyle name="SAPBEXexcCritical6 2 2 2 4" xfId="13130" xr:uid="{00000000-0005-0000-0000-000022390000}"/>
    <cellStyle name="SAPBEXexcCritical6 2 2 2 5" xfId="20506" xr:uid="{00000000-0005-0000-0000-000023390000}"/>
    <cellStyle name="SAPBEXexcCritical6 2 2 2 6" xfId="33987" xr:uid="{00000000-0005-0000-0000-000024390000}"/>
    <cellStyle name="SAPBEXexcCritical6 2 2 2 7" xfId="41121" xr:uid="{00000000-0005-0000-0000-000025390000}"/>
    <cellStyle name="SAPBEXexcCritical6 2 2 2 8" xfId="51366" xr:uid="{00000000-0005-0000-0000-000026390000}"/>
    <cellStyle name="SAPBEXexcCritical6 2 2 20" xfId="7195" xr:uid="{00000000-0005-0000-0000-000027390000}"/>
    <cellStyle name="SAPBEXexcCritical6 2 2 20 2" xfId="16984" xr:uid="{00000000-0005-0000-0000-000028390000}"/>
    <cellStyle name="SAPBEXexcCritical6 2 2 20 2 2" xfId="39844" xr:uid="{00000000-0005-0000-0000-000029390000}"/>
    <cellStyle name="SAPBEXexcCritical6 2 2 20 2 3" xfId="46762" xr:uid="{00000000-0005-0000-0000-00002A390000}"/>
    <cellStyle name="SAPBEXexcCritical6 2 2 20 2 4" xfId="50156" xr:uid="{00000000-0005-0000-0000-00002B390000}"/>
    <cellStyle name="SAPBEXexcCritical6 2 2 20 3" xfId="23946" xr:uid="{00000000-0005-0000-0000-00002C390000}"/>
    <cellStyle name="SAPBEXexcCritical6 2 2 20 4" xfId="30380" xr:uid="{00000000-0005-0000-0000-00002D390000}"/>
    <cellStyle name="SAPBEXexcCritical6 2 2 20 5" xfId="36229" xr:uid="{00000000-0005-0000-0000-00002E390000}"/>
    <cellStyle name="SAPBEXexcCritical6 2 2 20 6" xfId="43216" xr:uid="{00000000-0005-0000-0000-00002F390000}"/>
    <cellStyle name="SAPBEXexcCritical6 2 2 20 7" xfId="50535" xr:uid="{00000000-0005-0000-0000-000030390000}"/>
    <cellStyle name="SAPBEXexcCritical6 2 2 21" xfId="6026" xr:uid="{00000000-0005-0000-0000-000031390000}"/>
    <cellStyle name="SAPBEXexcCritical6 2 2 21 2" xfId="15876" xr:uid="{00000000-0005-0000-0000-000032390000}"/>
    <cellStyle name="SAPBEXexcCritical6 2 2 21 2 2" xfId="40489" xr:uid="{00000000-0005-0000-0000-000033390000}"/>
    <cellStyle name="SAPBEXexcCritical6 2 2 21 2 3" xfId="47407" xr:uid="{00000000-0005-0000-0000-000034390000}"/>
    <cellStyle name="SAPBEXexcCritical6 2 2 21 2 4" xfId="47586" xr:uid="{00000000-0005-0000-0000-000035390000}"/>
    <cellStyle name="SAPBEXexcCritical6 2 2 21 3" xfId="22897" xr:uid="{00000000-0005-0000-0000-000036390000}"/>
    <cellStyle name="SAPBEXexcCritical6 2 2 21 4" xfId="29358" xr:uid="{00000000-0005-0000-0000-000037390000}"/>
    <cellStyle name="SAPBEXexcCritical6 2 2 21 5" xfId="36905" xr:uid="{00000000-0005-0000-0000-000038390000}"/>
    <cellStyle name="SAPBEXexcCritical6 2 2 21 6" xfId="43861" xr:uid="{00000000-0005-0000-0000-000039390000}"/>
    <cellStyle name="SAPBEXexcCritical6 2 2 21 7" xfId="51754" xr:uid="{00000000-0005-0000-0000-00003A390000}"/>
    <cellStyle name="SAPBEXexcCritical6 2 2 22" xfId="7176" xr:uid="{00000000-0005-0000-0000-00003B390000}"/>
    <cellStyle name="SAPBEXexcCritical6 2 2 22 2" xfId="16966" xr:uid="{00000000-0005-0000-0000-00003C390000}"/>
    <cellStyle name="SAPBEXexcCritical6 2 2 22 3" xfId="23929" xr:uid="{00000000-0005-0000-0000-00003D390000}"/>
    <cellStyle name="SAPBEXexcCritical6 2 2 22 4" xfId="30363" xr:uid="{00000000-0005-0000-0000-00003E390000}"/>
    <cellStyle name="SAPBEXexcCritical6 2 2 22 5" xfId="37159" xr:uid="{00000000-0005-0000-0000-00003F390000}"/>
    <cellStyle name="SAPBEXexcCritical6 2 2 22 6" xfId="44105" xr:uid="{00000000-0005-0000-0000-000040390000}"/>
    <cellStyle name="SAPBEXexcCritical6 2 2 22 7" xfId="53189" xr:uid="{00000000-0005-0000-0000-000041390000}"/>
    <cellStyle name="SAPBEXexcCritical6 2 2 23" xfId="8463" xr:uid="{00000000-0005-0000-0000-000042390000}"/>
    <cellStyle name="SAPBEXexcCritical6 2 2 23 2" xfId="18247" xr:uid="{00000000-0005-0000-0000-000043390000}"/>
    <cellStyle name="SAPBEXexcCritical6 2 2 23 3" xfId="25184" xr:uid="{00000000-0005-0000-0000-000044390000}"/>
    <cellStyle name="SAPBEXexcCritical6 2 2 23 4" xfId="31597" xr:uid="{00000000-0005-0000-0000-000045390000}"/>
    <cellStyle name="SAPBEXexcCritical6 2 2 24" xfId="7805" xr:uid="{00000000-0005-0000-0000-000046390000}"/>
    <cellStyle name="SAPBEXexcCritical6 2 2 24 2" xfId="17590" xr:uid="{00000000-0005-0000-0000-000047390000}"/>
    <cellStyle name="SAPBEXexcCritical6 2 2 24 3" xfId="24544" xr:uid="{00000000-0005-0000-0000-000048390000}"/>
    <cellStyle name="SAPBEXexcCritical6 2 2 24 4" xfId="30969" xr:uid="{00000000-0005-0000-0000-000049390000}"/>
    <cellStyle name="SAPBEXexcCritical6 2 2 25" xfId="8098" xr:uid="{00000000-0005-0000-0000-00004A390000}"/>
    <cellStyle name="SAPBEXexcCritical6 2 2 25 2" xfId="17882" xr:uid="{00000000-0005-0000-0000-00004B390000}"/>
    <cellStyle name="SAPBEXexcCritical6 2 2 25 3" xfId="24828" xr:uid="{00000000-0005-0000-0000-00004C390000}"/>
    <cellStyle name="SAPBEXexcCritical6 2 2 25 4" xfId="31248" xr:uid="{00000000-0005-0000-0000-00004D390000}"/>
    <cellStyle name="SAPBEXexcCritical6 2 2 26" xfId="8210" xr:uid="{00000000-0005-0000-0000-00004E390000}"/>
    <cellStyle name="SAPBEXexcCritical6 2 2 26 2" xfId="17994" xr:uid="{00000000-0005-0000-0000-00004F390000}"/>
    <cellStyle name="SAPBEXexcCritical6 2 2 26 3" xfId="24938" xr:uid="{00000000-0005-0000-0000-000050390000}"/>
    <cellStyle name="SAPBEXexcCritical6 2 2 26 4" xfId="31357" xr:uid="{00000000-0005-0000-0000-000051390000}"/>
    <cellStyle name="SAPBEXexcCritical6 2 2 27" xfId="8146" xr:uid="{00000000-0005-0000-0000-000052390000}"/>
    <cellStyle name="SAPBEXexcCritical6 2 2 27 2" xfId="17930" xr:uid="{00000000-0005-0000-0000-000053390000}"/>
    <cellStyle name="SAPBEXexcCritical6 2 2 27 3" xfId="24875" xr:uid="{00000000-0005-0000-0000-000054390000}"/>
    <cellStyle name="SAPBEXexcCritical6 2 2 27 4" xfId="31295" xr:uid="{00000000-0005-0000-0000-000055390000}"/>
    <cellStyle name="SAPBEXexcCritical6 2 2 28" xfId="7728" xr:uid="{00000000-0005-0000-0000-000056390000}"/>
    <cellStyle name="SAPBEXexcCritical6 2 2 28 2" xfId="17513" xr:uid="{00000000-0005-0000-0000-000057390000}"/>
    <cellStyle name="SAPBEXexcCritical6 2 2 28 3" xfId="24470" xr:uid="{00000000-0005-0000-0000-000058390000}"/>
    <cellStyle name="SAPBEXexcCritical6 2 2 28 4" xfId="30896" xr:uid="{00000000-0005-0000-0000-000059390000}"/>
    <cellStyle name="SAPBEXexcCritical6 2 2 29" xfId="8566" xr:uid="{00000000-0005-0000-0000-00005A390000}"/>
    <cellStyle name="SAPBEXexcCritical6 2 2 29 2" xfId="18350" xr:uid="{00000000-0005-0000-0000-00005B390000}"/>
    <cellStyle name="SAPBEXexcCritical6 2 2 29 3" xfId="25286" xr:uid="{00000000-0005-0000-0000-00005C390000}"/>
    <cellStyle name="SAPBEXexcCritical6 2 2 29 4" xfId="31699" xr:uid="{00000000-0005-0000-0000-00005D390000}"/>
    <cellStyle name="SAPBEXexcCritical6 2 2 3" xfId="3770" xr:uid="{00000000-0005-0000-0000-00005E390000}"/>
    <cellStyle name="SAPBEXexcCritical6 2 2 3 2" xfId="13692" xr:uid="{00000000-0005-0000-0000-00005F390000}"/>
    <cellStyle name="SAPBEXexcCritical6 2 2 3 2 2" xfId="37282" xr:uid="{00000000-0005-0000-0000-000060390000}"/>
    <cellStyle name="SAPBEXexcCritical6 2 2 3 2 3" xfId="44228" xr:uid="{00000000-0005-0000-0000-000061390000}"/>
    <cellStyle name="SAPBEXexcCritical6 2 2 3 2 4" xfId="54547" xr:uid="{00000000-0005-0000-0000-000062390000}"/>
    <cellStyle name="SAPBEXexcCritical6 2 2 3 3" xfId="20846" xr:uid="{00000000-0005-0000-0000-000063390000}"/>
    <cellStyle name="SAPBEXexcCritical6 2 2 3 4" xfId="27345" xr:uid="{00000000-0005-0000-0000-000064390000}"/>
    <cellStyle name="SAPBEXexcCritical6 2 2 3 5" xfId="33534" xr:uid="{00000000-0005-0000-0000-000065390000}"/>
    <cellStyle name="SAPBEXexcCritical6 2 2 3 6" xfId="40670" xr:uid="{00000000-0005-0000-0000-000066390000}"/>
    <cellStyle name="SAPBEXexcCritical6 2 2 3 7" xfId="51678" xr:uid="{00000000-0005-0000-0000-000067390000}"/>
    <cellStyle name="SAPBEXexcCritical6 2 2 30" xfId="11681" xr:uid="{00000000-0005-0000-0000-000068390000}"/>
    <cellStyle name="SAPBEXexcCritical6 2 2 30 2" xfId="19140" xr:uid="{00000000-0005-0000-0000-000069390000}"/>
    <cellStyle name="SAPBEXexcCritical6 2 2 30 3" xfId="25772" xr:uid="{00000000-0005-0000-0000-00006A390000}"/>
    <cellStyle name="SAPBEXexcCritical6 2 2 31" xfId="9414" xr:uid="{00000000-0005-0000-0000-00006B390000}"/>
    <cellStyle name="SAPBEXexcCritical6 2 2 32" xfId="13843" xr:uid="{00000000-0005-0000-0000-00006C390000}"/>
    <cellStyle name="SAPBEXexcCritical6 2 2 33" xfId="32206" xr:uid="{00000000-0005-0000-0000-00006D390000}"/>
    <cellStyle name="SAPBEXexcCritical6 2 2 34" xfId="32106" xr:uid="{00000000-0005-0000-0000-00006E390000}"/>
    <cellStyle name="SAPBEXexcCritical6 2 2 35" xfId="50017" xr:uid="{00000000-0005-0000-0000-00006F390000}"/>
    <cellStyle name="SAPBEXexcCritical6 2 2 4" xfId="4035" xr:uid="{00000000-0005-0000-0000-000070390000}"/>
    <cellStyle name="SAPBEXexcCritical6 2 2 4 2" xfId="13922" xr:uid="{00000000-0005-0000-0000-000071390000}"/>
    <cellStyle name="SAPBEXexcCritical6 2 2 4 2 2" xfId="38100" xr:uid="{00000000-0005-0000-0000-000072390000}"/>
    <cellStyle name="SAPBEXexcCritical6 2 2 4 2 3" xfId="45025" xr:uid="{00000000-0005-0000-0000-000073390000}"/>
    <cellStyle name="SAPBEXexcCritical6 2 2 4 2 4" xfId="54586" xr:uid="{00000000-0005-0000-0000-000074390000}"/>
    <cellStyle name="SAPBEXexcCritical6 2 2 4 3" xfId="21018" xr:uid="{00000000-0005-0000-0000-000075390000}"/>
    <cellStyle name="SAPBEXexcCritical6 2 2 4 4" xfId="27514" xr:uid="{00000000-0005-0000-0000-000076390000}"/>
    <cellStyle name="SAPBEXexcCritical6 2 2 4 5" xfId="34435" xr:uid="{00000000-0005-0000-0000-000077390000}"/>
    <cellStyle name="SAPBEXexcCritical6 2 2 4 6" xfId="41479" xr:uid="{00000000-0005-0000-0000-000078390000}"/>
    <cellStyle name="SAPBEXexcCritical6 2 2 4 7" xfId="53058" xr:uid="{00000000-0005-0000-0000-000079390000}"/>
    <cellStyle name="SAPBEXexcCritical6 2 2 5" xfId="4999" xr:uid="{00000000-0005-0000-0000-00007A390000}"/>
    <cellStyle name="SAPBEXexcCritical6 2 2 5 2" xfId="14856" xr:uid="{00000000-0005-0000-0000-00007B390000}"/>
    <cellStyle name="SAPBEXexcCritical6 2 2 5 2 2" xfId="37855" xr:uid="{00000000-0005-0000-0000-00007C390000}"/>
    <cellStyle name="SAPBEXexcCritical6 2 2 5 2 3" xfId="44795" xr:uid="{00000000-0005-0000-0000-00007D390000}"/>
    <cellStyle name="SAPBEXexcCritical6 2 2 5 2 4" xfId="49258" xr:uid="{00000000-0005-0000-0000-00007E390000}"/>
    <cellStyle name="SAPBEXexcCritical6 2 2 5 3" xfId="21902" xr:uid="{00000000-0005-0000-0000-00007F390000}"/>
    <cellStyle name="SAPBEXexcCritical6 2 2 5 4" xfId="28366" xr:uid="{00000000-0005-0000-0000-000080390000}"/>
    <cellStyle name="SAPBEXexcCritical6 2 2 5 5" xfId="34112" xr:uid="{00000000-0005-0000-0000-000081390000}"/>
    <cellStyle name="SAPBEXexcCritical6 2 2 5 6" xfId="41244" xr:uid="{00000000-0005-0000-0000-000082390000}"/>
    <cellStyle name="SAPBEXexcCritical6 2 2 5 7" xfId="53006" xr:uid="{00000000-0005-0000-0000-000083390000}"/>
    <cellStyle name="SAPBEXexcCritical6 2 2 6" xfId="5128" xr:uid="{00000000-0005-0000-0000-000084390000}"/>
    <cellStyle name="SAPBEXexcCritical6 2 2 6 2" xfId="14985" xr:uid="{00000000-0005-0000-0000-000085390000}"/>
    <cellStyle name="SAPBEXexcCritical6 2 2 6 2 2" xfId="37963" xr:uid="{00000000-0005-0000-0000-000086390000}"/>
    <cellStyle name="SAPBEXexcCritical6 2 2 6 2 3" xfId="44901" xr:uid="{00000000-0005-0000-0000-000087390000}"/>
    <cellStyle name="SAPBEXexcCritical6 2 2 6 2 4" xfId="51813" xr:uid="{00000000-0005-0000-0000-000088390000}"/>
    <cellStyle name="SAPBEXexcCritical6 2 2 6 3" xfId="22028" xr:uid="{00000000-0005-0000-0000-000089390000}"/>
    <cellStyle name="SAPBEXexcCritical6 2 2 6 4" xfId="28491" xr:uid="{00000000-0005-0000-0000-00008A390000}"/>
    <cellStyle name="SAPBEXexcCritical6 2 2 6 5" xfId="34221" xr:uid="{00000000-0005-0000-0000-00008B390000}"/>
    <cellStyle name="SAPBEXexcCritical6 2 2 6 6" xfId="41351" xr:uid="{00000000-0005-0000-0000-00008C390000}"/>
    <cellStyle name="SAPBEXexcCritical6 2 2 6 7" xfId="52659" xr:uid="{00000000-0005-0000-0000-00008D390000}"/>
    <cellStyle name="SAPBEXexcCritical6 2 2 7" xfId="4689" xr:uid="{00000000-0005-0000-0000-00008E390000}"/>
    <cellStyle name="SAPBEXexcCritical6 2 2 7 2" xfId="14551" xr:uid="{00000000-0005-0000-0000-00008F390000}"/>
    <cellStyle name="SAPBEXexcCritical6 2 2 7 2 2" xfId="37797" xr:uid="{00000000-0005-0000-0000-000090390000}"/>
    <cellStyle name="SAPBEXexcCritical6 2 2 7 2 3" xfId="44738" xr:uid="{00000000-0005-0000-0000-000091390000}"/>
    <cellStyle name="SAPBEXexcCritical6 2 2 7 2 4" xfId="54587" xr:uid="{00000000-0005-0000-0000-000092390000}"/>
    <cellStyle name="SAPBEXexcCritical6 2 2 7 3" xfId="21603" xr:uid="{00000000-0005-0000-0000-000093390000}"/>
    <cellStyle name="SAPBEXexcCritical6 2 2 7 4" xfId="28073" xr:uid="{00000000-0005-0000-0000-000094390000}"/>
    <cellStyle name="SAPBEXexcCritical6 2 2 7 5" xfId="34055" xr:uid="{00000000-0005-0000-0000-000095390000}"/>
    <cellStyle name="SAPBEXexcCritical6 2 2 7 6" xfId="41187" xr:uid="{00000000-0005-0000-0000-000096390000}"/>
    <cellStyle name="SAPBEXexcCritical6 2 2 7 7" xfId="50986" xr:uid="{00000000-0005-0000-0000-000097390000}"/>
    <cellStyle name="SAPBEXexcCritical6 2 2 8" xfId="4709" xr:uid="{00000000-0005-0000-0000-000098390000}"/>
    <cellStyle name="SAPBEXexcCritical6 2 2 8 2" xfId="14571" xr:uid="{00000000-0005-0000-0000-000099390000}"/>
    <cellStyle name="SAPBEXexcCritical6 2 2 8 2 2" xfId="38383" xr:uid="{00000000-0005-0000-0000-00009A390000}"/>
    <cellStyle name="SAPBEXexcCritical6 2 2 8 2 3" xfId="45301" xr:uid="{00000000-0005-0000-0000-00009B390000}"/>
    <cellStyle name="SAPBEXexcCritical6 2 2 8 2 4" xfId="49687" xr:uid="{00000000-0005-0000-0000-00009C390000}"/>
    <cellStyle name="SAPBEXexcCritical6 2 2 8 3" xfId="21621" xr:uid="{00000000-0005-0000-0000-00009D390000}"/>
    <cellStyle name="SAPBEXexcCritical6 2 2 8 4" xfId="28091" xr:uid="{00000000-0005-0000-0000-00009E390000}"/>
    <cellStyle name="SAPBEXexcCritical6 2 2 8 5" xfId="34717" xr:uid="{00000000-0005-0000-0000-00009F390000}"/>
    <cellStyle name="SAPBEXexcCritical6 2 2 8 6" xfId="41755" xr:uid="{00000000-0005-0000-0000-0000A0390000}"/>
    <cellStyle name="SAPBEXexcCritical6 2 2 8 7" xfId="52289" xr:uid="{00000000-0005-0000-0000-0000A1390000}"/>
    <cellStyle name="SAPBEXexcCritical6 2 2 9" xfId="4576" xr:uid="{00000000-0005-0000-0000-0000A2390000}"/>
    <cellStyle name="SAPBEXexcCritical6 2 2 9 2" xfId="14438" xr:uid="{00000000-0005-0000-0000-0000A3390000}"/>
    <cellStyle name="SAPBEXexcCritical6 2 2 9 2 2" xfId="38461" xr:uid="{00000000-0005-0000-0000-0000A4390000}"/>
    <cellStyle name="SAPBEXexcCritical6 2 2 9 2 3" xfId="45379" xr:uid="{00000000-0005-0000-0000-0000A5390000}"/>
    <cellStyle name="SAPBEXexcCritical6 2 2 9 2 4" xfId="48915" xr:uid="{00000000-0005-0000-0000-0000A6390000}"/>
    <cellStyle name="SAPBEXexcCritical6 2 2 9 3" xfId="21493" xr:uid="{00000000-0005-0000-0000-0000A7390000}"/>
    <cellStyle name="SAPBEXexcCritical6 2 2 9 4" xfId="27964" xr:uid="{00000000-0005-0000-0000-0000A8390000}"/>
    <cellStyle name="SAPBEXexcCritical6 2 2 9 5" xfId="34795" xr:uid="{00000000-0005-0000-0000-0000A9390000}"/>
    <cellStyle name="SAPBEXexcCritical6 2 2 9 6" xfId="41833" xr:uid="{00000000-0005-0000-0000-0000AA390000}"/>
    <cellStyle name="SAPBEXexcCritical6 2 2 9 7" xfId="53895" xr:uid="{00000000-0005-0000-0000-0000AB390000}"/>
    <cellStyle name="SAPBEXexcCritical6 2 20" xfId="7796" xr:uid="{00000000-0005-0000-0000-0000AC390000}"/>
    <cellStyle name="SAPBEXexcCritical6 2 20 2" xfId="17581" xr:uid="{00000000-0005-0000-0000-0000AD390000}"/>
    <cellStyle name="SAPBEXexcCritical6 2 20 3" xfId="24535" xr:uid="{00000000-0005-0000-0000-0000AE390000}"/>
    <cellStyle name="SAPBEXexcCritical6 2 20 4" xfId="30960" xr:uid="{00000000-0005-0000-0000-0000AF390000}"/>
    <cellStyle name="SAPBEXexcCritical6 2 21" xfId="8789" xr:uid="{00000000-0005-0000-0000-0000B0390000}"/>
    <cellStyle name="SAPBEXexcCritical6 2 21 2" xfId="18573" xr:uid="{00000000-0005-0000-0000-0000B1390000}"/>
    <cellStyle name="SAPBEXexcCritical6 2 21 3" xfId="25505" xr:uid="{00000000-0005-0000-0000-0000B2390000}"/>
    <cellStyle name="SAPBEXexcCritical6 2 21 4" xfId="31917" xr:uid="{00000000-0005-0000-0000-0000B3390000}"/>
    <cellStyle name="SAPBEXexcCritical6 2 22" xfId="11569" xr:uid="{00000000-0005-0000-0000-0000B4390000}"/>
    <cellStyle name="SAPBEXexcCritical6 2 22 2" xfId="19028" xr:uid="{00000000-0005-0000-0000-0000B5390000}"/>
    <cellStyle name="SAPBEXexcCritical6 2 22 3" xfId="25660" xr:uid="{00000000-0005-0000-0000-0000B6390000}"/>
    <cellStyle name="SAPBEXexcCritical6 2 23" xfId="9284" xr:uid="{00000000-0005-0000-0000-0000B7390000}"/>
    <cellStyle name="SAPBEXexcCritical6 2 24" xfId="9202" xr:uid="{00000000-0005-0000-0000-0000B8390000}"/>
    <cellStyle name="SAPBEXexcCritical6 2 25" xfId="53278" xr:uid="{00000000-0005-0000-0000-0000B9390000}"/>
    <cellStyle name="SAPBEXexcCritical6 2 3" xfId="922" xr:uid="{00000000-0005-0000-0000-0000BA390000}"/>
    <cellStyle name="SAPBEXexcCritical6 2 3 2" xfId="2791" xr:uid="{00000000-0005-0000-0000-0000BB390000}"/>
    <cellStyle name="SAPBEXexcCritical6 2 3 2 2" xfId="13018" xr:uid="{00000000-0005-0000-0000-0000BC390000}"/>
    <cellStyle name="SAPBEXexcCritical6 2 3 2 2 2" xfId="20414" xr:uid="{00000000-0005-0000-0000-0000BD390000}"/>
    <cellStyle name="SAPBEXexcCritical6 2 3 2 2 3" xfId="27021" xr:uid="{00000000-0005-0000-0000-0000BE390000}"/>
    <cellStyle name="SAPBEXexcCritical6 2 3 2 3" xfId="10628" xr:uid="{00000000-0005-0000-0000-0000BF390000}"/>
    <cellStyle name="SAPBEXexcCritical6 2 3 2 4" xfId="10058" xr:uid="{00000000-0005-0000-0000-0000C0390000}"/>
    <cellStyle name="SAPBEXexcCritical6 2 3 2 5" xfId="9689" xr:uid="{00000000-0005-0000-0000-0000C1390000}"/>
    <cellStyle name="SAPBEXexcCritical6 2 3 2 6" xfId="38271" xr:uid="{00000000-0005-0000-0000-0000C2390000}"/>
    <cellStyle name="SAPBEXexcCritical6 2 3 2 7" xfId="45189" xr:uid="{00000000-0005-0000-0000-0000C3390000}"/>
    <cellStyle name="SAPBEXexcCritical6 2 3 2 8" xfId="49873" xr:uid="{00000000-0005-0000-0000-0000C4390000}"/>
    <cellStyle name="SAPBEXexcCritical6 2 3 3" xfId="11801" xr:uid="{00000000-0005-0000-0000-0000C5390000}"/>
    <cellStyle name="SAPBEXexcCritical6 2 3 3 2" xfId="19260" xr:uid="{00000000-0005-0000-0000-0000C6390000}"/>
    <cellStyle name="SAPBEXexcCritical6 2 3 3 3" xfId="25892" xr:uid="{00000000-0005-0000-0000-0000C7390000}"/>
    <cellStyle name="SAPBEXexcCritical6 2 3 4" xfId="9622" xr:uid="{00000000-0005-0000-0000-0000C8390000}"/>
    <cellStyle name="SAPBEXexcCritical6 2 3 5" xfId="13801" xr:uid="{00000000-0005-0000-0000-0000C9390000}"/>
    <cellStyle name="SAPBEXexcCritical6 2 3 6" xfId="34605" xr:uid="{00000000-0005-0000-0000-0000CA390000}"/>
    <cellStyle name="SAPBEXexcCritical6 2 3 7" xfId="41643" xr:uid="{00000000-0005-0000-0000-0000CB390000}"/>
    <cellStyle name="SAPBEXexcCritical6 2 3 8" xfId="52158" xr:uid="{00000000-0005-0000-0000-0000CC390000}"/>
    <cellStyle name="SAPBEXexcCritical6 2 4" xfId="1197" xr:uid="{00000000-0005-0000-0000-0000CD390000}"/>
    <cellStyle name="SAPBEXexcCritical6 2 4 2" xfId="10826" xr:uid="{00000000-0005-0000-0000-0000CE390000}"/>
    <cellStyle name="SAPBEXexcCritical6 2 4 2 2" xfId="9221" xr:uid="{00000000-0005-0000-0000-0000CF390000}"/>
    <cellStyle name="SAPBEXexcCritical6 2 4 2 3" xfId="37337" xr:uid="{00000000-0005-0000-0000-0000D0390000}"/>
    <cellStyle name="SAPBEXexcCritical6 2 4 2 4" xfId="44283" xr:uid="{00000000-0005-0000-0000-0000D1390000}"/>
    <cellStyle name="SAPBEXexcCritical6 2 4 2 5" xfId="52588" xr:uid="{00000000-0005-0000-0000-0000D2390000}"/>
    <cellStyle name="SAPBEXexcCritical6 2 4 3" xfId="11976" xr:uid="{00000000-0005-0000-0000-0000D3390000}"/>
    <cellStyle name="SAPBEXexcCritical6 2 4 3 2" xfId="19435" xr:uid="{00000000-0005-0000-0000-0000D4390000}"/>
    <cellStyle name="SAPBEXexcCritical6 2 4 3 3" xfId="26062" xr:uid="{00000000-0005-0000-0000-0000D5390000}"/>
    <cellStyle name="SAPBEXexcCritical6 2 4 4" xfId="9865" xr:uid="{00000000-0005-0000-0000-0000D6390000}"/>
    <cellStyle name="SAPBEXexcCritical6 2 4 5" xfId="11157" xr:uid="{00000000-0005-0000-0000-0000D7390000}"/>
    <cellStyle name="SAPBEXexcCritical6 2 4 6" xfId="33591" xr:uid="{00000000-0005-0000-0000-0000D8390000}"/>
    <cellStyle name="SAPBEXexcCritical6 2 4 7" xfId="40727" xr:uid="{00000000-0005-0000-0000-0000D9390000}"/>
    <cellStyle name="SAPBEXexcCritical6 2 4 8" xfId="51901" xr:uid="{00000000-0005-0000-0000-0000DA390000}"/>
    <cellStyle name="SAPBEXexcCritical6 2 5" xfId="1110" xr:uid="{00000000-0005-0000-0000-0000DB390000}"/>
    <cellStyle name="SAPBEXexcCritical6 2 5 2" xfId="10107" xr:uid="{00000000-0005-0000-0000-0000DC390000}"/>
    <cellStyle name="SAPBEXexcCritical6 2 5 2 2" xfId="14447" xr:uid="{00000000-0005-0000-0000-0000DD390000}"/>
    <cellStyle name="SAPBEXexcCritical6 2 5 2 3" xfId="38748" xr:uid="{00000000-0005-0000-0000-0000DE390000}"/>
    <cellStyle name="SAPBEXexcCritical6 2 5 2 4" xfId="45666" xr:uid="{00000000-0005-0000-0000-0000DF390000}"/>
    <cellStyle name="SAPBEXexcCritical6 2 5 2 5" xfId="49939" xr:uid="{00000000-0005-0000-0000-0000E0390000}"/>
    <cellStyle name="SAPBEXexcCritical6 2 5 3" xfId="10741" xr:uid="{00000000-0005-0000-0000-0000E1390000}"/>
    <cellStyle name="SAPBEXexcCritical6 2 5 3 2" xfId="8894" xr:uid="{00000000-0005-0000-0000-0000E2390000}"/>
    <cellStyle name="SAPBEXexcCritical6 2 5 4" xfId="11896" xr:uid="{00000000-0005-0000-0000-0000E3390000}"/>
    <cellStyle name="SAPBEXexcCritical6 2 5 4 2" xfId="19355" xr:uid="{00000000-0005-0000-0000-0000E4390000}"/>
    <cellStyle name="SAPBEXexcCritical6 2 5 4 3" xfId="25984" xr:uid="{00000000-0005-0000-0000-0000E5390000}"/>
    <cellStyle name="SAPBEXexcCritical6 2 5 5" xfId="9778" xr:uid="{00000000-0005-0000-0000-0000E6390000}"/>
    <cellStyle name="SAPBEXexcCritical6 2 5 6" xfId="13259" xr:uid="{00000000-0005-0000-0000-0000E7390000}"/>
    <cellStyle name="SAPBEXexcCritical6 2 5 7" xfId="35083" xr:uid="{00000000-0005-0000-0000-0000E8390000}"/>
    <cellStyle name="SAPBEXexcCritical6 2 5 8" xfId="42120" xr:uid="{00000000-0005-0000-0000-0000E9390000}"/>
    <cellStyle name="SAPBEXexcCritical6 2 5 9" xfId="52256" xr:uid="{00000000-0005-0000-0000-0000EA390000}"/>
    <cellStyle name="SAPBEXexcCritical6 2 6" xfId="1511" xr:uid="{00000000-0005-0000-0000-0000EB390000}"/>
    <cellStyle name="SAPBEXexcCritical6 2 6 2" xfId="12170" xr:uid="{00000000-0005-0000-0000-0000EC390000}"/>
    <cellStyle name="SAPBEXexcCritical6 2 6 2 2" xfId="19629" xr:uid="{00000000-0005-0000-0000-0000ED390000}"/>
    <cellStyle name="SAPBEXexcCritical6 2 6 2 3" xfId="26252" xr:uid="{00000000-0005-0000-0000-0000EE390000}"/>
    <cellStyle name="SAPBEXexcCritical6 2 6 2 4" xfId="38861" xr:uid="{00000000-0005-0000-0000-0000EF390000}"/>
    <cellStyle name="SAPBEXexcCritical6 2 6 2 5" xfId="45779" xr:uid="{00000000-0005-0000-0000-0000F0390000}"/>
    <cellStyle name="SAPBEXexcCritical6 2 6 2 6" xfId="48375" xr:uid="{00000000-0005-0000-0000-0000F1390000}"/>
    <cellStyle name="SAPBEXexcCritical6 2 6 3" xfId="11063" xr:uid="{00000000-0005-0000-0000-0000F2390000}"/>
    <cellStyle name="SAPBEXexcCritical6 2 6 4" xfId="18715" xr:uid="{00000000-0005-0000-0000-0000F3390000}"/>
    <cellStyle name="SAPBEXexcCritical6 2 6 5" xfId="35197" xr:uid="{00000000-0005-0000-0000-0000F4390000}"/>
    <cellStyle name="SAPBEXexcCritical6 2 6 6" xfId="42233" xr:uid="{00000000-0005-0000-0000-0000F5390000}"/>
    <cellStyle name="SAPBEXexcCritical6 2 6 7" xfId="53976" xr:uid="{00000000-0005-0000-0000-0000F6390000}"/>
    <cellStyle name="SAPBEXexcCritical6 2 7" xfId="1938" xr:uid="{00000000-0005-0000-0000-0000F7390000}"/>
    <cellStyle name="SAPBEXexcCritical6 2 7 2" xfId="12290" xr:uid="{00000000-0005-0000-0000-0000F8390000}"/>
    <cellStyle name="SAPBEXexcCritical6 2 7 2 2" xfId="19749" xr:uid="{00000000-0005-0000-0000-0000F9390000}"/>
    <cellStyle name="SAPBEXexcCritical6 2 7 2 3" xfId="26372" xr:uid="{00000000-0005-0000-0000-0000FA390000}"/>
    <cellStyle name="SAPBEXexcCritical6 2 7 2 4" xfId="39348" xr:uid="{00000000-0005-0000-0000-0000FB390000}"/>
    <cellStyle name="SAPBEXexcCritical6 2 7 2 5" xfId="46266" xr:uid="{00000000-0005-0000-0000-0000FC390000}"/>
    <cellStyle name="SAPBEXexcCritical6 2 7 2 6" xfId="49643" xr:uid="{00000000-0005-0000-0000-0000FD390000}"/>
    <cellStyle name="SAPBEXexcCritical6 2 7 3" xfId="11360" xr:uid="{00000000-0005-0000-0000-0000FE390000}"/>
    <cellStyle name="SAPBEXexcCritical6 2 7 4" xfId="18893" xr:uid="{00000000-0005-0000-0000-0000FF390000}"/>
    <cellStyle name="SAPBEXexcCritical6 2 7 5" xfId="35714" xr:uid="{00000000-0005-0000-0000-0000003A0000}"/>
    <cellStyle name="SAPBEXexcCritical6 2 7 6" xfId="42720" xr:uid="{00000000-0005-0000-0000-0000013A0000}"/>
    <cellStyle name="SAPBEXexcCritical6 2 7 7" xfId="51159" xr:uid="{00000000-0005-0000-0000-0000023A0000}"/>
    <cellStyle name="SAPBEXexcCritical6 2 8" xfId="2150" xr:uid="{00000000-0005-0000-0000-0000033A0000}"/>
    <cellStyle name="SAPBEXexcCritical6 2 8 2" xfId="12414" xr:uid="{00000000-0005-0000-0000-0000043A0000}"/>
    <cellStyle name="SAPBEXexcCritical6 2 8 2 2" xfId="19870" xr:uid="{00000000-0005-0000-0000-0000053A0000}"/>
    <cellStyle name="SAPBEXexcCritical6 2 8 2 3" xfId="26492" xr:uid="{00000000-0005-0000-0000-0000063A0000}"/>
    <cellStyle name="SAPBEXexcCritical6 2 8 2 4" xfId="40374" xr:uid="{00000000-0005-0000-0000-0000073A0000}"/>
    <cellStyle name="SAPBEXexcCritical6 2 8 2 5" xfId="47292" xr:uid="{00000000-0005-0000-0000-0000083A0000}"/>
    <cellStyle name="SAPBEXexcCritical6 2 8 2 6" xfId="48012" xr:uid="{00000000-0005-0000-0000-0000093A0000}"/>
    <cellStyle name="SAPBEXexcCritical6 2 8 3" xfId="10346" xr:uid="{00000000-0005-0000-0000-00000A3A0000}"/>
    <cellStyle name="SAPBEXexcCritical6 2 8 4" xfId="11269" xr:uid="{00000000-0005-0000-0000-00000B3A0000}"/>
    <cellStyle name="SAPBEXexcCritical6 2 8 5" xfId="20535" xr:uid="{00000000-0005-0000-0000-00000C3A0000}"/>
    <cellStyle name="SAPBEXexcCritical6 2 8 6" xfId="36790" xr:uid="{00000000-0005-0000-0000-00000D3A0000}"/>
    <cellStyle name="SAPBEXexcCritical6 2 8 7" xfId="43746" xr:uid="{00000000-0005-0000-0000-00000E3A0000}"/>
    <cellStyle name="SAPBEXexcCritical6 2 8 8" xfId="52159" xr:uid="{00000000-0005-0000-0000-00000F3A0000}"/>
    <cellStyle name="SAPBEXexcCritical6 2 9" xfId="2304" xr:uid="{00000000-0005-0000-0000-0000103A0000}"/>
    <cellStyle name="SAPBEXexcCritical6 2 9 2" xfId="12557" xr:uid="{00000000-0005-0000-0000-0000113A0000}"/>
    <cellStyle name="SAPBEXexcCritical6 2 9 3" xfId="19994" xr:uid="{00000000-0005-0000-0000-0000123A0000}"/>
    <cellStyle name="SAPBEXexcCritical6 2 9 4" xfId="26612" xr:uid="{00000000-0005-0000-0000-0000133A0000}"/>
    <cellStyle name="SAPBEXexcCritical6 2 9 5" xfId="37044" xr:uid="{00000000-0005-0000-0000-0000143A0000}"/>
    <cellStyle name="SAPBEXexcCritical6 2 9 6" xfId="43990" xr:uid="{00000000-0005-0000-0000-0000153A0000}"/>
    <cellStyle name="SAPBEXexcCritical6 2 9 7" xfId="53368" xr:uid="{00000000-0005-0000-0000-0000163A0000}"/>
    <cellStyle name="SAPBEXexcCritical6 20" xfId="5624" xr:uid="{00000000-0005-0000-0000-0000173A0000}"/>
    <cellStyle name="SAPBEXexcCritical6 20 2" xfId="15479" xr:uid="{00000000-0005-0000-0000-0000183A0000}"/>
    <cellStyle name="SAPBEXexcCritical6 20 3" xfId="22511" xr:uid="{00000000-0005-0000-0000-0000193A0000}"/>
    <cellStyle name="SAPBEXexcCritical6 20 4" xfId="28972" xr:uid="{00000000-0005-0000-0000-00001A3A0000}"/>
    <cellStyle name="SAPBEXexcCritical6 21" xfId="6195" xr:uid="{00000000-0005-0000-0000-00001B3A0000}"/>
    <cellStyle name="SAPBEXexcCritical6 21 2" xfId="16043" xr:uid="{00000000-0005-0000-0000-00001C3A0000}"/>
    <cellStyle name="SAPBEXexcCritical6 21 3" xfId="23057" xr:uid="{00000000-0005-0000-0000-00001D3A0000}"/>
    <cellStyle name="SAPBEXexcCritical6 21 4" xfId="29515" xr:uid="{00000000-0005-0000-0000-00001E3A0000}"/>
    <cellStyle name="SAPBEXexcCritical6 22" xfId="6000" xr:uid="{00000000-0005-0000-0000-00001F3A0000}"/>
    <cellStyle name="SAPBEXexcCritical6 22 2" xfId="15851" xr:uid="{00000000-0005-0000-0000-0000203A0000}"/>
    <cellStyle name="SAPBEXexcCritical6 22 3" xfId="22873" xr:uid="{00000000-0005-0000-0000-0000213A0000}"/>
    <cellStyle name="SAPBEXexcCritical6 22 4" xfId="29334" xr:uid="{00000000-0005-0000-0000-0000223A0000}"/>
    <cellStyle name="SAPBEXexcCritical6 23" xfId="8323" xr:uid="{00000000-0005-0000-0000-0000233A0000}"/>
    <cellStyle name="SAPBEXexcCritical6 23 2" xfId="18107" xr:uid="{00000000-0005-0000-0000-0000243A0000}"/>
    <cellStyle name="SAPBEXexcCritical6 23 3" xfId="25047" xr:uid="{00000000-0005-0000-0000-0000253A0000}"/>
    <cellStyle name="SAPBEXexcCritical6 23 4" xfId="31463" xr:uid="{00000000-0005-0000-0000-0000263A0000}"/>
    <cellStyle name="SAPBEXexcCritical6 24" xfId="8252" xr:uid="{00000000-0005-0000-0000-0000273A0000}"/>
    <cellStyle name="SAPBEXexcCritical6 24 2" xfId="18036" xr:uid="{00000000-0005-0000-0000-0000283A0000}"/>
    <cellStyle name="SAPBEXexcCritical6 24 3" xfId="24979" xr:uid="{00000000-0005-0000-0000-0000293A0000}"/>
    <cellStyle name="SAPBEXexcCritical6 24 4" xfId="31397" xr:uid="{00000000-0005-0000-0000-00002A3A0000}"/>
    <cellStyle name="SAPBEXexcCritical6 25" xfId="9113" xr:uid="{00000000-0005-0000-0000-00002B3A0000}"/>
    <cellStyle name="SAPBEXexcCritical6 26" xfId="13143" xr:uid="{00000000-0005-0000-0000-00002C3A0000}"/>
    <cellStyle name="SAPBEXexcCritical6 27" xfId="50514" xr:uid="{00000000-0005-0000-0000-00002D3A0000}"/>
    <cellStyle name="SAPBEXexcCritical6 3" xfId="486" xr:uid="{00000000-0005-0000-0000-00002E3A0000}"/>
    <cellStyle name="SAPBEXexcCritical6 3 10" xfId="2471" xr:uid="{00000000-0005-0000-0000-00002F3A0000}"/>
    <cellStyle name="SAPBEXexcCritical6 3 10 2" xfId="12710" xr:uid="{00000000-0005-0000-0000-0000303A0000}"/>
    <cellStyle name="SAPBEXexcCritical6 3 10 3" xfId="20119" xr:uid="{00000000-0005-0000-0000-0000313A0000}"/>
    <cellStyle name="SAPBEXexcCritical6 3 10 4" xfId="26733" xr:uid="{00000000-0005-0000-0000-0000323A0000}"/>
    <cellStyle name="SAPBEXexcCritical6 3 11" xfId="3477" xr:uid="{00000000-0005-0000-0000-0000333A0000}"/>
    <cellStyle name="SAPBEXexcCritical6 3 11 2" xfId="13426" xr:uid="{00000000-0005-0000-0000-0000343A0000}"/>
    <cellStyle name="SAPBEXexcCritical6 3 11 3" xfId="20595" xr:uid="{00000000-0005-0000-0000-0000353A0000}"/>
    <cellStyle name="SAPBEXexcCritical6 3 11 4" xfId="27102" xr:uid="{00000000-0005-0000-0000-0000363A0000}"/>
    <cellStyle name="SAPBEXexcCritical6 3 12" xfId="3646" xr:uid="{00000000-0005-0000-0000-0000373A0000}"/>
    <cellStyle name="SAPBEXexcCritical6 3 12 2" xfId="13571" xr:uid="{00000000-0005-0000-0000-0000383A0000}"/>
    <cellStyle name="SAPBEXexcCritical6 3 12 3" xfId="20732" xr:uid="{00000000-0005-0000-0000-0000393A0000}"/>
    <cellStyle name="SAPBEXexcCritical6 3 12 4" xfId="27231" xr:uid="{00000000-0005-0000-0000-00003A3A0000}"/>
    <cellStyle name="SAPBEXexcCritical6 3 13" xfId="4386" xr:uid="{00000000-0005-0000-0000-00003B3A0000}"/>
    <cellStyle name="SAPBEXexcCritical6 3 13 2" xfId="14248" xr:uid="{00000000-0005-0000-0000-00003C3A0000}"/>
    <cellStyle name="SAPBEXexcCritical6 3 13 3" xfId="21308" xr:uid="{00000000-0005-0000-0000-00003D3A0000}"/>
    <cellStyle name="SAPBEXexcCritical6 3 13 4" xfId="27782" xr:uid="{00000000-0005-0000-0000-00003E3A0000}"/>
    <cellStyle name="SAPBEXexcCritical6 3 14" xfId="5272" xr:uid="{00000000-0005-0000-0000-00003F3A0000}"/>
    <cellStyle name="SAPBEXexcCritical6 3 14 2" xfId="15129" xr:uid="{00000000-0005-0000-0000-0000403A0000}"/>
    <cellStyle name="SAPBEXexcCritical6 3 14 3" xfId="22171" xr:uid="{00000000-0005-0000-0000-0000413A0000}"/>
    <cellStyle name="SAPBEXexcCritical6 3 14 4" xfId="28634" xr:uid="{00000000-0005-0000-0000-0000423A0000}"/>
    <cellStyle name="SAPBEXexcCritical6 3 15" xfId="4816" xr:uid="{00000000-0005-0000-0000-0000433A0000}"/>
    <cellStyle name="SAPBEXexcCritical6 3 15 2" xfId="14678" xr:uid="{00000000-0005-0000-0000-0000443A0000}"/>
    <cellStyle name="SAPBEXexcCritical6 3 15 3" xfId="21727" xr:uid="{00000000-0005-0000-0000-0000453A0000}"/>
    <cellStyle name="SAPBEXexcCritical6 3 15 4" xfId="28195" xr:uid="{00000000-0005-0000-0000-0000463A0000}"/>
    <cellStyle name="SAPBEXexcCritical6 3 16" xfId="4462" xr:uid="{00000000-0005-0000-0000-0000473A0000}"/>
    <cellStyle name="SAPBEXexcCritical6 3 16 2" xfId="14324" xr:uid="{00000000-0005-0000-0000-0000483A0000}"/>
    <cellStyle name="SAPBEXexcCritical6 3 16 3" xfId="21381" xr:uid="{00000000-0005-0000-0000-0000493A0000}"/>
    <cellStyle name="SAPBEXexcCritical6 3 16 4" xfId="27855" xr:uid="{00000000-0005-0000-0000-00004A3A0000}"/>
    <cellStyle name="SAPBEXexcCritical6 3 17" xfId="5738" xr:uid="{00000000-0005-0000-0000-00004B3A0000}"/>
    <cellStyle name="SAPBEXexcCritical6 3 17 2" xfId="15592" xr:uid="{00000000-0005-0000-0000-00004C3A0000}"/>
    <cellStyle name="SAPBEXexcCritical6 3 17 3" xfId="22620" xr:uid="{00000000-0005-0000-0000-00004D3A0000}"/>
    <cellStyle name="SAPBEXexcCritical6 3 17 4" xfId="29081" xr:uid="{00000000-0005-0000-0000-00004E3A0000}"/>
    <cellStyle name="SAPBEXexcCritical6 3 18" xfId="6445" xr:uid="{00000000-0005-0000-0000-00004F3A0000}"/>
    <cellStyle name="SAPBEXexcCritical6 3 18 2" xfId="16289" xr:uid="{00000000-0005-0000-0000-0000503A0000}"/>
    <cellStyle name="SAPBEXexcCritical6 3 18 3" xfId="23297" xr:uid="{00000000-0005-0000-0000-0000513A0000}"/>
    <cellStyle name="SAPBEXexcCritical6 3 18 4" xfId="29748" xr:uid="{00000000-0005-0000-0000-0000523A0000}"/>
    <cellStyle name="SAPBEXexcCritical6 3 19" xfId="7562" xr:uid="{00000000-0005-0000-0000-0000533A0000}"/>
    <cellStyle name="SAPBEXexcCritical6 3 19 2" xfId="17347" xr:uid="{00000000-0005-0000-0000-0000543A0000}"/>
    <cellStyle name="SAPBEXexcCritical6 3 19 3" xfId="24309" xr:uid="{00000000-0005-0000-0000-0000553A0000}"/>
    <cellStyle name="SAPBEXexcCritical6 3 19 4" xfId="30737" xr:uid="{00000000-0005-0000-0000-0000563A0000}"/>
    <cellStyle name="SAPBEXexcCritical6 3 2" xfId="663" xr:uid="{00000000-0005-0000-0000-0000573A0000}"/>
    <cellStyle name="SAPBEXexcCritical6 3 2 10" xfId="5409" xr:uid="{00000000-0005-0000-0000-0000583A0000}"/>
    <cellStyle name="SAPBEXexcCritical6 3 2 10 2" xfId="15266" xr:uid="{00000000-0005-0000-0000-0000593A0000}"/>
    <cellStyle name="SAPBEXexcCritical6 3 2 10 2 2" xfId="38603" xr:uid="{00000000-0005-0000-0000-00005A3A0000}"/>
    <cellStyle name="SAPBEXexcCritical6 3 2 10 2 3" xfId="45521" xr:uid="{00000000-0005-0000-0000-00005B3A0000}"/>
    <cellStyle name="SAPBEXexcCritical6 3 2 10 2 4" xfId="48796" xr:uid="{00000000-0005-0000-0000-00005C3A0000}"/>
    <cellStyle name="SAPBEXexcCritical6 3 2 10 3" xfId="22307" xr:uid="{00000000-0005-0000-0000-00005D3A0000}"/>
    <cellStyle name="SAPBEXexcCritical6 3 2 10 4" xfId="28769" xr:uid="{00000000-0005-0000-0000-00005E3A0000}"/>
    <cellStyle name="SAPBEXexcCritical6 3 2 10 5" xfId="34937" xr:uid="{00000000-0005-0000-0000-00005F3A0000}"/>
    <cellStyle name="SAPBEXexcCritical6 3 2 10 6" xfId="41975" xr:uid="{00000000-0005-0000-0000-0000603A0000}"/>
    <cellStyle name="SAPBEXexcCritical6 3 2 10 7" xfId="53802" xr:uid="{00000000-0005-0000-0000-0000613A0000}"/>
    <cellStyle name="SAPBEXexcCritical6 3 2 11" xfId="6622" xr:uid="{00000000-0005-0000-0000-0000623A0000}"/>
    <cellStyle name="SAPBEXexcCritical6 3 2 11 2" xfId="16465" xr:uid="{00000000-0005-0000-0000-0000633A0000}"/>
    <cellStyle name="SAPBEXexcCritical6 3 2 11 2 2" xfId="39026" xr:uid="{00000000-0005-0000-0000-0000643A0000}"/>
    <cellStyle name="SAPBEXexcCritical6 3 2 11 2 3" xfId="45944" xr:uid="{00000000-0005-0000-0000-0000653A0000}"/>
    <cellStyle name="SAPBEXexcCritical6 3 2 11 2 4" xfId="48472" xr:uid="{00000000-0005-0000-0000-0000663A0000}"/>
    <cellStyle name="SAPBEXexcCritical6 3 2 11 3" xfId="23469" xr:uid="{00000000-0005-0000-0000-0000673A0000}"/>
    <cellStyle name="SAPBEXexcCritical6 3 2 11 4" xfId="29918" xr:uid="{00000000-0005-0000-0000-0000683A0000}"/>
    <cellStyle name="SAPBEXexcCritical6 3 2 11 5" xfId="35363" xr:uid="{00000000-0005-0000-0000-0000693A0000}"/>
    <cellStyle name="SAPBEXexcCritical6 3 2 11 6" xfId="42398" xr:uid="{00000000-0005-0000-0000-00006A3A0000}"/>
    <cellStyle name="SAPBEXexcCritical6 3 2 11 7" xfId="51999" xr:uid="{00000000-0005-0000-0000-00006B3A0000}"/>
    <cellStyle name="SAPBEXexcCritical6 3 2 12" xfId="6876" xr:uid="{00000000-0005-0000-0000-00006C3A0000}"/>
    <cellStyle name="SAPBEXexcCritical6 3 2 12 2" xfId="16666" xr:uid="{00000000-0005-0000-0000-00006D3A0000}"/>
    <cellStyle name="SAPBEXexcCritical6 3 2 12 2 2" xfId="38870" xr:uid="{00000000-0005-0000-0000-00006E3A0000}"/>
    <cellStyle name="SAPBEXexcCritical6 3 2 12 2 3" xfId="45788" xr:uid="{00000000-0005-0000-0000-00006F3A0000}"/>
    <cellStyle name="SAPBEXexcCritical6 3 2 12 2 4" xfId="50127" xr:uid="{00000000-0005-0000-0000-0000703A0000}"/>
    <cellStyle name="SAPBEXexcCritical6 3 2 12 3" xfId="23634" xr:uid="{00000000-0005-0000-0000-0000713A0000}"/>
    <cellStyle name="SAPBEXexcCritical6 3 2 12 4" xfId="30072" xr:uid="{00000000-0005-0000-0000-0000723A0000}"/>
    <cellStyle name="SAPBEXexcCritical6 3 2 12 5" xfId="35206" xr:uid="{00000000-0005-0000-0000-0000733A0000}"/>
    <cellStyle name="SAPBEXexcCritical6 3 2 12 6" xfId="42242" xr:uid="{00000000-0005-0000-0000-0000743A0000}"/>
    <cellStyle name="SAPBEXexcCritical6 3 2 12 7" xfId="52163" xr:uid="{00000000-0005-0000-0000-0000753A0000}"/>
    <cellStyle name="SAPBEXexcCritical6 3 2 13" xfId="6291" xr:uid="{00000000-0005-0000-0000-0000763A0000}"/>
    <cellStyle name="SAPBEXexcCritical6 3 2 13 2" xfId="16136" xr:uid="{00000000-0005-0000-0000-0000773A0000}"/>
    <cellStyle name="SAPBEXexcCritical6 3 2 13 2 2" xfId="39894" xr:uid="{00000000-0005-0000-0000-0000783A0000}"/>
    <cellStyle name="SAPBEXexcCritical6 3 2 13 2 3" xfId="46812" xr:uid="{00000000-0005-0000-0000-0000793A0000}"/>
    <cellStyle name="SAPBEXexcCritical6 3 2 13 2 4" xfId="48206" xr:uid="{00000000-0005-0000-0000-00007A3A0000}"/>
    <cellStyle name="SAPBEXexcCritical6 3 2 13 3" xfId="23145" xr:uid="{00000000-0005-0000-0000-00007B3A0000}"/>
    <cellStyle name="SAPBEXexcCritical6 3 2 13 4" xfId="29599" xr:uid="{00000000-0005-0000-0000-00007C3A0000}"/>
    <cellStyle name="SAPBEXexcCritical6 3 2 13 5" xfId="36279" xr:uid="{00000000-0005-0000-0000-00007D3A0000}"/>
    <cellStyle name="SAPBEXexcCritical6 3 2 13 6" xfId="43266" xr:uid="{00000000-0005-0000-0000-00007E3A0000}"/>
    <cellStyle name="SAPBEXexcCritical6 3 2 13 7" xfId="53126" xr:uid="{00000000-0005-0000-0000-00007F3A0000}"/>
    <cellStyle name="SAPBEXexcCritical6 3 2 14" xfId="5781" xr:uid="{00000000-0005-0000-0000-0000803A0000}"/>
    <cellStyle name="SAPBEXexcCritical6 3 2 14 2" xfId="15635" xr:uid="{00000000-0005-0000-0000-0000813A0000}"/>
    <cellStyle name="SAPBEXexcCritical6 3 2 14 2 2" xfId="39162" xr:uid="{00000000-0005-0000-0000-0000823A0000}"/>
    <cellStyle name="SAPBEXexcCritical6 3 2 14 2 3" xfId="46080" xr:uid="{00000000-0005-0000-0000-0000833A0000}"/>
    <cellStyle name="SAPBEXexcCritical6 3 2 14 2 4" xfId="50076" xr:uid="{00000000-0005-0000-0000-0000843A0000}"/>
    <cellStyle name="SAPBEXexcCritical6 3 2 14 3" xfId="22663" xr:uid="{00000000-0005-0000-0000-0000853A0000}"/>
    <cellStyle name="SAPBEXexcCritical6 3 2 14 4" xfId="29124" xr:uid="{00000000-0005-0000-0000-0000863A0000}"/>
    <cellStyle name="SAPBEXexcCritical6 3 2 14 5" xfId="35526" xr:uid="{00000000-0005-0000-0000-0000873A0000}"/>
    <cellStyle name="SAPBEXexcCritical6 3 2 14 6" xfId="42534" xr:uid="{00000000-0005-0000-0000-0000883A0000}"/>
    <cellStyle name="SAPBEXexcCritical6 3 2 14 7" xfId="54302" xr:uid="{00000000-0005-0000-0000-0000893A0000}"/>
    <cellStyle name="SAPBEXexcCritical6 3 2 15" xfId="5694" xr:uid="{00000000-0005-0000-0000-00008A3A0000}"/>
    <cellStyle name="SAPBEXexcCritical6 3 2 15 2" xfId="15549" xr:uid="{00000000-0005-0000-0000-00008B3A0000}"/>
    <cellStyle name="SAPBEXexcCritical6 3 2 15 2 2" xfId="40131" xr:uid="{00000000-0005-0000-0000-00008C3A0000}"/>
    <cellStyle name="SAPBEXexcCritical6 3 2 15 2 3" xfId="47049" xr:uid="{00000000-0005-0000-0000-00008D3A0000}"/>
    <cellStyle name="SAPBEXexcCritical6 3 2 15 2 4" xfId="48641" xr:uid="{00000000-0005-0000-0000-00008E3A0000}"/>
    <cellStyle name="SAPBEXexcCritical6 3 2 15 3" xfId="22578" xr:uid="{00000000-0005-0000-0000-00008F3A0000}"/>
    <cellStyle name="SAPBEXexcCritical6 3 2 15 4" xfId="29039" xr:uid="{00000000-0005-0000-0000-0000903A0000}"/>
    <cellStyle name="SAPBEXexcCritical6 3 2 15 5" xfId="36546" xr:uid="{00000000-0005-0000-0000-0000913A0000}"/>
    <cellStyle name="SAPBEXexcCritical6 3 2 15 6" xfId="43503" xr:uid="{00000000-0005-0000-0000-0000923A0000}"/>
    <cellStyle name="SAPBEXexcCritical6 3 2 15 7" xfId="50303" xr:uid="{00000000-0005-0000-0000-0000933A0000}"/>
    <cellStyle name="SAPBEXexcCritical6 3 2 16" xfId="6943" xr:uid="{00000000-0005-0000-0000-0000943A0000}"/>
    <cellStyle name="SAPBEXexcCritical6 3 2 16 2" xfId="16733" xr:uid="{00000000-0005-0000-0000-0000953A0000}"/>
    <cellStyle name="SAPBEXexcCritical6 3 2 16 2 2" xfId="39698" xr:uid="{00000000-0005-0000-0000-0000963A0000}"/>
    <cellStyle name="SAPBEXexcCritical6 3 2 16 2 3" xfId="46616" xr:uid="{00000000-0005-0000-0000-0000973A0000}"/>
    <cellStyle name="SAPBEXexcCritical6 3 2 16 2 4" xfId="48800" xr:uid="{00000000-0005-0000-0000-0000983A0000}"/>
    <cellStyle name="SAPBEXexcCritical6 3 2 16 3" xfId="23701" xr:uid="{00000000-0005-0000-0000-0000993A0000}"/>
    <cellStyle name="SAPBEXexcCritical6 3 2 16 4" xfId="30137" xr:uid="{00000000-0005-0000-0000-00009A3A0000}"/>
    <cellStyle name="SAPBEXexcCritical6 3 2 16 5" xfId="36071" xr:uid="{00000000-0005-0000-0000-00009B3A0000}"/>
    <cellStyle name="SAPBEXexcCritical6 3 2 16 6" xfId="43070" xr:uid="{00000000-0005-0000-0000-00009C3A0000}"/>
    <cellStyle name="SAPBEXexcCritical6 3 2 16 7" xfId="52416" xr:uid="{00000000-0005-0000-0000-00009D3A0000}"/>
    <cellStyle name="SAPBEXexcCritical6 3 2 17" xfId="6939" xr:uid="{00000000-0005-0000-0000-00009E3A0000}"/>
    <cellStyle name="SAPBEXexcCritical6 3 2 17 2" xfId="16729" xr:uid="{00000000-0005-0000-0000-00009F3A0000}"/>
    <cellStyle name="SAPBEXexcCritical6 3 2 17 2 2" xfId="39538" xr:uid="{00000000-0005-0000-0000-0000A03A0000}"/>
    <cellStyle name="SAPBEXexcCritical6 3 2 17 2 3" xfId="46456" xr:uid="{00000000-0005-0000-0000-0000A13A0000}"/>
    <cellStyle name="SAPBEXexcCritical6 3 2 17 2 4" xfId="49713" xr:uid="{00000000-0005-0000-0000-0000A23A0000}"/>
    <cellStyle name="SAPBEXexcCritical6 3 2 17 3" xfId="23697" xr:uid="{00000000-0005-0000-0000-0000A33A0000}"/>
    <cellStyle name="SAPBEXexcCritical6 3 2 17 4" xfId="30133" xr:uid="{00000000-0005-0000-0000-0000A43A0000}"/>
    <cellStyle name="SAPBEXexcCritical6 3 2 17 5" xfId="35909" xr:uid="{00000000-0005-0000-0000-0000A53A0000}"/>
    <cellStyle name="SAPBEXexcCritical6 3 2 17 6" xfId="42910" xr:uid="{00000000-0005-0000-0000-0000A63A0000}"/>
    <cellStyle name="SAPBEXexcCritical6 3 2 17 7" xfId="51551" xr:uid="{00000000-0005-0000-0000-0000A73A0000}"/>
    <cellStyle name="SAPBEXexcCritical6 3 2 18" xfId="7475" xr:uid="{00000000-0005-0000-0000-0000A83A0000}"/>
    <cellStyle name="SAPBEXexcCritical6 3 2 18 2" xfId="17260" xr:uid="{00000000-0005-0000-0000-0000A93A0000}"/>
    <cellStyle name="SAPBEXexcCritical6 3 2 18 2 2" xfId="39312" xr:uid="{00000000-0005-0000-0000-0000AA3A0000}"/>
    <cellStyle name="SAPBEXexcCritical6 3 2 18 2 3" xfId="46230" xr:uid="{00000000-0005-0000-0000-0000AB3A0000}"/>
    <cellStyle name="SAPBEXexcCritical6 3 2 18 2 4" xfId="50105" xr:uid="{00000000-0005-0000-0000-0000AC3A0000}"/>
    <cellStyle name="SAPBEXexcCritical6 3 2 18 3" xfId="24222" xr:uid="{00000000-0005-0000-0000-0000AD3A0000}"/>
    <cellStyle name="SAPBEXexcCritical6 3 2 18 4" xfId="30650" xr:uid="{00000000-0005-0000-0000-0000AE3A0000}"/>
    <cellStyle name="SAPBEXexcCritical6 3 2 18 5" xfId="35678" xr:uid="{00000000-0005-0000-0000-0000AF3A0000}"/>
    <cellStyle name="SAPBEXexcCritical6 3 2 18 6" xfId="42684" xr:uid="{00000000-0005-0000-0000-0000B03A0000}"/>
    <cellStyle name="SAPBEXexcCritical6 3 2 18 7" xfId="52737" xr:uid="{00000000-0005-0000-0000-0000B13A0000}"/>
    <cellStyle name="SAPBEXexcCritical6 3 2 19" xfId="6919" xr:uid="{00000000-0005-0000-0000-0000B23A0000}"/>
    <cellStyle name="SAPBEXexcCritical6 3 2 19 2" xfId="16709" xr:uid="{00000000-0005-0000-0000-0000B33A0000}"/>
    <cellStyle name="SAPBEXexcCritical6 3 2 19 2 2" xfId="40228" xr:uid="{00000000-0005-0000-0000-0000B43A0000}"/>
    <cellStyle name="SAPBEXexcCritical6 3 2 19 2 3" xfId="47146" xr:uid="{00000000-0005-0000-0000-0000B53A0000}"/>
    <cellStyle name="SAPBEXexcCritical6 3 2 19 2 4" xfId="48868" xr:uid="{00000000-0005-0000-0000-0000B63A0000}"/>
    <cellStyle name="SAPBEXexcCritical6 3 2 19 3" xfId="23677" xr:uid="{00000000-0005-0000-0000-0000B73A0000}"/>
    <cellStyle name="SAPBEXexcCritical6 3 2 19 4" xfId="30113" xr:uid="{00000000-0005-0000-0000-0000B83A0000}"/>
    <cellStyle name="SAPBEXexcCritical6 3 2 19 5" xfId="36643" xr:uid="{00000000-0005-0000-0000-0000B93A0000}"/>
    <cellStyle name="SAPBEXexcCritical6 3 2 19 6" xfId="43600" xr:uid="{00000000-0005-0000-0000-0000BA3A0000}"/>
    <cellStyle name="SAPBEXexcCritical6 3 2 19 7" xfId="47823" xr:uid="{00000000-0005-0000-0000-0000BB3A0000}"/>
    <cellStyle name="SAPBEXexcCritical6 3 2 2" xfId="2657" xr:uid="{00000000-0005-0000-0000-0000BC3A0000}"/>
    <cellStyle name="SAPBEXexcCritical6 3 2 2 2" xfId="12890" xr:uid="{00000000-0005-0000-0000-0000BD3A0000}"/>
    <cellStyle name="SAPBEXexcCritical6 3 2 2 2 2" xfId="20293" xr:uid="{00000000-0005-0000-0000-0000BE3A0000}"/>
    <cellStyle name="SAPBEXexcCritical6 3 2 2 2 3" xfId="26903" xr:uid="{00000000-0005-0000-0000-0000BF3A0000}"/>
    <cellStyle name="SAPBEXexcCritical6 3 2 2 2 4" xfId="37451" xr:uid="{00000000-0005-0000-0000-0000C03A0000}"/>
    <cellStyle name="SAPBEXexcCritical6 3 2 2 2 5" xfId="44396" xr:uid="{00000000-0005-0000-0000-0000C13A0000}"/>
    <cellStyle name="SAPBEXexcCritical6 3 2 2 2 6" xfId="52438" xr:uid="{00000000-0005-0000-0000-0000C23A0000}"/>
    <cellStyle name="SAPBEXexcCritical6 3 2 2 3" xfId="10482" xr:uid="{00000000-0005-0000-0000-0000C33A0000}"/>
    <cellStyle name="SAPBEXexcCritical6 3 2 2 4" xfId="13262" xr:uid="{00000000-0005-0000-0000-0000C43A0000}"/>
    <cellStyle name="SAPBEXexcCritical6 3 2 2 5" xfId="18812" xr:uid="{00000000-0005-0000-0000-0000C53A0000}"/>
    <cellStyle name="SAPBEXexcCritical6 3 2 2 6" xfId="33709" xr:uid="{00000000-0005-0000-0000-0000C63A0000}"/>
    <cellStyle name="SAPBEXexcCritical6 3 2 2 7" xfId="40844" xr:uid="{00000000-0005-0000-0000-0000C73A0000}"/>
    <cellStyle name="SAPBEXexcCritical6 3 2 2 8" xfId="53659" xr:uid="{00000000-0005-0000-0000-0000C83A0000}"/>
    <cellStyle name="SAPBEXexcCritical6 3 2 20" xfId="5576" xr:uid="{00000000-0005-0000-0000-0000C93A0000}"/>
    <cellStyle name="SAPBEXexcCritical6 3 2 20 2" xfId="15432" xr:uid="{00000000-0005-0000-0000-0000CA3A0000}"/>
    <cellStyle name="SAPBEXexcCritical6 3 2 20 2 2" xfId="40141" xr:uid="{00000000-0005-0000-0000-0000CB3A0000}"/>
    <cellStyle name="SAPBEXexcCritical6 3 2 20 2 3" xfId="47059" xr:uid="{00000000-0005-0000-0000-0000CC3A0000}"/>
    <cellStyle name="SAPBEXexcCritical6 3 2 20 2 4" xfId="48340" xr:uid="{00000000-0005-0000-0000-0000CD3A0000}"/>
    <cellStyle name="SAPBEXexcCritical6 3 2 20 3" xfId="22467" xr:uid="{00000000-0005-0000-0000-0000CE3A0000}"/>
    <cellStyle name="SAPBEXexcCritical6 3 2 20 4" xfId="28928" xr:uid="{00000000-0005-0000-0000-0000CF3A0000}"/>
    <cellStyle name="SAPBEXexcCritical6 3 2 20 5" xfId="36556" xr:uid="{00000000-0005-0000-0000-0000D03A0000}"/>
    <cellStyle name="SAPBEXexcCritical6 3 2 20 6" xfId="43513" xr:uid="{00000000-0005-0000-0000-0000D13A0000}"/>
    <cellStyle name="SAPBEXexcCritical6 3 2 20 7" xfId="52719" xr:uid="{00000000-0005-0000-0000-0000D23A0000}"/>
    <cellStyle name="SAPBEXexcCritical6 3 2 21" xfId="6901" xr:uid="{00000000-0005-0000-0000-0000D33A0000}"/>
    <cellStyle name="SAPBEXexcCritical6 3 2 21 2" xfId="16691" xr:uid="{00000000-0005-0000-0000-0000D43A0000}"/>
    <cellStyle name="SAPBEXexcCritical6 3 2 21 2 2" xfId="40488" xr:uid="{00000000-0005-0000-0000-0000D53A0000}"/>
    <cellStyle name="SAPBEXexcCritical6 3 2 21 2 3" xfId="47406" xr:uid="{00000000-0005-0000-0000-0000D63A0000}"/>
    <cellStyle name="SAPBEXexcCritical6 3 2 21 2 4" xfId="47587" xr:uid="{00000000-0005-0000-0000-0000D73A0000}"/>
    <cellStyle name="SAPBEXexcCritical6 3 2 21 3" xfId="23659" xr:uid="{00000000-0005-0000-0000-0000D83A0000}"/>
    <cellStyle name="SAPBEXexcCritical6 3 2 21 4" xfId="30096" xr:uid="{00000000-0005-0000-0000-0000D93A0000}"/>
    <cellStyle name="SAPBEXexcCritical6 3 2 21 5" xfId="36904" xr:uid="{00000000-0005-0000-0000-0000DA3A0000}"/>
    <cellStyle name="SAPBEXexcCritical6 3 2 21 6" xfId="43860" xr:uid="{00000000-0005-0000-0000-0000DB3A0000}"/>
    <cellStyle name="SAPBEXexcCritical6 3 2 21 7" xfId="53931" xr:uid="{00000000-0005-0000-0000-0000DC3A0000}"/>
    <cellStyle name="SAPBEXexcCritical6 3 2 22" xfId="5806" xr:uid="{00000000-0005-0000-0000-0000DD3A0000}"/>
    <cellStyle name="SAPBEXexcCritical6 3 2 22 2" xfId="15659" xr:uid="{00000000-0005-0000-0000-0000DE3A0000}"/>
    <cellStyle name="SAPBEXexcCritical6 3 2 22 3" xfId="22686" xr:uid="{00000000-0005-0000-0000-0000DF3A0000}"/>
    <cellStyle name="SAPBEXexcCritical6 3 2 22 4" xfId="29147" xr:uid="{00000000-0005-0000-0000-0000E03A0000}"/>
    <cellStyle name="SAPBEXexcCritical6 3 2 22 5" xfId="37158" xr:uid="{00000000-0005-0000-0000-0000E13A0000}"/>
    <cellStyle name="SAPBEXexcCritical6 3 2 22 6" xfId="44104" xr:uid="{00000000-0005-0000-0000-0000E23A0000}"/>
    <cellStyle name="SAPBEXexcCritical6 3 2 22 7" xfId="51063" xr:uid="{00000000-0005-0000-0000-0000E33A0000}"/>
    <cellStyle name="SAPBEXexcCritical6 3 2 23" xfId="8462" xr:uid="{00000000-0005-0000-0000-0000E43A0000}"/>
    <cellStyle name="SAPBEXexcCritical6 3 2 23 2" xfId="18246" xr:uid="{00000000-0005-0000-0000-0000E53A0000}"/>
    <cellStyle name="SAPBEXexcCritical6 3 2 23 3" xfId="25183" xr:uid="{00000000-0005-0000-0000-0000E63A0000}"/>
    <cellStyle name="SAPBEXexcCritical6 3 2 23 4" xfId="31596" xr:uid="{00000000-0005-0000-0000-0000E73A0000}"/>
    <cellStyle name="SAPBEXexcCritical6 3 2 24" xfId="7926" xr:uid="{00000000-0005-0000-0000-0000E83A0000}"/>
    <cellStyle name="SAPBEXexcCritical6 3 2 24 2" xfId="17710" xr:uid="{00000000-0005-0000-0000-0000E93A0000}"/>
    <cellStyle name="SAPBEXexcCritical6 3 2 24 3" xfId="24661" xr:uid="{00000000-0005-0000-0000-0000EA3A0000}"/>
    <cellStyle name="SAPBEXexcCritical6 3 2 24 4" xfId="31082" xr:uid="{00000000-0005-0000-0000-0000EB3A0000}"/>
    <cellStyle name="SAPBEXexcCritical6 3 2 25" xfId="7790" xr:uid="{00000000-0005-0000-0000-0000EC3A0000}"/>
    <cellStyle name="SAPBEXexcCritical6 3 2 25 2" xfId="17575" xr:uid="{00000000-0005-0000-0000-0000ED3A0000}"/>
    <cellStyle name="SAPBEXexcCritical6 3 2 25 3" xfId="24530" xr:uid="{00000000-0005-0000-0000-0000EE3A0000}"/>
    <cellStyle name="SAPBEXexcCritical6 3 2 25 4" xfId="30955" xr:uid="{00000000-0005-0000-0000-0000EF3A0000}"/>
    <cellStyle name="SAPBEXexcCritical6 3 2 26" xfId="8502" xr:uid="{00000000-0005-0000-0000-0000F03A0000}"/>
    <cellStyle name="SAPBEXexcCritical6 3 2 26 2" xfId="18286" xr:uid="{00000000-0005-0000-0000-0000F13A0000}"/>
    <cellStyle name="SAPBEXexcCritical6 3 2 26 3" xfId="25222" xr:uid="{00000000-0005-0000-0000-0000F23A0000}"/>
    <cellStyle name="SAPBEXexcCritical6 3 2 26 4" xfId="31635" xr:uid="{00000000-0005-0000-0000-0000F33A0000}"/>
    <cellStyle name="SAPBEXexcCritical6 3 2 27" xfId="7778" xr:uid="{00000000-0005-0000-0000-0000F43A0000}"/>
    <cellStyle name="SAPBEXexcCritical6 3 2 27 2" xfId="17563" xr:uid="{00000000-0005-0000-0000-0000F53A0000}"/>
    <cellStyle name="SAPBEXexcCritical6 3 2 27 3" xfId="24519" xr:uid="{00000000-0005-0000-0000-0000F63A0000}"/>
    <cellStyle name="SAPBEXexcCritical6 3 2 27 4" xfId="30945" xr:uid="{00000000-0005-0000-0000-0000F73A0000}"/>
    <cellStyle name="SAPBEXexcCritical6 3 2 28" xfId="8335" xr:uid="{00000000-0005-0000-0000-0000F83A0000}"/>
    <cellStyle name="SAPBEXexcCritical6 3 2 28 2" xfId="18119" xr:uid="{00000000-0005-0000-0000-0000F93A0000}"/>
    <cellStyle name="SAPBEXexcCritical6 3 2 28 3" xfId="25059" xr:uid="{00000000-0005-0000-0000-0000FA3A0000}"/>
    <cellStyle name="SAPBEXexcCritical6 3 2 28 4" xfId="31475" xr:uid="{00000000-0005-0000-0000-0000FB3A0000}"/>
    <cellStyle name="SAPBEXexcCritical6 3 2 29" xfId="8120" xr:uid="{00000000-0005-0000-0000-0000FC3A0000}"/>
    <cellStyle name="SAPBEXexcCritical6 3 2 29 2" xfId="17904" xr:uid="{00000000-0005-0000-0000-0000FD3A0000}"/>
    <cellStyle name="SAPBEXexcCritical6 3 2 29 3" xfId="24850" xr:uid="{00000000-0005-0000-0000-0000FE3A0000}"/>
    <cellStyle name="SAPBEXexcCritical6 3 2 29 4" xfId="31270" xr:uid="{00000000-0005-0000-0000-0000FF3A0000}"/>
    <cellStyle name="SAPBEXexcCritical6 3 2 3" xfId="3769" xr:uid="{00000000-0005-0000-0000-0000003B0000}"/>
    <cellStyle name="SAPBEXexcCritical6 3 2 3 2" xfId="13691" xr:uid="{00000000-0005-0000-0000-0000013B0000}"/>
    <cellStyle name="SAPBEXexcCritical6 3 2 3 2 2" xfId="37657" xr:uid="{00000000-0005-0000-0000-0000023B0000}"/>
    <cellStyle name="SAPBEXexcCritical6 3 2 3 2 3" xfId="44601" xr:uid="{00000000-0005-0000-0000-0000033B0000}"/>
    <cellStyle name="SAPBEXexcCritical6 3 2 3 2 4" xfId="52678" xr:uid="{00000000-0005-0000-0000-0000043B0000}"/>
    <cellStyle name="SAPBEXexcCritical6 3 2 3 3" xfId="20845" xr:uid="{00000000-0005-0000-0000-0000053B0000}"/>
    <cellStyle name="SAPBEXexcCritical6 3 2 3 4" xfId="27344" xr:uid="{00000000-0005-0000-0000-0000063B0000}"/>
    <cellStyle name="SAPBEXexcCritical6 3 2 3 5" xfId="33916" xr:uid="{00000000-0005-0000-0000-0000073B0000}"/>
    <cellStyle name="SAPBEXexcCritical6 3 2 3 6" xfId="41050" xr:uid="{00000000-0005-0000-0000-0000083B0000}"/>
    <cellStyle name="SAPBEXexcCritical6 3 2 3 7" xfId="52188" xr:uid="{00000000-0005-0000-0000-0000093B0000}"/>
    <cellStyle name="SAPBEXexcCritical6 3 2 30" xfId="11682" xr:uid="{00000000-0005-0000-0000-00000A3B0000}"/>
    <cellStyle name="SAPBEXexcCritical6 3 2 30 2" xfId="19141" xr:uid="{00000000-0005-0000-0000-00000B3B0000}"/>
    <cellStyle name="SAPBEXexcCritical6 3 2 30 3" xfId="25773" xr:uid="{00000000-0005-0000-0000-00000C3B0000}"/>
    <cellStyle name="SAPBEXexcCritical6 3 2 31" xfId="9415" xr:uid="{00000000-0005-0000-0000-00000D3B0000}"/>
    <cellStyle name="SAPBEXexcCritical6 3 2 32" xfId="13829" xr:uid="{00000000-0005-0000-0000-00000E3B0000}"/>
    <cellStyle name="SAPBEXexcCritical6 3 2 33" xfId="32205" xr:uid="{00000000-0005-0000-0000-00000F3B0000}"/>
    <cellStyle name="SAPBEXexcCritical6 3 2 34" xfId="32101" xr:uid="{00000000-0005-0000-0000-0000103B0000}"/>
    <cellStyle name="SAPBEXexcCritical6 3 2 35" xfId="49534" xr:uid="{00000000-0005-0000-0000-0000113B0000}"/>
    <cellStyle name="SAPBEXexcCritical6 3 2 4" xfId="4034" xr:uid="{00000000-0005-0000-0000-0000123B0000}"/>
    <cellStyle name="SAPBEXexcCritical6 3 2 4 2" xfId="13921" xr:uid="{00000000-0005-0000-0000-0000133B0000}"/>
    <cellStyle name="SAPBEXexcCritical6 3 2 4 2 2" xfId="37307" xr:uid="{00000000-0005-0000-0000-0000143B0000}"/>
    <cellStyle name="SAPBEXexcCritical6 3 2 4 2 3" xfId="44253" xr:uid="{00000000-0005-0000-0000-0000153B0000}"/>
    <cellStyle name="SAPBEXexcCritical6 3 2 4 2 4" xfId="51175" xr:uid="{00000000-0005-0000-0000-0000163B0000}"/>
    <cellStyle name="SAPBEXexcCritical6 3 2 4 3" xfId="21017" xr:uid="{00000000-0005-0000-0000-0000173B0000}"/>
    <cellStyle name="SAPBEXexcCritical6 3 2 4 4" xfId="27513" xr:uid="{00000000-0005-0000-0000-0000183B0000}"/>
    <cellStyle name="SAPBEXexcCritical6 3 2 4 5" xfId="33559" xr:uid="{00000000-0005-0000-0000-0000193B0000}"/>
    <cellStyle name="SAPBEXexcCritical6 3 2 4 6" xfId="40695" xr:uid="{00000000-0005-0000-0000-00001A3B0000}"/>
    <cellStyle name="SAPBEXexcCritical6 3 2 4 7" xfId="52379" xr:uid="{00000000-0005-0000-0000-00001B3B0000}"/>
    <cellStyle name="SAPBEXexcCritical6 3 2 5" xfId="4998" xr:uid="{00000000-0005-0000-0000-00001C3B0000}"/>
    <cellStyle name="SAPBEXexcCritical6 3 2 5 2" xfId="14855" xr:uid="{00000000-0005-0000-0000-00001D3B0000}"/>
    <cellStyle name="SAPBEXexcCritical6 3 2 5 2 2" xfId="38099" xr:uid="{00000000-0005-0000-0000-00001E3B0000}"/>
    <cellStyle name="SAPBEXexcCritical6 3 2 5 2 3" xfId="45024" xr:uid="{00000000-0005-0000-0000-00001F3B0000}"/>
    <cellStyle name="SAPBEXexcCritical6 3 2 5 2 4" xfId="47986" xr:uid="{00000000-0005-0000-0000-0000203B0000}"/>
    <cellStyle name="SAPBEXexcCritical6 3 2 5 3" xfId="21901" xr:uid="{00000000-0005-0000-0000-0000213B0000}"/>
    <cellStyle name="SAPBEXexcCritical6 3 2 5 4" xfId="28365" xr:uid="{00000000-0005-0000-0000-0000223B0000}"/>
    <cellStyle name="SAPBEXexcCritical6 3 2 5 5" xfId="34434" xr:uid="{00000000-0005-0000-0000-0000233B0000}"/>
    <cellStyle name="SAPBEXexcCritical6 3 2 5 6" xfId="41478" xr:uid="{00000000-0005-0000-0000-0000243B0000}"/>
    <cellStyle name="SAPBEXexcCritical6 3 2 5 7" xfId="50590" xr:uid="{00000000-0005-0000-0000-0000253B0000}"/>
    <cellStyle name="SAPBEXexcCritical6 3 2 6" xfId="5127" xr:uid="{00000000-0005-0000-0000-0000263B0000}"/>
    <cellStyle name="SAPBEXexcCritical6 3 2 6 2" xfId="14984" xr:uid="{00000000-0005-0000-0000-0000273B0000}"/>
    <cellStyle name="SAPBEXexcCritical6 3 2 6 2 2" xfId="37642" xr:uid="{00000000-0005-0000-0000-0000283B0000}"/>
    <cellStyle name="SAPBEXexcCritical6 3 2 6 2 3" xfId="44586" xr:uid="{00000000-0005-0000-0000-0000293B0000}"/>
    <cellStyle name="SAPBEXexcCritical6 3 2 6 2 4" xfId="53381" xr:uid="{00000000-0005-0000-0000-00002A3B0000}"/>
    <cellStyle name="SAPBEXexcCritical6 3 2 6 3" xfId="22027" xr:uid="{00000000-0005-0000-0000-00002B3B0000}"/>
    <cellStyle name="SAPBEXexcCritical6 3 2 6 4" xfId="28490" xr:uid="{00000000-0005-0000-0000-00002C3B0000}"/>
    <cellStyle name="SAPBEXexcCritical6 3 2 6 5" xfId="33901" xr:uid="{00000000-0005-0000-0000-00002D3B0000}"/>
    <cellStyle name="SAPBEXexcCritical6 3 2 6 6" xfId="41035" xr:uid="{00000000-0005-0000-0000-00002E3B0000}"/>
    <cellStyle name="SAPBEXexcCritical6 3 2 6 7" xfId="53971" xr:uid="{00000000-0005-0000-0000-00002F3B0000}"/>
    <cellStyle name="SAPBEXexcCritical6 3 2 7" xfId="4232" xr:uid="{00000000-0005-0000-0000-0000303B0000}"/>
    <cellStyle name="SAPBEXexcCritical6 3 2 7 2" xfId="14095" xr:uid="{00000000-0005-0000-0000-0000313B0000}"/>
    <cellStyle name="SAPBEXexcCritical6 3 2 7 2 2" xfId="37711" xr:uid="{00000000-0005-0000-0000-0000323B0000}"/>
    <cellStyle name="SAPBEXexcCritical6 3 2 7 2 3" xfId="44655" xr:uid="{00000000-0005-0000-0000-0000333B0000}"/>
    <cellStyle name="SAPBEXexcCritical6 3 2 7 2 4" xfId="49110" xr:uid="{00000000-0005-0000-0000-0000343B0000}"/>
    <cellStyle name="SAPBEXexcCritical6 3 2 7 3" xfId="21157" xr:uid="{00000000-0005-0000-0000-0000353B0000}"/>
    <cellStyle name="SAPBEXexcCritical6 3 2 7 4" xfId="27632" xr:uid="{00000000-0005-0000-0000-0000363B0000}"/>
    <cellStyle name="SAPBEXexcCritical6 3 2 7 5" xfId="33970" xr:uid="{00000000-0005-0000-0000-0000373B0000}"/>
    <cellStyle name="SAPBEXexcCritical6 3 2 7 6" xfId="41104" xr:uid="{00000000-0005-0000-0000-0000383B0000}"/>
    <cellStyle name="SAPBEXexcCritical6 3 2 7 7" xfId="53786" xr:uid="{00000000-0005-0000-0000-0000393B0000}"/>
    <cellStyle name="SAPBEXexcCritical6 3 2 8" xfId="4627" xr:uid="{00000000-0005-0000-0000-00003A3B0000}"/>
    <cellStyle name="SAPBEXexcCritical6 3 2 8 2" xfId="14489" xr:uid="{00000000-0005-0000-0000-00003B3B0000}"/>
    <cellStyle name="SAPBEXexcCritical6 3 2 8 2 2" xfId="38382" xr:uid="{00000000-0005-0000-0000-00003C3B0000}"/>
    <cellStyle name="SAPBEXexcCritical6 3 2 8 2 3" xfId="45300" xr:uid="{00000000-0005-0000-0000-00003D3B0000}"/>
    <cellStyle name="SAPBEXexcCritical6 3 2 8 2 4" xfId="48423" xr:uid="{00000000-0005-0000-0000-00003E3B0000}"/>
    <cellStyle name="SAPBEXexcCritical6 3 2 8 3" xfId="21541" xr:uid="{00000000-0005-0000-0000-00003F3B0000}"/>
    <cellStyle name="SAPBEXexcCritical6 3 2 8 4" xfId="28012" xr:uid="{00000000-0005-0000-0000-0000403B0000}"/>
    <cellStyle name="SAPBEXexcCritical6 3 2 8 5" xfId="34716" xr:uid="{00000000-0005-0000-0000-0000413B0000}"/>
    <cellStyle name="SAPBEXexcCritical6 3 2 8 6" xfId="41754" xr:uid="{00000000-0005-0000-0000-0000423B0000}"/>
    <cellStyle name="SAPBEXexcCritical6 3 2 8 7" xfId="54403" xr:uid="{00000000-0005-0000-0000-0000433B0000}"/>
    <cellStyle name="SAPBEXexcCritical6 3 2 9" xfId="4662" xr:uid="{00000000-0005-0000-0000-0000443B0000}"/>
    <cellStyle name="SAPBEXexcCritical6 3 2 9 2" xfId="14524" xr:uid="{00000000-0005-0000-0000-0000453B0000}"/>
    <cellStyle name="SAPBEXexcCritical6 3 2 9 2 2" xfId="38460" xr:uid="{00000000-0005-0000-0000-0000463B0000}"/>
    <cellStyle name="SAPBEXexcCritical6 3 2 9 2 3" xfId="45378" xr:uid="{00000000-0005-0000-0000-0000473B0000}"/>
    <cellStyle name="SAPBEXexcCritical6 3 2 9 2 4" xfId="48339" xr:uid="{00000000-0005-0000-0000-0000483B0000}"/>
    <cellStyle name="SAPBEXexcCritical6 3 2 9 3" xfId="21576" xr:uid="{00000000-0005-0000-0000-0000493B0000}"/>
    <cellStyle name="SAPBEXexcCritical6 3 2 9 4" xfId="28046" xr:uid="{00000000-0005-0000-0000-00004A3B0000}"/>
    <cellStyle name="SAPBEXexcCritical6 3 2 9 5" xfId="34794" xr:uid="{00000000-0005-0000-0000-00004B3B0000}"/>
    <cellStyle name="SAPBEXexcCritical6 3 2 9 6" xfId="41832" xr:uid="{00000000-0005-0000-0000-00004C3B0000}"/>
    <cellStyle name="SAPBEXexcCritical6 3 2 9 7" xfId="52366" xr:uid="{00000000-0005-0000-0000-00004D3B0000}"/>
    <cellStyle name="SAPBEXexcCritical6 3 20" xfId="8410" xr:uid="{00000000-0005-0000-0000-00004E3B0000}"/>
    <cellStyle name="SAPBEXexcCritical6 3 20 2" xfId="18194" xr:uid="{00000000-0005-0000-0000-00004F3B0000}"/>
    <cellStyle name="SAPBEXexcCritical6 3 20 3" xfId="25131" xr:uid="{00000000-0005-0000-0000-0000503B0000}"/>
    <cellStyle name="SAPBEXexcCritical6 3 20 4" xfId="31544" xr:uid="{00000000-0005-0000-0000-0000513B0000}"/>
    <cellStyle name="SAPBEXexcCritical6 3 21" xfId="7747" xr:uid="{00000000-0005-0000-0000-0000523B0000}"/>
    <cellStyle name="SAPBEXexcCritical6 3 21 2" xfId="17532" xr:uid="{00000000-0005-0000-0000-0000533B0000}"/>
    <cellStyle name="SAPBEXexcCritical6 3 21 3" xfId="24489" xr:uid="{00000000-0005-0000-0000-0000543B0000}"/>
    <cellStyle name="SAPBEXexcCritical6 3 21 4" xfId="30915" xr:uid="{00000000-0005-0000-0000-0000553B0000}"/>
    <cellStyle name="SAPBEXexcCritical6 3 22" xfId="11570" xr:uid="{00000000-0005-0000-0000-0000563B0000}"/>
    <cellStyle name="SAPBEXexcCritical6 3 22 2" xfId="19029" xr:uid="{00000000-0005-0000-0000-0000573B0000}"/>
    <cellStyle name="SAPBEXexcCritical6 3 22 3" xfId="25661" xr:uid="{00000000-0005-0000-0000-0000583B0000}"/>
    <cellStyle name="SAPBEXexcCritical6 3 23" xfId="9285" xr:uid="{00000000-0005-0000-0000-0000593B0000}"/>
    <cellStyle name="SAPBEXexcCritical6 3 24" xfId="12645" xr:uid="{00000000-0005-0000-0000-00005A3B0000}"/>
    <cellStyle name="SAPBEXexcCritical6 3 25" xfId="51031" xr:uid="{00000000-0005-0000-0000-00005B3B0000}"/>
    <cellStyle name="SAPBEXexcCritical6 3 3" xfId="923" xr:uid="{00000000-0005-0000-0000-00005C3B0000}"/>
    <cellStyle name="SAPBEXexcCritical6 3 3 2" xfId="2800" xr:uid="{00000000-0005-0000-0000-00005D3B0000}"/>
    <cellStyle name="SAPBEXexcCritical6 3 3 2 2" xfId="13027" xr:uid="{00000000-0005-0000-0000-00005E3B0000}"/>
    <cellStyle name="SAPBEXexcCritical6 3 3 2 2 2" xfId="20423" xr:uid="{00000000-0005-0000-0000-00005F3B0000}"/>
    <cellStyle name="SAPBEXexcCritical6 3 3 2 2 3" xfId="27030" xr:uid="{00000000-0005-0000-0000-0000603B0000}"/>
    <cellStyle name="SAPBEXexcCritical6 3 3 2 3" xfId="10629" xr:uid="{00000000-0005-0000-0000-0000613B0000}"/>
    <cellStyle name="SAPBEXexcCritical6 3 3 2 4" xfId="9968" xr:uid="{00000000-0005-0000-0000-0000623B0000}"/>
    <cellStyle name="SAPBEXexcCritical6 3 3 2 5" xfId="11271" xr:uid="{00000000-0005-0000-0000-0000633B0000}"/>
    <cellStyle name="SAPBEXexcCritical6 3 3 2 6" xfId="37418" xr:uid="{00000000-0005-0000-0000-0000643B0000}"/>
    <cellStyle name="SAPBEXexcCritical6 3 3 2 7" xfId="44363" xr:uid="{00000000-0005-0000-0000-0000653B0000}"/>
    <cellStyle name="SAPBEXexcCritical6 3 3 2 8" xfId="51494" xr:uid="{00000000-0005-0000-0000-0000663B0000}"/>
    <cellStyle name="SAPBEXexcCritical6 3 3 3" xfId="11802" xr:uid="{00000000-0005-0000-0000-0000673B0000}"/>
    <cellStyle name="SAPBEXexcCritical6 3 3 3 2" xfId="19261" xr:uid="{00000000-0005-0000-0000-0000683B0000}"/>
    <cellStyle name="SAPBEXexcCritical6 3 3 3 3" xfId="25893" xr:uid="{00000000-0005-0000-0000-0000693B0000}"/>
    <cellStyle name="SAPBEXexcCritical6 3 3 4" xfId="9623" xr:uid="{00000000-0005-0000-0000-00006A3B0000}"/>
    <cellStyle name="SAPBEXexcCritical6 3 3 5" xfId="11431" xr:uid="{00000000-0005-0000-0000-00006B3B0000}"/>
    <cellStyle name="SAPBEXexcCritical6 3 3 6" xfId="33675" xr:uid="{00000000-0005-0000-0000-00006C3B0000}"/>
    <cellStyle name="SAPBEXexcCritical6 3 3 7" xfId="40810" xr:uid="{00000000-0005-0000-0000-00006D3B0000}"/>
    <cellStyle name="SAPBEXexcCritical6 3 3 8" xfId="50947" xr:uid="{00000000-0005-0000-0000-00006E3B0000}"/>
    <cellStyle name="SAPBEXexcCritical6 3 4" xfId="1198" xr:uid="{00000000-0005-0000-0000-00006F3B0000}"/>
    <cellStyle name="SAPBEXexcCritical6 3 4 2" xfId="10827" xr:uid="{00000000-0005-0000-0000-0000703B0000}"/>
    <cellStyle name="SAPBEXexcCritical6 3 4 2 2" xfId="9056" xr:uid="{00000000-0005-0000-0000-0000713B0000}"/>
    <cellStyle name="SAPBEXexcCritical6 3 4 2 3" xfId="38048" xr:uid="{00000000-0005-0000-0000-0000723B0000}"/>
    <cellStyle name="SAPBEXexcCritical6 3 4 2 4" xfId="44975" xr:uid="{00000000-0005-0000-0000-0000733B0000}"/>
    <cellStyle name="SAPBEXexcCritical6 3 4 2 5" xfId="47801" xr:uid="{00000000-0005-0000-0000-0000743B0000}"/>
    <cellStyle name="SAPBEXexcCritical6 3 4 3" xfId="11977" xr:uid="{00000000-0005-0000-0000-0000753B0000}"/>
    <cellStyle name="SAPBEXexcCritical6 3 4 3 2" xfId="19436" xr:uid="{00000000-0005-0000-0000-0000763B0000}"/>
    <cellStyle name="SAPBEXexcCritical6 3 4 3 3" xfId="26063" xr:uid="{00000000-0005-0000-0000-0000773B0000}"/>
    <cellStyle name="SAPBEXexcCritical6 3 4 4" xfId="9866" xr:uid="{00000000-0005-0000-0000-0000783B0000}"/>
    <cellStyle name="SAPBEXexcCritical6 3 4 5" xfId="13071" xr:uid="{00000000-0005-0000-0000-0000793B0000}"/>
    <cellStyle name="SAPBEXexcCritical6 3 4 6" xfId="34383" xr:uid="{00000000-0005-0000-0000-00007A3B0000}"/>
    <cellStyle name="SAPBEXexcCritical6 3 4 7" xfId="41429" xr:uid="{00000000-0005-0000-0000-00007B3B0000}"/>
    <cellStyle name="SAPBEXexcCritical6 3 4 8" xfId="52885" xr:uid="{00000000-0005-0000-0000-00007C3B0000}"/>
    <cellStyle name="SAPBEXexcCritical6 3 5" xfId="1165" xr:uid="{00000000-0005-0000-0000-00007D3B0000}"/>
    <cellStyle name="SAPBEXexcCritical6 3 5 2" xfId="10122" xr:uid="{00000000-0005-0000-0000-00007E3B0000}"/>
    <cellStyle name="SAPBEXexcCritical6 3 5 2 2" xfId="9253" xr:uid="{00000000-0005-0000-0000-00007F3B0000}"/>
    <cellStyle name="SAPBEXexcCritical6 3 5 2 3" xfId="38749" xr:uid="{00000000-0005-0000-0000-0000803B0000}"/>
    <cellStyle name="SAPBEXexcCritical6 3 5 2 4" xfId="45667" xr:uid="{00000000-0005-0000-0000-0000813B0000}"/>
    <cellStyle name="SAPBEXexcCritical6 3 5 2 5" xfId="48669" xr:uid="{00000000-0005-0000-0000-0000823B0000}"/>
    <cellStyle name="SAPBEXexcCritical6 3 5 3" xfId="10794" xr:uid="{00000000-0005-0000-0000-0000833B0000}"/>
    <cellStyle name="SAPBEXexcCritical6 3 5 3 2" xfId="13722" xr:uid="{00000000-0005-0000-0000-0000843B0000}"/>
    <cellStyle name="SAPBEXexcCritical6 3 5 4" xfId="11947" xr:uid="{00000000-0005-0000-0000-0000853B0000}"/>
    <cellStyle name="SAPBEXexcCritical6 3 5 4 2" xfId="19406" xr:uid="{00000000-0005-0000-0000-0000863B0000}"/>
    <cellStyle name="SAPBEXexcCritical6 3 5 4 3" xfId="26033" xr:uid="{00000000-0005-0000-0000-0000873B0000}"/>
    <cellStyle name="SAPBEXexcCritical6 3 5 5" xfId="9833" xr:uid="{00000000-0005-0000-0000-0000883B0000}"/>
    <cellStyle name="SAPBEXexcCritical6 3 5 6" xfId="13285" xr:uid="{00000000-0005-0000-0000-0000893B0000}"/>
    <cellStyle name="SAPBEXexcCritical6 3 5 7" xfId="35084" xr:uid="{00000000-0005-0000-0000-00008A3B0000}"/>
    <cellStyle name="SAPBEXexcCritical6 3 5 8" xfId="42121" xr:uid="{00000000-0005-0000-0000-00008B3B0000}"/>
    <cellStyle name="SAPBEXexcCritical6 3 5 9" xfId="53122" xr:uid="{00000000-0005-0000-0000-00008C3B0000}"/>
    <cellStyle name="SAPBEXexcCritical6 3 6" xfId="1512" xr:uid="{00000000-0005-0000-0000-00008D3B0000}"/>
    <cellStyle name="SAPBEXexcCritical6 3 6 2" xfId="12171" xr:uid="{00000000-0005-0000-0000-00008E3B0000}"/>
    <cellStyle name="SAPBEXexcCritical6 3 6 2 2" xfId="19630" xr:uid="{00000000-0005-0000-0000-00008F3B0000}"/>
    <cellStyle name="SAPBEXexcCritical6 3 6 2 3" xfId="26253" xr:uid="{00000000-0005-0000-0000-0000903B0000}"/>
    <cellStyle name="SAPBEXexcCritical6 3 6 2 4" xfId="38671" xr:uid="{00000000-0005-0000-0000-0000913B0000}"/>
    <cellStyle name="SAPBEXexcCritical6 3 6 2 5" xfId="45589" xr:uid="{00000000-0005-0000-0000-0000923B0000}"/>
    <cellStyle name="SAPBEXexcCritical6 3 6 2 6" xfId="48651" xr:uid="{00000000-0005-0000-0000-0000933B0000}"/>
    <cellStyle name="SAPBEXexcCritical6 3 6 3" xfId="11064" xr:uid="{00000000-0005-0000-0000-0000943B0000}"/>
    <cellStyle name="SAPBEXexcCritical6 3 6 4" xfId="18716" xr:uid="{00000000-0005-0000-0000-0000953B0000}"/>
    <cellStyle name="SAPBEXexcCritical6 3 6 5" xfId="35006" xr:uid="{00000000-0005-0000-0000-0000963B0000}"/>
    <cellStyle name="SAPBEXexcCritical6 3 6 6" xfId="42043" xr:uid="{00000000-0005-0000-0000-0000973B0000}"/>
    <cellStyle name="SAPBEXexcCritical6 3 6 7" xfId="50727" xr:uid="{00000000-0005-0000-0000-0000983B0000}"/>
    <cellStyle name="SAPBEXexcCritical6 3 7" xfId="1939" xr:uid="{00000000-0005-0000-0000-0000993B0000}"/>
    <cellStyle name="SAPBEXexcCritical6 3 7 2" xfId="12291" xr:uid="{00000000-0005-0000-0000-00009A3B0000}"/>
    <cellStyle name="SAPBEXexcCritical6 3 7 2 2" xfId="19750" xr:uid="{00000000-0005-0000-0000-00009B3B0000}"/>
    <cellStyle name="SAPBEXexcCritical6 3 7 2 3" xfId="26373" xr:uid="{00000000-0005-0000-0000-00009C3B0000}"/>
    <cellStyle name="SAPBEXexcCritical6 3 7 2 4" xfId="39349" xr:uid="{00000000-0005-0000-0000-00009D3B0000}"/>
    <cellStyle name="SAPBEXexcCritical6 3 7 2 5" xfId="46267" xr:uid="{00000000-0005-0000-0000-00009E3B0000}"/>
    <cellStyle name="SAPBEXexcCritical6 3 7 2 6" xfId="50122" xr:uid="{00000000-0005-0000-0000-00009F3B0000}"/>
    <cellStyle name="SAPBEXexcCritical6 3 7 3" xfId="11361" xr:uid="{00000000-0005-0000-0000-0000A03B0000}"/>
    <cellStyle name="SAPBEXexcCritical6 3 7 4" xfId="18894" xr:uid="{00000000-0005-0000-0000-0000A13B0000}"/>
    <cellStyle name="SAPBEXexcCritical6 3 7 5" xfId="35715" xr:uid="{00000000-0005-0000-0000-0000A23B0000}"/>
    <cellStyle name="SAPBEXexcCritical6 3 7 6" xfId="42721" xr:uid="{00000000-0005-0000-0000-0000A33B0000}"/>
    <cellStyle name="SAPBEXexcCritical6 3 7 7" xfId="49030" xr:uid="{00000000-0005-0000-0000-0000A43B0000}"/>
    <cellStyle name="SAPBEXexcCritical6 3 8" xfId="2151" xr:uid="{00000000-0005-0000-0000-0000A53B0000}"/>
    <cellStyle name="SAPBEXexcCritical6 3 8 2" xfId="12415" xr:uid="{00000000-0005-0000-0000-0000A63B0000}"/>
    <cellStyle name="SAPBEXexcCritical6 3 8 2 2" xfId="19871" xr:uid="{00000000-0005-0000-0000-0000A73B0000}"/>
    <cellStyle name="SAPBEXexcCritical6 3 8 2 3" xfId="26493" xr:uid="{00000000-0005-0000-0000-0000A83B0000}"/>
    <cellStyle name="SAPBEXexcCritical6 3 8 2 4" xfId="40375" xr:uid="{00000000-0005-0000-0000-0000A93B0000}"/>
    <cellStyle name="SAPBEXexcCritical6 3 8 2 5" xfId="47293" xr:uid="{00000000-0005-0000-0000-0000AA3B0000}"/>
    <cellStyle name="SAPBEXexcCritical6 3 8 2 6" xfId="47760" xr:uid="{00000000-0005-0000-0000-0000AB3B0000}"/>
    <cellStyle name="SAPBEXexcCritical6 3 8 3" xfId="10347" xr:uid="{00000000-0005-0000-0000-0000AC3B0000}"/>
    <cellStyle name="SAPBEXexcCritical6 3 8 4" xfId="13166" xr:uid="{00000000-0005-0000-0000-0000AD3B0000}"/>
    <cellStyle name="SAPBEXexcCritical6 3 8 5" xfId="20534" xr:uid="{00000000-0005-0000-0000-0000AE3B0000}"/>
    <cellStyle name="SAPBEXexcCritical6 3 8 6" xfId="36791" xr:uid="{00000000-0005-0000-0000-0000AF3B0000}"/>
    <cellStyle name="SAPBEXexcCritical6 3 8 7" xfId="43747" xr:uid="{00000000-0005-0000-0000-0000B03B0000}"/>
    <cellStyle name="SAPBEXexcCritical6 3 8 8" xfId="54018" xr:uid="{00000000-0005-0000-0000-0000B13B0000}"/>
    <cellStyle name="SAPBEXexcCritical6 3 9" xfId="2305" xr:uid="{00000000-0005-0000-0000-0000B23B0000}"/>
    <cellStyle name="SAPBEXexcCritical6 3 9 2" xfId="12558" xr:uid="{00000000-0005-0000-0000-0000B33B0000}"/>
    <cellStyle name="SAPBEXexcCritical6 3 9 3" xfId="19995" xr:uid="{00000000-0005-0000-0000-0000B43B0000}"/>
    <cellStyle name="SAPBEXexcCritical6 3 9 4" xfId="26613" xr:uid="{00000000-0005-0000-0000-0000B53B0000}"/>
    <cellStyle name="SAPBEXexcCritical6 3 9 5" xfId="37045" xr:uid="{00000000-0005-0000-0000-0000B63B0000}"/>
    <cellStyle name="SAPBEXexcCritical6 3 9 6" xfId="43991" xr:uid="{00000000-0005-0000-0000-0000B73B0000}"/>
    <cellStyle name="SAPBEXexcCritical6 3 9 7" xfId="51124" xr:uid="{00000000-0005-0000-0000-0000B83B0000}"/>
    <cellStyle name="SAPBEXexcCritical6 4" xfId="362" xr:uid="{00000000-0005-0000-0000-0000B93B0000}"/>
    <cellStyle name="SAPBEXexcCritical6 4 10" xfId="5411" xr:uid="{00000000-0005-0000-0000-0000BA3B0000}"/>
    <cellStyle name="SAPBEXexcCritical6 4 10 2" xfId="15268" xr:uid="{00000000-0005-0000-0000-0000BB3B0000}"/>
    <cellStyle name="SAPBEXexcCritical6 4 10 2 2" xfId="38581" xr:uid="{00000000-0005-0000-0000-0000BC3B0000}"/>
    <cellStyle name="SAPBEXexcCritical6 4 10 2 3" xfId="45499" xr:uid="{00000000-0005-0000-0000-0000BD3B0000}"/>
    <cellStyle name="SAPBEXexcCritical6 4 10 2 4" xfId="48097" xr:uid="{00000000-0005-0000-0000-0000BE3B0000}"/>
    <cellStyle name="SAPBEXexcCritical6 4 10 3" xfId="22309" xr:uid="{00000000-0005-0000-0000-0000BF3B0000}"/>
    <cellStyle name="SAPBEXexcCritical6 4 10 4" xfId="28771" xr:uid="{00000000-0005-0000-0000-0000C03B0000}"/>
    <cellStyle name="SAPBEXexcCritical6 4 10 5" xfId="34915" xr:uid="{00000000-0005-0000-0000-0000C13B0000}"/>
    <cellStyle name="SAPBEXexcCritical6 4 10 6" xfId="41953" xr:uid="{00000000-0005-0000-0000-0000C23B0000}"/>
    <cellStyle name="SAPBEXexcCritical6 4 10 7" xfId="52692" xr:uid="{00000000-0005-0000-0000-0000C33B0000}"/>
    <cellStyle name="SAPBEXexcCritical6 4 11" xfId="6624" xr:uid="{00000000-0005-0000-0000-0000C43B0000}"/>
    <cellStyle name="SAPBEXexcCritical6 4 11 2" xfId="16467" xr:uid="{00000000-0005-0000-0000-0000C53B0000}"/>
    <cellStyle name="SAPBEXexcCritical6 4 11 2 2" xfId="39028" xr:uid="{00000000-0005-0000-0000-0000C63B0000}"/>
    <cellStyle name="SAPBEXexcCritical6 4 11 2 3" xfId="45946" xr:uid="{00000000-0005-0000-0000-0000C73B0000}"/>
    <cellStyle name="SAPBEXexcCritical6 4 11 2 4" xfId="50198" xr:uid="{00000000-0005-0000-0000-0000C83B0000}"/>
    <cellStyle name="SAPBEXexcCritical6 4 11 3" xfId="23471" xr:uid="{00000000-0005-0000-0000-0000C93B0000}"/>
    <cellStyle name="SAPBEXexcCritical6 4 11 4" xfId="29920" xr:uid="{00000000-0005-0000-0000-0000CA3B0000}"/>
    <cellStyle name="SAPBEXexcCritical6 4 11 5" xfId="35365" xr:uid="{00000000-0005-0000-0000-0000CB3B0000}"/>
    <cellStyle name="SAPBEXexcCritical6 4 11 6" xfId="42400" xr:uid="{00000000-0005-0000-0000-0000CC3B0000}"/>
    <cellStyle name="SAPBEXexcCritical6 4 11 7" xfId="52115" xr:uid="{00000000-0005-0000-0000-0000CD3B0000}"/>
    <cellStyle name="SAPBEXexcCritical6 4 12" xfId="6878" xr:uid="{00000000-0005-0000-0000-0000CE3B0000}"/>
    <cellStyle name="SAPBEXexcCritical6 4 12 2" xfId="16668" xr:uid="{00000000-0005-0000-0000-0000CF3B0000}"/>
    <cellStyle name="SAPBEXexcCritical6 4 12 2 2" xfId="38921" xr:uid="{00000000-0005-0000-0000-0000D03B0000}"/>
    <cellStyle name="SAPBEXexcCritical6 4 12 2 3" xfId="45839" xr:uid="{00000000-0005-0000-0000-0000D13B0000}"/>
    <cellStyle name="SAPBEXexcCritical6 4 12 2 4" xfId="49347" xr:uid="{00000000-0005-0000-0000-0000D23B0000}"/>
    <cellStyle name="SAPBEXexcCritical6 4 12 3" xfId="23636" xr:uid="{00000000-0005-0000-0000-0000D33B0000}"/>
    <cellStyle name="SAPBEXexcCritical6 4 12 4" xfId="30074" xr:uid="{00000000-0005-0000-0000-0000D43B0000}"/>
    <cellStyle name="SAPBEXexcCritical6 4 12 5" xfId="35258" xr:uid="{00000000-0005-0000-0000-0000D53B0000}"/>
    <cellStyle name="SAPBEXexcCritical6 4 12 6" xfId="42293" xr:uid="{00000000-0005-0000-0000-0000D63B0000}"/>
    <cellStyle name="SAPBEXexcCritical6 4 12 7" xfId="53854" xr:uid="{00000000-0005-0000-0000-0000D73B0000}"/>
    <cellStyle name="SAPBEXexcCritical6 4 13" xfId="6186" xr:uid="{00000000-0005-0000-0000-0000D83B0000}"/>
    <cellStyle name="SAPBEXexcCritical6 4 13 2" xfId="16034" xr:uid="{00000000-0005-0000-0000-0000D93B0000}"/>
    <cellStyle name="SAPBEXexcCritical6 4 13 2 2" xfId="39896" xr:uid="{00000000-0005-0000-0000-0000DA3B0000}"/>
    <cellStyle name="SAPBEXexcCritical6 4 13 2 3" xfId="46814" xr:uid="{00000000-0005-0000-0000-0000DB3B0000}"/>
    <cellStyle name="SAPBEXexcCritical6 4 13 2 4" xfId="49349" xr:uid="{00000000-0005-0000-0000-0000DC3B0000}"/>
    <cellStyle name="SAPBEXexcCritical6 4 13 3" xfId="23048" xr:uid="{00000000-0005-0000-0000-0000DD3B0000}"/>
    <cellStyle name="SAPBEXexcCritical6 4 13 4" xfId="29506" xr:uid="{00000000-0005-0000-0000-0000DE3B0000}"/>
    <cellStyle name="SAPBEXexcCritical6 4 13 5" xfId="36281" xr:uid="{00000000-0005-0000-0000-0000DF3B0000}"/>
    <cellStyle name="SAPBEXexcCritical6 4 13 6" xfId="43268" xr:uid="{00000000-0005-0000-0000-0000E03B0000}"/>
    <cellStyle name="SAPBEXexcCritical6 4 13 7" xfId="52629" xr:uid="{00000000-0005-0000-0000-0000E13B0000}"/>
    <cellStyle name="SAPBEXexcCritical6 4 14" xfId="5837" xr:uid="{00000000-0005-0000-0000-0000E23B0000}"/>
    <cellStyle name="SAPBEXexcCritical6 4 14 2" xfId="15690" xr:uid="{00000000-0005-0000-0000-0000E33B0000}"/>
    <cellStyle name="SAPBEXexcCritical6 4 14 2 2" xfId="39160" xr:uid="{00000000-0005-0000-0000-0000E43B0000}"/>
    <cellStyle name="SAPBEXexcCritical6 4 14 2 3" xfId="46078" xr:uid="{00000000-0005-0000-0000-0000E53B0000}"/>
    <cellStyle name="SAPBEXexcCritical6 4 14 2 4" xfId="48633" xr:uid="{00000000-0005-0000-0000-0000E63B0000}"/>
    <cellStyle name="SAPBEXexcCritical6 4 14 3" xfId="22716" xr:uid="{00000000-0005-0000-0000-0000E73B0000}"/>
    <cellStyle name="SAPBEXexcCritical6 4 14 4" xfId="29177" xr:uid="{00000000-0005-0000-0000-0000E83B0000}"/>
    <cellStyle name="SAPBEXexcCritical6 4 14 5" xfId="35524" xr:uid="{00000000-0005-0000-0000-0000E93B0000}"/>
    <cellStyle name="SAPBEXexcCritical6 4 14 6" xfId="42532" xr:uid="{00000000-0005-0000-0000-0000EA3B0000}"/>
    <cellStyle name="SAPBEXexcCritical6 4 14 7" xfId="52939" xr:uid="{00000000-0005-0000-0000-0000EB3B0000}"/>
    <cellStyle name="SAPBEXexcCritical6 4 15" xfId="6481" xr:uid="{00000000-0005-0000-0000-0000EC3B0000}"/>
    <cellStyle name="SAPBEXexcCritical6 4 15 2" xfId="16324" xr:uid="{00000000-0005-0000-0000-0000ED3B0000}"/>
    <cellStyle name="SAPBEXexcCritical6 4 15 2 2" xfId="39807" xr:uid="{00000000-0005-0000-0000-0000EE3B0000}"/>
    <cellStyle name="SAPBEXexcCritical6 4 15 2 3" xfId="46725" xr:uid="{00000000-0005-0000-0000-0000EF3B0000}"/>
    <cellStyle name="SAPBEXexcCritical6 4 15 2 4" xfId="48540" xr:uid="{00000000-0005-0000-0000-0000F03B0000}"/>
    <cellStyle name="SAPBEXexcCritical6 4 15 3" xfId="23331" xr:uid="{00000000-0005-0000-0000-0000F13B0000}"/>
    <cellStyle name="SAPBEXexcCritical6 4 15 4" xfId="29782" xr:uid="{00000000-0005-0000-0000-0000F23B0000}"/>
    <cellStyle name="SAPBEXexcCritical6 4 15 5" xfId="36189" xr:uid="{00000000-0005-0000-0000-0000F33B0000}"/>
    <cellStyle name="SAPBEXexcCritical6 4 15 6" xfId="43179" xr:uid="{00000000-0005-0000-0000-0000F43B0000}"/>
    <cellStyle name="SAPBEXexcCritical6 4 15 7" xfId="54040" xr:uid="{00000000-0005-0000-0000-0000F53B0000}"/>
    <cellStyle name="SAPBEXexcCritical6 4 16" xfId="7130" xr:uid="{00000000-0005-0000-0000-0000F63B0000}"/>
    <cellStyle name="SAPBEXexcCritical6 4 16 2" xfId="16920" xr:uid="{00000000-0005-0000-0000-0000F73B0000}"/>
    <cellStyle name="SAPBEXexcCritical6 4 16 2 2" xfId="39430" xr:uid="{00000000-0005-0000-0000-0000F83B0000}"/>
    <cellStyle name="SAPBEXexcCritical6 4 16 2 3" xfId="46348" xr:uid="{00000000-0005-0000-0000-0000F93B0000}"/>
    <cellStyle name="SAPBEXexcCritical6 4 16 2 4" xfId="50931" xr:uid="{00000000-0005-0000-0000-0000FA3B0000}"/>
    <cellStyle name="SAPBEXexcCritical6 4 16 3" xfId="23883" xr:uid="{00000000-0005-0000-0000-0000FB3B0000}"/>
    <cellStyle name="SAPBEXexcCritical6 4 16 4" xfId="30318" xr:uid="{00000000-0005-0000-0000-0000FC3B0000}"/>
    <cellStyle name="SAPBEXexcCritical6 4 16 5" xfId="35798" xr:uid="{00000000-0005-0000-0000-0000FD3B0000}"/>
    <cellStyle name="SAPBEXexcCritical6 4 16 6" xfId="42802" xr:uid="{00000000-0005-0000-0000-0000FE3B0000}"/>
    <cellStyle name="SAPBEXexcCritical6 4 16 7" xfId="50577" xr:uid="{00000000-0005-0000-0000-0000FF3B0000}"/>
    <cellStyle name="SAPBEXexcCritical6 4 17" xfId="6288" xr:uid="{00000000-0005-0000-0000-0000003C0000}"/>
    <cellStyle name="SAPBEXexcCritical6 4 17 2" xfId="16133" xr:uid="{00000000-0005-0000-0000-0000013C0000}"/>
    <cellStyle name="SAPBEXexcCritical6 4 17 2 2" xfId="39310" xr:uid="{00000000-0005-0000-0000-0000023C0000}"/>
    <cellStyle name="SAPBEXexcCritical6 4 17 2 3" xfId="46228" xr:uid="{00000000-0005-0000-0000-0000033C0000}"/>
    <cellStyle name="SAPBEXexcCritical6 4 17 2 4" xfId="48664" xr:uid="{00000000-0005-0000-0000-0000043C0000}"/>
    <cellStyle name="SAPBEXexcCritical6 4 17 3" xfId="23142" xr:uid="{00000000-0005-0000-0000-0000053C0000}"/>
    <cellStyle name="SAPBEXexcCritical6 4 17 4" xfId="29596" xr:uid="{00000000-0005-0000-0000-0000063C0000}"/>
    <cellStyle name="SAPBEXexcCritical6 4 17 5" xfId="35676" xr:uid="{00000000-0005-0000-0000-0000073C0000}"/>
    <cellStyle name="SAPBEXexcCritical6 4 17 6" xfId="42682" xr:uid="{00000000-0005-0000-0000-0000083C0000}"/>
    <cellStyle name="SAPBEXexcCritical6 4 17 7" xfId="53286" xr:uid="{00000000-0005-0000-0000-0000093C0000}"/>
    <cellStyle name="SAPBEXexcCritical6 4 18" xfId="5690" xr:uid="{00000000-0005-0000-0000-00000A3C0000}"/>
    <cellStyle name="SAPBEXexcCritical6 4 18 2" xfId="15545" xr:uid="{00000000-0005-0000-0000-00000B3C0000}"/>
    <cellStyle name="SAPBEXexcCritical6 4 18 2 2" xfId="39743" xr:uid="{00000000-0005-0000-0000-00000C3C0000}"/>
    <cellStyle name="SAPBEXexcCritical6 4 18 2 3" xfId="46661" xr:uid="{00000000-0005-0000-0000-00000D3C0000}"/>
    <cellStyle name="SAPBEXexcCritical6 4 18 2 4" xfId="48679" xr:uid="{00000000-0005-0000-0000-00000E3C0000}"/>
    <cellStyle name="SAPBEXexcCritical6 4 18 3" xfId="22575" xr:uid="{00000000-0005-0000-0000-00000F3C0000}"/>
    <cellStyle name="SAPBEXexcCritical6 4 18 4" xfId="29036" xr:uid="{00000000-0005-0000-0000-0000103C0000}"/>
    <cellStyle name="SAPBEXexcCritical6 4 18 5" xfId="36120" xr:uid="{00000000-0005-0000-0000-0000113C0000}"/>
    <cellStyle name="SAPBEXexcCritical6 4 18 6" xfId="43115" xr:uid="{00000000-0005-0000-0000-0000123C0000}"/>
    <cellStyle name="SAPBEXexcCritical6 4 18 7" xfId="50546" xr:uid="{00000000-0005-0000-0000-0000133C0000}"/>
    <cellStyle name="SAPBEXexcCritical6 4 19" xfId="7447" xr:uid="{00000000-0005-0000-0000-0000143C0000}"/>
    <cellStyle name="SAPBEXexcCritical6 4 19 2" xfId="17233" xr:uid="{00000000-0005-0000-0000-0000153C0000}"/>
    <cellStyle name="SAPBEXexcCritical6 4 19 2 2" xfId="40218" xr:uid="{00000000-0005-0000-0000-0000163C0000}"/>
    <cellStyle name="SAPBEXexcCritical6 4 19 2 3" xfId="47136" xr:uid="{00000000-0005-0000-0000-0000173C0000}"/>
    <cellStyle name="SAPBEXexcCritical6 4 19 2 4" xfId="49766" xr:uid="{00000000-0005-0000-0000-0000183C0000}"/>
    <cellStyle name="SAPBEXexcCritical6 4 19 3" xfId="24195" xr:uid="{00000000-0005-0000-0000-0000193C0000}"/>
    <cellStyle name="SAPBEXexcCritical6 4 19 4" xfId="30623" xr:uid="{00000000-0005-0000-0000-00001A3C0000}"/>
    <cellStyle name="SAPBEXexcCritical6 4 19 5" xfId="36633" xr:uid="{00000000-0005-0000-0000-00001B3C0000}"/>
    <cellStyle name="SAPBEXexcCritical6 4 19 6" xfId="43590" xr:uid="{00000000-0005-0000-0000-00001C3C0000}"/>
    <cellStyle name="SAPBEXexcCritical6 4 19 7" xfId="51571" xr:uid="{00000000-0005-0000-0000-00001D3C0000}"/>
    <cellStyle name="SAPBEXexcCritical6 4 2" xfId="2594" xr:uid="{00000000-0005-0000-0000-00001E3C0000}"/>
    <cellStyle name="SAPBEXexcCritical6 4 2 2" xfId="12829" xr:uid="{00000000-0005-0000-0000-00001F3C0000}"/>
    <cellStyle name="SAPBEXexcCritical6 4 2 2 2" xfId="20235" xr:uid="{00000000-0005-0000-0000-0000203C0000}"/>
    <cellStyle name="SAPBEXexcCritical6 4 2 2 3" xfId="26846" xr:uid="{00000000-0005-0000-0000-0000213C0000}"/>
    <cellStyle name="SAPBEXexcCritical6 4 2 2 4" xfId="37928" xr:uid="{00000000-0005-0000-0000-0000223C0000}"/>
    <cellStyle name="SAPBEXexcCritical6 4 2 2 5" xfId="44867" xr:uid="{00000000-0005-0000-0000-0000233C0000}"/>
    <cellStyle name="SAPBEXexcCritical6 4 2 2 6" xfId="53145" xr:uid="{00000000-0005-0000-0000-0000243C0000}"/>
    <cellStyle name="SAPBEXexcCritical6 4 2 3" xfId="10290" xr:uid="{00000000-0005-0000-0000-0000253C0000}"/>
    <cellStyle name="SAPBEXexcCritical6 4 2 4" xfId="11176" xr:uid="{00000000-0005-0000-0000-0000263C0000}"/>
    <cellStyle name="SAPBEXexcCritical6 4 2 5" xfId="22900" xr:uid="{00000000-0005-0000-0000-0000273C0000}"/>
    <cellStyle name="SAPBEXexcCritical6 4 2 6" xfId="34186" xr:uid="{00000000-0005-0000-0000-0000283C0000}"/>
    <cellStyle name="SAPBEXexcCritical6 4 2 7" xfId="41317" xr:uid="{00000000-0005-0000-0000-0000293C0000}"/>
    <cellStyle name="SAPBEXexcCritical6 4 2 8" xfId="51740" xr:uid="{00000000-0005-0000-0000-00002A3C0000}"/>
    <cellStyle name="SAPBEXexcCritical6 4 20" xfId="7523" xr:uid="{00000000-0005-0000-0000-00002B3C0000}"/>
    <cellStyle name="SAPBEXexcCritical6 4 20 2" xfId="17308" xr:uid="{00000000-0005-0000-0000-00002C3C0000}"/>
    <cellStyle name="SAPBEXexcCritical6 4 20 2 2" xfId="40302" xr:uid="{00000000-0005-0000-0000-00002D3C0000}"/>
    <cellStyle name="SAPBEXexcCritical6 4 20 2 3" xfId="47220" xr:uid="{00000000-0005-0000-0000-00002E3C0000}"/>
    <cellStyle name="SAPBEXexcCritical6 4 20 2 4" xfId="51848" xr:uid="{00000000-0005-0000-0000-00002F3C0000}"/>
    <cellStyle name="SAPBEXexcCritical6 4 20 3" xfId="24270" xr:uid="{00000000-0005-0000-0000-0000303C0000}"/>
    <cellStyle name="SAPBEXexcCritical6 4 20 4" xfId="30698" xr:uid="{00000000-0005-0000-0000-0000313C0000}"/>
    <cellStyle name="SAPBEXexcCritical6 4 20 5" xfId="36717" xr:uid="{00000000-0005-0000-0000-0000323C0000}"/>
    <cellStyle name="SAPBEXexcCritical6 4 20 6" xfId="43674" xr:uid="{00000000-0005-0000-0000-0000333C0000}"/>
    <cellStyle name="SAPBEXexcCritical6 4 20 7" xfId="52778" xr:uid="{00000000-0005-0000-0000-0000343C0000}"/>
    <cellStyle name="SAPBEXexcCritical6 4 21" xfId="6199" xr:uid="{00000000-0005-0000-0000-0000353C0000}"/>
    <cellStyle name="SAPBEXexcCritical6 4 21 2" xfId="16047" xr:uid="{00000000-0005-0000-0000-0000363C0000}"/>
    <cellStyle name="SAPBEXexcCritical6 4 21 2 2" xfId="40490" xr:uid="{00000000-0005-0000-0000-0000373C0000}"/>
    <cellStyle name="SAPBEXexcCritical6 4 21 2 3" xfId="47408" xr:uid="{00000000-0005-0000-0000-0000383C0000}"/>
    <cellStyle name="SAPBEXexcCritical6 4 21 2 4" xfId="47585" xr:uid="{00000000-0005-0000-0000-0000393C0000}"/>
    <cellStyle name="SAPBEXexcCritical6 4 21 3" xfId="23061" xr:uid="{00000000-0005-0000-0000-00003A3C0000}"/>
    <cellStyle name="SAPBEXexcCritical6 4 21 4" xfId="29519" xr:uid="{00000000-0005-0000-0000-00003B3C0000}"/>
    <cellStyle name="SAPBEXexcCritical6 4 21 5" xfId="36906" xr:uid="{00000000-0005-0000-0000-00003C3C0000}"/>
    <cellStyle name="SAPBEXexcCritical6 4 21 6" xfId="43862" xr:uid="{00000000-0005-0000-0000-00003D3C0000}"/>
    <cellStyle name="SAPBEXexcCritical6 4 21 7" xfId="54341" xr:uid="{00000000-0005-0000-0000-00003E3C0000}"/>
    <cellStyle name="SAPBEXexcCritical6 4 22" xfId="6479" xr:uid="{00000000-0005-0000-0000-00003F3C0000}"/>
    <cellStyle name="SAPBEXexcCritical6 4 22 2" xfId="16322" xr:uid="{00000000-0005-0000-0000-0000403C0000}"/>
    <cellStyle name="SAPBEXexcCritical6 4 22 3" xfId="23329" xr:uid="{00000000-0005-0000-0000-0000413C0000}"/>
    <cellStyle name="SAPBEXexcCritical6 4 22 4" xfId="29780" xr:uid="{00000000-0005-0000-0000-0000423C0000}"/>
    <cellStyle name="SAPBEXexcCritical6 4 22 5" xfId="37160" xr:uid="{00000000-0005-0000-0000-0000433C0000}"/>
    <cellStyle name="SAPBEXexcCritical6 4 22 6" xfId="44106" xr:uid="{00000000-0005-0000-0000-0000443C0000}"/>
    <cellStyle name="SAPBEXexcCritical6 4 22 7" xfId="50944" xr:uid="{00000000-0005-0000-0000-0000453C0000}"/>
    <cellStyle name="SAPBEXexcCritical6 4 23" xfId="8464" xr:uid="{00000000-0005-0000-0000-0000463C0000}"/>
    <cellStyle name="SAPBEXexcCritical6 4 23 2" xfId="18248" xr:uid="{00000000-0005-0000-0000-0000473C0000}"/>
    <cellStyle name="SAPBEXexcCritical6 4 23 3" xfId="25185" xr:uid="{00000000-0005-0000-0000-0000483C0000}"/>
    <cellStyle name="SAPBEXexcCritical6 4 23 4" xfId="31598" xr:uid="{00000000-0005-0000-0000-0000493C0000}"/>
    <cellStyle name="SAPBEXexcCritical6 4 24" xfId="7737" xr:uid="{00000000-0005-0000-0000-00004A3C0000}"/>
    <cellStyle name="SAPBEXexcCritical6 4 24 2" xfId="17522" xr:uid="{00000000-0005-0000-0000-00004B3C0000}"/>
    <cellStyle name="SAPBEXexcCritical6 4 24 3" xfId="24479" xr:uid="{00000000-0005-0000-0000-00004C3C0000}"/>
    <cellStyle name="SAPBEXexcCritical6 4 24 4" xfId="30905" xr:uid="{00000000-0005-0000-0000-00004D3C0000}"/>
    <cellStyle name="SAPBEXexcCritical6 4 25" xfId="8218" xr:uid="{00000000-0005-0000-0000-00004E3C0000}"/>
    <cellStyle name="SAPBEXexcCritical6 4 25 2" xfId="18002" xr:uid="{00000000-0005-0000-0000-00004F3C0000}"/>
    <cellStyle name="SAPBEXexcCritical6 4 25 3" xfId="24945" xr:uid="{00000000-0005-0000-0000-0000503C0000}"/>
    <cellStyle name="SAPBEXexcCritical6 4 25 4" xfId="31364" xr:uid="{00000000-0005-0000-0000-0000513C0000}"/>
    <cellStyle name="SAPBEXexcCritical6 4 26" xfId="8320" xr:uid="{00000000-0005-0000-0000-0000523C0000}"/>
    <cellStyle name="SAPBEXexcCritical6 4 26 2" xfId="18104" xr:uid="{00000000-0005-0000-0000-0000533C0000}"/>
    <cellStyle name="SAPBEXexcCritical6 4 26 3" xfId="25044" xr:uid="{00000000-0005-0000-0000-0000543C0000}"/>
    <cellStyle name="SAPBEXexcCritical6 4 26 4" xfId="31460" xr:uid="{00000000-0005-0000-0000-0000553C0000}"/>
    <cellStyle name="SAPBEXexcCritical6 4 27" xfId="7761" xr:uid="{00000000-0005-0000-0000-0000563C0000}"/>
    <cellStyle name="SAPBEXexcCritical6 4 27 2" xfId="17546" xr:uid="{00000000-0005-0000-0000-0000573C0000}"/>
    <cellStyle name="SAPBEXexcCritical6 4 27 3" xfId="24503" xr:uid="{00000000-0005-0000-0000-0000583C0000}"/>
    <cellStyle name="SAPBEXexcCritical6 4 27 4" xfId="30929" xr:uid="{00000000-0005-0000-0000-0000593C0000}"/>
    <cellStyle name="SAPBEXexcCritical6 4 28" xfId="7840" xr:uid="{00000000-0005-0000-0000-00005A3C0000}"/>
    <cellStyle name="SAPBEXexcCritical6 4 28 2" xfId="17624" xr:uid="{00000000-0005-0000-0000-00005B3C0000}"/>
    <cellStyle name="SAPBEXexcCritical6 4 28 3" xfId="24578" xr:uid="{00000000-0005-0000-0000-00005C3C0000}"/>
    <cellStyle name="SAPBEXexcCritical6 4 28 4" xfId="31001" xr:uid="{00000000-0005-0000-0000-00005D3C0000}"/>
    <cellStyle name="SAPBEXexcCritical6 4 29" xfId="8858" xr:uid="{00000000-0005-0000-0000-00005E3C0000}"/>
    <cellStyle name="SAPBEXexcCritical6 4 29 2" xfId="18641" xr:uid="{00000000-0005-0000-0000-00005F3C0000}"/>
    <cellStyle name="SAPBEXexcCritical6 4 29 3" xfId="25567" xr:uid="{00000000-0005-0000-0000-0000603C0000}"/>
    <cellStyle name="SAPBEXexcCritical6 4 29 4" xfId="31977" xr:uid="{00000000-0005-0000-0000-0000613C0000}"/>
    <cellStyle name="SAPBEXexcCritical6 4 3" xfId="3771" xr:uid="{00000000-0005-0000-0000-0000623C0000}"/>
    <cellStyle name="SAPBEXexcCritical6 4 3 2" xfId="13693" xr:uid="{00000000-0005-0000-0000-0000633C0000}"/>
    <cellStyle name="SAPBEXexcCritical6 4 3 2 2" xfId="37529" xr:uid="{00000000-0005-0000-0000-0000643C0000}"/>
    <cellStyle name="SAPBEXexcCritical6 4 3 2 3" xfId="44473" xr:uid="{00000000-0005-0000-0000-0000653C0000}"/>
    <cellStyle name="SAPBEXexcCritical6 4 3 2 4" xfId="51481" xr:uid="{00000000-0005-0000-0000-0000663C0000}"/>
    <cellStyle name="SAPBEXexcCritical6 4 3 3" xfId="20847" xr:uid="{00000000-0005-0000-0000-0000673C0000}"/>
    <cellStyle name="SAPBEXexcCritical6 4 3 4" xfId="27346" xr:uid="{00000000-0005-0000-0000-0000683C0000}"/>
    <cellStyle name="SAPBEXexcCritical6 4 3 5" xfId="33788" xr:uid="{00000000-0005-0000-0000-0000693C0000}"/>
    <cellStyle name="SAPBEXexcCritical6 4 3 6" xfId="40922" xr:uid="{00000000-0005-0000-0000-00006A3C0000}"/>
    <cellStyle name="SAPBEXexcCritical6 4 3 7" xfId="50288" xr:uid="{00000000-0005-0000-0000-00006B3C0000}"/>
    <cellStyle name="SAPBEXexcCritical6 4 30" xfId="11524" xr:uid="{00000000-0005-0000-0000-00006C3C0000}"/>
    <cellStyle name="SAPBEXexcCritical6 4 30 2" xfId="18983" xr:uid="{00000000-0005-0000-0000-00006D3C0000}"/>
    <cellStyle name="SAPBEXexcCritical6 4 30 3" xfId="25615" xr:uid="{00000000-0005-0000-0000-00006E3C0000}"/>
    <cellStyle name="SAPBEXexcCritical6 4 31" xfId="9175" xr:uid="{00000000-0005-0000-0000-00006F3C0000}"/>
    <cellStyle name="SAPBEXexcCritical6 4 32" xfId="13292" xr:uid="{00000000-0005-0000-0000-0000703C0000}"/>
    <cellStyle name="SAPBEXexcCritical6 4 33" xfId="32207" xr:uid="{00000000-0005-0000-0000-0000713C0000}"/>
    <cellStyle name="SAPBEXexcCritical6 4 34" xfId="32102" xr:uid="{00000000-0005-0000-0000-0000723C0000}"/>
    <cellStyle name="SAPBEXexcCritical6 4 35" xfId="48747" xr:uid="{00000000-0005-0000-0000-0000733C0000}"/>
    <cellStyle name="SAPBEXexcCritical6 4 4" xfId="4036" xr:uid="{00000000-0005-0000-0000-0000743C0000}"/>
    <cellStyle name="SAPBEXexcCritical6 4 4 2" xfId="13923" xr:uid="{00000000-0005-0000-0000-0000753C0000}"/>
    <cellStyle name="SAPBEXexcCritical6 4 4 2 2" xfId="37885" xr:uid="{00000000-0005-0000-0000-0000763C0000}"/>
    <cellStyle name="SAPBEXexcCritical6 4 4 2 3" xfId="44825" xr:uid="{00000000-0005-0000-0000-0000773C0000}"/>
    <cellStyle name="SAPBEXexcCritical6 4 4 2 4" xfId="49211" xr:uid="{00000000-0005-0000-0000-0000783C0000}"/>
    <cellStyle name="SAPBEXexcCritical6 4 4 3" xfId="21019" xr:uid="{00000000-0005-0000-0000-0000793C0000}"/>
    <cellStyle name="SAPBEXexcCritical6 4 4 4" xfId="27515" xr:uid="{00000000-0005-0000-0000-00007A3C0000}"/>
    <cellStyle name="SAPBEXexcCritical6 4 4 5" xfId="34142" xr:uid="{00000000-0005-0000-0000-00007B3C0000}"/>
    <cellStyle name="SAPBEXexcCritical6 4 4 6" xfId="41274" xr:uid="{00000000-0005-0000-0000-00007C3C0000}"/>
    <cellStyle name="SAPBEXexcCritical6 4 4 7" xfId="53403" xr:uid="{00000000-0005-0000-0000-00007D3C0000}"/>
    <cellStyle name="SAPBEXexcCritical6 4 5" xfId="5000" xr:uid="{00000000-0005-0000-0000-00007E3C0000}"/>
    <cellStyle name="SAPBEXexcCritical6 4 5 2" xfId="14857" xr:uid="{00000000-0005-0000-0000-00007F3C0000}"/>
    <cellStyle name="SAPBEXexcCritical6 4 5 2 2" xfId="37449" xr:uid="{00000000-0005-0000-0000-0000803C0000}"/>
    <cellStyle name="SAPBEXexcCritical6 4 5 2 3" xfId="44394" xr:uid="{00000000-0005-0000-0000-0000813C0000}"/>
    <cellStyle name="SAPBEXexcCritical6 4 5 2 4" xfId="52595" xr:uid="{00000000-0005-0000-0000-0000823C0000}"/>
    <cellStyle name="SAPBEXexcCritical6 4 5 3" xfId="21903" xr:uid="{00000000-0005-0000-0000-0000833C0000}"/>
    <cellStyle name="SAPBEXexcCritical6 4 5 4" xfId="28367" xr:uid="{00000000-0005-0000-0000-0000843C0000}"/>
    <cellStyle name="SAPBEXexcCritical6 4 5 5" xfId="33707" xr:uid="{00000000-0005-0000-0000-0000853C0000}"/>
    <cellStyle name="SAPBEXexcCritical6 4 5 6" xfId="40842" xr:uid="{00000000-0005-0000-0000-0000863C0000}"/>
    <cellStyle name="SAPBEXexcCritical6 4 5 7" xfId="53606" xr:uid="{00000000-0005-0000-0000-0000873C0000}"/>
    <cellStyle name="SAPBEXexcCritical6 4 6" xfId="5129" xr:uid="{00000000-0005-0000-0000-0000883C0000}"/>
    <cellStyle name="SAPBEXexcCritical6 4 6 2" xfId="14986" xr:uid="{00000000-0005-0000-0000-0000893C0000}"/>
    <cellStyle name="SAPBEXexcCritical6 4 6 2 2" xfId="37815" xr:uid="{00000000-0005-0000-0000-00008A3C0000}"/>
    <cellStyle name="SAPBEXexcCritical6 4 6 2 3" xfId="44756" xr:uid="{00000000-0005-0000-0000-00008B3C0000}"/>
    <cellStyle name="SAPBEXexcCritical6 4 6 2 4" xfId="54592" xr:uid="{00000000-0005-0000-0000-00008C3C0000}"/>
    <cellStyle name="SAPBEXexcCritical6 4 6 3" xfId="22029" xr:uid="{00000000-0005-0000-0000-00008D3C0000}"/>
    <cellStyle name="SAPBEXexcCritical6 4 6 4" xfId="28492" xr:uid="{00000000-0005-0000-0000-00008E3C0000}"/>
    <cellStyle name="SAPBEXexcCritical6 4 6 5" xfId="34073" xr:uid="{00000000-0005-0000-0000-00008F3C0000}"/>
    <cellStyle name="SAPBEXexcCritical6 4 6 6" xfId="41205" xr:uid="{00000000-0005-0000-0000-0000903C0000}"/>
    <cellStyle name="SAPBEXexcCritical6 4 6 7" xfId="54051" xr:uid="{00000000-0005-0000-0000-0000913C0000}"/>
    <cellStyle name="SAPBEXexcCritical6 4 7" xfId="4560" xr:uid="{00000000-0005-0000-0000-0000923C0000}"/>
    <cellStyle name="SAPBEXexcCritical6 4 7 2" xfId="14422" xr:uid="{00000000-0005-0000-0000-0000933C0000}"/>
    <cellStyle name="SAPBEXexcCritical6 4 7 2 2" xfId="37558" xr:uid="{00000000-0005-0000-0000-0000943C0000}"/>
    <cellStyle name="SAPBEXexcCritical6 4 7 2 3" xfId="44502" xr:uid="{00000000-0005-0000-0000-0000953C0000}"/>
    <cellStyle name="SAPBEXexcCritical6 4 7 2 4" xfId="52999" xr:uid="{00000000-0005-0000-0000-0000963C0000}"/>
    <cellStyle name="SAPBEXexcCritical6 4 7 3" xfId="21478" xr:uid="{00000000-0005-0000-0000-0000973C0000}"/>
    <cellStyle name="SAPBEXexcCritical6 4 7 4" xfId="27949" xr:uid="{00000000-0005-0000-0000-0000983C0000}"/>
    <cellStyle name="SAPBEXexcCritical6 4 7 5" xfId="33817" xr:uid="{00000000-0005-0000-0000-0000993C0000}"/>
    <cellStyle name="SAPBEXexcCritical6 4 7 6" xfId="40951" xr:uid="{00000000-0005-0000-0000-00009A3C0000}"/>
    <cellStyle name="SAPBEXexcCritical6 4 7 7" xfId="49013" xr:uid="{00000000-0005-0000-0000-00009B3C0000}"/>
    <cellStyle name="SAPBEXexcCritical6 4 8" xfId="4946" xr:uid="{00000000-0005-0000-0000-00009C3C0000}"/>
    <cellStyle name="SAPBEXexcCritical6 4 8 2" xfId="14803" xr:uid="{00000000-0005-0000-0000-00009D3C0000}"/>
    <cellStyle name="SAPBEXexcCritical6 4 8 2 2" xfId="38384" xr:uid="{00000000-0005-0000-0000-00009E3C0000}"/>
    <cellStyle name="SAPBEXexcCritical6 4 8 2 3" xfId="45302" xr:uid="{00000000-0005-0000-0000-00009F3C0000}"/>
    <cellStyle name="SAPBEXexcCritical6 4 8 2 4" xfId="50166" xr:uid="{00000000-0005-0000-0000-0000A03C0000}"/>
    <cellStyle name="SAPBEXexcCritical6 4 8 3" xfId="21851" xr:uid="{00000000-0005-0000-0000-0000A13C0000}"/>
    <cellStyle name="SAPBEXexcCritical6 4 8 4" xfId="28315" xr:uid="{00000000-0005-0000-0000-0000A23C0000}"/>
    <cellStyle name="SAPBEXexcCritical6 4 8 5" xfId="34718" xr:uid="{00000000-0005-0000-0000-0000A33C0000}"/>
    <cellStyle name="SAPBEXexcCritical6 4 8 6" xfId="41756" xr:uid="{00000000-0005-0000-0000-0000A43C0000}"/>
    <cellStyle name="SAPBEXexcCritical6 4 8 7" xfId="53814" xr:uid="{00000000-0005-0000-0000-0000A53C0000}"/>
    <cellStyle name="SAPBEXexcCritical6 4 9" xfId="4889" xr:uid="{00000000-0005-0000-0000-0000A63C0000}"/>
    <cellStyle name="SAPBEXexcCritical6 4 9 2" xfId="14751" xr:uid="{00000000-0005-0000-0000-0000A73C0000}"/>
    <cellStyle name="SAPBEXexcCritical6 4 9 2 2" xfId="38462" xr:uid="{00000000-0005-0000-0000-0000A83C0000}"/>
    <cellStyle name="SAPBEXexcCritical6 4 9 2 3" xfId="45380" xr:uid="{00000000-0005-0000-0000-0000A93C0000}"/>
    <cellStyle name="SAPBEXexcCritical6 4 9 2 4" xfId="48331" xr:uid="{00000000-0005-0000-0000-0000AA3C0000}"/>
    <cellStyle name="SAPBEXexcCritical6 4 9 3" xfId="21799" xr:uid="{00000000-0005-0000-0000-0000AB3C0000}"/>
    <cellStyle name="SAPBEXexcCritical6 4 9 4" xfId="28265" xr:uid="{00000000-0005-0000-0000-0000AC3C0000}"/>
    <cellStyle name="SAPBEXexcCritical6 4 9 5" xfId="34796" xr:uid="{00000000-0005-0000-0000-0000AD3C0000}"/>
    <cellStyle name="SAPBEXexcCritical6 4 9 6" xfId="41834" xr:uid="{00000000-0005-0000-0000-0000AE3C0000}"/>
    <cellStyle name="SAPBEXexcCritical6 4 9 7" xfId="51716" xr:uid="{00000000-0005-0000-0000-0000AF3C0000}"/>
    <cellStyle name="SAPBEXexcCritical6 5" xfId="614" xr:uid="{00000000-0005-0000-0000-0000B03C0000}"/>
    <cellStyle name="SAPBEXexcCritical6 5 2" xfId="2774" xr:uid="{00000000-0005-0000-0000-0000B13C0000}"/>
    <cellStyle name="SAPBEXexcCritical6 5 2 2" xfId="13002" xr:uid="{00000000-0005-0000-0000-0000B23C0000}"/>
    <cellStyle name="SAPBEXexcCritical6 5 2 2 2" xfId="20399" xr:uid="{00000000-0005-0000-0000-0000B33C0000}"/>
    <cellStyle name="SAPBEXexcCritical6 5 2 2 3" xfId="27006" xr:uid="{00000000-0005-0000-0000-0000B43C0000}"/>
    <cellStyle name="SAPBEXexcCritical6 5 2 3" xfId="10433" xr:uid="{00000000-0005-0000-0000-0000B53C0000}"/>
    <cellStyle name="SAPBEXexcCritical6 5 2 4" xfId="11268" xr:uid="{00000000-0005-0000-0000-0000B63C0000}"/>
    <cellStyle name="SAPBEXexcCritical6 5 2 5" xfId="18809" xr:uid="{00000000-0005-0000-0000-0000B73C0000}"/>
    <cellStyle name="SAPBEXexcCritical6 5 2 6" xfId="38175" xr:uid="{00000000-0005-0000-0000-0000B83C0000}"/>
    <cellStyle name="SAPBEXexcCritical6 5 2 7" xfId="45099" xr:uid="{00000000-0005-0000-0000-0000B93C0000}"/>
    <cellStyle name="SAPBEXexcCritical6 5 2 8" xfId="49907" xr:uid="{00000000-0005-0000-0000-0000BA3C0000}"/>
    <cellStyle name="SAPBEXexcCritical6 5 3" xfId="11636" xr:uid="{00000000-0005-0000-0000-0000BB3C0000}"/>
    <cellStyle name="SAPBEXexcCritical6 5 3 2" xfId="19095" xr:uid="{00000000-0005-0000-0000-0000BC3C0000}"/>
    <cellStyle name="SAPBEXexcCritical6 5 3 3" xfId="25727" xr:uid="{00000000-0005-0000-0000-0000BD3C0000}"/>
    <cellStyle name="SAPBEXexcCritical6 5 4" xfId="9367" xr:uid="{00000000-0005-0000-0000-0000BE3C0000}"/>
    <cellStyle name="SAPBEXexcCritical6 5 5" xfId="14032" xr:uid="{00000000-0005-0000-0000-0000BF3C0000}"/>
    <cellStyle name="SAPBEXexcCritical6 5 6" xfId="34509" xr:uid="{00000000-0005-0000-0000-0000C03C0000}"/>
    <cellStyle name="SAPBEXexcCritical6 5 7" xfId="41553" xr:uid="{00000000-0005-0000-0000-0000C13C0000}"/>
    <cellStyle name="SAPBEXexcCritical6 5 8" xfId="51859" xr:uid="{00000000-0005-0000-0000-0000C23C0000}"/>
    <cellStyle name="SAPBEXexcCritical6 6" xfId="877" xr:uid="{00000000-0005-0000-0000-0000C33C0000}"/>
    <cellStyle name="SAPBEXexcCritical6 6 2" xfId="10583" xr:uid="{00000000-0005-0000-0000-0000C43C0000}"/>
    <cellStyle name="SAPBEXexcCritical6 6 2 2" xfId="13498" xr:uid="{00000000-0005-0000-0000-0000C53C0000}"/>
    <cellStyle name="SAPBEXexcCritical6 6 2 3" xfId="23603" xr:uid="{00000000-0005-0000-0000-0000C63C0000}"/>
    <cellStyle name="SAPBEXexcCritical6 6 2 4" xfId="38227" xr:uid="{00000000-0005-0000-0000-0000C73C0000}"/>
    <cellStyle name="SAPBEXexcCritical6 6 2 5" xfId="45147" xr:uid="{00000000-0005-0000-0000-0000C83C0000}"/>
    <cellStyle name="SAPBEXexcCritical6 6 2 6" xfId="49983" xr:uid="{00000000-0005-0000-0000-0000C93C0000}"/>
    <cellStyle name="SAPBEXexcCritical6 6 3" xfId="11756" xr:uid="{00000000-0005-0000-0000-0000CA3C0000}"/>
    <cellStyle name="SAPBEXexcCritical6 6 3 2" xfId="19215" xr:uid="{00000000-0005-0000-0000-0000CB3C0000}"/>
    <cellStyle name="SAPBEXexcCritical6 6 3 3" xfId="25847" xr:uid="{00000000-0005-0000-0000-0000CC3C0000}"/>
    <cellStyle name="SAPBEXexcCritical6 6 4" xfId="9577" xr:uid="{00000000-0005-0000-0000-0000CD3C0000}"/>
    <cellStyle name="SAPBEXexcCritical6 6 5" xfId="11262" xr:uid="{00000000-0005-0000-0000-0000CE3C0000}"/>
    <cellStyle name="SAPBEXexcCritical6 6 6" xfId="34561" xr:uid="{00000000-0005-0000-0000-0000CF3C0000}"/>
    <cellStyle name="SAPBEXexcCritical6 6 7" xfId="41601" xr:uid="{00000000-0005-0000-0000-0000D03C0000}"/>
    <cellStyle name="SAPBEXexcCritical6 6 8" xfId="52041" xr:uid="{00000000-0005-0000-0000-0000D13C0000}"/>
    <cellStyle name="SAPBEXexcCritical6 7" xfId="1125" xr:uid="{00000000-0005-0000-0000-0000D23C0000}"/>
    <cellStyle name="SAPBEXexcCritical6 7 2" xfId="10755" xr:uid="{00000000-0005-0000-0000-0000D33C0000}"/>
    <cellStyle name="SAPBEXexcCritical6 7 2 2" xfId="13728" xr:uid="{00000000-0005-0000-0000-0000D43C0000}"/>
    <cellStyle name="SAPBEXexcCritical6 7 2 3" xfId="38689" xr:uid="{00000000-0005-0000-0000-0000D53C0000}"/>
    <cellStyle name="SAPBEXexcCritical6 7 2 4" xfId="45607" xr:uid="{00000000-0005-0000-0000-0000D63C0000}"/>
    <cellStyle name="SAPBEXexcCritical6 7 2 5" xfId="50063" xr:uid="{00000000-0005-0000-0000-0000D73C0000}"/>
    <cellStyle name="SAPBEXexcCritical6 7 3" xfId="11911" xr:uid="{00000000-0005-0000-0000-0000D83C0000}"/>
    <cellStyle name="SAPBEXexcCritical6 7 3 2" xfId="19370" xr:uid="{00000000-0005-0000-0000-0000D93C0000}"/>
    <cellStyle name="SAPBEXexcCritical6 7 3 3" xfId="25998" xr:uid="{00000000-0005-0000-0000-0000DA3C0000}"/>
    <cellStyle name="SAPBEXexcCritical6 7 4" xfId="9793" xr:uid="{00000000-0005-0000-0000-0000DB3C0000}"/>
    <cellStyle name="SAPBEXexcCritical6 7 5" xfId="16640" xr:uid="{00000000-0005-0000-0000-0000DC3C0000}"/>
    <cellStyle name="SAPBEXexcCritical6 7 6" xfId="35024" xr:uid="{00000000-0005-0000-0000-0000DD3C0000}"/>
    <cellStyle name="SAPBEXexcCritical6 7 7" xfId="42061" xr:uid="{00000000-0005-0000-0000-0000DE3C0000}"/>
    <cellStyle name="SAPBEXexcCritical6 7 8" xfId="54490" xr:uid="{00000000-0005-0000-0000-0000DF3C0000}"/>
    <cellStyle name="SAPBEXexcCritical6 8" xfId="1444" xr:uid="{00000000-0005-0000-0000-0000E03C0000}"/>
    <cellStyle name="SAPBEXexcCritical6 8 2" xfId="10203" xr:uid="{00000000-0005-0000-0000-0000E13C0000}"/>
    <cellStyle name="SAPBEXexcCritical6 8 2 2" xfId="13815" xr:uid="{00000000-0005-0000-0000-0000E23C0000}"/>
    <cellStyle name="SAPBEXexcCritical6 8 2 3" xfId="38902" xr:uid="{00000000-0005-0000-0000-0000E33C0000}"/>
    <cellStyle name="SAPBEXexcCritical6 8 2 4" xfId="45820" xr:uid="{00000000-0005-0000-0000-0000E43C0000}"/>
    <cellStyle name="SAPBEXexcCritical6 8 2 5" xfId="48806" xr:uid="{00000000-0005-0000-0000-0000E53C0000}"/>
    <cellStyle name="SAPBEXexcCritical6 8 3" xfId="10996" xr:uid="{00000000-0005-0000-0000-0000E63C0000}"/>
    <cellStyle name="SAPBEXexcCritical6 8 3 2" xfId="8965" xr:uid="{00000000-0005-0000-0000-0000E73C0000}"/>
    <cellStyle name="SAPBEXexcCritical6 8 4" xfId="12112" xr:uid="{00000000-0005-0000-0000-0000E83C0000}"/>
    <cellStyle name="SAPBEXexcCritical6 8 4 2" xfId="19571" xr:uid="{00000000-0005-0000-0000-0000E93C0000}"/>
    <cellStyle name="SAPBEXexcCritical6 8 4 3" xfId="26194" xr:uid="{00000000-0005-0000-0000-0000EA3C0000}"/>
    <cellStyle name="SAPBEXexcCritical6 8 5" xfId="10070" xr:uid="{00000000-0005-0000-0000-0000EB3C0000}"/>
    <cellStyle name="SAPBEXexcCritical6 8 6" xfId="8910" xr:uid="{00000000-0005-0000-0000-0000EC3C0000}"/>
    <cellStyle name="SAPBEXexcCritical6 8 7" xfId="35238" xr:uid="{00000000-0005-0000-0000-0000ED3C0000}"/>
    <cellStyle name="SAPBEXexcCritical6 8 8" xfId="42274" xr:uid="{00000000-0005-0000-0000-0000EE3C0000}"/>
    <cellStyle name="SAPBEXexcCritical6 8 9" xfId="51003" xr:uid="{00000000-0005-0000-0000-0000EF3C0000}"/>
    <cellStyle name="SAPBEXexcCritical6 9" xfId="1464" xr:uid="{00000000-0005-0000-0000-0000F03C0000}"/>
    <cellStyle name="SAPBEXexcCritical6 9 2" xfId="12125" xr:uid="{00000000-0005-0000-0000-0000F13C0000}"/>
    <cellStyle name="SAPBEXexcCritical6 9 2 2" xfId="19584" xr:uid="{00000000-0005-0000-0000-0000F23C0000}"/>
    <cellStyle name="SAPBEXexcCritical6 9 2 3" xfId="26207" xr:uid="{00000000-0005-0000-0000-0000F33C0000}"/>
    <cellStyle name="SAPBEXexcCritical6 9 2 4" xfId="39258" xr:uid="{00000000-0005-0000-0000-0000F43C0000}"/>
    <cellStyle name="SAPBEXexcCritical6 9 2 5" xfId="46176" xr:uid="{00000000-0005-0000-0000-0000F53C0000}"/>
    <cellStyle name="SAPBEXexcCritical6 9 2 6" xfId="49975" xr:uid="{00000000-0005-0000-0000-0000F63C0000}"/>
    <cellStyle name="SAPBEXexcCritical6 9 3" xfId="11016" xr:uid="{00000000-0005-0000-0000-0000F73C0000}"/>
    <cellStyle name="SAPBEXexcCritical6 9 4" xfId="8950" xr:uid="{00000000-0005-0000-0000-0000F83C0000}"/>
    <cellStyle name="SAPBEXexcCritical6 9 5" xfId="35622" xr:uid="{00000000-0005-0000-0000-0000F93C0000}"/>
    <cellStyle name="SAPBEXexcCritical6 9 6" xfId="42630" xr:uid="{00000000-0005-0000-0000-0000FA3C0000}"/>
    <cellStyle name="SAPBEXexcCritical6 9 7" xfId="51037" xr:uid="{00000000-0005-0000-0000-0000FB3C0000}"/>
    <cellStyle name="SAPBEXexcGood1" xfId="259" xr:uid="{00000000-0005-0000-0000-0000FC3C0000}"/>
    <cellStyle name="SAPBEXexcGood1 10" xfId="1892" xr:uid="{00000000-0005-0000-0000-0000FD3C0000}"/>
    <cellStyle name="SAPBEXexcGood1 10 2" xfId="12246" xr:uid="{00000000-0005-0000-0000-0000FE3C0000}"/>
    <cellStyle name="SAPBEXexcGood1 10 2 2" xfId="19705" xr:uid="{00000000-0005-0000-0000-0000FF3C0000}"/>
    <cellStyle name="SAPBEXexcGood1 10 2 3" xfId="26328" xr:uid="{00000000-0005-0000-0000-0000003D0000}"/>
    <cellStyle name="SAPBEXexcGood1 10 2 4" xfId="40330" xr:uid="{00000000-0005-0000-0000-0000013D0000}"/>
    <cellStyle name="SAPBEXexcGood1 10 2 5" xfId="47248" xr:uid="{00000000-0005-0000-0000-0000023D0000}"/>
    <cellStyle name="SAPBEXexcGood1 10 2 6" xfId="47628" xr:uid="{00000000-0005-0000-0000-0000033D0000}"/>
    <cellStyle name="SAPBEXexcGood1 10 3" xfId="11314" xr:uid="{00000000-0005-0000-0000-0000043D0000}"/>
    <cellStyle name="SAPBEXexcGood1 10 4" xfId="18849" xr:uid="{00000000-0005-0000-0000-0000053D0000}"/>
    <cellStyle name="SAPBEXexcGood1 10 5" xfId="36746" xr:uid="{00000000-0005-0000-0000-0000063D0000}"/>
    <cellStyle name="SAPBEXexcGood1 10 6" xfId="43702" xr:uid="{00000000-0005-0000-0000-0000073D0000}"/>
    <cellStyle name="SAPBEXexcGood1 10 7" xfId="53690" xr:uid="{00000000-0005-0000-0000-0000083D0000}"/>
    <cellStyle name="SAPBEXexcGood1 11" xfId="2105" xr:uid="{00000000-0005-0000-0000-0000093D0000}"/>
    <cellStyle name="SAPBEXexcGood1 11 2" xfId="12369" xr:uid="{00000000-0005-0000-0000-00000A3D0000}"/>
    <cellStyle name="SAPBEXexcGood1 11 2 2" xfId="19826" xr:uid="{00000000-0005-0000-0000-00000B3D0000}"/>
    <cellStyle name="SAPBEXexcGood1 11 2 3" xfId="26448" xr:uid="{00000000-0005-0000-0000-00000C3D0000}"/>
    <cellStyle name="SAPBEXexcGood1 11 3" xfId="10241" xr:uid="{00000000-0005-0000-0000-00000D3D0000}"/>
    <cellStyle name="SAPBEXexcGood1 11 4" xfId="11153" xr:uid="{00000000-0005-0000-0000-00000E3D0000}"/>
    <cellStyle name="SAPBEXexcGood1 11 5" xfId="18820" xr:uid="{00000000-0005-0000-0000-00000F3D0000}"/>
    <cellStyle name="SAPBEXexcGood1 11 6" xfId="37000" xr:uid="{00000000-0005-0000-0000-0000103D0000}"/>
    <cellStyle name="SAPBEXexcGood1 11 7" xfId="43946" xr:uid="{00000000-0005-0000-0000-0000113D0000}"/>
    <cellStyle name="SAPBEXexcGood1 11 8" xfId="52585" xr:uid="{00000000-0005-0000-0000-0000123D0000}"/>
    <cellStyle name="SAPBEXexcGood1 12" xfId="2260" xr:uid="{00000000-0005-0000-0000-0000133D0000}"/>
    <cellStyle name="SAPBEXexcGood1 12 2" xfId="12513" xr:uid="{00000000-0005-0000-0000-0000143D0000}"/>
    <cellStyle name="SAPBEXexcGood1 12 3" xfId="19950" xr:uid="{00000000-0005-0000-0000-0000153D0000}"/>
    <cellStyle name="SAPBEXexcGood1 12 4" xfId="26568" xr:uid="{00000000-0005-0000-0000-0000163D0000}"/>
    <cellStyle name="SAPBEXexcGood1 13" xfId="2421" xr:uid="{00000000-0005-0000-0000-0000173D0000}"/>
    <cellStyle name="SAPBEXexcGood1 13 2" xfId="12661" xr:uid="{00000000-0005-0000-0000-0000183D0000}"/>
    <cellStyle name="SAPBEXexcGood1 13 3" xfId="20073" xr:uid="{00000000-0005-0000-0000-0000193D0000}"/>
    <cellStyle name="SAPBEXexcGood1 13 4" xfId="26688" xr:uid="{00000000-0005-0000-0000-00001A3D0000}"/>
    <cellStyle name="SAPBEXexcGood1 14" xfId="3427" xr:uid="{00000000-0005-0000-0000-00001B3D0000}"/>
    <cellStyle name="SAPBEXexcGood1 14 2" xfId="13378" xr:uid="{00000000-0005-0000-0000-00001C3D0000}"/>
    <cellStyle name="SAPBEXexcGood1 14 3" xfId="20549" xr:uid="{00000000-0005-0000-0000-00001D3D0000}"/>
    <cellStyle name="SAPBEXexcGood1 14 4" xfId="27057" xr:uid="{00000000-0005-0000-0000-00001E3D0000}"/>
    <cellStyle name="SAPBEXexcGood1 15" xfId="3594" xr:uid="{00000000-0005-0000-0000-00001F3D0000}"/>
    <cellStyle name="SAPBEXexcGood1 15 2" xfId="13519" xr:uid="{00000000-0005-0000-0000-0000203D0000}"/>
    <cellStyle name="SAPBEXexcGood1 15 3" xfId="20681" xr:uid="{00000000-0005-0000-0000-0000213D0000}"/>
    <cellStyle name="SAPBEXexcGood1 15 4" xfId="27180" xr:uid="{00000000-0005-0000-0000-0000223D0000}"/>
    <cellStyle name="SAPBEXexcGood1 16" xfId="4293" xr:uid="{00000000-0005-0000-0000-0000233D0000}"/>
    <cellStyle name="SAPBEXexcGood1 16 2" xfId="14156" xr:uid="{00000000-0005-0000-0000-0000243D0000}"/>
    <cellStyle name="SAPBEXexcGood1 16 3" xfId="21218" xr:uid="{00000000-0005-0000-0000-0000253D0000}"/>
    <cellStyle name="SAPBEXexcGood1 16 4" xfId="27692" xr:uid="{00000000-0005-0000-0000-0000263D0000}"/>
    <cellStyle name="SAPBEXexcGood1 17" xfId="5023" xr:uid="{00000000-0005-0000-0000-0000273D0000}"/>
    <cellStyle name="SAPBEXexcGood1 17 2" xfId="14880" xr:uid="{00000000-0005-0000-0000-0000283D0000}"/>
    <cellStyle name="SAPBEXexcGood1 17 3" xfId="21926" xr:uid="{00000000-0005-0000-0000-0000293D0000}"/>
    <cellStyle name="SAPBEXexcGood1 17 4" xfId="28390" xr:uid="{00000000-0005-0000-0000-00002A3D0000}"/>
    <cellStyle name="SAPBEXexcGood1 18" xfId="5296" xr:uid="{00000000-0005-0000-0000-00002B3D0000}"/>
    <cellStyle name="SAPBEXexcGood1 18 2" xfId="15153" xr:uid="{00000000-0005-0000-0000-00002C3D0000}"/>
    <cellStyle name="SAPBEXexcGood1 18 3" xfId="22195" xr:uid="{00000000-0005-0000-0000-00002D3D0000}"/>
    <cellStyle name="SAPBEXexcGood1 18 4" xfId="28658" xr:uid="{00000000-0005-0000-0000-00002E3D0000}"/>
    <cellStyle name="SAPBEXexcGood1 19" xfId="5380" xr:uid="{00000000-0005-0000-0000-00002F3D0000}"/>
    <cellStyle name="SAPBEXexcGood1 19 2" xfId="15237" xr:uid="{00000000-0005-0000-0000-0000303D0000}"/>
    <cellStyle name="SAPBEXexcGood1 19 3" xfId="22278" xr:uid="{00000000-0005-0000-0000-0000313D0000}"/>
    <cellStyle name="SAPBEXexcGood1 19 4" xfId="28740" xr:uid="{00000000-0005-0000-0000-0000323D0000}"/>
    <cellStyle name="SAPBEXexcGood1 2" xfId="487" xr:uid="{00000000-0005-0000-0000-0000333D0000}"/>
    <cellStyle name="SAPBEXexcGood1 2 10" xfId="2472" xr:uid="{00000000-0005-0000-0000-0000343D0000}"/>
    <cellStyle name="SAPBEXexcGood1 2 10 2" xfId="12711" xr:uid="{00000000-0005-0000-0000-0000353D0000}"/>
    <cellStyle name="SAPBEXexcGood1 2 10 3" xfId="20120" xr:uid="{00000000-0005-0000-0000-0000363D0000}"/>
    <cellStyle name="SAPBEXexcGood1 2 10 4" xfId="26734" xr:uid="{00000000-0005-0000-0000-0000373D0000}"/>
    <cellStyle name="SAPBEXexcGood1 2 11" xfId="3478" xr:uid="{00000000-0005-0000-0000-0000383D0000}"/>
    <cellStyle name="SAPBEXexcGood1 2 11 2" xfId="13427" xr:uid="{00000000-0005-0000-0000-0000393D0000}"/>
    <cellStyle name="SAPBEXexcGood1 2 11 3" xfId="20596" xr:uid="{00000000-0005-0000-0000-00003A3D0000}"/>
    <cellStyle name="SAPBEXexcGood1 2 11 4" xfId="27103" xr:uid="{00000000-0005-0000-0000-00003B3D0000}"/>
    <cellStyle name="SAPBEXexcGood1 2 12" xfId="3647" xr:uid="{00000000-0005-0000-0000-00003C3D0000}"/>
    <cellStyle name="SAPBEXexcGood1 2 12 2" xfId="13572" xr:uid="{00000000-0005-0000-0000-00003D3D0000}"/>
    <cellStyle name="SAPBEXexcGood1 2 12 3" xfId="20733" xr:uid="{00000000-0005-0000-0000-00003E3D0000}"/>
    <cellStyle name="SAPBEXexcGood1 2 12 4" xfId="27232" xr:uid="{00000000-0005-0000-0000-00003F3D0000}"/>
    <cellStyle name="SAPBEXexcGood1 2 13" xfId="4387" xr:uid="{00000000-0005-0000-0000-0000403D0000}"/>
    <cellStyle name="SAPBEXexcGood1 2 13 2" xfId="14249" xr:uid="{00000000-0005-0000-0000-0000413D0000}"/>
    <cellStyle name="SAPBEXexcGood1 2 13 3" xfId="21309" xr:uid="{00000000-0005-0000-0000-0000423D0000}"/>
    <cellStyle name="SAPBEXexcGood1 2 13 4" xfId="27783" xr:uid="{00000000-0005-0000-0000-0000433D0000}"/>
    <cellStyle name="SAPBEXexcGood1 2 14" xfId="4482" xr:uid="{00000000-0005-0000-0000-0000443D0000}"/>
    <cellStyle name="SAPBEXexcGood1 2 14 2" xfId="14344" xr:uid="{00000000-0005-0000-0000-0000453D0000}"/>
    <cellStyle name="SAPBEXexcGood1 2 14 3" xfId="21400" xr:uid="{00000000-0005-0000-0000-0000463D0000}"/>
    <cellStyle name="SAPBEXexcGood1 2 14 4" xfId="27874" xr:uid="{00000000-0005-0000-0000-0000473D0000}"/>
    <cellStyle name="SAPBEXexcGood1 2 15" xfId="5313" xr:uid="{00000000-0005-0000-0000-0000483D0000}"/>
    <cellStyle name="SAPBEXexcGood1 2 15 2" xfId="15170" xr:uid="{00000000-0005-0000-0000-0000493D0000}"/>
    <cellStyle name="SAPBEXexcGood1 2 15 3" xfId="22212" xr:uid="{00000000-0005-0000-0000-00004A3D0000}"/>
    <cellStyle name="SAPBEXexcGood1 2 15 4" xfId="28675" xr:uid="{00000000-0005-0000-0000-00004B3D0000}"/>
    <cellStyle name="SAPBEXexcGood1 2 16" xfId="5433" xr:uid="{00000000-0005-0000-0000-00004C3D0000}"/>
    <cellStyle name="SAPBEXexcGood1 2 16 2" xfId="15290" xr:uid="{00000000-0005-0000-0000-00004D3D0000}"/>
    <cellStyle name="SAPBEXexcGood1 2 16 3" xfId="22331" xr:uid="{00000000-0005-0000-0000-00004E3D0000}"/>
    <cellStyle name="SAPBEXexcGood1 2 16 4" xfId="28793" xr:uid="{00000000-0005-0000-0000-00004F3D0000}"/>
    <cellStyle name="SAPBEXexcGood1 2 17" xfId="5739" xr:uid="{00000000-0005-0000-0000-0000503D0000}"/>
    <cellStyle name="SAPBEXexcGood1 2 17 2" xfId="15593" xr:uid="{00000000-0005-0000-0000-0000513D0000}"/>
    <cellStyle name="SAPBEXexcGood1 2 17 3" xfId="22621" xr:uid="{00000000-0005-0000-0000-0000523D0000}"/>
    <cellStyle name="SAPBEXexcGood1 2 17 4" xfId="29082" xr:uid="{00000000-0005-0000-0000-0000533D0000}"/>
    <cellStyle name="SAPBEXexcGood1 2 18" xfId="6932" xr:uid="{00000000-0005-0000-0000-0000543D0000}"/>
    <cellStyle name="SAPBEXexcGood1 2 18 2" xfId="16722" xr:uid="{00000000-0005-0000-0000-0000553D0000}"/>
    <cellStyle name="SAPBEXexcGood1 2 18 3" xfId="23690" xr:uid="{00000000-0005-0000-0000-0000563D0000}"/>
    <cellStyle name="SAPBEXexcGood1 2 18 4" xfId="30126" xr:uid="{00000000-0005-0000-0000-0000573D0000}"/>
    <cellStyle name="SAPBEXexcGood1 2 19" xfId="6254" xr:uid="{00000000-0005-0000-0000-0000583D0000}"/>
    <cellStyle name="SAPBEXexcGood1 2 19 2" xfId="16101" xr:uid="{00000000-0005-0000-0000-0000593D0000}"/>
    <cellStyle name="SAPBEXexcGood1 2 19 3" xfId="23110" xr:uid="{00000000-0005-0000-0000-00005A3D0000}"/>
    <cellStyle name="SAPBEXexcGood1 2 19 4" xfId="29566" xr:uid="{00000000-0005-0000-0000-00005B3D0000}"/>
    <cellStyle name="SAPBEXexcGood1 2 2" xfId="664" xr:uid="{00000000-0005-0000-0000-00005C3D0000}"/>
    <cellStyle name="SAPBEXexcGood1 2 2 10" xfId="5407" xr:uid="{00000000-0005-0000-0000-00005D3D0000}"/>
    <cellStyle name="SAPBEXexcGood1 2 2 10 2" xfId="15264" xr:uid="{00000000-0005-0000-0000-00005E3D0000}"/>
    <cellStyle name="SAPBEXexcGood1 2 2 10 2 2" xfId="38602" xr:uid="{00000000-0005-0000-0000-00005F3D0000}"/>
    <cellStyle name="SAPBEXexcGood1 2 2 10 2 3" xfId="45520" xr:uid="{00000000-0005-0000-0000-0000603D0000}"/>
    <cellStyle name="SAPBEXexcGood1 2 2 10 2 4" xfId="50065" xr:uid="{00000000-0005-0000-0000-0000613D0000}"/>
    <cellStyle name="SAPBEXexcGood1 2 2 10 3" xfId="22305" xr:uid="{00000000-0005-0000-0000-0000623D0000}"/>
    <cellStyle name="SAPBEXexcGood1 2 2 10 4" xfId="28767" xr:uid="{00000000-0005-0000-0000-0000633D0000}"/>
    <cellStyle name="SAPBEXexcGood1 2 2 10 5" xfId="34936" xr:uid="{00000000-0005-0000-0000-0000643D0000}"/>
    <cellStyle name="SAPBEXexcGood1 2 2 10 6" xfId="41974" xr:uid="{00000000-0005-0000-0000-0000653D0000}"/>
    <cellStyle name="SAPBEXexcGood1 2 2 10 7" xfId="51949" xr:uid="{00000000-0005-0000-0000-0000663D0000}"/>
    <cellStyle name="SAPBEXexcGood1 2 2 11" xfId="6620" xr:uid="{00000000-0005-0000-0000-0000673D0000}"/>
    <cellStyle name="SAPBEXexcGood1 2 2 11 2" xfId="16463" xr:uid="{00000000-0005-0000-0000-0000683D0000}"/>
    <cellStyle name="SAPBEXexcGood1 2 2 11 2 2" xfId="39024" xr:uid="{00000000-0005-0000-0000-0000693D0000}"/>
    <cellStyle name="SAPBEXexcGood1 2 2 11 2 3" xfId="45942" xr:uid="{00000000-0005-0000-0000-00006A3D0000}"/>
    <cellStyle name="SAPBEXexcGood1 2 2 11 2 4" xfId="50215" xr:uid="{00000000-0005-0000-0000-00006B3D0000}"/>
    <cellStyle name="SAPBEXexcGood1 2 2 11 3" xfId="23467" xr:uid="{00000000-0005-0000-0000-00006C3D0000}"/>
    <cellStyle name="SAPBEXexcGood1 2 2 11 4" xfId="29916" xr:uid="{00000000-0005-0000-0000-00006D3D0000}"/>
    <cellStyle name="SAPBEXexcGood1 2 2 11 5" xfId="35361" xr:uid="{00000000-0005-0000-0000-00006E3D0000}"/>
    <cellStyle name="SAPBEXexcGood1 2 2 11 6" xfId="42396" xr:uid="{00000000-0005-0000-0000-00006F3D0000}"/>
    <cellStyle name="SAPBEXexcGood1 2 2 11 7" xfId="50848" xr:uid="{00000000-0005-0000-0000-0000703D0000}"/>
    <cellStyle name="SAPBEXexcGood1 2 2 12" xfId="6874" xr:uid="{00000000-0005-0000-0000-0000713D0000}"/>
    <cellStyle name="SAPBEXexcGood1 2 2 12 2" xfId="16664" xr:uid="{00000000-0005-0000-0000-0000723D0000}"/>
    <cellStyle name="SAPBEXexcGood1 2 2 12 2 2" xfId="38916" xr:uid="{00000000-0005-0000-0000-0000733D0000}"/>
    <cellStyle name="SAPBEXexcGood1 2 2 12 2 3" xfId="45834" xr:uid="{00000000-0005-0000-0000-0000743D0000}"/>
    <cellStyle name="SAPBEXexcGood1 2 2 12 2 4" xfId="49559" xr:uid="{00000000-0005-0000-0000-0000753D0000}"/>
    <cellStyle name="SAPBEXexcGood1 2 2 12 3" xfId="23632" xr:uid="{00000000-0005-0000-0000-0000763D0000}"/>
    <cellStyle name="SAPBEXexcGood1 2 2 12 4" xfId="30070" xr:uid="{00000000-0005-0000-0000-0000773D0000}"/>
    <cellStyle name="SAPBEXexcGood1 2 2 12 5" xfId="35253" xr:uid="{00000000-0005-0000-0000-0000783D0000}"/>
    <cellStyle name="SAPBEXexcGood1 2 2 12 6" xfId="42288" xr:uid="{00000000-0005-0000-0000-0000793D0000}"/>
    <cellStyle name="SAPBEXexcGood1 2 2 12 7" xfId="52121" xr:uid="{00000000-0005-0000-0000-00007A3D0000}"/>
    <cellStyle name="SAPBEXexcGood1 2 2 13" xfId="5911" xr:uid="{00000000-0005-0000-0000-00007B3D0000}"/>
    <cellStyle name="SAPBEXexcGood1 2 2 13 2" xfId="15764" xr:uid="{00000000-0005-0000-0000-00007C3D0000}"/>
    <cellStyle name="SAPBEXexcGood1 2 2 13 2 2" xfId="39892" xr:uid="{00000000-0005-0000-0000-00007D3D0000}"/>
    <cellStyle name="SAPBEXexcGood1 2 2 13 2 3" xfId="46810" xr:uid="{00000000-0005-0000-0000-00007E3D0000}"/>
    <cellStyle name="SAPBEXexcGood1 2 2 13 2 4" xfId="50037" xr:uid="{00000000-0005-0000-0000-00007F3D0000}"/>
    <cellStyle name="SAPBEXexcGood1 2 2 13 3" xfId="22789" xr:uid="{00000000-0005-0000-0000-0000803D0000}"/>
    <cellStyle name="SAPBEXexcGood1 2 2 13 4" xfId="29250" xr:uid="{00000000-0005-0000-0000-0000813D0000}"/>
    <cellStyle name="SAPBEXexcGood1 2 2 13 5" xfId="36277" xr:uid="{00000000-0005-0000-0000-0000823D0000}"/>
    <cellStyle name="SAPBEXexcGood1 2 2 13 6" xfId="43264" xr:uid="{00000000-0005-0000-0000-0000833D0000}"/>
    <cellStyle name="SAPBEXexcGood1 2 2 13 7" xfId="52934" xr:uid="{00000000-0005-0000-0000-0000843D0000}"/>
    <cellStyle name="SAPBEXexcGood1 2 2 14" xfId="6961" xr:uid="{00000000-0005-0000-0000-0000853D0000}"/>
    <cellStyle name="SAPBEXexcGood1 2 2 14 2" xfId="16751" xr:uid="{00000000-0005-0000-0000-0000863D0000}"/>
    <cellStyle name="SAPBEXexcGood1 2 2 14 2 2" xfId="39164" xr:uid="{00000000-0005-0000-0000-0000873D0000}"/>
    <cellStyle name="SAPBEXexcGood1 2 2 14 2 3" xfId="46082" xr:uid="{00000000-0005-0000-0000-0000883D0000}"/>
    <cellStyle name="SAPBEXexcGood1 2 2 14 2 4" xfId="48246" xr:uid="{00000000-0005-0000-0000-0000893D0000}"/>
    <cellStyle name="SAPBEXexcGood1 2 2 14 3" xfId="23719" xr:uid="{00000000-0005-0000-0000-00008A3D0000}"/>
    <cellStyle name="SAPBEXexcGood1 2 2 14 4" xfId="30155" xr:uid="{00000000-0005-0000-0000-00008B3D0000}"/>
    <cellStyle name="SAPBEXexcGood1 2 2 14 5" xfId="35528" xr:uid="{00000000-0005-0000-0000-00008C3D0000}"/>
    <cellStyle name="SAPBEXexcGood1 2 2 14 6" xfId="42536" xr:uid="{00000000-0005-0000-0000-00008D3D0000}"/>
    <cellStyle name="SAPBEXexcGood1 2 2 14 7" xfId="54118" xr:uid="{00000000-0005-0000-0000-00008E3D0000}"/>
    <cellStyle name="SAPBEXexcGood1 2 2 15" xfId="5602" xr:uid="{00000000-0005-0000-0000-00008F3D0000}"/>
    <cellStyle name="SAPBEXexcGood1 2 2 15 2" xfId="15457" xr:uid="{00000000-0005-0000-0000-0000903D0000}"/>
    <cellStyle name="SAPBEXexcGood1 2 2 15 2 2" xfId="39767" xr:uid="{00000000-0005-0000-0000-0000913D0000}"/>
    <cellStyle name="SAPBEXexcGood1 2 2 15 2 3" xfId="46685" xr:uid="{00000000-0005-0000-0000-0000923D0000}"/>
    <cellStyle name="SAPBEXexcGood1 2 2 15 2 4" xfId="48628" xr:uid="{00000000-0005-0000-0000-0000933D0000}"/>
    <cellStyle name="SAPBEXexcGood1 2 2 15 3" xfId="22490" xr:uid="{00000000-0005-0000-0000-0000943D0000}"/>
    <cellStyle name="SAPBEXexcGood1 2 2 15 4" xfId="28951" xr:uid="{00000000-0005-0000-0000-0000953D0000}"/>
    <cellStyle name="SAPBEXexcGood1 2 2 15 5" xfId="36146" xr:uid="{00000000-0005-0000-0000-0000963D0000}"/>
    <cellStyle name="SAPBEXexcGood1 2 2 15 6" xfId="43139" xr:uid="{00000000-0005-0000-0000-0000973D0000}"/>
    <cellStyle name="SAPBEXexcGood1 2 2 15 7" xfId="51190" xr:uid="{00000000-0005-0000-0000-0000983D0000}"/>
    <cellStyle name="SAPBEXexcGood1 2 2 16" xfId="7156" xr:uid="{00000000-0005-0000-0000-0000993D0000}"/>
    <cellStyle name="SAPBEXexcGood1 2 2 16 2" xfId="16946" xr:uid="{00000000-0005-0000-0000-00009A3D0000}"/>
    <cellStyle name="SAPBEXexcGood1 2 2 16 2 2" xfId="39579" xr:uid="{00000000-0005-0000-0000-00009B3D0000}"/>
    <cellStyle name="SAPBEXexcGood1 2 2 16 2 3" xfId="46497" xr:uid="{00000000-0005-0000-0000-00009C3D0000}"/>
    <cellStyle name="SAPBEXexcGood1 2 2 16 2 4" xfId="47786" xr:uid="{00000000-0005-0000-0000-00009D3D0000}"/>
    <cellStyle name="SAPBEXexcGood1 2 2 16 3" xfId="23909" xr:uid="{00000000-0005-0000-0000-00009E3D0000}"/>
    <cellStyle name="SAPBEXexcGood1 2 2 16 4" xfId="30343" xr:uid="{00000000-0005-0000-0000-00009F3D0000}"/>
    <cellStyle name="SAPBEXexcGood1 2 2 16 5" xfId="35952" xr:uid="{00000000-0005-0000-0000-0000A03D0000}"/>
    <cellStyle name="SAPBEXexcGood1 2 2 16 6" xfId="42951" xr:uid="{00000000-0005-0000-0000-0000A13D0000}"/>
    <cellStyle name="SAPBEXexcGood1 2 2 16 7" xfId="50267" xr:uid="{00000000-0005-0000-0000-0000A23D0000}"/>
    <cellStyle name="SAPBEXexcGood1 2 2 17" xfId="7356" xr:uid="{00000000-0005-0000-0000-0000A33D0000}"/>
    <cellStyle name="SAPBEXexcGood1 2 2 17 2" xfId="17142" xr:uid="{00000000-0005-0000-0000-0000A43D0000}"/>
    <cellStyle name="SAPBEXexcGood1 2 2 17 2 2" xfId="40207" xr:uid="{00000000-0005-0000-0000-0000A53D0000}"/>
    <cellStyle name="SAPBEXexcGood1 2 2 17 2 3" xfId="47125" xr:uid="{00000000-0005-0000-0000-0000A63D0000}"/>
    <cellStyle name="SAPBEXexcGood1 2 2 17 2 4" xfId="50256" xr:uid="{00000000-0005-0000-0000-0000A73D0000}"/>
    <cellStyle name="SAPBEXexcGood1 2 2 17 3" xfId="24104" xr:uid="{00000000-0005-0000-0000-0000A83D0000}"/>
    <cellStyle name="SAPBEXexcGood1 2 2 17 4" xfId="30533" xr:uid="{00000000-0005-0000-0000-0000A93D0000}"/>
    <cellStyle name="SAPBEXexcGood1 2 2 17 5" xfId="36622" xr:uid="{00000000-0005-0000-0000-0000AA3D0000}"/>
    <cellStyle name="SAPBEXexcGood1 2 2 17 6" xfId="43579" xr:uid="{00000000-0005-0000-0000-0000AB3D0000}"/>
    <cellStyle name="SAPBEXexcGood1 2 2 17 7" xfId="54388" xr:uid="{00000000-0005-0000-0000-0000AC3D0000}"/>
    <cellStyle name="SAPBEXexcGood1 2 2 18" xfId="6240" xr:uid="{00000000-0005-0000-0000-0000AD3D0000}"/>
    <cellStyle name="SAPBEXexcGood1 2 2 18 2" xfId="16088" xr:uid="{00000000-0005-0000-0000-0000AE3D0000}"/>
    <cellStyle name="SAPBEXexcGood1 2 2 18 2 2" xfId="39571" xr:uid="{00000000-0005-0000-0000-0000AF3D0000}"/>
    <cellStyle name="SAPBEXexcGood1 2 2 18 2 3" xfId="46489" xr:uid="{00000000-0005-0000-0000-0000B03D0000}"/>
    <cellStyle name="SAPBEXexcGood1 2 2 18 2 4" xfId="53069" xr:uid="{00000000-0005-0000-0000-0000B13D0000}"/>
    <cellStyle name="SAPBEXexcGood1 2 2 18 3" xfId="23097" xr:uid="{00000000-0005-0000-0000-0000B23D0000}"/>
    <cellStyle name="SAPBEXexcGood1 2 2 18 4" xfId="29553" xr:uid="{00000000-0005-0000-0000-0000B33D0000}"/>
    <cellStyle name="SAPBEXexcGood1 2 2 18 5" xfId="35944" xr:uid="{00000000-0005-0000-0000-0000B43D0000}"/>
    <cellStyle name="SAPBEXexcGood1 2 2 18 6" xfId="42943" xr:uid="{00000000-0005-0000-0000-0000B53D0000}"/>
    <cellStyle name="SAPBEXexcGood1 2 2 18 7" xfId="53339" xr:uid="{00000000-0005-0000-0000-0000B63D0000}"/>
    <cellStyle name="SAPBEXexcGood1 2 2 19" xfId="5847" xr:uid="{00000000-0005-0000-0000-0000B73D0000}"/>
    <cellStyle name="SAPBEXexcGood1 2 2 19 2" xfId="15700" xr:uid="{00000000-0005-0000-0000-0000B83D0000}"/>
    <cellStyle name="SAPBEXexcGood1 2 2 19 2 2" xfId="39785" xr:uid="{00000000-0005-0000-0000-0000B93D0000}"/>
    <cellStyle name="SAPBEXexcGood1 2 2 19 2 3" xfId="46703" xr:uid="{00000000-0005-0000-0000-0000BA3D0000}"/>
    <cellStyle name="SAPBEXexcGood1 2 2 19 2 4" xfId="50039" xr:uid="{00000000-0005-0000-0000-0000BB3D0000}"/>
    <cellStyle name="SAPBEXexcGood1 2 2 19 3" xfId="22726" xr:uid="{00000000-0005-0000-0000-0000BC3D0000}"/>
    <cellStyle name="SAPBEXexcGood1 2 2 19 4" xfId="29187" xr:uid="{00000000-0005-0000-0000-0000BD3D0000}"/>
    <cellStyle name="SAPBEXexcGood1 2 2 19 5" xfId="36166" xr:uid="{00000000-0005-0000-0000-0000BE3D0000}"/>
    <cellStyle name="SAPBEXexcGood1 2 2 19 6" xfId="43157" xr:uid="{00000000-0005-0000-0000-0000BF3D0000}"/>
    <cellStyle name="SAPBEXexcGood1 2 2 19 7" xfId="52936" xr:uid="{00000000-0005-0000-0000-0000C03D0000}"/>
    <cellStyle name="SAPBEXexcGood1 2 2 2" xfId="2658" xr:uid="{00000000-0005-0000-0000-0000C13D0000}"/>
    <cellStyle name="SAPBEXexcGood1 2 2 2 2" xfId="12891" xr:uid="{00000000-0005-0000-0000-0000C23D0000}"/>
    <cellStyle name="SAPBEXexcGood1 2 2 2 2 2" xfId="20294" xr:uid="{00000000-0005-0000-0000-0000C33D0000}"/>
    <cellStyle name="SAPBEXexcGood1 2 2 2 2 3" xfId="26904" xr:uid="{00000000-0005-0000-0000-0000C43D0000}"/>
    <cellStyle name="SAPBEXexcGood1 2 2 2 2 4" xfId="37345" xr:uid="{00000000-0005-0000-0000-0000C53D0000}"/>
    <cellStyle name="SAPBEXexcGood1 2 2 2 2 5" xfId="44291" xr:uid="{00000000-0005-0000-0000-0000C63D0000}"/>
    <cellStyle name="SAPBEXexcGood1 2 2 2 2 6" xfId="51978" xr:uid="{00000000-0005-0000-0000-0000C73D0000}"/>
    <cellStyle name="SAPBEXexcGood1 2 2 2 3" xfId="10483" xr:uid="{00000000-0005-0000-0000-0000C83D0000}"/>
    <cellStyle name="SAPBEXexcGood1 2 2 2 4" xfId="11241" xr:uid="{00000000-0005-0000-0000-0000C93D0000}"/>
    <cellStyle name="SAPBEXexcGood1 2 2 2 5" xfId="11197" xr:uid="{00000000-0005-0000-0000-0000CA3D0000}"/>
    <cellStyle name="SAPBEXexcGood1 2 2 2 6" xfId="33599" xr:uid="{00000000-0005-0000-0000-0000CB3D0000}"/>
    <cellStyle name="SAPBEXexcGood1 2 2 2 7" xfId="40735" xr:uid="{00000000-0005-0000-0000-0000CC3D0000}"/>
    <cellStyle name="SAPBEXexcGood1 2 2 2 8" xfId="54310" xr:uid="{00000000-0005-0000-0000-0000CD3D0000}"/>
    <cellStyle name="SAPBEXexcGood1 2 2 20" xfId="7123" xr:uid="{00000000-0005-0000-0000-0000CE3D0000}"/>
    <cellStyle name="SAPBEXexcGood1 2 2 20 2" xfId="16913" xr:uid="{00000000-0005-0000-0000-0000CF3D0000}"/>
    <cellStyle name="SAPBEXexcGood1 2 2 20 2 2" xfId="39719" xr:uid="{00000000-0005-0000-0000-0000D03D0000}"/>
    <cellStyle name="SAPBEXexcGood1 2 2 20 2 3" xfId="46637" xr:uid="{00000000-0005-0000-0000-0000D13D0000}"/>
    <cellStyle name="SAPBEXexcGood1 2 2 20 2 4" xfId="48559" xr:uid="{00000000-0005-0000-0000-0000D23D0000}"/>
    <cellStyle name="SAPBEXexcGood1 2 2 20 3" xfId="23876" xr:uid="{00000000-0005-0000-0000-0000D33D0000}"/>
    <cellStyle name="SAPBEXexcGood1 2 2 20 4" xfId="30311" xr:uid="{00000000-0005-0000-0000-0000D43D0000}"/>
    <cellStyle name="SAPBEXexcGood1 2 2 20 5" xfId="36095" xr:uid="{00000000-0005-0000-0000-0000D53D0000}"/>
    <cellStyle name="SAPBEXexcGood1 2 2 20 6" xfId="43091" xr:uid="{00000000-0005-0000-0000-0000D63D0000}"/>
    <cellStyle name="SAPBEXexcGood1 2 2 20 7" xfId="52506" xr:uid="{00000000-0005-0000-0000-0000D73D0000}"/>
    <cellStyle name="SAPBEXexcGood1 2 2 21" xfId="7400" xr:uid="{00000000-0005-0000-0000-0000D83D0000}"/>
    <cellStyle name="SAPBEXexcGood1 2 2 21 2" xfId="17186" xr:uid="{00000000-0005-0000-0000-0000D93D0000}"/>
    <cellStyle name="SAPBEXexcGood1 2 2 21 2 2" xfId="40486" xr:uid="{00000000-0005-0000-0000-0000DA3D0000}"/>
    <cellStyle name="SAPBEXexcGood1 2 2 21 2 3" xfId="47404" xr:uid="{00000000-0005-0000-0000-0000DB3D0000}"/>
    <cellStyle name="SAPBEXexcGood1 2 2 21 2 4" xfId="47589" xr:uid="{00000000-0005-0000-0000-0000DC3D0000}"/>
    <cellStyle name="SAPBEXexcGood1 2 2 21 3" xfId="24148" xr:uid="{00000000-0005-0000-0000-0000DD3D0000}"/>
    <cellStyle name="SAPBEXexcGood1 2 2 21 4" xfId="30576" xr:uid="{00000000-0005-0000-0000-0000DE3D0000}"/>
    <cellStyle name="SAPBEXexcGood1 2 2 21 5" xfId="36902" xr:uid="{00000000-0005-0000-0000-0000DF3D0000}"/>
    <cellStyle name="SAPBEXexcGood1 2 2 21 6" xfId="43858" xr:uid="{00000000-0005-0000-0000-0000E03D0000}"/>
    <cellStyle name="SAPBEXexcGood1 2 2 21 7" xfId="53742" xr:uid="{00000000-0005-0000-0000-0000E13D0000}"/>
    <cellStyle name="SAPBEXexcGood1 2 2 22" xfId="5881" xr:uid="{00000000-0005-0000-0000-0000E23D0000}"/>
    <cellStyle name="SAPBEXexcGood1 2 2 22 2" xfId="15734" xr:uid="{00000000-0005-0000-0000-0000E33D0000}"/>
    <cellStyle name="SAPBEXexcGood1 2 2 22 3" xfId="22759" xr:uid="{00000000-0005-0000-0000-0000E43D0000}"/>
    <cellStyle name="SAPBEXexcGood1 2 2 22 4" xfId="29220" xr:uid="{00000000-0005-0000-0000-0000E53D0000}"/>
    <cellStyle name="SAPBEXexcGood1 2 2 22 5" xfId="37156" xr:uid="{00000000-0005-0000-0000-0000E63D0000}"/>
    <cellStyle name="SAPBEXexcGood1 2 2 22 6" xfId="44102" xr:uid="{00000000-0005-0000-0000-0000E73D0000}"/>
    <cellStyle name="SAPBEXexcGood1 2 2 22 7" xfId="51112" xr:uid="{00000000-0005-0000-0000-0000E83D0000}"/>
    <cellStyle name="SAPBEXexcGood1 2 2 23" xfId="8460" xr:uid="{00000000-0005-0000-0000-0000E93D0000}"/>
    <cellStyle name="SAPBEXexcGood1 2 2 23 2" xfId="18244" xr:uid="{00000000-0005-0000-0000-0000EA3D0000}"/>
    <cellStyle name="SAPBEXexcGood1 2 2 23 3" xfId="25181" xr:uid="{00000000-0005-0000-0000-0000EB3D0000}"/>
    <cellStyle name="SAPBEXexcGood1 2 2 23 4" xfId="31594" xr:uid="{00000000-0005-0000-0000-0000EC3D0000}"/>
    <cellStyle name="SAPBEXexcGood1 2 2 24" xfId="7806" xr:uid="{00000000-0005-0000-0000-0000ED3D0000}"/>
    <cellStyle name="SAPBEXexcGood1 2 2 24 2" xfId="17591" xr:uid="{00000000-0005-0000-0000-0000EE3D0000}"/>
    <cellStyle name="SAPBEXexcGood1 2 2 24 3" xfId="24545" xr:uid="{00000000-0005-0000-0000-0000EF3D0000}"/>
    <cellStyle name="SAPBEXexcGood1 2 2 24 4" xfId="30970" xr:uid="{00000000-0005-0000-0000-0000F03D0000}"/>
    <cellStyle name="SAPBEXexcGood1 2 2 25" xfId="8676" xr:uid="{00000000-0005-0000-0000-0000F13D0000}"/>
    <cellStyle name="SAPBEXexcGood1 2 2 25 2" xfId="18460" xr:uid="{00000000-0005-0000-0000-0000F23D0000}"/>
    <cellStyle name="SAPBEXexcGood1 2 2 25 3" xfId="25395" xr:uid="{00000000-0005-0000-0000-0000F33D0000}"/>
    <cellStyle name="SAPBEXexcGood1 2 2 25 4" xfId="31808" xr:uid="{00000000-0005-0000-0000-0000F43D0000}"/>
    <cellStyle name="SAPBEXexcGood1 2 2 26" xfId="8237" xr:uid="{00000000-0005-0000-0000-0000F53D0000}"/>
    <cellStyle name="SAPBEXexcGood1 2 2 26 2" xfId="18021" xr:uid="{00000000-0005-0000-0000-0000F63D0000}"/>
    <cellStyle name="SAPBEXexcGood1 2 2 26 3" xfId="24964" xr:uid="{00000000-0005-0000-0000-0000F73D0000}"/>
    <cellStyle name="SAPBEXexcGood1 2 2 26 4" xfId="31383" xr:uid="{00000000-0005-0000-0000-0000F83D0000}"/>
    <cellStyle name="SAPBEXexcGood1 2 2 27" xfId="8093" xr:uid="{00000000-0005-0000-0000-0000F93D0000}"/>
    <cellStyle name="SAPBEXexcGood1 2 2 27 2" xfId="17877" xr:uid="{00000000-0005-0000-0000-0000FA3D0000}"/>
    <cellStyle name="SAPBEXexcGood1 2 2 27 3" xfId="24824" xr:uid="{00000000-0005-0000-0000-0000FB3D0000}"/>
    <cellStyle name="SAPBEXexcGood1 2 2 27 4" xfId="31244" xr:uid="{00000000-0005-0000-0000-0000FC3D0000}"/>
    <cellStyle name="SAPBEXexcGood1 2 2 28" xfId="8139" xr:uid="{00000000-0005-0000-0000-0000FD3D0000}"/>
    <cellStyle name="SAPBEXexcGood1 2 2 28 2" xfId="17923" xr:uid="{00000000-0005-0000-0000-0000FE3D0000}"/>
    <cellStyle name="SAPBEXexcGood1 2 2 28 3" xfId="24868" xr:uid="{00000000-0005-0000-0000-0000FF3D0000}"/>
    <cellStyle name="SAPBEXexcGood1 2 2 28 4" xfId="31288" xr:uid="{00000000-0005-0000-0000-0000003E0000}"/>
    <cellStyle name="SAPBEXexcGood1 2 2 29" xfId="8072" xr:uid="{00000000-0005-0000-0000-0000013E0000}"/>
    <cellStyle name="SAPBEXexcGood1 2 2 29 2" xfId="17856" xr:uid="{00000000-0005-0000-0000-0000023E0000}"/>
    <cellStyle name="SAPBEXexcGood1 2 2 29 3" xfId="24803" xr:uid="{00000000-0005-0000-0000-0000033E0000}"/>
    <cellStyle name="SAPBEXexcGood1 2 2 29 4" xfId="31224" xr:uid="{00000000-0005-0000-0000-0000043E0000}"/>
    <cellStyle name="SAPBEXexcGood1 2 2 3" xfId="3767" xr:uid="{00000000-0005-0000-0000-0000053E0000}"/>
    <cellStyle name="SAPBEXexcGood1 2 2 3 2" xfId="13689" xr:uid="{00000000-0005-0000-0000-0000063E0000}"/>
    <cellStyle name="SAPBEXexcGood1 2 2 3 2 2" xfId="37713" xr:uid="{00000000-0005-0000-0000-0000073E0000}"/>
    <cellStyle name="SAPBEXexcGood1 2 2 3 2 3" xfId="44657" xr:uid="{00000000-0005-0000-0000-0000083E0000}"/>
    <cellStyle name="SAPBEXexcGood1 2 2 3 2 4" xfId="49119" xr:uid="{00000000-0005-0000-0000-0000093E0000}"/>
    <cellStyle name="SAPBEXexcGood1 2 2 3 3" xfId="20843" xr:uid="{00000000-0005-0000-0000-00000A3E0000}"/>
    <cellStyle name="SAPBEXexcGood1 2 2 3 4" xfId="27342" xr:uid="{00000000-0005-0000-0000-00000B3E0000}"/>
    <cellStyle name="SAPBEXexcGood1 2 2 3 5" xfId="33972" xr:uid="{00000000-0005-0000-0000-00000C3E0000}"/>
    <cellStyle name="SAPBEXexcGood1 2 2 3 6" xfId="41106" xr:uid="{00000000-0005-0000-0000-00000D3E0000}"/>
    <cellStyle name="SAPBEXexcGood1 2 2 3 7" xfId="54179" xr:uid="{00000000-0005-0000-0000-00000E3E0000}"/>
    <cellStyle name="SAPBEXexcGood1 2 2 30" xfId="11683" xr:uid="{00000000-0005-0000-0000-00000F3E0000}"/>
    <cellStyle name="SAPBEXexcGood1 2 2 30 2" xfId="19142" xr:uid="{00000000-0005-0000-0000-0000103E0000}"/>
    <cellStyle name="SAPBEXexcGood1 2 2 30 3" xfId="25774" xr:uid="{00000000-0005-0000-0000-0000113E0000}"/>
    <cellStyle name="SAPBEXexcGood1 2 2 31" xfId="9416" xr:uid="{00000000-0005-0000-0000-0000123E0000}"/>
    <cellStyle name="SAPBEXexcGood1 2 2 32" xfId="13814" xr:uid="{00000000-0005-0000-0000-0000133E0000}"/>
    <cellStyle name="SAPBEXexcGood1 2 2 33" xfId="32203" xr:uid="{00000000-0005-0000-0000-0000143E0000}"/>
    <cellStyle name="SAPBEXexcGood1 2 2 34" xfId="32112" xr:uid="{00000000-0005-0000-0000-0000153E0000}"/>
    <cellStyle name="SAPBEXexcGood1 2 2 35" xfId="49840" xr:uid="{00000000-0005-0000-0000-0000163E0000}"/>
    <cellStyle name="SAPBEXexcGood1 2 2 4" xfId="4032" xr:uid="{00000000-0005-0000-0000-0000173E0000}"/>
    <cellStyle name="SAPBEXexcGood1 2 2 4 2" xfId="13919" xr:uid="{00000000-0005-0000-0000-0000183E0000}"/>
    <cellStyle name="SAPBEXexcGood1 2 2 4 2 2" xfId="37287" xr:uid="{00000000-0005-0000-0000-0000193E0000}"/>
    <cellStyle name="SAPBEXexcGood1 2 2 4 2 3" xfId="44233" xr:uid="{00000000-0005-0000-0000-00001A3E0000}"/>
    <cellStyle name="SAPBEXexcGood1 2 2 4 2 4" xfId="50618" xr:uid="{00000000-0005-0000-0000-00001B3E0000}"/>
    <cellStyle name="SAPBEXexcGood1 2 2 4 3" xfId="21015" xr:uid="{00000000-0005-0000-0000-00001C3E0000}"/>
    <cellStyle name="SAPBEXexcGood1 2 2 4 4" xfId="27511" xr:uid="{00000000-0005-0000-0000-00001D3E0000}"/>
    <cellStyle name="SAPBEXexcGood1 2 2 4 5" xfId="33539" xr:uid="{00000000-0005-0000-0000-00001E3E0000}"/>
    <cellStyle name="SAPBEXexcGood1 2 2 4 6" xfId="40675" xr:uid="{00000000-0005-0000-0000-00001F3E0000}"/>
    <cellStyle name="SAPBEXexcGood1 2 2 4 7" xfId="52122" xr:uid="{00000000-0005-0000-0000-0000203E0000}"/>
    <cellStyle name="SAPBEXexcGood1 2 2 5" xfId="4996" xr:uid="{00000000-0005-0000-0000-0000213E0000}"/>
    <cellStyle name="SAPBEXexcGood1 2 2 5 2" xfId="14853" xr:uid="{00000000-0005-0000-0000-0000223E0000}"/>
    <cellStyle name="SAPBEXexcGood1 2 2 5 2 2" xfId="38037" xr:uid="{00000000-0005-0000-0000-0000233E0000}"/>
    <cellStyle name="SAPBEXexcGood1 2 2 5 2 3" xfId="44964" xr:uid="{00000000-0005-0000-0000-0000243E0000}"/>
    <cellStyle name="SAPBEXexcGood1 2 2 5 2 4" xfId="49995" xr:uid="{00000000-0005-0000-0000-0000253E0000}"/>
    <cellStyle name="SAPBEXexcGood1 2 2 5 3" xfId="21899" xr:uid="{00000000-0005-0000-0000-0000263E0000}"/>
    <cellStyle name="SAPBEXexcGood1 2 2 5 4" xfId="28363" xr:uid="{00000000-0005-0000-0000-0000273E0000}"/>
    <cellStyle name="SAPBEXexcGood1 2 2 5 5" xfId="34372" xr:uid="{00000000-0005-0000-0000-0000283E0000}"/>
    <cellStyle name="SAPBEXexcGood1 2 2 5 6" xfId="41418" xr:uid="{00000000-0005-0000-0000-0000293E0000}"/>
    <cellStyle name="SAPBEXexcGood1 2 2 5 7" xfId="52928" xr:uid="{00000000-0005-0000-0000-00002A3E0000}"/>
    <cellStyle name="SAPBEXexcGood1 2 2 6" xfId="5125" xr:uid="{00000000-0005-0000-0000-00002B3E0000}"/>
    <cellStyle name="SAPBEXexcGood1 2 2 6 2" xfId="14982" xr:uid="{00000000-0005-0000-0000-00002C3E0000}"/>
    <cellStyle name="SAPBEXexcGood1 2 2 6 2 2" xfId="37856" xr:uid="{00000000-0005-0000-0000-00002D3E0000}"/>
    <cellStyle name="SAPBEXexcGood1 2 2 6 2 3" xfId="44796" xr:uid="{00000000-0005-0000-0000-00002E3E0000}"/>
    <cellStyle name="SAPBEXexcGood1 2 2 6 2 4" xfId="49221" xr:uid="{00000000-0005-0000-0000-00002F3E0000}"/>
    <cellStyle name="SAPBEXexcGood1 2 2 6 3" xfId="22025" xr:uid="{00000000-0005-0000-0000-0000303E0000}"/>
    <cellStyle name="SAPBEXexcGood1 2 2 6 4" xfId="28488" xr:uid="{00000000-0005-0000-0000-0000313E0000}"/>
    <cellStyle name="SAPBEXexcGood1 2 2 6 5" xfId="34113" xr:uid="{00000000-0005-0000-0000-0000323E0000}"/>
    <cellStyle name="SAPBEXexcGood1 2 2 6 6" xfId="41245" xr:uid="{00000000-0005-0000-0000-0000333E0000}"/>
    <cellStyle name="SAPBEXexcGood1 2 2 6 7" xfId="50694" xr:uid="{00000000-0005-0000-0000-0000343E0000}"/>
    <cellStyle name="SAPBEXexcGood1 2 2 7" xfId="4574" xr:uid="{00000000-0005-0000-0000-0000353E0000}"/>
    <cellStyle name="SAPBEXexcGood1 2 2 7 2" xfId="14436" xr:uid="{00000000-0005-0000-0000-0000363E0000}"/>
    <cellStyle name="SAPBEXexcGood1 2 2 7 2 2" xfId="37324" xr:uid="{00000000-0005-0000-0000-0000373E0000}"/>
    <cellStyle name="SAPBEXexcGood1 2 2 7 2 3" xfId="44270" xr:uid="{00000000-0005-0000-0000-0000383E0000}"/>
    <cellStyle name="SAPBEXexcGood1 2 2 7 2 4" xfId="51113" xr:uid="{00000000-0005-0000-0000-0000393E0000}"/>
    <cellStyle name="SAPBEXexcGood1 2 2 7 3" xfId="21491" xr:uid="{00000000-0005-0000-0000-00003A3E0000}"/>
    <cellStyle name="SAPBEXexcGood1 2 2 7 4" xfId="27962" xr:uid="{00000000-0005-0000-0000-00003B3E0000}"/>
    <cellStyle name="SAPBEXexcGood1 2 2 7 5" xfId="33576" xr:uid="{00000000-0005-0000-0000-00003C3E0000}"/>
    <cellStyle name="SAPBEXexcGood1 2 2 7 6" xfId="40712" xr:uid="{00000000-0005-0000-0000-00003D3E0000}"/>
    <cellStyle name="SAPBEXexcGood1 2 2 7 7" xfId="53244" xr:uid="{00000000-0005-0000-0000-00003E3E0000}"/>
    <cellStyle name="SAPBEXexcGood1 2 2 8" xfId="4725" xr:uid="{00000000-0005-0000-0000-00003F3E0000}"/>
    <cellStyle name="SAPBEXexcGood1 2 2 8 2" xfId="14587" xr:uid="{00000000-0005-0000-0000-0000403E0000}"/>
    <cellStyle name="SAPBEXexcGood1 2 2 8 2 2" xfId="38380" xr:uid="{00000000-0005-0000-0000-0000413E0000}"/>
    <cellStyle name="SAPBEXexcGood1 2 2 8 2 3" xfId="45298" xr:uid="{00000000-0005-0000-0000-0000423E0000}"/>
    <cellStyle name="SAPBEXexcGood1 2 2 8 2 4" xfId="50184" xr:uid="{00000000-0005-0000-0000-0000433E0000}"/>
    <cellStyle name="SAPBEXexcGood1 2 2 8 3" xfId="21636" xr:uid="{00000000-0005-0000-0000-0000443E0000}"/>
    <cellStyle name="SAPBEXexcGood1 2 2 8 4" xfId="28106" xr:uid="{00000000-0005-0000-0000-0000453E0000}"/>
    <cellStyle name="SAPBEXexcGood1 2 2 8 5" xfId="34714" xr:uid="{00000000-0005-0000-0000-0000463E0000}"/>
    <cellStyle name="SAPBEXexcGood1 2 2 8 6" xfId="41752" xr:uid="{00000000-0005-0000-0000-0000473E0000}"/>
    <cellStyle name="SAPBEXexcGood1 2 2 8 7" xfId="53979" xr:uid="{00000000-0005-0000-0000-0000483E0000}"/>
    <cellStyle name="SAPBEXexcGood1 2 2 9" xfId="4504" xr:uid="{00000000-0005-0000-0000-0000493E0000}"/>
    <cellStyle name="SAPBEXexcGood1 2 2 9 2" xfId="14366" xr:uid="{00000000-0005-0000-0000-00004A3E0000}"/>
    <cellStyle name="SAPBEXexcGood1 2 2 9 2 2" xfId="38458" xr:uid="{00000000-0005-0000-0000-00004B3E0000}"/>
    <cellStyle name="SAPBEXexcGood1 2 2 9 2 3" xfId="45376" xr:uid="{00000000-0005-0000-0000-00004C3E0000}"/>
    <cellStyle name="SAPBEXexcGood1 2 2 9 2 4" xfId="48356" xr:uid="{00000000-0005-0000-0000-00004D3E0000}"/>
    <cellStyle name="SAPBEXexcGood1 2 2 9 3" xfId="21422" xr:uid="{00000000-0005-0000-0000-00004E3E0000}"/>
    <cellStyle name="SAPBEXexcGood1 2 2 9 4" xfId="27896" xr:uid="{00000000-0005-0000-0000-00004F3E0000}"/>
    <cellStyle name="SAPBEXexcGood1 2 2 9 5" xfId="34792" xr:uid="{00000000-0005-0000-0000-0000503E0000}"/>
    <cellStyle name="SAPBEXexcGood1 2 2 9 6" xfId="41830" xr:uid="{00000000-0005-0000-0000-0000513E0000}"/>
    <cellStyle name="SAPBEXexcGood1 2 2 9 7" xfId="52521" xr:uid="{00000000-0005-0000-0000-0000523E0000}"/>
    <cellStyle name="SAPBEXexcGood1 2 20" xfId="8053" xr:uid="{00000000-0005-0000-0000-0000533E0000}"/>
    <cellStyle name="SAPBEXexcGood1 2 20 2" xfId="17837" xr:uid="{00000000-0005-0000-0000-0000543E0000}"/>
    <cellStyle name="SAPBEXexcGood1 2 20 3" xfId="24785" xr:uid="{00000000-0005-0000-0000-0000553E0000}"/>
    <cellStyle name="SAPBEXexcGood1 2 20 4" xfId="31206" xr:uid="{00000000-0005-0000-0000-0000563E0000}"/>
    <cellStyle name="SAPBEXexcGood1 2 21" xfId="8285" xr:uid="{00000000-0005-0000-0000-0000573E0000}"/>
    <cellStyle name="SAPBEXexcGood1 2 21 2" xfId="18069" xr:uid="{00000000-0005-0000-0000-0000583E0000}"/>
    <cellStyle name="SAPBEXexcGood1 2 21 3" xfId="25012" xr:uid="{00000000-0005-0000-0000-0000593E0000}"/>
    <cellStyle name="SAPBEXexcGood1 2 21 4" xfId="31428" xr:uid="{00000000-0005-0000-0000-00005A3E0000}"/>
    <cellStyle name="SAPBEXexcGood1 2 22" xfId="11571" xr:uid="{00000000-0005-0000-0000-00005B3E0000}"/>
    <cellStyle name="SAPBEXexcGood1 2 22 2" xfId="19030" xr:uid="{00000000-0005-0000-0000-00005C3E0000}"/>
    <cellStyle name="SAPBEXexcGood1 2 22 3" xfId="25662" xr:uid="{00000000-0005-0000-0000-00005D3E0000}"/>
    <cellStyle name="SAPBEXexcGood1 2 23" xfId="9286" xr:uid="{00000000-0005-0000-0000-00005E3E0000}"/>
    <cellStyle name="SAPBEXexcGood1 2 24" xfId="12646" xr:uid="{00000000-0005-0000-0000-00005F3E0000}"/>
    <cellStyle name="SAPBEXexcGood1 2 25" xfId="53209" xr:uid="{00000000-0005-0000-0000-0000603E0000}"/>
    <cellStyle name="SAPBEXexcGood1 2 3" xfId="924" xr:uid="{00000000-0005-0000-0000-0000613E0000}"/>
    <cellStyle name="SAPBEXexcGood1 2 3 2" xfId="2790" xr:uid="{00000000-0005-0000-0000-0000623E0000}"/>
    <cellStyle name="SAPBEXexcGood1 2 3 2 2" xfId="13017" xr:uid="{00000000-0005-0000-0000-0000633E0000}"/>
    <cellStyle name="SAPBEXexcGood1 2 3 2 2 2" xfId="20413" xr:uid="{00000000-0005-0000-0000-0000643E0000}"/>
    <cellStyle name="SAPBEXexcGood1 2 3 2 2 3" xfId="27020" xr:uid="{00000000-0005-0000-0000-0000653E0000}"/>
    <cellStyle name="SAPBEXexcGood1 2 3 2 3" xfId="10630" xr:uid="{00000000-0005-0000-0000-0000663E0000}"/>
    <cellStyle name="SAPBEXexcGood1 2 3 2 4" xfId="9829" xr:uid="{00000000-0005-0000-0000-0000673E0000}"/>
    <cellStyle name="SAPBEXexcGood1 2 3 2 5" xfId="16843" xr:uid="{00000000-0005-0000-0000-0000683E0000}"/>
    <cellStyle name="SAPBEXexcGood1 2 3 2 6" xfId="37990" xr:uid="{00000000-0005-0000-0000-0000693E0000}"/>
    <cellStyle name="SAPBEXexcGood1 2 3 2 7" xfId="44928" xr:uid="{00000000-0005-0000-0000-00006A3E0000}"/>
    <cellStyle name="SAPBEXexcGood1 2 3 2 8" xfId="50741" xr:uid="{00000000-0005-0000-0000-00006B3E0000}"/>
    <cellStyle name="SAPBEXexcGood1 2 3 3" xfId="11803" xr:uid="{00000000-0005-0000-0000-00006C3E0000}"/>
    <cellStyle name="SAPBEXexcGood1 2 3 3 2" xfId="19262" xr:uid="{00000000-0005-0000-0000-00006D3E0000}"/>
    <cellStyle name="SAPBEXexcGood1 2 3 3 3" xfId="25894" xr:uid="{00000000-0005-0000-0000-00006E3E0000}"/>
    <cellStyle name="SAPBEXexcGood1 2 3 4" xfId="9624" xr:uid="{00000000-0005-0000-0000-00006F3E0000}"/>
    <cellStyle name="SAPBEXexcGood1 2 3 5" xfId="12950" xr:uid="{00000000-0005-0000-0000-0000703E0000}"/>
    <cellStyle name="SAPBEXexcGood1 2 3 6" xfId="34248" xr:uid="{00000000-0005-0000-0000-0000713E0000}"/>
    <cellStyle name="SAPBEXexcGood1 2 3 7" xfId="41378" xr:uid="{00000000-0005-0000-0000-0000723E0000}"/>
    <cellStyle name="SAPBEXexcGood1 2 3 8" xfId="51446" xr:uid="{00000000-0005-0000-0000-0000733E0000}"/>
    <cellStyle name="SAPBEXexcGood1 2 4" xfId="1199" xr:uid="{00000000-0005-0000-0000-0000743E0000}"/>
    <cellStyle name="SAPBEXexcGood1 2 4 2" xfId="10828" xr:uid="{00000000-0005-0000-0000-0000753E0000}"/>
    <cellStyle name="SAPBEXexcGood1 2 4 2 2" xfId="8908" xr:uid="{00000000-0005-0000-0000-0000763E0000}"/>
    <cellStyle name="SAPBEXexcGood1 2 4 2 3" xfId="37321" xr:uid="{00000000-0005-0000-0000-0000773E0000}"/>
    <cellStyle name="SAPBEXexcGood1 2 4 2 4" xfId="44267" xr:uid="{00000000-0005-0000-0000-0000783E0000}"/>
    <cellStyle name="SAPBEXexcGood1 2 4 2 5" xfId="52690" xr:uid="{00000000-0005-0000-0000-0000793E0000}"/>
    <cellStyle name="SAPBEXexcGood1 2 4 3" xfId="11978" xr:uid="{00000000-0005-0000-0000-00007A3E0000}"/>
    <cellStyle name="SAPBEXexcGood1 2 4 3 2" xfId="19437" xr:uid="{00000000-0005-0000-0000-00007B3E0000}"/>
    <cellStyle name="SAPBEXexcGood1 2 4 3 3" xfId="26064" xr:uid="{00000000-0005-0000-0000-00007C3E0000}"/>
    <cellStyle name="SAPBEXexcGood1 2 4 4" xfId="9867" xr:uid="{00000000-0005-0000-0000-00007D3E0000}"/>
    <cellStyle name="SAPBEXexcGood1 2 4 5" xfId="13205" xr:uid="{00000000-0005-0000-0000-00007E3E0000}"/>
    <cellStyle name="SAPBEXexcGood1 2 4 6" xfId="33573" xr:uid="{00000000-0005-0000-0000-00007F3E0000}"/>
    <cellStyle name="SAPBEXexcGood1 2 4 7" xfId="40709" xr:uid="{00000000-0005-0000-0000-0000803E0000}"/>
    <cellStyle name="SAPBEXexcGood1 2 4 8" xfId="51082" xr:uid="{00000000-0005-0000-0000-0000813E0000}"/>
    <cellStyle name="SAPBEXexcGood1 2 5" xfId="1072" xr:uid="{00000000-0005-0000-0000-0000823E0000}"/>
    <cellStyle name="SAPBEXexcGood1 2 5 2" xfId="10080" xr:uid="{00000000-0005-0000-0000-0000833E0000}"/>
    <cellStyle name="SAPBEXexcGood1 2 5 2 2" xfId="17004" xr:uid="{00000000-0005-0000-0000-0000843E0000}"/>
    <cellStyle name="SAPBEXexcGood1 2 5 2 3" xfId="38750" xr:uid="{00000000-0005-0000-0000-0000853E0000}"/>
    <cellStyle name="SAPBEXexcGood1 2 5 2 4" xfId="45668" xr:uid="{00000000-0005-0000-0000-0000863E0000}"/>
    <cellStyle name="SAPBEXexcGood1 2 5 2 5" xfId="49631" xr:uid="{00000000-0005-0000-0000-0000873E0000}"/>
    <cellStyle name="SAPBEXexcGood1 2 5 3" xfId="10705" xr:uid="{00000000-0005-0000-0000-0000883E0000}"/>
    <cellStyle name="SAPBEXexcGood1 2 5 3 2" xfId="15961" xr:uid="{00000000-0005-0000-0000-0000893E0000}"/>
    <cellStyle name="SAPBEXexcGood1 2 5 4" xfId="11869" xr:uid="{00000000-0005-0000-0000-00008A3E0000}"/>
    <cellStyle name="SAPBEXexcGood1 2 5 4 2" xfId="19328" xr:uid="{00000000-0005-0000-0000-00008B3E0000}"/>
    <cellStyle name="SAPBEXexcGood1 2 5 4 3" xfId="25959" xr:uid="{00000000-0005-0000-0000-00008C3E0000}"/>
    <cellStyle name="SAPBEXexcGood1 2 5 5" xfId="9742" xr:uid="{00000000-0005-0000-0000-00008D3E0000}"/>
    <cellStyle name="SAPBEXexcGood1 2 5 6" xfId="13247" xr:uid="{00000000-0005-0000-0000-00008E3E0000}"/>
    <cellStyle name="SAPBEXexcGood1 2 5 7" xfId="35085" xr:uid="{00000000-0005-0000-0000-00008F3E0000}"/>
    <cellStyle name="SAPBEXexcGood1 2 5 8" xfId="42122" xr:uid="{00000000-0005-0000-0000-0000903E0000}"/>
    <cellStyle name="SAPBEXexcGood1 2 5 9" xfId="50873" xr:uid="{00000000-0005-0000-0000-0000913E0000}"/>
    <cellStyle name="SAPBEXexcGood1 2 6" xfId="1513" xr:uid="{00000000-0005-0000-0000-0000923E0000}"/>
    <cellStyle name="SAPBEXexcGood1 2 6 2" xfId="12172" xr:uid="{00000000-0005-0000-0000-0000933E0000}"/>
    <cellStyle name="SAPBEXexcGood1 2 6 2 2" xfId="19631" xr:uid="{00000000-0005-0000-0000-0000943E0000}"/>
    <cellStyle name="SAPBEXexcGood1 2 6 2 3" xfId="26254" xr:uid="{00000000-0005-0000-0000-0000953E0000}"/>
    <cellStyle name="SAPBEXexcGood1 2 6 2 4" xfId="38933" xr:uid="{00000000-0005-0000-0000-0000963E0000}"/>
    <cellStyle name="SAPBEXexcGood1 2 6 2 5" xfId="45851" xr:uid="{00000000-0005-0000-0000-0000973E0000}"/>
    <cellStyle name="SAPBEXexcGood1 2 6 2 6" xfId="49993" xr:uid="{00000000-0005-0000-0000-0000983E0000}"/>
    <cellStyle name="SAPBEXexcGood1 2 6 3" xfId="11065" xr:uid="{00000000-0005-0000-0000-0000993E0000}"/>
    <cellStyle name="SAPBEXexcGood1 2 6 4" xfId="18717" xr:uid="{00000000-0005-0000-0000-00009A3E0000}"/>
    <cellStyle name="SAPBEXexcGood1 2 6 5" xfId="35270" xr:uid="{00000000-0005-0000-0000-00009B3E0000}"/>
    <cellStyle name="SAPBEXexcGood1 2 6 6" xfId="42305" xr:uid="{00000000-0005-0000-0000-00009C3E0000}"/>
    <cellStyle name="SAPBEXexcGood1 2 6 7" xfId="53413" xr:uid="{00000000-0005-0000-0000-00009D3E0000}"/>
    <cellStyle name="SAPBEXexcGood1 2 7" xfId="1940" xr:uid="{00000000-0005-0000-0000-00009E3E0000}"/>
    <cellStyle name="SAPBEXexcGood1 2 7 2" xfId="12292" xr:uid="{00000000-0005-0000-0000-00009F3E0000}"/>
    <cellStyle name="SAPBEXexcGood1 2 7 2 2" xfId="19751" xr:uid="{00000000-0005-0000-0000-0000A03E0000}"/>
    <cellStyle name="SAPBEXexcGood1 2 7 2 3" xfId="26374" xr:uid="{00000000-0005-0000-0000-0000A13E0000}"/>
    <cellStyle name="SAPBEXexcGood1 2 7 2 4" xfId="39350" xr:uid="{00000000-0005-0000-0000-0000A23E0000}"/>
    <cellStyle name="SAPBEXexcGood1 2 7 2 5" xfId="46268" xr:uid="{00000000-0005-0000-0000-0000A33E0000}"/>
    <cellStyle name="SAPBEXexcGood1 2 7 2 6" xfId="48855" xr:uid="{00000000-0005-0000-0000-0000A43E0000}"/>
    <cellStyle name="SAPBEXexcGood1 2 7 3" xfId="11362" xr:uid="{00000000-0005-0000-0000-0000A53E0000}"/>
    <cellStyle name="SAPBEXexcGood1 2 7 4" xfId="18895" xr:uid="{00000000-0005-0000-0000-0000A63E0000}"/>
    <cellStyle name="SAPBEXexcGood1 2 7 5" xfId="35716" xr:uid="{00000000-0005-0000-0000-0000A73E0000}"/>
    <cellStyle name="SAPBEXexcGood1 2 7 6" xfId="42722" xr:uid="{00000000-0005-0000-0000-0000A83E0000}"/>
    <cellStyle name="SAPBEXexcGood1 2 7 7" xfId="47834" xr:uid="{00000000-0005-0000-0000-0000A93E0000}"/>
    <cellStyle name="SAPBEXexcGood1 2 8" xfId="2152" xr:uid="{00000000-0005-0000-0000-0000AA3E0000}"/>
    <cellStyle name="SAPBEXexcGood1 2 8 2" xfId="12416" xr:uid="{00000000-0005-0000-0000-0000AB3E0000}"/>
    <cellStyle name="SAPBEXexcGood1 2 8 2 2" xfId="19872" xr:uid="{00000000-0005-0000-0000-0000AC3E0000}"/>
    <cellStyle name="SAPBEXexcGood1 2 8 2 3" xfId="26494" xr:uid="{00000000-0005-0000-0000-0000AD3E0000}"/>
    <cellStyle name="SAPBEXexcGood1 2 8 2 4" xfId="40376" xr:uid="{00000000-0005-0000-0000-0000AE3E0000}"/>
    <cellStyle name="SAPBEXexcGood1 2 8 2 5" xfId="47294" xr:uid="{00000000-0005-0000-0000-0000AF3E0000}"/>
    <cellStyle name="SAPBEXexcGood1 2 8 2 6" xfId="49068" xr:uid="{00000000-0005-0000-0000-0000B03E0000}"/>
    <cellStyle name="SAPBEXexcGood1 2 8 3" xfId="10348" xr:uid="{00000000-0005-0000-0000-0000B13E0000}"/>
    <cellStyle name="SAPBEXexcGood1 2 8 4" xfId="11141" xr:uid="{00000000-0005-0000-0000-0000B23E0000}"/>
    <cellStyle name="SAPBEXexcGood1 2 8 5" xfId="20094" xr:uid="{00000000-0005-0000-0000-0000B33E0000}"/>
    <cellStyle name="SAPBEXexcGood1 2 8 6" xfId="36792" xr:uid="{00000000-0005-0000-0000-0000B43E0000}"/>
    <cellStyle name="SAPBEXexcGood1 2 8 7" xfId="43748" xr:uid="{00000000-0005-0000-0000-0000B53E0000}"/>
    <cellStyle name="SAPBEXexcGood1 2 8 8" xfId="51857" xr:uid="{00000000-0005-0000-0000-0000B63E0000}"/>
    <cellStyle name="SAPBEXexcGood1 2 9" xfId="2306" xr:uid="{00000000-0005-0000-0000-0000B73E0000}"/>
    <cellStyle name="SAPBEXexcGood1 2 9 2" xfId="12559" xr:uid="{00000000-0005-0000-0000-0000B83E0000}"/>
    <cellStyle name="SAPBEXexcGood1 2 9 3" xfId="19996" xr:uid="{00000000-0005-0000-0000-0000B93E0000}"/>
    <cellStyle name="SAPBEXexcGood1 2 9 4" xfId="26614" xr:uid="{00000000-0005-0000-0000-0000BA3E0000}"/>
    <cellStyle name="SAPBEXexcGood1 2 9 5" xfId="37046" xr:uid="{00000000-0005-0000-0000-0000BB3E0000}"/>
    <cellStyle name="SAPBEXexcGood1 2 9 6" xfId="43992" xr:uid="{00000000-0005-0000-0000-0000BC3E0000}"/>
    <cellStyle name="SAPBEXexcGood1 2 9 7" xfId="53322" xr:uid="{00000000-0005-0000-0000-0000BD3E0000}"/>
    <cellStyle name="SAPBEXexcGood1 20" xfId="5625" xr:uid="{00000000-0005-0000-0000-0000BE3E0000}"/>
    <cellStyle name="SAPBEXexcGood1 20 2" xfId="15480" xr:uid="{00000000-0005-0000-0000-0000BF3E0000}"/>
    <cellStyle name="SAPBEXexcGood1 20 3" xfId="22512" xr:uid="{00000000-0005-0000-0000-0000C03E0000}"/>
    <cellStyle name="SAPBEXexcGood1 20 4" xfId="28973" xr:uid="{00000000-0005-0000-0000-0000C13E0000}"/>
    <cellStyle name="SAPBEXexcGood1 21" xfId="6070" xr:uid="{00000000-0005-0000-0000-0000C23E0000}"/>
    <cellStyle name="SAPBEXexcGood1 21 2" xfId="15918" xr:uid="{00000000-0005-0000-0000-0000C33E0000}"/>
    <cellStyle name="SAPBEXexcGood1 21 3" xfId="22938" xr:uid="{00000000-0005-0000-0000-0000C43E0000}"/>
    <cellStyle name="SAPBEXexcGood1 21 4" xfId="29397" xr:uid="{00000000-0005-0000-0000-0000C53E0000}"/>
    <cellStyle name="SAPBEXexcGood1 22" xfId="7319" xr:uid="{00000000-0005-0000-0000-0000C63E0000}"/>
    <cellStyle name="SAPBEXexcGood1 22 2" xfId="17105" xr:uid="{00000000-0005-0000-0000-0000C73E0000}"/>
    <cellStyle name="SAPBEXexcGood1 22 3" xfId="24067" xr:uid="{00000000-0005-0000-0000-0000C83E0000}"/>
    <cellStyle name="SAPBEXexcGood1 22 4" xfId="30497" xr:uid="{00000000-0005-0000-0000-0000C93E0000}"/>
    <cellStyle name="SAPBEXexcGood1 23" xfId="8331" xr:uid="{00000000-0005-0000-0000-0000CA3E0000}"/>
    <cellStyle name="SAPBEXexcGood1 23 2" xfId="18115" xr:uid="{00000000-0005-0000-0000-0000CB3E0000}"/>
    <cellStyle name="SAPBEXexcGood1 23 3" xfId="25055" xr:uid="{00000000-0005-0000-0000-0000CC3E0000}"/>
    <cellStyle name="SAPBEXexcGood1 23 4" xfId="31471" xr:uid="{00000000-0005-0000-0000-0000CD3E0000}"/>
    <cellStyle name="SAPBEXexcGood1 24" xfId="8840" xr:uid="{00000000-0005-0000-0000-0000CE3E0000}"/>
    <cellStyle name="SAPBEXexcGood1 24 2" xfId="18623" xr:uid="{00000000-0005-0000-0000-0000CF3E0000}"/>
    <cellStyle name="SAPBEXexcGood1 24 3" xfId="25550" xr:uid="{00000000-0005-0000-0000-0000D03E0000}"/>
    <cellStyle name="SAPBEXexcGood1 24 4" xfId="31960" xr:uid="{00000000-0005-0000-0000-0000D13E0000}"/>
    <cellStyle name="SAPBEXexcGood1 25" xfId="9114" xr:uid="{00000000-0005-0000-0000-0000D23E0000}"/>
    <cellStyle name="SAPBEXexcGood1 26" xfId="13275" xr:uid="{00000000-0005-0000-0000-0000D33E0000}"/>
    <cellStyle name="SAPBEXexcGood1 27" xfId="52847" xr:uid="{00000000-0005-0000-0000-0000D43E0000}"/>
    <cellStyle name="SAPBEXexcGood1 3" xfId="488" xr:uid="{00000000-0005-0000-0000-0000D53E0000}"/>
    <cellStyle name="SAPBEXexcGood1 3 10" xfId="2473" xr:uid="{00000000-0005-0000-0000-0000D63E0000}"/>
    <cellStyle name="SAPBEXexcGood1 3 10 2" xfId="12712" xr:uid="{00000000-0005-0000-0000-0000D73E0000}"/>
    <cellStyle name="SAPBEXexcGood1 3 10 3" xfId="20121" xr:uid="{00000000-0005-0000-0000-0000D83E0000}"/>
    <cellStyle name="SAPBEXexcGood1 3 10 4" xfId="26735" xr:uid="{00000000-0005-0000-0000-0000D93E0000}"/>
    <cellStyle name="SAPBEXexcGood1 3 11" xfId="3479" xr:uid="{00000000-0005-0000-0000-0000DA3E0000}"/>
    <cellStyle name="SAPBEXexcGood1 3 11 2" xfId="13428" xr:uid="{00000000-0005-0000-0000-0000DB3E0000}"/>
    <cellStyle name="SAPBEXexcGood1 3 11 3" xfId="20597" xr:uid="{00000000-0005-0000-0000-0000DC3E0000}"/>
    <cellStyle name="SAPBEXexcGood1 3 11 4" xfId="27104" xr:uid="{00000000-0005-0000-0000-0000DD3E0000}"/>
    <cellStyle name="SAPBEXexcGood1 3 12" xfId="3648" xr:uid="{00000000-0005-0000-0000-0000DE3E0000}"/>
    <cellStyle name="SAPBEXexcGood1 3 12 2" xfId="13573" xr:uid="{00000000-0005-0000-0000-0000DF3E0000}"/>
    <cellStyle name="SAPBEXexcGood1 3 12 3" xfId="20734" xr:uid="{00000000-0005-0000-0000-0000E03E0000}"/>
    <cellStyle name="SAPBEXexcGood1 3 12 4" xfId="27233" xr:uid="{00000000-0005-0000-0000-0000E13E0000}"/>
    <cellStyle name="SAPBEXexcGood1 3 13" xfId="4388" xr:uid="{00000000-0005-0000-0000-0000E23E0000}"/>
    <cellStyle name="SAPBEXexcGood1 3 13 2" xfId="14250" xr:uid="{00000000-0005-0000-0000-0000E33E0000}"/>
    <cellStyle name="SAPBEXexcGood1 3 13 3" xfId="21310" xr:uid="{00000000-0005-0000-0000-0000E43E0000}"/>
    <cellStyle name="SAPBEXexcGood1 3 13 4" xfId="27784" xr:uid="{00000000-0005-0000-0000-0000E53E0000}"/>
    <cellStyle name="SAPBEXexcGood1 3 14" xfId="4875" xr:uid="{00000000-0005-0000-0000-0000E63E0000}"/>
    <cellStyle name="SAPBEXexcGood1 3 14 2" xfId="14737" xr:uid="{00000000-0005-0000-0000-0000E73E0000}"/>
    <cellStyle name="SAPBEXexcGood1 3 14 3" xfId="21785" xr:uid="{00000000-0005-0000-0000-0000E83E0000}"/>
    <cellStyle name="SAPBEXexcGood1 3 14 4" xfId="28251" xr:uid="{00000000-0005-0000-0000-0000E93E0000}"/>
    <cellStyle name="SAPBEXexcGood1 3 15" xfId="5329" xr:uid="{00000000-0005-0000-0000-0000EA3E0000}"/>
    <cellStyle name="SAPBEXexcGood1 3 15 2" xfId="15186" xr:uid="{00000000-0005-0000-0000-0000EB3E0000}"/>
    <cellStyle name="SAPBEXexcGood1 3 15 3" xfId="22228" xr:uid="{00000000-0005-0000-0000-0000EC3E0000}"/>
    <cellStyle name="SAPBEXexcGood1 3 15 4" xfId="28691" xr:uid="{00000000-0005-0000-0000-0000ED3E0000}"/>
    <cellStyle name="SAPBEXexcGood1 3 16" xfId="4795" xr:uid="{00000000-0005-0000-0000-0000EE3E0000}"/>
    <cellStyle name="SAPBEXexcGood1 3 16 2" xfId="14657" xr:uid="{00000000-0005-0000-0000-0000EF3E0000}"/>
    <cellStyle name="SAPBEXexcGood1 3 16 3" xfId="21706" xr:uid="{00000000-0005-0000-0000-0000F03E0000}"/>
    <cellStyle name="SAPBEXexcGood1 3 16 4" xfId="28175" xr:uid="{00000000-0005-0000-0000-0000F13E0000}"/>
    <cellStyle name="SAPBEXexcGood1 3 17" xfId="5740" xr:uid="{00000000-0005-0000-0000-0000F23E0000}"/>
    <cellStyle name="SAPBEXexcGood1 3 17 2" xfId="15594" xr:uid="{00000000-0005-0000-0000-0000F33E0000}"/>
    <cellStyle name="SAPBEXexcGood1 3 17 3" xfId="22622" xr:uid="{00000000-0005-0000-0000-0000F43E0000}"/>
    <cellStyle name="SAPBEXexcGood1 3 17 4" xfId="29083" xr:uid="{00000000-0005-0000-0000-0000F53E0000}"/>
    <cellStyle name="SAPBEXexcGood1 3 18" xfId="5839" xr:uid="{00000000-0005-0000-0000-0000F63E0000}"/>
    <cellStyle name="SAPBEXexcGood1 3 18 2" xfId="15692" xr:uid="{00000000-0005-0000-0000-0000F73E0000}"/>
    <cellStyle name="SAPBEXexcGood1 3 18 3" xfId="22718" xr:uid="{00000000-0005-0000-0000-0000F83E0000}"/>
    <cellStyle name="SAPBEXexcGood1 3 18 4" xfId="29179" xr:uid="{00000000-0005-0000-0000-0000F93E0000}"/>
    <cellStyle name="SAPBEXexcGood1 3 19" xfId="7162" xr:uid="{00000000-0005-0000-0000-0000FA3E0000}"/>
    <cellStyle name="SAPBEXexcGood1 3 19 2" xfId="16952" xr:uid="{00000000-0005-0000-0000-0000FB3E0000}"/>
    <cellStyle name="SAPBEXexcGood1 3 19 3" xfId="23915" xr:uid="{00000000-0005-0000-0000-0000FC3E0000}"/>
    <cellStyle name="SAPBEXexcGood1 3 19 4" xfId="30349" xr:uid="{00000000-0005-0000-0000-0000FD3E0000}"/>
    <cellStyle name="SAPBEXexcGood1 3 2" xfId="665" xr:uid="{00000000-0005-0000-0000-0000FE3E0000}"/>
    <cellStyle name="SAPBEXexcGood1 3 2 10" xfId="5406" xr:uid="{00000000-0005-0000-0000-0000FF3E0000}"/>
    <cellStyle name="SAPBEXexcGood1 3 2 10 2" xfId="15263" xr:uid="{00000000-0005-0000-0000-0000003F0000}"/>
    <cellStyle name="SAPBEXexcGood1 3 2 10 2 2" xfId="38539" xr:uid="{00000000-0005-0000-0000-0000013F0000}"/>
    <cellStyle name="SAPBEXexcGood1 3 2 10 2 3" xfId="45457" xr:uid="{00000000-0005-0000-0000-0000023F0000}"/>
    <cellStyle name="SAPBEXexcGood1 3 2 10 2 4" xfId="49830" xr:uid="{00000000-0005-0000-0000-0000033F0000}"/>
    <cellStyle name="SAPBEXexcGood1 3 2 10 3" xfId="22304" xr:uid="{00000000-0005-0000-0000-0000043F0000}"/>
    <cellStyle name="SAPBEXexcGood1 3 2 10 4" xfId="28766" xr:uid="{00000000-0005-0000-0000-0000053F0000}"/>
    <cellStyle name="SAPBEXexcGood1 3 2 10 5" xfId="34873" xr:uid="{00000000-0005-0000-0000-0000063F0000}"/>
    <cellStyle name="SAPBEXexcGood1 3 2 10 6" xfId="41911" xr:uid="{00000000-0005-0000-0000-0000073F0000}"/>
    <cellStyle name="SAPBEXexcGood1 3 2 10 7" xfId="54324" xr:uid="{00000000-0005-0000-0000-0000083F0000}"/>
    <cellStyle name="SAPBEXexcGood1 3 2 11" xfId="6619" xr:uid="{00000000-0005-0000-0000-0000093F0000}"/>
    <cellStyle name="SAPBEXexcGood1 3 2 11 2" xfId="16462" xr:uid="{00000000-0005-0000-0000-00000A3F0000}"/>
    <cellStyle name="SAPBEXexcGood1 3 2 11 2 2" xfId="39023" xr:uid="{00000000-0005-0000-0000-00000B3F0000}"/>
    <cellStyle name="SAPBEXexcGood1 3 2 11 2 3" xfId="45941" xr:uid="{00000000-0005-0000-0000-00000C3F0000}"/>
    <cellStyle name="SAPBEXexcGood1 3 2 11 2 4" xfId="49736" xr:uid="{00000000-0005-0000-0000-00000D3F0000}"/>
    <cellStyle name="SAPBEXexcGood1 3 2 11 3" xfId="23466" xr:uid="{00000000-0005-0000-0000-00000E3F0000}"/>
    <cellStyle name="SAPBEXexcGood1 3 2 11 4" xfId="29915" xr:uid="{00000000-0005-0000-0000-00000F3F0000}"/>
    <cellStyle name="SAPBEXexcGood1 3 2 11 5" xfId="35360" xr:uid="{00000000-0005-0000-0000-0000103F0000}"/>
    <cellStyle name="SAPBEXexcGood1 3 2 11 6" xfId="42395" xr:uid="{00000000-0005-0000-0000-0000113F0000}"/>
    <cellStyle name="SAPBEXexcGood1 3 2 11 7" xfId="53099" xr:uid="{00000000-0005-0000-0000-0000123F0000}"/>
    <cellStyle name="SAPBEXexcGood1 3 2 12" xfId="6873" xr:uid="{00000000-0005-0000-0000-0000133F0000}"/>
    <cellStyle name="SAPBEXexcGood1 3 2 12 2" xfId="16663" xr:uid="{00000000-0005-0000-0000-0000143F0000}"/>
    <cellStyle name="SAPBEXexcGood1 3 2 12 2 2" xfId="38942" xr:uid="{00000000-0005-0000-0000-0000153F0000}"/>
    <cellStyle name="SAPBEXexcGood1 3 2 12 2 3" xfId="45860" xr:uid="{00000000-0005-0000-0000-0000163F0000}"/>
    <cellStyle name="SAPBEXexcGood1 3 2 12 2 4" xfId="48193" xr:uid="{00000000-0005-0000-0000-0000173F0000}"/>
    <cellStyle name="SAPBEXexcGood1 3 2 12 3" xfId="23631" xr:uid="{00000000-0005-0000-0000-0000183F0000}"/>
    <cellStyle name="SAPBEXexcGood1 3 2 12 4" xfId="30069" xr:uid="{00000000-0005-0000-0000-0000193F0000}"/>
    <cellStyle name="SAPBEXexcGood1 3 2 12 5" xfId="35279" xr:uid="{00000000-0005-0000-0000-00001A3F0000}"/>
    <cellStyle name="SAPBEXexcGood1 3 2 12 6" xfId="42314" xr:uid="{00000000-0005-0000-0000-00001B3F0000}"/>
    <cellStyle name="SAPBEXexcGood1 3 2 12 7" xfId="53525" xr:uid="{00000000-0005-0000-0000-00001C3F0000}"/>
    <cellStyle name="SAPBEXexcGood1 3 2 13" xfId="6904" xr:uid="{00000000-0005-0000-0000-00001D3F0000}"/>
    <cellStyle name="SAPBEXexcGood1 3 2 13 2" xfId="16694" xr:uid="{00000000-0005-0000-0000-00001E3F0000}"/>
    <cellStyle name="SAPBEXexcGood1 3 2 13 2 2" xfId="39891" xr:uid="{00000000-0005-0000-0000-00001F3F0000}"/>
    <cellStyle name="SAPBEXexcGood1 3 2 13 2 3" xfId="46809" xr:uid="{00000000-0005-0000-0000-0000203F0000}"/>
    <cellStyle name="SAPBEXexcGood1 3 2 13 2 4" xfId="49554" xr:uid="{00000000-0005-0000-0000-0000213F0000}"/>
    <cellStyle name="SAPBEXexcGood1 3 2 13 3" xfId="23662" xr:uid="{00000000-0005-0000-0000-0000223F0000}"/>
    <cellStyle name="SAPBEXexcGood1 3 2 13 4" xfId="30099" xr:uid="{00000000-0005-0000-0000-0000233F0000}"/>
    <cellStyle name="SAPBEXexcGood1 3 2 13 5" xfId="36276" xr:uid="{00000000-0005-0000-0000-0000243F0000}"/>
    <cellStyle name="SAPBEXexcGood1 3 2 13 6" xfId="43263" xr:uid="{00000000-0005-0000-0000-0000253F0000}"/>
    <cellStyle name="SAPBEXexcGood1 3 2 13 7" xfId="51049" xr:uid="{00000000-0005-0000-0000-0000263F0000}"/>
    <cellStyle name="SAPBEXexcGood1 3 2 14" xfId="5710" xr:uid="{00000000-0005-0000-0000-0000273F0000}"/>
    <cellStyle name="SAPBEXexcGood1 3 2 14 2" xfId="15565" xr:uid="{00000000-0005-0000-0000-0000283F0000}"/>
    <cellStyle name="SAPBEXexcGood1 3 2 14 2 2" xfId="39165" xr:uid="{00000000-0005-0000-0000-0000293F0000}"/>
    <cellStyle name="SAPBEXexcGood1 3 2 14 2 3" xfId="46083" xr:uid="{00000000-0005-0000-0000-00002A3F0000}"/>
    <cellStyle name="SAPBEXexcGood1 3 2 14 2 4" xfId="48046" xr:uid="{00000000-0005-0000-0000-00002B3F0000}"/>
    <cellStyle name="SAPBEXexcGood1 3 2 14 3" xfId="22593" xr:uid="{00000000-0005-0000-0000-00002C3F0000}"/>
    <cellStyle name="SAPBEXexcGood1 3 2 14 4" xfId="29054" xr:uid="{00000000-0005-0000-0000-00002D3F0000}"/>
    <cellStyle name="SAPBEXexcGood1 3 2 14 5" xfId="35529" xr:uid="{00000000-0005-0000-0000-00002E3F0000}"/>
    <cellStyle name="SAPBEXexcGood1 3 2 14 6" xfId="42537" xr:uid="{00000000-0005-0000-0000-00002F3F0000}"/>
    <cellStyle name="SAPBEXexcGood1 3 2 14 7" xfId="51968" xr:uid="{00000000-0005-0000-0000-0000303F0000}"/>
    <cellStyle name="SAPBEXexcGood1 3 2 15" xfId="7134" xr:uid="{00000000-0005-0000-0000-0000313F0000}"/>
    <cellStyle name="SAPBEXexcGood1 3 2 15 2" xfId="16924" xr:uid="{00000000-0005-0000-0000-0000323F0000}"/>
    <cellStyle name="SAPBEXexcGood1 3 2 15 2 2" xfId="39802" xr:uid="{00000000-0005-0000-0000-0000333F0000}"/>
    <cellStyle name="SAPBEXexcGood1 3 2 15 2 3" xfId="46720" xr:uid="{00000000-0005-0000-0000-0000343F0000}"/>
    <cellStyle name="SAPBEXexcGood1 3 2 15 2 4" xfId="49228" xr:uid="{00000000-0005-0000-0000-0000353F0000}"/>
    <cellStyle name="SAPBEXexcGood1 3 2 15 3" xfId="23887" xr:uid="{00000000-0005-0000-0000-0000363F0000}"/>
    <cellStyle name="SAPBEXexcGood1 3 2 15 4" xfId="30322" xr:uid="{00000000-0005-0000-0000-0000373F0000}"/>
    <cellStyle name="SAPBEXexcGood1 3 2 15 5" xfId="36183" xr:uid="{00000000-0005-0000-0000-0000383F0000}"/>
    <cellStyle name="SAPBEXexcGood1 3 2 15 6" xfId="43174" xr:uid="{00000000-0005-0000-0000-0000393F0000}"/>
    <cellStyle name="SAPBEXexcGood1 3 2 15 7" xfId="54381" xr:uid="{00000000-0005-0000-0000-00003A3F0000}"/>
    <cellStyle name="SAPBEXexcGood1 3 2 16" xfId="6218" xr:uid="{00000000-0005-0000-0000-00003B3F0000}"/>
    <cellStyle name="SAPBEXexcGood1 3 2 16 2" xfId="16066" xr:uid="{00000000-0005-0000-0000-00003C3F0000}"/>
    <cellStyle name="SAPBEXexcGood1 3 2 16 2 2" xfId="39561" xr:uid="{00000000-0005-0000-0000-00003D3F0000}"/>
    <cellStyle name="SAPBEXexcGood1 3 2 16 2 3" xfId="46479" xr:uid="{00000000-0005-0000-0000-00003E3F0000}"/>
    <cellStyle name="SAPBEXexcGood1 3 2 16 2 4" xfId="52112" xr:uid="{00000000-0005-0000-0000-00003F3F0000}"/>
    <cellStyle name="SAPBEXexcGood1 3 2 16 3" xfId="23078" xr:uid="{00000000-0005-0000-0000-0000403F0000}"/>
    <cellStyle name="SAPBEXexcGood1 3 2 16 4" xfId="29535" xr:uid="{00000000-0005-0000-0000-0000413F0000}"/>
    <cellStyle name="SAPBEXexcGood1 3 2 16 5" xfId="35934" xr:uid="{00000000-0005-0000-0000-0000423F0000}"/>
    <cellStyle name="SAPBEXexcGood1 3 2 16 6" xfId="42933" xr:uid="{00000000-0005-0000-0000-0000433F0000}"/>
    <cellStyle name="SAPBEXexcGood1 3 2 16 7" xfId="52356" xr:uid="{00000000-0005-0000-0000-0000443F0000}"/>
    <cellStyle name="SAPBEXexcGood1 3 2 17" xfId="6429" xr:uid="{00000000-0005-0000-0000-0000453F0000}"/>
    <cellStyle name="SAPBEXexcGood1 3 2 17 2" xfId="16274" xr:uid="{00000000-0005-0000-0000-0000463F0000}"/>
    <cellStyle name="SAPBEXexcGood1 3 2 17 2 2" xfId="39441" xr:uid="{00000000-0005-0000-0000-0000473F0000}"/>
    <cellStyle name="SAPBEXexcGood1 3 2 17 2 3" xfId="46359" xr:uid="{00000000-0005-0000-0000-0000483F0000}"/>
    <cellStyle name="SAPBEXexcGood1 3 2 17 2 4" xfId="51830" xr:uid="{00000000-0005-0000-0000-0000493F0000}"/>
    <cellStyle name="SAPBEXexcGood1 3 2 17 3" xfId="23281" xr:uid="{00000000-0005-0000-0000-00004A3F0000}"/>
    <cellStyle name="SAPBEXexcGood1 3 2 17 4" xfId="29733" xr:uid="{00000000-0005-0000-0000-00004B3F0000}"/>
    <cellStyle name="SAPBEXexcGood1 3 2 17 5" xfId="35809" xr:uid="{00000000-0005-0000-0000-00004C3F0000}"/>
    <cellStyle name="SAPBEXexcGood1 3 2 17 6" xfId="42813" xr:uid="{00000000-0005-0000-0000-00004D3F0000}"/>
    <cellStyle name="SAPBEXexcGood1 3 2 17 7" xfId="53817" xr:uid="{00000000-0005-0000-0000-00004E3F0000}"/>
    <cellStyle name="SAPBEXexcGood1 3 2 18" xfId="6255" xr:uid="{00000000-0005-0000-0000-00004F3F0000}"/>
    <cellStyle name="SAPBEXexcGood1 3 2 18 2" xfId="16102" xr:uid="{00000000-0005-0000-0000-0000503F0000}"/>
    <cellStyle name="SAPBEXexcGood1 3 2 18 2 2" xfId="39576" xr:uid="{00000000-0005-0000-0000-0000513F0000}"/>
    <cellStyle name="SAPBEXexcGood1 3 2 18 2 3" xfId="46494" xr:uid="{00000000-0005-0000-0000-0000523F0000}"/>
    <cellStyle name="SAPBEXexcGood1 3 2 18 2 4" xfId="52924" xr:uid="{00000000-0005-0000-0000-0000533F0000}"/>
    <cellStyle name="SAPBEXexcGood1 3 2 18 3" xfId="23111" xr:uid="{00000000-0005-0000-0000-0000543F0000}"/>
    <cellStyle name="SAPBEXexcGood1 3 2 18 4" xfId="29567" xr:uid="{00000000-0005-0000-0000-0000553F0000}"/>
    <cellStyle name="SAPBEXexcGood1 3 2 18 5" xfId="35949" xr:uid="{00000000-0005-0000-0000-0000563F0000}"/>
    <cellStyle name="SAPBEXexcGood1 3 2 18 6" xfId="42948" xr:uid="{00000000-0005-0000-0000-0000573F0000}"/>
    <cellStyle name="SAPBEXexcGood1 3 2 18 7" xfId="50386" xr:uid="{00000000-0005-0000-0000-0000583F0000}"/>
    <cellStyle name="SAPBEXexcGood1 3 2 19" xfId="7512" xr:uid="{00000000-0005-0000-0000-0000593F0000}"/>
    <cellStyle name="SAPBEXexcGood1 3 2 19 2" xfId="17297" xr:uid="{00000000-0005-0000-0000-00005A3F0000}"/>
    <cellStyle name="SAPBEXexcGood1 3 2 19 2 2" xfId="40249" xr:uid="{00000000-0005-0000-0000-00005B3F0000}"/>
    <cellStyle name="SAPBEXexcGood1 3 2 19 2 3" xfId="47167" xr:uid="{00000000-0005-0000-0000-00005C3F0000}"/>
    <cellStyle name="SAPBEXexcGood1 3 2 19 2 4" xfId="48311" xr:uid="{00000000-0005-0000-0000-00005D3F0000}"/>
    <cellStyle name="SAPBEXexcGood1 3 2 19 3" xfId="24259" xr:uid="{00000000-0005-0000-0000-00005E3F0000}"/>
    <cellStyle name="SAPBEXexcGood1 3 2 19 4" xfId="30687" xr:uid="{00000000-0005-0000-0000-00005F3F0000}"/>
    <cellStyle name="SAPBEXexcGood1 3 2 19 5" xfId="36664" xr:uid="{00000000-0005-0000-0000-0000603F0000}"/>
    <cellStyle name="SAPBEXexcGood1 3 2 19 6" xfId="43621" xr:uid="{00000000-0005-0000-0000-0000613F0000}"/>
    <cellStyle name="SAPBEXexcGood1 3 2 19 7" xfId="50609" xr:uid="{00000000-0005-0000-0000-0000623F0000}"/>
    <cellStyle name="SAPBEXexcGood1 3 2 2" xfId="2659" xr:uid="{00000000-0005-0000-0000-0000633F0000}"/>
    <cellStyle name="SAPBEXexcGood1 3 2 2 2" xfId="12892" xr:uid="{00000000-0005-0000-0000-0000643F0000}"/>
    <cellStyle name="SAPBEXexcGood1 3 2 2 2 2" xfId="20295" xr:uid="{00000000-0005-0000-0000-0000653F0000}"/>
    <cellStyle name="SAPBEXexcGood1 3 2 2 2 3" xfId="26905" xr:uid="{00000000-0005-0000-0000-0000663F0000}"/>
    <cellStyle name="SAPBEXexcGood1 3 2 2 2 4" xfId="38087" xr:uid="{00000000-0005-0000-0000-0000673F0000}"/>
    <cellStyle name="SAPBEXexcGood1 3 2 2 2 5" xfId="45013" xr:uid="{00000000-0005-0000-0000-0000683F0000}"/>
    <cellStyle name="SAPBEXexcGood1 3 2 2 2 6" xfId="49587" xr:uid="{00000000-0005-0000-0000-0000693F0000}"/>
    <cellStyle name="SAPBEXexcGood1 3 2 2 3" xfId="10484" xr:uid="{00000000-0005-0000-0000-00006A3F0000}"/>
    <cellStyle name="SAPBEXexcGood1 3 2 2 4" xfId="9999" xr:uid="{00000000-0005-0000-0000-00006B3F0000}"/>
    <cellStyle name="SAPBEXexcGood1 3 2 2 5" xfId="20460" xr:uid="{00000000-0005-0000-0000-00006C3F0000}"/>
    <cellStyle name="SAPBEXexcGood1 3 2 2 6" xfId="34422" xr:uid="{00000000-0005-0000-0000-00006D3F0000}"/>
    <cellStyle name="SAPBEXexcGood1 3 2 2 7" xfId="41467" xr:uid="{00000000-0005-0000-0000-00006E3F0000}"/>
    <cellStyle name="SAPBEXexcGood1 3 2 2 8" xfId="51260" xr:uid="{00000000-0005-0000-0000-00006F3F0000}"/>
    <cellStyle name="SAPBEXexcGood1 3 2 20" xfId="5922" xr:uid="{00000000-0005-0000-0000-0000703F0000}"/>
    <cellStyle name="SAPBEXexcGood1 3 2 20 2" xfId="15774" xr:uid="{00000000-0005-0000-0000-0000713F0000}"/>
    <cellStyle name="SAPBEXexcGood1 3 2 20 2 2" xfId="39635" xr:uid="{00000000-0005-0000-0000-0000723F0000}"/>
    <cellStyle name="SAPBEXexcGood1 3 2 20 2 3" xfId="46553" xr:uid="{00000000-0005-0000-0000-0000733F0000}"/>
    <cellStyle name="SAPBEXexcGood1 3 2 20 2 4" xfId="50419" xr:uid="{00000000-0005-0000-0000-0000743F0000}"/>
    <cellStyle name="SAPBEXexcGood1 3 2 20 3" xfId="22799" xr:uid="{00000000-0005-0000-0000-0000753F0000}"/>
    <cellStyle name="SAPBEXexcGood1 3 2 20 4" xfId="29260" xr:uid="{00000000-0005-0000-0000-0000763F0000}"/>
    <cellStyle name="SAPBEXexcGood1 3 2 20 5" xfId="36008" xr:uid="{00000000-0005-0000-0000-0000773F0000}"/>
    <cellStyle name="SAPBEXexcGood1 3 2 20 6" xfId="43007" xr:uid="{00000000-0005-0000-0000-0000783F0000}"/>
    <cellStyle name="SAPBEXexcGood1 3 2 20 7" xfId="52648" xr:uid="{00000000-0005-0000-0000-0000793F0000}"/>
    <cellStyle name="SAPBEXexcGood1 3 2 21" xfId="6030" xr:uid="{00000000-0005-0000-0000-00007A3F0000}"/>
    <cellStyle name="SAPBEXexcGood1 3 2 21 2" xfId="15880" xr:uid="{00000000-0005-0000-0000-00007B3F0000}"/>
    <cellStyle name="SAPBEXexcGood1 3 2 21 2 2" xfId="40485" xr:uid="{00000000-0005-0000-0000-00007C3F0000}"/>
    <cellStyle name="SAPBEXexcGood1 3 2 21 2 3" xfId="47403" xr:uid="{00000000-0005-0000-0000-00007D3F0000}"/>
    <cellStyle name="SAPBEXexcGood1 3 2 21 2 4" xfId="47590" xr:uid="{00000000-0005-0000-0000-00007E3F0000}"/>
    <cellStyle name="SAPBEXexcGood1 3 2 21 3" xfId="22901" xr:uid="{00000000-0005-0000-0000-00007F3F0000}"/>
    <cellStyle name="SAPBEXexcGood1 3 2 21 4" xfId="29361" xr:uid="{00000000-0005-0000-0000-0000803F0000}"/>
    <cellStyle name="SAPBEXexcGood1 3 2 21 5" xfId="36901" xr:uid="{00000000-0005-0000-0000-0000813F0000}"/>
    <cellStyle name="SAPBEXexcGood1 3 2 21 6" xfId="43857" xr:uid="{00000000-0005-0000-0000-0000823F0000}"/>
    <cellStyle name="SAPBEXexcGood1 3 2 21 7" xfId="51880" xr:uid="{00000000-0005-0000-0000-0000833F0000}"/>
    <cellStyle name="SAPBEXexcGood1 3 2 22" xfId="6915" xr:uid="{00000000-0005-0000-0000-0000843F0000}"/>
    <cellStyle name="SAPBEXexcGood1 3 2 22 2" xfId="16705" xr:uid="{00000000-0005-0000-0000-0000853F0000}"/>
    <cellStyle name="SAPBEXexcGood1 3 2 22 3" xfId="23673" xr:uid="{00000000-0005-0000-0000-0000863F0000}"/>
    <cellStyle name="SAPBEXexcGood1 3 2 22 4" xfId="30109" xr:uid="{00000000-0005-0000-0000-0000873F0000}"/>
    <cellStyle name="SAPBEXexcGood1 3 2 22 5" xfId="37155" xr:uid="{00000000-0005-0000-0000-0000883F0000}"/>
    <cellStyle name="SAPBEXexcGood1 3 2 22 6" xfId="44101" xr:uid="{00000000-0005-0000-0000-0000893F0000}"/>
    <cellStyle name="SAPBEXexcGood1 3 2 22 7" xfId="53357" xr:uid="{00000000-0005-0000-0000-00008A3F0000}"/>
    <cellStyle name="SAPBEXexcGood1 3 2 23" xfId="8459" xr:uid="{00000000-0005-0000-0000-00008B3F0000}"/>
    <cellStyle name="SAPBEXexcGood1 3 2 23 2" xfId="18243" xr:uid="{00000000-0005-0000-0000-00008C3F0000}"/>
    <cellStyle name="SAPBEXexcGood1 3 2 23 3" xfId="25180" xr:uid="{00000000-0005-0000-0000-00008D3F0000}"/>
    <cellStyle name="SAPBEXexcGood1 3 2 23 4" xfId="31593" xr:uid="{00000000-0005-0000-0000-00008E3F0000}"/>
    <cellStyle name="SAPBEXexcGood1 3 2 24" xfId="7927" xr:uid="{00000000-0005-0000-0000-00008F3F0000}"/>
    <cellStyle name="SAPBEXexcGood1 3 2 24 2" xfId="17711" xr:uid="{00000000-0005-0000-0000-0000903F0000}"/>
    <cellStyle name="SAPBEXexcGood1 3 2 24 3" xfId="24662" xr:uid="{00000000-0005-0000-0000-0000913F0000}"/>
    <cellStyle name="SAPBEXexcGood1 3 2 24 4" xfId="31083" xr:uid="{00000000-0005-0000-0000-0000923F0000}"/>
    <cellStyle name="SAPBEXexcGood1 3 2 25" xfId="8392" xr:uid="{00000000-0005-0000-0000-0000933F0000}"/>
    <cellStyle name="SAPBEXexcGood1 3 2 25 2" xfId="18176" xr:uid="{00000000-0005-0000-0000-0000943F0000}"/>
    <cellStyle name="SAPBEXexcGood1 3 2 25 3" xfId="25113" xr:uid="{00000000-0005-0000-0000-0000953F0000}"/>
    <cellStyle name="SAPBEXexcGood1 3 2 25 4" xfId="31527" xr:uid="{00000000-0005-0000-0000-0000963F0000}"/>
    <cellStyle name="SAPBEXexcGood1 3 2 26" xfId="8221" xr:uid="{00000000-0005-0000-0000-0000973F0000}"/>
    <cellStyle name="SAPBEXexcGood1 3 2 26 2" xfId="18005" xr:uid="{00000000-0005-0000-0000-0000983F0000}"/>
    <cellStyle name="SAPBEXexcGood1 3 2 26 3" xfId="24948" xr:uid="{00000000-0005-0000-0000-0000993F0000}"/>
    <cellStyle name="SAPBEXexcGood1 3 2 26 4" xfId="31367" xr:uid="{00000000-0005-0000-0000-00009A3F0000}"/>
    <cellStyle name="SAPBEXexcGood1 3 2 27" xfId="7906" xr:uid="{00000000-0005-0000-0000-00009B3F0000}"/>
    <cellStyle name="SAPBEXexcGood1 3 2 27 2" xfId="17690" xr:uid="{00000000-0005-0000-0000-00009C3F0000}"/>
    <cellStyle name="SAPBEXexcGood1 3 2 27 3" xfId="24642" xr:uid="{00000000-0005-0000-0000-00009D3F0000}"/>
    <cellStyle name="SAPBEXexcGood1 3 2 27 4" xfId="31064" xr:uid="{00000000-0005-0000-0000-00009E3F0000}"/>
    <cellStyle name="SAPBEXexcGood1 3 2 28" xfId="8016" xr:uid="{00000000-0005-0000-0000-00009F3F0000}"/>
    <cellStyle name="SAPBEXexcGood1 3 2 28 2" xfId="17800" xr:uid="{00000000-0005-0000-0000-0000A03F0000}"/>
    <cellStyle name="SAPBEXexcGood1 3 2 28 3" xfId="24749" xr:uid="{00000000-0005-0000-0000-0000A13F0000}"/>
    <cellStyle name="SAPBEXexcGood1 3 2 28 4" xfId="31170" xr:uid="{00000000-0005-0000-0000-0000A23F0000}"/>
    <cellStyle name="SAPBEXexcGood1 3 2 29" xfId="8114" xr:uid="{00000000-0005-0000-0000-0000A33F0000}"/>
    <cellStyle name="SAPBEXexcGood1 3 2 29 2" xfId="17898" xr:uid="{00000000-0005-0000-0000-0000A43F0000}"/>
    <cellStyle name="SAPBEXexcGood1 3 2 29 3" xfId="24844" xr:uid="{00000000-0005-0000-0000-0000A53F0000}"/>
    <cellStyle name="SAPBEXexcGood1 3 2 29 4" xfId="31264" xr:uid="{00000000-0005-0000-0000-0000A63F0000}"/>
    <cellStyle name="SAPBEXexcGood1 3 2 3" xfId="3766" xr:uid="{00000000-0005-0000-0000-0000A73F0000}"/>
    <cellStyle name="SAPBEXexcGood1 3 2 3 2" xfId="13688" xr:uid="{00000000-0005-0000-0000-0000A83F0000}"/>
    <cellStyle name="SAPBEXexcGood1 3 2 3 2 2" xfId="37281" xr:uid="{00000000-0005-0000-0000-0000A93F0000}"/>
    <cellStyle name="SAPBEXexcGood1 3 2 3 2 3" xfId="44227" xr:uid="{00000000-0005-0000-0000-0000AA3F0000}"/>
    <cellStyle name="SAPBEXexcGood1 3 2 3 2 4" xfId="52593" xr:uid="{00000000-0005-0000-0000-0000AB3F0000}"/>
    <cellStyle name="SAPBEXexcGood1 3 2 3 3" xfId="20842" xr:uid="{00000000-0005-0000-0000-0000AC3F0000}"/>
    <cellStyle name="SAPBEXexcGood1 3 2 3 4" xfId="27341" xr:uid="{00000000-0005-0000-0000-0000AD3F0000}"/>
    <cellStyle name="SAPBEXexcGood1 3 2 3 5" xfId="33533" xr:uid="{00000000-0005-0000-0000-0000AE3F0000}"/>
    <cellStyle name="SAPBEXexcGood1 3 2 3 6" xfId="40669" xr:uid="{00000000-0005-0000-0000-0000AF3F0000}"/>
    <cellStyle name="SAPBEXexcGood1 3 2 3 7" xfId="53859" xr:uid="{00000000-0005-0000-0000-0000B03F0000}"/>
    <cellStyle name="SAPBEXexcGood1 3 2 30" xfId="11684" xr:uid="{00000000-0005-0000-0000-0000B13F0000}"/>
    <cellStyle name="SAPBEXexcGood1 3 2 30 2" xfId="19143" xr:uid="{00000000-0005-0000-0000-0000B23F0000}"/>
    <cellStyle name="SAPBEXexcGood1 3 2 30 3" xfId="25775" xr:uid="{00000000-0005-0000-0000-0000B33F0000}"/>
    <cellStyle name="SAPBEXexcGood1 3 2 31" xfId="9417" xr:uid="{00000000-0005-0000-0000-0000B43F0000}"/>
    <cellStyle name="SAPBEXexcGood1 3 2 32" xfId="9262" xr:uid="{00000000-0005-0000-0000-0000B53F0000}"/>
    <cellStyle name="SAPBEXexcGood1 3 2 33" xfId="32202" xr:uid="{00000000-0005-0000-0000-0000B63F0000}"/>
    <cellStyle name="SAPBEXexcGood1 3 2 34" xfId="32118" xr:uid="{00000000-0005-0000-0000-0000B73F0000}"/>
    <cellStyle name="SAPBEXexcGood1 3 2 35" xfId="49355" xr:uid="{00000000-0005-0000-0000-0000B83F0000}"/>
    <cellStyle name="SAPBEXexcGood1 3 2 4" xfId="4031" xr:uid="{00000000-0005-0000-0000-0000B93F0000}"/>
    <cellStyle name="SAPBEXexcGood1 3 2 4 2" xfId="13918" xr:uid="{00000000-0005-0000-0000-0000BA3F0000}"/>
    <cellStyle name="SAPBEXexcGood1 3 2 4 2 2" xfId="37699" xr:uid="{00000000-0005-0000-0000-0000BB3F0000}"/>
    <cellStyle name="SAPBEXexcGood1 3 2 4 2 3" xfId="44643" xr:uid="{00000000-0005-0000-0000-0000BC3F0000}"/>
    <cellStyle name="SAPBEXexcGood1 3 2 4 2 4" xfId="51160" xr:uid="{00000000-0005-0000-0000-0000BD3F0000}"/>
    <cellStyle name="SAPBEXexcGood1 3 2 4 3" xfId="21014" xr:uid="{00000000-0005-0000-0000-0000BE3F0000}"/>
    <cellStyle name="SAPBEXexcGood1 3 2 4 4" xfId="27510" xr:uid="{00000000-0005-0000-0000-0000BF3F0000}"/>
    <cellStyle name="SAPBEXexcGood1 3 2 4 5" xfId="33958" xr:uid="{00000000-0005-0000-0000-0000C03F0000}"/>
    <cellStyle name="SAPBEXexcGood1 3 2 4 6" xfId="41092" xr:uid="{00000000-0005-0000-0000-0000C13F0000}"/>
    <cellStyle name="SAPBEXexcGood1 3 2 4 7" xfId="52783" xr:uid="{00000000-0005-0000-0000-0000C23F0000}"/>
    <cellStyle name="SAPBEXexcGood1 3 2 5" xfId="4995" xr:uid="{00000000-0005-0000-0000-0000C33F0000}"/>
    <cellStyle name="SAPBEXexcGood1 3 2 5 2" xfId="14852" xr:uid="{00000000-0005-0000-0000-0000C43F0000}"/>
    <cellStyle name="SAPBEXexcGood1 3 2 5 2 2" xfId="37250" xr:uid="{00000000-0005-0000-0000-0000C53F0000}"/>
    <cellStyle name="SAPBEXexcGood1 3 2 5 2 3" xfId="44196" xr:uid="{00000000-0005-0000-0000-0000C63F0000}"/>
    <cellStyle name="SAPBEXexcGood1 3 2 5 2 4" xfId="51493" xr:uid="{00000000-0005-0000-0000-0000C73F0000}"/>
    <cellStyle name="SAPBEXexcGood1 3 2 5 3" xfId="21898" xr:uid="{00000000-0005-0000-0000-0000C83F0000}"/>
    <cellStyle name="SAPBEXexcGood1 3 2 5 4" xfId="28362" xr:uid="{00000000-0005-0000-0000-0000C93F0000}"/>
    <cellStyle name="SAPBEXexcGood1 3 2 5 5" xfId="33502" xr:uid="{00000000-0005-0000-0000-0000CA3F0000}"/>
    <cellStyle name="SAPBEXexcGood1 3 2 5 6" xfId="40638" xr:uid="{00000000-0005-0000-0000-0000CB3F0000}"/>
    <cellStyle name="SAPBEXexcGood1 3 2 5 7" xfId="51242" xr:uid="{00000000-0005-0000-0000-0000CC3F0000}"/>
    <cellStyle name="SAPBEXexcGood1 3 2 6" xfId="5124" xr:uid="{00000000-0005-0000-0000-0000CD3F0000}"/>
    <cellStyle name="SAPBEXexcGood1 3 2 6 2" xfId="14981" xr:uid="{00000000-0005-0000-0000-0000CE3F0000}"/>
    <cellStyle name="SAPBEXexcGood1 3 2 6 2 2" xfId="38025" xr:uid="{00000000-0005-0000-0000-0000CF3F0000}"/>
    <cellStyle name="SAPBEXexcGood1 3 2 6 2 3" xfId="44952" xr:uid="{00000000-0005-0000-0000-0000D03F0000}"/>
    <cellStyle name="SAPBEXexcGood1 3 2 6 2 4" xfId="49348" xr:uid="{00000000-0005-0000-0000-0000D13F0000}"/>
    <cellStyle name="SAPBEXexcGood1 3 2 6 3" xfId="22024" xr:uid="{00000000-0005-0000-0000-0000D23F0000}"/>
    <cellStyle name="SAPBEXexcGood1 3 2 6 4" xfId="28487" xr:uid="{00000000-0005-0000-0000-0000D33F0000}"/>
    <cellStyle name="SAPBEXexcGood1 3 2 6 5" xfId="34360" xr:uid="{00000000-0005-0000-0000-0000D43F0000}"/>
    <cellStyle name="SAPBEXexcGood1 3 2 6 6" xfId="41406" xr:uid="{00000000-0005-0000-0000-0000D53F0000}"/>
    <cellStyle name="SAPBEXexcGood1 3 2 6 7" xfId="51150" xr:uid="{00000000-0005-0000-0000-0000D63F0000}"/>
    <cellStyle name="SAPBEXexcGood1 3 2 7" xfId="4860" xr:uid="{00000000-0005-0000-0000-0000D73F0000}"/>
    <cellStyle name="SAPBEXexcGood1 3 2 7 2" xfId="14722" xr:uid="{00000000-0005-0000-0000-0000D83F0000}"/>
    <cellStyle name="SAPBEXexcGood1 3 2 7 2 2" xfId="37412" xr:uid="{00000000-0005-0000-0000-0000D93F0000}"/>
    <cellStyle name="SAPBEXexcGood1 3 2 7 2 3" xfId="44357" xr:uid="{00000000-0005-0000-0000-0000DA3F0000}"/>
    <cellStyle name="SAPBEXexcGood1 3 2 7 2 4" xfId="52181" xr:uid="{00000000-0005-0000-0000-0000DB3F0000}"/>
    <cellStyle name="SAPBEXexcGood1 3 2 7 3" xfId="21771" xr:uid="{00000000-0005-0000-0000-0000DC3F0000}"/>
    <cellStyle name="SAPBEXexcGood1 3 2 7 4" xfId="28238" xr:uid="{00000000-0005-0000-0000-0000DD3F0000}"/>
    <cellStyle name="SAPBEXexcGood1 3 2 7 5" xfId="33669" xr:uid="{00000000-0005-0000-0000-0000DE3F0000}"/>
    <cellStyle name="SAPBEXexcGood1 3 2 7 6" xfId="40804" xr:uid="{00000000-0005-0000-0000-0000DF3F0000}"/>
    <cellStyle name="SAPBEXexcGood1 3 2 7 7" xfId="51421" xr:uid="{00000000-0005-0000-0000-0000E03F0000}"/>
    <cellStyle name="SAPBEXexcGood1 3 2 8" xfId="4358" xr:uid="{00000000-0005-0000-0000-0000E13F0000}"/>
    <cellStyle name="SAPBEXexcGood1 3 2 8 2" xfId="14220" xr:uid="{00000000-0005-0000-0000-0000E23F0000}"/>
    <cellStyle name="SAPBEXexcGood1 3 2 8 2 2" xfId="38379" xr:uid="{00000000-0005-0000-0000-0000E33F0000}"/>
    <cellStyle name="SAPBEXexcGood1 3 2 8 2 3" xfId="45297" xr:uid="{00000000-0005-0000-0000-0000E43F0000}"/>
    <cellStyle name="SAPBEXexcGood1 3 2 8 2 4" xfId="49704" xr:uid="{00000000-0005-0000-0000-0000E53F0000}"/>
    <cellStyle name="SAPBEXexcGood1 3 2 8 3" xfId="21281" xr:uid="{00000000-0005-0000-0000-0000E63F0000}"/>
    <cellStyle name="SAPBEXexcGood1 3 2 8 4" xfId="27755" xr:uid="{00000000-0005-0000-0000-0000E73F0000}"/>
    <cellStyle name="SAPBEXexcGood1 3 2 8 5" xfId="34713" xr:uid="{00000000-0005-0000-0000-0000E83F0000}"/>
    <cellStyle name="SAPBEXexcGood1 3 2 8 6" xfId="41751" xr:uid="{00000000-0005-0000-0000-0000E93F0000}"/>
    <cellStyle name="SAPBEXexcGood1 3 2 8 7" xfId="50688" xr:uid="{00000000-0005-0000-0000-0000EA3F0000}"/>
    <cellStyle name="SAPBEXexcGood1 3 2 9" xfId="5251" xr:uid="{00000000-0005-0000-0000-0000EB3F0000}"/>
    <cellStyle name="SAPBEXexcGood1 3 2 9 2" xfId="15108" xr:uid="{00000000-0005-0000-0000-0000EC3F0000}"/>
    <cellStyle name="SAPBEXexcGood1 3 2 9 2 2" xfId="38457" xr:uid="{00000000-0005-0000-0000-0000ED3F0000}"/>
    <cellStyle name="SAPBEXexcGood1 3 2 9 2 3" xfId="45375" xr:uid="{00000000-0005-0000-0000-0000EE3F0000}"/>
    <cellStyle name="SAPBEXexcGood1 3 2 9 2 4" xfId="48347" xr:uid="{00000000-0005-0000-0000-0000EF3F0000}"/>
    <cellStyle name="SAPBEXexcGood1 3 2 9 3" xfId="22150" xr:uid="{00000000-0005-0000-0000-0000F03F0000}"/>
    <cellStyle name="SAPBEXexcGood1 3 2 9 4" xfId="28613" xr:uid="{00000000-0005-0000-0000-0000F13F0000}"/>
    <cellStyle name="SAPBEXexcGood1 3 2 9 5" xfId="34791" xr:uid="{00000000-0005-0000-0000-0000F23F0000}"/>
    <cellStyle name="SAPBEXexcGood1 3 2 9 6" xfId="41829" xr:uid="{00000000-0005-0000-0000-0000F33F0000}"/>
    <cellStyle name="SAPBEXexcGood1 3 2 9 7" xfId="49012" xr:uid="{00000000-0005-0000-0000-0000F43F0000}"/>
    <cellStyle name="SAPBEXexcGood1 3 20" xfId="8657" xr:uid="{00000000-0005-0000-0000-0000F53F0000}"/>
    <cellStyle name="SAPBEXexcGood1 3 20 2" xfId="18441" xr:uid="{00000000-0005-0000-0000-0000F63F0000}"/>
    <cellStyle name="SAPBEXexcGood1 3 20 3" xfId="25376" xr:uid="{00000000-0005-0000-0000-0000F73F0000}"/>
    <cellStyle name="SAPBEXexcGood1 3 20 4" xfId="31789" xr:uid="{00000000-0005-0000-0000-0000F83F0000}"/>
    <cellStyle name="SAPBEXexcGood1 3 21" xfId="8325" xr:uid="{00000000-0005-0000-0000-0000F93F0000}"/>
    <cellStyle name="SAPBEXexcGood1 3 21 2" xfId="18109" xr:uid="{00000000-0005-0000-0000-0000FA3F0000}"/>
    <cellStyle name="SAPBEXexcGood1 3 21 3" xfId="25049" xr:uid="{00000000-0005-0000-0000-0000FB3F0000}"/>
    <cellStyle name="SAPBEXexcGood1 3 21 4" xfId="31465" xr:uid="{00000000-0005-0000-0000-0000FC3F0000}"/>
    <cellStyle name="SAPBEXexcGood1 3 22" xfId="11572" xr:uid="{00000000-0005-0000-0000-0000FD3F0000}"/>
    <cellStyle name="SAPBEXexcGood1 3 22 2" xfId="19031" xr:uid="{00000000-0005-0000-0000-0000FE3F0000}"/>
    <cellStyle name="SAPBEXexcGood1 3 22 3" xfId="25663" xr:uid="{00000000-0005-0000-0000-0000FF3F0000}"/>
    <cellStyle name="SAPBEXexcGood1 3 23" xfId="9287" xr:uid="{00000000-0005-0000-0000-000000400000}"/>
    <cellStyle name="SAPBEXexcGood1 3 24" xfId="12642" xr:uid="{00000000-0005-0000-0000-000001400000}"/>
    <cellStyle name="SAPBEXexcGood1 3 25" xfId="50967" xr:uid="{00000000-0005-0000-0000-000002400000}"/>
    <cellStyle name="SAPBEXexcGood1 3 3" xfId="925" xr:uid="{00000000-0005-0000-0000-000003400000}"/>
    <cellStyle name="SAPBEXexcGood1 3 3 2" xfId="2796" xr:uid="{00000000-0005-0000-0000-000004400000}"/>
    <cellStyle name="SAPBEXexcGood1 3 3 2 2" xfId="13023" xr:uid="{00000000-0005-0000-0000-000005400000}"/>
    <cellStyle name="SAPBEXexcGood1 3 3 2 2 2" xfId="20419" xr:uid="{00000000-0005-0000-0000-000006400000}"/>
    <cellStyle name="SAPBEXexcGood1 3 3 2 2 3" xfId="27026" xr:uid="{00000000-0005-0000-0000-000007400000}"/>
    <cellStyle name="SAPBEXexcGood1 3 3 2 3" xfId="10631" xr:uid="{00000000-0005-0000-0000-000008400000}"/>
    <cellStyle name="SAPBEXexcGood1 3 3 2 4" xfId="9738" xr:uid="{00000000-0005-0000-0000-000009400000}"/>
    <cellStyle name="SAPBEXexcGood1 3 3 2 5" xfId="13126" xr:uid="{00000000-0005-0000-0000-00000A400000}"/>
    <cellStyle name="SAPBEXexcGood1 3 3 2 6" xfId="37971" xr:uid="{00000000-0005-0000-0000-00000B400000}"/>
    <cellStyle name="SAPBEXexcGood1 3 3 2 7" xfId="44909" xr:uid="{00000000-0005-0000-0000-00000C400000}"/>
    <cellStyle name="SAPBEXexcGood1 3 3 2 8" xfId="47487" xr:uid="{00000000-0005-0000-0000-00000D400000}"/>
    <cellStyle name="SAPBEXexcGood1 3 3 3" xfId="11804" xr:uid="{00000000-0005-0000-0000-00000E400000}"/>
    <cellStyle name="SAPBEXexcGood1 3 3 3 2" xfId="19263" xr:uid="{00000000-0005-0000-0000-00000F400000}"/>
    <cellStyle name="SAPBEXexcGood1 3 3 3 3" xfId="25895" xr:uid="{00000000-0005-0000-0000-000010400000}"/>
    <cellStyle name="SAPBEXexcGood1 3 3 4" xfId="9625" xr:uid="{00000000-0005-0000-0000-000011400000}"/>
    <cellStyle name="SAPBEXexcGood1 3 3 5" xfId="11407" xr:uid="{00000000-0005-0000-0000-000012400000}"/>
    <cellStyle name="SAPBEXexcGood1 3 3 6" xfId="34229" xr:uid="{00000000-0005-0000-0000-000013400000}"/>
    <cellStyle name="SAPBEXexcGood1 3 3 7" xfId="41359" xr:uid="{00000000-0005-0000-0000-000014400000}"/>
    <cellStyle name="SAPBEXexcGood1 3 3 8" xfId="52630" xr:uid="{00000000-0005-0000-0000-000015400000}"/>
    <cellStyle name="SAPBEXexcGood1 3 4" xfId="1200" xr:uid="{00000000-0005-0000-0000-000016400000}"/>
    <cellStyle name="SAPBEXexcGood1 3 4 2" xfId="10829" xr:uid="{00000000-0005-0000-0000-000017400000}"/>
    <cellStyle name="SAPBEXexcGood1 3 4 2 2" xfId="9698" xr:uid="{00000000-0005-0000-0000-000018400000}"/>
    <cellStyle name="SAPBEXexcGood1 3 4 2 3" xfId="37288" xr:uid="{00000000-0005-0000-0000-000019400000}"/>
    <cellStyle name="SAPBEXexcGood1 3 4 2 4" xfId="44234" xr:uid="{00000000-0005-0000-0000-00001A400000}"/>
    <cellStyle name="SAPBEXexcGood1 3 4 2 5" xfId="53970" xr:uid="{00000000-0005-0000-0000-00001B400000}"/>
    <cellStyle name="SAPBEXexcGood1 3 4 3" xfId="11979" xr:uid="{00000000-0005-0000-0000-00001C400000}"/>
    <cellStyle name="SAPBEXexcGood1 3 4 3 2" xfId="19438" xr:uid="{00000000-0005-0000-0000-00001D400000}"/>
    <cellStyle name="SAPBEXexcGood1 3 4 3 3" xfId="26065" xr:uid="{00000000-0005-0000-0000-00001E400000}"/>
    <cellStyle name="SAPBEXexcGood1 3 4 4" xfId="9868" xr:uid="{00000000-0005-0000-0000-00001F400000}"/>
    <cellStyle name="SAPBEXexcGood1 3 4 5" xfId="11180" xr:uid="{00000000-0005-0000-0000-000020400000}"/>
    <cellStyle name="SAPBEXexcGood1 3 4 6" xfId="33540" xr:uid="{00000000-0005-0000-0000-000021400000}"/>
    <cellStyle name="SAPBEXexcGood1 3 4 7" xfId="40676" xr:uid="{00000000-0005-0000-0000-000022400000}"/>
    <cellStyle name="SAPBEXexcGood1 3 4 8" xfId="53968" xr:uid="{00000000-0005-0000-0000-000023400000}"/>
    <cellStyle name="SAPBEXexcGood1 3 5" xfId="1312" xr:uid="{00000000-0005-0000-0000-000024400000}"/>
    <cellStyle name="SAPBEXexcGood1 3 5 2" xfId="10171" xr:uid="{00000000-0005-0000-0000-000025400000}"/>
    <cellStyle name="SAPBEXexcGood1 3 5 2 2" xfId="13297" xr:uid="{00000000-0005-0000-0000-000026400000}"/>
    <cellStyle name="SAPBEXexcGood1 3 5 2 3" xfId="38751" xr:uid="{00000000-0005-0000-0000-000027400000}"/>
    <cellStyle name="SAPBEXexcGood1 3 5 2 4" xfId="45669" xr:uid="{00000000-0005-0000-0000-000028400000}"/>
    <cellStyle name="SAPBEXexcGood1 3 5 2 5" xfId="50110" xr:uid="{00000000-0005-0000-0000-000029400000}"/>
    <cellStyle name="SAPBEXexcGood1 3 5 3" xfId="10937" xr:uid="{00000000-0005-0000-0000-00002A400000}"/>
    <cellStyle name="SAPBEXexcGood1 3 5 3 2" xfId="8999" xr:uid="{00000000-0005-0000-0000-00002B400000}"/>
    <cellStyle name="SAPBEXexcGood1 3 5 4" xfId="12080" xr:uid="{00000000-0005-0000-0000-00002C400000}"/>
    <cellStyle name="SAPBEXexcGood1 3 5 4 2" xfId="19539" xr:uid="{00000000-0005-0000-0000-00002D400000}"/>
    <cellStyle name="SAPBEXexcGood1 3 5 4 3" xfId="26162" xr:uid="{00000000-0005-0000-0000-00002E400000}"/>
    <cellStyle name="SAPBEXexcGood1 3 5 5" xfId="9979" xr:uid="{00000000-0005-0000-0000-00002F400000}"/>
    <cellStyle name="SAPBEXexcGood1 3 5 6" xfId="13234" xr:uid="{00000000-0005-0000-0000-000030400000}"/>
    <cellStyle name="SAPBEXexcGood1 3 5 7" xfId="35086" xr:uid="{00000000-0005-0000-0000-000031400000}"/>
    <cellStyle name="SAPBEXexcGood1 3 5 8" xfId="42123" xr:uid="{00000000-0005-0000-0000-000032400000}"/>
    <cellStyle name="SAPBEXexcGood1 3 5 9" xfId="53956" xr:uid="{00000000-0005-0000-0000-000033400000}"/>
    <cellStyle name="SAPBEXexcGood1 3 6" xfId="1514" xr:uid="{00000000-0005-0000-0000-000034400000}"/>
    <cellStyle name="SAPBEXexcGood1 3 6 2" xfId="12173" xr:uid="{00000000-0005-0000-0000-000035400000}"/>
    <cellStyle name="SAPBEXexcGood1 3 6 2 2" xfId="19632" xr:uid="{00000000-0005-0000-0000-000036400000}"/>
    <cellStyle name="SAPBEXexcGood1 3 6 2 3" xfId="26255" xr:uid="{00000000-0005-0000-0000-000037400000}"/>
    <cellStyle name="SAPBEXexcGood1 3 6 2 4" xfId="38883" xr:uid="{00000000-0005-0000-0000-000038400000}"/>
    <cellStyle name="SAPBEXexcGood1 3 6 2 5" xfId="45801" xr:uid="{00000000-0005-0000-0000-000039400000}"/>
    <cellStyle name="SAPBEXexcGood1 3 6 2 6" xfId="50793" xr:uid="{00000000-0005-0000-0000-00003A400000}"/>
    <cellStyle name="SAPBEXexcGood1 3 6 3" xfId="11066" xr:uid="{00000000-0005-0000-0000-00003B400000}"/>
    <cellStyle name="SAPBEXexcGood1 3 6 4" xfId="18718" xr:uid="{00000000-0005-0000-0000-00003C400000}"/>
    <cellStyle name="SAPBEXexcGood1 3 6 5" xfId="35219" xr:uid="{00000000-0005-0000-0000-00003D400000}"/>
    <cellStyle name="SAPBEXexcGood1 3 6 6" xfId="42255" xr:uid="{00000000-0005-0000-0000-00003E400000}"/>
    <cellStyle name="SAPBEXexcGood1 3 6 7" xfId="52325" xr:uid="{00000000-0005-0000-0000-00003F400000}"/>
    <cellStyle name="SAPBEXexcGood1 3 7" xfId="1941" xr:uid="{00000000-0005-0000-0000-000040400000}"/>
    <cellStyle name="SAPBEXexcGood1 3 7 2" xfId="12293" xr:uid="{00000000-0005-0000-0000-000041400000}"/>
    <cellStyle name="SAPBEXexcGood1 3 7 2 2" xfId="19752" xr:uid="{00000000-0005-0000-0000-000042400000}"/>
    <cellStyle name="SAPBEXexcGood1 3 7 2 3" xfId="26375" xr:uid="{00000000-0005-0000-0000-000043400000}"/>
    <cellStyle name="SAPBEXexcGood1 3 7 2 4" xfId="39351" xr:uid="{00000000-0005-0000-0000-000044400000}"/>
    <cellStyle name="SAPBEXexcGood1 3 7 2 5" xfId="46269" xr:uid="{00000000-0005-0000-0000-000045400000}"/>
    <cellStyle name="SAPBEXexcGood1 3 7 2 6" xfId="48296" xr:uid="{00000000-0005-0000-0000-000046400000}"/>
    <cellStyle name="SAPBEXexcGood1 3 7 3" xfId="11363" xr:uid="{00000000-0005-0000-0000-000047400000}"/>
    <cellStyle name="SAPBEXexcGood1 3 7 4" xfId="18896" xr:uid="{00000000-0005-0000-0000-000048400000}"/>
    <cellStyle name="SAPBEXexcGood1 3 7 5" xfId="35717" xr:uid="{00000000-0005-0000-0000-000049400000}"/>
    <cellStyle name="SAPBEXexcGood1 3 7 6" xfId="42723" xr:uid="{00000000-0005-0000-0000-00004A400000}"/>
    <cellStyle name="SAPBEXexcGood1 3 7 7" xfId="52474" xr:uid="{00000000-0005-0000-0000-00004B400000}"/>
    <cellStyle name="SAPBEXexcGood1 3 8" xfId="2153" xr:uid="{00000000-0005-0000-0000-00004C400000}"/>
    <cellStyle name="SAPBEXexcGood1 3 8 2" xfId="12417" xr:uid="{00000000-0005-0000-0000-00004D400000}"/>
    <cellStyle name="SAPBEXexcGood1 3 8 2 2" xfId="19873" xr:uid="{00000000-0005-0000-0000-00004E400000}"/>
    <cellStyle name="SAPBEXexcGood1 3 8 2 3" xfId="26495" xr:uid="{00000000-0005-0000-0000-00004F400000}"/>
    <cellStyle name="SAPBEXexcGood1 3 8 2 4" xfId="40377" xr:uid="{00000000-0005-0000-0000-000050400000}"/>
    <cellStyle name="SAPBEXexcGood1 3 8 2 5" xfId="47295" xr:uid="{00000000-0005-0000-0000-000051400000}"/>
    <cellStyle name="SAPBEXexcGood1 3 8 2 6" xfId="47960" xr:uid="{00000000-0005-0000-0000-000052400000}"/>
    <cellStyle name="SAPBEXexcGood1 3 8 3" xfId="10349" xr:uid="{00000000-0005-0000-0000-000053400000}"/>
    <cellStyle name="SAPBEXexcGood1 3 8 4" xfId="9082" xr:uid="{00000000-0005-0000-0000-000054400000}"/>
    <cellStyle name="SAPBEXexcGood1 3 8 5" xfId="20062" xr:uid="{00000000-0005-0000-0000-000055400000}"/>
    <cellStyle name="SAPBEXexcGood1 3 8 6" xfId="36793" xr:uid="{00000000-0005-0000-0000-000056400000}"/>
    <cellStyle name="SAPBEXexcGood1 3 8 7" xfId="43749" xr:uid="{00000000-0005-0000-0000-000057400000}"/>
    <cellStyle name="SAPBEXexcGood1 3 8 8" xfId="54115" xr:uid="{00000000-0005-0000-0000-000058400000}"/>
    <cellStyle name="SAPBEXexcGood1 3 9" xfId="2307" xr:uid="{00000000-0005-0000-0000-000059400000}"/>
    <cellStyle name="SAPBEXexcGood1 3 9 2" xfId="12560" xr:uid="{00000000-0005-0000-0000-00005A400000}"/>
    <cellStyle name="SAPBEXexcGood1 3 9 3" xfId="19997" xr:uid="{00000000-0005-0000-0000-00005B400000}"/>
    <cellStyle name="SAPBEXexcGood1 3 9 4" xfId="26615" xr:uid="{00000000-0005-0000-0000-00005C400000}"/>
    <cellStyle name="SAPBEXexcGood1 3 9 5" xfId="37047" xr:uid="{00000000-0005-0000-0000-00005D400000}"/>
    <cellStyle name="SAPBEXexcGood1 3 9 6" xfId="43993" xr:uid="{00000000-0005-0000-0000-00005E400000}"/>
    <cellStyle name="SAPBEXexcGood1 3 9 7" xfId="51076" xr:uid="{00000000-0005-0000-0000-00005F400000}"/>
    <cellStyle name="SAPBEXexcGood1 4" xfId="363" xr:uid="{00000000-0005-0000-0000-000060400000}"/>
    <cellStyle name="SAPBEXexcGood1 4 10" xfId="5408" xr:uid="{00000000-0005-0000-0000-000061400000}"/>
    <cellStyle name="SAPBEXexcGood1 4 10 2" xfId="15265" xr:uid="{00000000-0005-0000-0000-000062400000}"/>
    <cellStyle name="SAPBEXexcGood1 4 10 2 2" xfId="38608" xr:uid="{00000000-0005-0000-0000-000063400000}"/>
    <cellStyle name="SAPBEXexcGood1 4 10 2 3" xfId="45526" xr:uid="{00000000-0005-0000-0000-000064400000}"/>
    <cellStyle name="SAPBEXexcGood1 4 10 2 4" xfId="48602" xr:uid="{00000000-0005-0000-0000-000065400000}"/>
    <cellStyle name="SAPBEXexcGood1 4 10 3" xfId="22306" xr:uid="{00000000-0005-0000-0000-000066400000}"/>
    <cellStyle name="SAPBEXexcGood1 4 10 4" xfId="28768" xr:uid="{00000000-0005-0000-0000-000067400000}"/>
    <cellStyle name="SAPBEXexcGood1 4 10 5" xfId="34942" xr:uid="{00000000-0005-0000-0000-000068400000}"/>
    <cellStyle name="SAPBEXexcGood1 4 10 6" xfId="41980" xr:uid="{00000000-0005-0000-0000-000069400000}"/>
    <cellStyle name="SAPBEXexcGood1 4 10 7" xfId="53649" xr:uid="{00000000-0005-0000-0000-00006A400000}"/>
    <cellStyle name="SAPBEXexcGood1 4 11" xfId="6621" xr:uid="{00000000-0005-0000-0000-00006B400000}"/>
    <cellStyle name="SAPBEXexcGood1 4 11 2" xfId="16464" xr:uid="{00000000-0005-0000-0000-00006C400000}"/>
    <cellStyle name="SAPBEXexcGood1 4 11 2 2" xfId="39025" xr:uid="{00000000-0005-0000-0000-00006D400000}"/>
    <cellStyle name="SAPBEXexcGood1 4 11 2 3" xfId="45943" xr:uid="{00000000-0005-0000-0000-00006E400000}"/>
    <cellStyle name="SAPBEXexcGood1 4 11 2 4" xfId="48972" xr:uid="{00000000-0005-0000-0000-00006F400000}"/>
    <cellStyle name="SAPBEXexcGood1 4 11 3" xfId="23468" xr:uid="{00000000-0005-0000-0000-000070400000}"/>
    <cellStyle name="SAPBEXexcGood1 4 11 4" xfId="29917" xr:uid="{00000000-0005-0000-0000-000071400000}"/>
    <cellStyle name="SAPBEXexcGood1 4 11 5" xfId="35362" xr:uid="{00000000-0005-0000-0000-000072400000}"/>
    <cellStyle name="SAPBEXexcGood1 4 11 6" xfId="42397" xr:uid="{00000000-0005-0000-0000-000073400000}"/>
    <cellStyle name="SAPBEXexcGood1 4 11 7" xfId="54143" xr:uid="{00000000-0005-0000-0000-000074400000}"/>
    <cellStyle name="SAPBEXexcGood1 4 12" xfId="6875" xr:uid="{00000000-0005-0000-0000-000075400000}"/>
    <cellStyle name="SAPBEXexcGood1 4 12 2" xfId="16665" xr:uid="{00000000-0005-0000-0000-000076400000}"/>
    <cellStyle name="SAPBEXexcGood1 4 12 2 2" xfId="38846" xr:uid="{00000000-0005-0000-0000-000077400000}"/>
    <cellStyle name="SAPBEXexcGood1 4 12 2 3" xfId="45764" xr:uid="{00000000-0005-0000-0000-000078400000}"/>
    <cellStyle name="SAPBEXexcGood1 4 12 2 4" xfId="49719" xr:uid="{00000000-0005-0000-0000-000079400000}"/>
    <cellStyle name="SAPBEXexcGood1 4 12 3" xfId="23633" xr:uid="{00000000-0005-0000-0000-00007A400000}"/>
    <cellStyle name="SAPBEXexcGood1 4 12 4" xfId="30071" xr:uid="{00000000-0005-0000-0000-00007B400000}"/>
    <cellStyle name="SAPBEXexcGood1 4 12 5" xfId="35182" xr:uid="{00000000-0005-0000-0000-00007C400000}"/>
    <cellStyle name="SAPBEXexcGood1 4 12 6" xfId="42218" xr:uid="{00000000-0005-0000-0000-00007D400000}"/>
    <cellStyle name="SAPBEXexcGood1 4 12 7" xfId="53033" xr:uid="{00000000-0005-0000-0000-00007E400000}"/>
    <cellStyle name="SAPBEXexcGood1 4 13" xfId="6527" xr:uid="{00000000-0005-0000-0000-00007F400000}"/>
    <cellStyle name="SAPBEXexcGood1 4 13 2" xfId="16370" xr:uid="{00000000-0005-0000-0000-000080400000}"/>
    <cellStyle name="SAPBEXexcGood1 4 13 2 2" xfId="39893" xr:uid="{00000000-0005-0000-0000-000081400000}"/>
    <cellStyle name="SAPBEXexcGood1 4 13 2 3" xfId="46811" xr:uid="{00000000-0005-0000-0000-000082400000}"/>
    <cellStyle name="SAPBEXexcGood1 4 13 2 4" xfId="48767" xr:uid="{00000000-0005-0000-0000-000083400000}"/>
    <cellStyle name="SAPBEXexcGood1 4 13 3" xfId="23377" xr:uid="{00000000-0005-0000-0000-000084400000}"/>
    <cellStyle name="SAPBEXexcGood1 4 13 4" xfId="29827" xr:uid="{00000000-0005-0000-0000-000085400000}"/>
    <cellStyle name="SAPBEXexcGood1 4 13 5" xfId="36278" xr:uid="{00000000-0005-0000-0000-000086400000}"/>
    <cellStyle name="SAPBEXexcGood1 4 13 6" xfId="43265" xr:uid="{00000000-0005-0000-0000-000087400000}"/>
    <cellStyle name="SAPBEXexcGood1 4 13 7" xfId="50623" xr:uid="{00000000-0005-0000-0000-000088400000}"/>
    <cellStyle name="SAPBEXexcGood1 4 14" xfId="5861" xr:uid="{00000000-0005-0000-0000-000089400000}"/>
    <cellStyle name="SAPBEXexcGood1 4 14 2" xfId="15714" xr:uid="{00000000-0005-0000-0000-00008A400000}"/>
    <cellStyle name="SAPBEXexcGood1 4 14 2 2" xfId="39163" xr:uid="{00000000-0005-0000-0000-00008B400000}"/>
    <cellStyle name="SAPBEXexcGood1 4 14 2 3" xfId="46081" xr:uid="{00000000-0005-0000-0000-00008C400000}"/>
    <cellStyle name="SAPBEXexcGood1 4 14 2 4" xfId="48808" xr:uid="{00000000-0005-0000-0000-00008D400000}"/>
    <cellStyle name="SAPBEXexcGood1 4 14 3" xfId="22739" xr:uid="{00000000-0005-0000-0000-00008E400000}"/>
    <cellStyle name="SAPBEXexcGood1 4 14 4" xfId="29200" xr:uid="{00000000-0005-0000-0000-00008F400000}"/>
    <cellStyle name="SAPBEXexcGood1 4 14 5" xfId="35527" xr:uid="{00000000-0005-0000-0000-000090400000}"/>
    <cellStyle name="SAPBEXexcGood1 4 14 6" xfId="42535" xr:uid="{00000000-0005-0000-0000-000091400000}"/>
    <cellStyle name="SAPBEXexcGood1 4 14 7" xfId="52183" xr:uid="{00000000-0005-0000-0000-000092400000}"/>
    <cellStyle name="SAPBEXexcGood1 4 15" xfId="5908" xr:uid="{00000000-0005-0000-0000-000093400000}"/>
    <cellStyle name="SAPBEXexcGood1 4 15 2" xfId="15761" xr:uid="{00000000-0005-0000-0000-000094400000}"/>
    <cellStyle name="SAPBEXexcGood1 4 15 2 2" xfId="40028" xr:uid="{00000000-0005-0000-0000-000095400000}"/>
    <cellStyle name="SAPBEXexcGood1 4 15 2 3" xfId="46946" xr:uid="{00000000-0005-0000-0000-000096400000}"/>
    <cellStyle name="SAPBEXexcGood1 4 15 2 4" xfId="47783" xr:uid="{00000000-0005-0000-0000-000097400000}"/>
    <cellStyle name="SAPBEXexcGood1 4 15 3" xfId="22786" xr:uid="{00000000-0005-0000-0000-000098400000}"/>
    <cellStyle name="SAPBEXexcGood1 4 15 4" xfId="29247" xr:uid="{00000000-0005-0000-0000-000099400000}"/>
    <cellStyle name="SAPBEXexcGood1 4 15 5" xfId="36443" xr:uid="{00000000-0005-0000-0000-00009A400000}"/>
    <cellStyle name="SAPBEXexcGood1 4 15 6" xfId="43400" xr:uid="{00000000-0005-0000-0000-00009B400000}"/>
    <cellStyle name="SAPBEXexcGood1 4 15 7" xfId="52948" xr:uid="{00000000-0005-0000-0000-00009C400000}"/>
    <cellStyle name="SAPBEXexcGood1 4 16" xfId="7245" xr:uid="{00000000-0005-0000-0000-00009D400000}"/>
    <cellStyle name="SAPBEXexcGood1 4 16 2" xfId="17034" xr:uid="{00000000-0005-0000-0000-00009E400000}"/>
    <cellStyle name="SAPBEXexcGood1 4 16 2 2" xfId="39289" xr:uid="{00000000-0005-0000-0000-00009F400000}"/>
    <cellStyle name="SAPBEXexcGood1 4 16 2 3" xfId="46207" xr:uid="{00000000-0005-0000-0000-0000A0400000}"/>
    <cellStyle name="SAPBEXexcGood1 4 16 2 4" xfId="50159" xr:uid="{00000000-0005-0000-0000-0000A1400000}"/>
    <cellStyle name="SAPBEXexcGood1 4 16 3" xfId="23995" xr:uid="{00000000-0005-0000-0000-0000A2400000}"/>
    <cellStyle name="SAPBEXexcGood1 4 16 4" xfId="30428" xr:uid="{00000000-0005-0000-0000-0000A3400000}"/>
    <cellStyle name="SAPBEXexcGood1 4 16 5" xfId="35653" xr:uid="{00000000-0005-0000-0000-0000A4400000}"/>
    <cellStyle name="SAPBEXexcGood1 4 16 6" xfId="42661" xr:uid="{00000000-0005-0000-0000-0000A5400000}"/>
    <cellStyle name="SAPBEXexcGood1 4 16 7" xfId="52045" xr:uid="{00000000-0005-0000-0000-0000A6400000}"/>
    <cellStyle name="SAPBEXexcGood1 4 17" xfId="5579" xr:uid="{00000000-0005-0000-0000-0000A7400000}"/>
    <cellStyle name="SAPBEXexcGood1 4 17 2" xfId="15435" xr:uid="{00000000-0005-0000-0000-0000A8400000}"/>
    <cellStyle name="SAPBEXexcGood1 4 17 2 2" xfId="40006" xr:uid="{00000000-0005-0000-0000-0000A9400000}"/>
    <cellStyle name="SAPBEXexcGood1 4 17 2 3" xfId="46924" xr:uid="{00000000-0005-0000-0000-0000AA400000}"/>
    <cellStyle name="SAPBEXexcGood1 4 17 2 4" xfId="48983" xr:uid="{00000000-0005-0000-0000-0000AB400000}"/>
    <cellStyle name="SAPBEXexcGood1 4 17 3" xfId="22470" xr:uid="{00000000-0005-0000-0000-0000AC400000}"/>
    <cellStyle name="SAPBEXexcGood1 4 17 4" xfId="28931" xr:uid="{00000000-0005-0000-0000-0000AD400000}"/>
    <cellStyle name="SAPBEXexcGood1 4 17 5" xfId="36396" xr:uid="{00000000-0005-0000-0000-0000AE400000}"/>
    <cellStyle name="SAPBEXexcGood1 4 17 6" xfId="43378" xr:uid="{00000000-0005-0000-0000-0000AF400000}"/>
    <cellStyle name="SAPBEXexcGood1 4 17 7" xfId="52912" xr:uid="{00000000-0005-0000-0000-0000B0400000}"/>
    <cellStyle name="SAPBEXexcGood1 4 18" xfId="6281" xr:uid="{00000000-0005-0000-0000-0000B1400000}"/>
    <cellStyle name="SAPBEXexcGood1 4 18 2" xfId="16126" xr:uid="{00000000-0005-0000-0000-0000B2400000}"/>
    <cellStyle name="SAPBEXexcGood1 4 18 2 2" xfId="40174" xr:uid="{00000000-0005-0000-0000-0000B3400000}"/>
    <cellStyle name="SAPBEXexcGood1 4 18 2 3" xfId="47092" xr:uid="{00000000-0005-0000-0000-0000B4400000}"/>
    <cellStyle name="SAPBEXexcGood1 4 18 2 4" xfId="51670" xr:uid="{00000000-0005-0000-0000-0000B5400000}"/>
    <cellStyle name="SAPBEXexcGood1 4 18 3" xfId="23135" xr:uid="{00000000-0005-0000-0000-0000B6400000}"/>
    <cellStyle name="SAPBEXexcGood1 4 18 4" xfId="29589" xr:uid="{00000000-0005-0000-0000-0000B7400000}"/>
    <cellStyle name="SAPBEXexcGood1 4 18 5" xfId="36589" xr:uid="{00000000-0005-0000-0000-0000B8400000}"/>
    <cellStyle name="SAPBEXexcGood1 4 18 6" xfId="43546" xr:uid="{00000000-0005-0000-0000-0000B9400000}"/>
    <cellStyle name="SAPBEXexcGood1 4 18 7" xfId="54456" xr:uid="{00000000-0005-0000-0000-0000BA400000}"/>
    <cellStyle name="SAPBEXexcGood1 4 19" xfId="7240" xr:uid="{00000000-0005-0000-0000-0000BB400000}"/>
    <cellStyle name="SAPBEXexcGood1 4 19 2" xfId="17029" xr:uid="{00000000-0005-0000-0000-0000BC400000}"/>
    <cellStyle name="SAPBEXexcGood1 4 19 2 2" xfId="39684" xr:uid="{00000000-0005-0000-0000-0000BD400000}"/>
    <cellStyle name="SAPBEXexcGood1 4 19 2 3" xfId="46602" xr:uid="{00000000-0005-0000-0000-0000BE400000}"/>
    <cellStyle name="SAPBEXexcGood1 4 19 2 4" xfId="48517" xr:uid="{00000000-0005-0000-0000-0000BF400000}"/>
    <cellStyle name="SAPBEXexcGood1 4 19 3" xfId="23990" xr:uid="{00000000-0005-0000-0000-0000C0400000}"/>
    <cellStyle name="SAPBEXexcGood1 4 19 4" xfId="30423" xr:uid="{00000000-0005-0000-0000-0000C1400000}"/>
    <cellStyle name="SAPBEXexcGood1 4 19 5" xfId="36057" xr:uid="{00000000-0005-0000-0000-0000C2400000}"/>
    <cellStyle name="SAPBEXexcGood1 4 19 6" xfId="43056" xr:uid="{00000000-0005-0000-0000-0000C3400000}"/>
    <cellStyle name="SAPBEXexcGood1 4 19 7" xfId="53296" xr:uid="{00000000-0005-0000-0000-0000C4400000}"/>
    <cellStyle name="SAPBEXexcGood1 4 2" xfId="2595" xr:uid="{00000000-0005-0000-0000-0000C5400000}"/>
    <cellStyle name="SAPBEXexcGood1 4 2 2" xfId="12830" xr:uid="{00000000-0005-0000-0000-0000C6400000}"/>
    <cellStyle name="SAPBEXexcGood1 4 2 2 2" xfId="20236" xr:uid="{00000000-0005-0000-0000-0000C7400000}"/>
    <cellStyle name="SAPBEXexcGood1 4 2 2 3" xfId="26847" xr:uid="{00000000-0005-0000-0000-0000C8400000}"/>
    <cellStyle name="SAPBEXexcGood1 4 2 2 4" xfId="37959" xr:uid="{00000000-0005-0000-0000-0000C9400000}"/>
    <cellStyle name="SAPBEXexcGood1 4 2 2 5" xfId="44897" xr:uid="{00000000-0005-0000-0000-0000CA400000}"/>
    <cellStyle name="SAPBEXexcGood1 4 2 2 6" xfId="47665" xr:uid="{00000000-0005-0000-0000-0000CB400000}"/>
    <cellStyle name="SAPBEXexcGood1 4 2 3" xfId="10291" xr:uid="{00000000-0005-0000-0000-0000CC400000}"/>
    <cellStyle name="SAPBEXexcGood1 4 2 4" xfId="9486" xr:uid="{00000000-0005-0000-0000-0000CD400000}"/>
    <cellStyle name="SAPBEXexcGood1 4 2 5" xfId="11260" xr:uid="{00000000-0005-0000-0000-0000CE400000}"/>
    <cellStyle name="SAPBEXexcGood1 4 2 6" xfId="34217" xr:uid="{00000000-0005-0000-0000-0000CF400000}"/>
    <cellStyle name="SAPBEXexcGood1 4 2 7" xfId="41347" xr:uid="{00000000-0005-0000-0000-0000D0400000}"/>
    <cellStyle name="SAPBEXexcGood1 4 2 8" xfId="53219" xr:uid="{00000000-0005-0000-0000-0000D1400000}"/>
    <cellStyle name="SAPBEXexcGood1 4 20" xfId="5845" xr:uid="{00000000-0005-0000-0000-0000D2400000}"/>
    <cellStyle name="SAPBEXexcGood1 4 20 2" xfId="15698" xr:uid="{00000000-0005-0000-0000-0000D3400000}"/>
    <cellStyle name="SAPBEXexcGood1 4 20 2 2" xfId="39132" xr:uid="{00000000-0005-0000-0000-0000D4400000}"/>
    <cellStyle name="SAPBEXexcGood1 4 20 2 3" xfId="46050" xr:uid="{00000000-0005-0000-0000-0000D5400000}"/>
    <cellStyle name="SAPBEXexcGood1 4 20 2 4" xfId="48707" xr:uid="{00000000-0005-0000-0000-0000D6400000}"/>
    <cellStyle name="SAPBEXexcGood1 4 20 3" xfId="22724" xr:uid="{00000000-0005-0000-0000-0000D7400000}"/>
    <cellStyle name="SAPBEXexcGood1 4 20 4" xfId="29185" xr:uid="{00000000-0005-0000-0000-0000D8400000}"/>
    <cellStyle name="SAPBEXexcGood1 4 20 5" xfId="35495" xr:uid="{00000000-0005-0000-0000-0000D9400000}"/>
    <cellStyle name="SAPBEXexcGood1 4 20 6" xfId="42504" xr:uid="{00000000-0005-0000-0000-0000DA400000}"/>
    <cellStyle name="SAPBEXexcGood1 4 20 7" xfId="54467" xr:uid="{00000000-0005-0000-0000-0000DB400000}"/>
    <cellStyle name="SAPBEXexcGood1 4 21" xfId="5956" xr:uid="{00000000-0005-0000-0000-0000DC400000}"/>
    <cellStyle name="SAPBEXexcGood1 4 21 2" xfId="15808" xr:uid="{00000000-0005-0000-0000-0000DD400000}"/>
    <cellStyle name="SAPBEXexcGood1 4 21 2 2" xfId="40487" xr:uid="{00000000-0005-0000-0000-0000DE400000}"/>
    <cellStyle name="SAPBEXexcGood1 4 21 2 3" xfId="47405" xr:uid="{00000000-0005-0000-0000-0000DF400000}"/>
    <cellStyle name="SAPBEXexcGood1 4 21 2 4" xfId="47588" xr:uid="{00000000-0005-0000-0000-0000E0400000}"/>
    <cellStyle name="SAPBEXexcGood1 4 21 3" xfId="22830" xr:uid="{00000000-0005-0000-0000-0000E1400000}"/>
    <cellStyle name="SAPBEXexcGood1 4 21 4" xfId="29291" xr:uid="{00000000-0005-0000-0000-0000E2400000}"/>
    <cellStyle name="SAPBEXexcGood1 4 21 5" xfId="36903" xr:uid="{00000000-0005-0000-0000-0000E3400000}"/>
    <cellStyle name="SAPBEXexcGood1 4 21 6" xfId="43859" xr:uid="{00000000-0005-0000-0000-0000E4400000}"/>
    <cellStyle name="SAPBEXexcGood1 4 21 7" xfId="51550" xr:uid="{00000000-0005-0000-0000-0000E5400000}"/>
    <cellStyle name="SAPBEXexcGood1 4 22" xfId="7575" xr:uid="{00000000-0005-0000-0000-0000E6400000}"/>
    <cellStyle name="SAPBEXexcGood1 4 22 2" xfId="17360" xr:uid="{00000000-0005-0000-0000-0000E7400000}"/>
    <cellStyle name="SAPBEXexcGood1 4 22 3" xfId="24321" xr:uid="{00000000-0005-0000-0000-0000E8400000}"/>
    <cellStyle name="SAPBEXexcGood1 4 22 4" xfId="30749" xr:uid="{00000000-0005-0000-0000-0000E9400000}"/>
    <cellStyle name="SAPBEXexcGood1 4 22 5" xfId="37157" xr:uid="{00000000-0005-0000-0000-0000EA400000}"/>
    <cellStyle name="SAPBEXexcGood1 4 22 6" xfId="44103" xr:uid="{00000000-0005-0000-0000-0000EB400000}"/>
    <cellStyle name="SAPBEXexcGood1 4 22 7" xfId="53309" xr:uid="{00000000-0005-0000-0000-0000EC400000}"/>
    <cellStyle name="SAPBEXexcGood1 4 23" xfId="8461" xr:uid="{00000000-0005-0000-0000-0000ED400000}"/>
    <cellStyle name="SAPBEXexcGood1 4 23 2" xfId="18245" xr:uid="{00000000-0005-0000-0000-0000EE400000}"/>
    <cellStyle name="SAPBEXexcGood1 4 23 3" xfId="25182" xr:uid="{00000000-0005-0000-0000-0000EF400000}"/>
    <cellStyle name="SAPBEXexcGood1 4 23 4" xfId="31595" xr:uid="{00000000-0005-0000-0000-0000F0400000}"/>
    <cellStyle name="SAPBEXexcGood1 4 24" xfId="7970" xr:uid="{00000000-0005-0000-0000-0000F1400000}"/>
    <cellStyle name="SAPBEXexcGood1 4 24 2" xfId="17754" xr:uid="{00000000-0005-0000-0000-0000F2400000}"/>
    <cellStyle name="SAPBEXexcGood1 4 24 3" xfId="24703" xr:uid="{00000000-0005-0000-0000-0000F3400000}"/>
    <cellStyle name="SAPBEXexcGood1 4 24 4" xfId="31124" xr:uid="{00000000-0005-0000-0000-0000F4400000}"/>
    <cellStyle name="SAPBEXexcGood1 4 25" xfId="8136" xr:uid="{00000000-0005-0000-0000-0000F5400000}"/>
    <cellStyle name="SAPBEXexcGood1 4 25 2" xfId="17920" xr:uid="{00000000-0005-0000-0000-0000F6400000}"/>
    <cellStyle name="SAPBEXexcGood1 4 25 3" xfId="24865" xr:uid="{00000000-0005-0000-0000-0000F7400000}"/>
    <cellStyle name="SAPBEXexcGood1 4 25 4" xfId="31285" xr:uid="{00000000-0005-0000-0000-0000F8400000}"/>
    <cellStyle name="SAPBEXexcGood1 4 26" xfId="8222" xr:uid="{00000000-0005-0000-0000-0000F9400000}"/>
    <cellStyle name="SAPBEXexcGood1 4 26 2" xfId="18006" xr:uid="{00000000-0005-0000-0000-0000FA400000}"/>
    <cellStyle name="SAPBEXexcGood1 4 26 3" xfId="24949" xr:uid="{00000000-0005-0000-0000-0000FB400000}"/>
    <cellStyle name="SAPBEXexcGood1 4 26 4" xfId="31368" xr:uid="{00000000-0005-0000-0000-0000FC400000}"/>
    <cellStyle name="SAPBEXexcGood1 4 27" xfId="8044" xr:uid="{00000000-0005-0000-0000-0000FD400000}"/>
    <cellStyle name="SAPBEXexcGood1 4 27 2" xfId="17828" xr:uid="{00000000-0005-0000-0000-0000FE400000}"/>
    <cellStyle name="SAPBEXexcGood1 4 27 3" xfId="24776" xr:uid="{00000000-0005-0000-0000-0000FF400000}"/>
    <cellStyle name="SAPBEXexcGood1 4 27 4" xfId="31197" xr:uid="{00000000-0005-0000-0000-000000410000}"/>
    <cellStyle name="SAPBEXexcGood1 4 28" xfId="8867" xr:uid="{00000000-0005-0000-0000-000001410000}"/>
    <cellStyle name="SAPBEXexcGood1 4 28 2" xfId="18650" xr:uid="{00000000-0005-0000-0000-000002410000}"/>
    <cellStyle name="SAPBEXexcGood1 4 28 3" xfId="25576" xr:uid="{00000000-0005-0000-0000-000003410000}"/>
    <cellStyle name="SAPBEXexcGood1 4 28 4" xfId="31986" xr:uid="{00000000-0005-0000-0000-000004410000}"/>
    <cellStyle name="SAPBEXexcGood1 4 29" xfId="8035" xr:uid="{00000000-0005-0000-0000-000005410000}"/>
    <cellStyle name="SAPBEXexcGood1 4 29 2" xfId="17819" xr:uid="{00000000-0005-0000-0000-000006410000}"/>
    <cellStyle name="SAPBEXexcGood1 4 29 3" xfId="24767" xr:uid="{00000000-0005-0000-0000-000007410000}"/>
    <cellStyle name="SAPBEXexcGood1 4 29 4" xfId="31188" xr:uid="{00000000-0005-0000-0000-000008410000}"/>
    <cellStyle name="SAPBEXexcGood1 4 3" xfId="3768" xr:uid="{00000000-0005-0000-0000-000009410000}"/>
    <cellStyle name="SAPBEXexcGood1 4 3 2" xfId="13690" xr:uid="{00000000-0005-0000-0000-00000A410000}"/>
    <cellStyle name="SAPBEXexcGood1 4 3 2 2" xfId="37909" xr:uid="{00000000-0005-0000-0000-00000B410000}"/>
    <cellStyle name="SAPBEXexcGood1 4 3 2 3" xfId="44849" xr:uid="{00000000-0005-0000-0000-00000C410000}"/>
    <cellStyle name="SAPBEXexcGood1 4 3 2 4" xfId="49016" xr:uid="{00000000-0005-0000-0000-00000D410000}"/>
    <cellStyle name="SAPBEXexcGood1 4 3 3" xfId="20844" xr:uid="{00000000-0005-0000-0000-00000E410000}"/>
    <cellStyle name="SAPBEXexcGood1 4 3 4" xfId="27343" xr:uid="{00000000-0005-0000-0000-00000F410000}"/>
    <cellStyle name="SAPBEXexcGood1 4 3 5" xfId="34166" xr:uid="{00000000-0005-0000-0000-000010410000}"/>
    <cellStyle name="SAPBEXexcGood1 4 3 6" xfId="41298" xr:uid="{00000000-0005-0000-0000-000011410000}"/>
    <cellStyle name="SAPBEXexcGood1 4 3 7" xfId="50825" xr:uid="{00000000-0005-0000-0000-000012410000}"/>
    <cellStyle name="SAPBEXexcGood1 4 30" xfId="11525" xr:uid="{00000000-0005-0000-0000-000013410000}"/>
    <cellStyle name="SAPBEXexcGood1 4 30 2" xfId="18984" xr:uid="{00000000-0005-0000-0000-000014410000}"/>
    <cellStyle name="SAPBEXexcGood1 4 30 3" xfId="25616" xr:uid="{00000000-0005-0000-0000-000015410000}"/>
    <cellStyle name="SAPBEXexcGood1 4 31" xfId="9176" xr:uid="{00000000-0005-0000-0000-000016410000}"/>
    <cellStyle name="SAPBEXexcGood1 4 32" xfId="11264" xr:uid="{00000000-0005-0000-0000-000017410000}"/>
    <cellStyle name="SAPBEXexcGood1 4 33" xfId="32204" xr:uid="{00000000-0005-0000-0000-000018410000}"/>
    <cellStyle name="SAPBEXexcGood1 4 34" xfId="32103" xr:uid="{00000000-0005-0000-0000-000019410000}"/>
    <cellStyle name="SAPBEXexcGood1 4 35" xfId="48572" xr:uid="{00000000-0005-0000-0000-00001A410000}"/>
    <cellStyle name="SAPBEXexcGood1 4 4" xfId="4033" xr:uid="{00000000-0005-0000-0000-00001B410000}"/>
    <cellStyle name="SAPBEXexcGood1 4 4 2" xfId="13920" xr:uid="{00000000-0005-0000-0000-00001C410000}"/>
    <cellStyle name="SAPBEXexcGood1 4 4 2 2" xfId="37435" xr:uid="{00000000-0005-0000-0000-00001D410000}"/>
    <cellStyle name="SAPBEXexcGood1 4 4 2 3" xfId="44380" xr:uid="{00000000-0005-0000-0000-00001E410000}"/>
    <cellStyle name="SAPBEXexcGood1 4 4 2 4" xfId="53365" xr:uid="{00000000-0005-0000-0000-00001F410000}"/>
    <cellStyle name="SAPBEXexcGood1 4 4 3" xfId="21016" xr:uid="{00000000-0005-0000-0000-000020410000}"/>
    <cellStyle name="SAPBEXexcGood1 4 4 4" xfId="27512" xr:uid="{00000000-0005-0000-0000-000021410000}"/>
    <cellStyle name="SAPBEXexcGood1 4 4 5" xfId="33692" xr:uid="{00000000-0005-0000-0000-000022410000}"/>
    <cellStyle name="SAPBEXexcGood1 4 4 6" xfId="40827" xr:uid="{00000000-0005-0000-0000-000023410000}"/>
    <cellStyle name="SAPBEXexcGood1 4 4 7" xfId="52808" xr:uid="{00000000-0005-0000-0000-000024410000}"/>
    <cellStyle name="SAPBEXexcGood1 4 5" xfId="4997" xr:uid="{00000000-0005-0000-0000-000025410000}"/>
    <cellStyle name="SAPBEXexcGood1 4 5 2" xfId="14854" xr:uid="{00000000-0005-0000-0000-000026410000}"/>
    <cellStyle name="SAPBEXexcGood1 4 5 2 2" xfId="37378" xr:uid="{00000000-0005-0000-0000-000027410000}"/>
    <cellStyle name="SAPBEXexcGood1 4 5 2 3" xfId="44324" xr:uid="{00000000-0005-0000-0000-000028410000}"/>
    <cellStyle name="SAPBEXexcGood1 4 5 2 4" xfId="52878" xr:uid="{00000000-0005-0000-0000-000029410000}"/>
    <cellStyle name="SAPBEXexcGood1 4 5 3" xfId="21900" xr:uid="{00000000-0005-0000-0000-00002A410000}"/>
    <cellStyle name="SAPBEXexcGood1 4 5 4" xfId="28364" xr:uid="{00000000-0005-0000-0000-00002B410000}"/>
    <cellStyle name="SAPBEXexcGood1 4 5 5" xfId="33632" xr:uid="{00000000-0005-0000-0000-00002C410000}"/>
    <cellStyle name="SAPBEXexcGood1 4 5 6" xfId="40768" xr:uid="{00000000-0005-0000-0000-00002D410000}"/>
    <cellStyle name="SAPBEXexcGood1 4 5 7" xfId="50505" xr:uid="{00000000-0005-0000-0000-00002E410000}"/>
    <cellStyle name="SAPBEXexcGood1 4 6" xfId="5126" xr:uid="{00000000-0005-0000-0000-00002F410000}"/>
    <cellStyle name="SAPBEXexcGood1 4 6 2" xfId="14983" xr:uid="{00000000-0005-0000-0000-000030410000}"/>
    <cellStyle name="SAPBEXexcGood1 4 6 2 2" xfId="37839" xr:uid="{00000000-0005-0000-0000-000031410000}"/>
    <cellStyle name="SAPBEXexcGood1 4 6 2 3" xfId="44779" xr:uid="{00000000-0005-0000-0000-000032410000}"/>
    <cellStyle name="SAPBEXexcGood1 4 6 2 4" xfId="48035" xr:uid="{00000000-0005-0000-0000-000033410000}"/>
    <cellStyle name="SAPBEXexcGood1 4 6 3" xfId="22026" xr:uid="{00000000-0005-0000-0000-000034410000}"/>
    <cellStyle name="SAPBEXexcGood1 4 6 4" xfId="28489" xr:uid="{00000000-0005-0000-0000-000035410000}"/>
    <cellStyle name="SAPBEXexcGood1 4 6 5" xfId="34096" xr:uid="{00000000-0005-0000-0000-000036410000}"/>
    <cellStyle name="SAPBEXexcGood1 4 6 6" xfId="41228" xr:uid="{00000000-0005-0000-0000-000037410000}"/>
    <cellStyle name="SAPBEXexcGood1 4 6 7" xfId="53638" xr:uid="{00000000-0005-0000-0000-000038410000}"/>
    <cellStyle name="SAPBEXexcGood1 4 7" xfId="4844" xr:uid="{00000000-0005-0000-0000-000039410000}"/>
    <cellStyle name="SAPBEXexcGood1 4 7 2" xfId="14706" xr:uid="{00000000-0005-0000-0000-00003A410000}"/>
    <cellStyle name="SAPBEXexcGood1 4 7 2 2" xfId="37798" xr:uid="{00000000-0005-0000-0000-00003B410000}"/>
    <cellStyle name="SAPBEXexcGood1 4 7 2 3" xfId="44739" xr:uid="{00000000-0005-0000-0000-00003C410000}"/>
    <cellStyle name="SAPBEXexcGood1 4 7 2 4" xfId="54606" xr:uid="{00000000-0005-0000-0000-00003D410000}"/>
    <cellStyle name="SAPBEXexcGood1 4 7 3" xfId="21755" xr:uid="{00000000-0005-0000-0000-00003E410000}"/>
    <cellStyle name="SAPBEXexcGood1 4 7 4" xfId="28222" xr:uid="{00000000-0005-0000-0000-00003F410000}"/>
    <cellStyle name="SAPBEXexcGood1 4 7 5" xfId="34056" xr:uid="{00000000-0005-0000-0000-000040410000}"/>
    <cellStyle name="SAPBEXexcGood1 4 7 6" xfId="41188" xr:uid="{00000000-0005-0000-0000-000041410000}"/>
    <cellStyle name="SAPBEXexcGood1 4 7 7" xfId="52988" xr:uid="{00000000-0005-0000-0000-000042410000}"/>
    <cellStyle name="SAPBEXexcGood1 4 8" xfId="4569" xr:uid="{00000000-0005-0000-0000-000043410000}"/>
    <cellStyle name="SAPBEXexcGood1 4 8 2" xfId="14431" xr:uid="{00000000-0005-0000-0000-000044410000}"/>
    <cellStyle name="SAPBEXexcGood1 4 8 2 2" xfId="38381" xr:uid="{00000000-0005-0000-0000-000045410000}"/>
    <cellStyle name="SAPBEXexcGood1 4 8 2 3" xfId="45299" xr:uid="{00000000-0005-0000-0000-000046410000}"/>
    <cellStyle name="SAPBEXexcGood1 4 8 2 4" xfId="48938" xr:uid="{00000000-0005-0000-0000-000047410000}"/>
    <cellStyle name="SAPBEXexcGood1 4 8 3" xfId="21487" xr:uid="{00000000-0005-0000-0000-000048410000}"/>
    <cellStyle name="SAPBEXexcGood1 4 8 4" xfId="27958" xr:uid="{00000000-0005-0000-0000-000049410000}"/>
    <cellStyle name="SAPBEXexcGood1 4 8 5" xfId="34715" xr:uid="{00000000-0005-0000-0000-00004A410000}"/>
    <cellStyle name="SAPBEXexcGood1 4 8 6" xfId="41753" xr:uid="{00000000-0005-0000-0000-00004B410000}"/>
    <cellStyle name="SAPBEXexcGood1 4 8 7" xfId="51809" xr:uid="{00000000-0005-0000-0000-00004C410000}"/>
    <cellStyle name="SAPBEXexcGood1 4 9" xfId="4666" xr:uid="{00000000-0005-0000-0000-00004D410000}"/>
    <cellStyle name="SAPBEXexcGood1 4 9 2" xfId="14528" xr:uid="{00000000-0005-0000-0000-00004E410000}"/>
    <cellStyle name="SAPBEXexcGood1 4 9 2 2" xfId="38459" xr:uid="{00000000-0005-0000-0000-00004F410000}"/>
    <cellStyle name="SAPBEXexcGood1 4 9 2 3" xfId="45377" xr:uid="{00000000-0005-0000-0000-000050410000}"/>
    <cellStyle name="SAPBEXexcGood1 4 9 2 4" xfId="48348" xr:uid="{00000000-0005-0000-0000-000051410000}"/>
    <cellStyle name="SAPBEXexcGood1 4 9 3" xfId="21580" xr:uid="{00000000-0005-0000-0000-000052410000}"/>
    <cellStyle name="SAPBEXexcGood1 4 9 4" xfId="28050" xr:uid="{00000000-0005-0000-0000-000053410000}"/>
    <cellStyle name="SAPBEXexcGood1 4 9 5" xfId="34793" xr:uid="{00000000-0005-0000-0000-000054410000}"/>
    <cellStyle name="SAPBEXexcGood1 4 9 6" xfId="41831" xr:uid="{00000000-0005-0000-0000-000055410000}"/>
    <cellStyle name="SAPBEXexcGood1 4 9 7" xfId="54475" xr:uid="{00000000-0005-0000-0000-000056410000}"/>
    <cellStyle name="SAPBEXexcGood1 5" xfId="615" xr:uid="{00000000-0005-0000-0000-000057410000}"/>
    <cellStyle name="SAPBEXexcGood1 5 2" xfId="2816" xr:uid="{00000000-0005-0000-0000-000058410000}"/>
    <cellStyle name="SAPBEXexcGood1 5 2 2" xfId="13043" xr:uid="{00000000-0005-0000-0000-000059410000}"/>
    <cellStyle name="SAPBEXexcGood1 5 2 2 2" xfId="20439" xr:uid="{00000000-0005-0000-0000-00005A410000}"/>
    <cellStyle name="SAPBEXexcGood1 5 2 2 3" xfId="27046" xr:uid="{00000000-0005-0000-0000-00005B410000}"/>
    <cellStyle name="SAPBEXexcGood1 5 2 3" xfId="10434" xr:uid="{00000000-0005-0000-0000-00005C410000}"/>
    <cellStyle name="SAPBEXexcGood1 5 2 4" xfId="9248" xr:uid="{00000000-0005-0000-0000-00005D410000}"/>
    <cellStyle name="SAPBEXexcGood1 5 2 5" xfId="11185" xr:uid="{00000000-0005-0000-0000-00005E410000}"/>
    <cellStyle name="SAPBEXexcGood1 5 2 6" xfId="38217" xr:uid="{00000000-0005-0000-0000-00005F410000}"/>
    <cellStyle name="SAPBEXexcGood1 5 2 7" xfId="45138" xr:uid="{00000000-0005-0000-0000-000060410000}"/>
    <cellStyle name="SAPBEXexcGood1 5 2 8" xfId="49315" xr:uid="{00000000-0005-0000-0000-000061410000}"/>
    <cellStyle name="SAPBEXexcGood1 5 3" xfId="11637" xr:uid="{00000000-0005-0000-0000-000062410000}"/>
    <cellStyle name="SAPBEXexcGood1 5 3 2" xfId="19096" xr:uid="{00000000-0005-0000-0000-000063410000}"/>
    <cellStyle name="SAPBEXexcGood1 5 3 3" xfId="25728" xr:uid="{00000000-0005-0000-0000-000064410000}"/>
    <cellStyle name="SAPBEXexcGood1 5 4" xfId="9368" xr:uid="{00000000-0005-0000-0000-000065410000}"/>
    <cellStyle name="SAPBEXexcGood1 5 5" xfId="14015" xr:uid="{00000000-0005-0000-0000-000066410000}"/>
    <cellStyle name="SAPBEXexcGood1 5 6" xfId="34551" xr:uid="{00000000-0005-0000-0000-000067410000}"/>
    <cellStyle name="SAPBEXexcGood1 5 7" xfId="41592" xr:uid="{00000000-0005-0000-0000-000068410000}"/>
    <cellStyle name="SAPBEXexcGood1 5 8" xfId="54387" xr:uid="{00000000-0005-0000-0000-000069410000}"/>
    <cellStyle name="SAPBEXexcGood1 6" xfId="878" xr:uid="{00000000-0005-0000-0000-00006A410000}"/>
    <cellStyle name="SAPBEXexcGood1 6 2" xfId="10584" xr:uid="{00000000-0005-0000-0000-00006B410000}"/>
    <cellStyle name="SAPBEXexcGood1 6 2 2" xfId="13399" xr:uid="{00000000-0005-0000-0000-00006C410000}"/>
    <cellStyle name="SAPBEXexcGood1 6 2 3" xfId="21091" xr:uid="{00000000-0005-0000-0000-00006D410000}"/>
    <cellStyle name="SAPBEXexcGood1 6 2 4" xfId="37576" xr:uid="{00000000-0005-0000-0000-00006E410000}"/>
    <cellStyle name="SAPBEXexcGood1 6 2 5" xfId="44520" xr:uid="{00000000-0005-0000-0000-00006F410000}"/>
    <cellStyle name="SAPBEXexcGood1 6 2 6" xfId="52244" xr:uid="{00000000-0005-0000-0000-000070410000}"/>
    <cellStyle name="SAPBEXexcGood1 6 3" xfId="11757" xr:uid="{00000000-0005-0000-0000-000071410000}"/>
    <cellStyle name="SAPBEXexcGood1 6 3 2" xfId="19216" xr:uid="{00000000-0005-0000-0000-000072410000}"/>
    <cellStyle name="SAPBEXexcGood1 6 3 3" xfId="25848" xr:uid="{00000000-0005-0000-0000-000073410000}"/>
    <cellStyle name="SAPBEXexcGood1 6 4" xfId="9578" xr:uid="{00000000-0005-0000-0000-000074410000}"/>
    <cellStyle name="SAPBEXexcGood1 6 5" xfId="10025" xr:uid="{00000000-0005-0000-0000-000075410000}"/>
    <cellStyle name="SAPBEXexcGood1 6 6" xfId="33835" xr:uid="{00000000-0005-0000-0000-000076410000}"/>
    <cellStyle name="SAPBEXexcGood1 6 7" xfId="40969" xr:uid="{00000000-0005-0000-0000-000077410000}"/>
    <cellStyle name="SAPBEXexcGood1 6 8" xfId="53139" xr:uid="{00000000-0005-0000-0000-000078410000}"/>
    <cellStyle name="SAPBEXexcGood1 7" xfId="1126" xr:uid="{00000000-0005-0000-0000-000079410000}"/>
    <cellStyle name="SAPBEXexcGood1 7 2" xfId="10756" xr:uid="{00000000-0005-0000-0000-00007A410000}"/>
    <cellStyle name="SAPBEXexcGood1 7 2 2" xfId="9540" xr:uid="{00000000-0005-0000-0000-00007B410000}"/>
    <cellStyle name="SAPBEXexcGood1 7 2 3" xfId="38690" xr:uid="{00000000-0005-0000-0000-00007C410000}"/>
    <cellStyle name="SAPBEXexcGood1 7 2 4" xfId="45608" xr:uid="{00000000-0005-0000-0000-00007D410000}"/>
    <cellStyle name="SAPBEXexcGood1 7 2 5" xfId="48794" xr:uid="{00000000-0005-0000-0000-00007E410000}"/>
    <cellStyle name="SAPBEXexcGood1 7 3" xfId="11912" xr:uid="{00000000-0005-0000-0000-00007F410000}"/>
    <cellStyle name="SAPBEXexcGood1 7 3 2" xfId="19371" xr:uid="{00000000-0005-0000-0000-000080410000}"/>
    <cellStyle name="SAPBEXexcGood1 7 3 3" xfId="25999" xr:uid="{00000000-0005-0000-0000-000081410000}"/>
    <cellStyle name="SAPBEXexcGood1 7 4" xfId="9794" xr:uid="{00000000-0005-0000-0000-000082410000}"/>
    <cellStyle name="SAPBEXexcGood1 7 5" xfId="16616" xr:uid="{00000000-0005-0000-0000-000083410000}"/>
    <cellStyle name="SAPBEXexcGood1 7 6" xfId="35025" xr:uid="{00000000-0005-0000-0000-000084410000}"/>
    <cellStyle name="SAPBEXexcGood1 7 7" xfId="42062" xr:uid="{00000000-0005-0000-0000-000085410000}"/>
    <cellStyle name="SAPBEXexcGood1 7 8" xfId="52382" xr:uid="{00000000-0005-0000-0000-000086410000}"/>
    <cellStyle name="SAPBEXexcGood1 8" xfId="1403" xr:uid="{00000000-0005-0000-0000-000087410000}"/>
    <cellStyle name="SAPBEXexcGood1 8 2" xfId="10172" xr:uid="{00000000-0005-0000-0000-000088410000}"/>
    <cellStyle name="SAPBEXexcGood1 8 2 2" xfId="11270" xr:uid="{00000000-0005-0000-0000-000089410000}"/>
    <cellStyle name="SAPBEXexcGood1 8 2 3" xfId="38725" xr:uid="{00000000-0005-0000-0000-00008A410000}"/>
    <cellStyle name="SAPBEXexcGood1 8 2 4" xfId="45643" xr:uid="{00000000-0005-0000-0000-00008B410000}"/>
    <cellStyle name="SAPBEXexcGood1 8 2 5" xfId="54580" xr:uid="{00000000-0005-0000-0000-00008C410000}"/>
    <cellStyle name="SAPBEXexcGood1 8 3" xfId="10955" xr:uid="{00000000-0005-0000-0000-00008D410000}"/>
    <cellStyle name="SAPBEXexcGood1 8 3 2" xfId="8998" xr:uid="{00000000-0005-0000-0000-00008E410000}"/>
    <cellStyle name="SAPBEXexcGood1 8 4" xfId="12081" xr:uid="{00000000-0005-0000-0000-00008F410000}"/>
    <cellStyle name="SAPBEXexcGood1 8 4 2" xfId="19540" xr:uid="{00000000-0005-0000-0000-000090410000}"/>
    <cellStyle name="SAPBEXexcGood1 8 4 3" xfId="26163" xr:uid="{00000000-0005-0000-0000-000091410000}"/>
    <cellStyle name="SAPBEXexcGood1 8 5" xfId="10029" xr:uid="{00000000-0005-0000-0000-000092410000}"/>
    <cellStyle name="SAPBEXexcGood1 8 6" xfId="11256" xr:uid="{00000000-0005-0000-0000-000093410000}"/>
    <cellStyle name="SAPBEXexcGood1 8 7" xfId="35060" xr:uid="{00000000-0005-0000-0000-000094410000}"/>
    <cellStyle name="SAPBEXexcGood1 8 8" xfId="42097" xr:uid="{00000000-0005-0000-0000-000095410000}"/>
    <cellStyle name="SAPBEXexcGood1 8 9" xfId="51257" xr:uid="{00000000-0005-0000-0000-000096410000}"/>
    <cellStyle name="SAPBEXexcGood1 9" xfId="1465" xr:uid="{00000000-0005-0000-0000-000097410000}"/>
    <cellStyle name="SAPBEXexcGood1 9 2" xfId="12126" xr:uid="{00000000-0005-0000-0000-000098410000}"/>
    <cellStyle name="SAPBEXexcGood1 9 2 2" xfId="19585" xr:uid="{00000000-0005-0000-0000-000099410000}"/>
    <cellStyle name="SAPBEXexcGood1 9 2 3" xfId="26208" xr:uid="{00000000-0005-0000-0000-00009A410000}"/>
    <cellStyle name="SAPBEXexcGood1 9 2 4" xfId="39259" xr:uid="{00000000-0005-0000-0000-00009B410000}"/>
    <cellStyle name="SAPBEXexcGood1 9 2 5" xfId="46177" xr:uid="{00000000-0005-0000-0000-00009C410000}"/>
    <cellStyle name="SAPBEXexcGood1 9 2 6" xfId="48706" xr:uid="{00000000-0005-0000-0000-00009D410000}"/>
    <cellStyle name="SAPBEXexcGood1 9 3" xfId="11017" xr:uid="{00000000-0005-0000-0000-00009E410000}"/>
    <cellStyle name="SAPBEXexcGood1 9 4" xfId="8949" xr:uid="{00000000-0005-0000-0000-00009F410000}"/>
    <cellStyle name="SAPBEXexcGood1 9 5" xfId="35623" xr:uid="{00000000-0005-0000-0000-0000A0410000}"/>
    <cellStyle name="SAPBEXexcGood1 9 6" xfId="42631" xr:uid="{00000000-0005-0000-0000-0000A1410000}"/>
    <cellStyle name="SAPBEXexcGood1 9 7" xfId="53141" xr:uid="{00000000-0005-0000-0000-0000A2410000}"/>
    <cellStyle name="SAPBEXexcGood2" xfId="260" xr:uid="{00000000-0005-0000-0000-0000A3410000}"/>
    <cellStyle name="SAPBEXexcGood2 10" xfId="1893" xr:uid="{00000000-0005-0000-0000-0000A4410000}"/>
    <cellStyle name="SAPBEXexcGood2 10 2" xfId="12247" xr:uid="{00000000-0005-0000-0000-0000A5410000}"/>
    <cellStyle name="SAPBEXexcGood2 10 2 2" xfId="19706" xr:uid="{00000000-0005-0000-0000-0000A6410000}"/>
    <cellStyle name="SAPBEXexcGood2 10 2 3" xfId="26329" xr:uid="{00000000-0005-0000-0000-0000A7410000}"/>
    <cellStyle name="SAPBEXexcGood2 10 2 4" xfId="40331" xr:uid="{00000000-0005-0000-0000-0000A8410000}"/>
    <cellStyle name="SAPBEXexcGood2 10 2 5" xfId="47249" xr:uid="{00000000-0005-0000-0000-0000A9410000}"/>
    <cellStyle name="SAPBEXexcGood2 10 2 6" xfId="47777" xr:uid="{00000000-0005-0000-0000-0000AA410000}"/>
    <cellStyle name="SAPBEXexcGood2 10 3" xfId="11315" xr:uid="{00000000-0005-0000-0000-0000AB410000}"/>
    <cellStyle name="SAPBEXexcGood2 10 4" xfId="18850" xr:uid="{00000000-0005-0000-0000-0000AC410000}"/>
    <cellStyle name="SAPBEXexcGood2 10 5" xfId="36747" xr:uid="{00000000-0005-0000-0000-0000AD410000}"/>
    <cellStyle name="SAPBEXexcGood2 10 6" xfId="43703" xr:uid="{00000000-0005-0000-0000-0000AE410000}"/>
    <cellStyle name="SAPBEXexcGood2 10 7" xfId="51475" xr:uid="{00000000-0005-0000-0000-0000AF410000}"/>
    <cellStyle name="SAPBEXexcGood2 11" xfId="2106" xr:uid="{00000000-0005-0000-0000-0000B0410000}"/>
    <cellStyle name="SAPBEXexcGood2 11 2" xfId="12370" xr:uid="{00000000-0005-0000-0000-0000B1410000}"/>
    <cellStyle name="SAPBEXexcGood2 11 2 2" xfId="19827" xr:uid="{00000000-0005-0000-0000-0000B2410000}"/>
    <cellStyle name="SAPBEXexcGood2 11 2 3" xfId="26449" xr:uid="{00000000-0005-0000-0000-0000B3410000}"/>
    <cellStyle name="SAPBEXexcGood2 11 3" xfId="10242" xr:uid="{00000000-0005-0000-0000-0000B4410000}"/>
    <cellStyle name="SAPBEXexcGood2 11 4" xfId="13065" xr:uid="{00000000-0005-0000-0000-0000B5410000}"/>
    <cellStyle name="SAPBEXexcGood2 11 5" xfId="11284" xr:uid="{00000000-0005-0000-0000-0000B6410000}"/>
    <cellStyle name="SAPBEXexcGood2 11 6" xfId="37001" xr:uid="{00000000-0005-0000-0000-0000B7410000}"/>
    <cellStyle name="SAPBEXexcGood2 11 7" xfId="43947" xr:uid="{00000000-0005-0000-0000-0000B8410000}"/>
    <cellStyle name="SAPBEXexcGood2 11 8" xfId="54539" xr:uid="{00000000-0005-0000-0000-0000B9410000}"/>
    <cellStyle name="SAPBEXexcGood2 12" xfId="2261" xr:uid="{00000000-0005-0000-0000-0000BA410000}"/>
    <cellStyle name="SAPBEXexcGood2 12 2" xfId="12514" xr:uid="{00000000-0005-0000-0000-0000BB410000}"/>
    <cellStyle name="SAPBEXexcGood2 12 3" xfId="19951" xr:uid="{00000000-0005-0000-0000-0000BC410000}"/>
    <cellStyle name="SAPBEXexcGood2 12 4" xfId="26569" xr:uid="{00000000-0005-0000-0000-0000BD410000}"/>
    <cellStyle name="SAPBEXexcGood2 13" xfId="2422" xr:uid="{00000000-0005-0000-0000-0000BE410000}"/>
    <cellStyle name="SAPBEXexcGood2 13 2" xfId="12662" xr:uid="{00000000-0005-0000-0000-0000BF410000}"/>
    <cellStyle name="SAPBEXexcGood2 13 3" xfId="20074" xr:uid="{00000000-0005-0000-0000-0000C0410000}"/>
    <cellStyle name="SAPBEXexcGood2 13 4" xfId="26689" xr:uid="{00000000-0005-0000-0000-0000C1410000}"/>
    <cellStyle name="SAPBEXexcGood2 14" xfId="3428" xr:uid="{00000000-0005-0000-0000-0000C2410000}"/>
    <cellStyle name="SAPBEXexcGood2 14 2" xfId="13379" xr:uid="{00000000-0005-0000-0000-0000C3410000}"/>
    <cellStyle name="SAPBEXexcGood2 14 3" xfId="20550" xr:uid="{00000000-0005-0000-0000-0000C4410000}"/>
    <cellStyle name="SAPBEXexcGood2 14 4" xfId="27058" xr:uid="{00000000-0005-0000-0000-0000C5410000}"/>
    <cellStyle name="SAPBEXexcGood2 15" xfId="3595" xr:uid="{00000000-0005-0000-0000-0000C6410000}"/>
    <cellStyle name="SAPBEXexcGood2 15 2" xfId="13520" xr:uid="{00000000-0005-0000-0000-0000C7410000}"/>
    <cellStyle name="SAPBEXexcGood2 15 3" xfId="20682" xr:uid="{00000000-0005-0000-0000-0000C8410000}"/>
    <cellStyle name="SAPBEXexcGood2 15 4" xfId="27181" xr:uid="{00000000-0005-0000-0000-0000C9410000}"/>
    <cellStyle name="SAPBEXexcGood2 16" xfId="4294" xr:uid="{00000000-0005-0000-0000-0000CA410000}"/>
    <cellStyle name="SAPBEXexcGood2 16 2" xfId="14157" xr:uid="{00000000-0005-0000-0000-0000CB410000}"/>
    <cellStyle name="SAPBEXexcGood2 16 3" xfId="21219" xr:uid="{00000000-0005-0000-0000-0000CC410000}"/>
    <cellStyle name="SAPBEXexcGood2 16 4" xfId="27693" xr:uid="{00000000-0005-0000-0000-0000CD410000}"/>
    <cellStyle name="SAPBEXexcGood2 17" xfId="4499" xr:uid="{00000000-0005-0000-0000-0000CE410000}"/>
    <cellStyle name="SAPBEXexcGood2 17 2" xfId="14361" xr:uid="{00000000-0005-0000-0000-0000CF410000}"/>
    <cellStyle name="SAPBEXexcGood2 17 3" xfId="21417" xr:uid="{00000000-0005-0000-0000-0000D0410000}"/>
    <cellStyle name="SAPBEXexcGood2 17 4" xfId="27891" xr:uid="{00000000-0005-0000-0000-0000D1410000}"/>
    <cellStyle name="SAPBEXexcGood2 18" xfId="5381" xr:uid="{00000000-0005-0000-0000-0000D2410000}"/>
    <cellStyle name="SAPBEXexcGood2 18 2" xfId="15238" xr:uid="{00000000-0005-0000-0000-0000D3410000}"/>
    <cellStyle name="SAPBEXexcGood2 18 3" xfId="22279" xr:uid="{00000000-0005-0000-0000-0000D4410000}"/>
    <cellStyle name="SAPBEXexcGood2 18 4" xfId="28741" xr:uid="{00000000-0005-0000-0000-0000D5410000}"/>
    <cellStyle name="SAPBEXexcGood2 19" xfId="4703" xr:uid="{00000000-0005-0000-0000-0000D6410000}"/>
    <cellStyle name="SAPBEXexcGood2 19 2" xfId="14565" xr:uid="{00000000-0005-0000-0000-0000D7410000}"/>
    <cellStyle name="SAPBEXexcGood2 19 3" xfId="21616" xr:uid="{00000000-0005-0000-0000-0000D8410000}"/>
    <cellStyle name="SAPBEXexcGood2 19 4" xfId="28086" xr:uid="{00000000-0005-0000-0000-0000D9410000}"/>
    <cellStyle name="SAPBEXexcGood2 2" xfId="489" xr:uid="{00000000-0005-0000-0000-0000DA410000}"/>
    <cellStyle name="SAPBEXexcGood2 2 10" xfId="2474" xr:uid="{00000000-0005-0000-0000-0000DB410000}"/>
    <cellStyle name="SAPBEXexcGood2 2 10 2" xfId="12713" xr:uid="{00000000-0005-0000-0000-0000DC410000}"/>
    <cellStyle name="SAPBEXexcGood2 2 10 3" xfId="20122" xr:uid="{00000000-0005-0000-0000-0000DD410000}"/>
    <cellStyle name="SAPBEXexcGood2 2 10 4" xfId="26736" xr:uid="{00000000-0005-0000-0000-0000DE410000}"/>
    <cellStyle name="SAPBEXexcGood2 2 11" xfId="3480" xr:uid="{00000000-0005-0000-0000-0000DF410000}"/>
    <cellStyle name="SAPBEXexcGood2 2 11 2" xfId="13429" xr:uid="{00000000-0005-0000-0000-0000E0410000}"/>
    <cellStyle name="SAPBEXexcGood2 2 11 3" xfId="20598" xr:uid="{00000000-0005-0000-0000-0000E1410000}"/>
    <cellStyle name="SAPBEXexcGood2 2 11 4" xfId="27105" xr:uid="{00000000-0005-0000-0000-0000E2410000}"/>
    <cellStyle name="SAPBEXexcGood2 2 12" xfId="3649" xr:uid="{00000000-0005-0000-0000-0000E3410000}"/>
    <cellStyle name="SAPBEXexcGood2 2 12 2" xfId="13574" xr:uid="{00000000-0005-0000-0000-0000E4410000}"/>
    <cellStyle name="SAPBEXexcGood2 2 12 3" xfId="20735" xr:uid="{00000000-0005-0000-0000-0000E5410000}"/>
    <cellStyle name="SAPBEXexcGood2 2 12 4" xfId="27234" xr:uid="{00000000-0005-0000-0000-0000E6410000}"/>
    <cellStyle name="SAPBEXexcGood2 2 13" xfId="4389" xr:uid="{00000000-0005-0000-0000-0000E7410000}"/>
    <cellStyle name="SAPBEXexcGood2 2 13 2" xfId="14251" xr:uid="{00000000-0005-0000-0000-0000E8410000}"/>
    <cellStyle name="SAPBEXexcGood2 2 13 3" xfId="21311" xr:uid="{00000000-0005-0000-0000-0000E9410000}"/>
    <cellStyle name="SAPBEXexcGood2 2 13 4" xfId="27785" xr:uid="{00000000-0005-0000-0000-0000EA410000}"/>
    <cellStyle name="SAPBEXexcGood2 2 14" xfId="4895" xr:uid="{00000000-0005-0000-0000-0000EB410000}"/>
    <cellStyle name="SAPBEXexcGood2 2 14 2" xfId="14756" xr:uid="{00000000-0005-0000-0000-0000EC410000}"/>
    <cellStyle name="SAPBEXexcGood2 2 14 3" xfId="21804" xr:uid="{00000000-0005-0000-0000-0000ED410000}"/>
    <cellStyle name="SAPBEXexcGood2 2 14 4" xfId="28270" xr:uid="{00000000-0005-0000-0000-0000EE410000}"/>
    <cellStyle name="SAPBEXexcGood2 2 15" xfId="4318" xr:uid="{00000000-0005-0000-0000-0000EF410000}"/>
    <cellStyle name="SAPBEXexcGood2 2 15 2" xfId="14181" xr:uid="{00000000-0005-0000-0000-0000F0410000}"/>
    <cellStyle name="SAPBEXexcGood2 2 15 3" xfId="21243" xr:uid="{00000000-0005-0000-0000-0000F1410000}"/>
    <cellStyle name="SAPBEXexcGood2 2 15 4" xfId="27717" xr:uid="{00000000-0005-0000-0000-0000F2410000}"/>
    <cellStyle name="SAPBEXexcGood2 2 16" xfId="4786" xr:uid="{00000000-0005-0000-0000-0000F3410000}"/>
    <cellStyle name="SAPBEXexcGood2 2 16 2" xfId="14648" xr:uid="{00000000-0005-0000-0000-0000F4410000}"/>
    <cellStyle name="SAPBEXexcGood2 2 16 3" xfId="21697" xr:uid="{00000000-0005-0000-0000-0000F5410000}"/>
    <cellStyle name="SAPBEXexcGood2 2 16 4" xfId="28166" xr:uid="{00000000-0005-0000-0000-0000F6410000}"/>
    <cellStyle name="SAPBEXexcGood2 2 17" xfId="5741" xr:uid="{00000000-0005-0000-0000-0000F7410000}"/>
    <cellStyle name="SAPBEXexcGood2 2 17 2" xfId="15595" xr:uid="{00000000-0005-0000-0000-0000F8410000}"/>
    <cellStyle name="SAPBEXexcGood2 2 17 3" xfId="22623" xr:uid="{00000000-0005-0000-0000-0000F9410000}"/>
    <cellStyle name="SAPBEXexcGood2 2 17 4" xfId="29084" xr:uid="{00000000-0005-0000-0000-0000FA410000}"/>
    <cellStyle name="SAPBEXexcGood2 2 18" xfId="6506" xr:uid="{00000000-0005-0000-0000-0000FB410000}"/>
    <cellStyle name="SAPBEXexcGood2 2 18 2" xfId="16349" xr:uid="{00000000-0005-0000-0000-0000FC410000}"/>
    <cellStyle name="SAPBEXexcGood2 2 18 3" xfId="23356" xr:uid="{00000000-0005-0000-0000-0000FD410000}"/>
    <cellStyle name="SAPBEXexcGood2 2 18 4" xfId="29807" xr:uid="{00000000-0005-0000-0000-0000FE410000}"/>
    <cellStyle name="SAPBEXexcGood2 2 19" xfId="5968" xr:uid="{00000000-0005-0000-0000-0000FF410000}"/>
    <cellStyle name="SAPBEXexcGood2 2 19 2" xfId="15819" xr:uid="{00000000-0005-0000-0000-000000420000}"/>
    <cellStyle name="SAPBEXexcGood2 2 19 3" xfId="22841" xr:uid="{00000000-0005-0000-0000-000001420000}"/>
    <cellStyle name="SAPBEXexcGood2 2 19 4" xfId="29302" xr:uid="{00000000-0005-0000-0000-000002420000}"/>
    <cellStyle name="SAPBEXexcGood2 2 2" xfId="666" xr:uid="{00000000-0005-0000-0000-000003420000}"/>
    <cellStyle name="SAPBEXexcGood2 2 2 10" xfId="5404" xr:uid="{00000000-0005-0000-0000-000004420000}"/>
    <cellStyle name="SAPBEXexcGood2 2 2 10 2" xfId="15261" xr:uid="{00000000-0005-0000-0000-000005420000}"/>
    <cellStyle name="SAPBEXexcGood2 2 2 10 2 2" xfId="38542" xr:uid="{00000000-0005-0000-0000-000006420000}"/>
    <cellStyle name="SAPBEXexcGood2 2 2 10 2 3" xfId="45460" xr:uid="{00000000-0005-0000-0000-000007420000}"/>
    <cellStyle name="SAPBEXexcGood2 2 2 10 2 4" xfId="50007" xr:uid="{00000000-0005-0000-0000-000008420000}"/>
    <cellStyle name="SAPBEXexcGood2 2 2 10 3" xfId="22302" xr:uid="{00000000-0005-0000-0000-000009420000}"/>
    <cellStyle name="SAPBEXexcGood2 2 2 10 4" xfId="28764" xr:uid="{00000000-0005-0000-0000-00000A420000}"/>
    <cellStyle name="SAPBEXexcGood2 2 2 10 5" xfId="34876" xr:uid="{00000000-0005-0000-0000-00000B420000}"/>
    <cellStyle name="SAPBEXexcGood2 2 2 10 6" xfId="41914" xr:uid="{00000000-0005-0000-0000-00000C420000}"/>
    <cellStyle name="SAPBEXexcGood2 2 2 10 7" xfId="54222" xr:uid="{00000000-0005-0000-0000-00000D420000}"/>
    <cellStyle name="SAPBEXexcGood2 2 2 11" xfId="6617" xr:uid="{00000000-0005-0000-0000-00000E420000}"/>
    <cellStyle name="SAPBEXexcGood2 2 2 11 2" xfId="16460" xr:uid="{00000000-0005-0000-0000-00000F420000}"/>
    <cellStyle name="SAPBEXexcGood2 2 2 11 2 2" xfId="39021" xr:uid="{00000000-0005-0000-0000-000010420000}"/>
    <cellStyle name="SAPBEXexcGood2 2 2 11 2 3" xfId="45939" xr:uid="{00000000-0005-0000-0000-000011420000}"/>
    <cellStyle name="SAPBEXexcGood2 2 2 11 2 4" xfId="48990" xr:uid="{00000000-0005-0000-0000-000012420000}"/>
    <cellStyle name="SAPBEXexcGood2 2 2 11 3" xfId="23464" xr:uid="{00000000-0005-0000-0000-000013420000}"/>
    <cellStyle name="SAPBEXexcGood2 2 2 11 4" xfId="29913" xr:uid="{00000000-0005-0000-0000-000014420000}"/>
    <cellStyle name="SAPBEXexcGood2 2 2 11 5" xfId="35358" xr:uid="{00000000-0005-0000-0000-000015420000}"/>
    <cellStyle name="SAPBEXexcGood2 2 2 11 6" xfId="42393" xr:uid="{00000000-0005-0000-0000-000016420000}"/>
    <cellStyle name="SAPBEXexcGood2 2 2 11 7" xfId="54060" xr:uid="{00000000-0005-0000-0000-000017420000}"/>
    <cellStyle name="SAPBEXexcGood2 2 2 12" xfId="6871" xr:uid="{00000000-0005-0000-0000-000018420000}"/>
    <cellStyle name="SAPBEXexcGood2 2 2 12 2" xfId="16661" xr:uid="{00000000-0005-0000-0000-000019420000}"/>
    <cellStyle name="SAPBEXexcGood2 2 2 12 2 2" xfId="38837" xr:uid="{00000000-0005-0000-0000-00001A420000}"/>
    <cellStyle name="SAPBEXexcGood2 2 2 12 2 3" xfId="45755" xr:uid="{00000000-0005-0000-0000-00001B420000}"/>
    <cellStyle name="SAPBEXexcGood2 2 2 12 2 4" xfId="48530" xr:uid="{00000000-0005-0000-0000-00001C420000}"/>
    <cellStyle name="SAPBEXexcGood2 2 2 12 3" xfId="23629" xr:uid="{00000000-0005-0000-0000-00001D420000}"/>
    <cellStyle name="SAPBEXexcGood2 2 2 12 4" xfId="30067" xr:uid="{00000000-0005-0000-0000-00001E420000}"/>
    <cellStyle name="SAPBEXexcGood2 2 2 12 5" xfId="35173" xr:uid="{00000000-0005-0000-0000-00001F420000}"/>
    <cellStyle name="SAPBEXexcGood2 2 2 12 6" xfId="42209" xr:uid="{00000000-0005-0000-0000-000020420000}"/>
    <cellStyle name="SAPBEXexcGood2 2 2 12 7" xfId="50343" xr:uid="{00000000-0005-0000-0000-000021420000}"/>
    <cellStyle name="SAPBEXexcGood2 2 2 13" xfId="5927" xr:uid="{00000000-0005-0000-0000-000022420000}"/>
    <cellStyle name="SAPBEXexcGood2 2 2 13 2" xfId="15779" xr:uid="{00000000-0005-0000-0000-000023420000}"/>
    <cellStyle name="SAPBEXexcGood2 2 2 13 2 2" xfId="39889" xr:uid="{00000000-0005-0000-0000-000024420000}"/>
    <cellStyle name="SAPBEXexcGood2 2 2 13 2 3" xfId="46807" xr:uid="{00000000-0005-0000-0000-000025420000}"/>
    <cellStyle name="SAPBEXexcGood2 2 2 13 2 4" xfId="49860" xr:uid="{00000000-0005-0000-0000-000026420000}"/>
    <cellStyle name="SAPBEXexcGood2 2 2 13 3" xfId="22804" xr:uid="{00000000-0005-0000-0000-000027420000}"/>
    <cellStyle name="SAPBEXexcGood2 2 2 13 4" xfId="29265" xr:uid="{00000000-0005-0000-0000-000028420000}"/>
    <cellStyle name="SAPBEXexcGood2 2 2 13 5" xfId="36274" xr:uid="{00000000-0005-0000-0000-000029420000}"/>
    <cellStyle name="SAPBEXexcGood2 2 2 13 6" xfId="43261" xr:uid="{00000000-0005-0000-0000-00002A420000}"/>
    <cellStyle name="SAPBEXexcGood2 2 2 13 7" xfId="51099" xr:uid="{00000000-0005-0000-0000-00002B420000}"/>
    <cellStyle name="SAPBEXexcGood2 2 2 14" xfId="5552" xr:uid="{00000000-0005-0000-0000-00002C420000}"/>
    <cellStyle name="SAPBEXexcGood2 2 2 14 2" xfId="15408" xr:uid="{00000000-0005-0000-0000-00002D420000}"/>
    <cellStyle name="SAPBEXexcGood2 2 2 14 2 2" xfId="39167" xr:uid="{00000000-0005-0000-0000-00002E420000}"/>
    <cellStyle name="SAPBEXexcGood2 2 2 14 2 3" xfId="46085" xr:uid="{00000000-0005-0000-0000-00002F420000}"/>
    <cellStyle name="SAPBEXexcGood2 2 2 14 2 4" xfId="49884" xr:uid="{00000000-0005-0000-0000-000030420000}"/>
    <cellStyle name="SAPBEXexcGood2 2 2 14 3" xfId="22443" xr:uid="{00000000-0005-0000-0000-000031420000}"/>
    <cellStyle name="SAPBEXexcGood2 2 2 14 4" xfId="28905" xr:uid="{00000000-0005-0000-0000-000032420000}"/>
    <cellStyle name="SAPBEXexcGood2 2 2 14 5" xfId="35531" xr:uid="{00000000-0005-0000-0000-000033420000}"/>
    <cellStyle name="SAPBEXexcGood2 2 2 14 6" xfId="42539" xr:uid="{00000000-0005-0000-0000-000034420000}"/>
    <cellStyle name="SAPBEXexcGood2 2 2 14 7" xfId="51764" xr:uid="{00000000-0005-0000-0000-000035420000}"/>
    <cellStyle name="SAPBEXexcGood2 2 2 15" xfId="6929" xr:uid="{00000000-0005-0000-0000-000036420000}"/>
    <cellStyle name="SAPBEXexcGood2 2 2 15 2" xfId="16719" xr:uid="{00000000-0005-0000-0000-000037420000}"/>
    <cellStyle name="SAPBEXexcGood2 2 2 15 2 2" xfId="39717" xr:uid="{00000000-0005-0000-0000-000038420000}"/>
    <cellStyle name="SAPBEXexcGood2 2 2 15 2 3" xfId="46635" xr:uid="{00000000-0005-0000-0000-000039420000}"/>
    <cellStyle name="SAPBEXexcGood2 2 2 15 2 4" xfId="49343" xr:uid="{00000000-0005-0000-0000-00003A420000}"/>
    <cellStyle name="SAPBEXexcGood2 2 2 15 3" xfId="23687" xr:uid="{00000000-0005-0000-0000-00003B420000}"/>
    <cellStyle name="SAPBEXexcGood2 2 2 15 4" xfId="30123" xr:uid="{00000000-0005-0000-0000-00003C420000}"/>
    <cellStyle name="SAPBEXexcGood2 2 2 15 5" xfId="36093" xr:uid="{00000000-0005-0000-0000-00003D420000}"/>
    <cellStyle name="SAPBEXexcGood2 2 2 15 6" xfId="43089" xr:uid="{00000000-0005-0000-0000-00003E420000}"/>
    <cellStyle name="SAPBEXexcGood2 2 2 15 7" xfId="51176" xr:uid="{00000000-0005-0000-0000-00003F420000}"/>
    <cellStyle name="SAPBEXexcGood2 2 2 16" xfId="7271" xr:uid="{00000000-0005-0000-0000-000040420000}"/>
    <cellStyle name="SAPBEXexcGood2 2 2 16 2" xfId="17057" xr:uid="{00000000-0005-0000-0000-000041420000}"/>
    <cellStyle name="SAPBEXexcGood2 2 2 16 2 2" xfId="39497" xr:uid="{00000000-0005-0000-0000-000042420000}"/>
    <cellStyle name="SAPBEXexcGood2 2 2 16 2 3" xfId="46415" xr:uid="{00000000-0005-0000-0000-000043420000}"/>
    <cellStyle name="SAPBEXexcGood2 2 2 16 2 4" xfId="48788" xr:uid="{00000000-0005-0000-0000-000044420000}"/>
    <cellStyle name="SAPBEXexcGood2 2 2 16 3" xfId="24020" xr:uid="{00000000-0005-0000-0000-000045420000}"/>
    <cellStyle name="SAPBEXexcGood2 2 2 16 4" xfId="30451" xr:uid="{00000000-0005-0000-0000-000046420000}"/>
    <cellStyle name="SAPBEXexcGood2 2 2 16 5" xfId="35866" xr:uid="{00000000-0005-0000-0000-000047420000}"/>
    <cellStyle name="SAPBEXexcGood2 2 2 16 6" xfId="42869" xr:uid="{00000000-0005-0000-0000-000048420000}"/>
    <cellStyle name="SAPBEXexcGood2 2 2 16 7" xfId="51940" xr:uid="{00000000-0005-0000-0000-000049420000}"/>
    <cellStyle name="SAPBEXexcGood2 2 2 17" xfId="7024" xr:uid="{00000000-0005-0000-0000-00004A420000}"/>
    <cellStyle name="SAPBEXexcGood2 2 2 17 2" xfId="16814" xr:uid="{00000000-0005-0000-0000-00004B420000}"/>
    <cellStyle name="SAPBEXexcGood2 2 2 17 2 2" xfId="39559" xr:uid="{00000000-0005-0000-0000-00004C420000}"/>
    <cellStyle name="SAPBEXexcGood2 2 2 17 2 3" xfId="46477" xr:uid="{00000000-0005-0000-0000-00004D420000}"/>
    <cellStyle name="SAPBEXexcGood2 2 2 17 2 4" xfId="53067" xr:uid="{00000000-0005-0000-0000-00004E420000}"/>
    <cellStyle name="SAPBEXexcGood2 2 2 17 3" xfId="23781" xr:uid="{00000000-0005-0000-0000-00004F420000}"/>
    <cellStyle name="SAPBEXexcGood2 2 2 17 4" xfId="30217" xr:uid="{00000000-0005-0000-0000-000050420000}"/>
    <cellStyle name="SAPBEXexcGood2 2 2 17 5" xfId="35932" xr:uid="{00000000-0005-0000-0000-000051420000}"/>
    <cellStyle name="SAPBEXexcGood2 2 2 17 6" xfId="42931" xr:uid="{00000000-0005-0000-0000-000052420000}"/>
    <cellStyle name="SAPBEXexcGood2 2 2 17 7" xfId="49037" xr:uid="{00000000-0005-0000-0000-000053420000}"/>
    <cellStyle name="SAPBEXexcGood2 2 2 18" xfId="7045" xr:uid="{00000000-0005-0000-0000-000054420000}"/>
    <cellStyle name="SAPBEXexcGood2 2 2 18 2" xfId="16835" xr:uid="{00000000-0005-0000-0000-000055420000}"/>
    <cellStyle name="SAPBEXexcGood2 2 2 18 2 2" xfId="39588" xr:uid="{00000000-0005-0000-0000-000056420000}"/>
    <cellStyle name="SAPBEXexcGood2 2 2 18 2 3" xfId="46506" xr:uid="{00000000-0005-0000-0000-000057420000}"/>
    <cellStyle name="SAPBEXexcGood2 2 2 18 2 4" xfId="50968" xr:uid="{00000000-0005-0000-0000-000058420000}"/>
    <cellStyle name="SAPBEXexcGood2 2 2 18 3" xfId="23801" xr:uid="{00000000-0005-0000-0000-000059420000}"/>
    <cellStyle name="SAPBEXexcGood2 2 2 18 4" xfId="30237" xr:uid="{00000000-0005-0000-0000-00005A420000}"/>
    <cellStyle name="SAPBEXexcGood2 2 2 18 5" xfId="35961" xr:uid="{00000000-0005-0000-0000-00005B420000}"/>
    <cellStyle name="SAPBEXexcGood2 2 2 18 6" xfId="42960" xr:uid="{00000000-0005-0000-0000-00005C420000}"/>
    <cellStyle name="SAPBEXexcGood2 2 2 18 7" xfId="51886" xr:uid="{00000000-0005-0000-0000-00005D420000}"/>
    <cellStyle name="SAPBEXexcGood2 2 2 19" xfId="5612" xr:uid="{00000000-0005-0000-0000-00005E420000}"/>
    <cellStyle name="SAPBEXexcGood2 2 2 19 2" xfId="15467" xr:uid="{00000000-0005-0000-0000-00005F420000}"/>
    <cellStyle name="SAPBEXexcGood2 2 2 19 2 2" xfId="40217" xr:uid="{00000000-0005-0000-0000-000060420000}"/>
    <cellStyle name="SAPBEXexcGood2 2 2 19 2 3" xfId="47135" xr:uid="{00000000-0005-0000-0000-000061420000}"/>
    <cellStyle name="SAPBEXexcGood2 2 2 19 2 4" xfId="49772" xr:uid="{00000000-0005-0000-0000-000062420000}"/>
    <cellStyle name="SAPBEXexcGood2 2 2 19 3" xfId="22499" xr:uid="{00000000-0005-0000-0000-000063420000}"/>
    <cellStyle name="SAPBEXexcGood2 2 2 19 4" xfId="28960" xr:uid="{00000000-0005-0000-0000-000064420000}"/>
    <cellStyle name="SAPBEXexcGood2 2 2 19 5" xfId="36632" xr:uid="{00000000-0005-0000-0000-000065420000}"/>
    <cellStyle name="SAPBEXexcGood2 2 2 19 6" xfId="43589" xr:uid="{00000000-0005-0000-0000-000066420000}"/>
    <cellStyle name="SAPBEXexcGood2 2 2 19 7" xfId="53760" xr:uid="{00000000-0005-0000-0000-000067420000}"/>
    <cellStyle name="SAPBEXexcGood2 2 2 2" xfId="2660" xr:uid="{00000000-0005-0000-0000-000068420000}"/>
    <cellStyle name="SAPBEXexcGood2 2 2 2 2" xfId="12893" xr:uid="{00000000-0005-0000-0000-000069420000}"/>
    <cellStyle name="SAPBEXexcGood2 2 2 2 2 2" xfId="20296" xr:uid="{00000000-0005-0000-0000-00006A420000}"/>
    <cellStyle name="SAPBEXexcGood2 2 2 2 2 3" xfId="26906" xr:uid="{00000000-0005-0000-0000-00006B420000}"/>
    <cellStyle name="SAPBEXexcGood2 2 2 2 2 4" xfId="37350" xr:uid="{00000000-0005-0000-0000-00006C420000}"/>
    <cellStyle name="SAPBEXexcGood2 2 2 2 2 5" xfId="44296" xr:uid="{00000000-0005-0000-0000-00006D420000}"/>
    <cellStyle name="SAPBEXexcGood2 2 2 2 2 6" xfId="54367" xr:uid="{00000000-0005-0000-0000-00006E420000}"/>
    <cellStyle name="SAPBEXexcGood2 2 2 2 3" xfId="10485" xr:uid="{00000000-0005-0000-0000-00006F420000}"/>
    <cellStyle name="SAPBEXexcGood2 2 2 2 4" xfId="13116" xr:uid="{00000000-0005-0000-0000-000070420000}"/>
    <cellStyle name="SAPBEXexcGood2 2 2 2 5" xfId="20501" xr:uid="{00000000-0005-0000-0000-000071420000}"/>
    <cellStyle name="SAPBEXexcGood2 2 2 2 6" xfId="33604" xr:uid="{00000000-0005-0000-0000-000072420000}"/>
    <cellStyle name="SAPBEXexcGood2 2 2 2 7" xfId="40740" xr:uid="{00000000-0005-0000-0000-000073420000}"/>
    <cellStyle name="SAPBEXexcGood2 2 2 2 8" xfId="51530" xr:uid="{00000000-0005-0000-0000-000074420000}"/>
    <cellStyle name="SAPBEXexcGood2 2 2 20" xfId="6737" xr:uid="{00000000-0005-0000-0000-000075420000}"/>
    <cellStyle name="SAPBEXexcGood2 2 2 20 2" xfId="16580" xr:uid="{00000000-0005-0000-0000-000076420000}"/>
    <cellStyle name="SAPBEXexcGood2 2 2 20 2 2" xfId="39723" xr:uid="{00000000-0005-0000-0000-000077420000}"/>
    <cellStyle name="SAPBEXexcGood2 2 2 20 2 3" xfId="46641" xr:uid="{00000000-0005-0000-0000-000078420000}"/>
    <cellStyle name="SAPBEXexcGood2 2 2 20 2 4" xfId="48172" xr:uid="{00000000-0005-0000-0000-000079420000}"/>
    <cellStyle name="SAPBEXexcGood2 2 2 20 3" xfId="23583" xr:uid="{00000000-0005-0000-0000-00007A420000}"/>
    <cellStyle name="SAPBEXexcGood2 2 2 20 4" xfId="30031" xr:uid="{00000000-0005-0000-0000-00007B420000}"/>
    <cellStyle name="SAPBEXexcGood2 2 2 20 5" xfId="36099" xr:uid="{00000000-0005-0000-0000-00007C420000}"/>
    <cellStyle name="SAPBEXexcGood2 2 2 20 6" xfId="43095" xr:uid="{00000000-0005-0000-0000-00007D420000}"/>
    <cellStyle name="SAPBEXexcGood2 2 2 20 7" xfId="53462" xr:uid="{00000000-0005-0000-0000-00007E420000}"/>
    <cellStyle name="SAPBEXexcGood2 2 2 21" xfId="6532" xr:uid="{00000000-0005-0000-0000-00007F420000}"/>
    <cellStyle name="SAPBEXexcGood2 2 2 21 2" xfId="16375" xr:uid="{00000000-0005-0000-0000-000080420000}"/>
    <cellStyle name="SAPBEXexcGood2 2 2 21 2 2" xfId="40483" xr:uid="{00000000-0005-0000-0000-000081420000}"/>
    <cellStyle name="SAPBEXexcGood2 2 2 21 2 3" xfId="47401" xr:uid="{00000000-0005-0000-0000-000082420000}"/>
    <cellStyle name="SAPBEXexcGood2 2 2 21 2 4" xfId="47592" xr:uid="{00000000-0005-0000-0000-000083420000}"/>
    <cellStyle name="SAPBEXexcGood2 2 2 21 3" xfId="23382" xr:uid="{00000000-0005-0000-0000-000084420000}"/>
    <cellStyle name="SAPBEXexcGood2 2 2 21 4" xfId="29832" xr:uid="{00000000-0005-0000-0000-000085420000}"/>
    <cellStyle name="SAPBEXexcGood2 2 2 21 5" xfId="36899" xr:uid="{00000000-0005-0000-0000-000086420000}"/>
    <cellStyle name="SAPBEXexcGood2 2 2 21 6" xfId="43855" xr:uid="{00000000-0005-0000-0000-000087420000}"/>
    <cellStyle name="SAPBEXexcGood2 2 2 21 7" xfId="52292" xr:uid="{00000000-0005-0000-0000-000088420000}"/>
    <cellStyle name="SAPBEXexcGood2 2 2 22" xfId="7432" xr:uid="{00000000-0005-0000-0000-000089420000}"/>
    <cellStyle name="SAPBEXexcGood2 2 2 22 2" xfId="17218" xr:uid="{00000000-0005-0000-0000-00008A420000}"/>
    <cellStyle name="SAPBEXexcGood2 2 2 22 3" xfId="24180" xr:uid="{00000000-0005-0000-0000-00008B420000}"/>
    <cellStyle name="SAPBEXexcGood2 2 2 22 4" xfId="30608" xr:uid="{00000000-0005-0000-0000-00008C420000}"/>
    <cellStyle name="SAPBEXexcGood2 2 2 22 5" xfId="37153" xr:uid="{00000000-0005-0000-0000-00008D420000}"/>
    <cellStyle name="SAPBEXexcGood2 2 2 22 6" xfId="44099" xr:uid="{00000000-0005-0000-0000-00008E420000}"/>
    <cellStyle name="SAPBEXexcGood2 2 2 22 7" xfId="52699" xr:uid="{00000000-0005-0000-0000-00008F420000}"/>
    <cellStyle name="SAPBEXexcGood2 2 2 23" xfId="8457" xr:uid="{00000000-0005-0000-0000-000090420000}"/>
    <cellStyle name="SAPBEXexcGood2 2 2 23 2" xfId="18241" xr:uid="{00000000-0005-0000-0000-000091420000}"/>
    <cellStyle name="SAPBEXexcGood2 2 2 23 3" xfId="25178" xr:uid="{00000000-0005-0000-0000-000092420000}"/>
    <cellStyle name="SAPBEXexcGood2 2 2 23 4" xfId="31591" xr:uid="{00000000-0005-0000-0000-000093420000}"/>
    <cellStyle name="SAPBEXexcGood2 2 2 24" xfId="7804" xr:uid="{00000000-0005-0000-0000-000094420000}"/>
    <cellStyle name="SAPBEXexcGood2 2 2 24 2" xfId="17589" xr:uid="{00000000-0005-0000-0000-000095420000}"/>
    <cellStyle name="SAPBEXexcGood2 2 2 24 3" xfId="24543" xr:uid="{00000000-0005-0000-0000-000096420000}"/>
    <cellStyle name="SAPBEXexcGood2 2 2 24 4" xfId="30968" xr:uid="{00000000-0005-0000-0000-000097420000}"/>
    <cellStyle name="SAPBEXexcGood2 2 2 25" xfId="7709" xr:uid="{00000000-0005-0000-0000-000098420000}"/>
    <cellStyle name="SAPBEXexcGood2 2 2 25 2" xfId="17494" xr:uid="{00000000-0005-0000-0000-000099420000}"/>
    <cellStyle name="SAPBEXexcGood2 2 2 25 3" xfId="24451" xr:uid="{00000000-0005-0000-0000-00009A420000}"/>
    <cellStyle name="SAPBEXexcGood2 2 2 25 4" xfId="30877" xr:uid="{00000000-0005-0000-0000-00009B420000}"/>
    <cellStyle name="SAPBEXexcGood2 2 2 26" xfId="8089" xr:uid="{00000000-0005-0000-0000-00009C420000}"/>
    <cellStyle name="SAPBEXexcGood2 2 2 26 2" xfId="17873" xr:uid="{00000000-0005-0000-0000-00009D420000}"/>
    <cellStyle name="SAPBEXexcGood2 2 2 26 3" xfId="24820" xr:uid="{00000000-0005-0000-0000-00009E420000}"/>
    <cellStyle name="SAPBEXexcGood2 2 2 26 4" xfId="31240" xr:uid="{00000000-0005-0000-0000-00009F420000}"/>
    <cellStyle name="SAPBEXexcGood2 2 2 27" xfId="8127" xr:uid="{00000000-0005-0000-0000-0000A0420000}"/>
    <cellStyle name="SAPBEXexcGood2 2 2 27 2" xfId="17911" xr:uid="{00000000-0005-0000-0000-0000A1420000}"/>
    <cellStyle name="SAPBEXexcGood2 2 2 27 3" xfId="24857" xr:uid="{00000000-0005-0000-0000-0000A2420000}"/>
    <cellStyle name="SAPBEXexcGood2 2 2 27 4" xfId="31277" xr:uid="{00000000-0005-0000-0000-0000A3420000}"/>
    <cellStyle name="SAPBEXexcGood2 2 2 28" xfId="7846" xr:uid="{00000000-0005-0000-0000-0000A4420000}"/>
    <cellStyle name="SAPBEXexcGood2 2 2 28 2" xfId="17630" xr:uid="{00000000-0005-0000-0000-0000A5420000}"/>
    <cellStyle name="SAPBEXexcGood2 2 2 28 3" xfId="24584" xr:uid="{00000000-0005-0000-0000-0000A6420000}"/>
    <cellStyle name="SAPBEXexcGood2 2 2 28 4" xfId="31007" xr:uid="{00000000-0005-0000-0000-0000A7420000}"/>
    <cellStyle name="SAPBEXexcGood2 2 2 29" xfId="8040" xr:uid="{00000000-0005-0000-0000-0000A8420000}"/>
    <cellStyle name="SAPBEXexcGood2 2 2 29 2" xfId="17824" xr:uid="{00000000-0005-0000-0000-0000A9420000}"/>
    <cellStyle name="SAPBEXexcGood2 2 2 29 3" xfId="24772" xr:uid="{00000000-0005-0000-0000-0000AA420000}"/>
    <cellStyle name="SAPBEXexcGood2 2 2 29 4" xfId="31193" xr:uid="{00000000-0005-0000-0000-0000AB420000}"/>
    <cellStyle name="SAPBEXexcGood2 2 2 3" xfId="3764" xr:uid="{00000000-0005-0000-0000-0000AC420000}"/>
    <cellStyle name="SAPBEXexcGood2 2 2 3 2" xfId="13686" xr:uid="{00000000-0005-0000-0000-0000AD420000}"/>
    <cellStyle name="SAPBEXexcGood2 2 2 3 2 2" xfId="37340" xr:uid="{00000000-0005-0000-0000-0000AE420000}"/>
    <cellStyle name="SAPBEXexcGood2 2 2 3 2 3" xfId="44286" xr:uid="{00000000-0005-0000-0000-0000AF420000}"/>
    <cellStyle name="SAPBEXexcGood2 2 2 3 2 4" xfId="53846" xr:uid="{00000000-0005-0000-0000-0000B0420000}"/>
    <cellStyle name="SAPBEXexcGood2 2 2 3 3" xfId="20840" xr:uid="{00000000-0005-0000-0000-0000B1420000}"/>
    <cellStyle name="SAPBEXexcGood2 2 2 3 4" xfId="27339" xr:uid="{00000000-0005-0000-0000-0000B2420000}"/>
    <cellStyle name="SAPBEXexcGood2 2 2 3 5" xfId="33594" xr:uid="{00000000-0005-0000-0000-0000B3420000}"/>
    <cellStyle name="SAPBEXexcGood2 2 2 3 6" xfId="40730" xr:uid="{00000000-0005-0000-0000-0000B4420000}"/>
    <cellStyle name="SAPBEXexcGood2 2 2 3 7" xfId="53815" xr:uid="{00000000-0005-0000-0000-0000B5420000}"/>
    <cellStyle name="SAPBEXexcGood2 2 2 30" xfId="11685" xr:uid="{00000000-0005-0000-0000-0000B6420000}"/>
    <cellStyle name="SAPBEXexcGood2 2 2 30 2" xfId="19144" xr:uid="{00000000-0005-0000-0000-0000B7420000}"/>
    <cellStyle name="SAPBEXexcGood2 2 2 30 3" xfId="25776" xr:uid="{00000000-0005-0000-0000-0000B8420000}"/>
    <cellStyle name="SAPBEXexcGood2 2 2 31" xfId="9418" xr:uid="{00000000-0005-0000-0000-0000B9420000}"/>
    <cellStyle name="SAPBEXexcGood2 2 2 32" xfId="8901" xr:uid="{00000000-0005-0000-0000-0000BA420000}"/>
    <cellStyle name="SAPBEXexcGood2 2 2 33" xfId="32200" xr:uid="{00000000-0005-0000-0000-0000BB420000}"/>
    <cellStyle name="SAPBEXexcGood2 2 2 34" xfId="32121" xr:uid="{00000000-0005-0000-0000-0000BC420000}"/>
    <cellStyle name="SAPBEXexcGood2 2 2 35" xfId="48719" xr:uid="{00000000-0005-0000-0000-0000BD420000}"/>
    <cellStyle name="SAPBEXexcGood2 2 2 4" xfId="4029" xr:uid="{00000000-0005-0000-0000-0000BE420000}"/>
    <cellStyle name="SAPBEXexcGood2 2 2 4 2" xfId="13916" xr:uid="{00000000-0005-0000-0000-0000BF420000}"/>
    <cellStyle name="SAPBEXexcGood2 2 2 4 2 2" xfId="37916" xr:uid="{00000000-0005-0000-0000-0000C0420000}"/>
    <cellStyle name="SAPBEXexcGood2 2 2 4 2 3" xfId="44856" xr:uid="{00000000-0005-0000-0000-0000C1420000}"/>
    <cellStyle name="SAPBEXexcGood2 2 2 4 2 4" xfId="47874" xr:uid="{00000000-0005-0000-0000-0000C2420000}"/>
    <cellStyle name="SAPBEXexcGood2 2 2 4 3" xfId="21012" xr:uid="{00000000-0005-0000-0000-0000C3420000}"/>
    <cellStyle name="SAPBEXexcGood2 2 2 4 4" xfId="27508" xr:uid="{00000000-0005-0000-0000-0000C4420000}"/>
    <cellStyle name="SAPBEXexcGood2 2 2 4 5" xfId="34173" xr:uid="{00000000-0005-0000-0000-0000C5420000}"/>
    <cellStyle name="SAPBEXexcGood2 2 2 4 6" xfId="41305" xr:uid="{00000000-0005-0000-0000-0000C6420000}"/>
    <cellStyle name="SAPBEXexcGood2 2 2 4 7" xfId="52397" xr:uid="{00000000-0005-0000-0000-0000C7420000}"/>
    <cellStyle name="SAPBEXexcGood2 2 2 5" xfId="4993" xr:uid="{00000000-0005-0000-0000-0000C8420000}"/>
    <cellStyle name="SAPBEXexcGood2 2 2 5 2" xfId="14850" xr:uid="{00000000-0005-0000-0000-0000C9420000}"/>
    <cellStyle name="SAPBEXexcGood2 2 2 5 2 2" xfId="37978" xr:uid="{00000000-0005-0000-0000-0000CA420000}"/>
    <cellStyle name="SAPBEXexcGood2 2 2 5 2 3" xfId="44916" xr:uid="{00000000-0005-0000-0000-0000CB420000}"/>
    <cellStyle name="SAPBEXexcGood2 2 2 5 2 4" xfId="51223" xr:uid="{00000000-0005-0000-0000-0000CC420000}"/>
    <cellStyle name="SAPBEXexcGood2 2 2 5 3" xfId="21896" xr:uid="{00000000-0005-0000-0000-0000CD420000}"/>
    <cellStyle name="SAPBEXexcGood2 2 2 5 4" xfId="28360" xr:uid="{00000000-0005-0000-0000-0000CE420000}"/>
    <cellStyle name="SAPBEXexcGood2 2 2 5 5" xfId="34236" xr:uid="{00000000-0005-0000-0000-0000CF420000}"/>
    <cellStyle name="SAPBEXexcGood2 2 2 5 6" xfId="41366" xr:uid="{00000000-0005-0000-0000-0000D0420000}"/>
    <cellStyle name="SAPBEXexcGood2 2 2 5 7" xfId="51625" xr:uid="{00000000-0005-0000-0000-0000D1420000}"/>
    <cellStyle name="SAPBEXexcGood2 2 2 6" xfId="5122" xr:uid="{00000000-0005-0000-0000-0000D2420000}"/>
    <cellStyle name="SAPBEXexcGood2 2 2 6 2" xfId="14979" xr:uid="{00000000-0005-0000-0000-0000D3420000}"/>
    <cellStyle name="SAPBEXexcGood2 2 2 6 2 2" xfId="37241" xr:uid="{00000000-0005-0000-0000-0000D4420000}"/>
    <cellStyle name="SAPBEXexcGood2 2 2 6 2 3" xfId="44187" xr:uid="{00000000-0005-0000-0000-0000D5420000}"/>
    <cellStyle name="SAPBEXexcGood2 2 2 6 2 4" xfId="54231" xr:uid="{00000000-0005-0000-0000-0000D6420000}"/>
    <cellStyle name="SAPBEXexcGood2 2 2 6 3" xfId="22022" xr:uid="{00000000-0005-0000-0000-0000D7420000}"/>
    <cellStyle name="SAPBEXexcGood2 2 2 6 4" xfId="28485" xr:uid="{00000000-0005-0000-0000-0000D8420000}"/>
    <cellStyle name="SAPBEXexcGood2 2 2 6 5" xfId="33493" xr:uid="{00000000-0005-0000-0000-0000D9420000}"/>
    <cellStyle name="SAPBEXexcGood2 2 2 6 6" xfId="40629" xr:uid="{00000000-0005-0000-0000-0000DA420000}"/>
    <cellStyle name="SAPBEXexcGood2 2 2 6 7" xfId="51738" xr:uid="{00000000-0005-0000-0000-0000DB420000}"/>
    <cellStyle name="SAPBEXexcGood2 2 2 7" xfId="4917" xr:uid="{00000000-0005-0000-0000-0000DC420000}"/>
    <cellStyle name="SAPBEXexcGood2 2 2 7 2" xfId="14775" xr:uid="{00000000-0005-0000-0000-0000DD420000}"/>
    <cellStyle name="SAPBEXexcGood2 2 2 7 2 2" xfId="37635" xr:uid="{00000000-0005-0000-0000-0000DE420000}"/>
    <cellStyle name="SAPBEXexcGood2 2 2 7 2 3" xfId="44579" xr:uid="{00000000-0005-0000-0000-0000DF420000}"/>
    <cellStyle name="SAPBEXexcGood2 2 2 7 2 4" xfId="52164" xr:uid="{00000000-0005-0000-0000-0000E0420000}"/>
    <cellStyle name="SAPBEXexcGood2 2 2 7 3" xfId="21823" xr:uid="{00000000-0005-0000-0000-0000E1420000}"/>
    <cellStyle name="SAPBEXexcGood2 2 2 7 4" xfId="28288" xr:uid="{00000000-0005-0000-0000-0000E2420000}"/>
    <cellStyle name="SAPBEXexcGood2 2 2 7 5" xfId="33894" xr:uid="{00000000-0005-0000-0000-0000E3420000}"/>
    <cellStyle name="SAPBEXexcGood2 2 2 7 6" xfId="41028" xr:uid="{00000000-0005-0000-0000-0000E4420000}"/>
    <cellStyle name="SAPBEXexcGood2 2 2 7 7" xfId="52779" xr:uid="{00000000-0005-0000-0000-0000E5420000}"/>
    <cellStyle name="SAPBEXexcGood2 2 2 8" xfId="4688" xr:uid="{00000000-0005-0000-0000-0000E6420000}"/>
    <cellStyle name="SAPBEXexcGood2 2 2 8 2" xfId="14550" xr:uid="{00000000-0005-0000-0000-0000E7420000}"/>
    <cellStyle name="SAPBEXexcGood2 2 2 8 2 2" xfId="38377" xr:uid="{00000000-0005-0000-0000-0000E8420000}"/>
    <cellStyle name="SAPBEXexcGood2 2 2 8 2 3" xfId="45295" xr:uid="{00000000-0005-0000-0000-0000E9420000}"/>
    <cellStyle name="SAPBEXexcGood2 2 2 8 2 4" xfId="48959" xr:uid="{00000000-0005-0000-0000-0000EA420000}"/>
    <cellStyle name="SAPBEXexcGood2 2 2 8 3" xfId="21602" xr:uid="{00000000-0005-0000-0000-0000EB420000}"/>
    <cellStyle name="SAPBEXexcGood2 2 2 8 4" xfId="28072" xr:uid="{00000000-0005-0000-0000-0000EC420000}"/>
    <cellStyle name="SAPBEXexcGood2 2 2 8 5" xfId="34711" xr:uid="{00000000-0005-0000-0000-0000ED420000}"/>
    <cellStyle name="SAPBEXexcGood2 2 2 8 6" xfId="41749" xr:uid="{00000000-0005-0000-0000-0000EE420000}"/>
    <cellStyle name="SAPBEXexcGood2 2 2 8 7" xfId="52094" xr:uid="{00000000-0005-0000-0000-0000EF420000}"/>
    <cellStyle name="SAPBEXexcGood2 2 2 9" xfId="4523" xr:uid="{00000000-0005-0000-0000-0000F0420000}"/>
    <cellStyle name="SAPBEXexcGood2 2 2 9 2" xfId="14385" xr:uid="{00000000-0005-0000-0000-0000F1420000}"/>
    <cellStyle name="SAPBEXexcGood2 2 2 9 2 2" xfId="38455" xr:uid="{00000000-0005-0000-0000-0000F2420000}"/>
    <cellStyle name="SAPBEXexcGood2 2 2 9 2 3" xfId="45373" xr:uid="{00000000-0005-0000-0000-0000F3420000}"/>
    <cellStyle name="SAPBEXexcGood2 2 2 9 2 4" xfId="48349" xr:uid="{00000000-0005-0000-0000-0000F4420000}"/>
    <cellStyle name="SAPBEXexcGood2 2 2 9 3" xfId="21441" xr:uid="{00000000-0005-0000-0000-0000F5420000}"/>
    <cellStyle name="SAPBEXexcGood2 2 2 9 4" xfId="27914" xr:uid="{00000000-0005-0000-0000-0000F6420000}"/>
    <cellStyle name="SAPBEXexcGood2 2 2 9 5" xfId="34789" xr:uid="{00000000-0005-0000-0000-0000F7420000}"/>
    <cellStyle name="SAPBEXexcGood2 2 2 9 6" xfId="41827" xr:uid="{00000000-0005-0000-0000-0000F8420000}"/>
    <cellStyle name="SAPBEXexcGood2 2 2 9 7" xfId="53443" xr:uid="{00000000-0005-0000-0000-0000F9420000}"/>
    <cellStyle name="SAPBEXexcGood2 2 20" xfId="8597" xr:uid="{00000000-0005-0000-0000-0000FA420000}"/>
    <cellStyle name="SAPBEXexcGood2 2 20 2" xfId="18381" xr:uid="{00000000-0005-0000-0000-0000FB420000}"/>
    <cellStyle name="SAPBEXexcGood2 2 20 3" xfId="25316" xr:uid="{00000000-0005-0000-0000-0000FC420000}"/>
    <cellStyle name="SAPBEXexcGood2 2 20 4" xfId="31729" xr:uid="{00000000-0005-0000-0000-0000FD420000}"/>
    <cellStyle name="SAPBEXexcGood2 2 21" xfId="8619" xr:uid="{00000000-0005-0000-0000-0000FE420000}"/>
    <cellStyle name="SAPBEXexcGood2 2 21 2" xfId="18403" xr:uid="{00000000-0005-0000-0000-0000FF420000}"/>
    <cellStyle name="SAPBEXexcGood2 2 21 3" xfId="25338" xr:uid="{00000000-0005-0000-0000-000000430000}"/>
    <cellStyle name="SAPBEXexcGood2 2 21 4" xfId="31751" xr:uid="{00000000-0005-0000-0000-000001430000}"/>
    <cellStyle name="SAPBEXexcGood2 2 22" xfId="11573" xr:uid="{00000000-0005-0000-0000-000002430000}"/>
    <cellStyle name="SAPBEXexcGood2 2 22 2" xfId="19032" xr:uid="{00000000-0005-0000-0000-000003430000}"/>
    <cellStyle name="SAPBEXexcGood2 2 22 3" xfId="25664" xr:uid="{00000000-0005-0000-0000-000004430000}"/>
    <cellStyle name="SAPBEXexcGood2 2 23" xfId="9288" xr:uid="{00000000-0005-0000-0000-000005430000}"/>
    <cellStyle name="SAPBEXexcGood2 2 24" xfId="12635" xr:uid="{00000000-0005-0000-0000-000006430000}"/>
    <cellStyle name="SAPBEXexcGood2 2 25" xfId="53134" xr:uid="{00000000-0005-0000-0000-000007430000}"/>
    <cellStyle name="SAPBEXexcGood2 2 3" xfId="926" xr:uid="{00000000-0005-0000-0000-000008430000}"/>
    <cellStyle name="SAPBEXexcGood2 2 3 2" xfId="2788" xr:uid="{00000000-0005-0000-0000-000009430000}"/>
    <cellStyle name="SAPBEXexcGood2 2 3 2 2" xfId="13015" xr:uid="{00000000-0005-0000-0000-00000A430000}"/>
    <cellStyle name="SAPBEXexcGood2 2 3 2 2 2" xfId="20411" xr:uid="{00000000-0005-0000-0000-00000B430000}"/>
    <cellStyle name="SAPBEXexcGood2 2 3 2 2 3" xfId="27018" xr:uid="{00000000-0005-0000-0000-00000C430000}"/>
    <cellStyle name="SAPBEXexcGood2 2 3 2 3" xfId="10632" xr:uid="{00000000-0005-0000-0000-00000D430000}"/>
    <cellStyle name="SAPBEXexcGood2 2 3 2 4" xfId="9567" xr:uid="{00000000-0005-0000-0000-00000E430000}"/>
    <cellStyle name="SAPBEXexcGood2 2 3 2 5" xfId="13504" xr:uid="{00000000-0005-0000-0000-00000F430000}"/>
    <cellStyle name="SAPBEXexcGood2 2 3 2 6" xfId="37474" xr:uid="{00000000-0005-0000-0000-000010430000}"/>
    <cellStyle name="SAPBEXexcGood2 2 3 2 7" xfId="44419" xr:uid="{00000000-0005-0000-0000-000011430000}"/>
    <cellStyle name="SAPBEXexcGood2 2 3 2 8" xfId="53450" xr:uid="{00000000-0005-0000-0000-000012430000}"/>
    <cellStyle name="SAPBEXexcGood2 2 3 3" xfId="11805" xr:uid="{00000000-0005-0000-0000-000013430000}"/>
    <cellStyle name="SAPBEXexcGood2 2 3 3 2" xfId="19264" xr:uid="{00000000-0005-0000-0000-000014430000}"/>
    <cellStyle name="SAPBEXexcGood2 2 3 3 3" xfId="25896" xr:uid="{00000000-0005-0000-0000-000015430000}"/>
    <cellStyle name="SAPBEXexcGood2 2 3 4" xfId="9626" xr:uid="{00000000-0005-0000-0000-000016430000}"/>
    <cellStyle name="SAPBEXexcGood2 2 3 5" xfId="11293" xr:uid="{00000000-0005-0000-0000-000017430000}"/>
    <cellStyle name="SAPBEXexcGood2 2 3 6" xfId="33733" xr:uid="{00000000-0005-0000-0000-000018430000}"/>
    <cellStyle name="SAPBEXexcGood2 2 3 7" xfId="40868" xr:uid="{00000000-0005-0000-0000-000019430000}"/>
    <cellStyle name="SAPBEXexcGood2 2 3 8" xfId="50644" xr:uid="{00000000-0005-0000-0000-00001A430000}"/>
    <cellStyle name="SAPBEXexcGood2 2 4" xfId="1201" xr:uid="{00000000-0005-0000-0000-00001B430000}"/>
    <cellStyle name="SAPBEXexcGood2 2 4 2" xfId="10830" xr:uid="{00000000-0005-0000-0000-00001C430000}"/>
    <cellStyle name="SAPBEXexcGood2 2 4 2 2" xfId="9217" xr:uid="{00000000-0005-0000-0000-00001D430000}"/>
    <cellStyle name="SAPBEXexcGood2 2 4 2 3" xfId="38357" xr:uid="{00000000-0005-0000-0000-00001E430000}"/>
    <cellStyle name="SAPBEXexcGood2 2 4 2 4" xfId="45275" xr:uid="{00000000-0005-0000-0000-00001F430000}"/>
    <cellStyle name="SAPBEXexcGood2 2 4 2 5" xfId="49959" xr:uid="{00000000-0005-0000-0000-000020430000}"/>
    <cellStyle name="SAPBEXexcGood2 2 4 3" xfId="11980" xr:uid="{00000000-0005-0000-0000-000021430000}"/>
    <cellStyle name="SAPBEXexcGood2 2 4 3 2" xfId="19439" xr:uid="{00000000-0005-0000-0000-000022430000}"/>
    <cellStyle name="SAPBEXexcGood2 2 4 3 3" xfId="26066" xr:uid="{00000000-0005-0000-0000-000023430000}"/>
    <cellStyle name="SAPBEXexcGood2 2 4 4" xfId="9869" xr:uid="{00000000-0005-0000-0000-000024430000}"/>
    <cellStyle name="SAPBEXexcGood2 2 4 5" xfId="9490" xr:uid="{00000000-0005-0000-0000-000025430000}"/>
    <cellStyle name="SAPBEXexcGood2 2 4 6" xfId="34691" xr:uid="{00000000-0005-0000-0000-000026430000}"/>
    <cellStyle name="SAPBEXexcGood2 2 4 7" xfId="41729" xr:uid="{00000000-0005-0000-0000-000027430000}"/>
    <cellStyle name="SAPBEXexcGood2 2 4 8" xfId="52796" xr:uid="{00000000-0005-0000-0000-000028430000}"/>
    <cellStyle name="SAPBEXexcGood2 2 5" xfId="1090" xr:uid="{00000000-0005-0000-0000-000029430000}"/>
    <cellStyle name="SAPBEXexcGood2 2 5 2" xfId="10093" xr:uid="{00000000-0005-0000-0000-00002A430000}"/>
    <cellStyle name="SAPBEXexcGood2 2 5 2 2" xfId="12938" xr:uid="{00000000-0005-0000-0000-00002B430000}"/>
    <cellStyle name="SAPBEXexcGood2 2 5 2 3" xfId="38752" xr:uid="{00000000-0005-0000-0000-00002C430000}"/>
    <cellStyle name="SAPBEXexcGood2 2 5 2 4" xfId="45670" xr:uid="{00000000-0005-0000-0000-00002D430000}"/>
    <cellStyle name="SAPBEXexcGood2 2 5 2 5" xfId="48845" xr:uid="{00000000-0005-0000-0000-00002E430000}"/>
    <cellStyle name="SAPBEXexcGood2 2 5 3" xfId="10723" xr:uid="{00000000-0005-0000-0000-00002F430000}"/>
    <cellStyle name="SAPBEXexcGood2 2 5 3 2" xfId="9078" xr:uid="{00000000-0005-0000-0000-000030430000}"/>
    <cellStyle name="SAPBEXexcGood2 2 5 4" xfId="11882" xr:uid="{00000000-0005-0000-0000-000031430000}"/>
    <cellStyle name="SAPBEXexcGood2 2 5 4 2" xfId="19341" xr:uid="{00000000-0005-0000-0000-000032430000}"/>
    <cellStyle name="SAPBEXexcGood2 2 5 4 3" xfId="25972" xr:uid="{00000000-0005-0000-0000-000033430000}"/>
    <cellStyle name="SAPBEXexcGood2 2 5 5" xfId="9760" xr:uid="{00000000-0005-0000-0000-000034430000}"/>
    <cellStyle name="SAPBEXexcGood2 2 5 6" xfId="13074" xr:uid="{00000000-0005-0000-0000-000035430000}"/>
    <cellStyle name="SAPBEXexcGood2 2 5 7" xfId="35087" xr:uid="{00000000-0005-0000-0000-000036430000}"/>
    <cellStyle name="SAPBEXexcGood2 2 5 8" xfId="42124" xr:uid="{00000000-0005-0000-0000-000037430000}"/>
    <cellStyle name="SAPBEXexcGood2 2 5 9" xfId="51784" xr:uid="{00000000-0005-0000-0000-000038430000}"/>
    <cellStyle name="SAPBEXexcGood2 2 6" xfId="1515" xr:uid="{00000000-0005-0000-0000-000039430000}"/>
    <cellStyle name="SAPBEXexcGood2 2 6 2" xfId="12174" xr:uid="{00000000-0005-0000-0000-00003A430000}"/>
    <cellStyle name="SAPBEXexcGood2 2 6 2 2" xfId="19633" xr:uid="{00000000-0005-0000-0000-00003B430000}"/>
    <cellStyle name="SAPBEXexcGood2 2 6 2 3" xfId="26256" xr:uid="{00000000-0005-0000-0000-00003C430000}"/>
    <cellStyle name="SAPBEXexcGood2 2 6 2 4" xfId="38813" xr:uid="{00000000-0005-0000-0000-00003D430000}"/>
    <cellStyle name="SAPBEXexcGood2 2 6 2 5" xfId="45731" xr:uid="{00000000-0005-0000-0000-00003E430000}"/>
    <cellStyle name="SAPBEXexcGood2 2 6 2 6" xfId="49738" xr:uid="{00000000-0005-0000-0000-00003F430000}"/>
    <cellStyle name="SAPBEXexcGood2 2 6 3" xfId="11067" xr:uid="{00000000-0005-0000-0000-000040430000}"/>
    <cellStyle name="SAPBEXexcGood2 2 6 4" xfId="18719" xr:uid="{00000000-0005-0000-0000-000041430000}"/>
    <cellStyle name="SAPBEXexcGood2 2 6 5" xfId="35149" xr:uid="{00000000-0005-0000-0000-000042430000}"/>
    <cellStyle name="SAPBEXexcGood2 2 6 6" xfId="42185" xr:uid="{00000000-0005-0000-0000-000043430000}"/>
    <cellStyle name="SAPBEXexcGood2 2 6 7" xfId="52175" xr:uid="{00000000-0005-0000-0000-000044430000}"/>
    <cellStyle name="SAPBEXexcGood2 2 7" xfId="1942" xr:uid="{00000000-0005-0000-0000-000045430000}"/>
    <cellStyle name="SAPBEXexcGood2 2 7 2" xfId="12294" xr:uid="{00000000-0005-0000-0000-000046430000}"/>
    <cellStyle name="SAPBEXexcGood2 2 7 2 2" xfId="19753" xr:uid="{00000000-0005-0000-0000-000047430000}"/>
    <cellStyle name="SAPBEXexcGood2 2 7 2 3" xfId="26376" xr:uid="{00000000-0005-0000-0000-000048430000}"/>
    <cellStyle name="SAPBEXexcGood2 2 7 2 4" xfId="39352" xr:uid="{00000000-0005-0000-0000-000049430000}"/>
    <cellStyle name="SAPBEXexcGood2 2 7 2 5" xfId="46270" xr:uid="{00000000-0005-0000-0000-00004A430000}"/>
    <cellStyle name="SAPBEXexcGood2 2 7 2 6" xfId="48112" xr:uid="{00000000-0005-0000-0000-00004B430000}"/>
    <cellStyle name="SAPBEXexcGood2 2 7 3" xfId="11364" xr:uid="{00000000-0005-0000-0000-00004C430000}"/>
    <cellStyle name="SAPBEXexcGood2 2 7 4" xfId="18897" xr:uid="{00000000-0005-0000-0000-00004D430000}"/>
    <cellStyle name="SAPBEXexcGood2 2 7 5" xfId="35718" xr:uid="{00000000-0005-0000-0000-00004E430000}"/>
    <cellStyle name="SAPBEXexcGood2 2 7 6" xfId="42724" xr:uid="{00000000-0005-0000-0000-00004F430000}"/>
    <cellStyle name="SAPBEXexcGood2 2 7 7" xfId="54431" xr:uid="{00000000-0005-0000-0000-000050430000}"/>
    <cellStyle name="SAPBEXexcGood2 2 8" xfId="2154" xr:uid="{00000000-0005-0000-0000-000051430000}"/>
    <cellStyle name="SAPBEXexcGood2 2 8 2" xfId="12418" xr:uid="{00000000-0005-0000-0000-000052430000}"/>
    <cellStyle name="SAPBEXexcGood2 2 8 2 2" xfId="19874" xr:uid="{00000000-0005-0000-0000-000053430000}"/>
    <cellStyle name="SAPBEXexcGood2 2 8 2 3" xfId="26496" xr:uid="{00000000-0005-0000-0000-000054430000}"/>
    <cellStyle name="SAPBEXexcGood2 2 8 2 4" xfId="40378" xr:uid="{00000000-0005-0000-0000-000055430000}"/>
    <cellStyle name="SAPBEXexcGood2 2 8 2 5" xfId="47296" xr:uid="{00000000-0005-0000-0000-000056430000}"/>
    <cellStyle name="SAPBEXexcGood2 2 8 2 6" xfId="47762" xr:uid="{00000000-0005-0000-0000-000057430000}"/>
    <cellStyle name="SAPBEXexcGood2 2 8 3" xfId="10350" xr:uid="{00000000-0005-0000-0000-000058430000}"/>
    <cellStyle name="SAPBEXexcGood2 2 8 4" xfId="13131" xr:uid="{00000000-0005-0000-0000-000059430000}"/>
    <cellStyle name="SAPBEXexcGood2 2 8 5" xfId="20165" xr:uid="{00000000-0005-0000-0000-00005A430000}"/>
    <cellStyle name="SAPBEXexcGood2 2 8 6" xfId="36794" xr:uid="{00000000-0005-0000-0000-00005B430000}"/>
    <cellStyle name="SAPBEXexcGood2 2 8 7" xfId="43750" xr:uid="{00000000-0005-0000-0000-00005C430000}"/>
    <cellStyle name="SAPBEXexcGood2 2 8 8" xfId="51965" xr:uid="{00000000-0005-0000-0000-00005D430000}"/>
    <cellStyle name="SAPBEXexcGood2 2 9" xfId="2308" xr:uid="{00000000-0005-0000-0000-00005E430000}"/>
    <cellStyle name="SAPBEXexcGood2 2 9 2" xfId="12561" xr:uid="{00000000-0005-0000-0000-00005F430000}"/>
    <cellStyle name="SAPBEXexcGood2 2 9 3" xfId="19998" xr:uid="{00000000-0005-0000-0000-000060430000}"/>
    <cellStyle name="SAPBEXexcGood2 2 9 4" xfId="26616" xr:uid="{00000000-0005-0000-0000-000061430000}"/>
    <cellStyle name="SAPBEXexcGood2 2 9 5" xfId="37048" xr:uid="{00000000-0005-0000-0000-000062430000}"/>
    <cellStyle name="SAPBEXexcGood2 2 9 6" xfId="43994" xr:uid="{00000000-0005-0000-0000-000063430000}"/>
    <cellStyle name="SAPBEXexcGood2 2 9 7" xfId="52854" xr:uid="{00000000-0005-0000-0000-000064430000}"/>
    <cellStyle name="SAPBEXexcGood2 20" xfId="5626" xr:uid="{00000000-0005-0000-0000-000065430000}"/>
    <cellStyle name="SAPBEXexcGood2 20 2" xfId="15481" xr:uid="{00000000-0005-0000-0000-000066430000}"/>
    <cellStyle name="SAPBEXexcGood2 20 3" xfId="22513" xr:uid="{00000000-0005-0000-0000-000067430000}"/>
    <cellStyle name="SAPBEXexcGood2 20 4" xfId="28974" xr:uid="{00000000-0005-0000-0000-000068430000}"/>
    <cellStyle name="SAPBEXexcGood2 21" xfId="5677" xr:uid="{00000000-0005-0000-0000-000069430000}"/>
    <cellStyle name="SAPBEXexcGood2 21 2" xfId="15532" xr:uid="{00000000-0005-0000-0000-00006A430000}"/>
    <cellStyle name="SAPBEXexcGood2 21 3" xfId="22562" xr:uid="{00000000-0005-0000-0000-00006B430000}"/>
    <cellStyle name="SAPBEXexcGood2 21 4" xfId="29023" xr:uid="{00000000-0005-0000-0000-00006C430000}"/>
    <cellStyle name="SAPBEXexcGood2 22" xfId="7593" xr:uid="{00000000-0005-0000-0000-00006D430000}"/>
    <cellStyle name="SAPBEXexcGood2 22 2" xfId="17378" xr:uid="{00000000-0005-0000-0000-00006E430000}"/>
    <cellStyle name="SAPBEXexcGood2 22 3" xfId="24338" xr:uid="{00000000-0005-0000-0000-00006F430000}"/>
    <cellStyle name="SAPBEXexcGood2 22 4" xfId="30766" xr:uid="{00000000-0005-0000-0000-000070430000}"/>
    <cellStyle name="SAPBEXexcGood2 23" xfId="8244" xr:uid="{00000000-0005-0000-0000-000071430000}"/>
    <cellStyle name="SAPBEXexcGood2 23 2" xfId="18028" xr:uid="{00000000-0005-0000-0000-000072430000}"/>
    <cellStyle name="SAPBEXexcGood2 23 3" xfId="24971" xr:uid="{00000000-0005-0000-0000-000073430000}"/>
    <cellStyle name="SAPBEXexcGood2 23 4" xfId="31389" xr:uid="{00000000-0005-0000-0000-000074430000}"/>
    <cellStyle name="SAPBEXexcGood2 24" xfId="8786" xr:uid="{00000000-0005-0000-0000-000075430000}"/>
    <cellStyle name="SAPBEXexcGood2 24 2" xfId="18570" xr:uid="{00000000-0005-0000-0000-000076430000}"/>
    <cellStyle name="SAPBEXexcGood2 24 3" xfId="25502" xr:uid="{00000000-0005-0000-0000-000077430000}"/>
    <cellStyle name="SAPBEXexcGood2 24 4" xfId="31914" xr:uid="{00000000-0005-0000-0000-000078430000}"/>
    <cellStyle name="SAPBEXexcGood2 25" xfId="9115" xr:uid="{00000000-0005-0000-0000-000079430000}"/>
    <cellStyle name="SAPBEXexcGood2 26" xfId="11250" xr:uid="{00000000-0005-0000-0000-00007A430000}"/>
    <cellStyle name="SAPBEXexcGood2 27" xfId="50533" xr:uid="{00000000-0005-0000-0000-00007B430000}"/>
    <cellStyle name="SAPBEXexcGood2 3" xfId="490" xr:uid="{00000000-0005-0000-0000-00007C430000}"/>
    <cellStyle name="SAPBEXexcGood2 3 10" xfId="2475" xr:uid="{00000000-0005-0000-0000-00007D430000}"/>
    <cellStyle name="SAPBEXexcGood2 3 10 2" xfId="12714" xr:uid="{00000000-0005-0000-0000-00007E430000}"/>
    <cellStyle name="SAPBEXexcGood2 3 10 3" xfId="20123" xr:uid="{00000000-0005-0000-0000-00007F430000}"/>
    <cellStyle name="SAPBEXexcGood2 3 10 4" xfId="26737" xr:uid="{00000000-0005-0000-0000-000080430000}"/>
    <cellStyle name="SAPBEXexcGood2 3 11" xfId="3481" xr:uid="{00000000-0005-0000-0000-000081430000}"/>
    <cellStyle name="SAPBEXexcGood2 3 11 2" xfId="13430" xr:uid="{00000000-0005-0000-0000-000082430000}"/>
    <cellStyle name="SAPBEXexcGood2 3 11 3" xfId="20599" xr:uid="{00000000-0005-0000-0000-000083430000}"/>
    <cellStyle name="SAPBEXexcGood2 3 11 4" xfId="27106" xr:uid="{00000000-0005-0000-0000-000084430000}"/>
    <cellStyle name="SAPBEXexcGood2 3 12" xfId="3650" xr:uid="{00000000-0005-0000-0000-000085430000}"/>
    <cellStyle name="SAPBEXexcGood2 3 12 2" xfId="13575" xr:uid="{00000000-0005-0000-0000-000086430000}"/>
    <cellStyle name="SAPBEXexcGood2 3 12 3" xfId="20736" xr:uid="{00000000-0005-0000-0000-000087430000}"/>
    <cellStyle name="SAPBEXexcGood2 3 12 4" xfId="27235" xr:uid="{00000000-0005-0000-0000-000088430000}"/>
    <cellStyle name="SAPBEXexcGood2 3 13" xfId="4390" xr:uid="{00000000-0005-0000-0000-000089430000}"/>
    <cellStyle name="SAPBEXexcGood2 3 13 2" xfId="14252" xr:uid="{00000000-0005-0000-0000-00008A430000}"/>
    <cellStyle name="SAPBEXexcGood2 3 13 3" xfId="21312" xr:uid="{00000000-0005-0000-0000-00008B430000}"/>
    <cellStyle name="SAPBEXexcGood2 3 13 4" xfId="27786" xr:uid="{00000000-0005-0000-0000-00008C430000}"/>
    <cellStyle name="SAPBEXexcGood2 3 14" xfId="4592" xr:uid="{00000000-0005-0000-0000-00008D430000}"/>
    <cellStyle name="SAPBEXexcGood2 3 14 2" xfId="14454" xr:uid="{00000000-0005-0000-0000-00008E430000}"/>
    <cellStyle name="SAPBEXexcGood2 3 14 3" xfId="21507" xr:uid="{00000000-0005-0000-0000-00008F430000}"/>
    <cellStyle name="SAPBEXexcGood2 3 14 4" xfId="27978" xr:uid="{00000000-0005-0000-0000-000090430000}"/>
    <cellStyle name="SAPBEXexcGood2 3 15" xfId="5285" xr:uid="{00000000-0005-0000-0000-000091430000}"/>
    <cellStyle name="SAPBEXexcGood2 3 15 2" xfId="15142" xr:uid="{00000000-0005-0000-0000-000092430000}"/>
    <cellStyle name="SAPBEXexcGood2 3 15 3" xfId="22184" xr:uid="{00000000-0005-0000-0000-000093430000}"/>
    <cellStyle name="SAPBEXexcGood2 3 15 4" xfId="28647" xr:uid="{00000000-0005-0000-0000-000094430000}"/>
    <cellStyle name="SAPBEXexcGood2 3 16" xfId="4259" xr:uid="{00000000-0005-0000-0000-000095430000}"/>
    <cellStyle name="SAPBEXexcGood2 3 16 2" xfId="14122" xr:uid="{00000000-0005-0000-0000-000096430000}"/>
    <cellStyle name="SAPBEXexcGood2 3 16 3" xfId="21184" xr:uid="{00000000-0005-0000-0000-000097430000}"/>
    <cellStyle name="SAPBEXexcGood2 3 16 4" xfId="27658" xr:uid="{00000000-0005-0000-0000-000098430000}"/>
    <cellStyle name="SAPBEXexcGood2 3 17" xfId="5742" xr:uid="{00000000-0005-0000-0000-000099430000}"/>
    <cellStyle name="SAPBEXexcGood2 3 17 2" xfId="15596" xr:uid="{00000000-0005-0000-0000-00009A430000}"/>
    <cellStyle name="SAPBEXexcGood2 3 17 3" xfId="22624" xr:uid="{00000000-0005-0000-0000-00009B430000}"/>
    <cellStyle name="SAPBEXexcGood2 3 17 4" xfId="29085" xr:uid="{00000000-0005-0000-0000-00009C430000}"/>
    <cellStyle name="SAPBEXexcGood2 3 18" xfId="5920" xr:uid="{00000000-0005-0000-0000-00009D430000}"/>
    <cellStyle name="SAPBEXexcGood2 3 18 2" xfId="15772" xr:uid="{00000000-0005-0000-0000-00009E430000}"/>
    <cellStyle name="SAPBEXexcGood2 3 18 3" xfId="22797" xr:uid="{00000000-0005-0000-0000-00009F430000}"/>
    <cellStyle name="SAPBEXexcGood2 3 18 4" xfId="29258" xr:uid="{00000000-0005-0000-0000-0000A0430000}"/>
    <cellStyle name="SAPBEXexcGood2 3 19" xfId="6293" xr:uid="{00000000-0005-0000-0000-0000A1430000}"/>
    <cellStyle name="SAPBEXexcGood2 3 19 2" xfId="16138" xr:uid="{00000000-0005-0000-0000-0000A2430000}"/>
    <cellStyle name="SAPBEXexcGood2 3 19 3" xfId="23147" xr:uid="{00000000-0005-0000-0000-0000A3430000}"/>
    <cellStyle name="SAPBEXexcGood2 3 19 4" xfId="29601" xr:uid="{00000000-0005-0000-0000-0000A4430000}"/>
    <cellStyle name="SAPBEXexcGood2 3 2" xfId="667" xr:uid="{00000000-0005-0000-0000-0000A5430000}"/>
    <cellStyle name="SAPBEXexcGood2 3 2 10" xfId="5403" xr:uid="{00000000-0005-0000-0000-0000A6430000}"/>
    <cellStyle name="SAPBEXexcGood2 3 2 10 2" xfId="15260" xr:uid="{00000000-0005-0000-0000-0000A7430000}"/>
    <cellStyle name="SAPBEXexcGood2 3 2 10 2 2" xfId="38610" xr:uid="{00000000-0005-0000-0000-0000A8430000}"/>
    <cellStyle name="SAPBEXexcGood2 3 2 10 2 3" xfId="45528" xr:uid="{00000000-0005-0000-0000-0000A9430000}"/>
    <cellStyle name="SAPBEXexcGood2 3 2 10 2 4" xfId="50048" xr:uid="{00000000-0005-0000-0000-0000AA430000}"/>
    <cellStyle name="SAPBEXexcGood2 3 2 10 3" xfId="22301" xr:uid="{00000000-0005-0000-0000-0000AB430000}"/>
    <cellStyle name="SAPBEXexcGood2 3 2 10 4" xfId="28763" xr:uid="{00000000-0005-0000-0000-0000AC430000}"/>
    <cellStyle name="SAPBEXexcGood2 3 2 10 5" xfId="34944" xr:uid="{00000000-0005-0000-0000-0000AD430000}"/>
    <cellStyle name="SAPBEXexcGood2 3 2 10 6" xfId="41982" xr:uid="{00000000-0005-0000-0000-0000AE430000}"/>
    <cellStyle name="SAPBEXexcGood2 3 2 10 7" xfId="51142" xr:uid="{00000000-0005-0000-0000-0000AF430000}"/>
    <cellStyle name="SAPBEXexcGood2 3 2 11" xfId="6616" xr:uid="{00000000-0005-0000-0000-0000B0430000}"/>
    <cellStyle name="SAPBEXexcGood2 3 2 11 2" xfId="16459" xr:uid="{00000000-0005-0000-0000-0000B1430000}"/>
    <cellStyle name="SAPBEXexcGood2 3 2 11 2 2" xfId="39020" xr:uid="{00000000-0005-0000-0000-0000B2430000}"/>
    <cellStyle name="SAPBEXexcGood2 3 2 11 2 3" xfId="45938" xr:uid="{00000000-0005-0000-0000-0000B3430000}"/>
    <cellStyle name="SAPBEXexcGood2 3 2 11 2 4" xfId="50234" xr:uid="{00000000-0005-0000-0000-0000B4430000}"/>
    <cellStyle name="SAPBEXexcGood2 3 2 11 3" xfId="23463" xr:uid="{00000000-0005-0000-0000-0000B5430000}"/>
    <cellStyle name="SAPBEXexcGood2 3 2 11 4" xfId="29912" xr:uid="{00000000-0005-0000-0000-0000B6430000}"/>
    <cellStyle name="SAPBEXexcGood2 3 2 11 5" xfId="35357" xr:uid="{00000000-0005-0000-0000-0000B7430000}"/>
    <cellStyle name="SAPBEXexcGood2 3 2 11 6" xfId="42392" xr:uid="{00000000-0005-0000-0000-0000B8430000}"/>
    <cellStyle name="SAPBEXexcGood2 3 2 11 7" xfId="52443" xr:uid="{00000000-0005-0000-0000-0000B9430000}"/>
    <cellStyle name="SAPBEXexcGood2 3 2 12" xfId="6870" xr:uid="{00000000-0005-0000-0000-0000BA430000}"/>
    <cellStyle name="SAPBEXexcGood2 3 2 12 2" xfId="16660" xr:uid="{00000000-0005-0000-0000-0000BB430000}"/>
    <cellStyle name="SAPBEXexcGood2 3 2 12 2 2" xfId="39059" xr:uid="{00000000-0005-0000-0000-0000BC430000}"/>
    <cellStyle name="SAPBEXexcGood2 3 2 12 2 3" xfId="45977" xr:uid="{00000000-0005-0000-0000-0000BD430000}"/>
    <cellStyle name="SAPBEXexcGood2 3 2 12 2 4" xfId="49627" xr:uid="{00000000-0005-0000-0000-0000BE430000}"/>
    <cellStyle name="SAPBEXexcGood2 3 2 12 3" xfId="23628" xr:uid="{00000000-0005-0000-0000-0000BF430000}"/>
    <cellStyle name="SAPBEXexcGood2 3 2 12 4" xfId="30066" xr:uid="{00000000-0005-0000-0000-0000C0430000}"/>
    <cellStyle name="SAPBEXexcGood2 3 2 12 5" xfId="35396" xr:uid="{00000000-0005-0000-0000-0000C1430000}"/>
    <cellStyle name="SAPBEXexcGood2 3 2 12 6" xfId="42431" xr:uid="{00000000-0005-0000-0000-0000C2430000}"/>
    <cellStyle name="SAPBEXexcGood2 3 2 12 7" xfId="53060" xr:uid="{00000000-0005-0000-0000-0000C3430000}"/>
    <cellStyle name="SAPBEXexcGood2 3 2 13" xfId="6333" xr:uid="{00000000-0005-0000-0000-0000C4430000}"/>
    <cellStyle name="SAPBEXexcGood2 3 2 13 2" xfId="16178" xr:uid="{00000000-0005-0000-0000-0000C5430000}"/>
    <cellStyle name="SAPBEXexcGood2 3 2 13 2 2" xfId="39888" xr:uid="{00000000-0005-0000-0000-0000C6430000}"/>
    <cellStyle name="SAPBEXexcGood2 3 2 13 2 3" xfId="46806" xr:uid="{00000000-0005-0000-0000-0000C7430000}"/>
    <cellStyle name="SAPBEXexcGood2 3 2 13 2 4" xfId="49376" xr:uid="{00000000-0005-0000-0000-0000C8430000}"/>
    <cellStyle name="SAPBEXexcGood2 3 2 13 3" xfId="23186" xr:uid="{00000000-0005-0000-0000-0000C9430000}"/>
    <cellStyle name="SAPBEXexcGood2 3 2 13 4" xfId="29640" xr:uid="{00000000-0005-0000-0000-0000CA430000}"/>
    <cellStyle name="SAPBEXexcGood2 3 2 13 5" xfId="36273" xr:uid="{00000000-0005-0000-0000-0000CB430000}"/>
    <cellStyle name="SAPBEXexcGood2 3 2 13 6" xfId="43260" xr:uid="{00000000-0005-0000-0000-0000CC430000}"/>
    <cellStyle name="SAPBEXexcGood2 3 2 13 7" xfId="53345" xr:uid="{00000000-0005-0000-0000-0000CD430000}"/>
    <cellStyle name="SAPBEXexcGood2 3 2 14" xfId="6103" xr:uid="{00000000-0005-0000-0000-0000CE430000}"/>
    <cellStyle name="SAPBEXexcGood2 3 2 14 2" xfId="15951" xr:uid="{00000000-0005-0000-0000-0000CF430000}"/>
    <cellStyle name="SAPBEXexcGood2 3 2 14 2 2" xfId="39168" xr:uid="{00000000-0005-0000-0000-0000D0430000}"/>
    <cellStyle name="SAPBEXexcGood2 3 2 14 2 3" xfId="46086" xr:uid="{00000000-0005-0000-0000-0000D1430000}"/>
    <cellStyle name="SAPBEXexcGood2 3 2 14 2 4" xfId="48615" xr:uid="{00000000-0005-0000-0000-0000D2430000}"/>
    <cellStyle name="SAPBEXexcGood2 3 2 14 3" xfId="22970" xr:uid="{00000000-0005-0000-0000-0000D3430000}"/>
    <cellStyle name="SAPBEXexcGood2 3 2 14 4" xfId="29429" xr:uid="{00000000-0005-0000-0000-0000D4430000}"/>
    <cellStyle name="SAPBEXexcGood2 3 2 14 5" xfId="35532" xr:uid="{00000000-0005-0000-0000-0000D5430000}"/>
    <cellStyle name="SAPBEXexcGood2 3 2 14 6" xfId="42540" xr:uid="{00000000-0005-0000-0000-0000D6430000}"/>
    <cellStyle name="SAPBEXexcGood2 3 2 14 7" xfId="54347" xr:uid="{00000000-0005-0000-0000-0000D7430000}"/>
    <cellStyle name="SAPBEXexcGood2 3 2 15" xfId="6049" xr:uid="{00000000-0005-0000-0000-0000D8430000}"/>
    <cellStyle name="SAPBEXexcGood2 3 2 15 2" xfId="15898" xr:uid="{00000000-0005-0000-0000-0000D9430000}"/>
    <cellStyle name="SAPBEXexcGood2 3 2 15 2 2" xfId="39487" xr:uid="{00000000-0005-0000-0000-0000DA430000}"/>
    <cellStyle name="SAPBEXexcGood2 3 2 15 2 3" xfId="46405" xr:uid="{00000000-0005-0000-0000-0000DB430000}"/>
    <cellStyle name="SAPBEXexcGood2 3 2 15 2 4" xfId="49592" xr:uid="{00000000-0005-0000-0000-0000DC430000}"/>
    <cellStyle name="SAPBEXexcGood2 3 2 15 3" xfId="22919" xr:uid="{00000000-0005-0000-0000-0000DD430000}"/>
    <cellStyle name="SAPBEXexcGood2 3 2 15 4" xfId="29379" xr:uid="{00000000-0005-0000-0000-0000DE430000}"/>
    <cellStyle name="SAPBEXexcGood2 3 2 15 5" xfId="35856" xr:uid="{00000000-0005-0000-0000-0000DF430000}"/>
    <cellStyle name="SAPBEXexcGood2 3 2 15 6" xfId="42859" xr:uid="{00000000-0005-0000-0000-0000E0430000}"/>
    <cellStyle name="SAPBEXexcGood2 3 2 15 7" xfId="50342" xr:uid="{00000000-0005-0000-0000-0000E1430000}"/>
    <cellStyle name="SAPBEXexcGood2 3 2 16" xfId="7129" xr:uid="{00000000-0005-0000-0000-0000E2430000}"/>
    <cellStyle name="SAPBEXexcGood2 3 2 16 2" xfId="16919" xr:uid="{00000000-0005-0000-0000-0000E3430000}"/>
    <cellStyle name="SAPBEXexcGood2 3 2 16 2 2" xfId="39243" xr:uid="{00000000-0005-0000-0000-0000E4430000}"/>
    <cellStyle name="SAPBEXexcGood2 3 2 16 2 3" xfId="46161" xr:uid="{00000000-0005-0000-0000-0000E5430000}"/>
    <cellStyle name="SAPBEXexcGood2 3 2 16 2 4" xfId="48953" xr:uid="{00000000-0005-0000-0000-0000E6430000}"/>
    <cellStyle name="SAPBEXexcGood2 3 2 16 3" xfId="23882" xr:uid="{00000000-0005-0000-0000-0000E7430000}"/>
    <cellStyle name="SAPBEXexcGood2 3 2 16 4" xfId="30317" xr:uid="{00000000-0005-0000-0000-0000E8430000}"/>
    <cellStyle name="SAPBEXexcGood2 3 2 16 5" xfId="35607" xr:uid="{00000000-0005-0000-0000-0000E9430000}"/>
    <cellStyle name="SAPBEXexcGood2 3 2 16 6" xfId="42615" xr:uid="{00000000-0005-0000-0000-0000EA430000}"/>
    <cellStyle name="SAPBEXexcGood2 3 2 16 7" xfId="54466" xr:uid="{00000000-0005-0000-0000-0000EB430000}"/>
    <cellStyle name="SAPBEXexcGood2 3 2 17" xfId="7361" xr:uid="{00000000-0005-0000-0000-0000EC430000}"/>
    <cellStyle name="SAPBEXexcGood2 3 2 17 2" xfId="17147" xr:uid="{00000000-0005-0000-0000-0000ED430000}"/>
    <cellStyle name="SAPBEXexcGood2 3 2 17 2 2" xfId="39214" xr:uid="{00000000-0005-0000-0000-0000EE430000}"/>
    <cellStyle name="SAPBEXexcGood2 3 2 17 2 3" xfId="46132" xr:uid="{00000000-0005-0000-0000-0000EF430000}"/>
    <cellStyle name="SAPBEXexcGood2 3 2 17 2 4" xfId="48954" xr:uid="{00000000-0005-0000-0000-0000F0430000}"/>
    <cellStyle name="SAPBEXexcGood2 3 2 17 3" xfId="24109" xr:uid="{00000000-0005-0000-0000-0000F1430000}"/>
    <cellStyle name="SAPBEXexcGood2 3 2 17 4" xfId="30538" xr:uid="{00000000-0005-0000-0000-0000F2430000}"/>
    <cellStyle name="SAPBEXexcGood2 3 2 17 5" xfId="35578" xr:uid="{00000000-0005-0000-0000-0000F3430000}"/>
    <cellStyle name="SAPBEXexcGood2 3 2 17 6" xfId="42586" xr:uid="{00000000-0005-0000-0000-0000F4430000}"/>
    <cellStyle name="SAPBEXexcGood2 3 2 17 7" xfId="50497" xr:uid="{00000000-0005-0000-0000-0000F5430000}"/>
    <cellStyle name="SAPBEXexcGood2 3 2 18" xfId="6001" xr:uid="{00000000-0005-0000-0000-0000F6430000}"/>
    <cellStyle name="SAPBEXexcGood2 3 2 18 2" xfId="15852" xr:uid="{00000000-0005-0000-0000-0000F7430000}"/>
    <cellStyle name="SAPBEXexcGood2 3 2 18 2 2" xfId="39654" xr:uid="{00000000-0005-0000-0000-0000F8430000}"/>
    <cellStyle name="SAPBEXexcGood2 3 2 18 2 3" xfId="46572" xr:uid="{00000000-0005-0000-0000-0000F9430000}"/>
    <cellStyle name="SAPBEXexcGood2 3 2 18 2 4" xfId="48534" xr:uid="{00000000-0005-0000-0000-0000FA430000}"/>
    <cellStyle name="SAPBEXexcGood2 3 2 18 3" xfId="22874" xr:uid="{00000000-0005-0000-0000-0000FB430000}"/>
    <cellStyle name="SAPBEXexcGood2 3 2 18 4" xfId="29335" xr:uid="{00000000-0005-0000-0000-0000FC430000}"/>
    <cellStyle name="SAPBEXexcGood2 3 2 18 5" xfId="36027" xr:uid="{00000000-0005-0000-0000-0000FD430000}"/>
    <cellStyle name="SAPBEXexcGood2 3 2 18 6" xfId="43026" xr:uid="{00000000-0005-0000-0000-0000FE430000}"/>
    <cellStyle name="SAPBEXexcGood2 3 2 18 7" xfId="54117" xr:uid="{00000000-0005-0000-0000-0000FF430000}"/>
    <cellStyle name="SAPBEXexcGood2 3 2 19" xfId="6945" xr:uid="{00000000-0005-0000-0000-000000440000}"/>
    <cellStyle name="SAPBEXexcGood2 3 2 19 2" xfId="16735" xr:uid="{00000000-0005-0000-0000-000001440000}"/>
    <cellStyle name="SAPBEXexcGood2 3 2 19 2 2" xfId="40045" xr:uid="{00000000-0005-0000-0000-000002440000}"/>
    <cellStyle name="SAPBEXexcGood2 3 2 19 2 3" xfId="46963" xr:uid="{00000000-0005-0000-0000-000003440000}"/>
    <cellStyle name="SAPBEXexcGood2 3 2 19 2 4" xfId="49692" xr:uid="{00000000-0005-0000-0000-000004440000}"/>
    <cellStyle name="SAPBEXexcGood2 3 2 19 3" xfId="23703" xr:uid="{00000000-0005-0000-0000-000005440000}"/>
    <cellStyle name="SAPBEXexcGood2 3 2 19 4" xfId="30139" xr:uid="{00000000-0005-0000-0000-000006440000}"/>
    <cellStyle name="SAPBEXexcGood2 3 2 19 5" xfId="36460" xr:uid="{00000000-0005-0000-0000-000007440000}"/>
    <cellStyle name="SAPBEXexcGood2 3 2 19 6" xfId="43417" xr:uid="{00000000-0005-0000-0000-000008440000}"/>
    <cellStyle name="SAPBEXexcGood2 3 2 19 7" xfId="54384" xr:uid="{00000000-0005-0000-0000-000009440000}"/>
    <cellStyle name="SAPBEXexcGood2 3 2 2" xfId="2661" xr:uid="{00000000-0005-0000-0000-00000A440000}"/>
    <cellStyle name="SAPBEXexcGood2 3 2 2 2" xfId="12894" xr:uid="{00000000-0005-0000-0000-00000B440000}"/>
    <cellStyle name="SAPBEXexcGood2 3 2 2 2 2" xfId="20297" xr:uid="{00000000-0005-0000-0000-00000C440000}"/>
    <cellStyle name="SAPBEXexcGood2 3 2 2 2 3" xfId="26907" xr:uid="{00000000-0005-0000-0000-00000D440000}"/>
    <cellStyle name="SAPBEXexcGood2 3 2 2 2 4" xfId="37792" xr:uid="{00000000-0005-0000-0000-00000E440000}"/>
    <cellStyle name="SAPBEXexcGood2 3 2 2 2 5" xfId="44733" xr:uid="{00000000-0005-0000-0000-00000F440000}"/>
    <cellStyle name="SAPBEXexcGood2 3 2 2 2 6" xfId="48081" xr:uid="{00000000-0005-0000-0000-000010440000}"/>
    <cellStyle name="SAPBEXexcGood2 3 2 2 3" xfId="10486" xr:uid="{00000000-0005-0000-0000-000011440000}"/>
    <cellStyle name="SAPBEXexcGood2 3 2 2 4" xfId="13251" xr:uid="{00000000-0005-0000-0000-000012440000}"/>
    <cellStyle name="SAPBEXexcGood2 3 2 2 5" xfId="18807" xr:uid="{00000000-0005-0000-0000-000013440000}"/>
    <cellStyle name="SAPBEXexcGood2 3 2 2 6" xfId="34050" xr:uid="{00000000-0005-0000-0000-000014440000}"/>
    <cellStyle name="SAPBEXexcGood2 3 2 2 7" xfId="41182" xr:uid="{00000000-0005-0000-0000-000015440000}"/>
    <cellStyle name="SAPBEXexcGood2 3 2 2 8" xfId="53025" xr:uid="{00000000-0005-0000-0000-000016440000}"/>
    <cellStyle name="SAPBEXexcGood2 3 2 20" xfId="7464" xr:uid="{00000000-0005-0000-0000-000017440000}"/>
    <cellStyle name="SAPBEXexcGood2 3 2 20 2" xfId="17249" xr:uid="{00000000-0005-0000-0000-000018440000}"/>
    <cellStyle name="SAPBEXexcGood2 3 2 20 2 2" xfId="40298" xr:uid="{00000000-0005-0000-0000-000019440000}"/>
    <cellStyle name="SAPBEXexcGood2 3 2 20 2 3" xfId="47216" xr:uid="{00000000-0005-0000-0000-00001A440000}"/>
    <cellStyle name="SAPBEXexcGood2 3 2 20 2 4" xfId="52309" xr:uid="{00000000-0005-0000-0000-00001B440000}"/>
    <cellStyle name="SAPBEXexcGood2 3 2 20 3" xfId="24211" xr:uid="{00000000-0005-0000-0000-00001C440000}"/>
    <cellStyle name="SAPBEXexcGood2 3 2 20 4" xfId="30639" xr:uid="{00000000-0005-0000-0000-00001D440000}"/>
    <cellStyle name="SAPBEXexcGood2 3 2 20 5" xfId="36713" xr:uid="{00000000-0005-0000-0000-00001E440000}"/>
    <cellStyle name="SAPBEXexcGood2 3 2 20 6" xfId="43670" xr:uid="{00000000-0005-0000-0000-00001F440000}"/>
    <cellStyle name="SAPBEXexcGood2 3 2 20 7" xfId="51109" xr:uid="{00000000-0005-0000-0000-000020440000}"/>
    <cellStyle name="SAPBEXexcGood2 3 2 21" xfId="6387" xr:uid="{00000000-0005-0000-0000-000021440000}"/>
    <cellStyle name="SAPBEXexcGood2 3 2 21 2" xfId="16232" xr:uid="{00000000-0005-0000-0000-000022440000}"/>
    <cellStyle name="SAPBEXexcGood2 3 2 21 2 2" xfId="40482" xr:uid="{00000000-0005-0000-0000-000023440000}"/>
    <cellStyle name="SAPBEXexcGood2 3 2 21 2 3" xfId="47400" xr:uid="{00000000-0005-0000-0000-000024440000}"/>
    <cellStyle name="SAPBEXexcGood2 3 2 21 2 4" xfId="47593" xr:uid="{00000000-0005-0000-0000-000025440000}"/>
    <cellStyle name="SAPBEXexcGood2 3 2 21 3" xfId="23239" xr:uid="{00000000-0005-0000-0000-000026440000}"/>
    <cellStyle name="SAPBEXexcGood2 3 2 21 4" xfId="29692" xr:uid="{00000000-0005-0000-0000-000027440000}"/>
    <cellStyle name="SAPBEXexcGood2 3 2 21 5" xfId="36898" xr:uid="{00000000-0005-0000-0000-000028440000}"/>
    <cellStyle name="SAPBEXexcGood2 3 2 21 6" xfId="43854" xr:uid="{00000000-0005-0000-0000-000029440000}"/>
    <cellStyle name="SAPBEXexcGood2 3 2 21 7" xfId="54405" xr:uid="{00000000-0005-0000-0000-00002A440000}"/>
    <cellStyle name="SAPBEXexcGood2 3 2 22" xfId="7574" xr:uid="{00000000-0005-0000-0000-00002B440000}"/>
    <cellStyle name="SAPBEXexcGood2 3 2 22 2" xfId="17359" xr:uid="{00000000-0005-0000-0000-00002C440000}"/>
    <cellStyle name="SAPBEXexcGood2 3 2 22 3" xfId="24320" xr:uid="{00000000-0005-0000-0000-00002D440000}"/>
    <cellStyle name="SAPBEXexcGood2 3 2 22 4" xfId="30748" xr:uid="{00000000-0005-0000-0000-00002E440000}"/>
    <cellStyle name="SAPBEXexcGood2 3 2 22 5" xfId="37152" xr:uid="{00000000-0005-0000-0000-00002F440000}"/>
    <cellStyle name="SAPBEXexcGood2 3 2 22 6" xfId="44098" xr:uid="{00000000-0005-0000-0000-000030440000}"/>
    <cellStyle name="SAPBEXexcGood2 3 2 22 7" xfId="50896" xr:uid="{00000000-0005-0000-0000-000031440000}"/>
    <cellStyle name="SAPBEXexcGood2 3 2 23" xfId="8456" xr:uid="{00000000-0005-0000-0000-000032440000}"/>
    <cellStyle name="SAPBEXexcGood2 3 2 23 2" xfId="18240" xr:uid="{00000000-0005-0000-0000-000033440000}"/>
    <cellStyle name="SAPBEXexcGood2 3 2 23 3" xfId="25177" xr:uid="{00000000-0005-0000-0000-000034440000}"/>
    <cellStyle name="SAPBEXexcGood2 3 2 23 4" xfId="31590" xr:uid="{00000000-0005-0000-0000-000035440000}"/>
    <cellStyle name="SAPBEXexcGood2 3 2 24" xfId="7969" xr:uid="{00000000-0005-0000-0000-000036440000}"/>
    <cellStyle name="SAPBEXexcGood2 3 2 24 2" xfId="17753" xr:uid="{00000000-0005-0000-0000-000037440000}"/>
    <cellStyle name="SAPBEXexcGood2 3 2 24 3" xfId="24702" xr:uid="{00000000-0005-0000-0000-000038440000}"/>
    <cellStyle name="SAPBEXexcGood2 3 2 24 4" xfId="31123" xr:uid="{00000000-0005-0000-0000-000039440000}"/>
    <cellStyle name="SAPBEXexcGood2 3 2 25" xfId="8585" xr:uid="{00000000-0005-0000-0000-00003A440000}"/>
    <cellStyle name="SAPBEXexcGood2 3 2 25 2" xfId="18369" xr:uid="{00000000-0005-0000-0000-00003B440000}"/>
    <cellStyle name="SAPBEXexcGood2 3 2 25 3" xfId="25304" xr:uid="{00000000-0005-0000-0000-00003C440000}"/>
    <cellStyle name="SAPBEXexcGood2 3 2 25 4" xfId="31717" xr:uid="{00000000-0005-0000-0000-00003D440000}"/>
    <cellStyle name="SAPBEXexcGood2 3 2 26" xfId="8617" xr:uid="{00000000-0005-0000-0000-00003E440000}"/>
    <cellStyle name="SAPBEXexcGood2 3 2 26 2" xfId="18401" xr:uid="{00000000-0005-0000-0000-00003F440000}"/>
    <cellStyle name="SAPBEXexcGood2 3 2 26 3" xfId="25336" xr:uid="{00000000-0005-0000-0000-000040440000}"/>
    <cellStyle name="SAPBEXexcGood2 3 2 26 4" xfId="31749" xr:uid="{00000000-0005-0000-0000-000041440000}"/>
    <cellStyle name="SAPBEXexcGood2 3 2 27" xfId="7980" xr:uid="{00000000-0005-0000-0000-000042440000}"/>
    <cellStyle name="SAPBEXexcGood2 3 2 27 2" xfId="17764" xr:uid="{00000000-0005-0000-0000-000043440000}"/>
    <cellStyle name="SAPBEXexcGood2 3 2 27 3" xfId="24713" xr:uid="{00000000-0005-0000-0000-000044440000}"/>
    <cellStyle name="SAPBEXexcGood2 3 2 27 4" xfId="31134" xr:uid="{00000000-0005-0000-0000-000045440000}"/>
    <cellStyle name="SAPBEXexcGood2 3 2 28" xfId="8846" xr:uid="{00000000-0005-0000-0000-000046440000}"/>
    <cellStyle name="SAPBEXexcGood2 3 2 28 2" xfId="18629" xr:uid="{00000000-0005-0000-0000-000047440000}"/>
    <cellStyle name="SAPBEXexcGood2 3 2 28 3" xfId="25556" xr:uid="{00000000-0005-0000-0000-000048440000}"/>
    <cellStyle name="SAPBEXexcGood2 3 2 28 4" xfId="31966" xr:uid="{00000000-0005-0000-0000-000049440000}"/>
    <cellStyle name="SAPBEXexcGood2 3 2 29" xfId="8132" xr:uid="{00000000-0005-0000-0000-00004A440000}"/>
    <cellStyle name="SAPBEXexcGood2 3 2 29 2" xfId="17916" xr:uid="{00000000-0005-0000-0000-00004B440000}"/>
    <cellStyle name="SAPBEXexcGood2 3 2 29 3" xfId="24861" xr:uid="{00000000-0005-0000-0000-00004C440000}"/>
    <cellStyle name="SAPBEXexcGood2 3 2 29 4" xfId="31281" xr:uid="{00000000-0005-0000-0000-00004D440000}"/>
    <cellStyle name="SAPBEXexcGood2 3 2 3" xfId="3763" xr:uid="{00000000-0005-0000-0000-00004E440000}"/>
    <cellStyle name="SAPBEXexcGood2 3 2 3 2" xfId="13685" xr:uid="{00000000-0005-0000-0000-00004F440000}"/>
    <cellStyle name="SAPBEXexcGood2 3 2 3 2 2" xfId="37706" xr:uid="{00000000-0005-0000-0000-000050440000}"/>
    <cellStyle name="SAPBEXexcGood2 3 2 3 2 3" xfId="44650" xr:uid="{00000000-0005-0000-0000-000051440000}"/>
    <cellStyle name="SAPBEXexcGood2 3 2 3 2 4" xfId="47673" xr:uid="{00000000-0005-0000-0000-000052440000}"/>
    <cellStyle name="SAPBEXexcGood2 3 2 3 3" xfId="20839" xr:uid="{00000000-0005-0000-0000-000053440000}"/>
    <cellStyle name="SAPBEXexcGood2 3 2 3 4" xfId="27338" xr:uid="{00000000-0005-0000-0000-000054440000}"/>
    <cellStyle name="SAPBEXexcGood2 3 2 3 5" xfId="33965" xr:uid="{00000000-0005-0000-0000-000055440000}"/>
    <cellStyle name="SAPBEXexcGood2 3 2 3 6" xfId="41099" xr:uid="{00000000-0005-0000-0000-000056440000}"/>
    <cellStyle name="SAPBEXexcGood2 3 2 3 7" xfId="51906" xr:uid="{00000000-0005-0000-0000-000057440000}"/>
    <cellStyle name="SAPBEXexcGood2 3 2 30" xfId="11686" xr:uid="{00000000-0005-0000-0000-000058440000}"/>
    <cellStyle name="SAPBEXexcGood2 3 2 30 2" xfId="19145" xr:uid="{00000000-0005-0000-0000-000059440000}"/>
    <cellStyle name="SAPBEXexcGood2 3 2 30 3" xfId="25777" xr:uid="{00000000-0005-0000-0000-00005A440000}"/>
    <cellStyle name="SAPBEXexcGood2 3 2 31" xfId="9419" xr:uid="{00000000-0005-0000-0000-00005B440000}"/>
    <cellStyle name="SAPBEXexcGood2 3 2 32" xfId="11505" xr:uid="{00000000-0005-0000-0000-00005C440000}"/>
    <cellStyle name="SAPBEXexcGood2 3 2 33" xfId="32199" xr:uid="{00000000-0005-0000-0000-00005D440000}"/>
    <cellStyle name="SAPBEXexcGood2 3 2 34" xfId="32122" xr:uid="{00000000-0005-0000-0000-00005E440000}"/>
    <cellStyle name="SAPBEXexcGood2 3 2 35" xfId="49988" xr:uid="{00000000-0005-0000-0000-00005F440000}"/>
    <cellStyle name="SAPBEXexcGood2 3 2 4" xfId="4028" xr:uid="{00000000-0005-0000-0000-000060440000}"/>
    <cellStyle name="SAPBEXexcGood2 3 2 4 2" xfId="13915" xr:uid="{00000000-0005-0000-0000-000061440000}"/>
    <cellStyle name="SAPBEXexcGood2 3 2 4 2 2" xfId="37309" xr:uid="{00000000-0005-0000-0000-000062440000}"/>
    <cellStyle name="SAPBEXexcGood2 3 2 4 2 3" xfId="44255" xr:uid="{00000000-0005-0000-0000-000063440000}"/>
    <cellStyle name="SAPBEXexcGood2 3 2 4 2 4" xfId="47814" xr:uid="{00000000-0005-0000-0000-000064440000}"/>
    <cellStyle name="SAPBEXexcGood2 3 2 4 3" xfId="21011" xr:uid="{00000000-0005-0000-0000-000065440000}"/>
    <cellStyle name="SAPBEXexcGood2 3 2 4 4" xfId="27507" xr:uid="{00000000-0005-0000-0000-000066440000}"/>
    <cellStyle name="SAPBEXexcGood2 3 2 4 5" xfId="33561" xr:uid="{00000000-0005-0000-0000-000067440000}"/>
    <cellStyle name="SAPBEXexcGood2 3 2 4 6" xfId="40697" xr:uid="{00000000-0005-0000-0000-000068440000}"/>
    <cellStyle name="SAPBEXexcGood2 3 2 4 7" xfId="51730" xr:uid="{00000000-0005-0000-0000-000069440000}"/>
    <cellStyle name="SAPBEXexcGood2 3 2 5" xfId="4992" xr:uid="{00000000-0005-0000-0000-00006A440000}"/>
    <cellStyle name="SAPBEXexcGood2 3 2 5 2" xfId="14849" xr:uid="{00000000-0005-0000-0000-00006B440000}"/>
    <cellStyle name="SAPBEXexcGood2 3 2 5 2 2" xfId="37919" xr:uid="{00000000-0005-0000-0000-00006C440000}"/>
    <cellStyle name="SAPBEXexcGood2 3 2 5 2 3" xfId="44859" xr:uid="{00000000-0005-0000-0000-00006D440000}"/>
    <cellStyle name="SAPBEXexcGood2 3 2 5 2 4" xfId="47667" xr:uid="{00000000-0005-0000-0000-00006E440000}"/>
    <cellStyle name="SAPBEXexcGood2 3 2 5 3" xfId="21895" xr:uid="{00000000-0005-0000-0000-00006F440000}"/>
    <cellStyle name="SAPBEXexcGood2 3 2 5 4" xfId="28359" xr:uid="{00000000-0005-0000-0000-000070440000}"/>
    <cellStyle name="SAPBEXexcGood2 3 2 5 5" xfId="34176" xr:uid="{00000000-0005-0000-0000-000071440000}"/>
    <cellStyle name="SAPBEXexcGood2 3 2 5 6" xfId="41308" xr:uid="{00000000-0005-0000-0000-000072440000}"/>
    <cellStyle name="SAPBEXexcGood2 3 2 5 7" xfId="52872" xr:uid="{00000000-0005-0000-0000-000073440000}"/>
    <cellStyle name="SAPBEXexcGood2 3 2 6" xfId="5121" xr:uid="{00000000-0005-0000-0000-000074440000}"/>
    <cellStyle name="SAPBEXexcGood2 3 2 6 2" xfId="14978" xr:uid="{00000000-0005-0000-0000-000075440000}"/>
    <cellStyle name="SAPBEXexcGood2 3 2 6 2 2" xfId="37416" xr:uid="{00000000-0005-0000-0000-000076440000}"/>
    <cellStyle name="SAPBEXexcGood2 3 2 6 2 3" xfId="44361" xr:uid="{00000000-0005-0000-0000-000077440000}"/>
    <cellStyle name="SAPBEXexcGood2 3 2 6 2 4" xfId="51364" xr:uid="{00000000-0005-0000-0000-000078440000}"/>
    <cellStyle name="SAPBEXexcGood2 3 2 6 3" xfId="22021" xr:uid="{00000000-0005-0000-0000-000079440000}"/>
    <cellStyle name="SAPBEXexcGood2 3 2 6 4" xfId="28484" xr:uid="{00000000-0005-0000-0000-00007A440000}"/>
    <cellStyle name="SAPBEXexcGood2 3 2 6 5" xfId="33673" xr:uid="{00000000-0005-0000-0000-00007B440000}"/>
    <cellStyle name="SAPBEXexcGood2 3 2 6 6" xfId="40808" xr:uid="{00000000-0005-0000-0000-00007C440000}"/>
    <cellStyle name="SAPBEXexcGood2 3 2 6 7" xfId="50603" xr:uid="{00000000-0005-0000-0000-00007D440000}"/>
    <cellStyle name="SAPBEXexcGood2 3 2 7" xfId="4324" xr:uid="{00000000-0005-0000-0000-00007E440000}"/>
    <cellStyle name="SAPBEXexcGood2 3 2 7 2" xfId="14186" xr:uid="{00000000-0005-0000-0000-00007F440000}"/>
    <cellStyle name="SAPBEXexcGood2 3 2 7 2 2" xfId="37480" xr:uid="{00000000-0005-0000-0000-000080440000}"/>
    <cellStyle name="SAPBEXexcGood2 3 2 7 2 3" xfId="44425" xr:uid="{00000000-0005-0000-0000-000081440000}"/>
    <cellStyle name="SAPBEXexcGood2 3 2 7 2 4" xfId="52338" xr:uid="{00000000-0005-0000-0000-000082440000}"/>
    <cellStyle name="SAPBEXexcGood2 3 2 7 3" xfId="21247" xr:uid="{00000000-0005-0000-0000-000083440000}"/>
    <cellStyle name="SAPBEXexcGood2 3 2 7 4" xfId="27721" xr:uid="{00000000-0005-0000-0000-000084440000}"/>
    <cellStyle name="SAPBEXexcGood2 3 2 7 5" xfId="33739" xr:uid="{00000000-0005-0000-0000-000085440000}"/>
    <cellStyle name="SAPBEXexcGood2 3 2 7 6" xfId="40874" xr:uid="{00000000-0005-0000-0000-000086440000}"/>
    <cellStyle name="SAPBEXexcGood2 3 2 7 7" xfId="54501" xr:uid="{00000000-0005-0000-0000-000087440000}"/>
    <cellStyle name="SAPBEXexcGood2 3 2 8" xfId="4614" xr:uid="{00000000-0005-0000-0000-000088440000}"/>
    <cellStyle name="SAPBEXexcGood2 3 2 8 2" xfId="14476" xr:uid="{00000000-0005-0000-0000-000089440000}"/>
    <cellStyle name="SAPBEXexcGood2 3 2 8 2 2" xfId="38376" xr:uid="{00000000-0005-0000-0000-00008A440000}"/>
    <cellStyle name="SAPBEXexcGood2 3 2 8 2 3" xfId="45294" xr:uid="{00000000-0005-0000-0000-00008B440000}"/>
    <cellStyle name="SAPBEXexcGood2 3 2 8 2 4" xfId="50202" xr:uid="{00000000-0005-0000-0000-00008C440000}"/>
    <cellStyle name="SAPBEXexcGood2 3 2 8 3" xfId="21528" xr:uid="{00000000-0005-0000-0000-00008D440000}"/>
    <cellStyle name="SAPBEXexcGood2 3 2 8 4" xfId="27999" xr:uid="{00000000-0005-0000-0000-00008E440000}"/>
    <cellStyle name="SAPBEXexcGood2 3 2 8 5" xfId="34710" xr:uid="{00000000-0005-0000-0000-00008F440000}"/>
    <cellStyle name="SAPBEXexcGood2 3 2 8 6" xfId="41748" xr:uid="{00000000-0005-0000-0000-000090440000}"/>
    <cellStyle name="SAPBEXexcGood2 3 2 8 7" xfId="54236" xr:uid="{00000000-0005-0000-0000-000091440000}"/>
    <cellStyle name="SAPBEXexcGood2 3 2 9" xfId="4735" xr:uid="{00000000-0005-0000-0000-000092440000}"/>
    <cellStyle name="SAPBEXexcGood2 3 2 9 2" xfId="14597" xr:uid="{00000000-0005-0000-0000-000093440000}"/>
    <cellStyle name="SAPBEXexcGood2 3 2 9 2 2" xfId="38454" xr:uid="{00000000-0005-0000-0000-000094440000}"/>
    <cellStyle name="SAPBEXexcGood2 3 2 9 2 3" xfId="45372" xr:uid="{00000000-0005-0000-0000-000095440000}"/>
    <cellStyle name="SAPBEXexcGood2 3 2 9 2 4" xfId="47662" xr:uid="{00000000-0005-0000-0000-000096440000}"/>
    <cellStyle name="SAPBEXexcGood2 3 2 9 3" xfId="21646" xr:uid="{00000000-0005-0000-0000-000097440000}"/>
    <cellStyle name="SAPBEXexcGood2 3 2 9 4" xfId="28116" xr:uid="{00000000-0005-0000-0000-000098440000}"/>
    <cellStyle name="SAPBEXexcGood2 3 2 9 5" xfId="34788" xr:uid="{00000000-0005-0000-0000-000099440000}"/>
    <cellStyle name="SAPBEXexcGood2 3 2 9 6" xfId="41826" xr:uid="{00000000-0005-0000-0000-00009A440000}"/>
    <cellStyle name="SAPBEXexcGood2 3 2 9 7" xfId="51438" xr:uid="{00000000-0005-0000-0000-00009B440000}"/>
    <cellStyle name="SAPBEXexcGood2 3 20" xfId="8332" xr:uid="{00000000-0005-0000-0000-00009C440000}"/>
    <cellStyle name="SAPBEXexcGood2 3 20 2" xfId="18116" xr:uid="{00000000-0005-0000-0000-00009D440000}"/>
    <cellStyle name="SAPBEXexcGood2 3 20 3" xfId="25056" xr:uid="{00000000-0005-0000-0000-00009E440000}"/>
    <cellStyle name="SAPBEXexcGood2 3 20 4" xfId="31472" xr:uid="{00000000-0005-0000-0000-00009F440000}"/>
    <cellStyle name="SAPBEXexcGood2 3 21" xfId="8812" xr:uid="{00000000-0005-0000-0000-0000A0440000}"/>
    <cellStyle name="SAPBEXexcGood2 3 21 2" xfId="18595" xr:uid="{00000000-0005-0000-0000-0000A1440000}"/>
    <cellStyle name="SAPBEXexcGood2 3 21 3" xfId="25526" xr:uid="{00000000-0005-0000-0000-0000A2440000}"/>
    <cellStyle name="SAPBEXexcGood2 3 21 4" xfId="31937" xr:uid="{00000000-0005-0000-0000-0000A3440000}"/>
    <cellStyle name="SAPBEXexcGood2 3 22" xfId="11574" xr:uid="{00000000-0005-0000-0000-0000A4440000}"/>
    <cellStyle name="SAPBEXexcGood2 3 22 2" xfId="19033" xr:uid="{00000000-0005-0000-0000-0000A5440000}"/>
    <cellStyle name="SAPBEXexcGood2 3 22 3" xfId="25665" xr:uid="{00000000-0005-0000-0000-0000A6440000}"/>
    <cellStyle name="SAPBEXexcGood2 3 23" xfId="9289" xr:uid="{00000000-0005-0000-0000-0000A7440000}"/>
    <cellStyle name="SAPBEXexcGood2 3 24" xfId="12643" xr:uid="{00000000-0005-0000-0000-0000A8440000}"/>
    <cellStyle name="SAPBEXexcGood2 3 25" xfId="50885" xr:uid="{00000000-0005-0000-0000-0000A9440000}"/>
    <cellStyle name="SAPBEXexcGood2 3 3" xfId="927" xr:uid="{00000000-0005-0000-0000-0000AA440000}"/>
    <cellStyle name="SAPBEXexcGood2 3 3 2" xfId="2786" xr:uid="{00000000-0005-0000-0000-0000AB440000}"/>
    <cellStyle name="SAPBEXexcGood2 3 3 2 2" xfId="13013" xr:uid="{00000000-0005-0000-0000-0000AC440000}"/>
    <cellStyle name="SAPBEXexcGood2 3 3 2 2 2" xfId="20409" xr:uid="{00000000-0005-0000-0000-0000AD440000}"/>
    <cellStyle name="SAPBEXexcGood2 3 3 2 2 3" xfId="27016" xr:uid="{00000000-0005-0000-0000-0000AE440000}"/>
    <cellStyle name="SAPBEXexcGood2 3 3 2 3" xfId="10633" xr:uid="{00000000-0005-0000-0000-0000AF440000}"/>
    <cellStyle name="SAPBEXexcGood2 3 3 2 4" xfId="9355" xr:uid="{00000000-0005-0000-0000-0000B0440000}"/>
    <cellStyle name="SAPBEXexcGood2 3 3 2 5" xfId="11481" xr:uid="{00000000-0005-0000-0000-0000B1440000}"/>
    <cellStyle name="SAPBEXexcGood2 3 3 2 6" xfId="37701" xr:uid="{00000000-0005-0000-0000-0000B2440000}"/>
    <cellStyle name="SAPBEXexcGood2 3 3 2 7" xfId="44645" xr:uid="{00000000-0005-0000-0000-0000B3440000}"/>
    <cellStyle name="SAPBEXexcGood2 3 3 2 8" xfId="47809" xr:uid="{00000000-0005-0000-0000-0000B4440000}"/>
    <cellStyle name="SAPBEXexcGood2 3 3 3" xfId="11806" xr:uid="{00000000-0005-0000-0000-0000B5440000}"/>
    <cellStyle name="SAPBEXexcGood2 3 3 3 2" xfId="19265" xr:uid="{00000000-0005-0000-0000-0000B6440000}"/>
    <cellStyle name="SAPBEXexcGood2 3 3 3 3" xfId="25897" xr:uid="{00000000-0005-0000-0000-0000B7440000}"/>
    <cellStyle name="SAPBEXexcGood2 3 3 4" xfId="9627" xr:uid="{00000000-0005-0000-0000-0000B8440000}"/>
    <cellStyle name="SAPBEXexcGood2 3 3 5" xfId="8935" xr:uid="{00000000-0005-0000-0000-0000B9440000}"/>
    <cellStyle name="SAPBEXexcGood2 3 3 6" xfId="33960" xr:uid="{00000000-0005-0000-0000-0000BA440000}"/>
    <cellStyle name="SAPBEXexcGood2 3 3 7" xfId="41094" xr:uid="{00000000-0005-0000-0000-0000BB440000}"/>
    <cellStyle name="SAPBEXexcGood2 3 3 8" xfId="54146" xr:uid="{00000000-0005-0000-0000-0000BC440000}"/>
    <cellStyle name="SAPBEXexcGood2 3 4" xfId="1202" xr:uid="{00000000-0005-0000-0000-0000BD440000}"/>
    <cellStyle name="SAPBEXexcGood2 3 4 2" xfId="10831" xr:uid="{00000000-0005-0000-0000-0000BE440000}"/>
    <cellStyle name="SAPBEXexcGood2 3 4 2 2" xfId="13718" xr:uid="{00000000-0005-0000-0000-0000BF440000}"/>
    <cellStyle name="SAPBEXexcGood2 3 4 2 3" xfId="38281" xr:uid="{00000000-0005-0000-0000-0000C0440000}"/>
    <cellStyle name="SAPBEXexcGood2 3 4 2 4" xfId="45199" xr:uid="{00000000-0005-0000-0000-0000C1440000}"/>
    <cellStyle name="SAPBEXexcGood2 3 4 2 5" xfId="49280" xr:uid="{00000000-0005-0000-0000-0000C2440000}"/>
    <cellStyle name="SAPBEXexcGood2 3 4 3" xfId="11981" xr:uid="{00000000-0005-0000-0000-0000C3440000}"/>
    <cellStyle name="SAPBEXexcGood2 3 4 3 2" xfId="19440" xr:uid="{00000000-0005-0000-0000-0000C4440000}"/>
    <cellStyle name="SAPBEXexcGood2 3 4 3 3" xfId="26067" xr:uid="{00000000-0005-0000-0000-0000C5440000}"/>
    <cellStyle name="SAPBEXexcGood2 3 4 4" xfId="9870" xr:uid="{00000000-0005-0000-0000-0000C6440000}"/>
    <cellStyle name="SAPBEXexcGood2 3 4 5" xfId="9255" xr:uid="{00000000-0005-0000-0000-0000C7440000}"/>
    <cellStyle name="SAPBEXexcGood2 3 4 6" xfId="34615" xr:uid="{00000000-0005-0000-0000-0000C8440000}"/>
    <cellStyle name="SAPBEXexcGood2 3 4 7" xfId="41653" xr:uid="{00000000-0005-0000-0000-0000C9440000}"/>
    <cellStyle name="SAPBEXexcGood2 3 4 8" xfId="51598" xr:uid="{00000000-0005-0000-0000-0000CA440000}"/>
    <cellStyle name="SAPBEXexcGood2 3 5" xfId="1149" xr:uid="{00000000-0005-0000-0000-0000CB440000}"/>
    <cellStyle name="SAPBEXexcGood2 3 5 2" xfId="10114" xr:uid="{00000000-0005-0000-0000-0000CC440000}"/>
    <cellStyle name="SAPBEXexcGood2 3 5 2 2" xfId="9092" xr:uid="{00000000-0005-0000-0000-0000CD440000}"/>
    <cellStyle name="SAPBEXexcGood2 3 5 2 3" xfId="38753" xr:uid="{00000000-0005-0000-0000-0000CE440000}"/>
    <cellStyle name="SAPBEXexcGood2 3 5 2 4" xfId="45671" xr:uid="{00000000-0005-0000-0000-0000CF440000}"/>
    <cellStyle name="SAPBEXexcGood2 3 5 2 5" xfId="48284" xr:uid="{00000000-0005-0000-0000-0000D0440000}"/>
    <cellStyle name="SAPBEXexcGood2 3 5 3" xfId="10779" xr:uid="{00000000-0005-0000-0000-0000D1440000}"/>
    <cellStyle name="SAPBEXexcGood2 3 5 3 2" xfId="9710" xr:uid="{00000000-0005-0000-0000-0000D2440000}"/>
    <cellStyle name="SAPBEXexcGood2 3 5 4" xfId="11934" xr:uid="{00000000-0005-0000-0000-0000D3440000}"/>
    <cellStyle name="SAPBEXexcGood2 3 5 4 2" xfId="19393" xr:uid="{00000000-0005-0000-0000-0000D4440000}"/>
    <cellStyle name="SAPBEXexcGood2 3 5 4 3" xfId="26021" xr:uid="{00000000-0005-0000-0000-0000D5440000}"/>
    <cellStyle name="SAPBEXexcGood2 3 5 5" xfId="9817" xr:uid="{00000000-0005-0000-0000-0000D6440000}"/>
    <cellStyle name="SAPBEXexcGood2 3 5 6" xfId="12969" xr:uid="{00000000-0005-0000-0000-0000D7440000}"/>
    <cellStyle name="SAPBEXexcGood2 3 5 7" xfId="35088" xr:uid="{00000000-0005-0000-0000-0000D8440000}"/>
    <cellStyle name="SAPBEXexcGood2 3 5 8" xfId="42125" xr:uid="{00000000-0005-0000-0000-0000D9440000}"/>
    <cellStyle name="SAPBEXexcGood2 3 5 9" xfId="54131" xr:uid="{00000000-0005-0000-0000-0000DA440000}"/>
    <cellStyle name="SAPBEXexcGood2 3 6" xfId="1516" xr:uid="{00000000-0005-0000-0000-0000DB440000}"/>
    <cellStyle name="SAPBEXexcGood2 3 6 2" xfId="12175" xr:uid="{00000000-0005-0000-0000-0000DC440000}"/>
    <cellStyle name="SAPBEXexcGood2 3 6 2 2" xfId="19634" xr:uid="{00000000-0005-0000-0000-0000DD440000}"/>
    <cellStyle name="SAPBEXexcGood2 3 6 2 3" xfId="26257" xr:uid="{00000000-0005-0000-0000-0000DE440000}"/>
    <cellStyle name="SAPBEXexcGood2 3 6 2 4" xfId="38724" xr:uid="{00000000-0005-0000-0000-0000DF440000}"/>
    <cellStyle name="SAPBEXexcGood2 3 6 2 5" xfId="45642" xr:uid="{00000000-0005-0000-0000-0000E0440000}"/>
    <cellStyle name="SAPBEXexcGood2 3 6 2 6" xfId="47795" xr:uid="{00000000-0005-0000-0000-0000E1440000}"/>
    <cellStyle name="SAPBEXexcGood2 3 6 3" xfId="11068" xr:uid="{00000000-0005-0000-0000-0000E2440000}"/>
    <cellStyle name="SAPBEXexcGood2 3 6 4" xfId="18720" xr:uid="{00000000-0005-0000-0000-0000E3440000}"/>
    <cellStyle name="SAPBEXexcGood2 3 6 5" xfId="35059" xr:uid="{00000000-0005-0000-0000-0000E4440000}"/>
    <cellStyle name="SAPBEXexcGood2 3 6 6" xfId="42096" xr:uid="{00000000-0005-0000-0000-0000E5440000}"/>
    <cellStyle name="SAPBEXexcGood2 3 6 7" xfId="53482" xr:uid="{00000000-0005-0000-0000-0000E6440000}"/>
    <cellStyle name="SAPBEXexcGood2 3 7" xfId="1943" xr:uid="{00000000-0005-0000-0000-0000E7440000}"/>
    <cellStyle name="SAPBEXexcGood2 3 7 2" xfId="12295" xr:uid="{00000000-0005-0000-0000-0000E8440000}"/>
    <cellStyle name="SAPBEXexcGood2 3 7 2 2" xfId="19754" xr:uid="{00000000-0005-0000-0000-0000E9440000}"/>
    <cellStyle name="SAPBEXexcGood2 3 7 2 3" xfId="26377" xr:uid="{00000000-0005-0000-0000-0000EA440000}"/>
    <cellStyle name="SAPBEXexcGood2 3 7 2 4" xfId="39353" xr:uid="{00000000-0005-0000-0000-0000EB440000}"/>
    <cellStyle name="SAPBEXexcGood2 3 7 2 5" xfId="46271" xr:uid="{00000000-0005-0000-0000-0000EC440000}"/>
    <cellStyle name="SAPBEXexcGood2 3 7 2 6" xfId="49449" xr:uid="{00000000-0005-0000-0000-0000ED440000}"/>
    <cellStyle name="SAPBEXexcGood2 3 7 3" xfId="11365" xr:uid="{00000000-0005-0000-0000-0000EE440000}"/>
    <cellStyle name="SAPBEXexcGood2 3 7 4" xfId="18898" xr:uid="{00000000-0005-0000-0000-0000EF440000}"/>
    <cellStyle name="SAPBEXexcGood2 3 7 5" xfId="35719" xr:uid="{00000000-0005-0000-0000-0000F0440000}"/>
    <cellStyle name="SAPBEXexcGood2 3 7 6" xfId="42725" xr:uid="{00000000-0005-0000-0000-0000F1440000}"/>
    <cellStyle name="SAPBEXexcGood2 3 7 7" xfId="52322" xr:uid="{00000000-0005-0000-0000-0000F2440000}"/>
    <cellStyle name="SAPBEXexcGood2 3 8" xfId="2155" xr:uid="{00000000-0005-0000-0000-0000F3440000}"/>
    <cellStyle name="SAPBEXexcGood2 3 8 2" xfId="12419" xr:uid="{00000000-0005-0000-0000-0000F4440000}"/>
    <cellStyle name="SAPBEXexcGood2 3 8 2 2" xfId="19875" xr:uid="{00000000-0005-0000-0000-0000F5440000}"/>
    <cellStyle name="SAPBEXexcGood2 3 8 2 3" xfId="26497" xr:uid="{00000000-0005-0000-0000-0000F6440000}"/>
    <cellStyle name="SAPBEXexcGood2 3 8 2 4" xfId="40379" xr:uid="{00000000-0005-0000-0000-0000F7440000}"/>
    <cellStyle name="SAPBEXexcGood2 3 8 2 5" xfId="47297" xr:uid="{00000000-0005-0000-0000-0000F8440000}"/>
    <cellStyle name="SAPBEXexcGood2 3 8 2 6" xfId="48013" xr:uid="{00000000-0005-0000-0000-0000F9440000}"/>
    <cellStyle name="SAPBEXexcGood2 3 8 3" xfId="10351" xr:uid="{00000000-0005-0000-0000-0000FA440000}"/>
    <cellStyle name="SAPBEXexcGood2 3 8 4" xfId="13263" xr:uid="{00000000-0005-0000-0000-0000FB440000}"/>
    <cellStyle name="SAPBEXexcGood2 3 8 5" xfId="19917" xr:uid="{00000000-0005-0000-0000-0000FC440000}"/>
    <cellStyle name="SAPBEXexcGood2 3 8 6" xfId="36795" xr:uid="{00000000-0005-0000-0000-0000FD440000}"/>
    <cellStyle name="SAPBEXexcGood2 3 8 7" xfId="43751" xr:uid="{00000000-0005-0000-0000-0000FE440000}"/>
    <cellStyle name="SAPBEXexcGood2 3 8 8" xfId="53757" xr:uid="{00000000-0005-0000-0000-0000FF440000}"/>
    <cellStyle name="SAPBEXexcGood2 3 9" xfId="2309" xr:uid="{00000000-0005-0000-0000-000000450000}"/>
    <cellStyle name="SAPBEXexcGood2 3 9 2" xfId="12562" xr:uid="{00000000-0005-0000-0000-000001450000}"/>
    <cellStyle name="SAPBEXexcGood2 3 9 3" xfId="19999" xr:uid="{00000000-0005-0000-0000-000002450000}"/>
    <cellStyle name="SAPBEXexcGood2 3 9 4" xfId="26617" xr:uid="{00000000-0005-0000-0000-000003450000}"/>
    <cellStyle name="SAPBEXexcGood2 3 9 5" xfId="37049" xr:uid="{00000000-0005-0000-0000-000004450000}"/>
    <cellStyle name="SAPBEXexcGood2 3 9 6" xfId="43995" xr:uid="{00000000-0005-0000-0000-000005450000}"/>
    <cellStyle name="SAPBEXexcGood2 3 9 7" xfId="50541" xr:uid="{00000000-0005-0000-0000-000006450000}"/>
    <cellStyle name="SAPBEXexcGood2 4" xfId="364" xr:uid="{00000000-0005-0000-0000-000007450000}"/>
    <cellStyle name="SAPBEXexcGood2 4 10" xfId="5405" xr:uid="{00000000-0005-0000-0000-000008450000}"/>
    <cellStyle name="SAPBEXexcGood2 4 10 2" xfId="15262" xr:uid="{00000000-0005-0000-0000-000009450000}"/>
    <cellStyle name="SAPBEXexcGood2 4 10 2 2" xfId="38543" xr:uid="{00000000-0005-0000-0000-00000A450000}"/>
    <cellStyle name="SAPBEXexcGood2 4 10 2 3" xfId="45461" xr:uid="{00000000-0005-0000-0000-00000B450000}"/>
    <cellStyle name="SAPBEXexcGood2 4 10 2 4" xfId="48737" xr:uid="{00000000-0005-0000-0000-00000C450000}"/>
    <cellStyle name="SAPBEXexcGood2 4 10 3" xfId="22303" xr:uid="{00000000-0005-0000-0000-00000D450000}"/>
    <cellStyle name="SAPBEXexcGood2 4 10 4" xfId="28765" xr:uid="{00000000-0005-0000-0000-00000E450000}"/>
    <cellStyle name="SAPBEXexcGood2 4 10 5" xfId="34877" xr:uid="{00000000-0005-0000-0000-00000F450000}"/>
    <cellStyle name="SAPBEXexcGood2 4 10 6" xfId="41915" xr:uid="{00000000-0005-0000-0000-000010450000}"/>
    <cellStyle name="SAPBEXexcGood2 4 10 7" xfId="52077" xr:uid="{00000000-0005-0000-0000-000011450000}"/>
    <cellStyle name="SAPBEXexcGood2 4 11" xfId="6618" xr:uid="{00000000-0005-0000-0000-000012450000}"/>
    <cellStyle name="SAPBEXexcGood2 4 11 2" xfId="16461" xr:uid="{00000000-0005-0000-0000-000013450000}"/>
    <cellStyle name="SAPBEXexcGood2 4 11 2 2" xfId="39022" xr:uid="{00000000-0005-0000-0000-000014450000}"/>
    <cellStyle name="SAPBEXexcGood2 4 11 2 3" xfId="45940" xr:uid="{00000000-0005-0000-0000-000015450000}"/>
    <cellStyle name="SAPBEXexcGood2 4 11 2 4" xfId="48491" xr:uid="{00000000-0005-0000-0000-000016450000}"/>
    <cellStyle name="SAPBEXexcGood2 4 11 3" xfId="23465" xr:uid="{00000000-0005-0000-0000-000017450000}"/>
    <cellStyle name="SAPBEXexcGood2 4 11 4" xfId="29914" xr:uid="{00000000-0005-0000-0000-000018450000}"/>
    <cellStyle name="SAPBEXexcGood2 4 11 5" xfId="35359" xr:uid="{00000000-0005-0000-0000-000019450000}"/>
    <cellStyle name="SAPBEXexcGood2 4 11 6" xfId="42394" xr:uid="{00000000-0005-0000-0000-00001A450000}"/>
    <cellStyle name="SAPBEXexcGood2 4 11 7" xfId="51898" xr:uid="{00000000-0005-0000-0000-00001B450000}"/>
    <cellStyle name="SAPBEXexcGood2 4 12" xfId="6872" xr:uid="{00000000-0005-0000-0000-00001C450000}"/>
    <cellStyle name="SAPBEXexcGood2 4 12 2" xfId="16662" xr:uid="{00000000-0005-0000-0000-00001D450000}"/>
    <cellStyle name="SAPBEXexcGood2 4 12 2 2" xfId="38866" xr:uid="{00000000-0005-0000-0000-00001E450000}"/>
    <cellStyle name="SAPBEXexcGood2 4 12 2 3" xfId="45784" xr:uid="{00000000-0005-0000-0000-00001F450000}"/>
    <cellStyle name="SAPBEXexcGood2 4 12 2 4" xfId="49472" xr:uid="{00000000-0005-0000-0000-000020450000}"/>
    <cellStyle name="SAPBEXexcGood2 4 12 3" xfId="23630" xr:uid="{00000000-0005-0000-0000-000021450000}"/>
    <cellStyle name="SAPBEXexcGood2 4 12 4" xfId="30068" xr:uid="{00000000-0005-0000-0000-000022450000}"/>
    <cellStyle name="SAPBEXexcGood2 4 12 5" xfId="35202" xr:uid="{00000000-0005-0000-0000-000023450000}"/>
    <cellStyle name="SAPBEXexcGood2 4 12 6" xfId="42238" xr:uid="{00000000-0005-0000-0000-000024450000}"/>
    <cellStyle name="SAPBEXexcGood2 4 12 7" xfId="51988" xr:uid="{00000000-0005-0000-0000-000025450000}"/>
    <cellStyle name="SAPBEXexcGood2 4 13" xfId="6541" xr:uid="{00000000-0005-0000-0000-000026450000}"/>
    <cellStyle name="SAPBEXexcGood2 4 13 2" xfId="16384" xr:uid="{00000000-0005-0000-0000-000027450000}"/>
    <cellStyle name="SAPBEXexcGood2 4 13 2 2" xfId="39890" xr:uid="{00000000-0005-0000-0000-000028450000}"/>
    <cellStyle name="SAPBEXexcGood2 4 13 2 3" xfId="46808" xr:uid="{00000000-0005-0000-0000-000029450000}"/>
    <cellStyle name="SAPBEXexcGood2 4 13 2 4" xfId="48591" xr:uid="{00000000-0005-0000-0000-00002A450000}"/>
    <cellStyle name="SAPBEXexcGood2 4 13 3" xfId="23391" xr:uid="{00000000-0005-0000-0000-00002B450000}"/>
    <cellStyle name="SAPBEXexcGood2 4 13 4" xfId="29841" xr:uid="{00000000-0005-0000-0000-00002C450000}"/>
    <cellStyle name="SAPBEXexcGood2 4 13 5" xfId="36275" xr:uid="{00000000-0005-0000-0000-00002D450000}"/>
    <cellStyle name="SAPBEXexcGood2 4 13 6" xfId="43262" xr:uid="{00000000-0005-0000-0000-00002E450000}"/>
    <cellStyle name="SAPBEXexcGood2 4 13 7" xfId="53297" xr:uid="{00000000-0005-0000-0000-00002F450000}"/>
    <cellStyle name="SAPBEXexcGood2 4 14" xfId="6015" xr:uid="{00000000-0005-0000-0000-000030450000}"/>
    <cellStyle name="SAPBEXexcGood2 4 14 2" xfId="15865" xr:uid="{00000000-0005-0000-0000-000031450000}"/>
    <cellStyle name="SAPBEXexcGood2 4 14 2 2" xfId="39166" xr:uid="{00000000-0005-0000-0000-000032450000}"/>
    <cellStyle name="SAPBEXexcGood2 4 14 2 3" xfId="46084" xr:uid="{00000000-0005-0000-0000-000033450000}"/>
    <cellStyle name="SAPBEXexcGood2 4 14 2 4" xfId="49401" xr:uid="{00000000-0005-0000-0000-000034450000}"/>
    <cellStyle name="SAPBEXexcGood2 4 14 3" xfId="22887" xr:uid="{00000000-0005-0000-0000-000035450000}"/>
    <cellStyle name="SAPBEXexcGood2 4 14 4" xfId="29348" xr:uid="{00000000-0005-0000-0000-000036450000}"/>
    <cellStyle name="SAPBEXexcGood2 4 14 5" xfId="35530" xr:uid="{00000000-0005-0000-0000-000037450000}"/>
    <cellStyle name="SAPBEXexcGood2 4 14 6" xfId="42538" xr:uid="{00000000-0005-0000-0000-000038450000}"/>
    <cellStyle name="SAPBEXexcGood2 4 14 7" xfId="53939" xr:uid="{00000000-0005-0000-0000-000039450000}"/>
    <cellStyle name="SAPBEXexcGood2 4 15" xfId="6043" xr:uid="{00000000-0005-0000-0000-00003A450000}"/>
    <cellStyle name="SAPBEXexcGood2 4 15 2" xfId="15892" xr:uid="{00000000-0005-0000-0000-00003B450000}"/>
    <cellStyle name="SAPBEXexcGood2 4 15 2 2" xfId="39691" xr:uid="{00000000-0005-0000-0000-00003C450000}"/>
    <cellStyle name="SAPBEXexcGood2 4 15 2 3" xfId="46609" xr:uid="{00000000-0005-0000-0000-00003D450000}"/>
    <cellStyle name="SAPBEXexcGood2 4 15 2 4" xfId="48359" xr:uid="{00000000-0005-0000-0000-00003E450000}"/>
    <cellStyle name="SAPBEXexcGood2 4 15 3" xfId="22913" xr:uid="{00000000-0005-0000-0000-00003F450000}"/>
    <cellStyle name="SAPBEXexcGood2 4 15 4" xfId="29373" xr:uid="{00000000-0005-0000-0000-000040450000}"/>
    <cellStyle name="SAPBEXexcGood2 4 15 5" xfId="36064" xr:uid="{00000000-0005-0000-0000-000041450000}"/>
    <cellStyle name="SAPBEXexcGood2 4 15 6" xfId="43063" xr:uid="{00000000-0005-0000-0000-000042450000}"/>
    <cellStyle name="SAPBEXexcGood2 4 15 7" xfId="50413" xr:uid="{00000000-0005-0000-0000-000043450000}"/>
    <cellStyle name="SAPBEXexcGood2 4 16" xfId="7159" xr:uid="{00000000-0005-0000-0000-000044450000}"/>
    <cellStyle name="SAPBEXexcGood2 4 16 2" xfId="16949" xr:uid="{00000000-0005-0000-0000-000045450000}"/>
    <cellStyle name="SAPBEXexcGood2 4 16 2 2" xfId="39681" xr:uid="{00000000-0005-0000-0000-000046450000}"/>
    <cellStyle name="SAPBEXexcGood2 4 16 2 3" xfId="46599" xr:uid="{00000000-0005-0000-0000-000047450000}"/>
    <cellStyle name="SAPBEXexcGood2 4 16 2 4" xfId="48910" xr:uid="{00000000-0005-0000-0000-000048450000}"/>
    <cellStyle name="SAPBEXexcGood2 4 16 3" xfId="23912" xr:uid="{00000000-0005-0000-0000-000049450000}"/>
    <cellStyle name="SAPBEXexcGood2 4 16 4" xfId="30346" xr:uid="{00000000-0005-0000-0000-00004A450000}"/>
    <cellStyle name="SAPBEXexcGood2 4 16 5" xfId="36054" xr:uid="{00000000-0005-0000-0000-00004B450000}"/>
    <cellStyle name="SAPBEXexcGood2 4 16 6" xfId="43053" xr:uid="{00000000-0005-0000-0000-00004C450000}"/>
    <cellStyle name="SAPBEXexcGood2 4 16 7" xfId="50917" xr:uid="{00000000-0005-0000-0000-00004D450000}"/>
    <cellStyle name="SAPBEXexcGood2 4 17" xfId="6355" xr:uid="{00000000-0005-0000-0000-00004E450000}"/>
    <cellStyle name="SAPBEXexcGood2 4 17 2" xfId="16200" xr:uid="{00000000-0005-0000-0000-00004F450000}"/>
    <cellStyle name="SAPBEXexcGood2 4 17 2 2" xfId="39692" xr:uid="{00000000-0005-0000-0000-000050450000}"/>
    <cellStyle name="SAPBEXexcGood2 4 17 2 3" xfId="46610" xr:uid="{00000000-0005-0000-0000-000051450000}"/>
    <cellStyle name="SAPBEXexcGood2 4 17 2 4" xfId="48346" xr:uid="{00000000-0005-0000-0000-000052450000}"/>
    <cellStyle name="SAPBEXexcGood2 4 17 3" xfId="23207" xr:uid="{00000000-0005-0000-0000-000053450000}"/>
    <cellStyle name="SAPBEXexcGood2 4 17 4" xfId="29661" xr:uid="{00000000-0005-0000-0000-000054450000}"/>
    <cellStyle name="SAPBEXexcGood2 4 17 5" xfId="36065" xr:uid="{00000000-0005-0000-0000-000055450000}"/>
    <cellStyle name="SAPBEXexcGood2 4 17 6" xfId="43064" xr:uid="{00000000-0005-0000-0000-000056450000}"/>
    <cellStyle name="SAPBEXexcGood2 4 17 7" xfId="52990" xr:uid="{00000000-0005-0000-0000-000057450000}"/>
    <cellStyle name="SAPBEXexcGood2 4 18" xfId="5689" xr:uid="{00000000-0005-0000-0000-000058450000}"/>
    <cellStyle name="SAPBEXexcGood2 4 18 2" xfId="15544" xr:uid="{00000000-0005-0000-0000-000059450000}"/>
    <cellStyle name="SAPBEXexcGood2 4 18 2 2" xfId="39327" xr:uid="{00000000-0005-0000-0000-00005A450000}"/>
    <cellStyle name="SAPBEXexcGood2 4 18 2 3" xfId="46245" xr:uid="{00000000-0005-0000-0000-00005B450000}"/>
    <cellStyle name="SAPBEXexcGood2 4 18 2 4" xfId="48951" xr:uid="{00000000-0005-0000-0000-00005C450000}"/>
    <cellStyle name="SAPBEXexcGood2 4 18 3" xfId="22574" xr:uid="{00000000-0005-0000-0000-00005D450000}"/>
    <cellStyle name="SAPBEXexcGood2 4 18 4" xfId="29035" xr:uid="{00000000-0005-0000-0000-00005E450000}"/>
    <cellStyle name="SAPBEXexcGood2 4 18 5" xfId="35693" xr:uid="{00000000-0005-0000-0000-00005F450000}"/>
    <cellStyle name="SAPBEXexcGood2 4 18 6" xfId="42699" xr:uid="{00000000-0005-0000-0000-000060450000}"/>
    <cellStyle name="SAPBEXexcGood2 4 18 7" xfId="52788" xr:uid="{00000000-0005-0000-0000-000061450000}"/>
    <cellStyle name="SAPBEXexcGood2 4 19" xfId="7333" xr:uid="{00000000-0005-0000-0000-000062450000}"/>
    <cellStyle name="SAPBEXexcGood2 4 19 2" xfId="17119" xr:uid="{00000000-0005-0000-0000-000063450000}"/>
    <cellStyle name="SAPBEXexcGood2 4 19 2 2" xfId="40193" xr:uid="{00000000-0005-0000-0000-000064450000}"/>
    <cellStyle name="SAPBEXexcGood2 4 19 2 3" xfId="47111" xr:uid="{00000000-0005-0000-0000-000065450000}"/>
    <cellStyle name="SAPBEXexcGood2 4 19 2 4" xfId="50596" xr:uid="{00000000-0005-0000-0000-000066450000}"/>
    <cellStyle name="SAPBEXexcGood2 4 19 3" xfId="24081" xr:uid="{00000000-0005-0000-0000-000067450000}"/>
    <cellStyle name="SAPBEXexcGood2 4 19 4" xfId="30510" xr:uid="{00000000-0005-0000-0000-000068450000}"/>
    <cellStyle name="SAPBEXexcGood2 4 19 5" xfId="36608" xr:uid="{00000000-0005-0000-0000-000069450000}"/>
    <cellStyle name="SAPBEXexcGood2 4 19 6" xfId="43565" xr:uid="{00000000-0005-0000-0000-00006A450000}"/>
    <cellStyle name="SAPBEXexcGood2 4 19 7" xfId="50880" xr:uid="{00000000-0005-0000-0000-00006B450000}"/>
    <cellStyle name="SAPBEXexcGood2 4 2" xfId="2596" xr:uid="{00000000-0005-0000-0000-00006C450000}"/>
    <cellStyle name="SAPBEXexcGood2 4 2 2" xfId="12831" xr:uid="{00000000-0005-0000-0000-00006D450000}"/>
    <cellStyle name="SAPBEXexcGood2 4 2 2 2" xfId="20237" xr:uid="{00000000-0005-0000-0000-00006E450000}"/>
    <cellStyle name="SAPBEXexcGood2 4 2 2 3" xfId="26848" xr:uid="{00000000-0005-0000-0000-00006F450000}"/>
    <cellStyle name="SAPBEXexcGood2 4 2 2 4" xfId="38097" xr:uid="{00000000-0005-0000-0000-000070450000}"/>
    <cellStyle name="SAPBEXexcGood2 4 2 2 5" xfId="45022" xr:uid="{00000000-0005-0000-0000-000071450000}"/>
    <cellStyle name="SAPBEXexcGood2 4 2 2 6" xfId="48782" xr:uid="{00000000-0005-0000-0000-000072450000}"/>
    <cellStyle name="SAPBEXexcGood2 4 2 3" xfId="10292" xr:uid="{00000000-0005-0000-0000-000073450000}"/>
    <cellStyle name="SAPBEXexcGood2 4 2 4" xfId="9246" xr:uid="{00000000-0005-0000-0000-000074450000}"/>
    <cellStyle name="SAPBEXexcGood2 4 2 5" xfId="9136" xr:uid="{00000000-0005-0000-0000-000075450000}"/>
    <cellStyle name="SAPBEXexcGood2 4 2 6" xfId="34432" xr:uid="{00000000-0005-0000-0000-000076450000}"/>
    <cellStyle name="SAPBEXexcGood2 4 2 7" xfId="41476" xr:uid="{00000000-0005-0000-0000-000077450000}"/>
    <cellStyle name="SAPBEXexcGood2 4 2 8" xfId="50394" xr:uid="{00000000-0005-0000-0000-000078450000}"/>
    <cellStyle name="SAPBEXexcGood2 4 20" xfId="5993" xr:uid="{00000000-0005-0000-0000-000079450000}"/>
    <cellStyle name="SAPBEXexcGood2 4 20 2" xfId="15844" xr:uid="{00000000-0005-0000-0000-00007A450000}"/>
    <cellStyle name="SAPBEXexcGood2 4 20 2 2" xfId="40312" xr:uid="{00000000-0005-0000-0000-00007B450000}"/>
    <cellStyle name="SAPBEXexcGood2 4 20 2 3" xfId="47230" xr:uid="{00000000-0005-0000-0000-00007C450000}"/>
    <cellStyle name="SAPBEXexcGood2 4 20 2 4" xfId="48515" xr:uid="{00000000-0005-0000-0000-00007D450000}"/>
    <cellStyle name="SAPBEXexcGood2 4 20 3" xfId="22866" xr:uid="{00000000-0005-0000-0000-00007E450000}"/>
    <cellStyle name="SAPBEXexcGood2 4 20 4" xfId="29327" xr:uid="{00000000-0005-0000-0000-00007F450000}"/>
    <cellStyle name="SAPBEXexcGood2 4 20 5" xfId="36727" xr:uid="{00000000-0005-0000-0000-000080450000}"/>
    <cellStyle name="SAPBEXexcGood2 4 20 6" xfId="43684" xr:uid="{00000000-0005-0000-0000-000081450000}"/>
    <cellStyle name="SAPBEXexcGood2 4 20 7" xfId="52427" xr:uid="{00000000-0005-0000-0000-000082450000}"/>
    <cellStyle name="SAPBEXexcGood2 4 21" xfId="7409" xr:uid="{00000000-0005-0000-0000-000083450000}"/>
    <cellStyle name="SAPBEXexcGood2 4 21 2" xfId="17195" xr:uid="{00000000-0005-0000-0000-000084450000}"/>
    <cellStyle name="SAPBEXexcGood2 4 21 2 2" xfId="40484" xr:uid="{00000000-0005-0000-0000-000085450000}"/>
    <cellStyle name="SAPBEXexcGood2 4 21 2 3" xfId="47402" xr:uid="{00000000-0005-0000-0000-000086450000}"/>
    <cellStyle name="SAPBEXexcGood2 4 21 2 4" xfId="47591" xr:uid="{00000000-0005-0000-0000-000087450000}"/>
    <cellStyle name="SAPBEXexcGood2 4 21 3" xfId="24157" xr:uid="{00000000-0005-0000-0000-000088450000}"/>
    <cellStyle name="SAPBEXexcGood2 4 21 4" xfId="30585" xr:uid="{00000000-0005-0000-0000-000089450000}"/>
    <cellStyle name="SAPBEXexcGood2 4 21 5" xfId="36900" xr:uid="{00000000-0005-0000-0000-00008A450000}"/>
    <cellStyle name="SAPBEXexcGood2 4 21 6" xfId="43856" xr:uid="{00000000-0005-0000-0000-00008B450000}"/>
    <cellStyle name="SAPBEXexcGood2 4 21 7" xfId="54041" xr:uid="{00000000-0005-0000-0000-00008C450000}"/>
    <cellStyle name="SAPBEXexcGood2 4 22" xfId="7355" xr:uid="{00000000-0005-0000-0000-00008D450000}"/>
    <cellStyle name="SAPBEXexcGood2 4 22 2" xfId="17141" xr:uid="{00000000-0005-0000-0000-00008E450000}"/>
    <cellStyle name="SAPBEXexcGood2 4 22 3" xfId="24103" xr:uid="{00000000-0005-0000-0000-00008F450000}"/>
    <cellStyle name="SAPBEXexcGood2 4 22 4" xfId="30532" xr:uid="{00000000-0005-0000-0000-000090450000}"/>
    <cellStyle name="SAPBEXexcGood2 4 22 5" xfId="37154" xr:uid="{00000000-0005-0000-0000-000091450000}"/>
    <cellStyle name="SAPBEXexcGood2 4 22 6" xfId="44100" xr:uid="{00000000-0005-0000-0000-000092450000}"/>
    <cellStyle name="SAPBEXexcGood2 4 22 7" xfId="50356" xr:uid="{00000000-0005-0000-0000-000093450000}"/>
    <cellStyle name="SAPBEXexcGood2 4 23" xfId="8458" xr:uid="{00000000-0005-0000-0000-000094450000}"/>
    <cellStyle name="SAPBEXexcGood2 4 23 2" xfId="18242" xr:uid="{00000000-0005-0000-0000-000095450000}"/>
    <cellStyle name="SAPBEXexcGood2 4 23 3" xfId="25179" xr:uid="{00000000-0005-0000-0000-000096450000}"/>
    <cellStyle name="SAPBEXexcGood2 4 23 4" xfId="31592" xr:uid="{00000000-0005-0000-0000-000097450000}"/>
    <cellStyle name="SAPBEXexcGood2 4 24" xfId="8487" xr:uid="{00000000-0005-0000-0000-000098450000}"/>
    <cellStyle name="SAPBEXexcGood2 4 24 2" xfId="18271" xr:uid="{00000000-0005-0000-0000-000099450000}"/>
    <cellStyle name="SAPBEXexcGood2 4 24 3" xfId="25208" xr:uid="{00000000-0005-0000-0000-00009A450000}"/>
    <cellStyle name="SAPBEXexcGood2 4 24 4" xfId="31621" xr:uid="{00000000-0005-0000-0000-00009B450000}"/>
    <cellStyle name="SAPBEXexcGood2 4 25" xfId="8570" xr:uid="{00000000-0005-0000-0000-00009C450000}"/>
    <cellStyle name="SAPBEXexcGood2 4 25 2" xfId="18354" xr:uid="{00000000-0005-0000-0000-00009D450000}"/>
    <cellStyle name="SAPBEXexcGood2 4 25 3" xfId="25290" xr:uid="{00000000-0005-0000-0000-00009E450000}"/>
    <cellStyle name="SAPBEXexcGood2 4 25 4" xfId="31703" xr:uid="{00000000-0005-0000-0000-00009F450000}"/>
    <cellStyle name="SAPBEXexcGood2 4 26" xfId="7915" xr:uid="{00000000-0005-0000-0000-0000A0450000}"/>
    <cellStyle name="SAPBEXexcGood2 4 26 2" xfId="17699" xr:uid="{00000000-0005-0000-0000-0000A1450000}"/>
    <cellStyle name="SAPBEXexcGood2 4 26 3" xfId="24651" xr:uid="{00000000-0005-0000-0000-0000A2450000}"/>
    <cellStyle name="SAPBEXexcGood2 4 26 4" xfId="31073" xr:uid="{00000000-0005-0000-0000-0000A3450000}"/>
    <cellStyle name="SAPBEXexcGood2 4 27" xfId="8714" xr:uid="{00000000-0005-0000-0000-0000A4450000}"/>
    <cellStyle name="SAPBEXexcGood2 4 27 2" xfId="18498" xr:uid="{00000000-0005-0000-0000-0000A5450000}"/>
    <cellStyle name="SAPBEXexcGood2 4 27 3" xfId="25431" xr:uid="{00000000-0005-0000-0000-0000A6450000}"/>
    <cellStyle name="SAPBEXexcGood2 4 27 4" xfId="31843" xr:uid="{00000000-0005-0000-0000-0000A7450000}"/>
    <cellStyle name="SAPBEXexcGood2 4 28" xfId="8638" xr:uid="{00000000-0005-0000-0000-0000A8450000}"/>
    <cellStyle name="SAPBEXexcGood2 4 28 2" xfId="18422" xr:uid="{00000000-0005-0000-0000-0000A9450000}"/>
    <cellStyle name="SAPBEXexcGood2 4 28 3" xfId="25357" xr:uid="{00000000-0005-0000-0000-0000AA450000}"/>
    <cellStyle name="SAPBEXexcGood2 4 28 4" xfId="31770" xr:uid="{00000000-0005-0000-0000-0000AB450000}"/>
    <cellStyle name="SAPBEXexcGood2 4 29" xfId="7856" xr:uid="{00000000-0005-0000-0000-0000AC450000}"/>
    <cellStyle name="SAPBEXexcGood2 4 29 2" xfId="17640" xr:uid="{00000000-0005-0000-0000-0000AD450000}"/>
    <cellStyle name="SAPBEXexcGood2 4 29 3" xfId="24594" xr:uid="{00000000-0005-0000-0000-0000AE450000}"/>
    <cellStyle name="SAPBEXexcGood2 4 29 4" xfId="31017" xr:uid="{00000000-0005-0000-0000-0000AF450000}"/>
    <cellStyle name="SAPBEXexcGood2 4 3" xfId="3765" xr:uid="{00000000-0005-0000-0000-0000B0450000}"/>
    <cellStyle name="SAPBEXexcGood2 4 3 2" xfId="13687" xr:uid="{00000000-0005-0000-0000-0000B1450000}"/>
    <cellStyle name="SAPBEXexcGood2 4 3 2 2" xfId="37593" xr:uid="{00000000-0005-0000-0000-0000B2450000}"/>
    <cellStyle name="SAPBEXexcGood2 4 3 2 3" xfId="44537" xr:uid="{00000000-0005-0000-0000-0000B3450000}"/>
    <cellStyle name="SAPBEXexcGood2 4 3 2 4" xfId="53864" xr:uid="{00000000-0005-0000-0000-0000B4450000}"/>
    <cellStyle name="SAPBEXexcGood2 4 3 3" xfId="20841" xr:uid="{00000000-0005-0000-0000-0000B5450000}"/>
    <cellStyle name="SAPBEXexcGood2 4 3 4" xfId="27340" xr:uid="{00000000-0005-0000-0000-0000B6450000}"/>
    <cellStyle name="SAPBEXexcGood2 4 3 5" xfId="33852" xr:uid="{00000000-0005-0000-0000-0000B7450000}"/>
    <cellStyle name="SAPBEXexcGood2 4 3 6" xfId="40986" xr:uid="{00000000-0005-0000-0000-0000B8450000}"/>
    <cellStyle name="SAPBEXexcGood2 4 3 7" xfId="54267" xr:uid="{00000000-0005-0000-0000-0000B9450000}"/>
    <cellStyle name="SAPBEXexcGood2 4 30" xfId="11526" xr:uid="{00000000-0005-0000-0000-0000BA450000}"/>
    <cellStyle name="SAPBEXexcGood2 4 30 2" xfId="18985" xr:uid="{00000000-0005-0000-0000-0000BB450000}"/>
    <cellStyle name="SAPBEXexcGood2 4 30 3" xfId="25617" xr:uid="{00000000-0005-0000-0000-0000BC450000}"/>
    <cellStyle name="SAPBEXexcGood2 4 31" xfId="9177" xr:uid="{00000000-0005-0000-0000-0000BD450000}"/>
    <cellStyle name="SAPBEXexcGood2 4 32" xfId="10027" xr:uid="{00000000-0005-0000-0000-0000BE450000}"/>
    <cellStyle name="SAPBEXexcGood2 4 33" xfId="32201" xr:uid="{00000000-0005-0000-0000-0000BF450000}"/>
    <cellStyle name="SAPBEXexcGood2 4 34" xfId="32125" xr:uid="{00000000-0005-0000-0000-0000C0450000}"/>
    <cellStyle name="SAPBEXexcGood2 4 35" xfId="48156" xr:uid="{00000000-0005-0000-0000-0000C1450000}"/>
    <cellStyle name="SAPBEXexcGood2 4 4" xfId="4030" xr:uid="{00000000-0005-0000-0000-0000C2450000}"/>
    <cellStyle name="SAPBEXexcGood2 4 4 2" xfId="13917" xr:uid="{00000000-0005-0000-0000-0000C3450000}"/>
    <cellStyle name="SAPBEXexcGood2 4 4 2 2" xfId="38236" xr:uid="{00000000-0005-0000-0000-0000C4450000}"/>
    <cellStyle name="SAPBEXexcGood2 4 4 2 3" xfId="45156" xr:uid="{00000000-0005-0000-0000-0000C5450000}"/>
    <cellStyle name="SAPBEXexcGood2 4 4 2 4" xfId="48306" xr:uid="{00000000-0005-0000-0000-0000C6450000}"/>
    <cellStyle name="SAPBEXexcGood2 4 4 3" xfId="21013" xr:uid="{00000000-0005-0000-0000-0000C7450000}"/>
    <cellStyle name="SAPBEXexcGood2 4 4 4" xfId="27509" xr:uid="{00000000-0005-0000-0000-0000C8450000}"/>
    <cellStyle name="SAPBEXexcGood2 4 4 5" xfId="34570" xr:uid="{00000000-0005-0000-0000-0000C9450000}"/>
    <cellStyle name="SAPBEXexcGood2 4 4 6" xfId="41610" xr:uid="{00000000-0005-0000-0000-0000CA450000}"/>
    <cellStyle name="SAPBEXexcGood2 4 4 7" xfId="52481" xr:uid="{00000000-0005-0000-0000-0000CB450000}"/>
    <cellStyle name="SAPBEXexcGood2 4 5" xfId="4994" xr:uid="{00000000-0005-0000-0000-0000CC450000}"/>
    <cellStyle name="SAPBEXexcGood2 4 5 2" xfId="14851" xr:uid="{00000000-0005-0000-0000-0000CD450000}"/>
    <cellStyle name="SAPBEXexcGood2 4 5 2 2" xfId="38054" xr:uid="{00000000-0005-0000-0000-0000CE450000}"/>
    <cellStyle name="SAPBEXexcGood2 4 5 2 3" xfId="44981" xr:uid="{00000000-0005-0000-0000-0000CF450000}"/>
    <cellStyle name="SAPBEXexcGood2 4 5 2 4" xfId="49961" xr:uid="{00000000-0005-0000-0000-0000D0450000}"/>
    <cellStyle name="SAPBEXexcGood2 4 5 3" xfId="21897" xr:uid="{00000000-0005-0000-0000-0000D1450000}"/>
    <cellStyle name="SAPBEXexcGood2 4 5 4" xfId="28361" xr:uid="{00000000-0005-0000-0000-0000D2450000}"/>
    <cellStyle name="SAPBEXexcGood2 4 5 5" xfId="34389" xr:uid="{00000000-0005-0000-0000-0000D3450000}"/>
    <cellStyle name="SAPBEXexcGood2 4 5 6" xfId="41435" xr:uid="{00000000-0005-0000-0000-0000D4450000}"/>
    <cellStyle name="SAPBEXexcGood2 4 5 7" xfId="52399" xr:uid="{00000000-0005-0000-0000-0000D5450000}"/>
    <cellStyle name="SAPBEXexcGood2 4 6" xfId="5123" xr:uid="{00000000-0005-0000-0000-0000D6450000}"/>
    <cellStyle name="SAPBEXexcGood2 4 6 2" xfId="14980" xr:uid="{00000000-0005-0000-0000-0000D7450000}"/>
    <cellStyle name="SAPBEXexcGood2 4 6 2 2" xfId="37973" xr:uid="{00000000-0005-0000-0000-0000D8450000}"/>
    <cellStyle name="SAPBEXexcGood2 4 6 2 3" xfId="44911" xr:uid="{00000000-0005-0000-0000-0000D9450000}"/>
    <cellStyle name="SAPBEXexcGood2 4 6 2 4" xfId="51539" xr:uid="{00000000-0005-0000-0000-0000DA450000}"/>
    <cellStyle name="SAPBEXexcGood2 4 6 3" xfId="22023" xr:uid="{00000000-0005-0000-0000-0000DB450000}"/>
    <cellStyle name="SAPBEXexcGood2 4 6 4" xfId="28486" xr:uid="{00000000-0005-0000-0000-0000DC450000}"/>
    <cellStyle name="SAPBEXexcGood2 4 6 5" xfId="34231" xr:uid="{00000000-0005-0000-0000-0000DD450000}"/>
    <cellStyle name="SAPBEXexcGood2 4 6 6" xfId="41361" xr:uid="{00000000-0005-0000-0000-0000DE450000}"/>
    <cellStyle name="SAPBEXexcGood2 4 6 7" xfId="54129" xr:uid="{00000000-0005-0000-0000-0000DF450000}"/>
    <cellStyle name="SAPBEXexcGood2 4 7" xfId="4739" xr:uid="{00000000-0005-0000-0000-0000E0450000}"/>
    <cellStyle name="SAPBEXexcGood2 4 7 2" xfId="14601" xr:uid="{00000000-0005-0000-0000-0000E1450000}"/>
    <cellStyle name="SAPBEXexcGood2 4 7 2 2" xfId="38244" xr:uid="{00000000-0005-0000-0000-0000E2450000}"/>
    <cellStyle name="SAPBEXexcGood2 4 7 2 3" xfId="45163" xr:uid="{00000000-0005-0000-0000-0000E3450000}"/>
    <cellStyle name="SAPBEXexcGood2 4 7 2 4" xfId="48288" xr:uid="{00000000-0005-0000-0000-0000E4450000}"/>
    <cellStyle name="SAPBEXexcGood2 4 7 3" xfId="21650" xr:uid="{00000000-0005-0000-0000-0000E5450000}"/>
    <cellStyle name="SAPBEXexcGood2 4 7 4" xfId="28120" xr:uid="{00000000-0005-0000-0000-0000E6450000}"/>
    <cellStyle name="SAPBEXexcGood2 4 7 5" xfId="34578" xr:uid="{00000000-0005-0000-0000-0000E7450000}"/>
    <cellStyle name="SAPBEXexcGood2 4 7 6" xfId="41617" xr:uid="{00000000-0005-0000-0000-0000E8450000}"/>
    <cellStyle name="SAPBEXexcGood2 4 7 7" xfId="51259" xr:uid="{00000000-0005-0000-0000-0000E9450000}"/>
    <cellStyle name="SAPBEXexcGood2 4 8" xfId="4500" xr:uid="{00000000-0005-0000-0000-0000EA450000}"/>
    <cellStyle name="SAPBEXexcGood2 4 8 2" xfId="14362" xr:uid="{00000000-0005-0000-0000-0000EB450000}"/>
    <cellStyle name="SAPBEXexcGood2 4 8 2 2" xfId="38378" xr:uid="{00000000-0005-0000-0000-0000EC450000}"/>
    <cellStyle name="SAPBEXexcGood2 4 8 2 3" xfId="45296" xr:uid="{00000000-0005-0000-0000-0000ED450000}"/>
    <cellStyle name="SAPBEXexcGood2 4 8 2 4" xfId="48453" xr:uid="{00000000-0005-0000-0000-0000EE450000}"/>
    <cellStyle name="SAPBEXexcGood2 4 8 3" xfId="21418" xr:uid="{00000000-0005-0000-0000-0000EF450000}"/>
    <cellStyle name="SAPBEXexcGood2 4 8 4" xfId="27892" xr:uid="{00000000-0005-0000-0000-0000F0450000}"/>
    <cellStyle name="SAPBEXexcGood2 4 8 5" xfId="34712" xr:uid="{00000000-0005-0000-0000-0000F1450000}"/>
    <cellStyle name="SAPBEXexcGood2 4 8 6" xfId="41750" xr:uid="{00000000-0005-0000-0000-0000F2450000}"/>
    <cellStyle name="SAPBEXexcGood2 4 8 7" xfId="53001" xr:uid="{00000000-0005-0000-0000-0000F3450000}"/>
    <cellStyle name="SAPBEXexcGood2 4 9" xfId="4623" xr:uid="{00000000-0005-0000-0000-0000F4450000}"/>
    <cellStyle name="SAPBEXexcGood2 4 9 2" xfId="14485" xr:uid="{00000000-0005-0000-0000-0000F5450000}"/>
    <cellStyle name="SAPBEXexcGood2 4 9 2 2" xfId="38456" xr:uid="{00000000-0005-0000-0000-0000F6450000}"/>
    <cellStyle name="SAPBEXexcGood2 4 9 2 3" xfId="45374" xr:uid="{00000000-0005-0000-0000-0000F7450000}"/>
    <cellStyle name="SAPBEXexcGood2 4 9 2 4" xfId="48350" xr:uid="{00000000-0005-0000-0000-0000F8450000}"/>
    <cellStyle name="SAPBEXexcGood2 4 9 3" xfId="21537" xr:uid="{00000000-0005-0000-0000-0000F9450000}"/>
    <cellStyle name="SAPBEXexcGood2 4 9 4" xfId="28008" xr:uid="{00000000-0005-0000-0000-0000FA450000}"/>
    <cellStyle name="SAPBEXexcGood2 4 9 5" xfId="34790" xr:uid="{00000000-0005-0000-0000-0000FB450000}"/>
    <cellStyle name="SAPBEXexcGood2 4 9 6" xfId="41828" xr:uid="{00000000-0005-0000-0000-0000FC450000}"/>
    <cellStyle name="SAPBEXexcGood2 4 9 7" xfId="51215" xr:uid="{00000000-0005-0000-0000-0000FD450000}"/>
    <cellStyle name="SAPBEXexcGood2 5" xfId="616" xr:uid="{00000000-0005-0000-0000-0000FE450000}"/>
    <cellStyle name="SAPBEXexcGood2 5 2" xfId="2814" xr:uid="{00000000-0005-0000-0000-0000FF450000}"/>
    <cellStyle name="SAPBEXexcGood2 5 2 2" xfId="13041" xr:uid="{00000000-0005-0000-0000-000000460000}"/>
    <cellStyle name="SAPBEXexcGood2 5 2 2 2" xfId="20437" xr:uid="{00000000-0005-0000-0000-000001460000}"/>
    <cellStyle name="SAPBEXexcGood2 5 2 2 3" xfId="27044" xr:uid="{00000000-0005-0000-0000-000002460000}"/>
    <cellStyle name="SAPBEXexcGood2 5 2 3" xfId="10435" xr:uid="{00000000-0005-0000-0000-000003460000}"/>
    <cellStyle name="SAPBEXexcGood2 5 2 4" xfId="13732" xr:uid="{00000000-0005-0000-0000-000004460000}"/>
    <cellStyle name="SAPBEXexcGood2 5 2 5" xfId="20457" xr:uid="{00000000-0005-0000-0000-000005460000}"/>
    <cellStyle name="SAPBEXexcGood2 5 2 6" xfId="38115" xr:uid="{00000000-0005-0000-0000-000006460000}"/>
    <cellStyle name="SAPBEXexcGood2 5 2 7" xfId="45040" xr:uid="{00000000-0005-0000-0000-000007460000}"/>
    <cellStyle name="SAPBEXexcGood2 5 2 8" xfId="49205" xr:uid="{00000000-0005-0000-0000-000008460000}"/>
    <cellStyle name="SAPBEXexcGood2 5 3" xfId="11638" xr:uid="{00000000-0005-0000-0000-000009460000}"/>
    <cellStyle name="SAPBEXexcGood2 5 3 2" xfId="19097" xr:uid="{00000000-0005-0000-0000-00000A460000}"/>
    <cellStyle name="SAPBEXexcGood2 5 3 3" xfId="25729" xr:uid="{00000000-0005-0000-0000-00000B460000}"/>
    <cellStyle name="SAPBEXexcGood2 5 4" xfId="9369" xr:uid="{00000000-0005-0000-0000-00000C460000}"/>
    <cellStyle name="SAPBEXexcGood2 5 5" xfId="13992" xr:uid="{00000000-0005-0000-0000-00000D460000}"/>
    <cellStyle name="SAPBEXexcGood2 5 6" xfId="34450" xr:uid="{00000000-0005-0000-0000-00000E460000}"/>
    <cellStyle name="SAPBEXexcGood2 5 7" xfId="41494" xr:uid="{00000000-0005-0000-0000-00000F460000}"/>
    <cellStyle name="SAPBEXexcGood2 5 8" xfId="52255" xr:uid="{00000000-0005-0000-0000-000010460000}"/>
    <cellStyle name="SAPBEXexcGood2 6" xfId="879" xr:uid="{00000000-0005-0000-0000-000011460000}"/>
    <cellStyle name="SAPBEXexcGood2 6 2" xfId="10585" xr:uid="{00000000-0005-0000-0000-000012460000}"/>
    <cellStyle name="SAPBEXexcGood2 6 2 2" xfId="13365" xr:uid="{00000000-0005-0000-0000-000013460000}"/>
    <cellStyle name="SAPBEXexcGood2 6 2 3" xfId="21087" xr:uid="{00000000-0005-0000-0000-000014460000}"/>
    <cellStyle name="SAPBEXexcGood2 6 2 4" xfId="38066" xr:uid="{00000000-0005-0000-0000-000015460000}"/>
    <cellStyle name="SAPBEXexcGood2 6 2 5" xfId="44993" xr:uid="{00000000-0005-0000-0000-000016460000}"/>
    <cellStyle name="SAPBEXexcGood2 6 2 6" xfId="48289" xr:uid="{00000000-0005-0000-0000-000017460000}"/>
    <cellStyle name="SAPBEXexcGood2 6 3" xfId="11758" xr:uid="{00000000-0005-0000-0000-000018460000}"/>
    <cellStyle name="SAPBEXexcGood2 6 3 2" xfId="19217" xr:uid="{00000000-0005-0000-0000-000019460000}"/>
    <cellStyle name="SAPBEXexcGood2 6 3 3" xfId="25849" xr:uid="{00000000-0005-0000-0000-00001A460000}"/>
    <cellStyle name="SAPBEXexcGood2 6 4" xfId="9579" xr:uid="{00000000-0005-0000-0000-00001B460000}"/>
    <cellStyle name="SAPBEXexcGood2 6 5" xfId="9148" xr:uid="{00000000-0005-0000-0000-00001C460000}"/>
    <cellStyle name="SAPBEXexcGood2 6 6" xfId="34401" xr:uid="{00000000-0005-0000-0000-00001D460000}"/>
    <cellStyle name="SAPBEXexcGood2 6 7" xfId="41447" xr:uid="{00000000-0005-0000-0000-00001E460000}"/>
    <cellStyle name="SAPBEXexcGood2 6 8" xfId="53781" xr:uid="{00000000-0005-0000-0000-00001F460000}"/>
    <cellStyle name="SAPBEXexcGood2 7" xfId="1127" xr:uid="{00000000-0005-0000-0000-000020460000}"/>
    <cellStyle name="SAPBEXexcGood2 7 2" xfId="10757" xr:uid="{00000000-0005-0000-0000-000021460000}"/>
    <cellStyle name="SAPBEXexcGood2 7 2 2" xfId="9241" xr:uid="{00000000-0005-0000-0000-000022460000}"/>
    <cellStyle name="SAPBEXexcGood2 7 2 3" xfId="38691" xr:uid="{00000000-0005-0000-0000-000023460000}"/>
    <cellStyle name="SAPBEXexcGood2 7 2 4" xfId="45609" xr:uid="{00000000-0005-0000-0000-000024460000}"/>
    <cellStyle name="SAPBEXexcGood2 7 2 5" xfId="48232" xr:uid="{00000000-0005-0000-0000-000025460000}"/>
    <cellStyle name="SAPBEXexcGood2 7 3" xfId="11913" xr:uid="{00000000-0005-0000-0000-000026460000}"/>
    <cellStyle name="SAPBEXexcGood2 7 3 2" xfId="19372" xr:uid="{00000000-0005-0000-0000-000027460000}"/>
    <cellStyle name="SAPBEXexcGood2 7 3 3" xfId="26000" xr:uid="{00000000-0005-0000-0000-000028460000}"/>
    <cellStyle name="SAPBEXexcGood2 7 4" xfId="9795" xr:uid="{00000000-0005-0000-0000-000029460000}"/>
    <cellStyle name="SAPBEXexcGood2 7 5" xfId="13075" xr:uid="{00000000-0005-0000-0000-00002A460000}"/>
    <cellStyle name="SAPBEXexcGood2 7 6" xfId="35026" xr:uid="{00000000-0005-0000-0000-00002B460000}"/>
    <cellStyle name="SAPBEXexcGood2 7 7" xfId="42063" xr:uid="{00000000-0005-0000-0000-00002C460000}"/>
    <cellStyle name="SAPBEXexcGood2 7 8" xfId="54012" xr:uid="{00000000-0005-0000-0000-00002D460000}"/>
    <cellStyle name="SAPBEXexcGood2 8" xfId="1406" xr:uid="{00000000-0005-0000-0000-00002E460000}"/>
    <cellStyle name="SAPBEXexcGood2 8 2" xfId="10175" xr:uid="{00000000-0005-0000-0000-00002F460000}"/>
    <cellStyle name="SAPBEXexcGood2 8 2 2" xfId="9163" xr:uid="{00000000-0005-0000-0000-000030460000}"/>
    <cellStyle name="SAPBEXexcGood2 8 2 3" xfId="38908" xr:uid="{00000000-0005-0000-0000-000031460000}"/>
    <cellStyle name="SAPBEXexcGood2 8 2 4" xfId="45826" xr:uid="{00000000-0005-0000-0000-000032460000}"/>
    <cellStyle name="SAPBEXexcGood2 8 2 5" xfId="49577" xr:uid="{00000000-0005-0000-0000-000033460000}"/>
    <cellStyle name="SAPBEXexcGood2 8 3" xfId="10958" xr:uid="{00000000-0005-0000-0000-000034460000}"/>
    <cellStyle name="SAPBEXexcGood2 8 3 2" xfId="8995" xr:uid="{00000000-0005-0000-0000-000035460000}"/>
    <cellStyle name="SAPBEXexcGood2 8 4" xfId="12084" xr:uid="{00000000-0005-0000-0000-000036460000}"/>
    <cellStyle name="SAPBEXexcGood2 8 4 2" xfId="19543" xr:uid="{00000000-0005-0000-0000-000037460000}"/>
    <cellStyle name="SAPBEXexcGood2 8 4 3" xfId="26166" xr:uid="{00000000-0005-0000-0000-000038460000}"/>
    <cellStyle name="SAPBEXexcGood2 8 5" xfId="10032" xr:uid="{00000000-0005-0000-0000-000039460000}"/>
    <cellStyle name="SAPBEXexcGood2 8 6" xfId="13267" xr:uid="{00000000-0005-0000-0000-00003A460000}"/>
    <cellStyle name="SAPBEXexcGood2 8 7" xfId="35245" xr:uid="{00000000-0005-0000-0000-00003B460000}"/>
    <cellStyle name="SAPBEXexcGood2 8 8" xfId="42280" xr:uid="{00000000-0005-0000-0000-00003C460000}"/>
    <cellStyle name="SAPBEXexcGood2 8 9" xfId="52608" xr:uid="{00000000-0005-0000-0000-00003D460000}"/>
    <cellStyle name="SAPBEXexcGood2 9" xfId="1466" xr:uid="{00000000-0005-0000-0000-00003E460000}"/>
    <cellStyle name="SAPBEXexcGood2 9 2" xfId="12127" xr:uid="{00000000-0005-0000-0000-00003F460000}"/>
    <cellStyle name="SAPBEXexcGood2 9 2 2" xfId="19586" xr:uid="{00000000-0005-0000-0000-000040460000}"/>
    <cellStyle name="SAPBEXexcGood2 9 2 3" xfId="26209" xr:uid="{00000000-0005-0000-0000-000041460000}"/>
    <cellStyle name="SAPBEXexcGood2 9 2 4" xfId="39260" xr:uid="{00000000-0005-0000-0000-000042460000}"/>
    <cellStyle name="SAPBEXexcGood2 9 2 5" xfId="46178" xr:uid="{00000000-0005-0000-0000-000043460000}"/>
    <cellStyle name="SAPBEXexcGood2 9 2 6" xfId="48143" xr:uid="{00000000-0005-0000-0000-000044460000}"/>
    <cellStyle name="SAPBEXexcGood2 9 3" xfId="11018" xr:uid="{00000000-0005-0000-0000-000045460000}"/>
    <cellStyle name="SAPBEXexcGood2 9 4" xfId="8948" xr:uid="{00000000-0005-0000-0000-000046460000}"/>
    <cellStyle name="SAPBEXexcGood2 9 5" xfId="35624" xr:uid="{00000000-0005-0000-0000-000047460000}"/>
    <cellStyle name="SAPBEXexcGood2 9 6" xfId="42632" xr:uid="{00000000-0005-0000-0000-000048460000}"/>
    <cellStyle name="SAPBEXexcGood2 9 7" xfId="50893" xr:uid="{00000000-0005-0000-0000-000049460000}"/>
    <cellStyle name="SAPBEXexcGood3" xfId="261" xr:uid="{00000000-0005-0000-0000-00004A460000}"/>
    <cellStyle name="SAPBEXexcGood3 10" xfId="1894" xr:uid="{00000000-0005-0000-0000-00004B460000}"/>
    <cellStyle name="SAPBEXexcGood3 10 2" xfId="12248" xr:uid="{00000000-0005-0000-0000-00004C460000}"/>
    <cellStyle name="SAPBEXexcGood3 10 2 2" xfId="19707" xr:uid="{00000000-0005-0000-0000-00004D460000}"/>
    <cellStyle name="SAPBEXexcGood3 10 2 3" xfId="26330" xr:uid="{00000000-0005-0000-0000-00004E460000}"/>
    <cellStyle name="SAPBEXexcGood3 10 2 4" xfId="40332" xr:uid="{00000000-0005-0000-0000-00004F460000}"/>
    <cellStyle name="SAPBEXexcGood3 10 2 5" xfId="47250" xr:uid="{00000000-0005-0000-0000-000050460000}"/>
    <cellStyle name="SAPBEXexcGood3 10 2 6" xfId="49075" xr:uid="{00000000-0005-0000-0000-000051460000}"/>
    <cellStyle name="SAPBEXexcGood3 10 3" xfId="11316" xr:uid="{00000000-0005-0000-0000-000052460000}"/>
    <cellStyle name="SAPBEXexcGood3 10 4" xfId="18851" xr:uid="{00000000-0005-0000-0000-000053460000}"/>
    <cellStyle name="SAPBEXexcGood3 10 5" xfId="36748" xr:uid="{00000000-0005-0000-0000-000054460000}"/>
    <cellStyle name="SAPBEXexcGood3 10 6" xfId="43704" xr:uid="{00000000-0005-0000-0000-000055460000}"/>
    <cellStyle name="SAPBEXexcGood3 10 7" xfId="53435" xr:uid="{00000000-0005-0000-0000-000056460000}"/>
    <cellStyle name="SAPBEXexcGood3 11" xfId="2107" xr:uid="{00000000-0005-0000-0000-000057460000}"/>
    <cellStyle name="SAPBEXexcGood3 11 2" xfId="12371" xr:uid="{00000000-0005-0000-0000-000058460000}"/>
    <cellStyle name="SAPBEXexcGood3 11 2 2" xfId="19828" xr:uid="{00000000-0005-0000-0000-000059460000}"/>
    <cellStyle name="SAPBEXexcGood3 11 2 3" xfId="26450" xr:uid="{00000000-0005-0000-0000-00005A460000}"/>
    <cellStyle name="SAPBEXexcGood3 11 3" xfId="10243" xr:uid="{00000000-0005-0000-0000-00005B460000}"/>
    <cellStyle name="SAPBEXexcGood3 11 4" xfId="13198" xr:uid="{00000000-0005-0000-0000-00005C460000}"/>
    <cellStyle name="SAPBEXexcGood3 11 5" xfId="20468" xr:uid="{00000000-0005-0000-0000-00005D460000}"/>
    <cellStyle name="SAPBEXexcGood3 11 6" xfId="37002" xr:uid="{00000000-0005-0000-0000-00005E460000}"/>
    <cellStyle name="SAPBEXexcGood3 11 7" xfId="43948" xr:uid="{00000000-0005-0000-0000-00005F460000}"/>
    <cellStyle name="SAPBEXexcGood3 11 8" xfId="52429" xr:uid="{00000000-0005-0000-0000-000060460000}"/>
    <cellStyle name="SAPBEXexcGood3 12" xfId="2262" xr:uid="{00000000-0005-0000-0000-000061460000}"/>
    <cellStyle name="SAPBEXexcGood3 12 2" xfId="12515" xr:uid="{00000000-0005-0000-0000-000062460000}"/>
    <cellStyle name="SAPBEXexcGood3 12 3" xfId="19952" xr:uid="{00000000-0005-0000-0000-000063460000}"/>
    <cellStyle name="SAPBEXexcGood3 12 4" xfId="26570" xr:uid="{00000000-0005-0000-0000-000064460000}"/>
    <cellStyle name="SAPBEXexcGood3 13" xfId="2423" xr:uid="{00000000-0005-0000-0000-000065460000}"/>
    <cellStyle name="SAPBEXexcGood3 13 2" xfId="12663" xr:uid="{00000000-0005-0000-0000-000066460000}"/>
    <cellStyle name="SAPBEXexcGood3 13 3" xfId="20075" xr:uid="{00000000-0005-0000-0000-000067460000}"/>
    <cellStyle name="SAPBEXexcGood3 13 4" xfId="26690" xr:uid="{00000000-0005-0000-0000-000068460000}"/>
    <cellStyle name="SAPBEXexcGood3 14" xfId="3429" xr:uid="{00000000-0005-0000-0000-000069460000}"/>
    <cellStyle name="SAPBEXexcGood3 14 2" xfId="13380" xr:uid="{00000000-0005-0000-0000-00006A460000}"/>
    <cellStyle name="SAPBEXexcGood3 14 3" xfId="20551" xr:uid="{00000000-0005-0000-0000-00006B460000}"/>
    <cellStyle name="SAPBEXexcGood3 14 4" xfId="27059" xr:uid="{00000000-0005-0000-0000-00006C460000}"/>
    <cellStyle name="SAPBEXexcGood3 15" xfId="3596" xr:uid="{00000000-0005-0000-0000-00006D460000}"/>
    <cellStyle name="SAPBEXexcGood3 15 2" xfId="13521" xr:uid="{00000000-0005-0000-0000-00006E460000}"/>
    <cellStyle name="SAPBEXexcGood3 15 3" xfId="20683" xr:uid="{00000000-0005-0000-0000-00006F460000}"/>
    <cellStyle name="SAPBEXexcGood3 15 4" xfId="27182" xr:uid="{00000000-0005-0000-0000-000070460000}"/>
    <cellStyle name="SAPBEXexcGood3 16" xfId="4295" xr:uid="{00000000-0005-0000-0000-000071460000}"/>
    <cellStyle name="SAPBEXexcGood3 16 2" xfId="14158" xr:uid="{00000000-0005-0000-0000-000072460000}"/>
    <cellStyle name="SAPBEXexcGood3 16 3" xfId="21220" xr:uid="{00000000-0005-0000-0000-000073460000}"/>
    <cellStyle name="SAPBEXexcGood3 16 4" xfId="27694" xr:uid="{00000000-0005-0000-0000-000074460000}"/>
    <cellStyle name="SAPBEXexcGood3 17" xfId="4692" xr:uid="{00000000-0005-0000-0000-000075460000}"/>
    <cellStyle name="SAPBEXexcGood3 17 2" xfId="14554" xr:uid="{00000000-0005-0000-0000-000076460000}"/>
    <cellStyle name="SAPBEXexcGood3 17 3" xfId="21606" xr:uid="{00000000-0005-0000-0000-000077460000}"/>
    <cellStyle name="SAPBEXexcGood3 17 4" xfId="28076" xr:uid="{00000000-0005-0000-0000-000078460000}"/>
    <cellStyle name="SAPBEXexcGood3 18" xfId="5115" xr:uid="{00000000-0005-0000-0000-000079460000}"/>
    <cellStyle name="SAPBEXexcGood3 18 2" xfId="14972" xr:uid="{00000000-0005-0000-0000-00007A460000}"/>
    <cellStyle name="SAPBEXexcGood3 18 3" xfId="22015" xr:uid="{00000000-0005-0000-0000-00007B460000}"/>
    <cellStyle name="SAPBEXexcGood3 18 4" xfId="28478" xr:uid="{00000000-0005-0000-0000-00007C460000}"/>
    <cellStyle name="SAPBEXexcGood3 19" xfId="4801" xr:uid="{00000000-0005-0000-0000-00007D460000}"/>
    <cellStyle name="SAPBEXexcGood3 19 2" xfId="14663" xr:uid="{00000000-0005-0000-0000-00007E460000}"/>
    <cellStyle name="SAPBEXexcGood3 19 3" xfId="21712" xr:uid="{00000000-0005-0000-0000-00007F460000}"/>
    <cellStyle name="SAPBEXexcGood3 19 4" xfId="28180" xr:uid="{00000000-0005-0000-0000-000080460000}"/>
    <cellStyle name="SAPBEXexcGood3 2" xfId="491" xr:uid="{00000000-0005-0000-0000-000081460000}"/>
    <cellStyle name="SAPBEXexcGood3 2 10" xfId="2476" xr:uid="{00000000-0005-0000-0000-000082460000}"/>
    <cellStyle name="SAPBEXexcGood3 2 10 2" xfId="12715" xr:uid="{00000000-0005-0000-0000-000083460000}"/>
    <cellStyle name="SAPBEXexcGood3 2 10 3" xfId="20124" xr:uid="{00000000-0005-0000-0000-000084460000}"/>
    <cellStyle name="SAPBEXexcGood3 2 10 4" xfId="26738" xr:uid="{00000000-0005-0000-0000-000085460000}"/>
    <cellStyle name="SAPBEXexcGood3 2 11" xfId="3482" xr:uid="{00000000-0005-0000-0000-000086460000}"/>
    <cellStyle name="SAPBEXexcGood3 2 11 2" xfId="13431" xr:uid="{00000000-0005-0000-0000-000087460000}"/>
    <cellStyle name="SAPBEXexcGood3 2 11 3" xfId="20600" xr:uid="{00000000-0005-0000-0000-000088460000}"/>
    <cellStyle name="SAPBEXexcGood3 2 11 4" xfId="27107" xr:uid="{00000000-0005-0000-0000-000089460000}"/>
    <cellStyle name="SAPBEXexcGood3 2 12" xfId="3651" xr:uid="{00000000-0005-0000-0000-00008A460000}"/>
    <cellStyle name="SAPBEXexcGood3 2 12 2" xfId="13576" xr:uid="{00000000-0005-0000-0000-00008B460000}"/>
    <cellStyle name="SAPBEXexcGood3 2 12 3" xfId="20737" xr:uid="{00000000-0005-0000-0000-00008C460000}"/>
    <cellStyle name="SAPBEXexcGood3 2 12 4" xfId="27236" xr:uid="{00000000-0005-0000-0000-00008D460000}"/>
    <cellStyle name="SAPBEXexcGood3 2 13" xfId="4391" xr:uid="{00000000-0005-0000-0000-00008E460000}"/>
    <cellStyle name="SAPBEXexcGood3 2 13 2" xfId="14253" xr:uid="{00000000-0005-0000-0000-00008F460000}"/>
    <cellStyle name="SAPBEXexcGood3 2 13 3" xfId="21313" xr:uid="{00000000-0005-0000-0000-000090460000}"/>
    <cellStyle name="SAPBEXexcGood3 2 13 4" xfId="27787" xr:uid="{00000000-0005-0000-0000-000091460000}"/>
    <cellStyle name="SAPBEXexcGood3 2 14" xfId="4658" xr:uid="{00000000-0005-0000-0000-000092460000}"/>
    <cellStyle name="SAPBEXexcGood3 2 14 2" xfId="14520" xr:uid="{00000000-0005-0000-0000-000093460000}"/>
    <cellStyle name="SAPBEXexcGood3 2 14 3" xfId="21572" xr:uid="{00000000-0005-0000-0000-000094460000}"/>
    <cellStyle name="SAPBEXexcGood3 2 14 4" xfId="28042" xr:uid="{00000000-0005-0000-0000-000095460000}"/>
    <cellStyle name="SAPBEXexcGood3 2 15" xfId="4756" xr:uid="{00000000-0005-0000-0000-000096460000}"/>
    <cellStyle name="SAPBEXexcGood3 2 15 2" xfId="14618" xr:uid="{00000000-0005-0000-0000-000097460000}"/>
    <cellStyle name="SAPBEXexcGood3 2 15 3" xfId="21667" xr:uid="{00000000-0005-0000-0000-000098460000}"/>
    <cellStyle name="SAPBEXexcGood3 2 15 4" xfId="28137" xr:uid="{00000000-0005-0000-0000-000099460000}"/>
    <cellStyle name="SAPBEXexcGood3 2 16" xfId="4551" xr:uid="{00000000-0005-0000-0000-00009A460000}"/>
    <cellStyle name="SAPBEXexcGood3 2 16 2" xfId="14413" xr:uid="{00000000-0005-0000-0000-00009B460000}"/>
    <cellStyle name="SAPBEXexcGood3 2 16 3" xfId="21469" xr:uid="{00000000-0005-0000-0000-00009C460000}"/>
    <cellStyle name="SAPBEXexcGood3 2 16 4" xfId="27940" xr:uid="{00000000-0005-0000-0000-00009D460000}"/>
    <cellStyle name="SAPBEXexcGood3 2 17" xfId="5743" xr:uid="{00000000-0005-0000-0000-00009E460000}"/>
    <cellStyle name="SAPBEXexcGood3 2 17 2" xfId="15597" xr:uid="{00000000-0005-0000-0000-00009F460000}"/>
    <cellStyle name="SAPBEXexcGood3 2 17 3" xfId="22625" xr:uid="{00000000-0005-0000-0000-0000A0460000}"/>
    <cellStyle name="SAPBEXexcGood3 2 17 4" xfId="29086" xr:uid="{00000000-0005-0000-0000-0000A1460000}"/>
    <cellStyle name="SAPBEXexcGood3 2 18" xfId="6193" xr:uid="{00000000-0005-0000-0000-0000A2460000}"/>
    <cellStyle name="SAPBEXexcGood3 2 18 2" xfId="16041" xr:uid="{00000000-0005-0000-0000-0000A3460000}"/>
    <cellStyle name="SAPBEXexcGood3 2 18 3" xfId="23055" xr:uid="{00000000-0005-0000-0000-0000A4460000}"/>
    <cellStyle name="SAPBEXexcGood3 2 18 4" xfId="29513" xr:uid="{00000000-0005-0000-0000-0000A5460000}"/>
    <cellStyle name="SAPBEXexcGood3 2 19" xfId="7360" xr:uid="{00000000-0005-0000-0000-0000A6460000}"/>
    <cellStyle name="SAPBEXexcGood3 2 19 2" xfId="17146" xr:uid="{00000000-0005-0000-0000-0000A7460000}"/>
    <cellStyle name="SAPBEXexcGood3 2 19 3" xfId="24108" xr:uid="{00000000-0005-0000-0000-0000A8460000}"/>
    <cellStyle name="SAPBEXexcGood3 2 19 4" xfId="30537" xr:uid="{00000000-0005-0000-0000-0000A9460000}"/>
    <cellStyle name="SAPBEXexcGood3 2 2" xfId="668" xr:uid="{00000000-0005-0000-0000-0000AA460000}"/>
    <cellStyle name="SAPBEXexcGood3 2 2 10" xfId="5344" xr:uid="{00000000-0005-0000-0000-0000AB460000}"/>
    <cellStyle name="SAPBEXexcGood3 2 2 10 2" xfId="15201" xr:uid="{00000000-0005-0000-0000-0000AC460000}"/>
    <cellStyle name="SAPBEXexcGood3 2 2 10 2 2" xfId="38556" xr:uid="{00000000-0005-0000-0000-0000AD460000}"/>
    <cellStyle name="SAPBEXexcGood3 2 2 10 2 3" xfId="45474" xr:uid="{00000000-0005-0000-0000-0000AE460000}"/>
    <cellStyle name="SAPBEXexcGood3 2 2 10 2 4" xfId="49540" xr:uid="{00000000-0005-0000-0000-0000AF460000}"/>
    <cellStyle name="SAPBEXexcGood3 2 2 10 3" xfId="22243" xr:uid="{00000000-0005-0000-0000-0000B0460000}"/>
    <cellStyle name="SAPBEXexcGood3 2 2 10 4" xfId="28705" xr:uid="{00000000-0005-0000-0000-0000B1460000}"/>
    <cellStyle name="SAPBEXexcGood3 2 2 10 5" xfId="34890" xr:uid="{00000000-0005-0000-0000-0000B2460000}"/>
    <cellStyle name="SAPBEXexcGood3 2 2 10 6" xfId="41928" xr:uid="{00000000-0005-0000-0000-0000B3460000}"/>
    <cellStyle name="SAPBEXexcGood3 2 2 10 7" xfId="51485" xr:uid="{00000000-0005-0000-0000-0000B4460000}"/>
    <cellStyle name="SAPBEXexcGood3 2 2 11" xfId="6614" xr:uid="{00000000-0005-0000-0000-0000B5460000}"/>
    <cellStyle name="SAPBEXexcGood3 2 2 11 2" xfId="16457" xr:uid="{00000000-0005-0000-0000-0000B6460000}"/>
    <cellStyle name="SAPBEXexcGood3 2 2 11 2 2" xfId="39018" xr:uid="{00000000-0005-0000-0000-0000B7460000}"/>
    <cellStyle name="SAPBEXexcGood3 2 2 11 2 3" xfId="45936" xr:uid="{00000000-0005-0000-0000-0000B8460000}"/>
    <cellStyle name="SAPBEXexcGood3 2 2 11 2 4" xfId="48546" xr:uid="{00000000-0005-0000-0000-0000B9460000}"/>
    <cellStyle name="SAPBEXexcGood3 2 2 11 3" xfId="23461" xr:uid="{00000000-0005-0000-0000-0000BA460000}"/>
    <cellStyle name="SAPBEXexcGood3 2 2 11 4" xfId="29910" xr:uid="{00000000-0005-0000-0000-0000BB460000}"/>
    <cellStyle name="SAPBEXexcGood3 2 2 11 5" xfId="35355" xr:uid="{00000000-0005-0000-0000-0000BC460000}"/>
    <cellStyle name="SAPBEXexcGood3 2 2 11 6" xfId="42390" xr:uid="{00000000-0005-0000-0000-0000BD460000}"/>
    <cellStyle name="SAPBEXexcGood3 2 2 11 7" xfId="52600" xr:uid="{00000000-0005-0000-0000-0000BE460000}"/>
    <cellStyle name="SAPBEXexcGood3 2 2 12" xfId="6868" xr:uid="{00000000-0005-0000-0000-0000BF460000}"/>
    <cellStyle name="SAPBEXexcGood3 2 2 12 2" xfId="16658" xr:uid="{00000000-0005-0000-0000-0000C0460000}"/>
    <cellStyle name="SAPBEXexcGood3 2 2 12 2 2" xfId="38864" xr:uid="{00000000-0005-0000-0000-0000C1460000}"/>
    <cellStyle name="SAPBEXexcGood3 2 2 12 2 3" xfId="45782" xr:uid="{00000000-0005-0000-0000-0000C2460000}"/>
    <cellStyle name="SAPBEXexcGood3 2 2 12 2 4" xfId="48709" xr:uid="{00000000-0005-0000-0000-0000C3460000}"/>
    <cellStyle name="SAPBEXexcGood3 2 2 12 3" xfId="23626" xr:uid="{00000000-0005-0000-0000-0000C4460000}"/>
    <cellStyle name="SAPBEXexcGood3 2 2 12 4" xfId="30064" xr:uid="{00000000-0005-0000-0000-0000C5460000}"/>
    <cellStyle name="SAPBEXexcGood3 2 2 12 5" xfId="35200" xr:uid="{00000000-0005-0000-0000-0000C6460000}"/>
    <cellStyle name="SAPBEXexcGood3 2 2 12 6" xfId="42236" xr:uid="{00000000-0005-0000-0000-0000C7460000}"/>
    <cellStyle name="SAPBEXexcGood3 2 2 12 7" xfId="51808" xr:uid="{00000000-0005-0000-0000-0000C8460000}"/>
    <cellStyle name="SAPBEXexcGood3 2 2 13" xfId="6279" xr:uid="{00000000-0005-0000-0000-0000C9460000}"/>
    <cellStyle name="SAPBEXexcGood3 2 2 13 2" xfId="16124" xr:uid="{00000000-0005-0000-0000-0000CA460000}"/>
    <cellStyle name="SAPBEXexcGood3 2 2 13 2 2" xfId="39886" xr:uid="{00000000-0005-0000-0000-0000CB460000}"/>
    <cellStyle name="SAPBEXexcGood3 2 2 13 2 3" xfId="46804" xr:uid="{00000000-0005-0000-0000-0000CC460000}"/>
    <cellStyle name="SAPBEXexcGood3 2 2 13 2 4" xfId="48223" xr:uid="{00000000-0005-0000-0000-0000CD460000}"/>
    <cellStyle name="SAPBEXexcGood3 2 2 13 3" xfId="23133" xr:uid="{00000000-0005-0000-0000-0000CE460000}"/>
    <cellStyle name="SAPBEXexcGood3 2 2 13 4" xfId="29587" xr:uid="{00000000-0005-0000-0000-0000CF460000}"/>
    <cellStyle name="SAPBEXexcGood3 2 2 13 5" xfId="36271" xr:uid="{00000000-0005-0000-0000-0000D0460000}"/>
    <cellStyle name="SAPBEXexcGood3 2 2 13 6" xfId="43258" xr:uid="{00000000-0005-0000-0000-0000D1460000}"/>
    <cellStyle name="SAPBEXexcGood3 2 2 13 7" xfId="52722" xr:uid="{00000000-0005-0000-0000-0000D2460000}"/>
    <cellStyle name="SAPBEXexcGood3 2 2 14" xfId="5695" xr:uid="{00000000-0005-0000-0000-0000D3460000}"/>
    <cellStyle name="SAPBEXexcGood3 2 2 14 2" xfId="15550" xr:uid="{00000000-0005-0000-0000-0000D4460000}"/>
    <cellStyle name="SAPBEXexcGood3 2 2 14 2 2" xfId="39170" xr:uid="{00000000-0005-0000-0000-0000D5460000}"/>
    <cellStyle name="SAPBEXexcGood3 2 2 14 2 3" xfId="46088" xr:uid="{00000000-0005-0000-0000-0000D6460000}"/>
    <cellStyle name="SAPBEXexcGood3 2 2 14 2 4" xfId="50061" xr:uid="{00000000-0005-0000-0000-0000D7460000}"/>
    <cellStyle name="SAPBEXexcGood3 2 2 14 3" xfId="22579" xr:uid="{00000000-0005-0000-0000-0000D8460000}"/>
    <cellStyle name="SAPBEXexcGood3 2 2 14 4" xfId="29040" xr:uid="{00000000-0005-0000-0000-0000D9460000}"/>
    <cellStyle name="SAPBEXexcGood3 2 2 14 5" xfId="35534" xr:uid="{00000000-0005-0000-0000-0000DA460000}"/>
    <cellStyle name="SAPBEXexcGood3 2 2 14 6" xfId="42542" xr:uid="{00000000-0005-0000-0000-0000DB460000}"/>
    <cellStyle name="SAPBEXexcGood3 2 2 14 7" xfId="54290" xr:uid="{00000000-0005-0000-0000-0000DC460000}"/>
    <cellStyle name="SAPBEXexcGood3 2 2 15" xfId="6543" xr:uid="{00000000-0005-0000-0000-0000DD460000}"/>
    <cellStyle name="SAPBEXexcGood3 2 2 15 2" xfId="16386" xr:uid="{00000000-0005-0000-0000-0000DE460000}"/>
    <cellStyle name="SAPBEXexcGood3 2 2 15 2 2" xfId="40106" xr:uid="{00000000-0005-0000-0000-0000DF460000}"/>
    <cellStyle name="SAPBEXexcGood3 2 2 15 2 3" xfId="47024" xr:uid="{00000000-0005-0000-0000-0000E0460000}"/>
    <cellStyle name="SAPBEXexcGood3 2 2 15 2 4" xfId="50135" xr:uid="{00000000-0005-0000-0000-0000E1460000}"/>
    <cellStyle name="SAPBEXexcGood3 2 2 15 3" xfId="23393" xr:uid="{00000000-0005-0000-0000-0000E2460000}"/>
    <cellStyle name="SAPBEXexcGood3 2 2 15 4" xfId="29843" xr:uid="{00000000-0005-0000-0000-0000E3460000}"/>
    <cellStyle name="SAPBEXexcGood3 2 2 15 5" xfId="36521" xr:uid="{00000000-0005-0000-0000-0000E4460000}"/>
    <cellStyle name="SAPBEXexcGood3 2 2 15 6" xfId="43478" xr:uid="{00000000-0005-0000-0000-0000E5460000}"/>
    <cellStyle name="SAPBEXexcGood3 2 2 15 7" xfId="52173" xr:uid="{00000000-0005-0000-0000-0000E6460000}"/>
    <cellStyle name="SAPBEXexcGood3 2 2 16" xfId="5718" xr:uid="{00000000-0005-0000-0000-0000E7460000}"/>
    <cellStyle name="SAPBEXexcGood3 2 2 16 2" xfId="15572" xr:uid="{00000000-0005-0000-0000-0000E8460000}"/>
    <cellStyle name="SAPBEXexcGood3 2 2 16 2 2" xfId="39319" xr:uid="{00000000-0005-0000-0000-0000E9460000}"/>
    <cellStyle name="SAPBEXexcGood3 2 2 16 2 3" xfId="46237" xr:uid="{00000000-0005-0000-0000-0000EA460000}"/>
    <cellStyle name="SAPBEXexcGood3 2 2 16 2 4" xfId="48986" xr:uid="{00000000-0005-0000-0000-0000EB460000}"/>
    <cellStyle name="SAPBEXexcGood3 2 2 16 3" xfId="22600" xr:uid="{00000000-0005-0000-0000-0000EC460000}"/>
    <cellStyle name="SAPBEXexcGood3 2 2 16 4" xfId="29061" xr:uid="{00000000-0005-0000-0000-0000ED460000}"/>
    <cellStyle name="SAPBEXexcGood3 2 2 16 5" xfId="35685" xr:uid="{00000000-0005-0000-0000-0000EE460000}"/>
    <cellStyle name="SAPBEXexcGood3 2 2 16 6" xfId="42691" xr:uid="{00000000-0005-0000-0000-0000EF460000}"/>
    <cellStyle name="SAPBEXexcGood3 2 2 16 7" xfId="50720" xr:uid="{00000000-0005-0000-0000-0000F0460000}"/>
    <cellStyle name="SAPBEXexcGood3 2 2 17" xfId="6258" xr:uid="{00000000-0005-0000-0000-0000F1460000}"/>
    <cellStyle name="SAPBEXexcGood3 2 2 17 2" xfId="16105" xr:uid="{00000000-0005-0000-0000-0000F2460000}"/>
    <cellStyle name="SAPBEXexcGood3 2 2 17 2 2" xfId="39531" xr:uid="{00000000-0005-0000-0000-0000F3460000}"/>
    <cellStyle name="SAPBEXexcGood3 2 2 17 2 3" xfId="46449" xr:uid="{00000000-0005-0000-0000-0000F4460000}"/>
    <cellStyle name="SAPBEXexcGood3 2 2 17 2 4" xfId="50229" xr:uid="{00000000-0005-0000-0000-0000F5460000}"/>
    <cellStyle name="SAPBEXexcGood3 2 2 17 3" xfId="23114" xr:uid="{00000000-0005-0000-0000-0000F6460000}"/>
    <cellStyle name="SAPBEXexcGood3 2 2 17 4" xfId="29570" xr:uid="{00000000-0005-0000-0000-0000F7460000}"/>
    <cellStyle name="SAPBEXexcGood3 2 2 17 5" xfId="35902" xr:uid="{00000000-0005-0000-0000-0000F8460000}"/>
    <cellStyle name="SAPBEXexcGood3 2 2 17 6" xfId="42903" xr:uid="{00000000-0005-0000-0000-0000F9460000}"/>
    <cellStyle name="SAPBEXexcGood3 2 2 17 7" xfId="50405" xr:uid="{00000000-0005-0000-0000-0000FA460000}"/>
    <cellStyle name="SAPBEXexcGood3 2 2 18" xfId="6650" xr:uid="{00000000-0005-0000-0000-0000FB460000}"/>
    <cellStyle name="SAPBEXexcGood3 2 2 18 2" xfId="16493" xr:uid="{00000000-0005-0000-0000-0000FC460000}"/>
    <cellStyle name="SAPBEXexcGood3 2 2 18 2 2" xfId="40046" xr:uid="{00000000-0005-0000-0000-0000FD460000}"/>
    <cellStyle name="SAPBEXexcGood3 2 2 18 2 3" xfId="46964" xr:uid="{00000000-0005-0000-0000-0000FE460000}"/>
    <cellStyle name="SAPBEXexcGood3 2 2 18 2 4" xfId="50172" xr:uid="{00000000-0005-0000-0000-0000FF460000}"/>
    <cellStyle name="SAPBEXexcGood3 2 2 18 3" xfId="23497" xr:uid="{00000000-0005-0000-0000-000000470000}"/>
    <cellStyle name="SAPBEXexcGood3 2 2 18 4" xfId="29946" xr:uid="{00000000-0005-0000-0000-000001470000}"/>
    <cellStyle name="SAPBEXexcGood3 2 2 18 5" xfId="36461" xr:uid="{00000000-0005-0000-0000-000002470000}"/>
    <cellStyle name="SAPBEXexcGood3 2 2 18 6" xfId="43418" xr:uid="{00000000-0005-0000-0000-000003470000}"/>
    <cellStyle name="SAPBEXexcGood3 2 2 18 7" xfId="52269" xr:uid="{00000000-0005-0000-0000-000004470000}"/>
    <cellStyle name="SAPBEXexcGood3 2 2 19" xfId="7485" xr:uid="{00000000-0005-0000-0000-000005470000}"/>
    <cellStyle name="SAPBEXexcGood3 2 2 19 2" xfId="17270" xr:uid="{00000000-0005-0000-0000-000006470000}"/>
    <cellStyle name="SAPBEXexcGood3 2 2 19 2 2" xfId="39632" xr:uid="{00000000-0005-0000-0000-000007470000}"/>
    <cellStyle name="SAPBEXexcGood3 2 2 19 2 3" xfId="46550" xr:uid="{00000000-0005-0000-0000-000008470000}"/>
    <cellStyle name="SAPBEXexcGood3 2 2 19 2 4" xfId="50433" xr:uid="{00000000-0005-0000-0000-000009470000}"/>
    <cellStyle name="SAPBEXexcGood3 2 2 19 3" xfId="24232" xr:uid="{00000000-0005-0000-0000-00000A470000}"/>
    <cellStyle name="SAPBEXexcGood3 2 2 19 4" xfId="30660" xr:uid="{00000000-0005-0000-0000-00000B470000}"/>
    <cellStyle name="SAPBEXexcGood3 2 2 19 5" xfId="36005" xr:uid="{00000000-0005-0000-0000-00000C470000}"/>
    <cellStyle name="SAPBEXexcGood3 2 2 19 6" xfId="43004" xr:uid="{00000000-0005-0000-0000-00000D470000}"/>
    <cellStyle name="SAPBEXexcGood3 2 2 19 7" xfId="50657" xr:uid="{00000000-0005-0000-0000-00000E470000}"/>
    <cellStyle name="SAPBEXexcGood3 2 2 2" xfId="2662" xr:uid="{00000000-0005-0000-0000-00000F470000}"/>
    <cellStyle name="SAPBEXexcGood3 2 2 2 2" xfId="12895" xr:uid="{00000000-0005-0000-0000-000010470000}"/>
    <cellStyle name="SAPBEXexcGood3 2 2 2 2 2" xfId="20298" xr:uid="{00000000-0005-0000-0000-000011470000}"/>
    <cellStyle name="SAPBEXexcGood3 2 2 2 2 3" xfId="26908" xr:uid="{00000000-0005-0000-0000-000012470000}"/>
    <cellStyle name="SAPBEXexcGood3 2 2 2 2 4" xfId="37516" xr:uid="{00000000-0005-0000-0000-000013470000}"/>
    <cellStyle name="SAPBEXexcGood3 2 2 2 2 5" xfId="44460" xr:uid="{00000000-0005-0000-0000-000014470000}"/>
    <cellStyle name="SAPBEXexcGood3 2 2 2 2 6" xfId="53938" xr:uid="{00000000-0005-0000-0000-000015470000}"/>
    <cellStyle name="SAPBEXexcGood3 2 2 2 3" xfId="10487" xr:uid="{00000000-0005-0000-0000-000016470000}"/>
    <cellStyle name="SAPBEXexcGood3 2 2 2 4" xfId="11227" xr:uid="{00000000-0005-0000-0000-000017470000}"/>
    <cellStyle name="SAPBEXexcGood3 2 2 2 5" xfId="13076" xr:uid="{00000000-0005-0000-0000-000018470000}"/>
    <cellStyle name="SAPBEXexcGood3 2 2 2 6" xfId="33775" xr:uid="{00000000-0005-0000-0000-000019470000}"/>
    <cellStyle name="SAPBEXexcGood3 2 2 2 7" xfId="40909" xr:uid="{00000000-0005-0000-0000-00001A470000}"/>
    <cellStyle name="SAPBEXexcGood3 2 2 2 8" xfId="53270" xr:uid="{00000000-0005-0000-0000-00001B470000}"/>
    <cellStyle name="SAPBEXexcGood3 2 2 20" xfId="6926" xr:uid="{00000000-0005-0000-0000-00001C470000}"/>
    <cellStyle name="SAPBEXexcGood3 2 2 20 2" xfId="16716" xr:uid="{00000000-0005-0000-0000-00001D470000}"/>
    <cellStyle name="SAPBEXexcGood3 2 2 20 2 2" xfId="40220" xr:uid="{00000000-0005-0000-0000-00001E470000}"/>
    <cellStyle name="SAPBEXexcGood3 2 2 20 2 3" xfId="47138" xr:uid="{00000000-0005-0000-0000-00001F470000}"/>
    <cellStyle name="SAPBEXexcGood3 2 2 20 2 4" xfId="48513" xr:uid="{00000000-0005-0000-0000-000020470000}"/>
    <cellStyle name="SAPBEXexcGood3 2 2 20 3" xfId="23684" xr:uid="{00000000-0005-0000-0000-000021470000}"/>
    <cellStyle name="SAPBEXexcGood3 2 2 20 4" xfId="30120" xr:uid="{00000000-0005-0000-0000-000022470000}"/>
    <cellStyle name="SAPBEXexcGood3 2 2 20 5" xfId="36635" xr:uid="{00000000-0005-0000-0000-000023470000}"/>
    <cellStyle name="SAPBEXexcGood3 2 2 20 6" xfId="43592" xr:uid="{00000000-0005-0000-0000-000024470000}"/>
    <cellStyle name="SAPBEXexcGood3 2 2 20 7" xfId="52062" xr:uid="{00000000-0005-0000-0000-000025470000}"/>
    <cellStyle name="SAPBEXexcGood3 2 2 21" xfId="7558" xr:uid="{00000000-0005-0000-0000-000026470000}"/>
    <cellStyle name="SAPBEXexcGood3 2 2 21 2" xfId="17343" xr:uid="{00000000-0005-0000-0000-000027470000}"/>
    <cellStyle name="SAPBEXexcGood3 2 2 21 2 2" xfId="40480" xr:uid="{00000000-0005-0000-0000-000028470000}"/>
    <cellStyle name="SAPBEXexcGood3 2 2 21 2 3" xfId="47398" xr:uid="{00000000-0005-0000-0000-000029470000}"/>
    <cellStyle name="SAPBEXexcGood3 2 2 21 2 4" xfId="47595" xr:uid="{00000000-0005-0000-0000-00002A470000}"/>
    <cellStyle name="SAPBEXexcGood3 2 2 21 3" xfId="24305" xr:uid="{00000000-0005-0000-0000-00002B470000}"/>
    <cellStyle name="SAPBEXexcGood3 2 2 21 4" xfId="30733" xr:uid="{00000000-0005-0000-0000-00002C470000}"/>
    <cellStyle name="SAPBEXexcGood3 2 2 21 5" xfId="36896" xr:uid="{00000000-0005-0000-0000-00002D470000}"/>
    <cellStyle name="SAPBEXexcGood3 2 2 21 6" xfId="43852" xr:uid="{00000000-0005-0000-0000-00002E470000}"/>
    <cellStyle name="SAPBEXexcGood3 2 2 21 7" xfId="52727" xr:uid="{00000000-0005-0000-0000-00002F470000}"/>
    <cellStyle name="SAPBEXexcGood3 2 2 22" xfId="6109" xr:uid="{00000000-0005-0000-0000-000030470000}"/>
    <cellStyle name="SAPBEXexcGood3 2 2 22 2" xfId="15957" xr:uid="{00000000-0005-0000-0000-000031470000}"/>
    <cellStyle name="SAPBEXexcGood3 2 2 22 3" xfId="22976" xr:uid="{00000000-0005-0000-0000-000032470000}"/>
    <cellStyle name="SAPBEXexcGood3 2 2 22 4" xfId="29435" xr:uid="{00000000-0005-0000-0000-000033470000}"/>
    <cellStyle name="SAPBEXexcGood3 2 2 22 5" xfId="37150" xr:uid="{00000000-0005-0000-0000-000034470000}"/>
    <cellStyle name="SAPBEXexcGood3 2 2 22 6" xfId="44096" xr:uid="{00000000-0005-0000-0000-000035470000}"/>
    <cellStyle name="SAPBEXexcGood3 2 2 22 7" xfId="51282" xr:uid="{00000000-0005-0000-0000-000036470000}"/>
    <cellStyle name="SAPBEXexcGood3 2 2 23" xfId="8454" xr:uid="{00000000-0005-0000-0000-000037470000}"/>
    <cellStyle name="SAPBEXexcGood3 2 2 23 2" xfId="18238" xr:uid="{00000000-0005-0000-0000-000038470000}"/>
    <cellStyle name="SAPBEXexcGood3 2 2 23 3" xfId="25175" xr:uid="{00000000-0005-0000-0000-000039470000}"/>
    <cellStyle name="SAPBEXexcGood3 2 2 23 4" xfId="31588" xr:uid="{00000000-0005-0000-0000-00003A470000}"/>
    <cellStyle name="SAPBEXexcGood3 2 2 24" xfId="7738" xr:uid="{00000000-0005-0000-0000-00003B470000}"/>
    <cellStyle name="SAPBEXexcGood3 2 2 24 2" xfId="17523" xr:uid="{00000000-0005-0000-0000-00003C470000}"/>
    <cellStyle name="SAPBEXexcGood3 2 2 24 3" xfId="24480" xr:uid="{00000000-0005-0000-0000-00003D470000}"/>
    <cellStyle name="SAPBEXexcGood3 2 2 24 4" xfId="30906" xr:uid="{00000000-0005-0000-0000-00003E470000}"/>
    <cellStyle name="SAPBEXexcGood3 2 2 25" xfId="8079" xr:uid="{00000000-0005-0000-0000-00003F470000}"/>
    <cellStyle name="SAPBEXexcGood3 2 2 25 2" xfId="17863" xr:uid="{00000000-0005-0000-0000-000040470000}"/>
    <cellStyle name="SAPBEXexcGood3 2 2 25 3" xfId="24810" xr:uid="{00000000-0005-0000-0000-000041470000}"/>
    <cellStyle name="SAPBEXexcGood3 2 2 25 4" xfId="31231" xr:uid="{00000000-0005-0000-0000-000042470000}"/>
    <cellStyle name="SAPBEXexcGood3 2 2 26" xfId="7920" xr:uid="{00000000-0005-0000-0000-000043470000}"/>
    <cellStyle name="SAPBEXexcGood3 2 2 26 2" xfId="17704" xr:uid="{00000000-0005-0000-0000-000044470000}"/>
    <cellStyle name="SAPBEXexcGood3 2 2 26 3" xfId="24656" xr:uid="{00000000-0005-0000-0000-000045470000}"/>
    <cellStyle name="SAPBEXexcGood3 2 2 26 4" xfId="31077" xr:uid="{00000000-0005-0000-0000-000046470000}"/>
    <cellStyle name="SAPBEXexcGood3 2 2 27" xfId="8036" xr:uid="{00000000-0005-0000-0000-000047470000}"/>
    <cellStyle name="SAPBEXexcGood3 2 2 27 2" xfId="17820" xr:uid="{00000000-0005-0000-0000-000048470000}"/>
    <cellStyle name="SAPBEXexcGood3 2 2 27 3" xfId="24768" xr:uid="{00000000-0005-0000-0000-000049470000}"/>
    <cellStyle name="SAPBEXexcGood3 2 2 27 4" xfId="31189" xr:uid="{00000000-0005-0000-0000-00004A470000}"/>
    <cellStyle name="SAPBEXexcGood3 2 2 28" xfId="8235" xr:uid="{00000000-0005-0000-0000-00004B470000}"/>
    <cellStyle name="SAPBEXexcGood3 2 2 28 2" xfId="18019" xr:uid="{00000000-0005-0000-0000-00004C470000}"/>
    <cellStyle name="SAPBEXexcGood3 2 2 28 3" xfId="24962" xr:uid="{00000000-0005-0000-0000-00004D470000}"/>
    <cellStyle name="SAPBEXexcGood3 2 2 28 4" xfId="31381" xr:uid="{00000000-0005-0000-0000-00004E470000}"/>
    <cellStyle name="SAPBEXexcGood3 2 2 29" xfId="8732" xr:uid="{00000000-0005-0000-0000-00004F470000}"/>
    <cellStyle name="SAPBEXexcGood3 2 2 29 2" xfId="18516" xr:uid="{00000000-0005-0000-0000-000050470000}"/>
    <cellStyle name="SAPBEXexcGood3 2 2 29 3" xfId="25448" xr:uid="{00000000-0005-0000-0000-000051470000}"/>
    <cellStyle name="SAPBEXexcGood3 2 2 29 4" xfId="31860" xr:uid="{00000000-0005-0000-0000-000052470000}"/>
    <cellStyle name="SAPBEXexcGood3 2 2 3" xfId="3761" xr:uid="{00000000-0005-0000-0000-000053470000}"/>
    <cellStyle name="SAPBEXexcGood3 2 2 3 2" xfId="13683" xr:uid="{00000000-0005-0000-0000-000054470000}"/>
    <cellStyle name="SAPBEXexcGood3 2 2 3 2 2" xfId="38039" xr:uid="{00000000-0005-0000-0000-000055470000}"/>
    <cellStyle name="SAPBEXexcGood3 2 2 3 2 3" xfId="44966" xr:uid="{00000000-0005-0000-0000-000056470000}"/>
    <cellStyle name="SAPBEXexcGood3 2 2 3 2 4" xfId="48163" xr:uid="{00000000-0005-0000-0000-000057470000}"/>
    <cellStyle name="SAPBEXexcGood3 2 2 3 3" xfId="20837" xr:uid="{00000000-0005-0000-0000-000058470000}"/>
    <cellStyle name="SAPBEXexcGood3 2 2 3 4" xfId="27336" xr:uid="{00000000-0005-0000-0000-000059470000}"/>
    <cellStyle name="SAPBEXexcGood3 2 2 3 5" xfId="34374" xr:uid="{00000000-0005-0000-0000-00005A470000}"/>
    <cellStyle name="SAPBEXexcGood3 2 2 3 6" xfId="41420" xr:uid="{00000000-0005-0000-0000-00005B470000}"/>
    <cellStyle name="SAPBEXexcGood3 2 2 3 7" xfId="52952" xr:uid="{00000000-0005-0000-0000-00005C470000}"/>
    <cellStyle name="SAPBEXexcGood3 2 2 30" xfId="11687" xr:uid="{00000000-0005-0000-0000-00005D470000}"/>
    <cellStyle name="SAPBEXexcGood3 2 2 30 2" xfId="19146" xr:uid="{00000000-0005-0000-0000-00005E470000}"/>
    <cellStyle name="SAPBEXexcGood3 2 2 30 3" xfId="25778" xr:uid="{00000000-0005-0000-0000-00005F470000}"/>
    <cellStyle name="SAPBEXexcGood3 2 2 31" xfId="9420" xr:uid="{00000000-0005-0000-0000-000060470000}"/>
    <cellStyle name="SAPBEXexcGood3 2 2 32" xfId="11506" xr:uid="{00000000-0005-0000-0000-000061470000}"/>
    <cellStyle name="SAPBEXexcGood3 2 2 33" xfId="32197" xr:uid="{00000000-0005-0000-0000-000062470000}"/>
    <cellStyle name="SAPBEXexcGood3 2 2 34" xfId="32090" xr:uid="{00000000-0005-0000-0000-000063470000}"/>
    <cellStyle name="SAPBEXexcGood3 2 2 35" xfId="48536" xr:uid="{00000000-0005-0000-0000-000064470000}"/>
    <cellStyle name="SAPBEXexcGood3 2 2 4" xfId="4026" xr:uid="{00000000-0005-0000-0000-000065470000}"/>
    <cellStyle name="SAPBEXexcGood3 2 2 4 2" xfId="13913" xr:uid="{00000000-0005-0000-0000-000066470000}"/>
    <cellStyle name="SAPBEXexcGood3 2 2 4 2 2" xfId="37939" xr:uid="{00000000-0005-0000-0000-000067470000}"/>
    <cellStyle name="SAPBEXexcGood3 2 2 4 2 3" xfId="44877" xr:uid="{00000000-0005-0000-0000-000068470000}"/>
    <cellStyle name="SAPBEXexcGood3 2 2 4 2 4" xfId="51936" xr:uid="{00000000-0005-0000-0000-000069470000}"/>
    <cellStyle name="SAPBEXexcGood3 2 2 4 3" xfId="21009" xr:uid="{00000000-0005-0000-0000-00006A470000}"/>
    <cellStyle name="SAPBEXexcGood3 2 2 4 4" xfId="27505" xr:uid="{00000000-0005-0000-0000-00006B470000}"/>
    <cellStyle name="SAPBEXexcGood3 2 2 4 5" xfId="34197" xr:uid="{00000000-0005-0000-0000-00006C470000}"/>
    <cellStyle name="SAPBEXexcGood3 2 2 4 6" xfId="41327" xr:uid="{00000000-0005-0000-0000-00006D470000}"/>
    <cellStyle name="SAPBEXexcGood3 2 2 4 7" xfId="49022" xr:uid="{00000000-0005-0000-0000-00006E470000}"/>
    <cellStyle name="SAPBEXexcGood3 2 2 5" xfId="4990" xr:uid="{00000000-0005-0000-0000-00006F470000}"/>
    <cellStyle name="SAPBEXexcGood3 2 2 5 2" xfId="14847" xr:uid="{00000000-0005-0000-0000-000070470000}"/>
    <cellStyle name="SAPBEXexcGood3 2 2 5 2 2" xfId="38079" xr:uid="{00000000-0005-0000-0000-000071470000}"/>
    <cellStyle name="SAPBEXexcGood3 2 2 5 2 3" xfId="45005" xr:uid="{00000000-0005-0000-0000-000072470000}"/>
    <cellStyle name="SAPBEXexcGood3 2 2 5 2 4" xfId="49603" xr:uid="{00000000-0005-0000-0000-000073470000}"/>
    <cellStyle name="SAPBEXexcGood3 2 2 5 3" xfId="21893" xr:uid="{00000000-0005-0000-0000-000074470000}"/>
    <cellStyle name="SAPBEXexcGood3 2 2 5 4" xfId="28357" xr:uid="{00000000-0005-0000-0000-000075470000}"/>
    <cellStyle name="SAPBEXexcGood3 2 2 5 5" xfId="34414" xr:uid="{00000000-0005-0000-0000-000076470000}"/>
    <cellStyle name="SAPBEXexcGood3 2 2 5 6" xfId="41459" xr:uid="{00000000-0005-0000-0000-000077470000}"/>
    <cellStyle name="SAPBEXexcGood3 2 2 5 7" xfId="54438" xr:uid="{00000000-0005-0000-0000-000078470000}"/>
    <cellStyle name="SAPBEXexcGood3 2 2 6" xfId="4188" xr:uid="{00000000-0005-0000-0000-000079470000}"/>
    <cellStyle name="SAPBEXexcGood3 2 2 6 2" xfId="14051" xr:uid="{00000000-0005-0000-0000-00007A470000}"/>
    <cellStyle name="SAPBEXexcGood3 2 2 6 2 2" xfId="38208" xr:uid="{00000000-0005-0000-0000-00007B470000}"/>
    <cellStyle name="SAPBEXexcGood3 2 2 6 2 3" xfId="45129" xr:uid="{00000000-0005-0000-0000-00007C470000}"/>
    <cellStyle name="SAPBEXexcGood3 2 2 6 2 4" xfId="49855" xr:uid="{00000000-0005-0000-0000-00007D470000}"/>
    <cellStyle name="SAPBEXexcGood3 2 2 6 3" xfId="21113" xr:uid="{00000000-0005-0000-0000-00007E470000}"/>
    <cellStyle name="SAPBEXexcGood3 2 2 6 4" xfId="27588" xr:uid="{00000000-0005-0000-0000-00007F470000}"/>
    <cellStyle name="SAPBEXexcGood3 2 2 6 5" xfId="34542" xr:uid="{00000000-0005-0000-0000-000080470000}"/>
    <cellStyle name="SAPBEXexcGood3 2 2 6 6" xfId="41583" xr:uid="{00000000-0005-0000-0000-000081470000}"/>
    <cellStyle name="SAPBEXexcGood3 2 2 6 7" xfId="52557" xr:uid="{00000000-0005-0000-0000-000082470000}"/>
    <cellStyle name="SAPBEXexcGood3 2 2 7" xfId="4621" xr:uid="{00000000-0005-0000-0000-000083470000}"/>
    <cellStyle name="SAPBEXexcGood3 2 2 7 2" xfId="14483" xr:uid="{00000000-0005-0000-0000-000084470000}"/>
    <cellStyle name="SAPBEXexcGood3 2 2 7 2 2" xfId="37429" xr:uid="{00000000-0005-0000-0000-000085470000}"/>
    <cellStyle name="SAPBEXexcGood3 2 2 7 2 3" xfId="44374" xr:uid="{00000000-0005-0000-0000-000086470000}"/>
    <cellStyle name="SAPBEXexcGood3 2 2 7 2 4" xfId="53502" xr:uid="{00000000-0005-0000-0000-000087470000}"/>
    <cellStyle name="SAPBEXexcGood3 2 2 7 3" xfId="21535" xr:uid="{00000000-0005-0000-0000-000088470000}"/>
    <cellStyle name="SAPBEXexcGood3 2 2 7 4" xfId="28006" xr:uid="{00000000-0005-0000-0000-000089470000}"/>
    <cellStyle name="SAPBEXexcGood3 2 2 7 5" xfId="33686" xr:uid="{00000000-0005-0000-0000-00008A470000}"/>
    <cellStyle name="SAPBEXexcGood3 2 2 7 6" xfId="40821" xr:uid="{00000000-0005-0000-0000-00008B470000}"/>
    <cellStyle name="SAPBEXexcGood3 2 2 7 7" xfId="52812" xr:uid="{00000000-0005-0000-0000-00008C470000}"/>
    <cellStyle name="SAPBEXexcGood3 2 2 8" xfId="4683" xr:uid="{00000000-0005-0000-0000-00008D470000}"/>
    <cellStyle name="SAPBEXexcGood3 2 2 8 2" xfId="14545" xr:uid="{00000000-0005-0000-0000-00008E470000}"/>
    <cellStyle name="SAPBEXexcGood3 2 2 8 2 2" xfId="38374" xr:uid="{00000000-0005-0000-0000-00008F470000}"/>
    <cellStyle name="SAPBEXexcGood3 2 2 8 2 3" xfId="45292" xr:uid="{00000000-0005-0000-0000-000090470000}"/>
    <cellStyle name="SAPBEXexcGood3 2 2 8 2 4" xfId="48476" xr:uid="{00000000-0005-0000-0000-000091470000}"/>
    <cellStyle name="SAPBEXexcGood3 2 2 8 3" xfId="21597" xr:uid="{00000000-0005-0000-0000-000092470000}"/>
    <cellStyle name="SAPBEXexcGood3 2 2 8 4" xfId="28067" xr:uid="{00000000-0005-0000-0000-000093470000}"/>
    <cellStyle name="SAPBEXexcGood3 2 2 8 5" xfId="34708" xr:uid="{00000000-0005-0000-0000-000094470000}"/>
    <cellStyle name="SAPBEXexcGood3 2 2 8 6" xfId="41746" xr:uid="{00000000-0005-0000-0000-000095470000}"/>
    <cellStyle name="SAPBEXexcGood3 2 2 8 7" xfId="54514" xr:uid="{00000000-0005-0000-0000-000096470000}"/>
    <cellStyle name="SAPBEXexcGood3 2 2 9" xfId="4187" xr:uid="{00000000-0005-0000-0000-000097470000}"/>
    <cellStyle name="SAPBEXexcGood3 2 2 9 2" xfId="14050" xr:uid="{00000000-0005-0000-0000-000098470000}"/>
    <cellStyle name="SAPBEXexcGood3 2 2 9 2 2" xfId="38452" xr:uid="{00000000-0005-0000-0000-000099470000}"/>
    <cellStyle name="SAPBEXexcGood3 2 2 9 2 3" xfId="45370" xr:uid="{00000000-0005-0000-0000-00009A470000}"/>
    <cellStyle name="SAPBEXexcGood3 2 2 9 2 4" xfId="48358" xr:uid="{00000000-0005-0000-0000-00009B470000}"/>
    <cellStyle name="SAPBEXexcGood3 2 2 9 3" xfId="21112" xr:uid="{00000000-0005-0000-0000-00009C470000}"/>
    <cellStyle name="SAPBEXexcGood3 2 2 9 4" xfId="27587" xr:uid="{00000000-0005-0000-0000-00009D470000}"/>
    <cellStyle name="SAPBEXexcGood3 2 2 9 5" xfId="34786" xr:uid="{00000000-0005-0000-0000-00009E470000}"/>
    <cellStyle name="SAPBEXexcGood3 2 2 9 6" xfId="41824" xr:uid="{00000000-0005-0000-0000-00009F470000}"/>
    <cellStyle name="SAPBEXexcGood3 2 2 9 7" xfId="51428" xr:uid="{00000000-0005-0000-0000-0000A0470000}"/>
    <cellStyle name="SAPBEXexcGood3 2 20" xfId="7996" xr:uid="{00000000-0005-0000-0000-0000A1470000}"/>
    <cellStyle name="SAPBEXexcGood3 2 20 2" xfId="17780" xr:uid="{00000000-0005-0000-0000-0000A2470000}"/>
    <cellStyle name="SAPBEXexcGood3 2 20 3" xfId="24729" xr:uid="{00000000-0005-0000-0000-0000A3470000}"/>
    <cellStyle name="SAPBEXexcGood3 2 20 4" xfId="31150" xr:uid="{00000000-0005-0000-0000-0000A4470000}"/>
    <cellStyle name="SAPBEXexcGood3 2 21" xfId="8586" xr:uid="{00000000-0005-0000-0000-0000A5470000}"/>
    <cellStyle name="SAPBEXexcGood3 2 21 2" xfId="18370" xr:uid="{00000000-0005-0000-0000-0000A6470000}"/>
    <cellStyle name="SAPBEXexcGood3 2 21 3" xfId="25305" xr:uid="{00000000-0005-0000-0000-0000A7470000}"/>
    <cellStyle name="SAPBEXexcGood3 2 21 4" xfId="31718" xr:uid="{00000000-0005-0000-0000-0000A8470000}"/>
    <cellStyle name="SAPBEXexcGood3 2 22" xfId="11575" xr:uid="{00000000-0005-0000-0000-0000A9470000}"/>
    <cellStyle name="SAPBEXexcGood3 2 22 2" xfId="19034" xr:uid="{00000000-0005-0000-0000-0000AA470000}"/>
    <cellStyle name="SAPBEXexcGood3 2 22 3" xfId="25666" xr:uid="{00000000-0005-0000-0000-0000AB470000}"/>
    <cellStyle name="SAPBEXexcGood3 2 23" xfId="9290" xr:uid="{00000000-0005-0000-0000-0000AC470000}"/>
    <cellStyle name="SAPBEXexcGood3 2 24" xfId="12636" xr:uid="{00000000-0005-0000-0000-0000AD470000}"/>
    <cellStyle name="SAPBEXexcGood3 2 25" xfId="47708" xr:uid="{00000000-0005-0000-0000-0000AE470000}"/>
    <cellStyle name="SAPBEXexcGood3 2 3" xfId="928" xr:uid="{00000000-0005-0000-0000-0000AF470000}"/>
    <cellStyle name="SAPBEXexcGood3 2 3 2" xfId="2785" xr:uid="{00000000-0005-0000-0000-0000B0470000}"/>
    <cellStyle name="SAPBEXexcGood3 2 3 2 2" xfId="13012" xr:uid="{00000000-0005-0000-0000-0000B1470000}"/>
    <cellStyle name="SAPBEXexcGood3 2 3 2 2 2" xfId="20408" xr:uid="{00000000-0005-0000-0000-0000B2470000}"/>
    <cellStyle name="SAPBEXexcGood3 2 3 2 2 3" xfId="27015" xr:uid="{00000000-0005-0000-0000-0000B3470000}"/>
    <cellStyle name="SAPBEXexcGood3 2 3 2 3" xfId="10634" xr:uid="{00000000-0005-0000-0000-0000B4470000}"/>
    <cellStyle name="SAPBEXexcGood3 2 3 2 4" xfId="8902" xr:uid="{00000000-0005-0000-0000-0000B5470000}"/>
    <cellStyle name="SAPBEXexcGood3 2 3 2 5" xfId="13354" xr:uid="{00000000-0005-0000-0000-0000B6470000}"/>
    <cellStyle name="SAPBEXexcGood3 2 3 2 6" xfId="38134" xr:uid="{00000000-0005-0000-0000-0000B7470000}"/>
    <cellStyle name="SAPBEXexcGood3 2 3 2 7" xfId="45058" xr:uid="{00000000-0005-0000-0000-0000B8470000}"/>
    <cellStyle name="SAPBEXexcGood3 2 3 2 8" xfId="50187" xr:uid="{00000000-0005-0000-0000-0000B9470000}"/>
    <cellStyle name="SAPBEXexcGood3 2 3 3" xfId="11807" xr:uid="{00000000-0005-0000-0000-0000BA470000}"/>
    <cellStyle name="SAPBEXexcGood3 2 3 3 2" xfId="19266" xr:uid="{00000000-0005-0000-0000-0000BB470000}"/>
    <cellStyle name="SAPBEXexcGood3 2 3 3 3" xfId="25898" xr:uid="{00000000-0005-0000-0000-0000BC470000}"/>
    <cellStyle name="SAPBEXexcGood3 2 3 4" xfId="9628" xr:uid="{00000000-0005-0000-0000-0000BD470000}"/>
    <cellStyle name="SAPBEXexcGood3 2 3 5" xfId="9155" xr:uid="{00000000-0005-0000-0000-0000BE470000}"/>
    <cellStyle name="SAPBEXexcGood3 2 3 6" xfId="34468" xr:uid="{00000000-0005-0000-0000-0000BF470000}"/>
    <cellStyle name="SAPBEXexcGood3 2 3 7" xfId="41512" xr:uid="{00000000-0005-0000-0000-0000C0470000}"/>
    <cellStyle name="SAPBEXexcGood3 2 3 8" xfId="52369" xr:uid="{00000000-0005-0000-0000-0000C1470000}"/>
    <cellStyle name="SAPBEXexcGood3 2 4" xfId="1203" xr:uid="{00000000-0005-0000-0000-0000C2470000}"/>
    <cellStyle name="SAPBEXexcGood3 2 4 2" xfId="10832" xr:uid="{00000000-0005-0000-0000-0000C3470000}"/>
    <cellStyle name="SAPBEXexcGood3 2 4 2 2" xfId="9525" xr:uid="{00000000-0005-0000-0000-0000C4470000}"/>
    <cellStyle name="SAPBEXexcGood3 2 4 2 3" xfId="37879" xr:uid="{00000000-0005-0000-0000-0000C5470000}"/>
    <cellStyle name="SAPBEXexcGood3 2 4 2 4" xfId="44819" xr:uid="{00000000-0005-0000-0000-0000C6470000}"/>
    <cellStyle name="SAPBEXexcGood3 2 4 2 5" xfId="49215" xr:uid="{00000000-0005-0000-0000-0000C7470000}"/>
    <cellStyle name="SAPBEXexcGood3 2 4 3" xfId="11982" xr:uid="{00000000-0005-0000-0000-0000C8470000}"/>
    <cellStyle name="SAPBEXexcGood3 2 4 3 2" xfId="19441" xr:uid="{00000000-0005-0000-0000-0000C9470000}"/>
    <cellStyle name="SAPBEXexcGood3 2 4 3 3" xfId="26068" xr:uid="{00000000-0005-0000-0000-0000CA470000}"/>
    <cellStyle name="SAPBEXexcGood3 2 4 4" xfId="9871" xr:uid="{00000000-0005-0000-0000-0000CB470000}"/>
    <cellStyle name="SAPBEXexcGood3 2 4 5" xfId="13169" xr:uid="{00000000-0005-0000-0000-0000CC470000}"/>
    <cellStyle name="SAPBEXexcGood3 2 4 6" xfId="34136" xr:uid="{00000000-0005-0000-0000-0000CD470000}"/>
    <cellStyle name="SAPBEXexcGood3 2 4 7" xfId="41268" xr:uid="{00000000-0005-0000-0000-0000CE470000}"/>
    <cellStyle name="SAPBEXexcGood3 2 4 8" xfId="54182" xr:uid="{00000000-0005-0000-0000-0000CF470000}"/>
    <cellStyle name="SAPBEXexcGood3 2 5" xfId="1417" xr:uid="{00000000-0005-0000-0000-0000D0470000}"/>
    <cellStyle name="SAPBEXexcGood3 2 5 2" xfId="10182" xr:uid="{00000000-0005-0000-0000-0000D1470000}"/>
    <cellStyle name="SAPBEXexcGood3 2 5 2 2" xfId="9085" xr:uid="{00000000-0005-0000-0000-0000D2470000}"/>
    <cellStyle name="SAPBEXexcGood3 2 5 2 3" xfId="38754" xr:uid="{00000000-0005-0000-0000-0000D3470000}"/>
    <cellStyle name="SAPBEXexcGood3 2 5 2 4" xfId="45672" xr:uid="{00000000-0005-0000-0000-0000D4470000}"/>
    <cellStyle name="SAPBEXexcGood3 2 5 2 5" xfId="48096" xr:uid="{00000000-0005-0000-0000-0000D5470000}"/>
    <cellStyle name="SAPBEXexcGood3 2 5 3" xfId="10969" xr:uid="{00000000-0005-0000-0000-0000D6470000}"/>
    <cellStyle name="SAPBEXexcGood3 2 5 3 2" xfId="8987" xr:uid="{00000000-0005-0000-0000-0000D7470000}"/>
    <cellStyle name="SAPBEXexcGood3 2 5 4" xfId="12091" xr:uid="{00000000-0005-0000-0000-0000D8470000}"/>
    <cellStyle name="SAPBEXexcGood3 2 5 4 2" xfId="19550" xr:uid="{00000000-0005-0000-0000-0000D9470000}"/>
    <cellStyle name="SAPBEXexcGood3 2 5 4 3" xfId="26173" xr:uid="{00000000-0005-0000-0000-0000DA470000}"/>
    <cellStyle name="SAPBEXexcGood3 2 5 5" xfId="10043" xr:uid="{00000000-0005-0000-0000-0000DB470000}"/>
    <cellStyle name="SAPBEXexcGood3 2 5 6" xfId="9501" xr:uid="{00000000-0005-0000-0000-0000DC470000}"/>
    <cellStyle name="SAPBEXexcGood3 2 5 7" xfId="35089" xr:uid="{00000000-0005-0000-0000-0000DD470000}"/>
    <cellStyle name="SAPBEXexcGood3 2 5 8" xfId="42126" xr:uid="{00000000-0005-0000-0000-0000DE470000}"/>
    <cellStyle name="SAPBEXexcGood3 2 5 9" xfId="51984" xr:uid="{00000000-0005-0000-0000-0000DF470000}"/>
    <cellStyle name="SAPBEXexcGood3 2 6" xfId="1517" xr:uid="{00000000-0005-0000-0000-0000E0470000}"/>
    <cellStyle name="SAPBEXexcGood3 2 6 2" xfId="12176" xr:uid="{00000000-0005-0000-0000-0000E1470000}"/>
    <cellStyle name="SAPBEXexcGood3 2 6 2 2" xfId="19635" xr:uid="{00000000-0005-0000-0000-0000E2470000}"/>
    <cellStyle name="SAPBEXexcGood3 2 6 2 3" xfId="26258" xr:uid="{00000000-0005-0000-0000-0000E3470000}"/>
    <cellStyle name="SAPBEXexcGood3 2 6 2 4" xfId="38842" xr:uid="{00000000-0005-0000-0000-0000E4470000}"/>
    <cellStyle name="SAPBEXexcGood3 2 6 2 5" xfId="45760" xr:uid="{00000000-0005-0000-0000-0000E5470000}"/>
    <cellStyle name="SAPBEXexcGood3 2 6 2 6" xfId="49737" xr:uid="{00000000-0005-0000-0000-0000E6470000}"/>
    <cellStyle name="SAPBEXexcGood3 2 6 3" xfId="11069" xr:uid="{00000000-0005-0000-0000-0000E7470000}"/>
    <cellStyle name="SAPBEXexcGood3 2 6 4" xfId="18721" xr:uid="{00000000-0005-0000-0000-0000E8470000}"/>
    <cellStyle name="SAPBEXexcGood3 2 6 5" xfId="35178" xr:uid="{00000000-0005-0000-0000-0000E9470000}"/>
    <cellStyle name="SAPBEXexcGood3 2 6 6" xfId="42214" xr:uid="{00000000-0005-0000-0000-0000EA470000}"/>
    <cellStyle name="SAPBEXexcGood3 2 6 7" xfId="53116" xr:uid="{00000000-0005-0000-0000-0000EB470000}"/>
    <cellStyle name="SAPBEXexcGood3 2 7" xfId="1944" xr:uid="{00000000-0005-0000-0000-0000EC470000}"/>
    <cellStyle name="SAPBEXexcGood3 2 7 2" xfId="12296" xr:uid="{00000000-0005-0000-0000-0000ED470000}"/>
    <cellStyle name="SAPBEXexcGood3 2 7 2 2" xfId="19755" xr:uid="{00000000-0005-0000-0000-0000EE470000}"/>
    <cellStyle name="SAPBEXexcGood3 2 7 2 3" xfId="26378" xr:uid="{00000000-0005-0000-0000-0000EF470000}"/>
    <cellStyle name="SAPBEXexcGood3 2 7 2 4" xfId="39354" xr:uid="{00000000-0005-0000-0000-0000F0470000}"/>
    <cellStyle name="SAPBEXexcGood3 2 7 2 5" xfId="46272" xr:uid="{00000000-0005-0000-0000-0000F1470000}"/>
    <cellStyle name="SAPBEXexcGood3 2 7 2 6" xfId="49933" xr:uid="{00000000-0005-0000-0000-0000F2470000}"/>
    <cellStyle name="SAPBEXexcGood3 2 7 3" xfId="11366" xr:uid="{00000000-0005-0000-0000-0000F3470000}"/>
    <cellStyle name="SAPBEXexcGood3 2 7 4" xfId="18899" xr:uid="{00000000-0005-0000-0000-0000F4470000}"/>
    <cellStyle name="SAPBEXexcGood3 2 7 5" xfId="35720" xr:uid="{00000000-0005-0000-0000-0000F5470000}"/>
    <cellStyle name="SAPBEXexcGood3 2 7 6" xfId="42726" xr:uid="{00000000-0005-0000-0000-0000F6470000}"/>
    <cellStyle name="SAPBEXexcGood3 2 7 7" xfId="47686" xr:uid="{00000000-0005-0000-0000-0000F7470000}"/>
    <cellStyle name="SAPBEXexcGood3 2 8" xfId="2156" xr:uid="{00000000-0005-0000-0000-0000F8470000}"/>
    <cellStyle name="SAPBEXexcGood3 2 8 2" xfId="12420" xr:uid="{00000000-0005-0000-0000-0000F9470000}"/>
    <cellStyle name="SAPBEXexcGood3 2 8 2 2" xfId="19876" xr:uid="{00000000-0005-0000-0000-0000FA470000}"/>
    <cellStyle name="SAPBEXexcGood3 2 8 2 3" xfId="26498" xr:uid="{00000000-0005-0000-0000-0000FB470000}"/>
    <cellStyle name="SAPBEXexcGood3 2 8 2 4" xfId="40380" xr:uid="{00000000-0005-0000-0000-0000FC470000}"/>
    <cellStyle name="SAPBEXexcGood3 2 8 2 5" xfId="47298" xr:uid="{00000000-0005-0000-0000-0000FD470000}"/>
    <cellStyle name="SAPBEXexcGood3 2 8 2 6" xfId="47959" xr:uid="{00000000-0005-0000-0000-0000FE470000}"/>
    <cellStyle name="SAPBEXexcGood3 2 8 3" xfId="10352" xr:uid="{00000000-0005-0000-0000-0000FF470000}"/>
    <cellStyle name="SAPBEXexcGood3 2 8 4" xfId="11242" xr:uid="{00000000-0005-0000-0000-000000480000}"/>
    <cellStyle name="SAPBEXexcGood3 2 8 5" xfId="19815" xr:uid="{00000000-0005-0000-0000-000001480000}"/>
    <cellStyle name="SAPBEXexcGood3 2 8 6" xfId="36796" xr:uid="{00000000-0005-0000-0000-000002480000}"/>
    <cellStyle name="SAPBEXexcGood3 2 8 7" xfId="43752" xr:uid="{00000000-0005-0000-0000-000003480000}"/>
    <cellStyle name="SAPBEXexcGood3 2 8 8" xfId="51568" xr:uid="{00000000-0005-0000-0000-000004480000}"/>
    <cellStyle name="SAPBEXexcGood3 2 9" xfId="2310" xr:uid="{00000000-0005-0000-0000-000005480000}"/>
    <cellStyle name="SAPBEXexcGood3 2 9 2" xfId="12563" xr:uid="{00000000-0005-0000-0000-000006480000}"/>
    <cellStyle name="SAPBEXexcGood3 2 9 3" xfId="20000" xr:uid="{00000000-0005-0000-0000-000007480000}"/>
    <cellStyle name="SAPBEXexcGood3 2 9 4" xfId="26618" xr:uid="{00000000-0005-0000-0000-000008480000}"/>
    <cellStyle name="SAPBEXexcGood3 2 9 5" xfId="37050" xr:uid="{00000000-0005-0000-0000-000009480000}"/>
    <cellStyle name="SAPBEXexcGood3 2 9 6" xfId="43996" xr:uid="{00000000-0005-0000-0000-00000A480000}"/>
    <cellStyle name="SAPBEXexcGood3 2 9 7" xfId="53236" xr:uid="{00000000-0005-0000-0000-00000B480000}"/>
    <cellStyle name="SAPBEXexcGood3 20" xfId="5627" xr:uid="{00000000-0005-0000-0000-00000C480000}"/>
    <cellStyle name="SAPBEXexcGood3 20 2" xfId="15482" xr:uid="{00000000-0005-0000-0000-00000D480000}"/>
    <cellStyle name="SAPBEXexcGood3 20 3" xfId="22514" xr:uid="{00000000-0005-0000-0000-00000E480000}"/>
    <cellStyle name="SAPBEXexcGood3 20 4" xfId="28975" xr:uid="{00000000-0005-0000-0000-00000F480000}"/>
    <cellStyle name="SAPBEXexcGood3 21" xfId="5825" xr:uid="{00000000-0005-0000-0000-000010480000}"/>
    <cellStyle name="SAPBEXexcGood3 21 2" xfId="15678" xr:uid="{00000000-0005-0000-0000-000011480000}"/>
    <cellStyle name="SAPBEXexcGood3 21 3" xfId="22704" xr:uid="{00000000-0005-0000-0000-000012480000}"/>
    <cellStyle name="SAPBEXexcGood3 21 4" xfId="29165" xr:uid="{00000000-0005-0000-0000-000013480000}"/>
    <cellStyle name="SAPBEXexcGood3 22" xfId="7591" xr:uid="{00000000-0005-0000-0000-000014480000}"/>
    <cellStyle name="SAPBEXexcGood3 22 2" xfId="17376" xr:uid="{00000000-0005-0000-0000-000015480000}"/>
    <cellStyle name="SAPBEXexcGood3 22 3" xfId="24336" xr:uid="{00000000-0005-0000-0000-000016480000}"/>
    <cellStyle name="SAPBEXexcGood3 22 4" xfId="30764" xr:uid="{00000000-0005-0000-0000-000017480000}"/>
    <cellStyle name="SAPBEXexcGood3 23" xfId="8737" xr:uid="{00000000-0005-0000-0000-000018480000}"/>
    <cellStyle name="SAPBEXexcGood3 23 2" xfId="18521" xr:uid="{00000000-0005-0000-0000-000019480000}"/>
    <cellStyle name="SAPBEXexcGood3 23 3" xfId="25453" xr:uid="{00000000-0005-0000-0000-00001A480000}"/>
    <cellStyle name="SAPBEXexcGood3 23 4" xfId="31865" xr:uid="{00000000-0005-0000-0000-00001B480000}"/>
    <cellStyle name="SAPBEXexcGood3 24" xfId="8841" xr:uid="{00000000-0005-0000-0000-00001C480000}"/>
    <cellStyle name="SAPBEXexcGood3 24 2" xfId="18624" xr:uid="{00000000-0005-0000-0000-00001D480000}"/>
    <cellStyle name="SAPBEXexcGood3 24 3" xfId="25551" xr:uid="{00000000-0005-0000-0000-00001E480000}"/>
    <cellStyle name="SAPBEXexcGood3 24 4" xfId="31961" xr:uid="{00000000-0005-0000-0000-00001F480000}"/>
    <cellStyle name="SAPBEXexcGood3 25" xfId="9116" xr:uid="{00000000-0005-0000-0000-000020480000}"/>
    <cellStyle name="SAPBEXexcGood3 26" xfId="10012" xr:uid="{00000000-0005-0000-0000-000021480000}"/>
    <cellStyle name="SAPBEXexcGood3 27" xfId="53163" xr:uid="{00000000-0005-0000-0000-000022480000}"/>
    <cellStyle name="SAPBEXexcGood3 3" xfId="492" xr:uid="{00000000-0005-0000-0000-000023480000}"/>
    <cellStyle name="SAPBEXexcGood3 3 10" xfId="2477" xr:uid="{00000000-0005-0000-0000-000024480000}"/>
    <cellStyle name="SAPBEXexcGood3 3 10 2" xfId="12716" xr:uid="{00000000-0005-0000-0000-000025480000}"/>
    <cellStyle name="SAPBEXexcGood3 3 10 3" xfId="20125" xr:uid="{00000000-0005-0000-0000-000026480000}"/>
    <cellStyle name="SAPBEXexcGood3 3 10 4" xfId="26739" xr:uid="{00000000-0005-0000-0000-000027480000}"/>
    <cellStyle name="SAPBEXexcGood3 3 11" xfId="3483" xr:uid="{00000000-0005-0000-0000-000028480000}"/>
    <cellStyle name="SAPBEXexcGood3 3 11 2" xfId="13432" xr:uid="{00000000-0005-0000-0000-000029480000}"/>
    <cellStyle name="SAPBEXexcGood3 3 11 3" xfId="20601" xr:uid="{00000000-0005-0000-0000-00002A480000}"/>
    <cellStyle name="SAPBEXexcGood3 3 11 4" xfId="27108" xr:uid="{00000000-0005-0000-0000-00002B480000}"/>
    <cellStyle name="SAPBEXexcGood3 3 12" xfId="3652" xr:uid="{00000000-0005-0000-0000-00002C480000}"/>
    <cellStyle name="SAPBEXexcGood3 3 12 2" xfId="13577" xr:uid="{00000000-0005-0000-0000-00002D480000}"/>
    <cellStyle name="SAPBEXexcGood3 3 12 3" xfId="20738" xr:uid="{00000000-0005-0000-0000-00002E480000}"/>
    <cellStyle name="SAPBEXexcGood3 3 12 4" xfId="27237" xr:uid="{00000000-0005-0000-0000-00002F480000}"/>
    <cellStyle name="SAPBEXexcGood3 3 13" xfId="4392" xr:uid="{00000000-0005-0000-0000-000030480000}"/>
    <cellStyle name="SAPBEXexcGood3 3 13 2" xfId="14254" xr:uid="{00000000-0005-0000-0000-000031480000}"/>
    <cellStyle name="SAPBEXexcGood3 3 13 3" xfId="21314" xr:uid="{00000000-0005-0000-0000-000032480000}"/>
    <cellStyle name="SAPBEXexcGood3 3 13 4" xfId="27788" xr:uid="{00000000-0005-0000-0000-000033480000}"/>
    <cellStyle name="SAPBEXexcGood3 3 14" xfId="4878" xr:uid="{00000000-0005-0000-0000-000034480000}"/>
    <cellStyle name="SAPBEXexcGood3 3 14 2" xfId="14740" xr:uid="{00000000-0005-0000-0000-000035480000}"/>
    <cellStyle name="SAPBEXexcGood3 3 14 3" xfId="21788" xr:uid="{00000000-0005-0000-0000-000036480000}"/>
    <cellStyle name="SAPBEXexcGood3 3 14 4" xfId="28254" xr:uid="{00000000-0005-0000-0000-000037480000}"/>
    <cellStyle name="SAPBEXexcGood3 3 15" xfId="5154" xr:uid="{00000000-0005-0000-0000-000038480000}"/>
    <cellStyle name="SAPBEXexcGood3 3 15 2" xfId="15011" xr:uid="{00000000-0005-0000-0000-000039480000}"/>
    <cellStyle name="SAPBEXexcGood3 3 15 3" xfId="22053" xr:uid="{00000000-0005-0000-0000-00003A480000}"/>
    <cellStyle name="SAPBEXexcGood3 3 15 4" xfId="28516" xr:uid="{00000000-0005-0000-0000-00003B480000}"/>
    <cellStyle name="SAPBEXexcGood3 3 16" xfId="5395" xr:uid="{00000000-0005-0000-0000-00003C480000}"/>
    <cellStyle name="SAPBEXexcGood3 3 16 2" xfId="15252" xr:uid="{00000000-0005-0000-0000-00003D480000}"/>
    <cellStyle name="SAPBEXexcGood3 3 16 3" xfId="22293" xr:uid="{00000000-0005-0000-0000-00003E480000}"/>
    <cellStyle name="SAPBEXexcGood3 3 16 4" xfId="28755" xr:uid="{00000000-0005-0000-0000-00003F480000}"/>
    <cellStyle name="SAPBEXexcGood3 3 17" xfId="5744" xr:uid="{00000000-0005-0000-0000-000040480000}"/>
    <cellStyle name="SAPBEXexcGood3 3 17 2" xfId="15598" xr:uid="{00000000-0005-0000-0000-000041480000}"/>
    <cellStyle name="SAPBEXexcGood3 3 17 3" xfId="22626" xr:uid="{00000000-0005-0000-0000-000042480000}"/>
    <cellStyle name="SAPBEXexcGood3 3 17 4" xfId="29087" xr:uid="{00000000-0005-0000-0000-000043480000}"/>
    <cellStyle name="SAPBEXexcGood3 3 18" xfId="7135" xr:uid="{00000000-0005-0000-0000-000044480000}"/>
    <cellStyle name="SAPBEXexcGood3 3 18 2" xfId="16925" xr:uid="{00000000-0005-0000-0000-000045480000}"/>
    <cellStyle name="SAPBEXexcGood3 3 18 3" xfId="23888" xr:uid="{00000000-0005-0000-0000-000046480000}"/>
    <cellStyle name="SAPBEXexcGood3 3 18 4" xfId="30323" xr:uid="{00000000-0005-0000-0000-000047480000}"/>
    <cellStyle name="SAPBEXexcGood3 3 19" xfId="6204" xr:uid="{00000000-0005-0000-0000-000048480000}"/>
    <cellStyle name="SAPBEXexcGood3 3 19 2" xfId="16052" xr:uid="{00000000-0005-0000-0000-000049480000}"/>
    <cellStyle name="SAPBEXexcGood3 3 19 3" xfId="23066" xr:uid="{00000000-0005-0000-0000-00004A480000}"/>
    <cellStyle name="SAPBEXexcGood3 3 19 4" xfId="29524" xr:uid="{00000000-0005-0000-0000-00004B480000}"/>
    <cellStyle name="SAPBEXexcGood3 3 2" xfId="669" xr:uid="{00000000-0005-0000-0000-00004C480000}"/>
    <cellStyle name="SAPBEXexcGood3 3 2 10" xfId="5352" xr:uid="{00000000-0005-0000-0000-00004D480000}"/>
    <cellStyle name="SAPBEXexcGood3 3 2 10 2" xfId="15209" xr:uid="{00000000-0005-0000-0000-00004E480000}"/>
    <cellStyle name="SAPBEXexcGood3 3 2 10 2 2" xfId="38585" xr:uid="{00000000-0005-0000-0000-00004F480000}"/>
    <cellStyle name="SAPBEXexcGood3 3 2 10 2 3" xfId="45503" xr:uid="{00000000-0005-0000-0000-000050480000}"/>
    <cellStyle name="SAPBEXexcGood3 3 2 10 2 4" xfId="49616" xr:uid="{00000000-0005-0000-0000-000051480000}"/>
    <cellStyle name="SAPBEXexcGood3 3 2 10 3" xfId="22250" xr:uid="{00000000-0005-0000-0000-000052480000}"/>
    <cellStyle name="SAPBEXexcGood3 3 2 10 4" xfId="28712" xr:uid="{00000000-0005-0000-0000-000053480000}"/>
    <cellStyle name="SAPBEXexcGood3 3 2 10 5" xfId="34919" xr:uid="{00000000-0005-0000-0000-000054480000}"/>
    <cellStyle name="SAPBEXexcGood3 3 2 10 6" xfId="41957" xr:uid="{00000000-0005-0000-0000-000055480000}"/>
    <cellStyle name="SAPBEXexcGood3 3 2 10 7" xfId="50895" xr:uid="{00000000-0005-0000-0000-000056480000}"/>
    <cellStyle name="SAPBEXexcGood3 3 2 11" xfId="6613" xr:uid="{00000000-0005-0000-0000-000057480000}"/>
    <cellStyle name="SAPBEXexcGood3 3 2 11 2" xfId="16456" xr:uid="{00000000-0005-0000-0000-000058480000}"/>
    <cellStyle name="SAPBEXexcGood3 3 2 11 2 2" xfId="39017" xr:uid="{00000000-0005-0000-0000-000059480000}"/>
    <cellStyle name="SAPBEXexcGood3 3 2 11 2 3" xfId="45935" xr:uid="{00000000-0005-0000-0000-00005A480000}"/>
    <cellStyle name="SAPBEXexcGood3 3 2 11 2 4" xfId="49814" xr:uid="{00000000-0005-0000-0000-00005B480000}"/>
    <cellStyle name="SAPBEXexcGood3 3 2 11 3" xfId="23460" xr:uid="{00000000-0005-0000-0000-00005C480000}"/>
    <cellStyle name="SAPBEXexcGood3 3 2 11 4" xfId="29909" xr:uid="{00000000-0005-0000-0000-00005D480000}"/>
    <cellStyle name="SAPBEXexcGood3 3 2 11 5" xfId="35354" xr:uid="{00000000-0005-0000-0000-00005E480000}"/>
    <cellStyle name="SAPBEXexcGood3 3 2 11 6" xfId="42389" xr:uid="{00000000-0005-0000-0000-00005F480000}"/>
    <cellStyle name="SAPBEXexcGood3 3 2 11 7" xfId="50908" xr:uid="{00000000-0005-0000-0000-000060480000}"/>
    <cellStyle name="SAPBEXexcGood3 3 2 12" xfId="6867" xr:uid="{00000000-0005-0000-0000-000061480000}"/>
    <cellStyle name="SAPBEXexcGood3 3 2 12 2" xfId="16657" xr:uid="{00000000-0005-0000-0000-000062480000}"/>
    <cellStyle name="SAPBEXexcGood3 3 2 12 2 2" xfId="38945" xr:uid="{00000000-0005-0000-0000-000063480000}"/>
    <cellStyle name="SAPBEXexcGood3 3 2 12 2 3" xfId="45863" xr:uid="{00000000-0005-0000-0000-000064480000}"/>
    <cellStyle name="SAPBEXexcGood3 3 2 12 2 4" xfId="49490" xr:uid="{00000000-0005-0000-0000-000065480000}"/>
    <cellStyle name="SAPBEXexcGood3 3 2 12 3" xfId="23625" xr:uid="{00000000-0005-0000-0000-000066480000}"/>
    <cellStyle name="SAPBEXexcGood3 3 2 12 4" xfId="30063" xr:uid="{00000000-0005-0000-0000-000067480000}"/>
    <cellStyle name="SAPBEXexcGood3 3 2 12 5" xfId="35282" xr:uid="{00000000-0005-0000-0000-000068480000}"/>
    <cellStyle name="SAPBEXexcGood3 3 2 12 6" xfId="42317" xr:uid="{00000000-0005-0000-0000-000069480000}"/>
    <cellStyle name="SAPBEXexcGood3 3 2 12 7" xfId="50412" xr:uid="{00000000-0005-0000-0000-00006A480000}"/>
    <cellStyle name="SAPBEXexcGood3 3 2 13" xfId="6053" xr:uid="{00000000-0005-0000-0000-00006B480000}"/>
    <cellStyle name="SAPBEXexcGood3 3 2 13 2" xfId="15902" xr:uid="{00000000-0005-0000-0000-00006C480000}"/>
    <cellStyle name="SAPBEXexcGood3 3 2 13 2 2" xfId="39885" xr:uid="{00000000-0005-0000-0000-00006D480000}"/>
    <cellStyle name="SAPBEXexcGood3 3 2 13 2 3" xfId="46803" xr:uid="{00000000-0005-0000-0000-00006E480000}"/>
    <cellStyle name="SAPBEXexcGood3 3 2 13 2 4" xfId="48785" xr:uid="{00000000-0005-0000-0000-00006F480000}"/>
    <cellStyle name="SAPBEXexcGood3 3 2 13 3" xfId="22923" xr:uid="{00000000-0005-0000-0000-000070480000}"/>
    <cellStyle name="SAPBEXexcGood3 3 2 13 4" xfId="29383" xr:uid="{00000000-0005-0000-0000-000071480000}"/>
    <cellStyle name="SAPBEXexcGood3 3 2 13 5" xfId="36270" xr:uid="{00000000-0005-0000-0000-000072480000}"/>
    <cellStyle name="SAPBEXexcGood3 3 2 13 6" xfId="43257" xr:uid="{00000000-0005-0000-0000-000073480000}"/>
    <cellStyle name="SAPBEXexcGood3 3 2 13 7" xfId="50655" xr:uid="{00000000-0005-0000-0000-000074480000}"/>
    <cellStyle name="SAPBEXexcGood3 3 2 14" xfId="6394" xr:uid="{00000000-0005-0000-0000-000075480000}"/>
    <cellStyle name="SAPBEXexcGood3 3 2 14 2" xfId="16239" xr:uid="{00000000-0005-0000-0000-000076480000}"/>
    <cellStyle name="SAPBEXexcGood3 3 2 14 2 2" xfId="39171" xr:uid="{00000000-0005-0000-0000-000077480000}"/>
    <cellStyle name="SAPBEXexcGood3 3 2 14 2 3" xfId="46089" xr:uid="{00000000-0005-0000-0000-000078480000}"/>
    <cellStyle name="SAPBEXexcGood3 3 2 14 2 4" xfId="48792" xr:uid="{00000000-0005-0000-0000-000079480000}"/>
    <cellStyle name="SAPBEXexcGood3 3 2 14 3" xfId="23246" xr:uid="{00000000-0005-0000-0000-00007A480000}"/>
    <cellStyle name="SAPBEXexcGood3 3 2 14 4" xfId="29698" xr:uid="{00000000-0005-0000-0000-00007B480000}"/>
    <cellStyle name="SAPBEXexcGood3 3 2 14 5" xfId="35535" xr:uid="{00000000-0005-0000-0000-00007C480000}"/>
    <cellStyle name="SAPBEXexcGood3 3 2 14 6" xfId="42543" xr:uid="{00000000-0005-0000-0000-00007D480000}"/>
    <cellStyle name="SAPBEXexcGood3 3 2 14 7" xfId="52171" xr:uid="{00000000-0005-0000-0000-00007E480000}"/>
    <cellStyle name="SAPBEXexcGood3 3 2 15" xfId="7194" xr:uid="{00000000-0005-0000-0000-00007F480000}"/>
    <cellStyle name="SAPBEXexcGood3 3 2 15 2" xfId="16983" xr:uid="{00000000-0005-0000-0000-000080480000}"/>
    <cellStyle name="SAPBEXexcGood3 3 2 15 2 2" xfId="39578" xr:uid="{00000000-0005-0000-0000-000081480000}"/>
    <cellStyle name="SAPBEXexcGood3 3 2 15 2 3" xfId="46496" xr:uid="{00000000-0005-0000-0000-000082480000}"/>
    <cellStyle name="SAPBEXexcGood3 3 2 15 2 4" xfId="49083" xr:uid="{00000000-0005-0000-0000-000083480000}"/>
    <cellStyle name="SAPBEXexcGood3 3 2 15 3" xfId="23945" xr:uid="{00000000-0005-0000-0000-000084480000}"/>
    <cellStyle name="SAPBEXexcGood3 3 2 15 4" xfId="30379" xr:uid="{00000000-0005-0000-0000-000085480000}"/>
    <cellStyle name="SAPBEXexcGood3 3 2 15 5" xfId="35951" xr:uid="{00000000-0005-0000-0000-000086480000}"/>
    <cellStyle name="SAPBEXexcGood3 3 2 15 6" xfId="42950" xr:uid="{00000000-0005-0000-0000-000087480000}"/>
    <cellStyle name="SAPBEXexcGood3 3 2 15 7" xfId="52620" xr:uid="{00000000-0005-0000-0000-000088480000}"/>
    <cellStyle name="SAPBEXexcGood3 3 2 16" xfId="7292" xr:uid="{00000000-0005-0000-0000-000089480000}"/>
    <cellStyle name="SAPBEXexcGood3 3 2 16 2" xfId="17078" xr:uid="{00000000-0005-0000-0000-00008A480000}"/>
    <cellStyle name="SAPBEXexcGood3 3 2 16 2 2" xfId="39551" xr:uid="{00000000-0005-0000-0000-00008B480000}"/>
    <cellStyle name="SAPBEXexcGood3 3 2 16 2 3" xfId="46469" xr:uid="{00000000-0005-0000-0000-00008C480000}"/>
    <cellStyle name="SAPBEXexcGood3 3 2 16 2 4" xfId="50139" xr:uid="{00000000-0005-0000-0000-00008D480000}"/>
    <cellStyle name="SAPBEXexcGood3 3 2 16 3" xfId="24040" xr:uid="{00000000-0005-0000-0000-00008E480000}"/>
    <cellStyle name="SAPBEXexcGood3 3 2 16 4" xfId="30471" xr:uid="{00000000-0005-0000-0000-00008F480000}"/>
    <cellStyle name="SAPBEXexcGood3 3 2 16 5" xfId="35923" xr:uid="{00000000-0005-0000-0000-000090480000}"/>
    <cellStyle name="SAPBEXexcGood3 3 2 16 6" xfId="42923" xr:uid="{00000000-0005-0000-0000-000091480000}"/>
    <cellStyle name="SAPBEXexcGood3 3 2 16 7" xfId="51579" xr:uid="{00000000-0005-0000-0000-000092480000}"/>
    <cellStyle name="SAPBEXexcGood3 3 2 17" xfId="6994" xr:uid="{00000000-0005-0000-0000-000093480000}"/>
    <cellStyle name="SAPBEXexcGood3 3 2 17 2" xfId="16784" xr:uid="{00000000-0005-0000-0000-000094480000}"/>
    <cellStyle name="SAPBEXexcGood3 3 2 17 2 2" xfId="40175" xr:uid="{00000000-0005-0000-0000-000095480000}"/>
    <cellStyle name="SAPBEXexcGood3 3 2 17 2 3" xfId="47093" xr:uid="{00000000-0005-0000-0000-000096480000}"/>
    <cellStyle name="SAPBEXexcGood3 3 2 17 2 4" xfId="51997" xr:uid="{00000000-0005-0000-0000-000097480000}"/>
    <cellStyle name="SAPBEXexcGood3 3 2 17 3" xfId="23752" xr:uid="{00000000-0005-0000-0000-000098480000}"/>
    <cellStyle name="SAPBEXexcGood3 3 2 17 4" xfId="30188" xr:uid="{00000000-0005-0000-0000-000099480000}"/>
    <cellStyle name="SAPBEXexcGood3 3 2 17 5" xfId="36590" xr:uid="{00000000-0005-0000-0000-00009A480000}"/>
    <cellStyle name="SAPBEXexcGood3 3 2 17 6" xfId="43547" xr:uid="{00000000-0005-0000-0000-00009B480000}"/>
    <cellStyle name="SAPBEXexcGood3 3 2 17 7" xfId="52349" xr:uid="{00000000-0005-0000-0000-00009C480000}"/>
    <cellStyle name="SAPBEXexcGood3 3 2 18" xfId="6514" xr:uid="{00000000-0005-0000-0000-00009D480000}"/>
    <cellStyle name="SAPBEXexcGood3 3 2 18 2" xfId="16357" xr:uid="{00000000-0005-0000-0000-00009E480000}"/>
    <cellStyle name="SAPBEXexcGood3 3 2 18 2 2" xfId="39831" xr:uid="{00000000-0005-0000-0000-00009F480000}"/>
    <cellStyle name="SAPBEXexcGood3 3 2 18 2 3" xfId="46749" xr:uid="{00000000-0005-0000-0000-0000A0480000}"/>
    <cellStyle name="SAPBEXexcGood3 3 2 18 2 4" xfId="49730" xr:uid="{00000000-0005-0000-0000-0000A1480000}"/>
    <cellStyle name="SAPBEXexcGood3 3 2 18 3" xfId="23364" xr:uid="{00000000-0005-0000-0000-0000A2480000}"/>
    <cellStyle name="SAPBEXexcGood3 3 2 18 4" xfId="29815" xr:uid="{00000000-0005-0000-0000-0000A3480000}"/>
    <cellStyle name="SAPBEXexcGood3 3 2 18 5" xfId="36216" xr:uid="{00000000-0005-0000-0000-0000A4480000}"/>
    <cellStyle name="SAPBEXexcGood3 3 2 18 6" xfId="43203" xr:uid="{00000000-0005-0000-0000-0000A5480000}"/>
    <cellStyle name="SAPBEXexcGood3 3 2 18 7" xfId="50985" xr:uid="{00000000-0005-0000-0000-0000A6480000}"/>
    <cellStyle name="SAPBEXexcGood3 3 2 19" xfId="5545" xr:uid="{00000000-0005-0000-0000-0000A7480000}"/>
    <cellStyle name="SAPBEXexcGood3 3 2 19 2" xfId="15401" xr:uid="{00000000-0005-0000-0000-0000A8480000}"/>
    <cellStyle name="SAPBEXexcGood3 3 2 19 2 2" xfId="39757" xr:uid="{00000000-0005-0000-0000-0000A9480000}"/>
    <cellStyle name="SAPBEXexcGood3 3 2 19 2 3" xfId="46675" xr:uid="{00000000-0005-0000-0000-0000AA480000}"/>
    <cellStyle name="SAPBEXexcGood3 3 2 19 2 4" xfId="49429" xr:uid="{00000000-0005-0000-0000-0000AB480000}"/>
    <cellStyle name="SAPBEXexcGood3 3 2 19 3" xfId="22437" xr:uid="{00000000-0005-0000-0000-0000AC480000}"/>
    <cellStyle name="SAPBEXexcGood3 3 2 19 4" xfId="28899" xr:uid="{00000000-0005-0000-0000-0000AD480000}"/>
    <cellStyle name="SAPBEXexcGood3 3 2 19 5" xfId="36135" xr:uid="{00000000-0005-0000-0000-0000AE480000}"/>
    <cellStyle name="SAPBEXexcGood3 3 2 19 6" xfId="43129" xr:uid="{00000000-0005-0000-0000-0000AF480000}"/>
    <cellStyle name="SAPBEXexcGood3 3 2 19 7" xfId="51924" xr:uid="{00000000-0005-0000-0000-0000B0480000}"/>
    <cellStyle name="SAPBEXexcGood3 3 2 2" xfId="2663" xr:uid="{00000000-0005-0000-0000-0000B1480000}"/>
    <cellStyle name="SAPBEXexcGood3 3 2 2 2" xfId="12896" xr:uid="{00000000-0005-0000-0000-0000B2480000}"/>
    <cellStyle name="SAPBEXexcGood3 3 2 2 2 2" xfId="20299" xr:uid="{00000000-0005-0000-0000-0000B3480000}"/>
    <cellStyle name="SAPBEXexcGood3 3 2 2 2 3" xfId="26909" xr:uid="{00000000-0005-0000-0000-0000B4480000}"/>
    <cellStyle name="SAPBEXexcGood3 3 2 2 2 4" xfId="37581" xr:uid="{00000000-0005-0000-0000-0000B5480000}"/>
    <cellStyle name="SAPBEXexcGood3 3 2 2 2 5" xfId="44525" xr:uid="{00000000-0005-0000-0000-0000B6480000}"/>
    <cellStyle name="SAPBEXexcGood3 3 2 2 2 6" xfId="54242" xr:uid="{00000000-0005-0000-0000-0000B7480000}"/>
    <cellStyle name="SAPBEXexcGood3 3 2 2 3" xfId="10488" xr:uid="{00000000-0005-0000-0000-0000B8480000}"/>
    <cellStyle name="SAPBEXexcGood3 3 2 2 4" xfId="9981" xr:uid="{00000000-0005-0000-0000-0000B9480000}"/>
    <cellStyle name="SAPBEXexcGood3 3 2 2 5" xfId="20455" xr:uid="{00000000-0005-0000-0000-0000BA480000}"/>
    <cellStyle name="SAPBEXexcGood3 3 2 2 6" xfId="33840" xr:uid="{00000000-0005-0000-0000-0000BB480000}"/>
    <cellStyle name="SAPBEXexcGood3 3 2 2 7" xfId="40974" xr:uid="{00000000-0005-0000-0000-0000BC480000}"/>
    <cellStyle name="SAPBEXexcGood3 3 2 2 8" xfId="50330" xr:uid="{00000000-0005-0000-0000-0000BD480000}"/>
    <cellStyle name="SAPBEXexcGood3 3 2 20" xfId="6364" xr:uid="{00000000-0005-0000-0000-0000BE480000}"/>
    <cellStyle name="SAPBEXexcGood3 3 2 20 2" xfId="16209" xr:uid="{00000000-0005-0000-0000-0000BF480000}"/>
    <cellStyle name="SAPBEXexcGood3 3 2 20 2 2" xfId="40297" xr:uid="{00000000-0005-0000-0000-0000C0480000}"/>
    <cellStyle name="SAPBEXexcGood3 3 2 20 2 3" xfId="47215" xr:uid="{00000000-0005-0000-0000-0000C1480000}"/>
    <cellStyle name="SAPBEXexcGood3 3 2 20 2 4" xfId="52462" xr:uid="{00000000-0005-0000-0000-0000C2480000}"/>
    <cellStyle name="SAPBEXexcGood3 3 2 20 3" xfId="23216" xr:uid="{00000000-0005-0000-0000-0000C3480000}"/>
    <cellStyle name="SAPBEXexcGood3 3 2 20 4" xfId="29670" xr:uid="{00000000-0005-0000-0000-0000C4480000}"/>
    <cellStyle name="SAPBEXexcGood3 3 2 20 5" xfId="36712" xr:uid="{00000000-0005-0000-0000-0000C5480000}"/>
    <cellStyle name="SAPBEXexcGood3 3 2 20 6" xfId="43669" xr:uid="{00000000-0005-0000-0000-0000C6480000}"/>
    <cellStyle name="SAPBEXexcGood3 3 2 20 7" xfId="53354" xr:uid="{00000000-0005-0000-0000-0000C7480000}"/>
    <cellStyle name="SAPBEXexcGood3 3 2 21" xfId="7522" xr:uid="{00000000-0005-0000-0000-0000C8480000}"/>
    <cellStyle name="SAPBEXexcGood3 3 2 21 2" xfId="17307" xr:uid="{00000000-0005-0000-0000-0000C9480000}"/>
    <cellStyle name="SAPBEXexcGood3 3 2 21 2 2" xfId="40479" xr:uid="{00000000-0005-0000-0000-0000CA480000}"/>
    <cellStyle name="SAPBEXexcGood3 3 2 21 2 3" xfId="47397" xr:uid="{00000000-0005-0000-0000-0000CB480000}"/>
    <cellStyle name="SAPBEXexcGood3 3 2 21 2 4" xfId="47596" xr:uid="{00000000-0005-0000-0000-0000CC480000}"/>
    <cellStyle name="SAPBEXexcGood3 3 2 21 3" xfId="24269" xr:uid="{00000000-0005-0000-0000-0000CD480000}"/>
    <cellStyle name="SAPBEXexcGood3 3 2 21 4" xfId="30697" xr:uid="{00000000-0005-0000-0000-0000CE480000}"/>
    <cellStyle name="SAPBEXexcGood3 3 2 21 5" xfId="36895" xr:uid="{00000000-0005-0000-0000-0000CF480000}"/>
    <cellStyle name="SAPBEXexcGood3 3 2 21 6" xfId="43851" xr:uid="{00000000-0005-0000-0000-0000D0480000}"/>
    <cellStyle name="SAPBEXexcGood3 3 2 21 7" xfId="51779" xr:uid="{00000000-0005-0000-0000-0000D1480000}"/>
    <cellStyle name="SAPBEXexcGood3 3 2 22" xfId="5597" xr:uid="{00000000-0005-0000-0000-0000D2480000}"/>
    <cellStyle name="SAPBEXexcGood3 3 2 22 2" xfId="15452" xr:uid="{00000000-0005-0000-0000-0000D3480000}"/>
    <cellStyle name="SAPBEXexcGood3 3 2 22 3" xfId="22485" xr:uid="{00000000-0005-0000-0000-0000D4480000}"/>
    <cellStyle name="SAPBEXexcGood3 3 2 22 4" xfId="28946" xr:uid="{00000000-0005-0000-0000-0000D5480000}"/>
    <cellStyle name="SAPBEXexcGood3 3 2 22 5" xfId="37149" xr:uid="{00000000-0005-0000-0000-0000D6480000}"/>
    <cellStyle name="SAPBEXexcGood3 3 2 22 6" xfId="44095" xr:uid="{00000000-0005-0000-0000-0000D7480000}"/>
    <cellStyle name="SAPBEXexcGood3 3 2 22 7" xfId="53505" xr:uid="{00000000-0005-0000-0000-0000D8480000}"/>
    <cellStyle name="SAPBEXexcGood3 3 2 23" xfId="8453" xr:uid="{00000000-0005-0000-0000-0000D9480000}"/>
    <cellStyle name="SAPBEXexcGood3 3 2 23 2" xfId="18237" xr:uid="{00000000-0005-0000-0000-0000DA480000}"/>
    <cellStyle name="SAPBEXexcGood3 3 2 23 3" xfId="25174" xr:uid="{00000000-0005-0000-0000-0000DB480000}"/>
    <cellStyle name="SAPBEXexcGood3 3 2 23 4" xfId="31587" xr:uid="{00000000-0005-0000-0000-0000DC480000}"/>
    <cellStyle name="SAPBEXexcGood3 3 2 24" xfId="7808" xr:uid="{00000000-0005-0000-0000-0000DD480000}"/>
    <cellStyle name="SAPBEXexcGood3 3 2 24 2" xfId="17593" xr:uid="{00000000-0005-0000-0000-0000DE480000}"/>
    <cellStyle name="SAPBEXexcGood3 3 2 24 3" xfId="24547" xr:uid="{00000000-0005-0000-0000-0000DF480000}"/>
    <cellStyle name="SAPBEXexcGood3 3 2 24 4" xfId="30972" xr:uid="{00000000-0005-0000-0000-0000E0480000}"/>
    <cellStyle name="SAPBEXexcGood3 3 2 25" xfId="7705" xr:uid="{00000000-0005-0000-0000-0000E1480000}"/>
    <cellStyle name="SAPBEXexcGood3 3 2 25 2" xfId="17490" xr:uid="{00000000-0005-0000-0000-0000E2480000}"/>
    <cellStyle name="SAPBEXexcGood3 3 2 25 3" xfId="24447" xr:uid="{00000000-0005-0000-0000-0000E3480000}"/>
    <cellStyle name="SAPBEXexcGood3 3 2 25 4" xfId="30873" xr:uid="{00000000-0005-0000-0000-0000E4480000}"/>
    <cellStyle name="SAPBEXexcGood3 3 2 26" xfId="8579" xr:uid="{00000000-0005-0000-0000-0000E5480000}"/>
    <cellStyle name="SAPBEXexcGood3 3 2 26 2" xfId="18363" xr:uid="{00000000-0005-0000-0000-0000E6480000}"/>
    <cellStyle name="SAPBEXexcGood3 3 2 26 3" xfId="25298" xr:uid="{00000000-0005-0000-0000-0000E7480000}"/>
    <cellStyle name="SAPBEXexcGood3 3 2 26 4" xfId="31711" xr:uid="{00000000-0005-0000-0000-0000E8480000}"/>
    <cellStyle name="SAPBEXexcGood3 3 2 27" xfId="8278" xr:uid="{00000000-0005-0000-0000-0000E9480000}"/>
    <cellStyle name="SAPBEXexcGood3 3 2 27 2" xfId="18062" xr:uid="{00000000-0005-0000-0000-0000EA480000}"/>
    <cellStyle name="SAPBEXexcGood3 3 2 27 3" xfId="25005" xr:uid="{00000000-0005-0000-0000-0000EB480000}"/>
    <cellStyle name="SAPBEXexcGood3 3 2 27 4" xfId="31421" xr:uid="{00000000-0005-0000-0000-0000EC480000}"/>
    <cellStyle name="SAPBEXexcGood3 3 2 28" xfId="8039" xr:uid="{00000000-0005-0000-0000-0000ED480000}"/>
    <cellStyle name="SAPBEXexcGood3 3 2 28 2" xfId="17823" xr:uid="{00000000-0005-0000-0000-0000EE480000}"/>
    <cellStyle name="SAPBEXexcGood3 3 2 28 3" xfId="24771" xr:uid="{00000000-0005-0000-0000-0000EF480000}"/>
    <cellStyle name="SAPBEXexcGood3 3 2 28 4" xfId="31192" xr:uid="{00000000-0005-0000-0000-0000F0480000}"/>
    <cellStyle name="SAPBEXexcGood3 3 2 29" xfId="8813" xr:uid="{00000000-0005-0000-0000-0000F1480000}"/>
    <cellStyle name="SAPBEXexcGood3 3 2 29 2" xfId="18596" xr:uid="{00000000-0005-0000-0000-0000F2480000}"/>
    <cellStyle name="SAPBEXexcGood3 3 2 29 3" xfId="25527" xr:uid="{00000000-0005-0000-0000-0000F3480000}"/>
    <cellStyle name="SAPBEXexcGood3 3 2 29 4" xfId="31938" xr:uid="{00000000-0005-0000-0000-0000F4480000}"/>
    <cellStyle name="SAPBEXexcGood3 3 2 3" xfId="3760" xr:uid="{00000000-0005-0000-0000-0000F5480000}"/>
    <cellStyle name="SAPBEXexcGood3 3 2 3 2" xfId="13682" xr:uid="{00000000-0005-0000-0000-0000F6480000}"/>
    <cellStyle name="SAPBEXexcGood3 3 2 3 2 2" xfId="37734" xr:uid="{00000000-0005-0000-0000-0000F7480000}"/>
    <cellStyle name="SAPBEXexcGood3 3 2 3 2 3" xfId="44678" xr:uid="{00000000-0005-0000-0000-0000F8480000}"/>
    <cellStyle name="SAPBEXexcGood3 3 2 3 2 4" xfId="48506" xr:uid="{00000000-0005-0000-0000-0000F9480000}"/>
    <cellStyle name="SAPBEXexcGood3 3 2 3 3" xfId="20836" xr:uid="{00000000-0005-0000-0000-0000FA480000}"/>
    <cellStyle name="SAPBEXexcGood3 3 2 3 4" xfId="27335" xr:uid="{00000000-0005-0000-0000-0000FB480000}"/>
    <cellStyle name="SAPBEXexcGood3 3 2 3 5" xfId="33993" xr:uid="{00000000-0005-0000-0000-0000FC480000}"/>
    <cellStyle name="SAPBEXexcGood3 3 2 3 6" xfId="41127" xr:uid="{00000000-0005-0000-0000-0000FD480000}"/>
    <cellStyle name="SAPBEXexcGood3 3 2 3 7" xfId="50469" xr:uid="{00000000-0005-0000-0000-0000FE480000}"/>
    <cellStyle name="SAPBEXexcGood3 3 2 30" xfId="11688" xr:uid="{00000000-0005-0000-0000-0000FF480000}"/>
    <cellStyle name="SAPBEXexcGood3 3 2 30 2" xfId="19147" xr:uid="{00000000-0005-0000-0000-000000490000}"/>
    <cellStyle name="SAPBEXexcGood3 3 2 30 3" xfId="25779" xr:uid="{00000000-0005-0000-0000-000001490000}"/>
    <cellStyle name="SAPBEXexcGood3 3 2 31" xfId="9421" xr:uid="{00000000-0005-0000-0000-000002490000}"/>
    <cellStyle name="SAPBEXexcGood3 3 2 32" xfId="11507" xr:uid="{00000000-0005-0000-0000-000003490000}"/>
    <cellStyle name="SAPBEXexcGood3 3 2 33" xfId="32196" xr:uid="{00000000-0005-0000-0000-000004490000}"/>
    <cellStyle name="SAPBEXexcGood3 3 2 34" xfId="32124" xr:uid="{00000000-0005-0000-0000-000005490000}"/>
    <cellStyle name="SAPBEXexcGood3 3 2 35" xfId="49804" xr:uid="{00000000-0005-0000-0000-000006490000}"/>
    <cellStyle name="SAPBEXexcGood3 3 2 4" xfId="4025" xr:uid="{00000000-0005-0000-0000-000007490000}"/>
    <cellStyle name="SAPBEXexcGood3 3 2 4 2" xfId="13912" xr:uid="{00000000-0005-0000-0000-000008490000}"/>
    <cellStyle name="SAPBEXexcGood3 3 2 4 2 2" xfId="37991" xr:uid="{00000000-0005-0000-0000-000009490000}"/>
    <cellStyle name="SAPBEXexcGood3 3 2 4 2 3" xfId="44929" xr:uid="{00000000-0005-0000-0000-00000A490000}"/>
    <cellStyle name="SAPBEXexcGood3 3 2 4 2 4" xfId="50365" xr:uid="{00000000-0005-0000-0000-00000B490000}"/>
    <cellStyle name="SAPBEXexcGood3 3 2 4 3" xfId="21008" xr:uid="{00000000-0005-0000-0000-00000C490000}"/>
    <cellStyle name="SAPBEXexcGood3 3 2 4 4" xfId="27504" xr:uid="{00000000-0005-0000-0000-00000D490000}"/>
    <cellStyle name="SAPBEXexcGood3 3 2 4 5" xfId="34249" xr:uid="{00000000-0005-0000-0000-00000E490000}"/>
    <cellStyle name="SAPBEXexcGood3 3 2 4 6" xfId="41379" xr:uid="{00000000-0005-0000-0000-00000F490000}"/>
    <cellStyle name="SAPBEXexcGood3 3 2 4 7" xfId="53418" xr:uid="{00000000-0005-0000-0000-000010490000}"/>
    <cellStyle name="SAPBEXexcGood3 3 2 5" xfId="4989" xr:uid="{00000000-0005-0000-0000-000011490000}"/>
    <cellStyle name="SAPBEXexcGood3 3 2 5 2" xfId="14846" xr:uid="{00000000-0005-0000-0000-000012490000}"/>
    <cellStyle name="SAPBEXexcGood3 3 2 5 2 2" xfId="37421" xr:uid="{00000000-0005-0000-0000-000013490000}"/>
    <cellStyle name="SAPBEXexcGood3 3 2 5 2 3" xfId="44366" xr:uid="{00000000-0005-0000-0000-000014490000}"/>
    <cellStyle name="SAPBEXexcGood3 3 2 5 2 4" xfId="49131" xr:uid="{00000000-0005-0000-0000-000015490000}"/>
    <cellStyle name="SAPBEXexcGood3 3 2 5 3" xfId="21892" xr:uid="{00000000-0005-0000-0000-000016490000}"/>
    <cellStyle name="SAPBEXexcGood3 3 2 5 4" xfId="28356" xr:uid="{00000000-0005-0000-0000-000017490000}"/>
    <cellStyle name="SAPBEXexcGood3 3 2 5 5" xfId="33678" xr:uid="{00000000-0005-0000-0000-000018490000}"/>
    <cellStyle name="SAPBEXexcGood3 3 2 5 6" xfId="40813" xr:uid="{00000000-0005-0000-0000-000019490000}"/>
    <cellStyle name="SAPBEXexcGood3 3 2 5 7" xfId="52713" xr:uid="{00000000-0005-0000-0000-00001A490000}"/>
    <cellStyle name="SAPBEXexcGood3 3 2 6" xfId="4189" xr:uid="{00000000-0005-0000-0000-00001B490000}"/>
    <cellStyle name="SAPBEXexcGood3 3 2 6 2" xfId="14052" xr:uid="{00000000-0005-0000-0000-00001C490000}"/>
    <cellStyle name="SAPBEXexcGood3 3 2 6 2 2" xfId="37311" xr:uid="{00000000-0005-0000-0000-00001D490000}"/>
    <cellStyle name="SAPBEXexcGood3 3 2 6 2 3" xfId="44257" xr:uid="{00000000-0005-0000-0000-00001E490000}"/>
    <cellStyle name="SAPBEXexcGood3 3 2 6 2 4" xfId="54447" xr:uid="{00000000-0005-0000-0000-00001F490000}"/>
    <cellStyle name="SAPBEXexcGood3 3 2 6 3" xfId="21114" xr:uid="{00000000-0005-0000-0000-000020490000}"/>
    <cellStyle name="SAPBEXexcGood3 3 2 6 4" xfId="27589" xr:uid="{00000000-0005-0000-0000-000021490000}"/>
    <cellStyle name="SAPBEXexcGood3 3 2 6 5" xfId="33563" xr:uid="{00000000-0005-0000-0000-000022490000}"/>
    <cellStyle name="SAPBEXexcGood3 3 2 6 6" xfId="40699" xr:uid="{00000000-0005-0000-0000-000023490000}"/>
    <cellStyle name="SAPBEXexcGood3 3 2 6 7" xfId="51347" xr:uid="{00000000-0005-0000-0000-000024490000}"/>
    <cellStyle name="SAPBEXexcGood3 3 2 7" xfId="4274" xr:uid="{00000000-0005-0000-0000-000025490000}"/>
    <cellStyle name="SAPBEXexcGood3 3 2 7 2" xfId="14137" xr:uid="{00000000-0005-0000-0000-000026490000}"/>
    <cellStyle name="SAPBEXexcGood3 3 2 7 2 2" xfId="38124" xr:uid="{00000000-0005-0000-0000-000027490000}"/>
    <cellStyle name="SAPBEXexcGood3 3 2 7 2 3" xfId="45049" xr:uid="{00000000-0005-0000-0000-000028490000}"/>
    <cellStyle name="SAPBEXexcGood3 3 2 7 2 4" xfId="48997" xr:uid="{00000000-0005-0000-0000-000029490000}"/>
    <cellStyle name="SAPBEXexcGood3 3 2 7 3" xfId="21199" xr:uid="{00000000-0005-0000-0000-00002A490000}"/>
    <cellStyle name="SAPBEXexcGood3 3 2 7 4" xfId="27673" xr:uid="{00000000-0005-0000-0000-00002B490000}"/>
    <cellStyle name="SAPBEXexcGood3 3 2 7 5" xfId="34459" xr:uid="{00000000-0005-0000-0000-00002C490000}"/>
    <cellStyle name="SAPBEXexcGood3 3 2 7 6" xfId="41503" xr:uid="{00000000-0005-0000-0000-00002D490000}"/>
    <cellStyle name="SAPBEXexcGood3 3 2 7 7" xfId="54187" xr:uid="{00000000-0005-0000-0000-00002E490000}"/>
    <cellStyle name="SAPBEXexcGood3 3 2 8" xfId="5162" xr:uid="{00000000-0005-0000-0000-00002F490000}"/>
    <cellStyle name="SAPBEXexcGood3 3 2 8 2" xfId="15019" xr:uid="{00000000-0005-0000-0000-000030490000}"/>
    <cellStyle name="SAPBEXexcGood3 3 2 8 2 2" xfId="38373" xr:uid="{00000000-0005-0000-0000-000031490000}"/>
    <cellStyle name="SAPBEXexcGood3 3 2 8 2 3" xfId="45291" xr:uid="{00000000-0005-0000-0000-000032490000}"/>
    <cellStyle name="SAPBEXexcGood3 3 2 8 2 4" xfId="48976" xr:uid="{00000000-0005-0000-0000-000033490000}"/>
    <cellStyle name="SAPBEXexcGood3 3 2 8 3" xfId="22061" xr:uid="{00000000-0005-0000-0000-000034490000}"/>
    <cellStyle name="SAPBEXexcGood3 3 2 8 4" xfId="28524" xr:uid="{00000000-0005-0000-0000-000035490000}"/>
    <cellStyle name="SAPBEXexcGood3 3 2 8 5" xfId="34707" xr:uid="{00000000-0005-0000-0000-000036490000}"/>
    <cellStyle name="SAPBEXexcGood3 3 2 8 6" xfId="41745" xr:uid="{00000000-0005-0000-0000-000037490000}"/>
    <cellStyle name="SAPBEXexcGood3 3 2 8 7" xfId="52560" xr:uid="{00000000-0005-0000-0000-000038490000}"/>
    <cellStyle name="SAPBEXexcGood3 3 2 9" xfId="4923" xr:uid="{00000000-0005-0000-0000-000039490000}"/>
    <cellStyle name="SAPBEXexcGood3 3 2 9 2" xfId="14781" xr:uid="{00000000-0005-0000-0000-00003A490000}"/>
    <cellStyle name="SAPBEXexcGood3 3 2 9 2 2" xfId="38451" xr:uid="{00000000-0005-0000-0000-00003B490000}"/>
    <cellStyle name="SAPBEXexcGood3 3 2 9 2 3" xfId="45369" xr:uid="{00000000-0005-0000-0000-00003C490000}"/>
    <cellStyle name="SAPBEXexcGood3 3 2 9 2 4" xfId="48360" xr:uid="{00000000-0005-0000-0000-00003D490000}"/>
    <cellStyle name="SAPBEXexcGood3 3 2 9 3" xfId="21829" xr:uid="{00000000-0005-0000-0000-00003E490000}"/>
    <cellStyle name="SAPBEXexcGood3 3 2 9 4" xfId="28294" xr:uid="{00000000-0005-0000-0000-00003F490000}"/>
    <cellStyle name="SAPBEXexcGood3 3 2 9 5" xfId="34785" xr:uid="{00000000-0005-0000-0000-000040490000}"/>
    <cellStyle name="SAPBEXexcGood3 3 2 9 6" xfId="41823" xr:uid="{00000000-0005-0000-0000-000041490000}"/>
    <cellStyle name="SAPBEXexcGood3 3 2 9 7" xfId="53647" xr:uid="{00000000-0005-0000-0000-000042490000}"/>
    <cellStyle name="SAPBEXexcGood3 3 20" xfId="8143" xr:uid="{00000000-0005-0000-0000-000043490000}"/>
    <cellStyle name="SAPBEXexcGood3 3 20 2" xfId="17927" xr:uid="{00000000-0005-0000-0000-000044490000}"/>
    <cellStyle name="SAPBEXexcGood3 3 20 3" xfId="24872" xr:uid="{00000000-0005-0000-0000-000045490000}"/>
    <cellStyle name="SAPBEXexcGood3 3 20 4" xfId="31292" xr:uid="{00000000-0005-0000-0000-000046490000}"/>
    <cellStyle name="SAPBEXexcGood3 3 21" xfId="8845" xr:uid="{00000000-0005-0000-0000-000047490000}"/>
    <cellStyle name="SAPBEXexcGood3 3 21 2" xfId="18628" xr:uid="{00000000-0005-0000-0000-000048490000}"/>
    <cellStyle name="SAPBEXexcGood3 3 21 3" xfId="25555" xr:uid="{00000000-0005-0000-0000-000049490000}"/>
    <cellStyle name="SAPBEXexcGood3 3 21 4" xfId="31965" xr:uid="{00000000-0005-0000-0000-00004A490000}"/>
    <cellStyle name="SAPBEXexcGood3 3 22" xfId="11576" xr:uid="{00000000-0005-0000-0000-00004B490000}"/>
    <cellStyle name="SAPBEXexcGood3 3 22 2" xfId="19035" xr:uid="{00000000-0005-0000-0000-00004C490000}"/>
    <cellStyle name="SAPBEXexcGood3 3 22 3" xfId="25667" xr:uid="{00000000-0005-0000-0000-00004D490000}"/>
    <cellStyle name="SAPBEXexcGood3 3 23" xfId="9291" xr:uid="{00000000-0005-0000-0000-00004E490000}"/>
    <cellStyle name="SAPBEXexcGood3 3 24" xfId="12644" xr:uid="{00000000-0005-0000-0000-00004F490000}"/>
    <cellStyle name="SAPBEXexcGood3 3 25" xfId="52849" xr:uid="{00000000-0005-0000-0000-000050490000}"/>
    <cellStyle name="SAPBEXexcGood3 3 3" xfId="929" xr:uid="{00000000-0005-0000-0000-000051490000}"/>
    <cellStyle name="SAPBEXexcGood3 3 3 2" xfId="2783" xr:uid="{00000000-0005-0000-0000-000052490000}"/>
    <cellStyle name="SAPBEXexcGood3 3 3 2 2" xfId="13010" xr:uid="{00000000-0005-0000-0000-000053490000}"/>
    <cellStyle name="SAPBEXexcGood3 3 3 2 2 2" xfId="20406" xr:uid="{00000000-0005-0000-0000-000054490000}"/>
    <cellStyle name="SAPBEXexcGood3 3 3 2 2 3" xfId="27013" xr:uid="{00000000-0005-0000-0000-000055490000}"/>
    <cellStyle name="SAPBEXexcGood3 3 3 2 3" xfId="10635" xr:uid="{00000000-0005-0000-0000-000056490000}"/>
    <cellStyle name="SAPBEXexcGood3 3 3 2 4" xfId="9565" xr:uid="{00000000-0005-0000-0000-000057490000}"/>
    <cellStyle name="SAPBEXexcGood3 3 3 2 5" xfId="16618" xr:uid="{00000000-0005-0000-0000-000058490000}"/>
    <cellStyle name="SAPBEXexcGood3 3 3 2 6" xfId="38183" xr:uid="{00000000-0005-0000-0000-000059490000}"/>
    <cellStyle name="SAPBEXexcGood3 3 3 2 7" xfId="45107" xr:uid="{00000000-0005-0000-0000-00005A490000}"/>
    <cellStyle name="SAPBEXexcGood3 3 3 2 8" xfId="49890" xr:uid="{00000000-0005-0000-0000-00005B490000}"/>
    <cellStyle name="SAPBEXexcGood3 3 3 3" xfId="11808" xr:uid="{00000000-0005-0000-0000-00005C490000}"/>
    <cellStyle name="SAPBEXexcGood3 3 3 3 2" xfId="19267" xr:uid="{00000000-0005-0000-0000-00005D490000}"/>
    <cellStyle name="SAPBEXexcGood3 3 3 3 3" xfId="25899" xr:uid="{00000000-0005-0000-0000-00005E490000}"/>
    <cellStyle name="SAPBEXexcGood3 3 3 4" xfId="9629" xr:uid="{00000000-0005-0000-0000-00005F490000}"/>
    <cellStyle name="SAPBEXexcGood3 3 3 5" xfId="8897" xr:uid="{00000000-0005-0000-0000-000060490000}"/>
    <cellStyle name="SAPBEXexcGood3 3 3 6" xfId="34517" xr:uid="{00000000-0005-0000-0000-000061490000}"/>
    <cellStyle name="SAPBEXexcGood3 3 3 7" xfId="41561" xr:uid="{00000000-0005-0000-0000-000062490000}"/>
    <cellStyle name="SAPBEXexcGood3 3 3 8" xfId="51450" xr:uid="{00000000-0005-0000-0000-000063490000}"/>
    <cellStyle name="SAPBEXexcGood3 3 4" xfId="1204" xr:uid="{00000000-0005-0000-0000-000064490000}"/>
    <cellStyle name="SAPBEXexcGood3 3 4 2" xfId="10833" xr:uid="{00000000-0005-0000-0000-000065490000}"/>
    <cellStyle name="SAPBEXexcGood3 3 4 2 2" xfId="9219" xr:uid="{00000000-0005-0000-0000-000066490000}"/>
    <cellStyle name="SAPBEXexcGood3 3 4 2 3" xfId="37572" xr:uid="{00000000-0005-0000-0000-000067490000}"/>
    <cellStyle name="SAPBEXexcGood3 3 4 2 4" xfId="44516" xr:uid="{00000000-0005-0000-0000-000068490000}"/>
    <cellStyle name="SAPBEXexcGood3 3 4 2 5" xfId="51981" xr:uid="{00000000-0005-0000-0000-000069490000}"/>
    <cellStyle name="SAPBEXexcGood3 3 4 3" xfId="11983" xr:uid="{00000000-0005-0000-0000-00006A490000}"/>
    <cellStyle name="SAPBEXexcGood3 3 4 3 2" xfId="19442" xr:uid="{00000000-0005-0000-0000-00006B490000}"/>
    <cellStyle name="SAPBEXexcGood3 3 4 3 3" xfId="26069" xr:uid="{00000000-0005-0000-0000-00006C490000}"/>
    <cellStyle name="SAPBEXexcGood3 3 4 4" xfId="9872" xr:uid="{00000000-0005-0000-0000-00006D490000}"/>
    <cellStyle name="SAPBEXexcGood3 3 4 5" xfId="11145" xr:uid="{00000000-0005-0000-0000-00006E490000}"/>
    <cellStyle name="SAPBEXexcGood3 3 4 6" xfId="33831" xr:uid="{00000000-0005-0000-0000-00006F490000}"/>
    <cellStyle name="SAPBEXexcGood3 3 4 7" xfId="40965" xr:uid="{00000000-0005-0000-0000-000070490000}"/>
    <cellStyle name="SAPBEXexcGood3 3 4 8" xfId="52687" xr:uid="{00000000-0005-0000-0000-000071490000}"/>
    <cellStyle name="SAPBEXexcGood3 3 5" xfId="1167" xr:uid="{00000000-0005-0000-0000-000072490000}"/>
    <cellStyle name="SAPBEXexcGood3 3 5 2" xfId="10124" xr:uid="{00000000-0005-0000-0000-000073490000}"/>
    <cellStyle name="SAPBEXexcGood3 3 5 2 2" xfId="9088" xr:uid="{00000000-0005-0000-0000-000074490000}"/>
    <cellStyle name="SAPBEXexcGood3 3 5 2 3" xfId="38755" xr:uid="{00000000-0005-0000-0000-000075490000}"/>
    <cellStyle name="SAPBEXexcGood3 3 5 2 4" xfId="45673" xr:uid="{00000000-0005-0000-0000-000076490000}"/>
    <cellStyle name="SAPBEXexcGood3 3 5 2 5" xfId="49437" xr:uid="{00000000-0005-0000-0000-000077490000}"/>
    <cellStyle name="SAPBEXexcGood3 3 5 3" xfId="10796" xr:uid="{00000000-0005-0000-0000-000078490000}"/>
    <cellStyle name="SAPBEXexcGood3 3 5 3 2" xfId="9229" xr:uid="{00000000-0005-0000-0000-000079490000}"/>
    <cellStyle name="SAPBEXexcGood3 3 5 4" xfId="11949" xr:uid="{00000000-0005-0000-0000-00007A490000}"/>
    <cellStyle name="SAPBEXexcGood3 3 5 4 2" xfId="19408" xr:uid="{00000000-0005-0000-0000-00007B490000}"/>
    <cellStyle name="SAPBEXexcGood3 3 5 4 3" xfId="26035" xr:uid="{00000000-0005-0000-0000-00007C490000}"/>
    <cellStyle name="SAPBEXexcGood3 3 5 5" xfId="9835" xr:uid="{00000000-0005-0000-0000-00007D490000}"/>
    <cellStyle name="SAPBEXexcGood3 3 5 6" xfId="10023" xr:uid="{00000000-0005-0000-0000-00007E490000}"/>
    <cellStyle name="SAPBEXexcGood3 3 5 7" xfId="35090" xr:uid="{00000000-0005-0000-0000-00007F490000}"/>
    <cellStyle name="SAPBEXexcGood3 3 5 8" xfId="42127" xr:uid="{00000000-0005-0000-0000-000080490000}"/>
    <cellStyle name="SAPBEXexcGood3 3 5 9" xfId="53808" xr:uid="{00000000-0005-0000-0000-000081490000}"/>
    <cellStyle name="SAPBEXexcGood3 3 6" xfId="1518" xr:uid="{00000000-0005-0000-0000-000082490000}"/>
    <cellStyle name="SAPBEXexcGood3 3 6 2" xfId="12177" xr:uid="{00000000-0005-0000-0000-000083490000}"/>
    <cellStyle name="SAPBEXexcGood3 3 6 2 2" xfId="19636" xr:uid="{00000000-0005-0000-0000-000084490000}"/>
    <cellStyle name="SAPBEXexcGood3 3 6 2 3" xfId="26259" xr:uid="{00000000-0005-0000-0000-000085490000}"/>
    <cellStyle name="SAPBEXexcGood3 3 6 2 4" xfId="38886" xr:uid="{00000000-0005-0000-0000-000086490000}"/>
    <cellStyle name="SAPBEXexcGood3 3 6 2 5" xfId="45804" xr:uid="{00000000-0005-0000-0000-000087490000}"/>
    <cellStyle name="SAPBEXexcGood3 3 6 2 6" xfId="49088" xr:uid="{00000000-0005-0000-0000-000088490000}"/>
    <cellStyle name="SAPBEXexcGood3 3 6 3" xfId="11070" xr:uid="{00000000-0005-0000-0000-000089490000}"/>
    <cellStyle name="SAPBEXexcGood3 3 6 4" xfId="18722" xr:uid="{00000000-0005-0000-0000-00008A490000}"/>
    <cellStyle name="SAPBEXexcGood3 3 6 5" xfId="35222" xr:uid="{00000000-0005-0000-0000-00008B490000}"/>
    <cellStyle name="SAPBEXexcGood3 3 6 6" xfId="42258" xr:uid="{00000000-0005-0000-0000-00008C490000}"/>
    <cellStyle name="SAPBEXexcGood3 3 6 7" xfId="51649" xr:uid="{00000000-0005-0000-0000-00008D490000}"/>
    <cellStyle name="SAPBEXexcGood3 3 7" xfId="1945" xr:uid="{00000000-0005-0000-0000-00008E490000}"/>
    <cellStyle name="SAPBEXexcGood3 3 7 2" xfId="12297" xr:uid="{00000000-0005-0000-0000-00008F490000}"/>
    <cellStyle name="SAPBEXexcGood3 3 7 2 2" xfId="19756" xr:uid="{00000000-0005-0000-0000-000090490000}"/>
    <cellStyle name="SAPBEXexcGood3 3 7 2 3" xfId="26379" xr:uid="{00000000-0005-0000-0000-000091490000}"/>
    <cellStyle name="SAPBEXexcGood3 3 7 2 4" xfId="39355" xr:uid="{00000000-0005-0000-0000-000092490000}"/>
    <cellStyle name="SAPBEXexcGood3 3 7 2 5" xfId="46273" xr:uid="{00000000-0005-0000-0000-000093490000}"/>
    <cellStyle name="SAPBEXexcGood3 3 7 2 6" xfId="48663" xr:uid="{00000000-0005-0000-0000-000094490000}"/>
    <cellStyle name="SAPBEXexcGood3 3 7 3" xfId="11367" xr:uid="{00000000-0005-0000-0000-000095490000}"/>
    <cellStyle name="SAPBEXexcGood3 3 7 4" xfId="18900" xr:uid="{00000000-0005-0000-0000-000096490000}"/>
    <cellStyle name="SAPBEXexcGood3 3 7 5" xfId="35721" xr:uid="{00000000-0005-0000-0000-000097490000}"/>
    <cellStyle name="SAPBEXexcGood3 3 7 6" xfId="42727" xr:uid="{00000000-0005-0000-0000-000098490000}"/>
    <cellStyle name="SAPBEXexcGood3 3 7 7" xfId="53830" xr:uid="{00000000-0005-0000-0000-000099490000}"/>
    <cellStyle name="SAPBEXexcGood3 3 8" xfId="2157" xr:uid="{00000000-0005-0000-0000-00009A490000}"/>
    <cellStyle name="SAPBEXexcGood3 3 8 2" xfId="12421" xr:uid="{00000000-0005-0000-0000-00009B490000}"/>
    <cellStyle name="SAPBEXexcGood3 3 8 2 2" xfId="19877" xr:uid="{00000000-0005-0000-0000-00009C490000}"/>
    <cellStyle name="SAPBEXexcGood3 3 8 2 3" xfId="26499" xr:uid="{00000000-0005-0000-0000-00009D490000}"/>
    <cellStyle name="SAPBEXexcGood3 3 8 2 4" xfId="40381" xr:uid="{00000000-0005-0000-0000-00009E490000}"/>
    <cellStyle name="SAPBEXexcGood3 3 8 2 5" xfId="47299" xr:uid="{00000000-0005-0000-0000-00009F490000}"/>
    <cellStyle name="SAPBEXexcGood3 3 8 2 6" xfId="47761" xr:uid="{00000000-0005-0000-0000-0000A0490000}"/>
    <cellStyle name="SAPBEXexcGood3 3 8 3" xfId="10353" xr:uid="{00000000-0005-0000-0000-0000A1490000}"/>
    <cellStyle name="SAPBEXexcGood3 3 8 4" xfId="10000" xr:uid="{00000000-0005-0000-0000-0000A2490000}"/>
    <cellStyle name="SAPBEXexcGood3 3 8 5" xfId="18834" xr:uid="{00000000-0005-0000-0000-0000A3490000}"/>
    <cellStyle name="SAPBEXexcGood3 3 8 6" xfId="36797" xr:uid="{00000000-0005-0000-0000-0000A4490000}"/>
    <cellStyle name="SAPBEXexcGood3 3 8 7" xfId="43753" xr:uid="{00000000-0005-0000-0000-0000A5490000}"/>
    <cellStyle name="SAPBEXexcGood3 3 8 8" xfId="54210" xr:uid="{00000000-0005-0000-0000-0000A6490000}"/>
    <cellStyle name="SAPBEXexcGood3 3 9" xfId="2311" xr:uid="{00000000-0005-0000-0000-0000A7490000}"/>
    <cellStyle name="SAPBEXexcGood3 3 9 2" xfId="12564" xr:uid="{00000000-0005-0000-0000-0000A8490000}"/>
    <cellStyle name="SAPBEXexcGood3 3 9 3" xfId="20001" xr:uid="{00000000-0005-0000-0000-0000A9490000}"/>
    <cellStyle name="SAPBEXexcGood3 3 9 4" xfId="26619" xr:uid="{00000000-0005-0000-0000-0000AA490000}"/>
    <cellStyle name="SAPBEXexcGood3 3 9 5" xfId="37051" xr:uid="{00000000-0005-0000-0000-0000AB490000}"/>
    <cellStyle name="SAPBEXexcGood3 3 9 6" xfId="43997" xr:uid="{00000000-0005-0000-0000-0000AC490000}"/>
    <cellStyle name="SAPBEXexcGood3 3 9 7" xfId="50992" xr:uid="{00000000-0005-0000-0000-0000AD490000}"/>
    <cellStyle name="SAPBEXexcGood3 4" xfId="365" xr:uid="{00000000-0005-0000-0000-0000AE490000}"/>
    <cellStyle name="SAPBEXexcGood3 4 10" xfId="5402" xr:uid="{00000000-0005-0000-0000-0000AF490000}"/>
    <cellStyle name="SAPBEXexcGood3 4 10 2" xfId="15259" xr:uid="{00000000-0005-0000-0000-0000B0490000}"/>
    <cellStyle name="SAPBEXexcGood3 4 10 2 2" xfId="38590" xr:uid="{00000000-0005-0000-0000-0000B1490000}"/>
    <cellStyle name="SAPBEXexcGood3 4 10 2 3" xfId="45508" xr:uid="{00000000-0005-0000-0000-0000B2490000}"/>
    <cellStyle name="SAPBEXexcGood3 4 10 2 4" xfId="49422" xr:uid="{00000000-0005-0000-0000-0000B3490000}"/>
    <cellStyle name="SAPBEXexcGood3 4 10 3" xfId="22300" xr:uid="{00000000-0005-0000-0000-0000B4490000}"/>
    <cellStyle name="SAPBEXexcGood3 4 10 4" xfId="28762" xr:uid="{00000000-0005-0000-0000-0000B5490000}"/>
    <cellStyle name="SAPBEXexcGood3 4 10 5" xfId="34924" xr:uid="{00000000-0005-0000-0000-0000B6490000}"/>
    <cellStyle name="SAPBEXexcGood3 4 10 6" xfId="41962" xr:uid="{00000000-0005-0000-0000-0000B7490000}"/>
    <cellStyle name="SAPBEXexcGood3 4 10 7" xfId="52284" xr:uid="{00000000-0005-0000-0000-0000B8490000}"/>
    <cellStyle name="SAPBEXexcGood3 4 11" xfId="6615" xr:uid="{00000000-0005-0000-0000-0000B9490000}"/>
    <cellStyle name="SAPBEXexcGood3 4 11 2" xfId="16458" xr:uid="{00000000-0005-0000-0000-0000BA490000}"/>
    <cellStyle name="SAPBEXexcGood3 4 11 2 2" xfId="39019" xr:uid="{00000000-0005-0000-0000-0000BB490000}"/>
    <cellStyle name="SAPBEXexcGood3 4 11 2 3" xfId="45937" xr:uid="{00000000-0005-0000-0000-0000BC490000}"/>
    <cellStyle name="SAPBEXexcGood3 4 11 2 4" xfId="49755" xr:uid="{00000000-0005-0000-0000-0000BD490000}"/>
    <cellStyle name="SAPBEXexcGood3 4 11 3" xfId="23462" xr:uid="{00000000-0005-0000-0000-0000BE490000}"/>
    <cellStyle name="SAPBEXexcGood3 4 11 4" xfId="29911" xr:uid="{00000000-0005-0000-0000-0000BF490000}"/>
    <cellStyle name="SAPBEXexcGood3 4 11 5" xfId="35356" xr:uid="{00000000-0005-0000-0000-0000C0490000}"/>
    <cellStyle name="SAPBEXexcGood3 4 11 6" xfId="42391" xr:uid="{00000000-0005-0000-0000-0000C1490000}"/>
    <cellStyle name="SAPBEXexcGood3 4 11 7" xfId="54554" xr:uid="{00000000-0005-0000-0000-0000C2490000}"/>
    <cellStyle name="SAPBEXexcGood3 4 12" xfId="6869" xr:uid="{00000000-0005-0000-0000-0000C3490000}"/>
    <cellStyle name="SAPBEXexcGood3 4 12 2" xfId="16659" xr:uid="{00000000-0005-0000-0000-0000C4490000}"/>
    <cellStyle name="SAPBEXexcGood3 4 12 2 2" xfId="39057" xr:uid="{00000000-0005-0000-0000-0000C5490000}"/>
    <cellStyle name="SAPBEXexcGood3 4 12 2 3" xfId="45975" xr:uid="{00000000-0005-0000-0000-0000C6490000}"/>
    <cellStyle name="SAPBEXexcGood3 4 12 2 4" xfId="49935" xr:uid="{00000000-0005-0000-0000-0000C7490000}"/>
    <cellStyle name="SAPBEXexcGood3 4 12 3" xfId="23627" xr:uid="{00000000-0005-0000-0000-0000C8490000}"/>
    <cellStyle name="SAPBEXexcGood3 4 12 4" xfId="30065" xr:uid="{00000000-0005-0000-0000-0000C9490000}"/>
    <cellStyle name="SAPBEXexcGood3 4 12 5" xfId="35394" xr:uid="{00000000-0005-0000-0000-0000CA490000}"/>
    <cellStyle name="SAPBEXexcGood3 4 12 6" xfId="42429" xr:uid="{00000000-0005-0000-0000-0000CB490000}"/>
    <cellStyle name="SAPBEXexcGood3 4 12 7" xfId="53480" xr:uid="{00000000-0005-0000-0000-0000CC490000}"/>
    <cellStyle name="SAPBEXexcGood3 4 13" xfId="6507" xr:uid="{00000000-0005-0000-0000-0000CD490000}"/>
    <cellStyle name="SAPBEXexcGood3 4 13 2" xfId="16350" xr:uid="{00000000-0005-0000-0000-0000CE490000}"/>
    <cellStyle name="SAPBEXexcGood3 4 13 2 2" xfId="39887" xr:uid="{00000000-0005-0000-0000-0000CF490000}"/>
    <cellStyle name="SAPBEXexcGood3 4 13 2 3" xfId="46805" xr:uid="{00000000-0005-0000-0000-0000D0490000}"/>
    <cellStyle name="SAPBEXexcGood3 4 13 2 4" xfId="48019" xr:uid="{00000000-0005-0000-0000-0000D1490000}"/>
    <cellStyle name="SAPBEXexcGood3 4 13 3" xfId="23357" xr:uid="{00000000-0005-0000-0000-0000D2490000}"/>
    <cellStyle name="SAPBEXexcGood3 4 13 4" xfId="29808" xr:uid="{00000000-0005-0000-0000-0000D3490000}"/>
    <cellStyle name="SAPBEXexcGood3 4 13 5" xfId="36272" xr:uid="{00000000-0005-0000-0000-0000D4490000}"/>
    <cellStyle name="SAPBEXexcGood3 4 13 6" xfId="43259" xr:uid="{00000000-0005-0000-0000-0000D5490000}"/>
    <cellStyle name="SAPBEXexcGood3 4 13 7" xfId="50382" xr:uid="{00000000-0005-0000-0000-0000D6490000}"/>
    <cellStyle name="SAPBEXexcGood3 4 14" xfId="6934" xr:uid="{00000000-0005-0000-0000-0000D7490000}"/>
    <cellStyle name="SAPBEXexcGood3 4 14 2" xfId="16724" xr:uid="{00000000-0005-0000-0000-0000D8490000}"/>
    <cellStyle name="SAPBEXexcGood3 4 14 2 2" xfId="39169" xr:uid="{00000000-0005-0000-0000-0000D9490000}"/>
    <cellStyle name="SAPBEXexcGood3 4 14 2 3" xfId="46087" xr:uid="{00000000-0005-0000-0000-0000DA490000}"/>
    <cellStyle name="SAPBEXexcGood3 4 14 2 4" xfId="49579" xr:uid="{00000000-0005-0000-0000-0000DB490000}"/>
    <cellStyle name="SAPBEXexcGood3 4 14 3" xfId="23692" xr:uid="{00000000-0005-0000-0000-0000DC490000}"/>
    <cellStyle name="SAPBEXexcGood3 4 14 4" xfId="30128" xr:uid="{00000000-0005-0000-0000-0000DD490000}"/>
    <cellStyle name="SAPBEXexcGood3 4 14 5" xfId="35533" xr:uid="{00000000-0005-0000-0000-0000DE490000}"/>
    <cellStyle name="SAPBEXexcGood3 4 14 6" xfId="42541" xr:uid="{00000000-0005-0000-0000-0000DF490000}"/>
    <cellStyle name="SAPBEXexcGood3 4 14 7" xfId="52235" xr:uid="{00000000-0005-0000-0000-0000E0490000}"/>
    <cellStyle name="SAPBEXexcGood3 4 15" xfId="5873" xr:uid="{00000000-0005-0000-0000-0000E1490000}"/>
    <cellStyle name="SAPBEXexcGood3 4 15 2" xfId="15726" xr:uid="{00000000-0005-0000-0000-0000E2490000}"/>
    <cellStyle name="SAPBEXexcGood3 4 15 2 2" xfId="40043" xr:uid="{00000000-0005-0000-0000-0000E3490000}"/>
    <cellStyle name="SAPBEXexcGood3 4 15 2 3" xfId="46961" xr:uid="{00000000-0005-0000-0000-0000E4490000}"/>
    <cellStyle name="SAPBEXexcGood3 4 15 2 4" xfId="48947" xr:uid="{00000000-0005-0000-0000-0000E5490000}"/>
    <cellStyle name="SAPBEXexcGood3 4 15 3" xfId="22751" xr:uid="{00000000-0005-0000-0000-0000E6490000}"/>
    <cellStyle name="SAPBEXexcGood3 4 15 4" xfId="29212" xr:uid="{00000000-0005-0000-0000-0000E7490000}"/>
    <cellStyle name="SAPBEXexcGood3 4 15 5" xfId="36458" xr:uid="{00000000-0005-0000-0000-0000E8490000}"/>
    <cellStyle name="SAPBEXexcGood3 4 15 6" xfId="43415" xr:uid="{00000000-0005-0000-0000-0000E9490000}"/>
    <cellStyle name="SAPBEXexcGood3 4 15 7" xfId="52961" xr:uid="{00000000-0005-0000-0000-0000EA490000}"/>
    <cellStyle name="SAPBEXexcGood3 4 16" xfId="5698" xr:uid="{00000000-0005-0000-0000-0000EB490000}"/>
    <cellStyle name="SAPBEXexcGood3 4 16 2" xfId="15553" xr:uid="{00000000-0005-0000-0000-0000EC490000}"/>
    <cellStyle name="SAPBEXexcGood3 4 16 2 2" xfId="39671" xr:uid="{00000000-0005-0000-0000-0000ED490000}"/>
    <cellStyle name="SAPBEXexcGood3 4 16 2 3" xfId="46589" xr:uid="{00000000-0005-0000-0000-0000EE490000}"/>
    <cellStyle name="SAPBEXexcGood3 4 16 2 4" xfId="49770" xr:uid="{00000000-0005-0000-0000-0000EF490000}"/>
    <cellStyle name="SAPBEXexcGood3 4 16 3" xfId="22581" xr:uid="{00000000-0005-0000-0000-0000F0490000}"/>
    <cellStyle name="SAPBEXexcGood3 4 16 4" xfId="29042" xr:uid="{00000000-0005-0000-0000-0000F1490000}"/>
    <cellStyle name="SAPBEXexcGood3 4 16 5" xfId="36044" xr:uid="{00000000-0005-0000-0000-0000F2490000}"/>
    <cellStyle name="SAPBEXexcGood3 4 16 6" xfId="43043" xr:uid="{00000000-0005-0000-0000-0000F3490000}"/>
    <cellStyle name="SAPBEXexcGood3 4 16 7" xfId="47684" xr:uid="{00000000-0005-0000-0000-0000F4490000}"/>
    <cellStyle name="SAPBEXexcGood3 4 17" xfId="6164" xr:uid="{00000000-0005-0000-0000-0000F5490000}"/>
    <cellStyle name="SAPBEXexcGood3 4 17 2" xfId="16012" xr:uid="{00000000-0005-0000-0000-0000F6490000}"/>
    <cellStyle name="SAPBEXexcGood3 4 17 2 2" xfId="39682" xr:uid="{00000000-0005-0000-0000-0000F7490000}"/>
    <cellStyle name="SAPBEXexcGood3 4 17 2 3" xfId="46600" xr:uid="{00000000-0005-0000-0000-0000F8490000}"/>
    <cellStyle name="SAPBEXexcGood3 4 17 2 4" xfId="48908" xr:uid="{00000000-0005-0000-0000-0000F9490000}"/>
    <cellStyle name="SAPBEXexcGood3 4 17 3" xfId="23027" xr:uid="{00000000-0005-0000-0000-0000FA490000}"/>
    <cellStyle name="SAPBEXexcGood3 4 17 4" xfId="29485" xr:uid="{00000000-0005-0000-0000-0000FB490000}"/>
    <cellStyle name="SAPBEXexcGood3 4 17 5" xfId="36055" xr:uid="{00000000-0005-0000-0000-0000FC490000}"/>
    <cellStyle name="SAPBEXexcGood3 4 17 6" xfId="43054" xr:uid="{00000000-0005-0000-0000-0000FD490000}"/>
    <cellStyle name="SAPBEXexcGood3 4 17 7" xfId="53344" xr:uid="{00000000-0005-0000-0000-0000FE490000}"/>
    <cellStyle name="SAPBEXexcGood3 4 18" xfId="7320" xr:uid="{00000000-0005-0000-0000-0000FF490000}"/>
    <cellStyle name="SAPBEXexcGood3 4 18 2" xfId="17106" xr:uid="{00000000-0005-0000-0000-0000004A0000}"/>
    <cellStyle name="SAPBEXexcGood3 4 18 2 2" xfId="39598" xr:uid="{00000000-0005-0000-0000-0000014A0000}"/>
    <cellStyle name="SAPBEXexcGood3 4 18 2 3" xfId="46516" xr:uid="{00000000-0005-0000-0000-0000024A0000}"/>
    <cellStyle name="SAPBEXexcGood3 4 18 2 4" xfId="52454" xr:uid="{00000000-0005-0000-0000-0000034A0000}"/>
    <cellStyle name="SAPBEXexcGood3 4 18 3" xfId="24068" xr:uid="{00000000-0005-0000-0000-0000044A0000}"/>
    <cellStyle name="SAPBEXexcGood3 4 18 4" xfId="30498" xr:uid="{00000000-0005-0000-0000-0000054A0000}"/>
    <cellStyle name="SAPBEXexcGood3 4 18 5" xfId="35971" xr:uid="{00000000-0005-0000-0000-0000064A0000}"/>
    <cellStyle name="SAPBEXexcGood3 4 18 6" xfId="42970" xr:uid="{00000000-0005-0000-0000-0000074A0000}"/>
    <cellStyle name="SAPBEXexcGood3 4 18 7" xfId="51838" xr:uid="{00000000-0005-0000-0000-0000084A0000}"/>
    <cellStyle name="SAPBEXexcGood3 4 19" xfId="7386" xr:uid="{00000000-0005-0000-0000-0000094A0000}"/>
    <cellStyle name="SAPBEXexcGood3 4 19 2" xfId="17172" xr:uid="{00000000-0005-0000-0000-00000A4A0000}"/>
    <cellStyle name="SAPBEXexcGood3 4 19 2 2" xfId="39585" xr:uid="{00000000-0005-0000-0000-00000B4A0000}"/>
    <cellStyle name="SAPBEXexcGood3 4 19 2 3" xfId="46503" xr:uid="{00000000-0005-0000-0000-00000C4A0000}"/>
    <cellStyle name="SAPBEXexcGood3 4 19 2 4" xfId="50764" xr:uid="{00000000-0005-0000-0000-00000D4A0000}"/>
    <cellStyle name="SAPBEXexcGood3 4 19 3" xfId="24134" xr:uid="{00000000-0005-0000-0000-00000E4A0000}"/>
    <cellStyle name="SAPBEXexcGood3 4 19 4" xfId="30562" xr:uid="{00000000-0005-0000-0000-00000F4A0000}"/>
    <cellStyle name="SAPBEXexcGood3 4 19 5" xfId="35958" xr:uid="{00000000-0005-0000-0000-0000104A0000}"/>
    <cellStyle name="SAPBEXexcGood3 4 19 6" xfId="42957" xr:uid="{00000000-0005-0000-0000-0000114A0000}"/>
    <cellStyle name="SAPBEXexcGood3 4 19 7" xfId="54520" xr:uid="{00000000-0005-0000-0000-0000124A0000}"/>
    <cellStyle name="SAPBEXexcGood3 4 2" xfId="2597" xr:uid="{00000000-0005-0000-0000-0000134A0000}"/>
    <cellStyle name="SAPBEXexcGood3 4 2 2" xfId="12832" xr:uid="{00000000-0005-0000-0000-0000144A0000}"/>
    <cellStyle name="SAPBEXexcGood3 4 2 2 2" xfId="20238" xr:uid="{00000000-0005-0000-0000-0000154A0000}"/>
    <cellStyle name="SAPBEXexcGood3 4 2 2 3" xfId="26849" xr:uid="{00000000-0005-0000-0000-0000164A0000}"/>
    <cellStyle name="SAPBEXexcGood3 4 2 2 4" xfId="38112" xr:uid="{00000000-0005-0000-0000-0000174A0000}"/>
    <cellStyle name="SAPBEXexcGood3 4 2 2 5" xfId="45037" xr:uid="{00000000-0005-0000-0000-0000184A0000}"/>
    <cellStyle name="SAPBEXexcGood3 4 2 2 6" xfId="48203" xr:uid="{00000000-0005-0000-0000-0000194A0000}"/>
    <cellStyle name="SAPBEXexcGood3 4 2 3" xfId="10293" xr:uid="{00000000-0005-0000-0000-00001A4A0000}"/>
    <cellStyle name="SAPBEXexcGood3 4 2 4" xfId="13148" xr:uid="{00000000-0005-0000-0000-00001B4A0000}"/>
    <cellStyle name="SAPBEXexcGood3 4 2 5" xfId="11483" xr:uid="{00000000-0005-0000-0000-00001C4A0000}"/>
    <cellStyle name="SAPBEXexcGood3 4 2 6" xfId="34447" xr:uid="{00000000-0005-0000-0000-00001D4A0000}"/>
    <cellStyle name="SAPBEXexcGood3 4 2 7" xfId="41491" xr:uid="{00000000-0005-0000-0000-00001E4A0000}"/>
    <cellStyle name="SAPBEXexcGood3 4 2 8" xfId="50291" xr:uid="{00000000-0005-0000-0000-00001F4A0000}"/>
    <cellStyle name="SAPBEXexcGood3 4 20" xfId="6094" xr:uid="{00000000-0005-0000-0000-0000204A0000}"/>
    <cellStyle name="SAPBEXexcGood3 4 20 2" xfId="15942" xr:uid="{00000000-0005-0000-0000-0000214A0000}"/>
    <cellStyle name="SAPBEXexcGood3 4 20 2 2" xfId="39486" xr:uid="{00000000-0005-0000-0000-0000224A0000}"/>
    <cellStyle name="SAPBEXexcGood3 4 20 2 3" xfId="46404" xr:uid="{00000000-0005-0000-0000-0000234A0000}"/>
    <cellStyle name="SAPBEXexcGood3 4 20 2 4" xfId="48629" xr:uid="{00000000-0005-0000-0000-0000244A0000}"/>
    <cellStyle name="SAPBEXexcGood3 4 20 3" xfId="22962" xr:uid="{00000000-0005-0000-0000-0000254A0000}"/>
    <cellStyle name="SAPBEXexcGood3 4 20 4" xfId="29421" xr:uid="{00000000-0005-0000-0000-0000264A0000}"/>
    <cellStyle name="SAPBEXexcGood3 4 20 5" xfId="35855" xr:uid="{00000000-0005-0000-0000-0000274A0000}"/>
    <cellStyle name="SAPBEXexcGood3 4 20 6" xfId="42858" xr:uid="{00000000-0005-0000-0000-0000284A0000}"/>
    <cellStyle name="SAPBEXexcGood3 4 20 7" xfId="52685" xr:uid="{00000000-0005-0000-0000-0000294A0000}"/>
    <cellStyle name="SAPBEXexcGood3 4 21" xfId="7282" xr:uid="{00000000-0005-0000-0000-00002A4A0000}"/>
    <cellStyle name="SAPBEXexcGood3 4 21 2" xfId="17068" xr:uid="{00000000-0005-0000-0000-00002B4A0000}"/>
    <cellStyle name="SAPBEXexcGood3 4 21 2 2" xfId="40481" xr:uid="{00000000-0005-0000-0000-00002C4A0000}"/>
    <cellStyle name="SAPBEXexcGood3 4 21 2 3" xfId="47399" xr:uid="{00000000-0005-0000-0000-00002D4A0000}"/>
    <cellStyle name="SAPBEXexcGood3 4 21 2 4" xfId="47594" xr:uid="{00000000-0005-0000-0000-00002E4A0000}"/>
    <cellStyle name="SAPBEXexcGood3 4 21 3" xfId="24031" xr:uid="{00000000-0005-0000-0000-00002F4A0000}"/>
    <cellStyle name="SAPBEXexcGood3 4 21 4" xfId="30462" xr:uid="{00000000-0005-0000-0000-0000304A0000}"/>
    <cellStyle name="SAPBEXexcGood3 4 21 5" xfId="36897" xr:uid="{00000000-0005-0000-0000-0000314A0000}"/>
    <cellStyle name="SAPBEXexcGood3 4 21 6" xfId="43853" xr:uid="{00000000-0005-0000-0000-0000324A0000}"/>
    <cellStyle name="SAPBEXexcGood3 4 21 7" xfId="50388" xr:uid="{00000000-0005-0000-0000-0000334A0000}"/>
    <cellStyle name="SAPBEXexcGood3 4 22" xfId="6210" xr:uid="{00000000-0005-0000-0000-0000344A0000}"/>
    <cellStyle name="SAPBEXexcGood3 4 22 2" xfId="16058" xr:uid="{00000000-0005-0000-0000-0000354A0000}"/>
    <cellStyle name="SAPBEXexcGood3 4 22 3" xfId="23071" xr:uid="{00000000-0005-0000-0000-0000364A0000}"/>
    <cellStyle name="SAPBEXexcGood3 4 22 4" xfId="29528" xr:uid="{00000000-0005-0000-0000-0000374A0000}"/>
    <cellStyle name="SAPBEXexcGood3 4 22 5" xfId="37151" xr:uid="{00000000-0005-0000-0000-0000384A0000}"/>
    <cellStyle name="SAPBEXexcGood3 4 22 6" xfId="44097" xr:uid="{00000000-0005-0000-0000-0000394A0000}"/>
    <cellStyle name="SAPBEXexcGood3 4 22 7" xfId="53142" xr:uid="{00000000-0005-0000-0000-00003A4A0000}"/>
    <cellStyle name="SAPBEXexcGood3 4 23" xfId="8455" xr:uid="{00000000-0005-0000-0000-00003B4A0000}"/>
    <cellStyle name="SAPBEXexcGood3 4 23 2" xfId="18239" xr:uid="{00000000-0005-0000-0000-00003C4A0000}"/>
    <cellStyle name="SAPBEXexcGood3 4 23 3" xfId="25176" xr:uid="{00000000-0005-0000-0000-00003D4A0000}"/>
    <cellStyle name="SAPBEXexcGood3 4 23 4" xfId="31589" xr:uid="{00000000-0005-0000-0000-00003E4A0000}"/>
    <cellStyle name="SAPBEXexcGood3 4 24" xfId="7656" xr:uid="{00000000-0005-0000-0000-00003F4A0000}"/>
    <cellStyle name="SAPBEXexcGood3 4 24 2" xfId="17441" xr:uid="{00000000-0005-0000-0000-0000404A0000}"/>
    <cellStyle name="SAPBEXexcGood3 4 24 3" xfId="24398" xr:uid="{00000000-0005-0000-0000-0000414A0000}"/>
    <cellStyle name="SAPBEXexcGood3 4 24 4" xfId="30825" xr:uid="{00000000-0005-0000-0000-0000424A0000}"/>
    <cellStyle name="SAPBEXexcGood3 4 25" xfId="8324" xr:uid="{00000000-0005-0000-0000-0000434A0000}"/>
    <cellStyle name="SAPBEXexcGood3 4 25 2" xfId="18108" xr:uid="{00000000-0005-0000-0000-0000444A0000}"/>
    <cellStyle name="SAPBEXexcGood3 4 25 3" xfId="25048" xr:uid="{00000000-0005-0000-0000-0000454A0000}"/>
    <cellStyle name="SAPBEXexcGood3 4 25 4" xfId="31464" xr:uid="{00000000-0005-0000-0000-0000464A0000}"/>
    <cellStyle name="SAPBEXexcGood3 4 26" xfId="7766" xr:uid="{00000000-0005-0000-0000-0000474A0000}"/>
    <cellStyle name="SAPBEXexcGood3 4 26 2" xfId="17551" xr:uid="{00000000-0005-0000-0000-0000484A0000}"/>
    <cellStyle name="SAPBEXexcGood3 4 26 3" xfId="24508" xr:uid="{00000000-0005-0000-0000-0000494A0000}"/>
    <cellStyle name="SAPBEXexcGood3 4 26 4" xfId="30934" xr:uid="{00000000-0005-0000-0000-00004A4A0000}"/>
    <cellStyle name="SAPBEXexcGood3 4 27" xfId="8689" xr:uid="{00000000-0005-0000-0000-00004B4A0000}"/>
    <cellStyle name="SAPBEXexcGood3 4 27 2" xfId="18473" xr:uid="{00000000-0005-0000-0000-00004C4A0000}"/>
    <cellStyle name="SAPBEXexcGood3 4 27 3" xfId="25408" xr:uid="{00000000-0005-0000-0000-00004D4A0000}"/>
    <cellStyle name="SAPBEXexcGood3 4 27 4" xfId="31821" xr:uid="{00000000-0005-0000-0000-00004E4A0000}"/>
    <cellStyle name="SAPBEXexcGood3 4 28" xfId="8233" xr:uid="{00000000-0005-0000-0000-00004F4A0000}"/>
    <cellStyle name="SAPBEXexcGood3 4 28 2" xfId="18017" xr:uid="{00000000-0005-0000-0000-0000504A0000}"/>
    <cellStyle name="SAPBEXexcGood3 4 28 3" xfId="24960" xr:uid="{00000000-0005-0000-0000-0000514A0000}"/>
    <cellStyle name="SAPBEXexcGood3 4 28 4" xfId="31379" xr:uid="{00000000-0005-0000-0000-0000524A0000}"/>
    <cellStyle name="SAPBEXexcGood3 4 29" xfId="8718" xr:uid="{00000000-0005-0000-0000-0000534A0000}"/>
    <cellStyle name="SAPBEXexcGood3 4 29 2" xfId="18502" xr:uid="{00000000-0005-0000-0000-0000544A0000}"/>
    <cellStyle name="SAPBEXexcGood3 4 29 3" xfId="25435" xr:uid="{00000000-0005-0000-0000-0000554A0000}"/>
    <cellStyle name="SAPBEXexcGood3 4 29 4" xfId="31847" xr:uid="{00000000-0005-0000-0000-0000564A0000}"/>
    <cellStyle name="SAPBEXexcGood3 4 3" xfId="3762" xr:uid="{00000000-0005-0000-0000-0000574A0000}"/>
    <cellStyle name="SAPBEXexcGood3 4 3 2" xfId="13684" xr:uid="{00000000-0005-0000-0000-0000584A0000}"/>
    <cellStyle name="SAPBEXexcGood3 4 3 2 2" xfId="37566" xr:uid="{00000000-0005-0000-0000-0000594A0000}"/>
    <cellStyle name="SAPBEXexcGood3 4 3 2 3" xfId="44510" xr:uid="{00000000-0005-0000-0000-00005A4A0000}"/>
    <cellStyle name="SAPBEXexcGood3 4 3 2 4" xfId="51769" xr:uid="{00000000-0005-0000-0000-00005B4A0000}"/>
    <cellStyle name="SAPBEXexcGood3 4 3 3" xfId="20838" xr:uid="{00000000-0005-0000-0000-00005C4A0000}"/>
    <cellStyle name="SAPBEXexcGood3 4 3 4" xfId="27337" xr:uid="{00000000-0005-0000-0000-00005D4A0000}"/>
    <cellStyle name="SAPBEXexcGood3 4 3 5" xfId="33825" xr:uid="{00000000-0005-0000-0000-00005E4A0000}"/>
    <cellStyle name="SAPBEXexcGood3 4 3 6" xfId="40959" xr:uid="{00000000-0005-0000-0000-00005F4A0000}"/>
    <cellStyle name="SAPBEXexcGood3 4 3 7" xfId="53542" xr:uid="{00000000-0005-0000-0000-0000604A0000}"/>
    <cellStyle name="SAPBEXexcGood3 4 30" xfId="11527" xr:uid="{00000000-0005-0000-0000-0000614A0000}"/>
    <cellStyle name="SAPBEXexcGood3 4 30 2" xfId="18986" xr:uid="{00000000-0005-0000-0000-0000624A0000}"/>
    <cellStyle name="SAPBEXexcGood3 4 30 3" xfId="25618" xr:uid="{00000000-0005-0000-0000-0000634A0000}"/>
    <cellStyle name="SAPBEXexcGood3 4 31" xfId="9178" xr:uid="{00000000-0005-0000-0000-0000644A0000}"/>
    <cellStyle name="SAPBEXexcGood3 4 32" xfId="13144" xr:uid="{00000000-0005-0000-0000-0000654A0000}"/>
    <cellStyle name="SAPBEXexcGood3 4 33" xfId="32198" xr:uid="{00000000-0005-0000-0000-0000664A0000}"/>
    <cellStyle name="SAPBEXexcGood3 4 34" xfId="32056" xr:uid="{00000000-0005-0000-0000-0000674A0000}"/>
    <cellStyle name="SAPBEXexcGood3 4 35" xfId="49506" xr:uid="{00000000-0005-0000-0000-0000684A0000}"/>
    <cellStyle name="SAPBEXexcGood3 4 4" xfId="4027" xr:uid="{00000000-0005-0000-0000-0000694A0000}"/>
    <cellStyle name="SAPBEXexcGood3 4 4 2" xfId="13914" xr:uid="{00000000-0005-0000-0000-00006A4A0000}"/>
    <cellStyle name="SAPBEXexcGood3 4 4 2 2" xfId="37425" xr:uid="{00000000-0005-0000-0000-00006B4A0000}"/>
    <cellStyle name="SAPBEXexcGood3 4 4 2 3" xfId="44370" xr:uid="{00000000-0005-0000-0000-00006C4A0000}"/>
    <cellStyle name="SAPBEXexcGood3 4 4 2 4" xfId="53866" xr:uid="{00000000-0005-0000-0000-00006D4A0000}"/>
    <cellStyle name="SAPBEXexcGood3 4 4 3" xfId="21010" xr:uid="{00000000-0005-0000-0000-00006E4A0000}"/>
    <cellStyle name="SAPBEXexcGood3 4 4 4" xfId="27506" xr:uid="{00000000-0005-0000-0000-00006F4A0000}"/>
    <cellStyle name="SAPBEXexcGood3 4 4 5" xfId="33682" xr:uid="{00000000-0005-0000-0000-0000704A0000}"/>
    <cellStyle name="SAPBEXexcGood3 4 4 6" xfId="40817" xr:uid="{00000000-0005-0000-0000-0000714A0000}"/>
    <cellStyle name="SAPBEXexcGood3 4 4 7" xfId="52974" xr:uid="{00000000-0005-0000-0000-0000724A0000}"/>
    <cellStyle name="SAPBEXexcGood3 4 5" xfId="4991" xr:uid="{00000000-0005-0000-0000-0000734A0000}"/>
    <cellStyle name="SAPBEXexcGood3 4 5 2" xfId="14848" xr:uid="{00000000-0005-0000-0000-0000744A0000}"/>
    <cellStyle name="SAPBEXexcGood3 4 5 2 2" xfId="37931" xr:uid="{00000000-0005-0000-0000-0000754A0000}"/>
    <cellStyle name="SAPBEXexcGood3 4 5 2 3" xfId="44870" xr:uid="{00000000-0005-0000-0000-0000764A0000}"/>
    <cellStyle name="SAPBEXexcGood3 4 5 2 4" xfId="50647" xr:uid="{00000000-0005-0000-0000-0000774A0000}"/>
    <cellStyle name="SAPBEXexcGood3 4 5 3" xfId="21894" xr:uid="{00000000-0005-0000-0000-0000784A0000}"/>
    <cellStyle name="SAPBEXexcGood3 4 5 4" xfId="28358" xr:uid="{00000000-0005-0000-0000-0000794A0000}"/>
    <cellStyle name="SAPBEXexcGood3 4 5 5" xfId="34189" xr:uid="{00000000-0005-0000-0000-00007A4A0000}"/>
    <cellStyle name="SAPBEXexcGood3 4 5 6" xfId="41320" xr:uid="{00000000-0005-0000-0000-00007B4A0000}"/>
    <cellStyle name="SAPBEXexcGood3 4 5 7" xfId="54180" xr:uid="{00000000-0005-0000-0000-00007C4A0000}"/>
    <cellStyle name="SAPBEXexcGood3 4 6" xfId="5120" xr:uid="{00000000-0005-0000-0000-00007D4A0000}"/>
    <cellStyle name="SAPBEXexcGood3 4 6 2" xfId="14977" xr:uid="{00000000-0005-0000-0000-00007E4A0000}"/>
    <cellStyle name="SAPBEXexcGood3 4 6 2 2" xfId="37889" xr:uid="{00000000-0005-0000-0000-00007F4A0000}"/>
    <cellStyle name="SAPBEXexcGood3 4 6 2 3" xfId="44829" xr:uid="{00000000-0005-0000-0000-0000804A0000}"/>
    <cellStyle name="SAPBEXexcGood3 4 6 2 4" xfId="49208" xr:uid="{00000000-0005-0000-0000-0000814A0000}"/>
    <cellStyle name="SAPBEXexcGood3 4 6 3" xfId="22020" xr:uid="{00000000-0005-0000-0000-0000824A0000}"/>
    <cellStyle name="SAPBEXexcGood3 4 6 4" xfId="28483" xr:uid="{00000000-0005-0000-0000-0000834A0000}"/>
    <cellStyle name="SAPBEXexcGood3 4 6 5" xfId="34146" xr:uid="{00000000-0005-0000-0000-0000844A0000}"/>
    <cellStyle name="SAPBEXexcGood3 4 6 6" xfId="41278" xr:uid="{00000000-0005-0000-0000-0000854A0000}"/>
    <cellStyle name="SAPBEXexcGood3 4 6 7" xfId="54481" xr:uid="{00000000-0005-0000-0000-0000864A0000}"/>
    <cellStyle name="SAPBEXexcGood3 4 7" xfId="4600" xr:uid="{00000000-0005-0000-0000-0000874A0000}"/>
    <cellStyle name="SAPBEXexcGood3 4 7 2" xfId="14462" xr:uid="{00000000-0005-0000-0000-0000884A0000}"/>
    <cellStyle name="SAPBEXexcGood3 4 7 2 2" xfId="37979" xr:uid="{00000000-0005-0000-0000-0000894A0000}"/>
    <cellStyle name="SAPBEXexcGood3 4 7 2 3" xfId="44917" xr:uid="{00000000-0005-0000-0000-00008A4A0000}"/>
    <cellStyle name="SAPBEXexcGood3 4 7 2 4" xfId="51191" xr:uid="{00000000-0005-0000-0000-00008B4A0000}"/>
    <cellStyle name="SAPBEXexcGood3 4 7 3" xfId="21514" xr:uid="{00000000-0005-0000-0000-00008C4A0000}"/>
    <cellStyle name="SAPBEXexcGood3 4 7 4" xfId="27985" xr:uid="{00000000-0005-0000-0000-00008D4A0000}"/>
    <cellStyle name="SAPBEXexcGood3 4 7 5" xfId="34237" xr:uid="{00000000-0005-0000-0000-00008E4A0000}"/>
    <cellStyle name="SAPBEXexcGood3 4 7 6" xfId="41367" xr:uid="{00000000-0005-0000-0000-00008F4A0000}"/>
    <cellStyle name="SAPBEXexcGood3 4 7 7" xfId="53948" xr:uid="{00000000-0005-0000-0000-0000904A0000}"/>
    <cellStyle name="SAPBEXexcGood3 4 8" xfId="4825" xr:uid="{00000000-0005-0000-0000-0000914A0000}"/>
    <cellStyle name="SAPBEXexcGood3 4 8 2" xfId="14687" xr:uid="{00000000-0005-0000-0000-0000924A0000}"/>
    <cellStyle name="SAPBEXexcGood3 4 8 2 2" xfId="38375" xr:uid="{00000000-0005-0000-0000-0000934A0000}"/>
    <cellStyle name="SAPBEXexcGood3 4 8 2 3" xfId="45293" xr:uid="{00000000-0005-0000-0000-0000944A0000}"/>
    <cellStyle name="SAPBEXexcGood3 4 8 2 4" xfId="49722" xr:uid="{00000000-0005-0000-0000-0000954A0000}"/>
    <cellStyle name="SAPBEXexcGood3 4 8 3" xfId="21736" xr:uid="{00000000-0005-0000-0000-0000964A0000}"/>
    <cellStyle name="SAPBEXexcGood3 4 8 4" xfId="28204" xr:uid="{00000000-0005-0000-0000-0000974A0000}"/>
    <cellStyle name="SAPBEXexcGood3 4 8 5" xfId="34709" xr:uid="{00000000-0005-0000-0000-0000984A0000}"/>
    <cellStyle name="SAPBEXexcGood3 4 8 6" xfId="41747" xr:uid="{00000000-0005-0000-0000-0000994A0000}"/>
    <cellStyle name="SAPBEXexcGood3 4 8 7" xfId="52405" xr:uid="{00000000-0005-0000-0000-00009A4A0000}"/>
    <cellStyle name="SAPBEXexcGood3 4 9" xfId="5318" xr:uid="{00000000-0005-0000-0000-00009B4A0000}"/>
    <cellStyle name="SAPBEXexcGood3 4 9 2" xfId="15175" xr:uid="{00000000-0005-0000-0000-00009C4A0000}"/>
    <cellStyle name="SAPBEXexcGood3 4 9 2 2" xfId="38453" xr:uid="{00000000-0005-0000-0000-00009D4A0000}"/>
    <cellStyle name="SAPBEXexcGood3 4 9 2 3" xfId="45371" xr:uid="{00000000-0005-0000-0000-00009E4A0000}"/>
    <cellStyle name="SAPBEXexcGood3 4 9 2 4" xfId="47722" xr:uid="{00000000-0005-0000-0000-00009F4A0000}"/>
    <cellStyle name="SAPBEXexcGood3 4 9 3" xfId="22217" xr:uid="{00000000-0005-0000-0000-0000A04A0000}"/>
    <cellStyle name="SAPBEXexcGood3 4 9 4" xfId="28680" xr:uid="{00000000-0005-0000-0000-0000A14A0000}"/>
    <cellStyle name="SAPBEXexcGood3 4 9 5" xfId="34787" xr:uid="{00000000-0005-0000-0000-0000A24A0000}"/>
    <cellStyle name="SAPBEXexcGood3 4 9 6" xfId="41825" xr:uid="{00000000-0005-0000-0000-0000A34A0000}"/>
    <cellStyle name="SAPBEXexcGood3 4 9 7" xfId="53657" xr:uid="{00000000-0005-0000-0000-0000A44A0000}"/>
    <cellStyle name="SAPBEXexcGood3 5" xfId="617" xr:uid="{00000000-0005-0000-0000-0000A54A0000}"/>
    <cellStyle name="SAPBEXexcGood3 5 2" xfId="2811" xr:uid="{00000000-0005-0000-0000-0000A64A0000}"/>
    <cellStyle name="SAPBEXexcGood3 5 2 2" xfId="13038" xr:uid="{00000000-0005-0000-0000-0000A74A0000}"/>
    <cellStyle name="SAPBEXexcGood3 5 2 2 2" xfId="20434" xr:uid="{00000000-0005-0000-0000-0000A84A0000}"/>
    <cellStyle name="SAPBEXexcGood3 5 2 2 3" xfId="27041" xr:uid="{00000000-0005-0000-0000-0000A94A0000}"/>
    <cellStyle name="SAPBEXexcGood3 5 2 3" xfId="10436" xr:uid="{00000000-0005-0000-0000-0000AA4A0000}"/>
    <cellStyle name="SAPBEXexcGood3 5 2 4" xfId="12937" xr:uid="{00000000-0005-0000-0000-0000AB4A0000}"/>
    <cellStyle name="SAPBEXexcGood3 5 2 5" xfId="20498" xr:uid="{00000000-0005-0000-0000-0000AC4A0000}"/>
    <cellStyle name="SAPBEXexcGood3 5 2 6" xfId="37514" xr:uid="{00000000-0005-0000-0000-0000AD4A0000}"/>
    <cellStyle name="SAPBEXexcGood3 5 2 7" xfId="44458" xr:uid="{00000000-0005-0000-0000-0000AE4A0000}"/>
    <cellStyle name="SAPBEXexcGood3 5 2 8" xfId="54136" xr:uid="{00000000-0005-0000-0000-0000AF4A0000}"/>
    <cellStyle name="SAPBEXexcGood3 5 3" xfId="11639" xr:uid="{00000000-0005-0000-0000-0000B04A0000}"/>
    <cellStyle name="SAPBEXexcGood3 5 3 2" xfId="19098" xr:uid="{00000000-0005-0000-0000-0000B14A0000}"/>
    <cellStyle name="SAPBEXexcGood3 5 3 3" xfId="25730" xr:uid="{00000000-0005-0000-0000-0000B24A0000}"/>
    <cellStyle name="SAPBEXexcGood3 5 4" xfId="9370" xr:uid="{00000000-0005-0000-0000-0000B34A0000}"/>
    <cellStyle name="SAPBEXexcGood3 5 5" xfId="14014" xr:uid="{00000000-0005-0000-0000-0000B44A0000}"/>
    <cellStyle name="SAPBEXexcGood3 5 6" xfId="33773" xr:uid="{00000000-0005-0000-0000-0000B54A0000}"/>
    <cellStyle name="SAPBEXexcGood3 5 7" xfId="40907" xr:uid="{00000000-0005-0000-0000-0000B64A0000}"/>
    <cellStyle name="SAPBEXexcGood3 5 8" xfId="53488" xr:uid="{00000000-0005-0000-0000-0000B74A0000}"/>
    <cellStyle name="SAPBEXexcGood3 6" xfId="880" xr:uid="{00000000-0005-0000-0000-0000B84A0000}"/>
    <cellStyle name="SAPBEXexcGood3 6 2" xfId="10586" xr:uid="{00000000-0005-0000-0000-0000B94A0000}"/>
    <cellStyle name="SAPBEXexcGood3 6 2 2" xfId="12690" xr:uid="{00000000-0005-0000-0000-0000BA4A0000}"/>
    <cellStyle name="SAPBEXexcGood3 6 2 3" xfId="20867" xr:uid="{00000000-0005-0000-0000-0000BB4A0000}"/>
    <cellStyle name="SAPBEXexcGood3 6 2 4" xfId="38349" xr:uid="{00000000-0005-0000-0000-0000BC4A0000}"/>
    <cellStyle name="SAPBEXexcGood3 6 2 5" xfId="45267" xr:uid="{00000000-0005-0000-0000-0000BD4A0000}"/>
    <cellStyle name="SAPBEXexcGood3 6 2 6" xfId="50149" xr:uid="{00000000-0005-0000-0000-0000BE4A0000}"/>
    <cellStyle name="SAPBEXexcGood3 6 3" xfId="11759" xr:uid="{00000000-0005-0000-0000-0000BF4A0000}"/>
    <cellStyle name="SAPBEXexcGood3 6 3 2" xfId="19218" xr:uid="{00000000-0005-0000-0000-0000C04A0000}"/>
    <cellStyle name="SAPBEXexcGood3 6 3 3" xfId="25850" xr:uid="{00000000-0005-0000-0000-0000C14A0000}"/>
    <cellStyle name="SAPBEXexcGood3 6 4" xfId="9580" xr:uid="{00000000-0005-0000-0000-0000C24A0000}"/>
    <cellStyle name="SAPBEXexcGood3 6 5" xfId="12853" xr:uid="{00000000-0005-0000-0000-0000C34A0000}"/>
    <cellStyle name="SAPBEXexcGood3 6 6" xfId="34683" xr:uid="{00000000-0005-0000-0000-0000C44A0000}"/>
    <cellStyle name="SAPBEXexcGood3 6 7" xfId="41721" xr:uid="{00000000-0005-0000-0000-0000C54A0000}"/>
    <cellStyle name="SAPBEXexcGood3 6 8" xfId="53896" xr:uid="{00000000-0005-0000-0000-0000C64A0000}"/>
    <cellStyle name="SAPBEXexcGood3 7" xfId="1128" xr:uid="{00000000-0005-0000-0000-0000C74A0000}"/>
    <cellStyle name="SAPBEXexcGood3 7 2" xfId="10758" xr:uid="{00000000-0005-0000-0000-0000C84A0000}"/>
    <cellStyle name="SAPBEXexcGood3 7 2 2" xfId="9065" xr:uid="{00000000-0005-0000-0000-0000C94A0000}"/>
    <cellStyle name="SAPBEXexcGood3 7 2 3" xfId="38692" xr:uid="{00000000-0005-0000-0000-0000CA4A0000}"/>
    <cellStyle name="SAPBEXexcGood3 7 2 4" xfId="45610" xr:uid="{00000000-0005-0000-0000-0000CB4A0000}"/>
    <cellStyle name="SAPBEXexcGood3 7 2 5" xfId="48028" xr:uid="{00000000-0005-0000-0000-0000CC4A0000}"/>
    <cellStyle name="SAPBEXexcGood3 7 3" xfId="11914" xr:uid="{00000000-0005-0000-0000-0000CD4A0000}"/>
    <cellStyle name="SAPBEXexcGood3 7 3 2" xfId="19373" xr:uid="{00000000-0005-0000-0000-0000CE4A0000}"/>
    <cellStyle name="SAPBEXexcGood3 7 3 3" xfId="26001" xr:uid="{00000000-0005-0000-0000-0000CF4A0000}"/>
    <cellStyle name="SAPBEXexcGood3 7 4" xfId="9796" xr:uid="{00000000-0005-0000-0000-0000D04A0000}"/>
    <cellStyle name="SAPBEXexcGood3 7 5" xfId="13209" xr:uid="{00000000-0005-0000-0000-0000D14A0000}"/>
    <cellStyle name="SAPBEXexcGood3 7 6" xfId="35027" xr:uid="{00000000-0005-0000-0000-0000D24A0000}"/>
    <cellStyle name="SAPBEXexcGood3 7 7" xfId="42064" xr:uid="{00000000-0005-0000-0000-0000D34A0000}"/>
    <cellStyle name="SAPBEXexcGood3 7 8" xfId="51851" xr:uid="{00000000-0005-0000-0000-0000D44A0000}"/>
    <cellStyle name="SAPBEXexcGood3 8" xfId="1272" xr:uid="{00000000-0005-0000-0000-0000D54A0000}"/>
    <cellStyle name="SAPBEXexcGood3 8 2" xfId="10146" xr:uid="{00000000-0005-0000-0000-0000D64A0000}"/>
    <cellStyle name="SAPBEXexcGood3 8 2 2" xfId="9713" xr:uid="{00000000-0005-0000-0000-0000D74A0000}"/>
    <cellStyle name="SAPBEXexcGood3 8 2 3" xfId="38952" xr:uid="{00000000-0005-0000-0000-0000D84A0000}"/>
    <cellStyle name="SAPBEXexcGood3 8 2 4" xfId="45870" xr:uid="{00000000-0005-0000-0000-0000D94A0000}"/>
    <cellStyle name="SAPBEXexcGood3 8 2 5" xfId="49647" xr:uid="{00000000-0005-0000-0000-0000DA4A0000}"/>
    <cellStyle name="SAPBEXexcGood3 8 3" xfId="10899" xr:uid="{00000000-0005-0000-0000-0000DB4A0000}"/>
    <cellStyle name="SAPBEXexcGood3 8 3 2" xfId="9034" xr:uid="{00000000-0005-0000-0000-0000DC4A0000}"/>
    <cellStyle name="SAPBEXexcGood3 8 4" xfId="12047" xr:uid="{00000000-0005-0000-0000-0000DD4A0000}"/>
    <cellStyle name="SAPBEXexcGood3 8 4 2" xfId="19506" xr:uid="{00000000-0005-0000-0000-0000DE4A0000}"/>
    <cellStyle name="SAPBEXexcGood3 8 4 3" xfId="26131" xr:uid="{00000000-0005-0000-0000-0000DF4A0000}"/>
    <cellStyle name="SAPBEXexcGood3 8 5" xfId="9939" xr:uid="{00000000-0005-0000-0000-0000E04A0000}"/>
    <cellStyle name="SAPBEXexcGood3 8 6" xfId="9715" xr:uid="{00000000-0005-0000-0000-0000E14A0000}"/>
    <cellStyle name="SAPBEXexcGood3 8 7" xfId="35289" xr:uid="{00000000-0005-0000-0000-0000E24A0000}"/>
    <cellStyle name="SAPBEXexcGood3 8 8" xfId="42324" xr:uid="{00000000-0005-0000-0000-0000E34A0000}"/>
    <cellStyle name="SAPBEXexcGood3 8 9" xfId="52856" xr:uid="{00000000-0005-0000-0000-0000E44A0000}"/>
    <cellStyle name="SAPBEXexcGood3 9" xfId="1467" xr:uid="{00000000-0005-0000-0000-0000E54A0000}"/>
    <cellStyle name="SAPBEXexcGood3 9 2" xfId="12128" xr:uid="{00000000-0005-0000-0000-0000E64A0000}"/>
    <cellStyle name="SAPBEXexcGood3 9 2 2" xfId="19587" xr:uid="{00000000-0005-0000-0000-0000E74A0000}"/>
    <cellStyle name="SAPBEXexcGood3 9 2 3" xfId="26210" xr:uid="{00000000-0005-0000-0000-0000E84A0000}"/>
    <cellStyle name="SAPBEXexcGood3 9 2 4" xfId="39261" xr:uid="{00000000-0005-0000-0000-0000E94A0000}"/>
    <cellStyle name="SAPBEXexcGood3 9 2 5" xfId="46179" xr:uid="{00000000-0005-0000-0000-0000EA4A0000}"/>
    <cellStyle name="SAPBEXexcGood3 9 2 6" xfId="49469" xr:uid="{00000000-0005-0000-0000-0000EB4A0000}"/>
    <cellStyle name="SAPBEXexcGood3 9 3" xfId="11019" xr:uid="{00000000-0005-0000-0000-0000EC4A0000}"/>
    <cellStyle name="SAPBEXexcGood3 9 4" xfId="8947" xr:uid="{00000000-0005-0000-0000-0000ED4A0000}"/>
    <cellStyle name="SAPBEXexcGood3 9 5" xfId="35625" xr:uid="{00000000-0005-0000-0000-0000EE4A0000}"/>
    <cellStyle name="SAPBEXexcGood3 9 6" xfId="42633" xr:uid="{00000000-0005-0000-0000-0000EF4A0000}"/>
    <cellStyle name="SAPBEXexcGood3 9 7" xfId="52664" xr:uid="{00000000-0005-0000-0000-0000F04A0000}"/>
    <cellStyle name="SAPBEXfilterDrill" xfId="262" xr:uid="{00000000-0005-0000-0000-0000F14A0000}"/>
    <cellStyle name="SAPBEXfilterItem" xfId="263" xr:uid="{00000000-0005-0000-0000-0000F24A0000}"/>
    <cellStyle name="SAPBEXfilterText" xfId="264" xr:uid="{00000000-0005-0000-0000-0000F34A0000}"/>
    <cellStyle name="SAPBEXformats" xfId="265" xr:uid="{00000000-0005-0000-0000-0000F44A0000}"/>
    <cellStyle name="SAPBEXformats 10" xfId="1895" xr:uid="{00000000-0005-0000-0000-0000F54A0000}"/>
    <cellStyle name="SAPBEXformats 10 2" xfId="12249" xr:uid="{00000000-0005-0000-0000-0000F64A0000}"/>
    <cellStyle name="SAPBEXformats 10 2 2" xfId="19708" xr:uid="{00000000-0005-0000-0000-0000F74A0000}"/>
    <cellStyle name="SAPBEXformats 10 2 3" xfId="26331" xr:uid="{00000000-0005-0000-0000-0000F84A0000}"/>
    <cellStyle name="SAPBEXformats 10 2 4" xfId="40333" xr:uid="{00000000-0005-0000-0000-0000F94A0000}"/>
    <cellStyle name="SAPBEXformats 10 2 5" xfId="47251" xr:uid="{00000000-0005-0000-0000-0000FA4A0000}"/>
    <cellStyle name="SAPBEXformats 10 2 6" xfId="47969" xr:uid="{00000000-0005-0000-0000-0000FB4A0000}"/>
    <cellStyle name="SAPBEXformats 10 3" xfId="11317" xr:uid="{00000000-0005-0000-0000-0000FC4A0000}"/>
    <cellStyle name="SAPBEXformats 10 4" xfId="18852" xr:uid="{00000000-0005-0000-0000-0000FD4A0000}"/>
    <cellStyle name="SAPBEXformats 10 5" xfId="36749" xr:uid="{00000000-0005-0000-0000-0000FE4A0000}"/>
    <cellStyle name="SAPBEXformats 10 6" xfId="43705" xr:uid="{00000000-0005-0000-0000-0000FF4A0000}"/>
    <cellStyle name="SAPBEXformats 10 7" xfId="51207" xr:uid="{00000000-0005-0000-0000-0000004B0000}"/>
    <cellStyle name="SAPBEXformats 11" xfId="2108" xr:uid="{00000000-0005-0000-0000-0000014B0000}"/>
    <cellStyle name="SAPBEXformats 11 2" xfId="12372" xr:uid="{00000000-0005-0000-0000-0000024B0000}"/>
    <cellStyle name="SAPBEXformats 11 2 2" xfId="19829" xr:uid="{00000000-0005-0000-0000-0000034B0000}"/>
    <cellStyle name="SAPBEXformats 11 2 3" xfId="26451" xr:uid="{00000000-0005-0000-0000-0000044B0000}"/>
    <cellStyle name="SAPBEXformats 11 3" xfId="10244" xr:uid="{00000000-0005-0000-0000-0000054B0000}"/>
    <cellStyle name="SAPBEXformats 11 4" xfId="11174" xr:uid="{00000000-0005-0000-0000-0000064B0000}"/>
    <cellStyle name="SAPBEXformats 11 5" xfId="20509" xr:uid="{00000000-0005-0000-0000-0000074B0000}"/>
    <cellStyle name="SAPBEXformats 11 6" xfId="37003" xr:uid="{00000000-0005-0000-0000-0000084B0000}"/>
    <cellStyle name="SAPBEXformats 11 7" xfId="43949" xr:uid="{00000000-0005-0000-0000-0000094B0000}"/>
    <cellStyle name="SAPBEXformats 11 8" xfId="53966" xr:uid="{00000000-0005-0000-0000-00000A4B0000}"/>
    <cellStyle name="SAPBEXformats 12" xfId="2263" xr:uid="{00000000-0005-0000-0000-00000B4B0000}"/>
    <cellStyle name="SAPBEXformats 12 2" xfId="12516" xr:uid="{00000000-0005-0000-0000-00000C4B0000}"/>
    <cellStyle name="SAPBEXformats 12 3" xfId="19953" xr:uid="{00000000-0005-0000-0000-00000D4B0000}"/>
    <cellStyle name="SAPBEXformats 12 4" xfId="26571" xr:uid="{00000000-0005-0000-0000-00000E4B0000}"/>
    <cellStyle name="SAPBEXformats 13" xfId="2424" xr:uid="{00000000-0005-0000-0000-00000F4B0000}"/>
    <cellStyle name="SAPBEXformats 13 2" xfId="12664" xr:uid="{00000000-0005-0000-0000-0000104B0000}"/>
    <cellStyle name="SAPBEXformats 13 3" xfId="20076" xr:uid="{00000000-0005-0000-0000-0000114B0000}"/>
    <cellStyle name="SAPBEXformats 13 4" xfId="26691" xr:uid="{00000000-0005-0000-0000-0000124B0000}"/>
    <cellStyle name="SAPBEXformats 14" xfId="3430" xr:uid="{00000000-0005-0000-0000-0000134B0000}"/>
    <cellStyle name="SAPBEXformats 14 2" xfId="13381" xr:uid="{00000000-0005-0000-0000-0000144B0000}"/>
    <cellStyle name="SAPBEXformats 14 3" xfId="20552" xr:uid="{00000000-0005-0000-0000-0000154B0000}"/>
    <cellStyle name="SAPBEXformats 14 4" xfId="27060" xr:uid="{00000000-0005-0000-0000-0000164B0000}"/>
    <cellStyle name="SAPBEXformats 15" xfId="3597" xr:uid="{00000000-0005-0000-0000-0000174B0000}"/>
    <cellStyle name="SAPBEXformats 15 2" xfId="13522" xr:uid="{00000000-0005-0000-0000-0000184B0000}"/>
    <cellStyle name="SAPBEXformats 15 3" xfId="20684" xr:uid="{00000000-0005-0000-0000-0000194B0000}"/>
    <cellStyle name="SAPBEXformats 15 4" xfId="27183" xr:uid="{00000000-0005-0000-0000-00001A4B0000}"/>
    <cellStyle name="SAPBEXformats 16" xfId="4299" xr:uid="{00000000-0005-0000-0000-00001B4B0000}"/>
    <cellStyle name="SAPBEXformats 16 2" xfId="14162" xr:uid="{00000000-0005-0000-0000-00001C4B0000}"/>
    <cellStyle name="SAPBEXformats 16 3" xfId="21224" xr:uid="{00000000-0005-0000-0000-00001D4B0000}"/>
    <cellStyle name="SAPBEXformats 16 4" xfId="27698" xr:uid="{00000000-0005-0000-0000-00001E4B0000}"/>
    <cellStyle name="SAPBEXformats 17" xfId="4356" xr:uid="{00000000-0005-0000-0000-00001F4B0000}"/>
    <cellStyle name="SAPBEXformats 17 2" xfId="14218" xr:uid="{00000000-0005-0000-0000-0000204B0000}"/>
    <cellStyle name="SAPBEXformats 17 3" xfId="21279" xr:uid="{00000000-0005-0000-0000-0000214B0000}"/>
    <cellStyle name="SAPBEXformats 17 4" xfId="27753" xr:uid="{00000000-0005-0000-0000-0000224B0000}"/>
    <cellStyle name="SAPBEXformats 18" xfId="4657" xr:uid="{00000000-0005-0000-0000-0000234B0000}"/>
    <cellStyle name="SAPBEXformats 18 2" xfId="14519" xr:uid="{00000000-0005-0000-0000-0000244B0000}"/>
    <cellStyle name="SAPBEXformats 18 3" xfId="21571" xr:uid="{00000000-0005-0000-0000-0000254B0000}"/>
    <cellStyle name="SAPBEXformats 18 4" xfId="28041" xr:uid="{00000000-0005-0000-0000-0000264B0000}"/>
    <cellStyle name="SAPBEXformats 19" xfId="5284" xr:uid="{00000000-0005-0000-0000-0000274B0000}"/>
    <cellStyle name="SAPBEXformats 19 2" xfId="15141" xr:uid="{00000000-0005-0000-0000-0000284B0000}"/>
    <cellStyle name="SAPBEXformats 19 3" xfId="22183" xr:uid="{00000000-0005-0000-0000-0000294B0000}"/>
    <cellStyle name="SAPBEXformats 19 4" xfId="28646" xr:uid="{00000000-0005-0000-0000-00002A4B0000}"/>
    <cellStyle name="SAPBEXformats 2" xfId="493" xr:uid="{00000000-0005-0000-0000-00002B4B0000}"/>
    <cellStyle name="SAPBEXformats 2 10" xfId="2478" xr:uid="{00000000-0005-0000-0000-00002C4B0000}"/>
    <cellStyle name="SAPBEXformats 2 10 2" xfId="12717" xr:uid="{00000000-0005-0000-0000-00002D4B0000}"/>
    <cellStyle name="SAPBEXformats 2 10 3" xfId="20126" xr:uid="{00000000-0005-0000-0000-00002E4B0000}"/>
    <cellStyle name="SAPBEXformats 2 10 4" xfId="26740" xr:uid="{00000000-0005-0000-0000-00002F4B0000}"/>
    <cellStyle name="SAPBEXformats 2 11" xfId="3484" xr:uid="{00000000-0005-0000-0000-0000304B0000}"/>
    <cellStyle name="SAPBEXformats 2 11 2" xfId="13433" xr:uid="{00000000-0005-0000-0000-0000314B0000}"/>
    <cellStyle name="SAPBEXformats 2 11 3" xfId="20602" xr:uid="{00000000-0005-0000-0000-0000324B0000}"/>
    <cellStyle name="SAPBEXformats 2 11 4" xfId="27109" xr:uid="{00000000-0005-0000-0000-0000334B0000}"/>
    <cellStyle name="SAPBEXformats 2 12" xfId="3653" xr:uid="{00000000-0005-0000-0000-0000344B0000}"/>
    <cellStyle name="SAPBEXformats 2 12 2" xfId="13578" xr:uid="{00000000-0005-0000-0000-0000354B0000}"/>
    <cellStyle name="SAPBEXformats 2 12 3" xfId="20739" xr:uid="{00000000-0005-0000-0000-0000364B0000}"/>
    <cellStyle name="SAPBEXformats 2 12 4" xfId="27238" xr:uid="{00000000-0005-0000-0000-0000374B0000}"/>
    <cellStyle name="SAPBEXformats 2 13" xfId="4393" xr:uid="{00000000-0005-0000-0000-0000384B0000}"/>
    <cellStyle name="SAPBEXformats 2 13 2" xfId="14255" xr:uid="{00000000-0005-0000-0000-0000394B0000}"/>
    <cellStyle name="SAPBEXformats 2 13 3" xfId="21315" xr:uid="{00000000-0005-0000-0000-00003A4B0000}"/>
    <cellStyle name="SAPBEXformats 2 13 4" xfId="27789" xr:uid="{00000000-0005-0000-0000-00003B4B0000}"/>
    <cellStyle name="SAPBEXformats 2 14" xfId="5312" xr:uid="{00000000-0005-0000-0000-00003C4B0000}"/>
    <cellStyle name="SAPBEXformats 2 14 2" xfId="15169" xr:uid="{00000000-0005-0000-0000-00003D4B0000}"/>
    <cellStyle name="SAPBEXformats 2 14 3" xfId="22211" xr:uid="{00000000-0005-0000-0000-00003E4B0000}"/>
    <cellStyle name="SAPBEXformats 2 14 4" xfId="28674" xr:uid="{00000000-0005-0000-0000-00003F4B0000}"/>
    <cellStyle name="SAPBEXformats 2 15" xfId="4793" xr:uid="{00000000-0005-0000-0000-0000404B0000}"/>
    <cellStyle name="SAPBEXformats 2 15 2" xfId="14655" xr:uid="{00000000-0005-0000-0000-0000414B0000}"/>
    <cellStyle name="SAPBEXformats 2 15 3" xfId="21704" xr:uid="{00000000-0005-0000-0000-0000424B0000}"/>
    <cellStyle name="SAPBEXformats 2 15 4" xfId="28173" xr:uid="{00000000-0005-0000-0000-0000434B0000}"/>
    <cellStyle name="SAPBEXformats 2 16" xfId="5480" xr:uid="{00000000-0005-0000-0000-0000444B0000}"/>
    <cellStyle name="SAPBEXformats 2 16 2" xfId="15337" xr:uid="{00000000-0005-0000-0000-0000454B0000}"/>
    <cellStyle name="SAPBEXformats 2 16 3" xfId="22376" xr:uid="{00000000-0005-0000-0000-0000464B0000}"/>
    <cellStyle name="SAPBEXformats 2 16 4" xfId="28838" xr:uid="{00000000-0005-0000-0000-0000474B0000}"/>
    <cellStyle name="SAPBEXformats 2 17" xfId="5745" xr:uid="{00000000-0005-0000-0000-0000484B0000}"/>
    <cellStyle name="SAPBEXformats 2 17 2" xfId="15599" xr:uid="{00000000-0005-0000-0000-0000494B0000}"/>
    <cellStyle name="SAPBEXformats 2 17 3" xfId="22627" xr:uid="{00000000-0005-0000-0000-00004A4B0000}"/>
    <cellStyle name="SAPBEXformats 2 17 4" xfId="29088" xr:uid="{00000000-0005-0000-0000-00004B4B0000}"/>
    <cellStyle name="SAPBEXformats 2 18" xfId="6175" xr:uid="{00000000-0005-0000-0000-00004C4B0000}"/>
    <cellStyle name="SAPBEXformats 2 18 2" xfId="16023" xr:uid="{00000000-0005-0000-0000-00004D4B0000}"/>
    <cellStyle name="SAPBEXformats 2 18 3" xfId="23038" xr:uid="{00000000-0005-0000-0000-00004E4B0000}"/>
    <cellStyle name="SAPBEXformats 2 18 4" xfId="29496" xr:uid="{00000000-0005-0000-0000-00004F4B0000}"/>
    <cellStyle name="SAPBEXformats 2 19" xfId="7538" xr:uid="{00000000-0005-0000-0000-0000504B0000}"/>
    <cellStyle name="SAPBEXformats 2 19 2" xfId="17323" xr:uid="{00000000-0005-0000-0000-0000514B0000}"/>
    <cellStyle name="SAPBEXformats 2 19 3" xfId="24285" xr:uid="{00000000-0005-0000-0000-0000524B0000}"/>
    <cellStyle name="SAPBEXformats 2 19 4" xfId="30713" xr:uid="{00000000-0005-0000-0000-0000534B0000}"/>
    <cellStyle name="SAPBEXformats 2 2" xfId="670" xr:uid="{00000000-0005-0000-0000-0000544B0000}"/>
    <cellStyle name="SAPBEXformats 2 2 10" xfId="5458" xr:uid="{00000000-0005-0000-0000-0000554B0000}"/>
    <cellStyle name="SAPBEXformats 2 2 10 2" xfId="15315" xr:uid="{00000000-0005-0000-0000-0000564B0000}"/>
    <cellStyle name="SAPBEXformats 2 2 10 2 2" xfId="38578" xr:uid="{00000000-0005-0000-0000-0000574B0000}"/>
    <cellStyle name="SAPBEXformats 2 2 10 2 3" xfId="45496" xr:uid="{00000000-0005-0000-0000-0000584B0000}"/>
    <cellStyle name="SAPBEXformats 2 2 10 2 4" xfId="50111" xr:uid="{00000000-0005-0000-0000-0000594B0000}"/>
    <cellStyle name="SAPBEXformats 2 2 10 3" xfId="22355" xr:uid="{00000000-0005-0000-0000-00005A4B0000}"/>
    <cellStyle name="SAPBEXformats 2 2 10 4" xfId="28817" xr:uid="{00000000-0005-0000-0000-00005B4B0000}"/>
    <cellStyle name="SAPBEXformats 2 2 10 5" xfId="34912" xr:uid="{00000000-0005-0000-0000-00005C4B0000}"/>
    <cellStyle name="SAPBEXformats 2 2 10 6" xfId="41950" xr:uid="{00000000-0005-0000-0000-00005D4B0000}"/>
    <cellStyle name="SAPBEXformats 2 2 10 7" xfId="50573" xr:uid="{00000000-0005-0000-0000-00005E4B0000}"/>
    <cellStyle name="SAPBEXformats 2 2 11" xfId="6714" xr:uid="{00000000-0005-0000-0000-00005F4B0000}"/>
    <cellStyle name="SAPBEXformats 2 2 11 2" xfId="16557" xr:uid="{00000000-0005-0000-0000-0000604B0000}"/>
    <cellStyle name="SAPBEXformats 2 2 11 2 2" xfId="39084" xr:uid="{00000000-0005-0000-0000-0000614B0000}"/>
    <cellStyle name="SAPBEXformats 2 2 11 2 3" xfId="46002" xr:uid="{00000000-0005-0000-0000-0000624B0000}"/>
    <cellStyle name="SAPBEXformats 2 2 11 2 4" xfId="50060" xr:uid="{00000000-0005-0000-0000-0000634B0000}"/>
    <cellStyle name="SAPBEXformats 2 2 11 3" xfId="23560" xr:uid="{00000000-0005-0000-0000-0000644B0000}"/>
    <cellStyle name="SAPBEXformats 2 2 11 4" xfId="30008" xr:uid="{00000000-0005-0000-0000-0000654B0000}"/>
    <cellStyle name="SAPBEXformats 2 2 11 5" xfId="35421" xr:uid="{00000000-0005-0000-0000-0000664B0000}"/>
    <cellStyle name="SAPBEXformats 2 2 11 6" xfId="42456" xr:uid="{00000000-0005-0000-0000-0000674B0000}"/>
    <cellStyle name="SAPBEXformats 2 2 11 7" xfId="54220" xr:uid="{00000000-0005-0000-0000-0000684B0000}"/>
    <cellStyle name="SAPBEXformats 2 2 12" xfId="6973" xr:uid="{00000000-0005-0000-0000-0000694B0000}"/>
    <cellStyle name="SAPBEXformats 2 2 12 2" xfId="16763" xr:uid="{00000000-0005-0000-0000-00006A4B0000}"/>
    <cellStyle name="SAPBEXformats 2 2 12 2 2" xfId="38920" xr:uid="{00000000-0005-0000-0000-00006B4B0000}"/>
    <cellStyle name="SAPBEXformats 2 2 12 2 3" xfId="45838" xr:uid="{00000000-0005-0000-0000-00006C4B0000}"/>
    <cellStyle name="SAPBEXformats 2 2 12 2 4" xfId="47977" xr:uid="{00000000-0005-0000-0000-00006D4B0000}"/>
    <cellStyle name="SAPBEXformats 2 2 12 3" xfId="23731" xr:uid="{00000000-0005-0000-0000-00006E4B0000}"/>
    <cellStyle name="SAPBEXformats 2 2 12 4" xfId="30167" xr:uid="{00000000-0005-0000-0000-00006F4B0000}"/>
    <cellStyle name="SAPBEXformats 2 2 12 5" xfId="35257" xr:uid="{00000000-0005-0000-0000-0000704B0000}"/>
    <cellStyle name="SAPBEXformats 2 2 12 6" xfId="42292" xr:uid="{00000000-0005-0000-0000-0000714B0000}"/>
    <cellStyle name="SAPBEXformats 2 2 12 7" xfId="52212" xr:uid="{00000000-0005-0000-0000-0000724B0000}"/>
    <cellStyle name="SAPBEXformats 2 2 13" xfId="6371" xr:uid="{00000000-0005-0000-0000-0000734B0000}"/>
    <cellStyle name="SAPBEXformats 2 2 13 2" xfId="16216" xr:uid="{00000000-0005-0000-0000-0000744B0000}"/>
    <cellStyle name="SAPBEXformats 2 2 13 2 2" xfId="39964" xr:uid="{00000000-0005-0000-0000-0000754B0000}"/>
    <cellStyle name="SAPBEXformats 2 2 13 2 3" xfId="46882" xr:uid="{00000000-0005-0000-0000-0000764B0000}"/>
    <cellStyle name="SAPBEXformats 2 2 13 2 4" xfId="48240" xr:uid="{00000000-0005-0000-0000-0000774B0000}"/>
    <cellStyle name="SAPBEXformats 2 2 13 3" xfId="23223" xr:uid="{00000000-0005-0000-0000-0000784B0000}"/>
    <cellStyle name="SAPBEXformats 2 2 13 4" xfId="29677" xr:uid="{00000000-0005-0000-0000-0000794B0000}"/>
    <cellStyle name="SAPBEXformats 2 2 13 5" xfId="36353" xr:uid="{00000000-0005-0000-0000-00007A4B0000}"/>
    <cellStyle name="SAPBEXformats 2 2 13 6" xfId="43336" xr:uid="{00000000-0005-0000-0000-00007B4B0000}"/>
    <cellStyle name="SAPBEXformats 2 2 13 7" xfId="52010" xr:uid="{00000000-0005-0000-0000-00007C4B0000}"/>
    <cellStyle name="SAPBEXformats 2 2 14" xfId="6153" xr:uid="{00000000-0005-0000-0000-00007D4B0000}"/>
    <cellStyle name="SAPBEXformats 2 2 14 2" xfId="16001" xr:uid="{00000000-0005-0000-0000-00007E4B0000}"/>
    <cellStyle name="SAPBEXformats 2 2 14 2 2" xfId="40080" xr:uid="{00000000-0005-0000-0000-00007F4B0000}"/>
    <cellStyle name="SAPBEXformats 2 2 14 2 3" xfId="46998" xr:uid="{00000000-0005-0000-0000-0000804B0000}"/>
    <cellStyle name="SAPBEXformats 2 2 14 2 4" xfId="50759" xr:uid="{00000000-0005-0000-0000-0000814B0000}"/>
    <cellStyle name="SAPBEXformats 2 2 14 3" xfId="23017" xr:uid="{00000000-0005-0000-0000-0000824B0000}"/>
    <cellStyle name="SAPBEXformats 2 2 14 4" xfId="29475" xr:uid="{00000000-0005-0000-0000-0000834B0000}"/>
    <cellStyle name="SAPBEXformats 2 2 14 5" xfId="36495" xr:uid="{00000000-0005-0000-0000-0000844B0000}"/>
    <cellStyle name="SAPBEXformats 2 2 14 6" xfId="43452" xr:uid="{00000000-0005-0000-0000-0000854B0000}"/>
    <cellStyle name="SAPBEXformats 2 2 14 7" xfId="53347" xr:uid="{00000000-0005-0000-0000-0000864B0000}"/>
    <cellStyle name="SAPBEXformats 2 2 15" xfId="6130" xr:uid="{00000000-0005-0000-0000-0000874B0000}"/>
    <cellStyle name="SAPBEXformats 2 2 15 2" xfId="15978" xr:uid="{00000000-0005-0000-0000-0000884B0000}"/>
    <cellStyle name="SAPBEXformats 2 2 15 2 2" xfId="40047" xr:uid="{00000000-0005-0000-0000-0000894B0000}"/>
    <cellStyle name="SAPBEXformats 2 2 15 2 3" xfId="46965" xr:uid="{00000000-0005-0000-0000-00008A4B0000}"/>
    <cellStyle name="SAPBEXformats 2 2 15 2 4" xfId="48926" xr:uid="{00000000-0005-0000-0000-00008B4B0000}"/>
    <cellStyle name="SAPBEXformats 2 2 15 3" xfId="22994" xr:uid="{00000000-0005-0000-0000-00008C4B0000}"/>
    <cellStyle name="SAPBEXformats 2 2 15 4" xfId="29452" xr:uid="{00000000-0005-0000-0000-00008D4B0000}"/>
    <cellStyle name="SAPBEXformats 2 2 15 5" xfId="36462" xr:uid="{00000000-0005-0000-0000-00008E4B0000}"/>
    <cellStyle name="SAPBEXformats 2 2 15 6" xfId="43419" xr:uid="{00000000-0005-0000-0000-00008F4B0000}"/>
    <cellStyle name="SAPBEXformats 2 2 15 7" xfId="54399" xr:uid="{00000000-0005-0000-0000-0000904B0000}"/>
    <cellStyle name="SAPBEXformats 2 2 16" xfId="7368" xr:uid="{00000000-0005-0000-0000-0000914B0000}"/>
    <cellStyle name="SAPBEXformats 2 2 16 2" xfId="17154" xr:uid="{00000000-0005-0000-0000-0000924B0000}"/>
    <cellStyle name="SAPBEXformats 2 2 16 2 2" xfId="40171" xr:uid="{00000000-0005-0000-0000-0000934B0000}"/>
    <cellStyle name="SAPBEXformats 2 2 16 2 3" xfId="47089" xr:uid="{00000000-0005-0000-0000-0000944B0000}"/>
    <cellStyle name="SAPBEXformats 2 2 16 2 4" xfId="52082" xr:uid="{00000000-0005-0000-0000-0000954B0000}"/>
    <cellStyle name="SAPBEXformats 2 2 16 3" xfId="24116" xr:uid="{00000000-0005-0000-0000-0000964B0000}"/>
    <cellStyle name="SAPBEXformats 2 2 16 4" xfId="30544" xr:uid="{00000000-0005-0000-0000-0000974B0000}"/>
    <cellStyle name="SAPBEXformats 2 2 16 5" xfId="36586" xr:uid="{00000000-0005-0000-0000-0000984B0000}"/>
    <cellStyle name="SAPBEXformats 2 2 16 6" xfId="43543" xr:uid="{00000000-0005-0000-0000-0000994B0000}"/>
    <cellStyle name="SAPBEXformats 2 2 16 7" xfId="51226" xr:uid="{00000000-0005-0000-0000-00009A4B0000}"/>
    <cellStyle name="SAPBEXformats 2 2 17" xfId="6436" xr:uid="{00000000-0005-0000-0000-00009B4B0000}"/>
    <cellStyle name="SAPBEXformats 2 2 17 2" xfId="16280" xr:uid="{00000000-0005-0000-0000-00009C4B0000}"/>
    <cellStyle name="SAPBEXformats 2 2 17 2 2" xfId="39446" xr:uid="{00000000-0005-0000-0000-00009D4B0000}"/>
    <cellStyle name="SAPBEXformats 2 2 17 2 3" xfId="46364" xr:uid="{00000000-0005-0000-0000-00009E4B0000}"/>
    <cellStyle name="SAPBEXformats 2 2 17 2 4" xfId="50768" xr:uid="{00000000-0005-0000-0000-00009F4B0000}"/>
    <cellStyle name="SAPBEXformats 2 2 17 3" xfId="23288" xr:uid="{00000000-0005-0000-0000-0000A04B0000}"/>
    <cellStyle name="SAPBEXformats 2 2 17 4" xfId="29739" xr:uid="{00000000-0005-0000-0000-0000A14B0000}"/>
    <cellStyle name="SAPBEXformats 2 2 17 5" xfId="35814" xr:uid="{00000000-0005-0000-0000-0000A24B0000}"/>
    <cellStyle name="SAPBEXformats 2 2 17 6" xfId="42818" xr:uid="{00000000-0005-0000-0000-0000A34B0000}"/>
    <cellStyle name="SAPBEXformats 2 2 17 7" xfId="51583" xr:uid="{00000000-0005-0000-0000-0000A44B0000}"/>
    <cellStyle name="SAPBEXformats 2 2 18" xfId="6699" xr:uid="{00000000-0005-0000-0000-0000A54B0000}"/>
    <cellStyle name="SAPBEXformats 2 2 18 2" xfId="16542" xr:uid="{00000000-0005-0000-0000-0000A64B0000}"/>
    <cellStyle name="SAPBEXformats 2 2 18 2 2" xfId="39768" xr:uid="{00000000-0005-0000-0000-0000A74B0000}"/>
    <cellStyle name="SAPBEXformats 2 2 18 2 3" xfId="46686" xr:uid="{00000000-0005-0000-0000-0000A84B0000}"/>
    <cellStyle name="SAPBEXformats 2 2 18 2 4" xfId="49591" xr:uid="{00000000-0005-0000-0000-0000A94B0000}"/>
    <cellStyle name="SAPBEXformats 2 2 18 3" xfId="23545" xr:uid="{00000000-0005-0000-0000-0000AA4B0000}"/>
    <cellStyle name="SAPBEXformats 2 2 18 4" xfId="29993" xr:uid="{00000000-0005-0000-0000-0000AB4B0000}"/>
    <cellStyle name="SAPBEXformats 2 2 18 5" xfId="36147" xr:uid="{00000000-0005-0000-0000-0000AC4B0000}"/>
    <cellStyle name="SAPBEXformats 2 2 18 6" xfId="43140" xr:uid="{00000000-0005-0000-0000-0000AD4B0000}"/>
    <cellStyle name="SAPBEXformats 2 2 18 7" xfId="49038" xr:uid="{00000000-0005-0000-0000-0000AE4B0000}"/>
    <cellStyle name="SAPBEXformats 2 2 19" xfId="7418" xr:uid="{00000000-0005-0000-0000-0000AF4B0000}"/>
    <cellStyle name="SAPBEXformats 2 2 19 2" xfId="17204" xr:uid="{00000000-0005-0000-0000-0000B04B0000}"/>
    <cellStyle name="SAPBEXformats 2 2 19 2 2" xfId="40064" xr:uid="{00000000-0005-0000-0000-0000B14B0000}"/>
    <cellStyle name="SAPBEXformats 2 2 19 2 3" xfId="46982" xr:uid="{00000000-0005-0000-0000-0000B24B0000}"/>
    <cellStyle name="SAPBEXformats 2 2 19 2 4" xfId="49639" xr:uid="{00000000-0005-0000-0000-0000B34B0000}"/>
    <cellStyle name="SAPBEXformats 2 2 19 3" xfId="24166" xr:uid="{00000000-0005-0000-0000-0000B44B0000}"/>
    <cellStyle name="SAPBEXformats 2 2 19 4" xfId="30594" xr:uid="{00000000-0005-0000-0000-0000B54B0000}"/>
    <cellStyle name="SAPBEXformats 2 2 19 5" xfId="36479" xr:uid="{00000000-0005-0000-0000-0000B64B0000}"/>
    <cellStyle name="SAPBEXformats 2 2 19 6" xfId="43436" xr:uid="{00000000-0005-0000-0000-0000B74B0000}"/>
    <cellStyle name="SAPBEXformats 2 2 19 7" xfId="51158" xr:uid="{00000000-0005-0000-0000-0000B84B0000}"/>
    <cellStyle name="SAPBEXformats 2 2 2" xfId="2664" xr:uid="{00000000-0005-0000-0000-0000B94B0000}"/>
    <cellStyle name="SAPBEXformats 2 2 2 2" xfId="12897" xr:uid="{00000000-0005-0000-0000-0000BA4B0000}"/>
    <cellStyle name="SAPBEXformats 2 2 2 2 2" xfId="20300" xr:uid="{00000000-0005-0000-0000-0000BB4B0000}"/>
    <cellStyle name="SAPBEXformats 2 2 2 2 3" xfId="26910" xr:uid="{00000000-0005-0000-0000-0000BC4B0000}"/>
    <cellStyle name="SAPBEXformats 2 2 2 2 4" xfId="37800" xr:uid="{00000000-0005-0000-0000-0000BD4B0000}"/>
    <cellStyle name="SAPBEXformats 2 2 2 2 5" xfId="44741" xr:uid="{00000000-0005-0000-0000-0000BE4B0000}"/>
    <cellStyle name="SAPBEXformats 2 2 2 2 6" xfId="54567" xr:uid="{00000000-0005-0000-0000-0000BF4B0000}"/>
    <cellStyle name="SAPBEXformats 2 2 2 3" xfId="10489" xr:uid="{00000000-0005-0000-0000-0000C04B0000}"/>
    <cellStyle name="SAPBEXformats 2 2 2 4" xfId="8938" xr:uid="{00000000-0005-0000-0000-0000C14B0000}"/>
    <cellStyle name="SAPBEXformats 2 2 2 5" xfId="20496" xr:uid="{00000000-0005-0000-0000-0000C24B0000}"/>
    <cellStyle name="SAPBEXformats 2 2 2 6" xfId="34058" xr:uid="{00000000-0005-0000-0000-0000C34B0000}"/>
    <cellStyle name="SAPBEXformats 2 2 2 7" xfId="41190" xr:uid="{00000000-0005-0000-0000-0000C44B0000}"/>
    <cellStyle name="SAPBEXformats 2 2 2 8" xfId="52877" xr:uid="{00000000-0005-0000-0000-0000C54B0000}"/>
    <cellStyle name="SAPBEXformats 2 2 20" xfId="6750" xr:uid="{00000000-0005-0000-0000-0000C64B0000}"/>
    <cellStyle name="SAPBEXformats 2 2 20 2" xfId="16593" xr:uid="{00000000-0005-0000-0000-0000C74B0000}"/>
    <cellStyle name="SAPBEXformats 2 2 20 2 2" xfId="39601" xr:uid="{00000000-0005-0000-0000-0000C84B0000}"/>
    <cellStyle name="SAPBEXformats 2 2 20 2 3" xfId="46519" xr:uid="{00000000-0005-0000-0000-0000C94B0000}"/>
    <cellStyle name="SAPBEXformats 2 2 20 2 4" xfId="52308" xr:uid="{00000000-0005-0000-0000-0000CA4B0000}"/>
    <cellStyle name="SAPBEXformats 2 2 20 3" xfId="23596" xr:uid="{00000000-0005-0000-0000-0000CB4B0000}"/>
    <cellStyle name="SAPBEXformats 2 2 20 4" xfId="30044" xr:uid="{00000000-0005-0000-0000-0000CC4B0000}"/>
    <cellStyle name="SAPBEXformats 2 2 20 5" xfId="35974" xr:uid="{00000000-0005-0000-0000-0000CD4B0000}"/>
    <cellStyle name="SAPBEXformats 2 2 20 6" xfId="42973" xr:uid="{00000000-0005-0000-0000-0000CE4B0000}"/>
    <cellStyle name="SAPBEXformats 2 2 20 7" xfId="53769" xr:uid="{00000000-0005-0000-0000-0000CF4B0000}"/>
    <cellStyle name="SAPBEXformats 2 2 21" xfId="7455" xr:uid="{00000000-0005-0000-0000-0000D04B0000}"/>
    <cellStyle name="SAPBEXformats 2 2 21 2" xfId="17241" xr:uid="{00000000-0005-0000-0000-0000D14B0000}"/>
    <cellStyle name="SAPBEXformats 2 2 21 2 2" xfId="40535" xr:uid="{00000000-0005-0000-0000-0000D24B0000}"/>
    <cellStyle name="SAPBEXformats 2 2 21 2 3" xfId="47453" xr:uid="{00000000-0005-0000-0000-0000D34B0000}"/>
    <cellStyle name="SAPBEXformats 2 2 21 2 4" xfId="47540" xr:uid="{00000000-0005-0000-0000-0000D44B0000}"/>
    <cellStyle name="SAPBEXformats 2 2 21 3" xfId="24203" xr:uid="{00000000-0005-0000-0000-0000D54B0000}"/>
    <cellStyle name="SAPBEXformats 2 2 21 4" xfId="30631" xr:uid="{00000000-0005-0000-0000-0000D64B0000}"/>
    <cellStyle name="SAPBEXformats 2 2 21 5" xfId="36951" xr:uid="{00000000-0005-0000-0000-0000D74B0000}"/>
    <cellStyle name="SAPBEXformats 2 2 21 6" xfId="43907" xr:uid="{00000000-0005-0000-0000-0000D84B0000}"/>
    <cellStyle name="SAPBEXformats 2 2 21 7" xfId="52695" xr:uid="{00000000-0005-0000-0000-0000D94B0000}"/>
    <cellStyle name="SAPBEXformats 2 2 22" xfId="7622" xr:uid="{00000000-0005-0000-0000-0000DA4B0000}"/>
    <cellStyle name="SAPBEXformats 2 2 22 2" xfId="17407" xr:uid="{00000000-0005-0000-0000-0000DB4B0000}"/>
    <cellStyle name="SAPBEXformats 2 2 22 3" xfId="24367" xr:uid="{00000000-0005-0000-0000-0000DC4B0000}"/>
    <cellStyle name="SAPBEXformats 2 2 22 4" xfId="30795" xr:uid="{00000000-0005-0000-0000-0000DD4B0000}"/>
    <cellStyle name="SAPBEXformats 2 2 22 5" xfId="37205" xr:uid="{00000000-0005-0000-0000-0000DE4B0000}"/>
    <cellStyle name="SAPBEXformats 2 2 22 6" xfId="44151" xr:uid="{00000000-0005-0000-0000-0000DF4B0000}"/>
    <cellStyle name="SAPBEXformats 2 2 22 7" xfId="51424" xr:uid="{00000000-0005-0000-0000-0000E04B0000}"/>
    <cellStyle name="SAPBEXformats 2 2 23" xfId="8542" xr:uid="{00000000-0005-0000-0000-0000E14B0000}"/>
    <cellStyle name="SAPBEXformats 2 2 23 2" xfId="18326" xr:uid="{00000000-0005-0000-0000-0000E24B0000}"/>
    <cellStyle name="SAPBEXformats 2 2 23 3" xfId="25262" xr:uid="{00000000-0005-0000-0000-0000E34B0000}"/>
    <cellStyle name="SAPBEXformats 2 2 23 4" xfId="31675" xr:uid="{00000000-0005-0000-0000-0000E44B0000}"/>
    <cellStyle name="SAPBEXformats 2 2 24" xfId="7684" xr:uid="{00000000-0005-0000-0000-0000E54B0000}"/>
    <cellStyle name="SAPBEXformats 2 2 24 2" xfId="17469" xr:uid="{00000000-0005-0000-0000-0000E64B0000}"/>
    <cellStyle name="SAPBEXformats 2 2 24 3" xfId="24426" xr:uid="{00000000-0005-0000-0000-0000E74B0000}"/>
    <cellStyle name="SAPBEXformats 2 2 24 4" xfId="30852" xr:uid="{00000000-0005-0000-0000-0000E84B0000}"/>
    <cellStyle name="SAPBEXformats 2 2 25" xfId="8196" xr:uid="{00000000-0005-0000-0000-0000E94B0000}"/>
    <cellStyle name="SAPBEXformats 2 2 25 2" xfId="17980" xr:uid="{00000000-0005-0000-0000-0000EA4B0000}"/>
    <cellStyle name="SAPBEXformats 2 2 25 3" xfId="24924" xr:uid="{00000000-0005-0000-0000-0000EB4B0000}"/>
    <cellStyle name="SAPBEXformats 2 2 25 4" xfId="31343" xr:uid="{00000000-0005-0000-0000-0000EC4B0000}"/>
    <cellStyle name="SAPBEXformats 2 2 26" xfId="7723" xr:uid="{00000000-0005-0000-0000-0000ED4B0000}"/>
    <cellStyle name="SAPBEXformats 2 2 26 2" xfId="17508" xr:uid="{00000000-0005-0000-0000-0000EE4B0000}"/>
    <cellStyle name="SAPBEXformats 2 2 26 3" xfId="24465" xr:uid="{00000000-0005-0000-0000-0000EF4B0000}"/>
    <cellStyle name="SAPBEXformats 2 2 26 4" xfId="30891" xr:uid="{00000000-0005-0000-0000-0000F04B0000}"/>
    <cellStyle name="SAPBEXformats 2 2 27" xfId="8719" xr:uid="{00000000-0005-0000-0000-0000F14B0000}"/>
    <cellStyle name="SAPBEXformats 2 2 27 2" xfId="18503" xr:uid="{00000000-0005-0000-0000-0000F24B0000}"/>
    <cellStyle name="SAPBEXformats 2 2 27 3" xfId="25436" xr:uid="{00000000-0005-0000-0000-0000F34B0000}"/>
    <cellStyle name="SAPBEXformats 2 2 27 4" xfId="31848" xr:uid="{00000000-0005-0000-0000-0000F44B0000}"/>
    <cellStyle name="SAPBEXformats 2 2 28" xfId="8702" xr:uid="{00000000-0005-0000-0000-0000F54B0000}"/>
    <cellStyle name="SAPBEXformats 2 2 28 2" xfId="18486" xr:uid="{00000000-0005-0000-0000-0000F64B0000}"/>
    <cellStyle name="SAPBEXformats 2 2 28 3" xfId="25421" xr:uid="{00000000-0005-0000-0000-0000F74B0000}"/>
    <cellStyle name="SAPBEXformats 2 2 28 4" xfId="31833" xr:uid="{00000000-0005-0000-0000-0000F84B0000}"/>
    <cellStyle name="SAPBEXformats 2 2 29" xfId="7907" xr:uid="{00000000-0005-0000-0000-0000F94B0000}"/>
    <cellStyle name="SAPBEXformats 2 2 29 2" xfId="17691" xr:uid="{00000000-0005-0000-0000-0000FA4B0000}"/>
    <cellStyle name="SAPBEXformats 2 2 29 3" xfId="24643" xr:uid="{00000000-0005-0000-0000-0000FB4B0000}"/>
    <cellStyle name="SAPBEXformats 2 2 29 4" xfId="31065" xr:uid="{00000000-0005-0000-0000-0000FC4B0000}"/>
    <cellStyle name="SAPBEXformats 2 2 3" xfId="3908" xr:uid="{00000000-0005-0000-0000-0000FD4B0000}"/>
    <cellStyle name="SAPBEXformats 2 2 3 2" xfId="13795" xr:uid="{00000000-0005-0000-0000-0000FE4B0000}"/>
    <cellStyle name="SAPBEXformats 2 2 3 2 2" xfId="38155" xr:uid="{00000000-0005-0000-0000-0000FF4B0000}"/>
    <cellStyle name="SAPBEXformats 2 2 3 2 3" xfId="45079" xr:uid="{00000000-0005-0000-0000-0000004C0000}"/>
    <cellStyle name="SAPBEXformats 2 2 3 2 4" xfId="49168" xr:uid="{00000000-0005-0000-0000-0000014C0000}"/>
    <cellStyle name="SAPBEXformats 2 2 3 3" xfId="20904" xr:uid="{00000000-0005-0000-0000-0000024C0000}"/>
    <cellStyle name="SAPBEXformats 2 2 3 4" xfId="27400" xr:uid="{00000000-0005-0000-0000-0000034C0000}"/>
    <cellStyle name="SAPBEXformats 2 2 3 5" xfId="34489" xr:uid="{00000000-0005-0000-0000-0000044C0000}"/>
    <cellStyle name="SAPBEXformats 2 2 3 6" xfId="41533" xr:uid="{00000000-0005-0000-0000-0000054C0000}"/>
    <cellStyle name="SAPBEXformats 2 2 3 7" xfId="52995" xr:uid="{00000000-0005-0000-0000-0000064C0000}"/>
    <cellStyle name="SAPBEXformats 2 2 30" xfId="11689" xr:uid="{00000000-0005-0000-0000-0000074C0000}"/>
    <cellStyle name="SAPBEXformats 2 2 30 2" xfId="19148" xr:uid="{00000000-0005-0000-0000-0000084C0000}"/>
    <cellStyle name="SAPBEXformats 2 2 30 3" xfId="25780" xr:uid="{00000000-0005-0000-0000-0000094C0000}"/>
    <cellStyle name="SAPBEXformats 2 2 31" xfId="9422" xr:uid="{00000000-0005-0000-0000-00000A4C0000}"/>
    <cellStyle name="SAPBEXformats 2 2 32" xfId="11503" xr:uid="{00000000-0005-0000-0000-00000B4C0000}"/>
    <cellStyle name="SAPBEXformats 2 2 33" xfId="32252" xr:uid="{00000000-0005-0000-0000-00000C4C0000}"/>
    <cellStyle name="SAPBEXformats 2 2 34" xfId="32084" xr:uid="{00000000-0005-0000-0000-00000D4C0000}"/>
    <cellStyle name="SAPBEXformats 2 2 35" xfId="48980" xr:uid="{00000000-0005-0000-0000-00000E4C0000}"/>
    <cellStyle name="SAPBEXformats 2 2 4" xfId="4087" xr:uid="{00000000-0005-0000-0000-00000F4C0000}"/>
    <cellStyle name="SAPBEXformats 2 2 4 2" xfId="13974" xr:uid="{00000000-0005-0000-0000-0000104C0000}"/>
    <cellStyle name="SAPBEXformats 2 2 4 2 2" xfId="37335" xr:uid="{00000000-0005-0000-0000-0000114C0000}"/>
    <cellStyle name="SAPBEXformats 2 2 4 2 3" xfId="44281" xr:uid="{00000000-0005-0000-0000-0000124C0000}"/>
    <cellStyle name="SAPBEXformats 2 2 4 2 4" xfId="53066" xr:uid="{00000000-0005-0000-0000-0000134C0000}"/>
    <cellStyle name="SAPBEXformats 2 2 4 3" xfId="21070" xr:uid="{00000000-0005-0000-0000-0000144C0000}"/>
    <cellStyle name="SAPBEXformats 2 2 4 4" xfId="27561" xr:uid="{00000000-0005-0000-0000-0000154C0000}"/>
    <cellStyle name="SAPBEXformats 2 2 4 5" xfId="33589" xr:uid="{00000000-0005-0000-0000-0000164C0000}"/>
    <cellStyle name="SAPBEXformats 2 2 4 6" xfId="40725" xr:uid="{00000000-0005-0000-0000-0000174C0000}"/>
    <cellStyle name="SAPBEXformats 2 2 4 7" xfId="50846" xr:uid="{00000000-0005-0000-0000-0000184C0000}"/>
    <cellStyle name="SAPBEXformats 2 2 5" xfId="5080" xr:uid="{00000000-0005-0000-0000-0000194C0000}"/>
    <cellStyle name="SAPBEXformats 2 2 5 2" xfId="14937" xr:uid="{00000000-0005-0000-0000-00001A4C0000}"/>
    <cellStyle name="SAPBEXformats 2 2 5 2 2" xfId="37814" xr:uid="{00000000-0005-0000-0000-00001B4C0000}"/>
    <cellStyle name="SAPBEXformats 2 2 5 2 3" xfId="44755" xr:uid="{00000000-0005-0000-0000-00001C4C0000}"/>
    <cellStyle name="SAPBEXformats 2 2 5 2 4" xfId="54601" xr:uid="{00000000-0005-0000-0000-00001D4C0000}"/>
    <cellStyle name="SAPBEXformats 2 2 5 3" xfId="21982" xr:uid="{00000000-0005-0000-0000-00001E4C0000}"/>
    <cellStyle name="SAPBEXformats 2 2 5 4" xfId="28445" xr:uid="{00000000-0005-0000-0000-00001F4C0000}"/>
    <cellStyle name="SAPBEXformats 2 2 5 5" xfId="34072" xr:uid="{00000000-0005-0000-0000-0000204C0000}"/>
    <cellStyle name="SAPBEXformats 2 2 5 6" xfId="41204" xr:uid="{00000000-0005-0000-0000-0000214C0000}"/>
    <cellStyle name="SAPBEXformats 2 2 5 7" xfId="52245" xr:uid="{00000000-0005-0000-0000-0000224C0000}"/>
    <cellStyle name="SAPBEXformats 2 2 6" xfId="5210" xr:uid="{00000000-0005-0000-0000-0000234C0000}"/>
    <cellStyle name="SAPBEXformats 2 2 6 2" xfId="15067" xr:uid="{00000000-0005-0000-0000-0000244C0000}"/>
    <cellStyle name="SAPBEXformats 2 2 6 2 2" xfId="38299" xr:uid="{00000000-0005-0000-0000-0000254C0000}"/>
    <cellStyle name="SAPBEXformats 2 2 6 2 3" xfId="45217" xr:uid="{00000000-0005-0000-0000-0000264C0000}"/>
    <cellStyle name="SAPBEXformats 2 2 6 2 4" xfId="49761" xr:uid="{00000000-0005-0000-0000-0000274C0000}"/>
    <cellStyle name="SAPBEXformats 2 2 6 3" xfId="22109" xr:uid="{00000000-0005-0000-0000-0000284C0000}"/>
    <cellStyle name="SAPBEXformats 2 2 6 4" xfId="28572" xr:uid="{00000000-0005-0000-0000-0000294C0000}"/>
    <cellStyle name="SAPBEXformats 2 2 6 5" xfId="34633" xr:uid="{00000000-0005-0000-0000-00002A4C0000}"/>
    <cellStyle name="SAPBEXformats 2 2 6 6" xfId="41671" xr:uid="{00000000-0005-0000-0000-00002B4C0000}"/>
    <cellStyle name="SAPBEXformats 2 2 6 7" xfId="52835" xr:uid="{00000000-0005-0000-0000-00002C4C0000}"/>
    <cellStyle name="SAPBEXformats 2 2 7" xfId="4711" xr:uid="{00000000-0005-0000-0000-00002D4C0000}"/>
    <cellStyle name="SAPBEXformats 2 2 7 2" xfId="14573" xr:uid="{00000000-0005-0000-0000-00002E4C0000}"/>
    <cellStyle name="SAPBEXformats 2 2 7 2 2" xfId="37961" xr:uid="{00000000-0005-0000-0000-00002F4C0000}"/>
    <cellStyle name="SAPBEXformats 2 2 7 2 3" xfId="44899" xr:uid="{00000000-0005-0000-0000-0000304C0000}"/>
    <cellStyle name="SAPBEXformats 2 2 7 2 4" xfId="51774" xr:uid="{00000000-0005-0000-0000-0000314C0000}"/>
    <cellStyle name="SAPBEXformats 2 2 7 3" xfId="21623" xr:uid="{00000000-0005-0000-0000-0000324C0000}"/>
    <cellStyle name="SAPBEXformats 2 2 7 4" xfId="28093" xr:uid="{00000000-0005-0000-0000-0000334C0000}"/>
    <cellStyle name="SAPBEXformats 2 2 7 5" xfId="34219" xr:uid="{00000000-0005-0000-0000-0000344C0000}"/>
    <cellStyle name="SAPBEXformats 2 2 7 6" xfId="41349" xr:uid="{00000000-0005-0000-0000-0000354C0000}"/>
    <cellStyle name="SAPBEXformats 2 2 7 7" xfId="52842" xr:uid="{00000000-0005-0000-0000-0000364C0000}"/>
    <cellStyle name="SAPBEXformats 2 2 8" xfId="4705" xr:uid="{00000000-0005-0000-0000-0000374C0000}"/>
    <cellStyle name="SAPBEXformats 2 2 8 2" xfId="14567" xr:uid="{00000000-0005-0000-0000-0000384C0000}"/>
    <cellStyle name="SAPBEXformats 2 2 8 2 2" xfId="38432" xr:uid="{00000000-0005-0000-0000-0000394C0000}"/>
    <cellStyle name="SAPBEXformats 2 2 8 2 3" xfId="45350" xr:uid="{00000000-0005-0000-0000-00003A4C0000}"/>
    <cellStyle name="SAPBEXformats 2 2 8 2 4" xfId="49151" xr:uid="{00000000-0005-0000-0000-00003B4C0000}"/>
    <cellStyle name="SAPBEXformats 2 2 8 3" xfId="21618" xr:uid="{00000000-0005-0000-0000-00003C4C0000}"/>
    <cellStyle name="SAPBEXformats 2 2 8 4" xfId="28088" xr:uid="{00000000-0005-0000-0000-00003D4C0000}"/>
    <cellStyle name="SAPBEXformats 2 2 8 5" xfId="34766" xr:uid="{00000000-0005-0000-0000-00003E4C0000}"/>
    <cellStyle name="SAPBEXformats 2 2 8 6" xfId="41804" xr:uid="{00000000-0005-0000-0000-00003F4C0000}"/>
    <cellStyle name="SAPBEXformats 2 2 8 7" xfId="52390" xr:uid="{00000000-0005-0000-0000-0000404C0000}"/>
    <cellStyle name="SAPBEXformats 2 2 9" xfId="5057" xr:uid="{00000000-0005-0000-0000-0000414C0000}"/>
    <cellStyle name="SAPBEXformats 2 2 9 2" xfId="14914" xr:uid="{00000000-0005-0000-0000-0000424C0000}"/>
    <cellStyle name="SAPBEXformats 2 2 9 2 2" xfId="38507" xr:uid="{00000000-0005-0000-0000-0000434C0000}"/>
    <cellStyle name="SAPBEXformats 2 2 9 2 3" xfId="45425" xr:uid="{00000000-0005-0000-0000-0000444C0000}"/>
    <cellStyle name="SAPBEXformats 2 2 9 2 4" xfId="47876" xr:uid="{00000000-0005-0000-0000-0000454C0000}"/>
    <cellStyle name="SAPBEXformats 2 2 9 3" xfId="21959" xr:uid="{00000000-0005-0000-0000-0000464C0000}"/>
    <cellStyle name="SAPBEXformats 2 2 9 4" xfId="28422" xr:uid="{00000000-0005-0000-0000-0000474C0000}"/>
    <cellStyle name="SAPBEXformats 2 2 9 5" xfId="34841" xr:uid="{00000000-0005-0000-0000-0000484C0000}"/>
    <cellStyle name="SAPBEXformats 2 2 9 6" xfId="41879" xr:uid="{00000000-0005-0000-0000-0000494C0000}"/>
    <cellStyle name="SAPBEXformats 2 2 9 7" xfId="51274" xr:uid="{00000000-0005-0000-0000-00004A4C0000}"/>
    <cellStyle name="SAPBEXformats 2 20" xfId="8674" xr:uid="{00000000-0005-0000-0000-00004B4C0000}"/>
    <cellStyle name="SAPBEXformats 2 20 2" xfId="18458" xr:uid="{00000000-0005-0000-0000-00004C4C0000}"/>
    <cellStyle name="SAPBEXformats 2 20 3" xfId="25393" xr:uid="{00000000-0005-0000-0000-00004D4C0000}"/>
    <cellStyle name="SAPBEXformats 2 20 4" xfId="31806" xr:uid="{00000000-0005-0000-0000-00004E4C0000}"/>
    <cellStyle name="SAPBEXformats 2 21" xfId="8376" xr:uid="{00000000-0005-0000-0000-00004F4C0000}"/>
    <cellStyle name="SAPBEXformats 2 21 2" xfId="18160" xr:uid="{00000000-0005-0000-0000-0000504C0000}"/>
    <cellStyle name="SAPBEXformats 2 21 3" xfId="25099" xr:uid="{00000000-0005-0000-0000-0000514C0000}"/>
    <cellStyle name="SAPBEXformats 2 21 4" xfId="31513" xr:uid="{00000000-0005-0000-0000-0000524C0000}"/>
    <cellStyle name="SAPBEXformats 2 22" xfId="11577" xr:uid="{00000000-0005-0000-0000-0000534C0000}"/>
    <cellStyle name="SAPBEXformats 2 22 2" xfId="19036" xr:uid="{00000000-0005-0000-0000-0000544C0000}"/>
    <cellStyle name="SAPBEXformats 2 22 3" xfId="25668" xr:uid="{00000000-0005-0000-0000-0000554C0000}"/>
    <cellStyle name="SAPBEXformats 2 23" xfId="9292" xr:uid="{00000000-0005-0000-0000-0000564C0000}"/>
    <cellStyle name="SAPBEXformats 2 24" xfId="12638" xr:uid="{00000000-0005-0000-0000-0000574C0000}"/>
    <cellStyle name="SAPBEXformats 2 25" xfId="50536" xr:uid="{00000000-0005-0000-0000-0000584C0000}"/>
    <cellStyle name="SAPBEXformats 2 3" xfId="930" xr:uid="{00000000-0005-0000-0000-0000594C0000}"/>
    <cellStyle name="SAPBEXformats 2 3 2" xfId="2780" xr:uid="{00000000-0005-0000-0000-00005A4C0000}"/>
    <cellStyle name="SAPBEXformats 2 3 2 2" xfId="13007" xr:uid="{00000000-0005-0000-0000-00005B4C0000}"/>
    <cellStyle name="SAPBEXformats 2 3 2 2 2" xfId="20403" xr:uid="{00000000-0005-0000-0000-00005C4C0000}"/>
    <cellStyle name="SAPBEXformats 2 3 2 2 3" xfId="27010" xr:uid="{00000000-0005-0000-0000-00005D4C0000}"/>
    <cellStyle name="SAPBEXformats 2 3 2 3" xfId="10636" xr:uid="{00000000-0005-0000-0000-00005E4C0000}"/>
    <cellStyle name="SAPBEXformats 2 3 2 4" xfId="9395" xr:uid="{00000000-0005-0000-0000-00005F4C0000}"/>
    <cellStyle name="SAPBEXformats 2 3 2 5" xfId="13503" xr:uid="{00000000-0005-0000-0000-0000604C0000}"/>
    <cellStyle name="SAPBEXformats 2 3 2 6" xfId="37318" xr:uid="{00000000-0005-0000-0000-0000614C0000}"/>
    <cellStyle name="SAPBEXformats 2 3 2 7" xfId="44264" xr:uid="{00000000-0005-0000-0000-0000624C0000}"/>
    <cellStyle name="SAPBEXformats 2 3 2 8" xfId="51280" xr:uid="{00000000-0005-0000-0000-0000634C0000}"/>
    <cellStyle name="SAPBEXformats 2 3 3" xfId="11809" xr:uid="{00000000-0005-0000-0000-0000644C0000}"/>
    <cellStyle name="SAPBEXformats 2 3 3 2" xfId="19268" xr:uid="{00000000-0005-0000-0000-0000654C0000}"/>
    <cellStyle name="SAPBEXformats 2 3 3 3" xfId="25900" xr:uid="{00000000-0005-0000-0000-0000664C0000}"/>
    <cellStyle name="SAPBEXformats 2 3 4" xfId="9630" xr:uid="{00000000-0005-0000-0000-0000674C0000}"/>
    <cellStyle name="SAPBEXformats 2 3 5" xfId="10208" xr:uid="{00000000-0005-0000-0000-0000684C0000}"/>
    <cellStyle name="SAPBEXformats 2 3 6" xfId="33570" xr:uid="{00000000-0005-0000-0000-0000694C0000}"/>
    <cellStyle name="SAPBEXformats 2 3 7" xfId="40706" xr:uid="{00000000-0005-0000-0000-00006A4C0000}"/>
    <cellStyle name="SAPBEXformats 2 3 8" xfId="53373" xr:uid="{00000000-0005-0000-0000-00006B4C0000}"/>
    <cellStyle name="SAPBEXformats 2 4" xfId="1205" xr:uid="{00000000-0005-0000-0000-00006C4C0000}"/>
    <cellStyle name="SAPBEXformats 2 4 2" xfId="10834" xr:uid="{00000000-0005-0000-0000-00006D4C0000}"/>
    <cellStyle name="SAPBEXformats 2 4 2 2" xfId="9699" xr:uid="{00000000-0005-0000-0000-00006E4C0000}"/>
    <cellStyle name="SAPBEXformats 2 4 2 3" xfId="37872" xr:uid="{00000000-0005-0000-0000-00006F4C0000}"/>
    <cellStyle name="SAPBEXformats 2 4 2 4" xfId="44812" xr:uid="{00000000-0005-0000-0000-0000704C0000}"/>
    <cellStyle name="SAPBEXformats 2 4 2 5" xfId="47993" xr:uid="{00000000-0005-0000-0000-0000714C0000}"/>
    <cellStyle name="SAPBEXformats 2 4 3" xfId="11984" xr:uid="{00000000-0005-0000-0000-0000724C0000}"/>
    <cellStyle name="SAPBEXformats 2 4 3 2" xfId="19443" xr:uid="{00000000-0005-0000-0000-0000734C0000}"/>
    <cellStyle name="SAPBEXformats 2 4 3 3" xfId="26070" xr:uid="{00000000-0005-0000-0000-0000744C0000}"/>
    <cellStyle name="SAPBEXformats 2 4 4" xfId="9873" xr:uid="{00000000-0005-0000-0000-0000754C0000}"/>
    <cellStyle name="SAPBEXformats 2 4 5" xfId="13152" xr:uid="{00000000-0005-0000-0000-0000764C0000}"/>
    <cellStyle name="SAPBEXformats 2 4 6" xfId="34129" xr:uid="{00000000-0005-0000-0000-0000774C0000}"/>
    <cellStyle name="SAPBEXformats 2 4 7" xfId="41261" xr:uid="{00000000-0005-0000-0000-0000784C0000}"/>
    <cellStyle name="SAPBEXformats 2 4 8" xfId="51554" xr:uid="{00000000-0005-0000-0000-0000794C0000}"/>
    <cellStyle name="SAPBEXformats 2 5" xfId="1440" xr:uid="{00000000-0005-0000-0000-00007A4C0000}"/>
    <cellStyle name="SAPBEXformats 2 5 2" xfId="10200" xr:uid="{00000000-0005-0000-0000-00007B4C0000}"/>
    <cellStyle name="SAPBEXformats 2 5 2 2" xfId="14038" xr:uid="{00000000-0005-0000-0000-00007C4C0000}"/>
    <cellStyle name="SAPBEXformats 2 5 2 3" xfId="38756" xr:uid="{00000000-0005-0000-0000-00007D4C0000}"/>
    <cellStyle name="SAPBEXformats 2 5 2 4" xfId="45674" xr:uid="{00000000-0005-0000-0000-00007E4C0000}"/>
    <cellStyle name="SAPBEXformats 2 5 2 5" xfId="49921" xr:uid="{00000000-0005-0000-0000-00007F4C0000}"/>
    <cellStyle name="SAPBEXformats 2 5 3" xfId="10992" xr:uid="{00000000-0005-0000-0000-0000804C0000}"/>
    <cellStyle name="SAPBEXformats 2 5 3 2" xfId="8968" xr:uid="{00000000-0005-0000-0000-0000814C0000}"/>
    <cellStyle name="SAPBEXformats 2 5 4" xfId="12109" xr:uid="{00000000-0005-0000-0000-0000824C0000}"/>
    <cellStyle name="SAPBEXformats 2 5 4 2" xfId="19568" xr:uid="{00000000-0005-0000-0000-0000834C0000}"/>
    <cellStyle name="SAPBEXformats 2 5 4 3" xfId="26191" xr:uid="{00000000-0005-0000-0000-0000844C0000}"/>
    <cellStyle name="SAPBEXformats 2 5 5" xfId="10066" xr:uid="{00000000-0005-0000-0000-0000854C0000}"/>
    <cellStyle name="SAPBEXformats 2 5 6" xfId="15874" xr:uid="{00000000-0005-0000-0000-0000864C0000}"/>
    <cellStyle name="SAPBEXformats 2 5 7" xfId="35091" xr:uid="{00000000-0005-0000-0000-0000874C0000}"/>
    <cellStyle name="SAPBEXformats 2 5 8" xfId="42128" xr:uid="{00000000-0005-0000-0000-0000884C0000}"/>
    <cellStyle name="SAPBEXformats 2 5 9" xfId="51620" xr:uid="{00000000-0005-0000-0000-0000894C0000}"/>
    <cellStyle name="SAPBEXformats 2 6" xfId="1519" xr:uid="{00000000-0005-0000-0000-00008A4C0000}"/>
    <cellStyle name="SAPBEXformats 2 6 2" xfId="12178" xr:uid="{00000000-0005-0000-0000-00008B4C0000}"/>
    <cellStyle name="SAPBEXformats 2 6 2 2" xfId="19637" xr:uid="{00000000-0005-0000-0000-00008C4C0000}"/>
    <cellStyle name="SAPBEXformats 2 6 2 3" xfId="26260" xr:uid="{00000000-0005-0000-0000-00008D4C0000}"/>
    <cellStyle name="SAPBEXformats 2 6 2 4" xfId="38859" xr:uid="{00000000-0005-0000-0000-00008E4C0000}"/>
    <cellStyle name="SAPBEXformats 2 6 2 5" xfId="45777" xr:uid="{00000000-0005-0000-0000-00008F4C0000}"/>
    <cellStyle name="SAPBEXformats 2 6 2 6" xfId="50145" xr:uid="{00000000-0005-0000-0000-0000904C0000}"/>
    <cellStyle name="SAPBEXformats 2 6 3" xfId="11071" xr:uid="{00000000-0005-0000-0000-0000914C0000}"/>
    <cellStyle name="SAPBEXformats 2 6 4" xfId="18723" xr:uid="{00000000-0005-0000-0000-0000924C0000}"/>
    <cellStyle name="SAPBEXformats 2 6 5" xfId="35195" xr:uid="{00000000-0005-0000-0000-0000934C0000}"/>
    <cellStyle name="SAPBEXformats 2 6 6" xfId="42231" xr:uid="{00000000-0005-0000-0000-0000944C0000}"/>
    <cellStyle name="SAPBEXformats 2 6 7" xfId="53946" xr:uid="{00000000-0005-0000-0000-0000954C0000}"/>
    <cellStyle name="SAPBEXformats 2 7" xfId="1946" xr:uid="{00000000-0005-0000-0000-0000964C0000}"/>
    <cellStyle name="SAPBEXformats 2 7 2" xfId="12298" xr:uid="{00000000-0005-0000-0000-0000974C0000}"/>
    <cellStyle name="SAPBEXformats 2 7 2 2" xfId="19757" xr:uid="{00000000-0005-0000-0000-0000984C0000}"/>
    <cellStyle name="SAPBEXformats 2 7 2 3" xfId="26380" xr:uid="{00000000-0005-0000-0000-0000994C0000}"/>
    <cellStyle name="SAPBEXformats 2 7 2 4" xfId="39356" xr:uid="{00000000-0005-0000-0000-00009A4C0000}"/>
    <cellStyle name="SAPBEXformats 2 7 2 5" xfId="46274" xr:uid="{00000000-0005-0000-0000-00009B4C0000}"/>
    <cellStyle name="SAPBEXformats 2 7 2 6" xfId="49625" xr:uid="{00000000-0005-0000-0000-00009C4C0000}"/>
    <cellStyle name="SAPBEXformats 2 7 3" xfId="11368" xr:uid="{00000000-0005-0000-0000-00009D4C0000}"/>
    <cellStyle name="SAPBEXformats 2 7 4" xfId="18901" xr:uid="{00000000-0005-0000-0000-00009E4C0000}"/>
    <cellStyle name="SAPBEXformats 2 7 5" xfId="35722" xr:uid="{00000000-0005-0000-0000-00009F4C0000}"/>
    <cellStyle name="SAPBEXformats 2 7 6" xfId="42728" xr:uid="{00000000-0005-0000-0000-0000A04C0000}"/>
    <cellStyle name="SAPBEXformats 2 7 7" xfId="51645" xr:uid="{00000000-0005-0000-0000-0000A14C0000}"/>
    <cellStyle name="SAPBEXformats 2 8" xfId="2158" xr:uid="{00000000-0005-0000-0000-0000A24C0000}"/>
    <cellStyle name="SAPBEXformats 2 8 2" xfId="12422" xr:uid="{00000000-0005-0000-0000-0000A34C0000}"/>
    <cellStyle name="SAPBEXformats 2 8 2 2" xfId="19878" xr:uid="{00000000-0005-0000-0000-0000A44C0000}"/>
    <cellStyle name="SAPBEXformats 2 8 2 3" xfId="26500" xr:uid="{00000000-0005-0000-0000-0000A54C0000}"/>
    <cellStyle name="SAPBEXformats 2 8 2 4" xfId="40382" xr:uid="{00000000-0005-0000-0000-0000A64C0000}"/>
    <cellStyle name="SAPBEXformats 2 8 2 5" xfId="47300" xr:uid="{00000000-0005-0000-0000-0000A74C0000}"/>
    <cellStyle name="SAPBEXformats 2 8 2 6" xfId="47620" xr:uid="{00000000-0005-0000-0000-0000A84C0000}"/>
    <cellStyle name="SAPBEXformats 2 8 3" xfId="10354" xr:uid="{00000000-0005-0000-0000-0000A94C0000}"/>
    <cellStyle name="SAPBEXformats 2 8 4" xfId="13117" xr:uid="{00000000-0005-0000-0000-0000AA4C0000}"/>
    <cellStyle name="SAPBEXformats 2 8 5" xfId="18838" xr:uid="{00000000-0005-0000-0000-0000AB4C0000}"/>
    <cellStyle name="SAPBEXformats 2 8 6" xfId="36798" xr:uid="{00000000-0005-0000-0000-0000AC4C0000}"/>
    <cellStyle name="SAPBEXformats 2 8 7" xfId="43754" xr:uid="{00000000-0005-0000-0000-0000AD4C0000}"/>
    <cellStyle name="SAPBEXformats 2 8 8" xfId="52065" xr:uid="{00000000-0005-0000-0000-0000AE4C0000}"/>
    <cellStyle name="SAPBEXformats 2 9" xfId="2312" xr:uid="{00000000-0005-0000-0000-0000AF4C0000}"/>
    <cellStyle name="SAPBEXformats 2 9 2" xfId="12565" xr:uid="{00000000-0005-0000-0000-0000B04C0000}"/>
    <cellStyle name="SAPBEXformats 2 9 3" xfId="20002" xr:uid="{00000000-0005-0000-0000-0000B14C0000}"/>
    <cellStyle name="SAPBEXformats 2 9 4" xfId="26620" xr:uid="{00000000-0005-0000-0000-0000B24C0000}"/>
    <cellStyle name="SAPBEXformats 2 9 5" xfId="37052" xr:uid="{00000000-0005-0000-0000-0000B34C0000}"/>
    <cellStyle name="SAPBEXformats 2 9 6" xfId="43998" xr:uid="{00000000-0005-0000-0000-0000B44C0000}"/>
    <cellStyle name="SAPBEXformats 2 9 7" xfId="52610" xr:uid="{00000000-0005-0000-0000-0000B54C0000}"/>
    <cellStyle name="SAPBEXformats 20" xfId="5630" xr:uid="{00000000-0005-0000-0000-0000B64C0000}"/>
    <cellStyle name="SAPBEXformats 20 2" xfId="15485" xr:uid="{00000000-0005-0000-0000-0000B74C0000}"/>
    <cellStyle name="SAPBEXformats 20 3" xfId="22517" xr:uid="{00000000-0005-0000-0000-0000B84C0000}"/>
    <cellStyle name="SAPBEXformats 20 4" xfId="28978" xr:uid="{00000000-0005-0000-0000-0000B94C0000}"/>
    <cellStyle name="SAPBEXformats 21" xfId="5862" xr:uid="{00000000-0005-0000-0000-0000BA4C0000}"/>
    <cellStyle name="SAPBEXformats 21 2" xfId="15715" xr:uid="{00000000-0005-0000-0000-0000BB4C0000}"/>
    <cellStyle name="SAPBEXformats 21 3" xfId="22740" xr:uid="{00000000-0005-0000-0000-0000BC4C0000}"/>
    <cellStyle name="SAPBEXformats 21 4" xfId="29201" xr:uid="{00000000-0005-0000-0000-0000BD4C0000}"/>
    <cellStyle name="SAPBEXformats 22" xfId="7517" xr:uid="{00000000-0005-0000-0000-0000BE4C0000}"/>
    <cellStyle name="SAPBEXformats 22 2" xfId="17302" xr:uid="{00000000-0005-0000-0000-0000BF4C0000}"/>
    <cellStyle name="SAPBEXformats 22 3" xfId="24264" xr:uid="{00000000-0005-0000-0000-0000C04C0000}"/>
    <cellStyle name="SAPBEXformats 22 4" xfId="30692" xr:uid="{00000000-0005-0000-0000-0000C14C0000}"/>
    <cellStyle name="SAPBEXformats 23" xfId="8648" xr:uid="{00000000-0005-0000-0000-0000C24C0000}"/>
    <cellStyle name="SAPBEXformats 23 2" xfId="18432" xr:uid="{00000000-0005-0000-0000-0000C34C0000}"/>
    <cellStyle name="SAPBEXformats 23 3" xfId="25367" xr:uid="{00000000-0005-0000-0000-0000C44C0000}"/>
    <cellStyle name="SAPBEXformats 23 4" xfId="31780" xr:uid="{00000000-0005-0000-0000-0000C54C0000}"/>
    <cellStyle name="SAPBEXformats 24" xfId="7913" xr:uid="{00000000-0005-0000-0000-0000C64C0000}"/>
    <cellStyle name="SAPBEXformats 24 2" xfId="17697" xr:uid="{00000000-0005-0000-0000-0000C74C0000}"/>
    <cellStyle name="SAPBEXformats 24 3" xfId="24649" xr:uid="{00000000-0005-0000-0000-0000C84C0000}"/>
    <cellStyle name="SAPBEXformats 24 4" xfId="31071" xr:uid="{00000000-0005-0000-0000-0000C94C0000}"/>
    <cellStyle name="SAPBEXformats 25" xfId="9117" xr:uid="{00000000-0005-0000-0000-0000CA4C0000}"/>
    <cellStyle name="SAPBEXformats 26" xfId="9995" xr:uid="{00000000-0005-0000-0000-0000CB4C0000}"/>
    <cellStyle name="SAPBEXformats 27" xfId="52535" xr:uid="{00000000-0005-0000-0000-0000CC4C0000}"/>
    <cellStyle name="SAPBEXformats 3" xfId="494" xr:uid="{00000000-0005-0000-0000-0000CD4C0000}"/>
    <cellStyle name="SAPBEXformats 3 10" xfId="2479" xr:uid="{00000000-0005-0000-0000-0000CE4C0000}"/>
    <cellStyle name="SAPBEXformats 3 10 2" xfId="12718" xr:uid="{00000000-0005-0000-0000-0000CF4C0000}"/>
    <cellStyle name="SAPBEXformats 3 10 3" xfId="20127" xr:uid="{00000000-0005-0000-0000-0000D04C0000}"/>
    <cellStyle name="SAPBEXformats 3 10 4" xfId="26741" xr:uid="{00000000-0005-0000-0000-0000D14C0000}"/>
    <cellStyle name="SAPBEXformats 3 11" xfId="3485" xr:uid="{00000000-0005-0000-0000-0000D24C0000}"/>
    <cellStyle name="SAPBEXformats 3 11 2" xfId="13434" xr:uid="{00000000-0005-0000-0000-0000D34C0000}"/>
    <cellStyle name="SAPBEXformats 3 11 3" xfId="20603" xr:uid="{00000000-0005-0000-0000-0000D44C0000}"/>
    <cellStyle name="SAPBEXformats 3 11 4" xfId="27110" xr:uid="{00000000-0005-0000-0000-0000D54C0000}"/>
    <cellStyle name="SAPBEXformats 3 12" xfId="3654" xr:uid="{00000000-0005-0000-0000-0000D64C0000}"/>
    <cellStyle name="SAPBEXformats 3 12 2" xfId="13579" xr:uid="{00000000-0005-0000-0000-0000D74C0000}"/>
    <cellStyle name="SAPBEXformats 3 12 3" xfId="20740" xr:uid="{00000000-0005-0000-0000-0000D84C0000}"/>
    <cellStyle name="SAPBEXformats 3 12 4" xfId="27239" xr:uid="{00000000-0005-0000-0000-0000D94C0000}"/>
    <cellStyle name="SAPBEXformats 3 13" xfId="4394" xr:uid="{00000000-0005-0000-0000-0000DA4C0000}"/>
    <cellStyle name="SAPBEXformats 3 13 2" xfId="14256" xr:uid="{00000000-0005-0000-0000-0000DB4C0000}"/>
    <cellStyle name="SAPBEXformats 3 13 3" xfId="21316" xr:uid="{00000000-0005-0000-0000-0000DC4C0000}"/>
    <cellStyle name="SAPBEXformats 3 13 4" xfId="27790" xr:uid="{00000000-0005-0000-0000-0000DD4C0000}"/>
    <cellStyle name="SAPBEXformats 3 14" xfId="4231" xr:uid="{00000000-0005-0000-0000-0000DE4C0000}"/>
    <cellStyle name="SAPBEXformats 3 14 2" xfId="14094" xr:uid="{00000000-0005-0000-0000-0000DF4C0000}"/>
    <cellStyle name="SAPBEXformats 3 14 3" xfId="21156" xr:uid="{00000000-0005-0000-0000-0000E04C0000}"/>
    <cellStyle name="SAPBEXformats 3 14 4" xfId="27631" xr:uid="{00000000-0005-0000-0000-0000E14C0000}"/>
    <cellStyle name="SAPBEXformats 3 15" xfId="4769" xr:uid="{00000000-0005-0000-0000-0000E24C0000}"/>
    <cellStyle name="SAPBEXformats 3 15 2" xfId="14631" xr:uid="{00000000-0005-0000-0000-0000E34C0000}"/>
    <cellStyle name="SAPBEXformats 3 15 3" xfId="21680" xr:uid="{00000000-0005-0000-0000-0000E44C0000}"/>
    <cellStyle name="SAPBEXformats 3 15 4" xfId="28150" xr:uid="{00000000-0005-0000-0000-0000E54C0000}"/>
    <cellStyle name="SAPBEXformats 3 16" xfId="5253" xr:uid="{00000000-0005-0000-0000-0000E64C0000}"/>
    <cellStyle name="SAPBEXformats 3 16 2" xfId="15110" xr:uid="{00000000-0005-0000-0000-0000E74C0000}"/>
    <cellStyle name="SAPBEXformats 3 16 3" xfId="22152" xr:uid="{00000000-0005-0000-0000-0000E84C0000}"/>
    <cellStyle name="SAPBEXformats 3 16 4" xfId="28615" xr:uid="{00000000-0005-0000-0000-0000E94C0000}"/>
    <cellStyle name="SAPBEXformats 3 17" xfId="5746" xr:uid="{00000000-0005-0000-0000-0000EA4C0000}"/>
    <cellStyle name="SAPBEXformats 3 17 2" xfId="15600" xr:uid="{00000000-0005-0000-0000-0000EB4C0000}"/>
    <cellStyle name="SAPBEXformats 3 17 3" xfId="22628" xr:uid="{00000000-0005-0000-0000-0000EC4C0000}"/>
    <cellStyle name="SAPBEXformats 3 17 4" xfId="29089" xr:uid="{00000000-0005-0000-0000-0000ED4C0000}"/>
    <cellStyle name="SAPBEXformats 3 18" xfId="7206" xr:uid="{00000000-0005-0000-0000-0000EE4C0000}"/>
    <cellStyle name="SAPBEXformats 3 18 2" xfId="16995" xr:uid="{00000000-0005-0000-0000-0000EF4C0000}"/>
    <cellStyle name="SAPBEXformats 3 18 3" xfId="23957" xr:uid="{00000000-0005-0000-0000-0000F04C0000}"/>
    <cellStyle name="SAPBEXformats 3 18 4" xfId="30391" xr:uid="{00000000-0005-0000-0000-0000F14C0000}"/>
    <cellStyle name="SAPBEXformats 3 19" xfId="7491" xr:uid="{00000000-0005-0000-0000-0000F24C0000}"/>
    <cellStyle name="SAPBEXformats 3 19 2" xfId="17276" xr:uid="{00000000-0005-0000-0000-0000F34C0000}"/>
    <cellStyle name="SAPBEXformats 3 19 3" xfId="24238" xr:uid="{00000000-0005-0000-0000-0000F44C0000}"/>
    <cellStyle name="SAPBEXformats 3 19 4" xfId="30666" xr:uid="{00000000-0005-0000-0000-0000F54C0000}"/>
    <cellStyle name="SAPBEXformats 3 2" xfId="671" xr:uid="{00000000-0005-0000-0000-0000F64C0000}"/>
    <cellStyle name="SAPBEXformats 3 2 10" xfId="5353" xr:uid="{00000000-0005-0000-0000-0000F74C0000}"/>
    <cellStyle name="SAPBEXformats 3 2 10 2" xfId="15210" xr:uid="{00000000-0005-0000-0000-0000F84C0000}"/>
    <cellStyle name="SAPBEXformats 3 2 10 2 2" xfId="38626" xr:uid="{00000000-0005-0000-0000-0000F94C0000}"/>
    <cellStyle name="SAPBEXformats 3 2 10 2 3" xfId="45544" xr:uid="{00000000-0005-0000-0000-0000FA4C0000}"/>
    <cellStyle name="SAPBEXformats 3 2 10 2 4" xfId="48199" xr:uid="{00000000-0005-0000-0000-0000FB4C0000}"/>
    <cellStyle name="SAPBEXformats 3 2 10 3" xfId="22251" xr:uid="{00000000-0005-0000-0000-0000FC4C0000}"/>
    <cellStyle name="SAPBEXformats 3 2 10 4" xfId="28713" xr:uid="{00000000-0005-0000-0000-0000FD4C0000}"/>
    <cellStyle name="SAPBEXformats 3 2 10 5" xfId="34960" xr:uid="{00000000-0005-0000-0000-0000FE4C0000}"/>
    <cellStyle name="SAPBEXformats 3 2 10 6" xfId="41998" xr:uid="{00000000-0005-0000-0000-0000FF4C0000}"/>
    <cellStyle name="SAPBEXformats 3 2 10 7" xfId="51083" xr:uid="{00000000-0005-0000-0000-0000004D0000}"/>
    <cellStyle name="SAPBEXformats 3 2 11" xfId="6581" xr:uid="{00000000-0005-0000-0000-0000014D0000}"/>
    <cellStyle name="SAPBEXformats 3 2 11 2" xfId="16424" xr:uid="{00000000-0005-0000-0000-0000024D0000}"/>
    <cellStyle name="SAPBEXformats 3 2 11 2 2" xfId="38985" xr:uid="{00000000-0005-0000-0000-0000034D0000}"/>
    <cellStyle name="SAPBEXformats 3 2 11 2 3" xfId="45903" xr:uid="{00000000-0005-0000-0000-0000044D0000}"/>
    <cellStyle name="SAPBEXformats 3 2 11 2 4" xfId="50062" xr:uid="{00000000-0005-0000-0000-0000054D0000}"/>
    <cellStyle name="SAPBEXformats 3 2 11 3" xfId="23428" xr:uid="{00000000-0005-0000-0000-0000064D0000}"/>
    <cellStyle name="SAPBEXformats 3 2 11 4" xfId="29877" xr:uid="{00000000-0005-0000-0000-0000074D0000}"/>
    <cellStyle name="SAPBEXformats 3 2 11 5" xfId="35322" xr:uid="{00000000-0005-0000-0000-0000084D0000}"/>
    <cellStyle name="SAPBEXformats 3 2 11 6" xfId="42357" xr:uid="{00000000-0005-0000-0000-0000094D0000}"/>
    <cellStyle name="SAPBEXformats 3 2 11 7" xfId="53651" xr:uid="{00000000-0005-0000-0000-00000A4D0000}"/>
    <cellStyle name="SAPBEXformats 3 2 12" xfId="5536" xr:uid="{00000000-0005-0000-0000-00000B4D0000}"/>
    <cellStyle name="SAPBEXformats 3 2 12 2" xfId="15392" xr:uid="{00000000-0005-0000-0000-00000C4D0000}"/>
    <cellStyle name="SAPBEXformats 3 2 12 2 2" xfId="38989" xr:uid="{00000000-0005-0000-0000-00000D4D0000}"/>
    <cellStyle name="SAPBEXformats 3 2 12 2 3" xfId="45907" xr:uid="{00000000-0005-0000-0000-00000E4D0000}"/>
    <cellStyle name="SAPBEXformats 3 2 12 2 4" xfId="49384" xr:uid="{00000000-0005-0000-0000-00000F4D0000}"/>
    <cellStyle name="SAPBEXformats 3 2 12 3" xfId="22428" xr:uid="{00000000-0005-0000-0000-0000104D0000}"/>
    <cellStyle name="SAPBEXformats 3 2 12 4" xfId="28890" xr:uid="{00000000-0005-0000-0000-0000114D0000}"/>
    <cellStyle name="SAPBEXformats 3 2 12 5" xfId="35326" xr:uid="{00000000-0005-0000-0000-0000124D0000}"/>
    <cellStyle name="SAPBEXformats 3 2 12 6" xfId="42361" xr:uid="{00000000-0005-0000-0000-0000134D0000}"/>
    <cellStyle name="SAPBEXformats 3 2 12 7" xfId="49004" xr:uid="{00000000-0005-0000-0000-0000144D0000}"/>
    <cellStyle name="SAPBEXformats 3 2 13" xfId="6452" xr:uid="{00000000-0005-0000-0000-0000154D0000}"/>
    <cellStyle name="SAPBEXformats 3 2 13 2" xfId="16296" xr:uid="{00000000-0005-0000-0000-0000164D0000}"/>
    <cellStyle name="SAPBEXformats 3 2 13 2 2" xfId="39853" xr:uid="{00000000-0005-0000-0000-0000174D0000}"/>
    <cellStyle name="SAPBEXformats 3 2 13 2 3" xfId="46771" xr:uid="{00000000-0005-0000-0000-0000184D0000}"/>
    <cellStyle name="SAPBEXformats 3 2 13 2 4" xfId="48702" xr:uid="{00000000-0005-0000-0000-0000194D0000}"/>
    <cellStyle name="SAPBEXformats 3 2 13 3" xfId="23304" xr:uid="{00000000-0005-0000-0000-00001A4D0000}"/>
    <cellStyle name="SAPBEXformats 3 2 13 4" xfId="29755" xr:uid="{00000000-0005-0000-0000-00001B4D0000}"/>
    <cellStyle name="SAPBEXformats 3 2 13 5" xfId="36238" xr:uid="{00000000-0005-0000-0000-00001C4D0000}"/>
    <cellStyle name="SAPBEXformats 3 2 13 6" xfId="43225" xr:uid="{00000000-0005-0000-0000-00001D4D0000}"/>
    <cellStyle name="SAPBEXformats 3 2 13 7" xfId="50448" xr:uid="{00000000-0005-0000-0000-00001E4D0000}"/>
    <cellStyle name="SAPBEXformats 3 2 14" xfId="7017" xr:uid="{00000000-0005-0000-0000-00001F4D0000}"/>
    <cellStyle name="SAPBEXformats 3 2 14 2" xfId="16807" xr:uid="{00000000-0005-0000-0000-0000204D0000}"/>
    <cellStyle name="SAPBEXformats 3 2 14 2 2" xfId="39203" xr:uid="{00000000-0005-0000-0000-0000214D0000}"/>
    <cellStyle name="SAPBEXformats 3 2 14 2 3" xfId="46121" xr:uid="{00000000-0005-0000-0000-0000224D0000}"/>
    <cellStyle name="SAPBEXformats 3 2 14 2 4" xfId="48545" xr:uid="{00000000-0005-0000-0000-0000234D0000}"/>
    <cellStyle name="SAPBEXformats 3 2 14 3" xfId="23774" xr:uid="{00000000-0005-0000-0000-0000244D0000}"/>
    <cellStyle name="SAPBEXformats 3 2 14 4" xfId="30210" xr:uid="{00000000-0005-0000-0000-0000254D0000}"/>
    <cellStyle name="SAPBEXformats 3 2 14 5" xfId="35567" xr:uid="{00000000-0005-0000-0000-0000264D0000}"/>
    <cellStyle name="SAPBEXformats 3 2 14 6" xfId="42575" xr:uid="{00000000-0005-0000-0000-0000274D0000}"/>
    <cellStyle name="SAPBEXformats 3 2 14 7" xfId="53287" xr:uid="{00000000-0005-0000-0000-0000284D0000}"/>
    <cellStyle name="SAPBEXformats 3 2 15" xfId="7131" xr:uid="{00000000-0005-0000-0000-0000294D0000}"/>
    <cellStyle name="SAPBEXformats 3 2 15 2" xfId="16921" xr:uid="{00000000-0005-0000-0000-00002A4D0000}"/>
    <cellStyle name="SAPBEXformats 3 2 15 2 2" xfId="39733" xr:uid="{00000000-0005-0000-0000-00002B4D0000}"/>
    <cellStyle name="SAPBEXformats 3 2 15 2 3" xfId="46651" xr:uid="{00000000-0005-0000-0000-00002C4D0000}"/>
    <cellStyle name="SAPBEXformats 3 2 15 2 4" xfId="49841" xr:uid="{00000000-0005-0000-0000-00002D4D0000}"/>
    <cellStyle name="SAPBEXformats 3 2 15 3" xfId="23884" xr:uid="{00000000-0005-0000-0000-00002E4D0000}"/>
    <cellStyle name="SAPBEXformats 3 2 15 4" xfId="30319" xr:uid="{00000000-0005-0000-0000-00002F4D0000}"/>
    <cellStyle name="SAPBEXformats 3 2 15 5" xfId="36110" xr:uid="{00000000-0005-0000-0000-0000304D0000}"/>
    <cellStyle name="SAPBEXformats 3 2 15 6" xfId="43105" xr:uid="{00000000-0005-0000-0000-0000314D0000}"/>
    <cellStyle name="SAPBEXformats 3 2 15 7" xfId="51046" xr:uid="{00000000-0005-0000-0000-0000324D0000}"/>
    <cellStyle name="SAPBEXformats 3 2 16" xfId="5910" xr:uid="{00000000-0005-0000-0000-0000334D0000}"/>
    <cellStyle name="SAPBEXformats 3 2 16 2" xfId="15763" xr:uid="{00000000-0005-0000-0000-0000344D0000}"/>
    <cellStyle name="SAPBEXformats 3 2 16 2 2" xfId="39241" xr:uid="{00000000-0005-0000-0000-0000354D0000}"/>
    <cellStyle name="SAPBEXformats 3 2 16 2 3" xfId="46159" xr:uid="{00000000-0005-0000-0000-0000364D0000}"/>
    <cellStyle name="SAPBEXformats 3 2 16 2 4" xfId="49716" xr:uid="{00000000-0005-0000-0000-0000374D0000}"/>
    <cellStyle name="SAPBEXformats 3 2 16 3" xfId="22788" xr:uid="{00000000-0005-0000-0000-0000384D0000}"/>
    <cellStyle name="SAPBEXformats 3 2 16 4" xfId="29249" xr:uid="{00000000-0005-0000-0000-0000394D0000}"/>
    <cellStyle name="SAPBEXformats 3 2 16 5" xfId="35605" xr:uid="{00000000-0005-0000-0000-00003A4D0000}"/>
    <cellStyle name="SAPBEXformats 3 2 16 6" xfId="42613" xr:uid="{00000000-0005-0000-0000-00003B4D0000}"/>
    <cellStyle name="SAPBEXformats 3 2 16 7" xfId="49031" xr:uid="{00000000-0005-0000-0000-00003C4D0000}"/>
    <cellStyle name="SAPBEXformats 3 2 17" xfId="6304" xr:uid="{00000000-0005-0000-0000-00003D4D0000}"/>
    <cellStyle name="SAPBEXformats 3 2 17 2" xfId="16149" xr:uid="{00000000-0005-0000-0000-00003E4D0000}"/>
    <cellStyle name="SAPBEXformats 3 2 17 2 2" xfId="39317" xr:uid="{00000000-0005-0000-0000-00003F4D0000}"/>
    <cellStyle name="SAPBEXformats 3 2 17 2 3" xfId="46235" xr:uid="{00000000-0005-0000-0000-0000404D0000}"/>
    <cellStyle name="SAPBEXformats 3 2 17 2 4" xfId="49751" xr:uid="{00000000-0005-0000-0000-0000414D0000}"/>
    <cellStyle name="SAPBEXformats 3 2 17 3" xfId="23158" xr:uid="{00000000-0005-0000-0000-0000424D0000}"/>
    <cellStyle name="SAPBEXformats 3 2 17 4" xfId="29612" xr:uid="{00000000-0005-0000-0000-0000434D0000}"/>
    <cellStyle name="SAPBEXformats 3 2 17 5" xfId="35683" xr:uid="{00000000-0005-0000-0000-0000444D0000}"/>
    <cellStyle name="SAPBEXformats 3 2 17 6" xfId="42689" xr:uid="{00000000-0005-0000-0000-0000454D0000}"/>
    <cellStyle name="SAPBEXformats 3 2 17 7" xfId="50870" xr:uid="{00000000-0005-0000-0000-0000464D0000}"/>
    <cellStyle name="SAPBEXformats 3 2 18" xfId="7152" xr:uid="{00000000-0005-0000-0000-0000474D0000}"/>
    <cellStyle name="SAPBEXformats 3 2 18 2" xfId="16942" xr:uid="{00000000-0005-0000-0000-0000484D0000}"/>
    <cellStyle name="SAPBEXformats 3 2 18 2 2" xfId="40197" xr:uid="{00000000-0005-0000-0000-0000494D0000}"/>
    <cellStyle name="SAPBEXformats 3 2 18 2 3" xfId="47115" xr:uid="{00000000-0005-0000-0000-00004A4D0000}"/>
    <cellStyle name="SAPBEXformats 3 2 18 2 4" xfId="50488" xr:uid="{00000000-0005-0000-0000-00004B4D0000}"/>
    <cellStyle name="SAPBEXformats 3 2 18 3" xfId="23905" xr:uid="{00000000-0005-0000-0000-00004C4D0000}"/>
    <cellStyle name="SAPBEXformats 3 2 18 4" xfId="30339" xr:uid="{00000000-0005-0000-0000-00004D4D0000}"/>
    <cellStyle name="SAPBEXformats 3 2 18 5" xfId="36612" xr:uid="{00000000-0005-0000-0000-00004E4D0000}"/>
    <cellStyle name="SAPBEXformats 3 2 18 6" xfId="43569" xr:uid="{00000000-0005-0000-0000-00004F4D0000}"/>
    <cellStyle name="SAPBEXformats 3 2 18 7" xfId="50282" xr:uid="{00000000-0005-0000-0000-0000504D0000}"/>
    <cellStyle name="SAPBEXformats 3 2 19" xfId="7276" xr:uid="{00000000-0005-0000-0000-0000514D0000}"/>
    <cellStyle name="SAPBEXformats 3 2 19 2" xfId="17062" xr:uid="{00000000-0005-0000-0000-0000524D0000}"/>
    <cellStyle name="SAPBEXformats 3 2 19 2 2" xfId="39620" xr:uid="{00000000-0005-0000-0000-0000534D0000}"/>
    <cellStyle name="SAPBEXformats 3 2 19 2 3" xfId="46538" xr:uid="{00000000-0005-0000-0000-0000544D0000}"/>
    <cellStyle name="SAPBEXformats 3 2 19 2 4" xfId="51400" xr:uid="{00000000-0005-0000-0000-0000554D0000}"/>
    <cellStyle name="SAPBEXformats 3 2 19 3" xfId="24025" xr:uid="{00000000-0005-0000-0000-0000564D0000}"/>
    <cellStyle name="SAPBEXformats 3 2 19 4" xfId="30456" xr:uid="{00000000-0005-0000-0000-0000574D0000}"/>
    <cellStyle name="SAPBEXformats 3 2 19 5" xfId="35993" xr:uid="{00000000-0005-0000-0000-0000584D0000}"/>
    <cellStyle name="SAPBEXformats 3 2 19 6" xfId="42992" xr:uid="{00000000-0005-0000-0000-0000594D0000}"/>
    <cellStyle name="SAPBEXformats 3 2 19 7" xfId="51293" xr:uid="{00000000-0005-0000-0000-00005A4D0000}"/>
    <cellStyle name="SAPBEXformats 3 2 2" xfId="2665" xr:uid="{00000000-0005-0000-0000-00005B4D0000}"/>
    <cellStyle name="SAPBEXformats 3 2 2 2" xfId="12898" xr:uid="{00000000-0005-0000-0000-00005C4D0000}"/>
    <cellStyle name="SAPBEXformats 3 2 2 2 2" xfId="20301" xr:uid="{00000000-0005-0000-0000-00005D4D0000}"/>
    <cellStyle name="SAPBEXformats 3 2 2 2 3" xfId="26911" xr:uid="{00000000-0005-0000-0000-00005E4D0000}"/>
    <cellStyle name="SAPBEXformats 3 2 2 2 4" xfId="37905" xr:uid="{00000000-0005-0000-0000-00005F4D0000}"/>
    <cellStyle name="SAPBEXformats 3 2 2 2 5" xfId="44845" xr:uid="{00000000-0005-0000-0000-0000604D0000}"/>
    <cellStyle name="SAPBEXformats 3 2 2 2 6" xfId="47815" xr:uid="{00000000-0005-0000-0000-0000614D0000}"/>
    <cellStyle name="SAPBEXformats 3 2 2 3" xfId="10490" xr:uid="{00000000-0005-0000-0000-0000624D0000}"/>
    <cellStyle name="SAPBEXformats 3 2 2 4" xfId="9974" xr:uid="{00000000-0005-0000-0000-0000634D0000}"/>
    <cellStyle name="SAPBEXformats 3 2 2 5" xfId="18802" xr:uid="{00000000-0005-0000-0000-0000644D0000}"/>
    <cellStyle name="SAPBEXformats 3 2 2 6" xfId="34162" xr:uid="{00000000-0005-0000-0000-0000654D0000}"/>
    <cellStyle name="SAPBEXformats 3 2 2 7" xfId="41294" xr:uid="{00000000-0005-0000-0000-0000664D0000}"/>
    <cellStyle name="SAPBEXformats 3 2 2 8" xfId="50853" xr:uid="{00000000-0005-0000-0000-0000674D0000}"/>
    <cellStyle name="SAPBEXformats 3 2 20" xfId="6550" xr:uid="{00000000-0005-0000-0000-0000684D0000}"/>
    <cellStyle name="SAPBEXformats 3 2 20 2" xfId="16393" xr:uid="{00000000-0005-0000-0000-0000694D0000}"/>
    <cellStyle name="SAPBEXformats 3 2 20 2 2" xfId="39606" xr:uid="{00000000-0005-0000-0000-00006A4D0000}"/>
    <cellStyle name="SAPBEXformats 3 2 20 2 3" xfId="46524" xr:uid="{00000000-0005-0000-0000-00006B4D0000}"/>
    <cellStyle name="SAPBEXformats 3 2 20 2 4" xfId="51752" xr:uid="{00000000-0005-0000-0000-00006C4D0000}"/>
    <cellStyle name="SAPBEXformats 3 2 20 3" xfId="23399" xr:uid="{00000000-0005-0000-0000-00006D4D0000}"/>
    <cellStyle name="SAPBEXformats 3 2 20 4" xfId="29849" xr:uid="{00000000-0005-0000-0000-00006E4D0000}"/>
    <cellStyle name="SAPBEXformats 3 2 20 5" xfId="35979" xr:uid="{00000000-0005-0000-0000-00006F4D0000}"/>
    <cellStyle name="SAPBEXformats 3 2 20 6" xfId="42978" xr:uid="{00000000-0005-0000-0000-0000704D0000}"/>
    <cellStyle name="SAPBEXformats 3 2 20 7" xfId="51404" xr:uid="{00000000-0005-0000-0000-0000714D0000}"/>
    <cellStyle name="SAPBEXformats 3 2 21" xfId="5869" xr:uid="{00000000-0005-0000-0000-0000724D0000}"/>
    <cellStyle name="SAPBEXformats 3 2 21 2" xfId="15722" xr:uid="{00000000-0005-0000-0000-0000734D0000}"/>
    <cellStyle name="SAPBEXformats 3 2 21 2 2" xfId="40448" xr:uid="{00000000-0005-0000-0000-0000744D0000}"/>
    <cellStyle name="SAPBEXformats 3 2 21 2 3" xfId="47366" xr:uid="{00000000-0005-0000-0000-0000754D0000}"/>
    <cellStyle name="SAPBEXformats 3 2 21 2 4" xfId="47736" xr:uid="{00000000-0005-0000-0000-0000764D0000}"/>
    <cellStyle name="SAPBEXformats 3 2 21 3" xfId="22747" xr:uid="{00000000-0005-0000-0000-0000774D0000}"/>
    <cellStyle name="SAPBEXformats 3 2 21 4" xfId="29208" xr:uid="{00000000-0005-0000-0000-0000784D0000}"/>
    <cellStyle name="SAPBEXformats 3 2 21 5" xfId="36864" xr:uid="{00000000-0005-0000-0000-0000794D0000}"/>
    <cellStyle name="SAPBEXformats 3 2 21 6" xfId="43820" xr:uid="{00000000-0005-0000-0000-00007A4D0000}"/>
    <cellStyle name="SAPBEXformats 3 2 21 7" xfId="54425" xr:uid="{00000000-0005-0000-0000-00007B4D0000}"/>
    <cellStyle name="SAPBEXformats 3 2 22" xfId="7066" xr:uid="{00000000-0005-0000-0000-00007C4D0000}"/>
    <cellStyle name="SAPBEXformats 3 2 22 2" xfId="16856" xr:uid="{00000000-0005-0000-0000-00007D4D0000}"/>
    <cellStyle name="SAPBEXformats 3 2 22 3" xfId="23821" xr:uid="{00000000-0005-0000-0000-00007E4D0000}"/>
    <cellStyle name="SAPBEXformats 3 2 22 4" xfId="30257" xr:uid="{00000000-0005-0000-0000-00007F4D0000}"/>
    <cellStyle name="SAPBEXformats 3 2 22 5" xfId="37118" xr:uid="{00000000-0005-0000-0000-0000804D0000}"/>
    <cellStyle name="SAPBEXformats 3 2 22 6" xfId="44064" xr:uid="{00000000-0005-0000-0000-0000814D0000}"/>
    <cellStyle name="SAPBEXformats 3 2 22 7" xfId="52758" xr:uid="{00000000-0005-0000-0000-0000824D0000}"/>
    <cellStyle name="SAPBEXformats 3 2 23" xfId="8422" xr:uid="{00000000-0005-0000-0000-0000834D0000}"/>
    <cellStyle name="SAPBEXformats 3 2 23 2" xfId="18206" xr:uid="{00000000-0005-0000-0000-0000844D0000}"/>
    <cellStyle name="SAPBEXformats 3 2 23 3" xfId="25143" xr:uid="{00000000-0005-0000-0000-0000854D0000}"/>
    <cellStyle name="SAPBEXformats 3 2 23 4" xfId="31556" xr:uid="{00000000-0005-0000-0000-0000864D0000}"/>
    <cellStyle name="SAPBEXformats 3 2 24" xfId="7977" xr:uid="{00000000-0005-0000-0000-0000874D0000}"/>
    <cellStyle name="SAPBEXformats 3 2 24 2" xfId="17761" xr:uid="{00000000-0005-0000-0000-0000884D0000}"/>
    <cellStyle name="SAPBEXformats 3 2 24 3" xfId="24710" xr:uid="{00000000-0005-0000-0000-0000894D0000}"/>
    <cellStyle name="SAPBEXformats 3 2 24 4" xfId="31131" xr:uid="{00000000-0005-0000-0000-00008A4D0000}"/>
    <cellStyle name="SAPBEXformats 3 2 25" xfId="8524" xr:uid="{00000000-0005-0000-0000-00008B4D0000}"/>
    <cellStyle name="SAPBEXformats 3 2 25 2" xfId="18308" xr:uid="{00000000-0005-0000-0000-00008C4D0000}"/>
    <cellStyle name="SAPBEXformats 3 2 25 3" xfId="25244" xr:uid="{00000000-0005-0000-0000-00008D4D0000}"/>
    <cellStyle name="SAPBEXformats 3 2 25 4" xfId="31657" xr:uid="{00000000-0005-0000-0000-00008E4D0000}"/>
    <cellStyle name="SAPBEXformats 3 2 26" xfId="8198" xr:uid="{00000000-0005-0000-0000-00008F4D0000}"/>
    <cellStyle name="SAPBEXformats 3 2 26 2" xfId="17982" xr:uid="{00000000-0005-0000-0000-0000904D0000}"/>
    <cellStyle name="SAPBEXformats 3 2 26 3" xfId="24926" xr:uid="{00000000-0005-0000-0000-0000914D0000}"/>
    <cellStyle name="SAPBEXformats 3 2 26 4" xfId="31345" xr:uid="{00000000-0005-0000-0000-0000924D0000}"/>
    <cellStyle name="SAPBEXformats 3 2 27" xfId="8067" xr:uid="{00000000-0005-0000-0000-0000934D0000}"/>
    <cellStyle name="SAPBEXformats 3 2 27 2" xfId="17851" xr:uid="{00000000-0005-0000-0000-0000944D0000}"/>
    <cellStyle name="SAPBEXformats 3 2 27 3" xfId="24799" xr:uid="{00000000-0005-0000-0000-0000954D0000}"/>
    <cellStyle name="SAPBEXformats 3 2 27 4" xfId="31220" xr:uid="{00000000-0005-0000-0000-0000964D0000}"/>
    <cellStyle name="SAPBEXformats 3 2 28" xfId="8870" xr:uid="{00000000-0005-0000-0000-0000974D0000}"/>
    <cellStyle name="SAPBEXformats 3 2 28 2" xfId="18653" xr:uid="{00000000-0005-0000-0000-0000984D0000}"/>
    <cellStyle name="SAPBEXformats 3 2 28 3" xfId="25579" xr:uid="{00000000-0005-0000-0000-0000994D0000}"/>
    <cellStyle name="SAPBEXformats 3 2 28 4" xfId="31989" xr:uid="{00000000-0005-0000-0000-00009A4D0000}"/>
    <cellStyle name="SAPBEXformats 3 2 29" xfId="8852" xr:uid="{00000000-0005-0000-0000-00009B4D0000}"/>
    <cellStyle name="SAPBEXformats 3 2 29 2" xfId="18635" xr:uid="{00000000-0005-0000-0000-00009C4D0000}"/>
    <cellStyle name="SAPBEXformats 3 2 29 3" xfId="25561" xr:uid="{00000000-0005-0000-0000-00009D4D0000}"/>
    <cellStyle name="SAPBEXformats 3 2 29 4" xfId="31971" xr:uid="{00000000-0005-0000-0000-00009E4D0000}"/>
    <cellStyle name="SAPBEXformats 3 2 3" xfId="3726" xr:uid="{00000000-0005-0000-0000-00009F4D0000}"/>
    <cellStyle name="SAPBEXformats 3 2 3 2" xfId="13649" xr:uid="{00000000-0005-0000-0000-0000A04D0000}"/>
    <cellStyle name="SAPBEXformats 3 2 3 2 2" xfId="37655" xr:uid="{00000000-0005-0000-0000-0000A14D0000}"/>
    <cellStyle name="SAPBEXformats 3 2 3 2 3" xfId="44599" xr:uid="{00000000-0005-0000-0000-0000A24D0000}"/>
    <cellStyle name="SAPBEXformats 3 2 3 2 4" xfId="52943" xr:uid="{00000000-0005-0000-0000-0000A34D0000}"/>
    <cellStyle name="SAPBEXformats 3 2 3 3" xfId="20805" xr:uid="{00000000-0005-0000-0000-0000A44D0000}"/>
    <cellStyle name="SAPBEXformats 3 2 3 4" xfId="27304" xr:uid="{00000000-0005-0000-0000-0000A54D0000}"/>
    <cellStyle name="SAPBEXformats 3 2 3 5" xfId="33914" xr:uid="{00000000-0005-0000-0000-0000A64D0000}"/>
    <cellStyle name="SAPBEXformats 3 2 3 6" xfId="41048" xr:uid="{00000000-0005-0000-0000-0000A74D0000}"/>
    <cellStyle name="SAPBEXformats 3 2 3 7" xfId="51759" xr:uid="{00000000-0005-0000-0000-0000A84D0000}"/>
    <cellStyle name="SAPBEXformats 3 2 30" xfId="11690" xr:uid="{00000000-0005-0000-0000-0000A94D0000}"/>
    <cellStyle name="SAPBEXformats 3 2 30 2" xfId="19149" xr:uid="{00000000-0005-0000-0000-0000AA4D0000}"/>
    <cellStyle name="SAPBEXformats 3 2 30 3" xfId="25781" xr:uid="{00000000-0005-0000-0000-0000AB4D0000}"/>
    <cellStyle name="SAPBEXformats 3 2 31" xfId="9423" xr:uid="{00000000-0005-0000-0000-0000AC4D0000}"/>
    <cellStyle name="SAPBEXformats 3 2 32" xfId="13505" xr:uid="{00000000-0005-0000-0000-0000AD4D0000}"/>
    <cellStyle name="SAPBEXformats 3 2 33" xfId="32165" xr:uid="{00000000-0005-0000-0000-0000AE4D0000}"/>
    <cellStyle name="SAPBEXformats 3 2 34" xfId="32155" xr:uid="{00000000-0005-0000-0000-0000AF4D0000}"/>
    <cellStyle name="SAPBEXformats 3 2 35" xfId="49108" xr:uid="{00000000-0005-0000-0000-0000B04D0000}"/>
    <cellStyle name="SAPBEXformats 3 2 4" xfId="3993" xr:uid="{00000000-0005-0000-0000-0000B14D0000}"/>
    <cellStyle name="SAPBEXformats 3 2 4 2" xfId="13880" xr:uid="{00000000-0005-0000-0000-0000B24D0000}"/>
    <cellStyle name="SAPBEXformats 3 2 4 2 2" xfId="37475" xr:uid="{00000000-0005-0000-0000-0000B34D0000}"/>
    <cellStyle name="SAPBEXformats 3 2 4 2 3" xfId="44420" xr:uid="{00000000-0005-0000-0000-0000B44D0000}"/>
    <cellStyle name="SAPBEXformats 3 2 4 2 4" xfId="51222" xr:uid="{00000000-0005-0000-0000-0000B54D0000}"/>
    <cellStyle name="SAPBEXformats 3 2 4 3" xfId="20976" xr:uid="{00000000-0005-0000-0000-0000B64D0000}"/>
    <cellStyle name="SAPBEXformats 3 2 4 4" xfId="27472" xr:uid="{00000000-0005-0000-0000-0000B74D0000}"/>
    <cellStyle name="SAPBEXformats 3 2 4 5" xfId="33734" xr:uid="{00000000-0005-0000-0000-0000B84D0000}"/>
    <cellStyle name="SAPBEXformats 3 2 4 6" xfId="40869" xr:uid="{00000000-0005-0000-0000-0000B94D0000}"/>
    <cellStyle name="SAPBEXformats 3 2 4 7" xfId="52624" xr:uid="{00000000-0005-0000-0000-0000BA4D0000}"/>
    <cellStyle name="SAPBEXformats 3 2 5" xfId="4958" xr:uid="{00000000-0005-0000-0000-0000BB4D0000}"/>
    <cellStyle name="SAPBEXformats 3 2 5 2" xfId="14815" xr:uid="{00000000-0005-0000-0000-0000BC4D0000}"/>
    <cellStyle name="SAPBEXformats 3 2 5 2 2" xfId="38142" xr:uid="{00000000-0005-0000-0000-0000BD4D0000}"/>
    <cellStyle name="SAPBEXformats 3 2 5 2 3" xfId="45066" xr:uid="{00000000-0005-0000-0000-0000BE4D0000}"/>
    <cellStyle name="SAPBEXformats 3 2 5 2 4" xfId="50151" xr:uid="{00000000-0005-0000-0000-0000BF4D0000}"/>
    <cellStyle name="SAPBEXformats 3 2 5 3" xfId="21861" xr:uid="{00000000-0005-0000-0000-0000C04D0000}"/>
    <cellStyle name="SAPBEXformats 3 2 5 4" xfId="28325" xr:uid="{00000000-0005-0000-0000-0000C14D0000}"/>
    <cellStyle name="SAPBEXformats 3 2 5 5" xfId="34476" xr:uid="{00000000-0005-0000-0000-0000C24D0000}"/>
    <cellStyle name="SAPBEXformats 3 2 5 6" xfId="41520" xr:uid="{00000000-0005-0000-0000-0000C34D0000}"/>
    <cellStyle name="SAPBEXformats 3 2 5 7" xfId="50888" xr:uid="{00000000-0005-0000-0000-0000C44D0000}"/>
    <cellStyle name="SAPBEXformats 3 2 6" xfId="4221" xr:uid="{00000000-0005-0000-0000-0000C54D0000}"/>
    <cellStyle name="SAPBEXformats 3 2 6 2" xfId="14084" xr:uid="{00000000-0005-0000-0000-0000C64D0000}"/>
    <cellStyle name="SAPBEXformats 3 2 6 2 2" xfId="38190" xr:uid="{00000000-0005-0000-0000-0000C74D0000}"/>
    <cellStyle name="SAPBEXformats 3 2 6 2 3" xfId="45112" xr:uid="{00000000-0005-0000-0000-0000C84D0000}"/>
    <cellStyle name="SAPBEXformats 3 2 6 2 4" xfId="50050" xr:uid="{00000000-0005-0000-0000-0000C94D0000}"/>
    <cellStyle name="SAPBEXformats 3 2 6 3" xfId="21146" xr:uid="{00000000-0005-0000-0000-0000CA4D0000}"/>
    <cellStyle name="SAPBEXformats 3 2 6 4" xfId="27621" xr:uid="{00000000-0005-0000-0000-0000CB4D0000}"/>
    <cellStyle name="SAPBEXformats 3 2 6 5" xfId="34524" xr:uid="{00000000-0005-0000-0000-0000CC4D0000}"/>
    <cellStyle name="SAPBEXformats 3 2 6 6" xfId="41566" xr:uid="{00000000-0005-0000-0000-0000CD4D0000}"/>
    <cellStyle name="SAPBEXformats 3 2 6 7" xfId="53534" xr:uid="{00000000-0005-0000-0000-0000CE4D0000}"/>
    <cellStyle name="SAPBEXformats 3 2 7" xfId="4276" xr:uid="{00000000-0005-0000-0000-0000CF4D0000}"/>
    <cellStyle name="SAPBEXformats 3 2 7 2" xfId="14139" xr:uid="{00000000-0005-0000-0000-0000D04D0000}"/>
    <cellStyle name="SAPBEXformats 3 2 7 2 2" xfId="37745" xr:uid="{00000000-0005-0000-0000-0000D14D0000}"/>
    <cellStyle name="SAPBEXformats 3 2 7 2 3" xfId="44689" xr:uid="{00000000-0005-0000-0000-0000D24D0000}"/>
    <cellStyle name="SAPBEXformats 3 2 7 2 4" xfId="48438" xr:uid="{00000000-0005-0000-0000-0000D34D0000}"/>
    <cellStyle name="SAPBEXformats 3 2 7 3" xfId="21201" xr:uid="{00000000-0005-0000-0000-0000D44D0000}"/>
    <cellStyle name="SAPBEXformats 3 2 7 4" xfId="27675" xr:uid="{00000000-0005-0000-0000-0000D54D0000}"/>
    <cellStyle name="SAPBEXformats 3 2 7 5" xfId="34004" xr:uid="{00000000-0005-0000-0000-0000D64D0000}"/>
    <cellStyle name="SAPBEXformats 3 2 7 6" xfId="41138" xr:uid="{00000000-0005-0000-0000-0000D74D0000}"/>
    <cellStyle name="SAPBEXformats 3 2 7 7" xfId="50309" xr:uid="{00000000-0005-0000-0000-0000D84D0000}"/>
    <cellStyle name="SAPBEXformats 3 2 8" xfId="5184" xr:uid="{00000000-0005-0000-0000-0000D94D0000}"/>
    <cellStyle name="SAPBEXformats 3 2 8 2" xfId="15041" xr:uid="{00000000-0005-0000-0000-0000DA4D0000}"/>
    <cellStyle name="SAPBEXformats 3 2 8 2 2" xfId="38329" xr:uid="{00000000-0005-0000-0000-0000DB4D0000}"/>
    <cellStyle name="SAPBEXformats 3 2 8 2 3" xfId="45247" xr:uid="{00000000-0005-0000-0000-0000DC4D0000}"/>
    <cellStyle name="SAPBEXformats 3 2 8 2 4" xfId="50239" xr:uid="{00000000-0005-0000-0000-0000DD4D0000}"/>
    <cellStyle name="SAPBEXformats 3 2 8 3" xfId="22083" xr:uid="{00000000-0005-0000-0000-0000DE4D0000}"/>
    <cellStyle name="SAPBEXformats 3 2 8 4" xfId="28546" xr:uid="{00000000-0005-0000-0000-0000DF4D0000}"/>
    <cellStyle name="SAPBEXformats 3 2 8 5" xfId="34663" xr:uid="{00000000-0005-0000-0000-0000E04D0000}"/>
    <cellStyle name="SAPBEXformats 3 2 8 6" xfId="41701" xr:uid="{00000000-0005-0000-0000-0000E14D0000}"/>
    <cellStyle name="SAPBEXformats 3 2 8 7" xfId="52225" xr:uid="{00000000-0005-0000-0000-0000E24D0000}"/>
    <cellStyle name="SAPBEXformats 3 2 9" xfId="4754" xr:uid="{00000000-0005-0000-0000-0000E34D0000}"/>
    <cellStyle name="SAPBEXformats 3 2 9 2" xfId="14616" xr:uid="{00000000-0005-0000-0000-0000E44D0000}"/>
    <cellStyle name="SAPBEXformats 3 2 9 2 2" xfId="38122" xr:uid="{00000000-0005-0000-0000-0000E54D0000}"/>
    <cellStyle name="SAPBEXformats 3 2 9 2 3" xfId="45047" xr:uid="{00000000-0005-0000-0000-0000E64D0000}"/>
    <cellStyle name="SAPBEXformats 3 2 9 2 4" xfId="49762" xr:uid="{00000000-0005-0000-0000-0000E74D0000}"/>
    <cellStyle name="SAPBEXformats 3 2 9 3" xfId="21665" xr:uid="{00000000-0005-0000-0000-0000E84D0000}"/>
    <cellStyle name="SAPBEXformats 3 2 9 4" xfId="28135" xr:uid="{00000000-0005-0000-0000-0000E94D0000}"/>
    <cellStyle name="SAPBEXformats 3 2 9 5" xfId="34457" xr:uid="{00000000-0005-0000-0000-0000EA4D0000}"/>
    <cellStyle name="SAPBEXformats 3 2 9 6" xfId="41501" xr:uid="{00000000-0005-0000-0000-0000EB4D0000}"/>
    <cellStyle name="SAPBEXformats 3 2 9 7" xfId="53778" xr:uid="{00000000-0005-0000-0000-0000EC4D0000}"/>
    <cellStyle name="SAPBEXformats 3 20" xfId="7910" xr:uid="{00000000-0005-0000-0000-0000ED4D0000}"/>
    <cellStyle name="SAPBEXformats 3 20 2" xfId="17694" xr:uid="{00000000-0005-0000-0000-0000EE4D0000}"/>
    <cellStyle name="SAPBEXformats 3 20 3" xfId="24646" xr:uid="{00000000-0005-0000-0000-0000EF4D0000}"/>
    <cellStyle name="SAPBEXformats 3 20 4" xfId="31068" xr:uid="{00000000-0005-0000-0000-0000F04D0000}"/>
    <cellStyle name="SAPBEXformats 3 21" xfId="8358" xr:uid="{00000000-0005-0000-0000-0000F14D0000}"/>
    <cellStyle name="SAPBEXformats 3 21 2" xfId="18142" xr:uid="{00000000-0005-0000-0000-0000F24D0000}"/>
    <cellStyle name="SAPBEXformats 3 21 3" xfId="25081" xr:uid="{00000000-0005-0000-0000-0000F34D0000}"/>
    <cellStyle name="SAPBEXformats 3 21 4" xfId="31497" xr:uid="{00000000-0005-0000-0000-0000F44D0000}"/>
    <cellStyle name="SAPBEXformats 3 22" xfId="11578" xr:uid="{00000000-0005-0000-0000-0000F54D0000}"/>
    <cellStyle name="SAPBEXformats 3 22 2" xfId="19037" xr:uid="{00000000-0005-0000-0000-0000F64D0000}"/>
    <cellStyle name="SAPBEXformats 3 22 3" xfId="25669" xr:uid="{00000000-0005-0000-0000-0000F74D0000}"/>
    <cellStyle name="SAPBEXformats 3 23" xfId="9293" xr:uid="{00000000-0005-0000-0000-0000F84D0000}"/>
    <cellStyle name="SAPBEXformats 3 24" xfId="12623" xr:uid="{00000000-0005-0000-0000-0000F94D0000}"/>
    <cellStyle name="SAPBEXformats 3 25" xfId="52747" xr:uid="{00000000-0005-0000-0000-0000FA4D0000}"/>
    <cellStyle name="SAPBEXformats 3 3" xfId="931" xr:uid="{00000000-0005-0000-0000-0000FB4D0000}"/>
    <cellStyle name="SAPBEXformats 3 3 2" xfId="2765" xr:uid="{00000000-0005-0000-0000-0000FC4D0000}"/>
    <cellStyle name="SAPBEXformats 3 3 2 2" xfId="12993" xr:uid="{00000000-0005-0000-0000-0000FD4D0000}"/>
    <cellStyle name="SAPBEXformats 3 3 2 2 2" xfId="20390" xr:uid="{00000000-0005-0000-0000-0000FE4D0000}"/>
    <cellStyle name="SAPBEXformats 3 3 2 2 3" xfId="26997" xr:uid="{00000000-0005-0000-0000-0000FF4D0000}"/>
    <cellStyle name="SAPBEXformats 3 3 2 3" xfId="10637" xr:uid="{00000000-0005-0000-0000-0000004E0000}"/>
    <cellStyle name="SAPBEXformats 3 3 2 4" xfId="9354" xr:uid="{00000000-0005-0000-0000-0000014E0000}"/>
    <cellStyle name="SAPBEXformats 3 3 2 5" xfId="9141" xr:uid="{00000000-0005-0000-0000-0000024E0000}"/>
    <cellStyle name="SAPBEXformats 3 3 2 6" xfId="37488" xr:uid="{00000000-0005-0000-0000-0000034E0000}"/>
    <cellStyle name="SAPBEXformats 3 3 2 7" xfId="44433" xr:uid="{00000000-0005-0000-0000-0000044E0000}"/>
    <cellStyle name="SAPBEXformats 3 3 2 8" xfId="50746" xr:uid="{00000000-0005-0000-0000-0000054E0000}"/>
    <cellStyle name="SAPBEXformats 3 3 3" xfId="11810" xr:uid="{00000000-0005-0000-0000-0000064E0000}"/>
    <cellStyle name="SAPBEXformats 3 3 3 2" xfId="19269" xr:uid="{00000000-0005-0000-0000-0000074E0000}"/>
    <cellStyle name="SAPBEXformats 3 3 3 3" xfId="25901" xr:uid="{00000000-0005-0000-0000-0000084E0000}"/>
    <cellStyle name="SAPBEXformats 3 3 4" xfId="9631" xr:uid="{00000000-0005-0000-0000-0000094E0000}"/>
    <cellStyle name="SAPBEXformats 3 3 5" xfId="10207" xr:uid="{00000000-0005-0000-0000-00000A4E0000}"/>
    <cellStyle name="SAPBEXformats 3 3 6" xfId="33747" xr:uid="{00000000-0005-0000-0000-00000B4E0000}"/>
    <cellStyle name="SAPBEXformats 3 3 7" xfId="40882" xr:uid="{00000000-0005-0000-0000-00000C4E0000}"/>
    <cellStyle name="SAPBEXformats 3 3 8" xfId="54223" xr:uid="{00000000-0005-0000-0000-00000D4E0000}"/>
    <cellStyle name="SAPBEXformats 3 4" xfId="1206" xr:uid="{00000000-0005-0000-0000-00000E4E0000}"/>
    <cellStyle name="SAPBEXformats 3 4 2" xfId="10835" xr:uid="{00000000-0005-0000-0000-00000F4E0000}"/>
    <cellStyle name="SAPBEXformats 3 4 2 2" xfId="9524" xr:uid="{00000000-0005-0000-0000-0000104E0000}"/>
    <cellStyle name="SAPBEXformats 3 4 2 3" xfId="37620" xr:uid="{00000000-0005-0000-0000-0000114E0000}"/>
    <cellStyle name="SAPBEXformats 3 4 2 4" xfId="44564" xr:uid="{00000000-0005-0000-0000-0000124E0000}"/>
    <cellStyle name="SAPBEXformats 3 4 2 5" xfId="54416" xr:uid="{00000000-0005-0000-0000-0000134E0000}"/>
    <cellStyle name="SAPBEXformats 3 4 3" xfId="11985" xr:uid="{00000000-0005-0000-0000-0000144E0000}"/>
    <cellStyle name="SAPBEXformats 3 4 3 2" xfId="19444" xr:uid="{00000000-0005-0000-0000-0000154E0000}"/>
    <cellStyle name="SAPBEXformats 3 4 3 3" xfId="26071" xr:uid="{00000000-0005-0000-0000-0000164E0000}"/>
    <cellStyle name="SAPBEXformats 3 4 4" xfId="9874" xr:uid="{00000000-0005-0000-0000-0000174E0000}"/>
    <cellStyle name="SAPBEXformats 3 4 5" xfId="13284" xr:uid="{00000000-0005-0000-0000-0000184E0000}"/>
    <cellStyle name="SAPBEXformats 3 4 6" xfId="33879" xr:uid="{00000000-0005-0000-0000-0000194E0000}"/>
    <cellStyle name="SAPBEXformats 3 4 7" xfId="41013" xr:uid="{00000000-0005-0000-0000-00001A4E0000}"/>
    <cellStyle name="SAPBEXformats 3 4 8" xfId="53541" xr:uid="{00000000-0005-0000-0000-00001B4E0000}"/>
    <cellStyle name="SAPBEXformats 3 5" xfId="1166" xr:uid="{00000000-0005-0000-0000-00001C4E0000}"/>
    <cellStyle name="SAPBEXformats 3 5 2" xfId="10123" xr:uid="{00000000-0005-0000-0000-00001D4E0000}"/>
    <cellStyle name="SAPBEXformats 3 5 2 2" xfId="9089" xr:uid="{00000000-0005-0000-0000-00001E4E0000}"/>
    <cellStyle name="SAPBEXformats 3 5 2 3" xfId="38757" xr:uid="{00000000-0005-0000-0000-00001F4E0000}"/>
    <cellStyle name="SAPBEXformats 3 5 2 4" xfId="45675" xr:uid="{00000000-0005-0000-0000-0000204E0000}"/>
    <cellStyle name="SAPBEXformats 3 5 2 5" xfId="48652" xr:uid="{00000000-0005-0000-0000-0000214E0000}"/>
    <cellStyle name="SAPBEXformats 3 5 3" xfId="10795" xr:uid="{00000000-0005-0000-0000-0000224E0000}"/>
    <cellStyle name="SAPBEXformats 3 5 3 2" xfId="9533" xr:uid="{00000000-0005-0000-0000-0000234E0000}"/>
    <cellStyle name="SAPBEXformats 3 5 4" xfId="11948" xr:uid="{00000000-0005-0000-0000-0000244E0000}"/>
    <cellStyle name="SAPBEXformats 3 5 4 2" xfId="19407" xr:uid="{00000000-0005-0000-0000-0000254E0000}"/>
    <cellStyle name="SAPBEXformats 3 5 4 3" xfId="26034" xr:uid="{00000000-0005-0000-0000-0000264E0000}"/>
    <cellStyle name="SAPBEXformats 3 5 5" xfId="9834" xr:uid="{00000000-0005-0000-0000-0000274E0000}"/>
    <cellStyle name="SAPBEXformats 3 5 6" xfId="11259" xr:uid="{00000000-0005-0000-0000-0000284E0000}"/>
    <cellStyle name="SAPBEXformats 3 5 7" xfId="35092" xr:uid="{00000000-0005-0000-0000-0000294E0000}"/>
    <cellStyle name="SAPBEXformats 3 5 8" xfId="42129" xr:uid="{00000000-0005-0000-0000-00002A4E0000}"/>
    <cellStyle name="SAPBEXformats 3 5 9" xfId="53739" xr:uid="{00000000-0005-0000-0000-00002B4E0000}"/>
    <cellStyle name="SAPBEXformats 3 6" xfId="1520" xr:uid="{00000000-0005-0000-0000-00002C4E0000}"/>
    <cellStyle name="SAPBEXformats 3 6 2" xfId="12179" xr:uid="{00000000-0005-0000-0000-00002D4E0000}"/>
    <cellStyle name="SAPBEXformats 3 6 2 2" xfId="19638" xr:uid="{00000000-0005-0000-0000-00002E4E0000}"/>
    <cellStyle name="SAPBEXformats 3 6 2 3" xfId="26261" xr:uid="{00000000-0005-0000-0000-00002F4E0000}"/>
    <cellStyle name="SAPBEXformats 3 6 2 4" xfId="38914" xr:uid="{00000000-0005-0000-0000-0000304E0000}"/>
    <cellStyle name="SAPBEXformats 3 6 2 5" xfId="45832" xr:uid="{00000000-0005-0000-0000-0000314E0000}"/>
    <cellStyle name="SAPBEXformats 3 6 2 6" xfId="49865" xr:uid="{00000000-0005-0000-0000-0000324E0000}"/>
    <cellStyle name="SAPBEXformats 3 6 3" xfId="11072" xr:uid="{00000000-0005-0000-0000-0000334E0000}"/>
    <cellStyle name="SAPBEXformats 3 6 4" xfId="18724" xr:uid="{00000000-0005-0000-0000-0000344E0000}"/>
    <cellStyle name="SAPBEXformats 3 6 5" xfId="35251" xr:uid="{00000000-0005-0000-0000-0000354E0000}"/>
    <cellStyle name="SAPBEXformats 3 6 6" xfId="42286" xr:uid="{00000000-0005-0000-0000-0000364E0000}"/>
    <cellStyle name="SAPBEXformats 3 6 7" xfId="50315" xr:uid="{00000000-0005-0000-0000-0000374E0000}"/>
    <cellStyle name="SAPBEXformats 3 7" xfId="1947" xr:uid="{00000000-0005-0000-0000-0000384E0000}"/>
    <cellStyle name="SAPBEXformats 3 7 2" xfId="12299" xr:uid="{00000000-0005-0000-0000-0000394E0000}"/>
    <cellStyle name="SAPBEXformats 3 7 2 2" xfId="19758" xr:uid="{00000000-0005-0000-0000-00003A4E0000}"/>
    <cellStyle name="SAPBEXformats 3 7 2 3" xfId="26381" xr:uid="{00000000-0005-0000-0000-00003B4E0000}"/>
    <cellStyle name="SAPBEXformats 3 7 2 4" xfId="39357" xr:uid="{00000000-0005-0000-0000-00003C4E0000}"/>
    <cellStyle name="SAPBEXformats 3 7 2 5" xfId="46275" xr:uid="{00000000-0005-0000-0000-00003D4E0000}"/>
    <cellStyle name="SAPBEXformats 3 7 2 6" xfId="50104" xr:uid="{00000000-0005-0000-0000-00003E4E0000}"/>
    <cellStyle name="SAPBEXformats 3 7 3" xfId="11369" xr:uid="{00000000-0005-0000-0000-00003F4E0000}"/>
    <cellStyle name="SAPBEXformats 3 7 4" xfId="18902" xr:uid="{00000000-0005-0000-0000-0000404E0000}"/>
    <cellStyle name="SAPBEXformats 3 7 5" xfId="35723" xr:uid="{00000000-0005-0000-0000-0000414E0000}"/>
    <cellStyle name="SAPBEXformats 3 7 6" xfId="42729" xr:uid="{00000000-0005-0000-0000-0000424E0000}"/>
    <cellStyle name="SAPBEXformats 3 7 7" xfId="53600" xr:uid="{00000000-0005-0000-0000-0000434E0000}"/>
    <cellStyle name="SAPBEXformats 3 8" xfId="2159" xr:uid="{00000000-0005-0000-0000-0000444E0000}"/>
    <cellStyle name="SAPBEXformats 3 8 2" xfId="12423" xr:uid="{00000000-0005-0000-0000-0000454E0000}"/>
    <cellStyle name="SAPBEXformats 3 8 2 2" xfId="19879" xr:uid="{00000000-0005-0000-0000-0000464E0000}"/>
    <cellStyle name="SAPBEXformats 3 8 2 3" xfId="26501" xr:uid="{00000000-0005-0000-0000-0000474E0000}"/>
    <cellStyle name="SAPBEXformats 3 8 2 4" xfId="40383" xr:uid="{00000000-0005-0000-0000-0000484E0000}"/>
    <cellStyle name="SAPBEXformats 3 8 2 5" xfId="47301" xr:uid="{00000000-0005-0000-0000-0000494E0000}"/>
    <cellStyle name="SAPBEXformats 3 8 2 6" xfId="48010" xr:uid="{00000000-0005-0000-0000-00004A4E0000}"/>
    <cellStyle name="SAPBEXformats 3 8 3" xfId="10355" xr:uid="{00000000-0005-0000-0000-00004B4E0000}"/>
    <cellStyle name="SAPBEXformats 3 8 4" xfId="13252" xr:uid="{00000000-0005-0000-0000-00004C4E0000}"/>
    <cellStyle name="SAPBEXformats 3 8 5" xfId="18966" xr:uid="{00000000-0005-0000-0000-00004D4E0000}"/>
    <cellStyle name="SAPBEXformats 3 8 6" xfId="36799" xr:uid="{00000000-0005-0000-0000-00004E4E0000}"/>
    <cellStyle name="SAPBEXformats 3 8 7" xfId="43755" xr:uid="{00000000-0005-0000-0000-00004F4E0000}"/>
    <cellStyle name="SAPBEXformats 3 8 8" xfId="53576" xr:uid="{00000000-0005-0000-0000-0000504E0000}"/>
    <cellStyle name="SAPBEXformats 3 9" xfId="2313" xr:uid="{00000000-0005-0000-0000-0000514E0000}"/>
    <cellStyle name="SAPBEXformats 3 9 2" xfId="12566" xr:uid="{00000000-0005-0000-0000-0000524E0000}"/>
    <cellStyle name="SAPBEXformats 3 9 3" xfId="20003" xr:uid="{00000000-0005-0000-0000-0000534E0000}"/>
    <cellStyle name="SAPBEXformats 3 9 4" xfId="26621" xr:uid="{00000000-0005-0000-0000-0000544E0000}"/>
    <cellStyle name="SAPBEXformats 3 9 5" xfId="37053" xr:uid="{00000000-0005-0000-0000-0000554E0000}"/>
    <cellStyle name="SAPBEXformats 3 9 6" xfId="43999" xr:uid="{00000000-0005-0000-0000-0000564E0000}"/>
    <cellStyle name="SAPBEXformats 3 9 7" xfId="50254" xr:uid="{00000000-0005-0000-0000-0000574E0000}"/>
    <cellStyle name="SAPBEXformats 4" xfId="366" xr:uid="{00000000-0005-0000-0000-0000584E0000}"/>
    <cellStyle name="SAPBEXformats 4 10" xfId="5455" xr:uid="{00000000-0005-0000-0000-0000594E0000}"/>
    <cellStyle name="SAPBEXformats 4 10 2" xfId="15312" xr:uid="{00000000-0005-0000-0000-00005A4E0000}"/>
    <cellStyle name="SAPBEXformats 4 10 2 2" xfId="38553" xr:uid="{00000000-0005-0000-0000-00005B4E0000}"/>
    <cellStyle name="SAPBEXformats 4 10 2 3" xfId="45471" xr:uid="{00000000-0005-0000-0000-00005C4E0000}"/>
    <cellStyle name="SAPBEXformats 4 10 2 4" xfId="49361" xr:uid="{00000000-0005-0000-0000-00005D4E0000}"/>
    <cellStyle name="SAPBEXformats 4 10 3" xfId="22352" xr:uid="{00000000-0005-0000-0000-00005E4E0000}"/>
    <cellStyle name="SAPBEXformats 4 10 4" xfId="28814" xr:uid="{00000000-0005-0000-0000-00005F4E0000}"/>
    <cellStyle name="SAPBEXformats 4 10 5" xfId="34887" xr:uid="{00000000-0005-0000-0000-0000604E0000}"/>
    <cellStyle name="SAPBEXformats 4 10 6" xfId="41925" xr:uid="{00000000-0005-0000-0000-0000614E0000}"/>
    <cellStyle name="SAPBEXformats 4 10 7" xfId="54171" xr:uid="{00000000-0005-0000-0000-0000624E0000}"/>
    <cellStyle name="SAPBEXformats 4 11" xfId="6711" xr:uid="{00000000-0005-0000-0000-0000634E0000}"/>
    <cellStyle name="SAPBEXformats 4 11 2" xfId="16554" xr:uid="{00000000-0005-0000-0000-0000644E0000}"/>
    <cellStyle name="SAPBEXformats 4 11 2 2" xfId="39081" xr:uid="{00000000-0005-0000-0000-0000654E0000}"/>
    <cellStyle name="SAPBEXformats 4 11 2 3" xfId="45999" xr:uid="{00000000-0005-0000-0000-0000664E0000}"/>
    <cellStyle name="SAPBEXformats 4 11 2 4" xfId="49883" xr:uid="{00000000-0005-0000-0000-0000674E0000}"/>
    <cellStyle name="SAPBEXformats 4 11 3" xfId="23557" xr:uid="{00000000-0005-0000-0000-0000684E0000}"/>
    <cellStyle name="SAPBEXformats 4 11 4" xfId="30005" xr:uid="{00000000-0005-0000-0000-0000694E0000}"/>
    <cellStyle name="SAPBEXformats 4 11 5" xfId="35418" xr:uid="{00000000-0005-0000-0000-00006A4E0000}"/>
    <cellStyle name="SAPBEXformats 4 11 6" xfId="42453" xr:uid="{00000000-0005-0000-0000-00006B4E0000}"/>
    <cellStyle name="SAPBEXformats 4 11 7" xfId="52294" xr:uid="{00000000-0005-0000-0000-00006C4E0000}"/>
    <cellStyle name="SAPBEXformats 4 12" xfId="6970" xr:uid="{00000000-0005-0000-0000-00006D4E0000}"/>
    <cellStyle name="SAPBEXformats 4 12 2" xfId="16760" xr:uid="{00000000-0005-0000-0000-00006E4E0000}"/>
    <cellStyle name="SAPBEXformats 4 12 2 2" xfId="38876" xr:uid="{00000000-0005-0000-0000-00006F4E0000}"/>
    <cellStyle name="SAPBEXformats 4 12 2 3" xfId="45794" xr:uid="{00000000-0005-0000-0000-0000704E0000}"/>
    <cellStyle name="SAPBEXformats 4 12 2 4" xfId="49306" xr:uid="{00000000-0005-0000-0000-0000714E0000}"/>
    <cellStyle name="SAPBEXformats 4 12 3" xfId="23728" xr:uid="{00000000-0005-0000-0000-0000724E0000}"/>
    <cellStyle name="SAPBEXformats 4 12 4" xfId="30164" xr:uid="{00000000-0005-0000-0000-0000734E0000}"/>
    <cellStyle name="SAPBEXformats 4 12 5" xfId="35212" xr:uid="{00000000-0005-0000-0000-0000744E0000}"/>
    <cellStyle name="SAPBEXformats 4 12 6" xfId="42248" xr:uid="{00000000-0005-0000-0000-0000754E0000}"/>
    <cellStyle name="SAPBEXformats 4 12 7" xfId="51486" xr:uid="{00000000-0005-0000-0000-0000764E0000}"/>
    <cellStyle name="SAPBEXformats 4 13" xfId="6376" xr:uid="{00000000-0005-0000-0000-0000774E0000}"/>
    <cellStyle name="SAPBEXformats 4 13 2" xfId="16221" xr:uid="{00000000-0005-0000-0000-0000784E0000}"/>
    <cellStyle name="SAPBEXformats 4 13 2 2" xfId="39961" xr:uid="{00000000-0005-0000-0000-0000794E0000}"/>
    <cellStyle name="SAPBEXformats 4 13 2 3" xfId="46879" xr:uid="{00000000-0005-0000-0000-00007A4E0000}"/>
    <cellStyle name="SAPBEXformats 4 13 2 4" xfId="49590" xr:uid="{00000000-0005-0000-0000-00007B4E0000}"/>
    <cellStyle name="SAPBEXformats 4 13 3" xfId="23228" xr:uid="{00000000-0005-0000-0000-00007C4E0000}"/>
    <cellStyle name="SAPBEXformats 4 13 4" xfId="29682" xr:uid="{00000000-0005-0000-0000-00007D4E0000}"/>
    <cellStyle name="SAPBEXformats 4 13 5" xfId="36350" xr:uid="{00000000-0005-0000-0000-00007E4E0000}"/>
    <cellStyle name="SAPBEXformats 4 13 6" xfId="43333" xr:uid="{00000000-0005-0000-0000-00007F4E0000}"/>
    <cellStyle name="SAPBEXformats 4 13 7" xfId="53973" xr:uid="{00000000-0005-0000-0000-0000804E0000}"/>
    <cellStyle name="SAPBEXformats 4 14" xfId="5578" xr:uid="{00000000-0005-0000-0000-0000814E0000}"/>
    <cellStyle name="SAPBEXformats 4 14 2" xfId="15434" xr:uid="{00000000-0005-0000-0000-0000824E0000}"/>
    <cellStyle name="SAPBEXformats 4 14 2 2" xfId="40077" xr:uid="{00000000-0005-0000-0000-0000834E0000}"/>
    <cellStyle name="SAPBEXformats 4 14 2 3" xfId="46995" xr:uid="{00000000-0005-0000-0000-0000844E0000}"/>
    <cellStyle name="SAPBEXformats 4 14 2 4" xfId="49183" xr:uid="{00000000-0005-0000-0000-0000854E0000}"/>
    <cellStyle name="SAPBEXformats 4 14 3" xfId="22469" xr:uid="{00000000-0005-0000-0000-0000864E0000}"/>
    <cellStyle name="SAPBEXformats 4 14 4" xfId="28930" xr:uid="{00000000-0005-0000-0000-0000874E0000}"/>
    <cellStyle name="SAPBEXformats 4 14 5" xfId="36492" xr:uid="{00000000-0005-0000-0000-0000884E0000}"/>
    <cellStyle name="SAPBEXformats 4 14 6" xfId="43449" xr:uid="{00000000-0005-0000-0000-0000894E0000}"/>
    <cellStyle name="SAPBEXformats 4 14 7" xfId="50876" xr:uid="{00000000-0005-0000-0000-00008A4E0000}"/>
    <cellStyle name="SAPBEXformats 4 15" xfId="6751" xr:uid="{00000000-0005-0000-0000-00008B4E0000}"/>
    <cellStyle name="SAPBEXformats 4 15 2" xfId="16594" xr:uid="{00000000-0005-0000-0000-00008C4E0000}"/>
    <cellStyle name="SAPBEXformats 4 15 2 2" xfId="39773" xr:uid="{00000000-0005-0000-0000-00008D4E0000}"/>
    <cellStyle name="SAPBEXformats 4 15 2 3" xfId="46691" xr:uid="{00000000-0005-0000-0000-00008E4E0000}"/>
    <cellStyle name="SAPBEXformats 4 15 2 4" xfId="49396" xr:uid="{00000000-0005-0000-0000-00008F4E0000}"/>
    <cellStyle name="SAPBEXformats 4 15 3" xfId="23597" xr:uid="{00000000-0005-0000-0000-0000904E0000}"/>
    <cellStyle name="SAPBEXformats 4 15 4" xfId="30045" xr:uid="{00000000-0005-0000-0000-0000914E0000}"/>
    <cellStyle name="SAPBEXformats 4 15 5" xfId="36153" xr:uid="{00000000-0005-0000-0000-0000924E0000}"/>
    <cellStyle name="SAPBEXformats 4 15 6" xfId="43145" xr:uid="{00000000-0005-0000-0000-0000934E0000}"/>
    <cellStyle name="SAPBEXformats 4 15 7" xfId="51700" xr:uid="{00000000-0005-0000-0000-0000944E0000}"/>
    <cellStyle name="SAPBEXformats 4 16" xfId="7267" xr:uid="{00000000-0005-0000-0000-0000954E0000}"/>
    <cellStyle name="SAPBEXformats 4 16 2" xfId="17054" xr:uid="{00000000-0005-0000-0000-0000964E0000}"/>
    <cellStyle name="SAPBEXformats 4 16 2 2" xfId="39784" xr:uid="{00000000-0005-0000-0000-0000974E0000}"/>
    <cellStyle name="SAPBEXformats 4 16 2 3" xfId="46702" xr:uid="{00000000-0005-0000-0000-0000984E0000}"/>
    <cellStyle name="SAPBEXformats 4 16 2 4" xfId="49556" xr:uid="{00000000-0005-0000-0000-0000994E0000}"/>
    <cellStyle name="SAPBEXformats 4 16 3" xfId="24017" xr:uid="{00000000-0005-0000-0000-00009A4E0000}"/>
    <cellStyle name="SAPBEXformats 4 16 4" xfId="30448" xr:uid="{00000000-0005-0000-0000-00009B4E0000}"/>
    <cellStyle name="SAPBEXformats 4 16 5" xfId="36165" xr:uid="{00000000-0005-0000-0000-00009C4E0000}"/>
    <cellStyle name="SAPBEXformats 4 16 6" xfId="43156" xr:uid="{00000000-0005-0000-0000-00009D4E0000}"/>
    <cellStyle name="SAPBEXformats 4 16 7" xfId="51047" xr:uid="{00000000-0005-0000-0000-00009E4E0000}"/>
    <cellStyle name="SAPBEXformats 4 17" xfId="6035" xr:uid="{00000000-0005-0000-0000-00009F4E0000}"/>
    <cellStyle name="SAPBEXformats 4 17 2" xfId="15885" xr:uid="{00000000-0005-0000-0000-0000A04E0000}"/>
    <cellStyle name="SAPBEXformats 4 17 2 2" xfId="39649" xr:uid="{00000000-0005-0000-0000-0000A14E0000}"/>
    <cellStyle name="SAPBEXformats 4 17 2 3" xfId="46567" xr:uid="{00000000-0005-0000-0000-0000A24E0000}"/>
    <cellStyle name="SAPBEXformats 4 17 2 4" xfId="49773" xr:uid="{00000000-0005-0000-0000-0000A34E0000}"/>
    <cellStyle name="SAPBEXformats 4 17 3" xfId="22906" xr:uid="{00000000-0005-0000-0000-0000A44E0000}"/>
    <cellStyle name="SAPBEXformats 4 17 4" xfId="29366" xr:uid="{00000000-0005-0000-0000-0000A54E0000}"/>
    <cellStyle name="SAPBEXformats 4 17 5" xfId="36022" xr:uid="{00000000-0005-0000-0000-0000A64E0000}"/>
    <cellStyle name="SAPBEXformats 4 17 6" xfId="43021" xr:uid="{00000000-0005-0000-0000-0000A74E0000}"/>
    <cellStyle name="SAPBEXformats 4 17 7" xfId="51844" xr:uid="{00000000-0005-0000-0000-0000A84E0000}"/>
    <cellStyle name="SAPBEXformats 4 18" xfId="6282" xr:uid="{00000000-0005-0000-0000-0000A94E0000}"/>
    <cellStyle name="SAPBEXformats 4 18 2" xfId="16127" xr:uid="{00000000-0005-0000-0000-0000AA4E0000}"/>
    <cellStyle name="SAPBEXformats 4 18 2 2" xfId="39716" xr:uid="{00000000-0005-0000-0000-0000AB4E0000}"/>
    <cellStyle name="SAPBEXformats 4 18 2 3" xfId="46634" xr:uid="{00000000-0005-0000-0000-0000AC4E0000}"/>
    <cellStyle name="SAPBEXformats 4 18 2 4" xfId="47971" xr:uid="{00000000-0005-0000-0000-0000AD4E0000}"/>
    <cellStyle name="SAPBEXformats 4 18 3" xfId="23136" xr:uid="{00000000-0005-0000-0000-0000AE4E0000}"/>
    <cellStyle name="SAPBEXformats 4 18 4" xfId="29590" xr:uid="{00000000-0005-0000-0000-0000AF4E0000}"/>
    <cellStyle name="SAPBEXformats 4 18 5" xfId="36092" xr:uid="{00000000-0005-0000-0000-0000B04E0000}"/>
    <cellStyle name="SAPBEXformats 4 18 6" xfId="43088" xr:uid="{00000000-0005-0000-0000-0000B14E0000}"/>
    <cellStyle name="SAPBEXformats 4 18 7" xfId="53408" xr:uid="{00000000-0005-0000-0000-0000B24E0000}"/>
    <cellStyle name="SAPBEXformats 4 19" xfId="6338" xr:uid="{00000000-0005-0000-0000-0000B34E0000}"/>
    <cellStyle name="SAPBEXformats 4 19 2" xfId="16183" xr:uid="{00000000-0005-0000-0000-0000B44E0000}"/>
    <cellStyle name="SAPBEXformats 4 19 2 2" xfId="39916" xr:uid="{00000000-0005-0000-0000-0000B54E0000}"/>
    <cellStyle name="SAPBEXformats 4 19 2 3" xfId="46834" xr:uid="{00000000-0005-0000-0000-0000B64E0000}"/>
    <cellStyle name="SAPBEXformats 4 19 2 4" xfId="48749" xr:uid="{00000000-0005-0000-0000-0000B74E0000}"/>
    <cellStyle name="SAPBEXformats 4 19 3" xfId="23191" xr:uid="{00000000-0005-0000-0000-0000B84E0000}"/>
    <cellStyle name="SAPBEXformats 4 19 4" xfId="29645" xr:uid="{00000000-0005-0000-0000-0000B94E0000}"/>
    <cellStyle name="SAPBEXformats 4 19 5" xfId="36301" xr:uid="{00000000-0005-0000-0000-0000BA4E0000}"/>
    <cellStyle name="SAPBEXformats 4 19 6" xfId="43288" xr:uid="{00000000-0005-0000-0000-0000BB4E0000}"/>
    <cellStyle name="SAPBEXformats 4 19 7" xfId="51548" xr:uid="{00000000-0005-0000-0000-0000BC4E0000}"/>
    <cellStyle name="SAPBEXformats 4 2" xfId="2598" xr:uid="{00000000-0005-0000-0000-0000BD4E0000}"/>
    <cellStyle name="SAPBEXformats 4 2 2" xfId="12833" xr:uid="{00000000-0005-0000-0000-0000BE4E0000}"/>
    <cellStyle name="SAPBEXformats 4 2 2 2" xfId="20239" xr:uid="{00000000-0005-0000-0000-0000BF4E0000}"/>
    <cellStyle name="SAPBEXformats 4 2 2 3" xfId="26850" xr:uid="{00000000-0005-0000-0000-0000C04E0000}"/>
    <cellStyle name="SAPBEXformats 4 2 2 4" xfId="37524" xr:uid="{00000000-0005-0000-0000-0000C14E0000}"/>
    <cellStyle name="SAPBEXformats 4 2 2 5" xfId="44468" xr:uid="{00000000-0005-0000-0000-0000C24E0000}"/>
    <cellStyle name="SAPBEXformats 4 2 2 6" xfId="54218" xr:uid="{00000000-0005-0000-0000-0000C34E0000}"/>
    <cellStyle name="SAPBEXformats 4 2 3" xfId="10294" xr:uid="{00000000-0005-0000-0000-0000C44E0000}"/>
    <cellStyle name="SAPBEXformats 4 2 4" xfId="13280" xr:uid="{00000000-0005-0000-0000-0000C54E0000}"/>
    <cellStyle name="SAPBEXformats 4 2 5" xfId="13337" xr:uid="{00000000-0005-0000-0000-0000C64E0000}"/>
    <cellStyle name="SAPBEXformats 4 2 6" xfId="33783" xr:uid="{00000000-0005-0000-0000-0000C74E0000}"/>
    <cellStyle name="SAPBEXformats 4 2 7" xfId="40917" xr:uid="{00000000-0005-0000-0000-0000C84E0000}"/>
    <cellStyle name="SAPBEXformats 4 2 8" xfId="52838" xr:uid="{00000000-0005-0000-0000-0000C94E0000}"/>
    <cellStyle name="SAPBEXformats 4 20" xfId="7397" xr:uid="{00000000-0005-0000-0000-0000CA4E0000}"/>
    <cellStyle name="SAPBEXformats 4 20 2" xfId="17183" xr:uid="{00000000-0005-0000-0000-0000CB4E0000}"/>
    <cellStyle name="SAPBEXformats 4 20 2 2" xfId="40294" xr:uid="{00000000-0005-0000-0000-0000CC4E0000}"/>
    <cellStyle name="SAPBEXformats 4 20 2 3" xfId="47212" xr:uid="{00000000-0005-0000-0000-0000CD4E0000}"/>
    <cellStyle name="SAPBEXformats 4 20 2 4" xfId="47494" xr:uid="{00000000-0005-0000-0000-0000CE4E0000}"/>
    <cellStyle name="SAPBEXformats 4 20 3" xfId="24145" xr:uid="{00000000-0005-0000-0000-0000CF4E0000}"/>
    <cellStyle name="SAPBEXformats 4 20 4" xfId="30573" xr:uid="{00000000-0005-0000-0000-0000D04E0000}"/>
    <cellStyle name="SAPBEXformats 4 20 5" xfId="36709" xr:uid="{00000000-0005-0000-0000-0000D14E0000}"/>
    <cellStyle name="SAPBEXformats 4 20 6" xfId="43666" xr:uid="{00000000-0005-0000-0000-0000D24E0000}"/>
    <cellStyle name="SAPBEXformats 4 20 7" xfId="50426" xr:uid="{00000000-0005-0000-0000-0000D34E0000}"/>
    <cellStyle name="SAPBEXformats 4 21" xfId="7568" xr:uid="{00000000-0005-0000-0000-0000D44E0000}"/>
    <cellStyle name="SAPBEXformats 4 21 2" xfId="17353" xr:uid="{00000000-0005-0000-0000-0000D54E0000}"/>
    <cellStyle name="SAPBEXformats 4 21 2 2" xfId="40532" xr:uid="{00000000-0005-0000-0000-0000D64E0000}"/>
    <cellStyle name="SAPBEXformats 4 21 2 3" xfId="47450" xr:uid="{00000000-0005-0000-0000-0000D74E0000}"/>
    <cellStyle name="SAPBEXformats 4 21 2 4" xfId="47543" xr:uid="{00000000-0005-0000-0000-0000D84E0000}"/>
    <cellStyle name="SAPBEXformats 4 21 3" xfId="24314" xr:uid="{00000000-0005-0000-0000-0000D94E0000}"/>
    <cellStyle name="SAPBEXformats 4 21 4" xfId="30742" xr:uid="{00000000-0005-0000-0000-0000DA4E0000}"/>
    <cellStyle name="SAPBEXformats 4 21 5" xfId="36948" xr:uid="{00000000-0005-0000-0000-0000DB4E0000}"/>
    <cellStyle name="SAPBEXformats 4 21 6" xfId="43904" xr:uid="{00000000-0005-0000-0000-0000DC4E0000}"/>
    <cellStyle name="SAPBEXformats 4 21 7" xfId="52428" xr:uid="{00000000-0005-0000-0000-0000DD4E0000}"/>
    <cellStyle name="SAPBEXformats 4 22" xfId="7619" xr:uid="{00000000-0005-0000-0000-0000DE4E0000}"/>
    <cellStyle name="SAPBEXformats 4 22 2" xfId="17404" xr:uid="{00000000-0005-0000-0000-0000DF4E0000}"/>
    <cellStyle name="SAPBEXformats 4 22 3" xfId="24364" xr:uid="{00000000-0005-0000-0000-0000E04E0000}"/>
    <cellStyle name="SAPBEXformats 4 22 4" xfId="30792" xr:uid="{00000000-0005-0000-0000-0000E14E0000}"/>
    <cellStyle name="SAPBEXformats 4 22 5" xfId="37202" xr:uid="{00000000-0005-0000-0000-0000E24E0000}"/>
    <cellStyle name="SAPBEXformats 4 22 6" xfId="44148" xr:uid="{00000000-0005-0000-0000-0000E34E0000}"/>
    <cellStyle name="SAPBEXformats 4 22 7" xfId="53822" xr:uid="{00000000-0005-0000-0000-0000E44E0000}"/>
    <cellStyle name="SAPBEXformats 4 23" xfId="8539" xr:uid="{00000000-0005-0000-0000-0000E54E0000}"/>
    <cellStyle name="SAPBEXformats 4 23 2" xfId="18323" xr:uid="{00000000-0005-0000-0000-0000E64E0000}"/>
    <cellStyle name="SAPBEXformats 4 23 3" xfId="25259" xr:uid="{00000000-0005-0000-0000-0000E74E0000}"/>
    <cellStyle name="SAPBEXformats 4 23 4" xfId="31672" xr:uid="{00000000-0005-0000-0000-0000E84E0000}"/>
    <cellStyle name="SAPBEXformats 4 24" xfId="7687" xr:uid="{00000000-0005-0000-0000-0000E94E0000}"/>
    <cellStyle name="SAPBEXformats 4 24 2" xfId="17472" xr:uid="{00000000-0005-0000-0000-0000EA4E0000}"/>
    <cellStyle name="SAPBEXformats 4 24 3" xfId="24429" xr:uid="{00000000-0005-0000-0000-0000EB4E0000}"/>
    <cellStyle name="SAPBEXformats 4 24 4" xfId="30855" xr:uid="{00000000-0005-0000-0000-0000EC4E0000}"/>
    <cellStyle name="SAPBEXformats 4 25" xfId="7983" xr:uid="{00000000-0005-0000-0000-0000ED4E0000}"/>
    <cellStyle name="SAPBEXformats 4 25 2" xfId="17767" xr:uid="{00000000-0005-0000-0000-0000EE4E0000}"/>
    <cellStyle name="SAPBEXformats 4 25 3" xfId="24716" xr:uid="{00000000-0005-0000-0000-0000EF4E0000}"/>
    <cellStyle name="SAPBEXformats 4 25 4" xfId="31137" xr:uid="{00000000-0005-0000-0000-0000F04E0000}"/>
    <cellStyle name="SAPBEXformats 4 26" xfId="8041" xr:uid="{00000000-0005-0000-0000-0000F14E0000}"/>
    <cellStyle name="SAPBEXformats 4 26 2" xfId="17825" xr:uid="{00000000-0005-0000-0000-0000F24E0000}"/>
    <cellStyle name="SAPBEXformats 4 26 3" xfId="24773" xr:uid="{00000000-0005-0000-0000-0000F34E0000}"/>
    <cellStyle name="SAPBEXformats 4 26 4" xfId="31194" xr:uid="{00000000-0005-0000-0000-0000F44E0000}"/>
    <cellStyle name="SAPBEXformats 4 27" xfId="7743" xr:uid="{00000000-0005-0000-0000-0000F54E0000}"/>
    <cellStyle name="SAPBEXformats 4 27 2" xfId="17528" xr:uid="{00000000-0005-0000-0000-0000F64E0000}"/>
    <cellStyle name="SAPBEXformats 4 27 3" xfId="24485" xr:uid="{00000000-0005-0000-0000-0000F74E0000}"/>
    <cellStyle name="SAPBEXformats 4 27 4" xfId="30911" xr:uid="{00000000-0005-0000-0000-0000F84E0000}"/>
    <cellStyle name="SAPBEXformats 4 28" xfId="8731" xr:uid="{00000000-0005-0000-0000-0000F94E0000}"/>
    <cellStyle name="SAPBEXformats 4 28 2" xfId="18515" xr:uid="{00000000-0005-0000-0000-0000FA4E0000}"/>
    <cellStyle name="SAPBEXformats 4 28 3" xfId="25447" xr:uid="{00000000-0005-0000-0000-0000FB4E0000}"/>
    <cellStyle name="SAPBEXformats 4 28 4" xfId="31859" xr:uid="{00000000-0005-0000-0000-0000FC4E0000}"/>
    <cellStyle name="SAPBEXformats 4 29" xfId="8835" xr:uid="{00000000-0005-0000-0000-0000FD4E0000}"/>
    <cellStyle name="SAPBEXformats 4 29 2" xfId="18618" xr:uid="{00000000-0005-0000-0000-0000FE4E0000}"/>
    <cellStyle name="SAPBEXformats 4 29 3" xfId="25545" xr:uid="{00000000-0005-0000-0000-0000FF4E0000}"/>
    <cellStyle name="SAPBEXformats 4 29 4" xfId="31955" xr:uid="{00000000-0005-0000-0000-0000004F0000}"/>
    <cellStyle name="SAPBEXformats 4 3" xfId="3905" xr:uid="{00000000-0005-0000-0000-0000014F0000}"/>
    <cellStyle name="SAPBEXformats 4 3 2" xfId="13792" xr:uid="{00000000-0005-0000-0000-0000024F0000}"/>
    <cellStyle name="SAPBEXformats 4 3 2 2" xfId="38152" xr:uid="{00000000-0005-0000-0000-0000034F0000}"/>
    <cellStyle name="SAPBEXformats 4 3 2 3" xfId="45076" xr:uid="{00000000-0005-0000-0000-0000044F0000}"/>
    <cellStyle name="SAPBEXformats 4 3 2 4" xfId="50819" xr:uid="{00000000-0005-0000-0000-0000054F0000}"/>
    <cellStyle name="SAPBEXformats 4 3 3" xfId="20901" xr:uid="{00000000-0005-0000-0000-0000064F0000}"/>
    <cellStyle name="SAPBEXformats 4 3 4" xfId="27397" xr:uid="{00000000-0005-0000-0000-0000074F0000}"/>
    <cellStyle name="SAPBEXformats 4 3 5" xfId="34486" xr:uid="{00000000-0005-0000-0000-0000084F0000}"/>
    <cellStyle name="SAPBEXformats 4 3 6" xfId="41530" xr:uid="{00000000-0005-0000-0000-0000094F0000}"/>
    <cellStyle name="SAPBEXformats 4 3 7" xfId="50714" xr:uid="{00000000-0005-0000-0000-00000A4F0000}"/>
    <cellStyle name="SAPBEXformats 4 30" xfId="11528" xr:uid="{00000000-0005-0000-0000-00000B4F0000}"/>
    <cellStyle name="SAPBEXformats 4 30 2" xfId="18987" xr:uid="{00000000-0005-0000-0000-00000C4F0000}"/>
    <cellStyle name="SAPBEXformats 4 30 3" xfId="25619" xr:uid="{00000000-0005-0000-0000-00000D4F0000}"/>
    <cellStyle name="SAPBEXformats 4 31" xfId="9179" xr:uid="{00000000-0005-0000-0000-00000E4F0000}"/>
    <cellStyle name="SAPBEXformats 4 32" xfId="13276" xr:uid="{00000000-0005-0000-0000-00000F4F0000}"/>
    <cellStyle name="SAPBEXformats 4 33" xfId="32249" xr:uid="{00000000-0005-0000-0000-0000104F0000}"/>
    <cellStyle name="SAPBEXformats 4 34" xfId="32144" xr:uid="{00000000-0005-0000-0000-0000114F0000}"/>
    <cellStyle name="SAPBEXformats 4 35" xfId="48504" xr:uid="{00000000-0005-0000-0000-0000124F0000}"/>
    <cellStyle name="SAPBEXformats 4 4" xfId="4084" xr:uid="{00000000-0005-0000-0000-0000134F0000}"/>
    <cellStyle name="SAPBEXformats 4 4 2" xfId="13971" xr:uid="{00000000-0005-0000-0000-0000144F0000}"/>
    <cellStyle name="SAPBEXformats 4 4 2 2" xfId="38017" xr:uid="{00000000-0005-0000-0000-0000154F0000}"/>
    <cellStyle name="SAPBEXformats 4 4 2 3" xfId="44944" xr:uid="{00000000-0005-0000-0000-0000164F0000}"/>
    <cellStyle name="SAPBEXformats 4 4 2 4" xfId="49388" xr:uid="{00000000-0005-0000-0000-0000174F0000}"/>
    <cellStyle name="SAPBEXformats 4 4 3" xfId="21067" xr:uid="{00000000-0005-0000-0000-0000184F0000}"/>
    <cellStyle name="SAPBEXformats 4 4 4" xfId="27558" xr:uid="{00000000-0005-0000-0000-0000194F0000}"/>
    <cellStyle name="SAPBEXformats 4 4 5" xfId="34352" xr:uid="{00000000-0005-0000-0000-00001A4F0000}"/>
    <cellStyle name="SAPBEXformats 4 4 6" xfId="41398" xr:uid="{00000000-0005-0000-0000-00001B4F0000}"/>
    <cellStyle name="SAPBEXformats 4 4 7" xfId="53782" xr:uid="{00000000-0005-0000-0000-00001C4F0000}"/>
    <cellStyle name="SAPBEXformats 4 5" xfId="5077" xr:uid="{00000000-0005-0000-0000-00001D4F0000}"/>
    <cellStyle name="SAPBEXformats 4 5 2" xfId="14934" xr:uid="{00000000-0005-0000-0000-00001E4F0000}"/>
    <cellStyle name="SAPBEXformats 4 5 2 2" xfId="37697" xr:uid="{00000000-0005-0000-0000-00001F4F0000}"/>
    <cellStyle name="SAPBEXformats 4 5 2 3" xfId="44641" xr:uid="{00000000-0005-0000-0000-0000204F0000}"/>
    <cellStyle name="SAPBEXformats 4 5 2 4" xfId="51482" xr:uid="{00000000-0005-0000-0000-0000214F0000}"/>
    <cellStyle name="SAPBEXformats 4 5 3" xfId="21979" xr:uid="{00000000-0005-0000-0000-0000224F0000}"/>
    <cellStyle name="SAPBEXformats 4 5 4" xfId="28442" xr:uid="{00000000-0005-0000-0000-0000234F0000}"/>
    <cellStyle name="SAPBEXformats 4 5 5" xfId="33956" xr:uid="{00000000-0005-0000-0000-0000244F0000}"/>
    <cellStyle name="SAPBEXformats 4 5 6" xfId="41090" xr:uid="{00000000-0005-0000-0000-0000254F0000}"/>
    <cellStyle name="SAPBEXformats 4 5 7" xfId="53996" xr:uid="{00000000-0005-0000-0000-0000264F0000}"/>
    <cellStyle name="SAPBEXformats 4 6" xfId="5207" xr:uid="{00000000-0005-0000-0000-0000274F0000}"/>
    <cellStyle name="SAPBEXformats 4 6 2" xfId="15064" xr:uid="{00000000-0005-0000-0000-0000284F0000}"/>
    <cellStyle name="SAPBEXformats 4 6 2 2" xfId="38296" xr:uid="{00000000-0005-0000-0000-0000294F0000}"/>
    <cellStyle name="SAPBEXformats 4 6 2 3" xfId="45214" xr:uid="{00000000-0005-0000-0000-00002A4F0000}"/>
    <cellStyle name="SAPBEXformats 4 6 2 4" xfId="49098" xr:uid="{00000000-0005-0000-0000-00002B4F0000}"/>
    <cellStyle name="SAPBEXformats 4 6 3" xfId="22106" xr:uid="{00000000-0005-0000-0000-00002C4F0000}"/>
    <cellStyle name="SAPBEXformats 4 6 4" xfId="28569" xr:uid="{00000000-0005-0000-0000-00002D4F0000}"/>
    <cellStyle name="SAPBEXformats 4 6 5" xfId="34630" xr:uid="{00000000-0005-0000-0000-00002E4F0000}"/>
    <cellStyle name="SAPBEXformats 4 6 6" xfId="41668" xr:uid="{00000000-0005-0000-0000-00002F4F0000}"/>
    <cellStyle name="SAPBEXformats 4 6 7" xfId="51483" xr:uid="{00000000-0005-0000-0000-0000304F0000}"/>
    <cellStyle name="SAPBEXformats 4 7" xfId="4700" xr:uid="{00000000-0005-0000-0000-0000314F0000}"/>
    <cellStyle name="SAPBEXformats 4 7 2" xfId="14562" xr:uid="{00000000-0005-0000-0000-0000324F0000}"/>
    <cellStyle name="SAPBEXformats 4 7 2 2" xfId="38226" xr:uid="{00000000-0005-0000-0000-0000334F0000}"/>
    <cellStyle name="SAPBEXformats 4 7 2 3" xfId="45146" xr:uid="{00000000-0005-0000-0000-0000344F0000}"/>
    <cellStyle name="SAPBEXformats 4 7 2 4" xfId="49496" xr:uid="{00000000-0005-0000-0000-0000354F0000}"/>
    <cellStyle name="SAPBEXformats 4 7 3" xfId="21614" xr:uid="{00000000-0005-0000-0000-0000364F0000}"/>
    <cellStyle name="SAPBEXformats 4 7 4" xfId="28084" xr:uid="{00000000-0005-0000-0000-0000374F0000}"/>
    <cellStyle name="SAPBEXformats 4 7 5" xfId="34560" xr:uid="{00000000-0005-0000-0000-0000384F0000}"/>
    <cellStyle name="SAPBEXformats 4 7 6" xfId="41600" xr:uid="{00000000-0005-0000-0000-0000394F0000}"/>
    <cellStyle name="SAPBEXformats 4 7 7" xfId="54186" xr:uid="{00000000-0005-0000-0000-00003A4F0000}"/>
    <cellStyle name="SAPBEXformats 4 8" xfId="4750" xr:uid="{00000000-0005-0000-0000-00003B4F0000}"/>
    <cellStyle name="SAPBEXformats 4 8 2" xfId="14612" xr:uid="{00000000-0005-0000-0000-00003C4F0000}"/>
    <cellStyle name="SAPBEXformats 4 8 2 2" xfId="38429" xr:uid="{00000000-0005-0000-0000-00003D4F0000}"/>
    <cellStyle name="SAPBEXformats 4 8 2 3" xfId="45347" xr:uid="{00000000-0005-0000-0000-00003E4F0000}"/>
    <cellStyle name="SAPBEXformats 4 8 2 4" xfId="49775" xr:uid="{00000000-0005-0000-0000-00003F4F0000}"/>
    <cellStyle name="SAPBEXformats 4 8 3" xfId="21661" xr:uid="{00000000-0005-0000-0000-0000404F0000}"/>
    <cellStyle name="SAPBEXformats 4 8 4" xfId="28131" xr:uid="{00000000-0005-0000-0000-0000414F0000}"/>
    <cellStyle name="SAPBEXformats 4 8 5" xfId="34763" xr:uid="{00000000-0005-0000-0000-0000424F0000}"/>
    <cellStyle name="SAPBEXformats 4 8 6" xfId="41801" xr:uid="{00000000-0005-0000-0000-0000434F0000}"/>
    <cellStyle name="SAPBEXformats 4 8 7" xfId="50598" xr:uid="{00000000-0005-0000-0000-0000444F0000}"/>
    <cellStyle name="SAPBEXformats 4 9" xfId="5366" xr:uid="{00000000-0005-0000-0000-0000454F0000}"/>
    <cellStyle name="SAPBEXformats 4 9 2" xfId="15223" xr:uid="{00000000-0005-0000-0000-0000464F0000}"/>
    <cellStyle name="SAPBEXformats 4 9 2 2" xfId="38504" xr:uid="{00000000-0005-0000-0000-0000474F0000}"/>
    <cellStyle name="SAPBEXformats 4 9 2 3" xfId="45422" xr:uid="{00000000-0005-0000-0000-0000484F0000}"/>
    <cellStyle name="SAPBEXformats 4 9 2 4" xfId="50000" xr:uid="{00000000-0005-0000-0000-0000494F0000}"/>
    <cellStyle name="SAPBEXformats 4 9 3" xfId="22264" xr:uid="{00000000-0005-0000-0000-00004A4F0000}"/>
    <cellStyle name="SAPBEXformats 4 9 4" xfId="28726" xr:uid="{00000000-0005-0000-0000-00004B4F0000}"/>
    <cellStyle name="SAPBEXformats 4 9 5" xfId="34838" xr:uid="{00000000-0005-0000-0000-00004C4F0000}"/>
    <cellStyle name="SAPBEXformats 4 9 6" xfId="41876" xr:uid="{00000000-0005-0000-0000-00004D4F0000}"/>
    <cellStyle name="SAPBEXformats 4 9 7" xfId="54167" xr:uid="{00000000-0005-0000-0000-00004E4F0000}"/>
    <cellStyle name="SAPBEXformats 5" xfId="618" xr:uid="{00000000-0005-0000-0000-00004F4F0000}"/>
    <cellStyle name="SAPBEXformats 5 2" xfId="2577" xr:uid="{00000000-0005-0000-0000-0000504F0000}"/>
    <cellStyle name="SAPBEXformats 5 2 2" xfId="12812" xr:uid="{00000000-0005-0000-0000-0000514F0000}"/>
    <cellStyle name="SAPBEXformats 5 2 2 2" xfId="20218" xr:uid="{00000000-0005-0000-0000-0000524F0000}"/>
    <cellStyle name="SAPBEXformats 5 2 2 3" xfId="26829" xr:uid="{00000000-0005-0000-0000-0000534F0000}"/>
    <cellStyle name="SAPBEXformats 5 2 3" xfId="10437" xr:uid="{00000000-0005-0000-0000-0000544F0000}"/>
    <cellStyle name="SAPBEXformats 5 2 4" xfId="13353" xr:uid="{00000000-0005-0000-0000-0000554F0000}"/>
    <cellStyle name="SAPBEXformats 5 2 5" xfId="18804" xr:uid="{00000000-0005-0000-0000-0000564F0000}"/>
    <cellStyle name="SAPBEXformats 5 2 6" xfId="38078" xr:uid="{00000000-0005-0000-0000-0000574F0000}"/>
    <cellStyle name="SAPBEXformats 5 2 7" xfId="45004" xr:uid="{00000000-0005-0000-0000-0000584F0000}"/>
    <cellStyle name="SAPBEXformats 5 2 8" xfId="48640" xr:uid="{00000000-0005-0000-0000-0000594F0000}"/>
    <cellStyle name="SAPBEXformats 5 3" xfId="11640" xr:uid="{00000000-0005-0000-0000-00005A4F0000}"/>
    <cellStyle name="SAPBEXformats 5 3 2" xfId="19099" xr:uid="{00000000-0005-0000-0000-00005B4F0000}"/>
    <cellStyle name="SAPBEXformats 5 3 3" xfId="25731" xr:uid="{00000000-0005-0000-0000-00005C4F0000}"/>
    <cellStyle name="SAPBEXformats 5 4" xfId="9371" xr:uid="{00000000-0005-0000-0000-00005D4F0000}"/>
    <cellStyle name="SAPBEXformats 5 5" xfId="14011" xr:uid="{00000000-0005-0000-0000-00005E4F0000}"/>
    <cellStyle name="SAPBEXformats 5 6" xfId="34413" xr:uid="{00000000-0005-0000-0000-00005F4F0000}"/>
    <cellStyle name="SAPBEXformats 5 7" xfId="41458" xr:uid="{00000000-0005-0000-0000-0000604F0000}"/>
    <cellStyle name="SAPBEXformats 5 8" xfId="52482" xr:uid="{00000000-0005-0000-0000-0000614F0000}"/>
    <cellStyle name="SAPBEXformats 6" xfId="881" xr:uid="{00000000-0005-0000-0000-0000624F0000}"/>
    <cellStyle name="SAPBEXformats 6 2" xfId="10587" xr:uid="{00000000-0005-0000-0000-0000634F0000}"/>
    <cellStyle name="SAPBEXformats 6 2 2" xfId="12766" xr:uid="{00000000-0005-0000-0000-0000644F0000}"/>
    <cellStyle name="SAPBEXformats 6 2 3" xfId="20336" xr:uid="{00000000-0005-0000-0000-0000654F0000}"/>
    <cellStyle name="SAPBEXformats 6 2 4" xfId="37984" xr:uid="{00000000-0005-0000-0000-0000664F0000}"/>
    <cellStyle name="SAPBEXformats 6 2 5" xfId="44922" xr:uid="{00000000-0005-0000-0000-0000674F0000}"/>
    <cellStyle name="SAPBEXformats 6 2 6" xfId="50957" xr:uid="{00000000-0005-0000-0000-0000684F0000}"/>
    <cellStyle name="SAPBEXformats 6 3" xfId="11760" xr:uid="{00000000-0005-0000-0000-0000694F0000}"/>
    <cellStyle name="SAPBEXformats 6 3 2" xfId="19219" xr:uid="{00000000-0005-0000-0000-00006A4F0000}"/>
    <cellStyle name="SAPBEXformats 6 3 3" xfId="25851" xr:uid="{00000000-0005-0000-0000-00006B4F0000}"/>
    <cellStyle name="SAPBEXformats 6 4" xfId="9581" xr:uid="{00000000-0005-0000-0000-00006C4F0000}"/>
    <cellStyle name="SAPBEXformats 6 5" xfId="13359" xr:uid="{00000000-0005-0000-0000-00006D4F0000}"/>
    <cellStyle name="SAPBEXformats 6 6" xfId="34242" xr:uid="{00000000-0005-0000-0000-00006E4F0000}"/>
    <cellStyle name="SAPBEXformats 6 7" xfId="41372" xr:uid="{00000000-0005-0000-0000-00006F4F0000}"/>
    <cellStyle name="SAPBEXformats 6 8" xfId="51594" xr:uid="{00000000-0005-0000-0000-0000704F0000}"/>
    <cellStyle name="SAPBEXformats 7" xfId="1130" xr:uid="{00000000-0005-0000-0000-0000714F0000}"/>
    <cellStyle name="SAPBEXformats 7 2" xfId="10760" xr:uid="{00000000-0005-0000-0000-0000724F0000}"/>
    <cellStyle name="SAPBEXformats 7 2 2" xfId="13727" xr:uid="{00000000-0005-0000-0000-0000734F0000}"/>
    <cellStyle name="SAPBEXformats 7 2 3" xfId="38694" xr:uid="{00000000-0005-0000-0000-0000744F0000}"/>
    <cellStyle name="SAPBEXformats 7 2 4" xfId="45612" xr:uid="{00000000-0005-0000-0000-0000754F0000}"/>
    <cellStyle name="SAPBEXformats 7 2 5" xfId="49869" xr:uid="{00000000-0005-0000-0000-0000764F0000}"/>
    <cellStyle name="SAPBEXformats 7 3" xfId="11916" xr:uid="{00000000-0005-0000-0000-0000774F0000}"/>
    <cellStyle name="SAPBEXformats 7 3 2" xfId="19375" xr:uid="{00000000-0005-0000-0000-0000784F0000}"/>
    <cellStyle name="SAPBEXformats 7 3 3" xfId="26003" xr:uid="{00000000-0005-0000-0000-0000794F0000}"/>
    <cellStyle name="SAPBEXformats 7 4" xfId="9798" xr:uid="{00000000-0005-0000-0000-00007A4F0000}"/>
    <cellStyle name="SAPBEXformats 7 5" xfId="9494" xr:uid="{00000000-0005-0000-0000-00007B4F0000}"/>
    <cellStyle name="SAPBEXformats 7 6" xfId="35029" xr:uid="{00000000-0005-0000-0000-00007C4F0000}"/>
    <cellStyle name="SAPBEXformats 7 7" xfId="42066" xr:uid="{00000000-0005-0000-0000-00007D4F0000}"/>
    <cellStyle name="SAPBEXformats 7 8" xfId="50400" xr:uid="{00000000-0005-0000-0000-00007E4F0000}"/>
    <cellStyle name="SAPBEXformats 8" xfId="1415" xr:uid="{00000000-0005-0000-0000-00007F4F0000}"/>
    <cellStyle name="SAPBEXformats 8 2" xfId="10181" xr:uid="{00000000-0005-0000-0000-0000804F0000}"/>
    <cellStyle name="SAPBEXformats 8 2 2" xfId="9086" xr:uid="{00000000-0005-0000-0000-0000814F0000}"/>
    <cellStyle name="SAPBEXformats 8 2 3" xfId="38828" xr:uid="{00000000-0005-0000-0000-0000824F0000}"/>
    <cellStyle name="SAPBEXformats 8 2 4" xfId="45746" xr:uid="{00000000-0005-0000-0000-0000834F0000}"/>
    <cellStyle name="SAPBEXformats 8 2 5" xfId="48397" xr:uid="{00000000-0005-0000-0000-0000844F0000}"/>
    <cellStyle name="SAPBEXformats 8 3" xfId="10967" xr:uid="{00000000-0005-0000-0000-0000854F0000}"/>
    <cellStyle name="SAPBEXformats 8 3 2" xfId="8988" xr:uid="{00000000-0005-0000-0000-0000864F0000}"/>
    <cellStyle name="SAPBEXformats 8 4" xfId="12090" xr:uid="{00000000-0005-0000-0000-0000874F0000}"/>
    <cellStyle name="SAPBEXformats 8 4 2" xfId="19549" xr:uid="{00000000-0005-0000-0000-0000884F0000}"/>
    <cellStyle name="SAPBEXformats 8 4 3" xfId="26172" xr:uid="{00000000-0005-0000-0000-0000894F0000}"/>
    <cellStyle name="SAPBEXformats 8 5" xfId="10041" xr:uid="{00000000-0005-0000-0000-00008A4F0000}"/>
    <cellStyle name="SAPBEXformats 8 6" xfId="9503" xr:uid="{00000000-0005-0000-0000-00008B4F0000}"/>
    <cellStyle name="SAPBEXformats 8 7" xfId="35164" xr:uid="{00000000-0005-0000-0000-00008C4F0000}"/>
    <cellStyle name="SAPBEXformats 8 8" xfId="42200" xr:uid="{00000000-0005-0000-0000-00008D4F0000}"/>
    <cellStyle name="SAPBEXformats 8 9" xfId="52362" xr:uid="{00000000-0005-0000-0000-00008E4F0000}"/>
    <cellStyle name="SAPBEXformats 9" xfId="1468" xr:uid="{00000000-0005-0000-0000-00008F4F0000}"/>
    <cellStyle name="SAPBEXformats 9 2" xfId="12129" xr:uid="{00000000-0005-0000-0000-0000904F0000}"/>
    <cellStyle name="SAPBEXformats 9 2 2" xfId="19588" xr:uid="{00000000-0005-0000-0000-0000914F0000}"/>
    <cellStyle name="SAPBEXformats 9 2 3" xfId="26211" xr:uid="{00000000-0005-0000-0000-0000924F0000}"/>
    <cellStyle name="SAPBEXformats 9 2 4" xfId="39264" xr:uid="{00000000-0005-0000-0000-0000934F0000}"/>
    <cellStyle name="SAPBEXformats 9 2 5" xfId="46182" xr:uid="{00000000-0005-0000-0000-0000944F0000}"/>
    <cellStyle name="SAPBEXformats 9 2 6" xfId="49645" xr:uid="{00000000-0005-0000-0000-0000954F0000}"/>
    <cellStyle name="SAPBEXformats 9 3" xfId="11020" xr:uid="{00000000-0005-0000-0000-0000964F0000}"/>
    <cellStyle name="SAPBEXformats 9 4" xfId="8946" xr:uid="{00000000-0005-0000-0000-0000974F0000}"/>
    <cellStyle name="SAPBEXformats 9 5" xfId="35628" xr:uid="{00000000-0005-0000-0000-0000984F0000}"/>
    <cellStyle name="SAPBEXformats 9 6" xfId="42636" xr:uid="{00000000-0005-0000-0000-0000994F0000}"/>
    <cellStyle name="SAPBEXformats 9 7" xfId="50393" xr:uid="{00000000-0005-0000-0000-00009A4F0000}"/>
    <cellStyle name="SAPBEXheaderItem" xfId="266" xr:uid="{00000000-0005-0000-0000-00009B4F0000}"/>
    <cellStyle name="SAPBEXheaderText" xfId="267" xr:uid="{00000000-0005-0000-0000-00009C4F0000}"/>
    <cellStyle name="SAPBEXHLevel0" xfId="268" xr:uid="{00000000-0005-0000-0000-00009D4F0000}"/>
    <cellStyle name="SAPBEXHLevel0 10" xfId="1896" xr:uid="{00000000-0005-0000-0000-00009E4F0000}"/>
    <cellStyle name="SAPBEXHLevel0 10 2" xfId="12250" xr:uid="{00000000-0005-0000-0000-00009F4F0000}"/>
    <cellStyle name="SAPBEXHLevel0 10 2 2" xfId="19709" xr:uid="{00000000-0005-0000-0000-0000A04F0000}"/>
    <cellStyle name="SAPBEXHLevel0 10 2 3" xfId="26332" xr:uid="{00000000-0005-0000-0000-0000A14F0000}"/>
    <cellStyle name="SAPBEXHLevel0 10 2 4" xfId="40334" xr:uid="{00000000-0005-0000-0000-0000A24F0000}"/>
    <cellStyle name="SAPBEXHLevel0 10 2 5" xfId="47252" xr:uid="{00000000-0005-0000-0000-0000A34F0000}"/>
    <cellStyle name="SAPBEXHLevel0 10 2 6" xfId="47778" xr:uid="{00000000-0005-0000-0000-0000A44F0000}"/>
    <cellStyle name="SAPBEXHLevel0 10 3" xfId="11318" xr:uid="{00000000-0005-0000-0000-0000A54F0000}"/>
    <cellStyle name="SAPBEXHLevel0 10 4" xfId="18853" xr:uid="{00000000-0005-0000-0000-0000A64F0000}"/>
    <cellStyle name="SAPBEXHLevel0 10 5" xfId="36750" xr:uid="{00000000-0005-0000-0000-0000A74F0000}"/>
    <cellStyle name="SAPBEXHLevel0 10 6" xfId="43706" xr:uid="{00000000-0005-0000-0000-0000A84F0000}"/>
    <cellStyle name="SAPBEXHLevel0 10 7" xfId="49051" xr:uid="{00000000-0005-0000-0000-0000A94F0000}"/>
    <cellStyle name="SAPBEXHLevel0 11" xfId="2109" xr:uid="{00000000-0005-0000-0000-0000AA4F0000}"/>
    <cellStyle name="SAPBEXHLevel0 11 2" xfId="12373" xr:uid="{00000000-0005-0000-0000-0000AB4F0000}"/>
    <cellStyle name="SAPBEXHLevel0 11 2 2" xfId="19830" xr:uid="{00000000-0005-0000-0000-0000AC4F0000}"/>
    <cellStyle name="SAPBEXHLevel0 11 2 3" xfId="26452" xr:uid="{00000000-0005-0000-0000-0000AD4F0000}"/>
    <cellStyle name="SAPBEXHLevel0 11 3" xfId="10245" xr:uid="{00000000-0005-0000-0000-0000AE4F0000}"/>
    <cellStyle name="SAPBEXHLevel0 11 4" xfId="9484" xr:uid="{00000000-0005-0000-0000-0000AF4F0000}"/>
    <cellStyle name="SAPBEXHLevel0 11 5" xfId="18815" xr:uid="{00000000-0005-0000-0000-0000B04F0000}"/>
    <cellStyle name="SAPBEXHLevel0 11 6" xfId="37004" xr:uid="{00000000-0005-0000-0000-0000B14F0000}"/>
    <cellStyle name="SAPBEXHLevel0 11 7" xfId="43950" xr:uid="{00000000-0005-0000-0000-0000B24F0000}"/>
    <cellStyle name="SAPBEXHLevel0 11 8" xfId="51794" xr:uid="{00000000-0005-0000-0000-0000B34F0000}"/>
    <cellStyle name="SAPBEXHLevel0 12" xfId="2264" xr:uid="{00000000-0005-0000-0000-0000B44F0000}"/>
    <cellStyle name="SAPBEXHLevel0 12 2" xfId="12517" xr:uid="{00000000-0005-0000-0000-0000B54F0000}"/>
    <cellStyle name="SAPBEXHLevel0 12 3" xfId="19954" xr:uid="{00000000-0005-0000-0000-0000B64F0000}"/>
    <cellStyle name="SAPBEXHLevel0 12 4" xfId="26572" xr:uid="{00000000-0005-0000-0000-0000B74F0000}"/>
    <cellStyle name="SAPBEXHLevel0 13" xfId="2425" xr:uid="{00000000-0005-0000-0000-0000B84F0000}"/>
    <cellStyle name="SAPBEXHLevel0 13 2" xfId="12665" xr:uid="{00000000-0005-0000-0000-0000B94F0000}"/>
    <cellStyle name="SAPBEXHLevel0 13 3" xfId="20077" xr:uid="{00000000-0005-0000-0000-0000BA4F0000}"/>
    <cellStyle name="SAPBEXHLevel0 13 4" xfId="26692" xr:uid="{00000000-0005-0000-0000-0000BB4F0000}"/>
    <cellStyle name="SAPBEXHLevel0 14" xfId="3431" xr:uid="{00000000-0005-0000-0000-0000BC4F0000}"/>
    <cellStyle name="SAPBEXHLevel0 14 2" xfId="13382" xr:uid="{00000000-0005-0000-0000-0000BD4F0000}"/>
    <cellStyle name="SAPBEXHLevel0 14 3" xfId="20553" xr:uid="{00000000-0005-0000-0000-0000BE4F0000}"/>
    <cellStyle name="SAPBEXHLevel0 14 4" xfId="27061" xr:uid="{00000000-0005-0000-0000-0000BF4F0000}"/>
    <cellStyle name="SAPBEXHLevel0 15" xfId="3598" xr:uid="{00000000-0005-0000-0000-0000C04F0000}"/>
    <cellStyle name="SAPBEXHLevel0 15 2" xfId="13523" xr:uid="{00000000-0005-0000-0000-0000C14F0000}"/>
    <cellStyle name="SAPBEXHLevel0 15 3" xfId="20685" xr:uid="{00000000-0005-0000-0000-0000C24F0000}"/>
    <cellStyle name="SAPBEXHLevel0 15 4" xfId="27184" xr:uid="{00000000-0005-0000-0000-0000C34F0000}"/>
    <cellStyle name="SAPBEXHLevel0 16" xfId="4300" xr:uid="{00000000-0005-0000-0000-0000C44F0000}"/>
    <cellStyle name="SAPBEXHLevel0 16 2" xfId="14163" xr:uid="{00000000-0005-0000-0000-0000C54F0000}"/>
    <cellStyle name="SAPBEXHLevel0 16 3" xfId="21225" xr:uid="{00000000-0005-0000-0000-0000C64F0000}"/>
    <cellStyle name="SAPBEXHLevel0 16 4" xfId="27699" xr:uid="{00000000-0005-0000-0000-0000C74F0000}"/>
    <cellStyle name="SAPBEXHLevel0 17" xfId="4616" xr:uid="{00000000-0005-0000-0000-0000C84F0000}"/>
    <cellStyle name="SAPBEXHLevel0 17 2" xfId="14478" xr:uid="{00000000-0005-0000-0000-0000C94F0000}"/>
    <cellStyle name="SAPBEXHLevel0 17 3" xfId="21530" xr:uid="{00000000-0005-0000-0000-0000CA4F0000}"/>
    <cellStyle name="SAPBEXHLevel0 17 4" xfId="28001" xr:uid="{00000000-0005-0000-0000-0000CB4F0000}"/>
    <cellStyle name="SAPBEXHLevel0 18" xfId="4599" xr:uid="{00000000-0005-0000-0000-0000CC4F0000}"/>
    <cellStyle name="SAPBEXHLevel0 18 2" xfId="14461" xr:uid="{00000000-0005-0000-0000-0000CD4F0000}"/>
    <cellStyle name="SAPBEXHLevel0 18 3" xfId="21513" xr:uid="{00000000-0005-0000-0000-0000CE4F0000}"/>
    <cellStyle name="SAPBEXHLevel0 18 4" xfId="27984" xr:uid="{00000000-0005-0000-0000-0000CF4F0000}"/>
    <cellStyle name="SAPBEXHLevel0 19" xfId="5431" xr:uid="{00000000-0005-0000-0000-0000D04F0000}"/>
    <cellStyle name="SAPBEXHLevel0 19 2" xfId="15288" xr:uid="{00000000-0005-0000-0000-0000D14F0000}"/>
    <cellStyle name="SAPBEXHLevel0 19 3" xfId="22329" xr:uid="{00000000-0005-0000-0000-0000D24F0000}"/>
    <cellStyle name="SAPBEXHLevel0 19 4" xfId="28791" xr:uid="{00000000-0005-0000-0000-0000D34F0000}"/>
    <cellStyle name="SAPBEXHLevel0 2" xfId="495" xr:uid="{00000000-0005-0000-0000-0000D44F0000}"/>
    <cellStyle name="SAPBEXHLevel0 2 10" xfId="2480" xr:uid="{00000000-0005-0000-0000-0000D54F0000}"/>
    <cellStyle name="SAPBEXHLevel0 2 10 2" xfId="12719" xr:uid="{00000000-0005-0000-0000-0000D64F0000}"/>
    <cellStyle name="SAPBEXHLevel0 2 10 3" xfId="20128" xr:uid="{00000000-0005-0000-0000-0000D74F0000}"/>
    <cellStyle name="SAPBEXHLevel0 2 10 4" xfId="26742" xr:uid="{00000000-0005-0000-0000-0000D84F0000}"/>
    <cellStyle name="SAPBEXHLevel0 2 11" xfId="3486" xr:uid="{00000000-0005-0000-0000-0000D94F0000}"/>
    <cellStyle name="SAPBEXHLevel0 2 11 2" xfId="13435" xr:uid="{00000000-0005-0000-0000-0000DA4F0000}"/>
    <cellStyle name="SAPBEXHLevel0 2 11 3" xfId="20604" xr:uid="{00000000-0005-0000-0000-0000DB4F0000}"/>
    <cellStyle name="SAPBEXHLevel0 2 11 4" xfId="27111" xr:uid="{00000000-0005-0000-0000-0000DC4F0000}"/>
    <cellStyle name="SAPBEXHLevel0 2 12" xfId="3655" xr:uid="{00000000-0005-0000-0000-0000DD4F0000}"/>
    <cellStyle name="SAPBEXHLevel0 2 12 2" xfId="13580" xr:uid="{00000000-0005-0000-0000-0000DE4F0000}"/>
    <cellStyle name="SAPBEXHLevel0 2 12 3" xfId="20741" xr:uid="{00000000-0005-0000-0000-0000DF4F0000}"/>
    <cellStyle name="SAPBEXHLevel0 2 12 4" xfId="27240" xr:uid="{00000000-0005-0000-0000-0000E04F0000}"/>
    <cellStyle name="SAPBEXHLevel0 2 13" xfId="4395" xr:uid="{00000000-0005-0000-0000-0000E14F0000}"/>
    <cellStyle name="SAPBEXHLevel0 2 13 2" xfId="14257" xr:uid="{00000000-0005-0000-0000-0000E24F0000}"/>
    <cellStyle name="SAPBEXHLevel0 2 13 3" xfId="21317" xr:uid="{00000000-0005-0000-0000-0000E34F0000}"/>
    <cellStyle name="SAPBEXHLevel0 2 13 4" xfId="27791" xr:uid="{00000000-0005-0000-0000-0000E44F0000}"/>
    <cellStyle name="SAPBEXHLevel0 2 14" xfId="4784" xr:uid="{00000000-0005-0000-0000-0000E54F0000}"/>
    <cellStyle name="SAPBEXHLevel0 2 14 2" xfId="14646" xr:uid="{00000000-0005-0000-0000-0000E64F0000}"/>
    <cellStyle name="SAPBEXHLevel0 2 14 3" xfId="21695" xr:uid="{00000000-0005-0000-0000-0000E74F0000}"/>
    <cellStyle name="SAPBEXHLevel0 2 14 4" xfId="28164" xr:uid="{00000000-0005-0000-0000-0000E84F0000}"/>
    <cellStyle name="SAPBEXHLevel0 2 15" xfId="4873" xr:uid="{00000000-0005-0000-0000-0000E94F0000}"/>
    <cellStyle name="SAPBEXHLevel0 2 15 2" xfId="14735" xr:uid="{00000000-0005-0000-0000-0000EA4F0000}"/>
    <cellStyle name="SAPBEXHLevel0 2 15 3" xfId="21783" xr:uid="{00000000-0005-0000-0000-0000EB4F0000}"/>
    <cellStyle name="SAPBEXHLevel0 2 15 4" xfId="28249" xr:uid="{00000000-0005-0000-0000-0000EC4F0000}"/>
    <cellStyle name="SAPBEXHLevel0 2 16" xfId="4492" xr:uid="{00000000-0005-0000-0000-0000ED4F0000}"/>
    <cellStyle name="SAPBEXHLevel0 2 16 2" xfId="14354" xr:uid="{00000000-0005-0000-0000-0000EE4F0000}"/>
    <cellStyle name="SAPBEXHLevel0 2 16 3" xfId="21410" xr:uid="{00000000-0005-0000-0000-0000EF4F0000}"/>
    <cellStyle name="SAPBEXHLevel0 2 16 4" xfId="27884" xr:uid="{00000000-0005-0000-0000-0000F04F0000}"/>
    <cellStyle name="SAPBEXHLevel0 2 17" xfId="5747" xr:uid="{00000000-0005-0000-0000-0000F14F0000}"/>
    <cellStyle name="SAPBEXHLevel0 2 17 2" xfId="15601" xr:uid="{00000000-0005-0000-0000-0000F24F0000}"/>
    <cellStyle name="SAPBEXHLevel0 2 17 3" xfId="22629" xr:uid="{00000000-0005-0000-0000-0000F34F0000}"/>
    <cellStyle name="SAPBEXHLevel0 2 17 4" xfId="29090" xr:uid="{00000000-0005-0000-0000-0000F44F0000}"/>
    <cellStyle name="SAPBEXHLevel0 2 18" xfId="7101" xr:uid="{00000000-0005-0000-0000-0000F54F0000}"/>
    <cellStyle name="SAPBEXHLevel0 2 18 2" xfId="16891" xr:uid="{00000000-0005-0000-0000-0000F64F0000}"/>
    <cellStyle name="SAPBEXHLevel0 2 18 3" xfId="23855" xr:uid="{00000000-0005-0000-0000-0000F74F0000}"/>
    <cellStyle name="SAPBEXHLevel0 2 18 4" xfId="30290" xr:uid="{00000000-0005-0000-0000-0000F84F0000}"/>
    <cellStyle name="SAPBEXHLevel0 2 19" xfId="6565" xr:uid="{00000000-0005-0000-0000-0000F94F0000}"/>
    <cellStyle name="SAPBEXHLevel0 2 19 2" xfId="16408" xr:uid="{00000000-0005-0000-0000-0000FA4F0000}"/>
    <cellStyle name="SAPBEXHLevel0 2 19 3" xfId="23413" xr:uid="{00000000-0005-0000-0000-0000FB4F0000}"/>
    <cellStyle name="SAPBEXHLevel0 2 19 4" xfId="29863" xr:uid="{00000000-0005-0000-0000-0000FC4F0000}"/>
    <cellStyle name="SAPBEXHLevel0 2 2" xfId="672" xr:uid="{00000000-0005-0000-0000-0000FD4F0000}"/>
    <cellStyle name="SAPBEXHLevel0 2 2 10" xfId="5446" xr:uid="{00000000-0005-0000-0000-0000FE4F0000}"/>
    <cellStyle name="SAPBEXHLevel0 2 2 10 2" xfId="15303" xr:uid="{00000000-0005-0000-0000-0000FF4F0000}"/>
    <cellStyle name="SAPBEXHLevel0 2 2 10 2 2" xfId="38646" xr:uid="{00000000-0005-0000-0000-000000500000}"/>
    <cellStyle name="SAPBEXHLevel0 2 2 10 2 3" xfId="45564" xr:uid="{00000000-0005-0000-0000-000001500000}"/>
    <cellStyle name="SAPBEXHLevel0 2 2 10 2 4" xfId="48958" xr:uid="{00000000-0005-0000-0000-000002500000}"/>
    <cellStyle name="SAPBEXHLevel0 2 2 10 3" xfId="22343" xr:uid="{00000000-0005-0000-0000-000003500000}"/>
    <cellStyle name="SAPBEXHLevel0 2 2 10 4" xfId="28805" xr:uid="{00000000-0005-0000-0000-000004500000}"/>
    <cellStyle name="SAPBEXHLevel0 2 2 10 5" xfId="34980" xr:uid="{00000000-0005-0000-0000-000005500000}"/>
    <cellStyle name="SAPBEXHLevel0 2 2 10 6" xfId="42018" xr:uid="{00000000-0005-0000-0000-000006500000}"/>
    <cellStyle name="SAPBEXHLevel0 2 2 10 7" xfId="51777" xr:uid="{00000000-0005-0000-0000-000007500000}"/>
    <cellStyle name="SAPBEXHLevel0 2 2 11" xfId="6701" xr:uid="{00000000-0005-0000-0000-000008500000}"/>
    <cellStyle name="SAPBEXHLevel0 2 2 11 2" xfId="16544" xr:uid="{00000000-0005-0000-0000-000009500000}"/>
    <cellStyle name="SAPBEXHLevel0 2 2 11 2 2" xfId="39071" xr:uid="{00000000-0005-0000-0000-00000A500000}"/>
    <cellStyle name="SAPBEXHLevel0 2 2 11 2 3" xfId="45989" xr:uid="{00000000-0005-0000-0000-00000B500000}"/>
    <cellStyle name="SAPBEXHLevel0 2 2 11 2 4" xfId="48067" xr:uid="{00000000-0005-0000-0000-00000C500000}"/>
    <cellStyle name="SAPBEXHLevel0 2 2 11 3" xfId="23547" xr:uid="{00000000-0005-0000-0000-00000D500000}"/>
    <cellStyle name="SAPBEXHLevel0 2 2 11 4" xfId="29995" xr:uid="{00000000-0005-0000-0000-00000E500000}"/>
    <cellStyle name="SAPBEXHLevel0 2 2 11 5" xfId="35408" xr:uid="{00000000-0005-0000-0000-00000F500000}"/>
    <cellStyle name="SAPBEXHLevel0 2 2 11 6" xfId="42443" xr:uid="{00000000-0005-0000-0000-000010500000}"/>
    <cellStyle name="SAPBEXHLevel0 2 2 11 7" xfId="52881" xr:uid="{00000000-0005-0000-0000-000011500000}"/>
    <cellStyle name="SAPBEXHLevel0 2 2 12" xfId="6960" xr:uid="{00000000-0005-0000-0000-000012500000}"/>
    <cellStyle name="SAPBEXHLevel0 2 2 12 2" xfId="16750" xr:uid="{00000000-0005-0000-0000-000013500000}"/>
    <cellStyle name="SAPBEXHLevel0 2 2 12 2 2" xfId="38930" xr:uid="{00000000-0005-0000-0000-000014500000}"/>
    <cellStyle name="SAPBEXHLevel0 2 2 12 2 3" xfId="45848" xr:uid="{00000000-0005-0000-0000-000015500000}"/>
    <cellStyle name="SAPBEXHLevel0 2 2 12 2 4" xfId="49811" xr:uid="{00000000-0005-0000-0000-000016500000}"/>
    <cellStyle name="SAPBEXHLevel0 2 2 12 3" xfId="23718" xr:uid="{00000000-0005-0000-0000-000017500000}"/>
    <cellStyle name="SAPBEXHLevel0 2 2 12 4" xfId="30154" xr:uid="{00000000-0005-0000-0000-000018500000}"/>
    <cellStyle name="SAPBEXHLevel0 2 2 12 5" xfId="35267" xr:uid="{00000000-0005-0000-0000-000019500000}"/>
    <cellStyle name="SAPBEXHLevel0 2 2 12 6" xfId="42302" xr:uid="{00000000-0005-0000-0000-00001A500000}"/>
    <cellStyle name="SAPBEXHLevel0 2 2 12 7" xfId="51484" xr:uid="{00000000-0005-0000-0000-00001B500000}"/>
    <cellStyle name="SAPBEXHLevel0 2 2 13" xfId="5824" xr:uid="{00000000-0005-0000-0000-00001C500000}"/>
    <cellStyle name="SAPBEXHLevel0 2 2 13 2" xfId="15677" xr:uid="{00000000-0005-0000-0000-00001D500000}"/>
    <cellStyle name="SAPBEXHLevel0 2 2 13 2 2" xfId="39951" xr:uid="{00000000-0005-0000-0000-00001E500000}"/>
    <cellStyle name="SAPBEXHLevel0 2 2 13 2 3" xfId="46869" xr:uid="{00000000-0005-0000-0000-00001F500000}"/>
    <cellStyle name="SAPBEXHLevel0 2 2 13 2 4" xfId="49912" xr:uid="{00000000-0005-0000-0000-000020500000}"/>
    <cellStyle name="SAPBEXHLevel0 2 2 13 3" xfId="22703" xr:uid="{00000000-0005-0000-0000-000021500000}"/>
    <cellStyle name="SAPBEXHLevel0 2 2 13 4" xfId="29164" xr:uid="{00000000-0005-0000-0000-000022500000}"/>
    <cellStyle name="SAPBEXHLevel0 2 2 13 5" xfId="36340" xr:uid="{00000000-0005-0000-0000-000023500000}"/>
    <cellStyle name="SAPBEXHLevel0 2 2 13 6" xfId="43323" xr:uid="{00000000-0005-0000-0000-000024500000}"/>
    <cellStyle name="SAPBEXHLevel0 2 2 13 7" xfId="50939" xr:uid="{00000000-0005-0000-0000-000025500000}"/>
    <cellStyle name="SAPBEXHLevel0 2 2 14" xfId="6664" xr:uid="{00000000-0005-0000-0000-000026500000}"/>
    <cellStyle name="SAPBEXHLevel0 2 2 14 2" xfId="16507" xr:uid="{00000000-0005-0000-0000-000027500000}"/>
    <cellStyle name="SAPBEXHLevel0 2 2 14 2 2" xfId="40068" xr:uid="{00000000-0005-0000-0000-000028500000}"/>
    <cellStyle name="SAPBEXHLevel0 2 2 14 2 3" xfId="46986" xr:uid="{00000000-0005-0000-0000-000029500000}"/>
    <cellStyle name="SAPBEXHLevel0 2 2 14 2 4" xfId="48108" xr:uid="{00000000-0005-0000-0000-00002A500000}"/>
    <cellStyle name="SAPBEXHLevel0 2 2 14 3" xfId="23511" xr:uid="{00000000-0005-0000-0000-00002B500000}"/>
    <cellStyle name="SAPBEXHLevel0 2 2 14 4" xfId="29960" xr:uid="{00000000-0005-0000-0000-00002C500000}"/>
    <cellStyle name="SAPBEXHLevel0 2 2 14 5" xfId="36483" xr:uid="{00000000-0005-0000-0000-00002D500000}"/>
    <cellStyle name="SAPBEXHLevel0 2 2 14 6" xfId="43440" xr:uid="{00000000-0005-0000-0000-00002E500000}"/>
    <cellStyle name="SAPBEXHLevel0 2 2 14 7" xfId="54457" xr:uid="{00000000-0005-0000-0000-00002F500000}"/>
    <cellStyle name="SAPBEXHLevel0 2 2 15" xfId="6687" xr:uid="{00000000-0005-0000-0000-000030500000}"/>
    <cellStyle name="SAPBEXHLevel0 2 2 15 2" xfId="16530" xr:uid="{00000000-0005-0000-0000-000031500000}"/>
    <cellStyle name="SAPBEXHLevel0 2 2 15 2 2" xfId="40051" xr:uid="{00000000-0005-0000-0000-000032500000}"/>
    <cellStyle name="SAPBEXHLevel0 2 2 15 2 3" xfId="46969" xr:uid="{00000000-0005-0000-0000-000033500000}"/>
    <cellStyle name="SAPBEXHLevel0 2 2 15 2 4" xfId="48889" xr:uid="{00000000-0005-0000-0000-000034500000}"/>
    <cellStyle name="SAPBEXHLevel0 2 2 15 3" xfId="23533" xr:uid="{00000000-0005-0000-0000-000035500000}"/>
    <cellStyle name="SAPBEXHLevel0 2 2 15 4" xfId="29981" xr:uid="{00000000-0005-0000-0000-000036500000}"/>
    <cellStyle name="SAPBEXHLevel0 2 2 15 5" xfId="36466" xr:uid="{00000000-0005-0000-0000-000037500000}"/>
    <cellStyle name="SAPBEXHLevel0 2 2 15 6" xfId="43423" xr:uid="{00000000-0005-0000-0000-000038500000}"/>
    <cellStyle name="SAPBEXHLevel0 2 2 15 7" xfId="53962" xr:uid="{00000000-0005-0000-0000-000039500000}"/>
    <cellStyle name="SAPBEXHLevel0 2 2 16" xfId="7374" xr:uid="{00000000-0005-0000-0000-00003A500000}"/>
    <cellStyle name="SAPBEXHLevel0 2 2 16 2" xfId="17160" xr:uid="{00000000-0005-0000-0000-00003B500000}"/>
    <cellStyle name="SAPBEXHLevel0 2 2 16 2 2" xfId="39992" xr:uid="{00000000-0005-0000-0000-00003C500000}"/>
    <cellStyle name="SAPBEXHLevel0 2 2 16 2 3" xfId="46910" xr:uid="{00000000-0005-0000-0000-00003D500000}"/>
    <cellStyle name="SAPBEXHLevel0 2 2 16 2 4" xfId="50020" xr:uid="{00000000-0005-0000-0000-00003E500000}"/>
    <cellStyle name="SAPBEXHLevel0 2 2 16 3" xfId="24122" xr:uid="{00000000-0005-0000-0000-00003F500000}"/>
    <cellStyle name="SAPBEXHLevel0 2 2 16 4" xfId="30550" xr:uid="{00000000-0005-0000-0000-000040500000}"/>
    <cellStyle name="SAPBEXHLevel0 2 2 16 5" xfId="36382" xr:uid="{00000000-0005-0000-0000-000041500000}"/>
    <cellStyle name="SAPBEXHLevel0 2 2 16 6" xfId="43364" xr:uid="{00000000-0005-0000-0000-000042500000}"/>
    <cellStyle name="SAPBEXHLevel0 2 2 16 7" xfId="52809" xr:uid="{00000000-0005-0000-0000-000043500000}"/>
    <cellStyle name="SAPBEXHLevel0 2 2 17" xfId="6328" xr:uid="{00000000-0005-0000-0000-000044500000}"/>
    <cellStyle name="SAPBEXHLevel0 2 2 17 2" xfId="16173" xr:uid="{00000000-0005-0000-0000-000045500000}"/>
    <cellStyle name="SAPBEXHLevel0 2 2 17 2 2" xfId="39438" xr:uid="{00000000-0005-0000-0000-000046500000}"/>
    <cellStyle name="SAPBEXHLevel0 2 2 17 2 3" xfId="46356" xr:uid="{00000000-0005-0000-0000-000047500000}"/>
    <cellStyle name="SAPBEXHLevel0 2 2 17 2 4" xfId="50866" xr:uid="{00000000-0005-0000-0000-000048500000}"/>
    <cellStyle name="SAPBEXHLevel0 2 2 17 3" xfId="23181" xr:uid="{00000000-0005-0000-0000-000049500000}"/>
    <cellStyle name="SAPBEXHLevel0 2 2 17 4" xfId="29635" xr:uid="{00000000-0005-0000-0000-00004A500000}"/>
    <cellStyle name="SAPBEXHLevel0 2 2 17 5" xfId="35806" xr:uid="{00000000-0005-0000-0000-00004B500000}"/>
    <cellStyle name="SAPBEXHLevel0 2 2 17 6" xfId="42810" xr:uid="{00000000-0005-0000-0000-00004C500000}"/>
    <cellStyle name="SAPBEXHLevel0 2 2 17 7" xfId="52169" xr:uid="{00000000-0005-0000-0000-00004D500000}"/>
    <cellStyle name="SAPBEXHLevel0 2 2 18" xfId="7496" xr:uid="{00000000-0005-0000-0000-00004E500000}"/>
    <cellStyle name="SAPBEXHLevel0 2 2 18 2" xfId="17281" xr:uid="{00000000-0005-0000-0000-00004F500000}"/>
    <cellStyle name="SAPBEXHLevel0 2 2 18 2 2" xfId="39984" xr:uid="{00000000-0005-0000-0000-000050500000}"/>
    <cellStyle name="SAPBEXHLevel0 2 2 18 2 3" xfId="46902" xr:uid="{00000000-0005-0000-0000-000051500000}"/>
    <cellStyle name="SAPBEXHLevel0 2 2 18 2 4" xfId="52138" xr:uid="{00000000-0005-0000-0000-000052500000}"/>
    <cellStyle name="SAPBEXHLevel0 2 2 18 3" xfId="24243" xr:uid="{00000000-0005-0000-0000-000053500000}"/>
    <cellStyle name="SAPBEXHLevel0 2 2 18 4" xfId="30671" xr:uid="{00000000-0005-0000-0000-000054500000}"/>
    <cellStyle name="SAPBEXHLevel0 2 2 18 5" xfId="36374" xr:uid="{00000000-0005-0000-0000-000055500000}"/>
    <cellStyle name="SAPBEXHLevel0 2 2 18 6" xfId="43356" xr:uid="{00000000-0005-0000-0000-000056500000}"/>
    <cellStyle name="SAPBEXHLevel0 2 2 18 7" xfId="52318" xr:uid="{00000000-0005-0000-0000-000057500000}"/>
    <cellStyle name="SAPBEXHLevel0 2 2 19" xfId="6127" xr:uid="{00000000-0005-0000-0000-000058500000}"/>
    <cellStyle name="SAPBEXHLevel0 2 2 19 2" xfId="15975" xr:uid="{00000000-0005-0000-0000-000059500000}"/>
    <cellStyle name="SAPBEXHLevel0 2 2 19 2 2" xfId="39808" xr:uid="{00000000-0005-0000-0000-00005A500000}"/>
    <cellStyle name="SAPBEXHLevel0 2 2 19 2 3" xfId="46726" xr:uid="{00000000-0005-0000-0000-00005B500000}"/>
    <cellStyle name="SAPBEXHLevel0 2 2 19 2 4" xfId="49509" xr:uid="{00000000-0005-0000-0000-00005C500000}"/>
    <cellStyle name="SAPBEXHLevel0 2 2 19 3" xfId="22991" xr:uid="{00000000-0005-0000-0000-00005D500000}"/>
    <cellStyle name="SAPBEXHLevel0 2 2 19 4" xfId="29449" xr:uid="{00000000-0005-0000-0000-00005E500000}"/>
    <cellStyle name="SAPBEXHLevel0 2 2 19 5" xfId="36192" xr:uid="{00000000-0005-0000-0000-00005F500000}"/>
    <cellStyle name="SAPBEXHLevel0 2 2 19 6" xfId="43180" xr:uid="{00000000-0005-0000-0000-000060500000}"/>
    <cellStyle name="SAPBEXHLevel0 2 2 19 7" xfId="51908" xr:uid="{00000000-0005-0000-0000-000061500000}"/>
    <cellStyle name="SAPBEXHLevel0 2 2 2" xfId="2666" xr:uid="{00000000-0005-0000-0000-000062500000}"/>
    <cellStyle name="SAPBEXHLevel0 2 2 2 2" xfId="12899" xr:uid="{00000000-0005-0000-0000-000063500000}"/>
    <cellStyle name="SAPBEXHLevel0 2 2 2 2 2" xfId="20302" xr:uid="{00000000-0005-0000-0000-000064500000}"/>
    <cellStyle name="SAPBEXHLevel0 2 2 2 2 3" xfId="26912" xr:uid="{00000000-0005-0000-0000-000065500000}"/>
    <cellStyle name="SAPBEXHLevel0 2 2 2 2 4" xfId="38042" xr:uid="{00000000-0005-0000-0000-000066500000}"/>
    <cellStyle name="SAPBEXHLevel0 2 2 2 2 5" xfId="44969" xr:uid="{00000000-0005-0000-0000-000067500000}"/>
    <cellStyle name="SAPBEXHLevel0 2 2 2 2 6" xfId="48586" xr:uid="{00000000-0005-0000-0000-000068500000}"/>
    <cellStyle name="SAPBEXHLevel0 2 2 2 3" xfId="10491" xr:uid="{00000000-0005-0000-0000-000069500000}"/>
    <cellStyle name="SAPBEXHLevel0 2 2 2 4" xfId="9766" xr:uid="{00000000-0005-0000-0000-00006A500000}"/>
    <cellStyle name="SAPBEXHLevel0 2 2 2 5" xfId="13172" xr:uid="{00000000-0005-0000-0000-00006B500000}"/>
    <cellStyle name="SAPBEXHLevel0 2 2 2 6" xfId="34377" xr:uid="{00000000-0005-0000-0000-00006C500000}"/>
    <cellStyle name="SAPBEXHLevel0 2 2 2 7" xfId="41423" xr:uid="{00000000-0005-0000-0000-00006D500000}"/>
    <cellStyle name="SAPBEXHLevel0 2 2 2 8" xfId="53254" xr:uid="{00000000-0005-0000-0000-00006E500000}"/>
    <cellStyle name="SAPBEXHLevel0 2 2 20" xfId="6173" xr:uid="{00000000-0005-0000-0000-00006F500000}"/>
    <cellStyle name="SAPBEXHLevel0 2 2 20 2" xfId="16021" xr:uid="{00000000-0005-0000-0000-000070500000}"/>
    <cellStyle name="SAPBEXHLevel0 2 2 20 2 2" xfId="39652" xr:uid="{00000000-0005-0000-0000-000071500000}"/>
    <cellStyle name="SAPBEXHLevel0 2 2 20 2 3" xfId="46570" xr:uid="{00000000-0005-0000-0000-000072500000}"/>
    <cellStyle name="SAPBEXHLevel0 2 2 20 2 4" xfId="49319" xr:uid="{00000000-0005-0000-0000-000073500000}"/>
    <cellStyle name="SAPBEXHLevel0 2 2 20 3" xfId="23036" xr:uid="{00000000-0005-0000-0000-000074500000}"/>
    <cellStyle name="SAPBEXHLevel0 2 2 20 4" xfId="29494" xr:uid="{00000000-0005-0000-0000-000075500000}"/>
    <cellStyle name="SAPBEXHLevel0 2 2 20 5" xfId="36025" xr:uid="{00000000-0005-0000-0000-000076500000}"/>
    <cellStyle name="SAPBEXHLevel0 2 2 20 6" xfId="43024" xr:uid="{00000000-0005-0000-0000-000077500000}"/>
    <cellStyle name="SAPBEXHLevel0 2 2 20 7" xfId="54011" xr:uid="{00000000-0005-0000-0000-000078500000}"/>
    <cellStyle name="SAPBEXHLevel0 2 2 21" xfId="7421" xr:uid="{00000000-0005-0000-0000-000079500000}"/>
    <cellStyle name="SAPBEXHLevel0 2 2 21 2" xfId="17207" xr:uid="{00000000-0005-0000-0000-00007A500000}"/>
    <cellStyle name="SAPBEXHLevel0 2 2 21 2 2" xfId="40523" xr:uid="{00000000-0005-0000-0000-00007B500000}"/>
    <cellStyle name="SAPBEXHLevel0 2 2 21 2 3" xfId="47441" xr:uid="{00000000-0005-0000-0000-00007C500000}"/>
    <cellStyle name="SAPBEXHLevel0 2 2 21 2 4" xfId="47552" xr:uid="{00000000-0005-0000-0000-00007D500000}"/>
    <cellStyle name="SAPBEXHLevel0 2 2 21 3" xfId="24169" xr:uid="{00000000-0005-0000-0000-00007E500000}"/>
    <cellStyle name="SAPBEXHLevel0 2 2 21 4" xfId="30597" xr:uid="{00000000-0005-0000-0000-00007F500000}"/>
    <cellStyle name="SAPBEXHLevel0 2 2 21 5" xfId="36939" xr:uid="{00000000-0005-0000-0000-000080500000}"/>
    <cellStyle name="SAPBEXHLevel0 2 2 21 6" xfId="43895" xr:uid="{00000000-0005-0000-0000-000081500000}"/>
    <cellStyle name="SAPBEXHLevel0 2 2 21 7" xfId="50580" xr:uid="{00000000-0005-0000-0000-000082500000}"/>
    <cellStyle name="SAPBEXHLevel0 2 2 22" xfId="7610" xr:uid="{00000000-0005-0000-0000-000083500000}"/>
    <cellStyle name="SAPBEXHLevel0 2 2 22 2" xfId="17395" xr:uid="{00000000-0005-0000-0000-000084500000}"/>
    <cellStyle name="SAPBEXHLevel0 2 2 22 3" xfId="24355" xr:uid="{00000000-0005-0000-0000-000085500000}"/>
    <cellStyle name="SAPBEXHLevel0 2 2 22 4" xfId="30783" xr:uid="{00000000-0005-0000-0000-000086500000}"/>
    <cellStyle name="SAPBEXHLevel0 2 2 22 5" xfId="37193" xr:uid="{00000000-0005-0000-0000-000087500000}"/>
    <cellStyle name="SAPBEXHLevel0 2 2 22 6" xfId="44139" xr:uid="{00000000-0005-0000-0000-000088500000}"/>
    <cellStyle name="SAPBEXHLevel0 2 2 22 7" xfId="51479" xr:uid="{00000000-0005-0000-0000-000089500000}"/>
    <cellStyle name="SAPBEXHLevel0 2 2 23" xfId="8529" xr:uid="{00000000-0005-0000-0000-00008A500000}"/>
    <cellStyle name="SAPBEXHLevel0 2 2 23 2" xfId="18313" xr:uid="{00000000-0005-0000-0000-00008B500000}"/>
    <cellStyle name="SAPBEXHLevel0 2 2 23 3" xfId="25249" xr:uid="{00000000-0005-0000-0000-00008C500000}"/>
    <cellStyle name="SAPBEXHLevel0 2 2 23 4" xfId="31662" xr:uid="{00000000-0005-0000-0000-00008D500000}"/>
    <cellStyle name="SAPBEXHLevel0 2 2 24" xfId="7696" xr:uid="{00000000-0005-0000-0000-00008E500000}"/>
    <cellStyle name="SAPBEXHLevel0 2 2 24 2" xfId="17481" xr:uid="{00000000-0005-0000-0000-00008F500000}"/>
    <cellStyle name="SAPBEXHLevel0 2 2 24 3" xfId="24438" xr:uid="{00000000-0005-0000-0000-000090500000}"/>
    <cellStyle name="SAPBEXHLevel0 2 2 24 4" xfId="30864" xr:uid="{00000000-0005-0000-0000-000091500000}"/>
    <cellStyle name="SAPBEXHLevel0 2 2 25" xfId="8097" xr:uid="{00000000-0005-0000-0000-000092500000}"/>
    <cellStyle name="SAPBEXHLevel0 2 2 25 2" xfId="17881" xr:uid="{00000000-0005-0000-0000-000093500000}"/>
    <cellStyle name="SAPBEXHLevel0 2 2 25 3" xfId="24827" xr:uid="{00000000-0005-0000-0000-000094500000}"/>
    <cellStyle name="SAPBEXHLevel0 2 2 25 4" xfId="31247" xr:uid="{00000000-0005-0000-0000-000095500000}"/>
    <cellStyle name="SAPBEXHLevel0 2 2 26" xfId="8161" xr:uid="{00000000-0005-0000-0000-000096500000}"/>
    <cellStyle name="SAPBEXHLevel0 2 2 26 2" xfId="17945" xr:uid="{00000000-0005-0000-0000-000097500000}"/>
    <cellStyle name="SAPBEXHLevel0 2 2 26 3" xfId="24889" xr:uid="{00000000-0005-0000-0000-000098500000}"/>
    <cellStyle name="SAPBEXHLevel0 2 2 26 4" xfId="31309" xr:uid="{00000000-0005-0000-0000-000099500000}"/>
    <cellStyle name="SAPBEXHLevel0 2 2 27" xfId="8523" xr:uid="{00000000-0005-0000-0000-00009A500000}"/>
    <cellStyle name="SAPBEXHLevel0 2 2 27 2" xfId="18307" xr:uid="{00000000-0005-0000-0000-00009B500000}"/>
    <cellStyle name="SAPBEXHLevel0 2 2 27 3" xfId="25243" xr:uid="{00000000-0005-0000-0000-00009C500000}"/>
    <cellStyle name="SAPBEXHLevel0 2 2 27 4" xfId="31656" xr:uid="{00000000-0005-0000-0000-00009D500000}"/>
    <cellStyle name="SAPBEXHLevel0 2 2 28" xfId="8308" xr:uid="{00000000-0005-0000-0000-00009E500000}"/>
    <cellStyle name="SAPBEXHLevel0 2 2 28 2" xfId="18092" xr:uid="{00000000-0005-0000-0000-00009F500000}"/>
    <cellStyle name="SAPBEXHLevel0 2 2 28 3" xfId="25033" xr:uid="{00000000-0005-0000-0000-0000A0500000}"/>
    <cellStyle name="SAPBEXHLevel0 2 2 28 4" xfId="31449" xr:uid="{00000000-0005-0000-0000-0000A1500000}"/>
    <cellStyle name="SAPBEXHLevel0 2 2 29" xfId="7771" xr:uid="{00000000-0005-0000-0000-0000A2500000}"/>
    <cellStyle name="SAPBEXHLevel0 2 2 29 2" xfId="17556" xr:uid="{00000000-0005-0000-0000-0000A3500000}"/>
    <cellStyle name="SAPBEXHLevel0 2 2 29 3" xfId="24512" xr:uid="{00000000-0005-0000-0000-0000A4500000}"/>
    <cellStyle name="SAPBEXHLevel0 2 2 29 4" xfId="30938" xr:uid="{00000000-0005-0000-0000-0000A5500000}"/>
    <cellStyle name="SAPBEXHLevel0 2 2 3" xfId="3895" xr:uid="{00000000-0005-0000-0000-0000A6500000}"/>
    <cellStyle name="SAPBEXHLevel0 2 2 3 2" xfId="13782" xr:uid="{00000000-0005-0000-0000-0000A7500000}"/>
    <cellStyle name="SAPBEXHLevel0 2 2 3 2 2" xfId="38143" xr:uid="{00000000-0005-0000-0000-0000A8500000}"/>
    <cellStyle name="SAPBEXHLevel0 2 2 3 2 3" xfId="45067" xr:uid="{00000000-0005-0000-0000-0000A9500000}"/>
    <cellStyle name="SAPBEXHLevel0 2 2 3 2 4" xfId="48887" xr:uid="{00000000-0005-0000-0000-0000AA500000}"/>
    <cellStyle name="SAPBEXHLevel0 2 2 3 3" xfId="20892" xr:uid="{00000000-0005-0000-0000-0000AB500000}"/>
    <cellStyle name="SAPBEXHLevel0 2 2 3 4" xfId="27388" xr:uid="{00000000-0005-0000-0000-0000AC500000}"/>
    <cellStyle name="SAPBEXHLevel0 2 2 3 5" xfId="34477" xr:uid="{00000000-0005-0000-0000-0000AD500000}"/>
    <cellStyle name="SAPBEXHLevel0 2 2 3 6" xfId="41521" xr:uid="{00000000-0005-0000-0000-0000AE500000}"/>
    <cellStyle name="SAPBEXHLevel0 2 2 3 7" xfId="53193" xr:uid="{00000000-0005-0000-0000-0000AF500000}"/>
    <cellStyle name="SAPBEXHLevel0 2 2 30" xfId="11691" xr:uid="{00000000-0005-0000-0000-0000B0500000}"/>
    <cellStyle name="SAPBEXHLevel0 2 2 30 2" xfId="19150" xr:uid="{00000000-0005-0000-0000-0000B1500000}"/>
    <cellStyle name="SAPBEXHLevel0 2 2 30 3" xfId="25782" xr:uid="{00000000-0005-0000-0000-0000B2500000}"/>
    <cellStyle name="SAPBEXHLevel0 2 2 31" xfId="9424" xr:uid="{00000000-0005-0000-0000-0000B3500000}"/>
    <cellStyle name="SAPBEXHLevel0 2 2 32" xfId="11504" xr:uid="{00000000-0005-0000-0000-0000B4500000}"/>
    <cellStyle name="SAPBEXHLevel0 2 2 33" xfId="32240" xr:uid="{00000000-0005-0000-0000-0000B5500000}"/>
    <cellStyle name="SAPBEXHLevel0 2 2 34" xfId="36398" xr:uid="{00000000-0005-0000-0000-0000B6500000}"/>
    <cellStyle name="SAPBEXHLevel0 2 2 35" xfId="49209" xr:uid="{00000000-0005-0000-0000-0000B7500000}"/>
    <cellStyle name="SAPBEXHLevel0 2 2 4" xfId="4075" xr:uid="{00000000-0005-0000-0000-0000B8500000}"/>
    <cellStyle name="SAPBEXHLevel0 2 2 4 2" xfId="13962" xr:uid="{00000000-0005-0000-0000-0000B9500000}"/>
    <cellStyle name="SAPBEXHLevel0 2 2 4 2 2" xfId="37390" xr:uid="{00000000-0005-0000-0000-0000BA500000}"/>
    <cellStyle name="SAPBEXHLevel0 2 2 4 2 3" xfId="44335" xr:uid="{00000000-0005-0000-0000-0000BB500000}"/>
    <cellStyle name="SAPBEXHLevel0 2 2 4 2 4" xfId="52798" xr:uid="{00000000-0005-0000-0000-0000BC500000}"/>
    <cellStyle name="SAPBEXHLevel0 2 2 4 3" xfId="21058" xr:uid="{00000000-0005-0000-0000-0000BD500000}"/>
    <cellStyle name="SAPBEXHLevel0 2 2 4 4" xfId="27549" xr:uid="{00000000-0005-0000-0000-0000BE500000}"/>
    <cellStyle name="SAPBEXHLevel0 2 2 4 5" xfId="33646" xr:uid="{00000000-0005-0000-0000-0000BF500000}"/>
    <cellStyle name="SAPBEXHLevel0 2 2 4 6" xfId="40781" xr:uid="{00000000-0005-0000-0000-0000C0500000}"/>
    <cellStyle name="SAPBEXHLevel0 2 2 4 7" xfId="51938" xr:uid="{00000000-0005-0000-0000-0000C1500000}"/>
    <cellStyle name="SAPBEXHLevel0 2 2 5" xfId="5067" xr:uid="{00000000-0005-0000-0000-0000C2500000}"/>
    <cellStyle name="SAPBEXHLevel0 2 2 5 2" xfId="14924" xr:uid="{00000000-0005-0000-0000-0000C3500000}"/>
    <cellStyle name="SAPBEXHLevel0 2 2 5 2 2" xfId="38188" xr:uid="{00000000-0005-0000-0000-0000C4500000}"/>
    <cellStyle name="SAPBEXHLevel0 2 2 5 2 3" xfId="45110" xr:uid="{00000000-0005-0000-0000-0000C5500000}"/>
    <cellStyle name="SAPBEXHLevel0 2 2 5 2 4" xfId="48604" xr:uid="{00000000-0005-0000-0000-0000C6500000}"/>
    <cellStyle name="SAPBEXHLevel0 2 2 5 3" xfId="21969" xr:uid="{00000000-0005-0000-0000-0000C7500000}"/>
    <cellStyle name="SAPBEXHLevel0 2 2 5 4" xfId="28432" xr:uid="{00000000-0005-0000-0000-0000C8500000}"/>
    <cellStyle name="SAPBEXHLevel0 2 2 5 5" xfId="34522" xr:uid="{00000000-0005-0000-0000-0000C9500000}"/>
    <cellStyle name="SAPBEXHLevel0 2 2 5 6" xfId="41564" xr:uid="{00000000-0005-0000-0000-0000CA500000}"/>
    <cellStyle name="SAPBEXHLevel0 2 2 5 7" xfId="51719" xr:uid="{00000000-0005-0000-0000-0000CB500000}"/>
    <cellStyle name="SAPBEXHLevel0 2 2 6" xfId="5198" xr:uid="{00000000-0005-0000-0000-0000CC500000}"/>
    <cellStyle name="SAPBEXHLevel0 2 2 6 2" xfId="15055" xr:uid="{00000000-0005-0000-0000-0000CD500000}"/>
    <cellStyle name="SAPBEXHLevel0 2 2 6 2 2" xfId="38287" xr:uid="{00000000-0005-0000-0000-0000CE500000}"/>
    <cellStyle name="SAPBEXHLevel0 2 2 6 2 3" xfId="45205" xr:uid="{00000000-0005-0000-0000-0000CF500000}"/>
    <cellStyle name="SAPBEXHLevel0 2 2 6 2 4" xfId="50033" xr:uid="{00000000-0005-0000-0000-0000D0500000}"/>
    <cellStyle name="SAPBEXHLevel0 2 2 6 3" xfId="22097" xr:uid="{00000000-0005-0000-0000-0000D1500000}"/>
    <cellStyle name="SAPBEXHLevel0 2 2 6 4" xfId="28560" xr:uid="{00000000-0005-0000-0000-0000D2500000}"/>
    <cellStyle name="SAPBEXHLevel0 2 2 6 5" xfId="34621" xr:uid="{00000000-0005-0000-0000-0000D3500000}"/>
    <cellStyle name="SAPBEXHLevel0 2 2 6 6" xfId="41659" xr:uid="{00000000-0005-0000-0000-0000D4500000}"/>
    <cellStyle name="SAPBEXHLevel0 2 2 6 7" xfId="53451" xr:uid="{00000000-0005-0000-0000-0000D5500000}"/>
    <cellStyle name="SAPBEXHLevel0 2 2 7" xfId="4751" xr:uid="{00000000-0005-0000-0000-0000D6500000}"/>
    <cellStyle name="SAPBEXHLevel0 2 2 7 2" xfId="14613" xr:uid="{00000000-0005-0000-0000-0000D7500000}"/>
    <cellStyle name="SAPBEXHLevel0 2 2 7 2 2" xfId="37799" xr:uid="{00000000-0005-0000-0000-0000D8500000}"/>
    <cellStyle name="SAPBEXHLevel0 2 2 7 2 3" xfId="44740" xr:uid="{00000000-0005-0000-0000-0000D9500000}"/>
    <cellStyle name="SAPBEXHLevel0 2 2 7 2 4" xfId="54588" xr:uid="{00000000-0005-0000-0000-0000DA500000}"/>
    <cellStyle name="SAPBEXHLevel0 2 2 7 3" xfId="21662" xr:uid="{00000000-0005-0000-0000-0000DB500000}"/>
    <cellStyle name="SAPBEXHLevel0 2 2 7 4" xfId="28132" xr:uid="{00000000-0005-0000-0000-0000DC500000}"/>
    <cellStyle name="SAPBEXHLevel0 2 2 7 5" xfId="34057" xr:uid="{00000000-0005-0000-0000-0000DD500000}"/>
    <cellStyle name="SAPBEXHLevel0 2 2 7 6" xfId="41189" xr:uid="{00000000-0005-0000-0000-0000DE500000}"/>
    <cellStyle name="SAPBEXHLevel0 2 2 7 7" xfId="50676" xr:uid="{00000000-0005-0000-0000-0000DF500000}"/>
    <cellStyle name="SAPBEXHLevel0 2 2 8" xfId="4237" xr:uid="{00000000-0005-0000-0000-0000E0500000}"/>
    <cellStyle name="SAPBEXHLevel0 2 2 8 2" xfId="14100" xr:uid="{00000000-0005-0000-0000-0000E1500000}"/>
    <cellStyle name="SAPBEXHLevel0 2 2 8 2 2" xfId="38420" xr:uid="{00000000-0005-0000-0000-0000E2500000}"/>
    <cellStyle name="SAPBEXHLevel0 2 2 8 2 3" xfId="45338" xr:uid="{00000000-0005-0000-0000-0000E3500000}"/>
    <cellStyle name="SAPBEXHLevel0 2 2 8 2 4" xfId="49767" xr:uid="{00000000-0005-0000-0000-0000E4500000}"/>
    <cellStyle name="SAPBEXHLevel0 2 2 8 3" xfId="21162" xr:uid="{00000000-0005-0000-0000-0000E5500000}"/>
    <cellStyle name="SAPBEXHLevel0 2 2 8 4" xfId="27637" xr:uid="{00000000-0005-0000-0000-0000E6500000}"/>
    <cellStyle name="SAPBEXHLevel0 2 2 8 5" xfId="34754" xr:uid="{00000000-0005-0000-0000-0000E7500000}"/>
    <cellStyle name="SAPBEXHLevel0 2 2 8 6" xfId="41792" xr:uid="{00000000-0005-0000-0000-0000E8500000}"/>
    <cellStyle name="SAPBEXHLevel0 2 2 8 7" xfId="53188" xr:uid="{00000000-0005-0000-0000-0000E9500000}"/>
    <cellStyle name="SAPBEXHLevel0 2 2 9" xfId="4508" xr:uid="{00000000-0005-0000-0000-0000EA500000}"/>
    <cellStyle name="SAPBEXHLevel0 2 2 9 2" xfId="14370" xr:uid="{00000000-0005-0000-0000-0000EB500000}"/>
    <cellStyle name="SAPBEXHLevel0 2 2 9 2 2" xfId="38495" xr:uid="{00000000-0005-0000-0000-0000EC500000}"/>
    <cellStyle name="SAPBEXHLevel0 2 2 9 2 3" xfId="45413" xr:uid="{00000000-0005-0000-0000-0000ED500000}"/>
    <cellStyle name="SAPBEXHLevel0 2 2 9 2 4" xfId="49552" xr:uid="{00000000-0005-0000-0000-0000EE500000}"/>
    <cellStyle name="SAPBEXHLevel0 2 2 9 3" xfId="21426" xr:uid="{00000000-0005-0000-0000-0000EF500000}"/>
    <cellStyle name="SAPBEXHLevel0 2 2 9 4" xfId="27900" xr:uid="{00000000-0005-0000-0000-0000F0500000}"/>
    <cellStyle name="SAPBEXHLevel0 2 2 9 5" xfId="34829" xr:uid="{00000000-0005-0000-0000-0000F1500000}"/>
    <cellStyle name="SAPBEXHLevel0 2 2 9 6" xfId="41867" xr:uid="{00000000-0005-0000-0000-0000F2500000}"/>
    <cellStyle name="SAPBEXHLevel0 2 2 9 7" xfId="51833" xr:uid="{00000000-0005-0000-0000-0000F3500000}"/>
    <cellStyle name="SAPBEXHLevel0 2 20" xfId="8590" xr:uid="{00000000-0005-0000-0000-0000F4500000}"/>
    <cellStyle name="SAPBEXHLevel0 2 20 2" xfId="18374" xr:uid="{00000000-0005-0000-0000-0000F5500000}"/>
    <cellStyle name="SAPBEXHLevel0 2 20 3" xfId="25309" xr:uid="{00000000-0005-0000-0000-0000F6500000}"/>
    <cellStyle name="SAPBEXHLevel0 2 20 4" xfId="31722" xr:uid="{00000000-0005-0000-0000-0000F7500000}"/>
    <cellStyle name="SAPBEXHLevel0 2 21" xfId="8194" xr:uid="{00000000-0005-0000-0000-0000F8500000}"/>
    <cellStyle name="SAPBEXHLevel0 2 21 2" xfId="17978" xr:uid="{00000000-0005-0000-0000-0000F9500000}"/>
    <cellStyle name="SAPBEXHLevel0 2 21 3" xfId="24922" xr:uid="{00000000-0005-0000-0000-0000FA500000}"/>
    <cellStyle name="SAPBEXHLevel0 2 21 4" xfId="31341" xr:uid="{00000000-0005-0000-0000-0000FB500000}"/>
    <cellStyle name="SAPBEXHLevel0 2 22" xfId="11579" xr:uid="{00000000-0005-0000-0000-0000FC500000}"/>
    <cellStyle name="SAPBEXHLevel0 2 22 2" xfId="19038" xr:uid="{00000000-0005-0000-0000-0000FD500000}"/>
    <cellStyle name="SAPBEXHLevel0 2 22 3" xfId="25670" xr:uid="{00000000-0005-0000-0000-0000FE500000}"/>
    <cellStyle name="SAPBEXHLevel0 2 23" xfId="9294" xr:uid="{00000000-0005-0000-0000-0000FF500000}"/>
    <cellStyle name="SAPBEXHLevel0 2 24" xfId="12489" xr:uid="{00000000-0005-0000-0000-000000510000}"/>
    <cellStyle name="SAPBEXHLevel0 2 25" xfId="50410" xr:uid="{00000000-0005-0000-0000-000001510000}"/>
    <cellStyle name="SAPBEXHLevel0 2 3" xfId="932" xr:uid="{00000000-0005-0000-0000-000002510000}"/>
    <cellStyle name="SAPBEXHLevel0 2 3 2" xfId="2781" xr:uid="{00000000-0005-0000-0000-000003510000}"/>
    <cellStyle name="SAPBEXHLevel0 2 3 2 2" xfId="13008" xr:uid="{00000000-0005-0000-0000-000004510000}"/>
    <cellStyle name="SAPBEXHLevel0 2 3 2 2 2" xfId="20404" xr:uid="{00000000-0005-0000-0000-000005510000}"/>
    <cellStyle name="SAPBEXHLevel0 2 3 2 2 3" xfId="27011" xr:uid="{00000000-0005-0000-0000-000006510000}"/>
    <cellStyle name="SAPBEXHLevel0 2 3 2 3" xfId="10638" xr:uid="{00000000-0005-0000-0000-000007510000}"/>
    <cellStyle name="SAPBEXHLevel0 2 3 2 4" xfId="9389" xr:uid="{00000000-0005-0000-0000-000008510000}"/>
    <cellStyle name="SAPBEXHLevel0 2 3 2 5" xfId="13054" xr:uid="{00000000-0005-0000-0000-000009510000}"/>
    <cellStyle name="SAPBEXHLevel0 2 3 2 6" xfId="38046" xr:uid="{00000000-0005-0000-0000-00000A510000}"/>
    <cellStyle name="SAPBEXHLevel0 2 3 2 7" xfId="44973" xr:uid="{00000000-0005-0000-0000-00000B510000}"/>
    <cellStyle name="SAPBEXHLevel0 2 3 2 8" xfId="48200" xr:uid="{00000000-0005-0000-0000-00000C510000}"/>
    <cellStyle name="SAPBEXHLevel0 2 3 3" xfId="11811" xr:uid="{00000000-0005-0000-0000-00000D510000}"/>
    <cellStyle name="SAPBEXHLevel0 2 3 3 2" xfId="19270" xr:uid="{00000000-0005-0000-0000-00000E510000}"/>
    <cellStyle name="SAPBEXHLevel0 2 3 3 3" xfId="25902" xr:uid="{00000000-0005-0000-0000-00000F510000}"/>
    <cellStyle name="SAPBEXHLevel0 2 3 4" xfId="9632" xr:uid="{00000000-0005-0000-0000-000010510000}"/>
    <cellStyle name="SAPBEXHLevel0 2 3 5" xfId="11110" xr:uid="{00000000-0005-0000-0000-000011510000}"/>
    <cellStyle name="SAPBEXHLevel0 2 3 6" xfId="34381" xr:uid="{00000000-0005-0000-0000-000012510000}"/>
    <cellStyle name="SAPBEXHLevel0 2 3 7" xfId="41427" xr:uid="{00000000-0005-0000-0000-000013510000}"/>
    <cellStyle name="SAPBEXHLevel0 2 3 8" xfId="52975" xr:uid="{00000000-0005-0000-0000-000014510000}"/>
    <cellStyle name="SAPBEXHLevel0 2 4" xfId="1207" xr:uid="{00000000-0005-0000-0000-000015510000}"/>
    <cellStyle name="SAPBEXHLevel0 2 4 2" xfId="10836" xr:uid="{00000000-0005-0000-0000-000016510000}"/>
    <cellStyle name="SAPBEXHLevel0 2 4 2 2" xfId="9218" xr:uid="{00000000-0005-0000-0000-000017510000}"/>
    <cellStyle name="SAPBEXHLevel0 2 4 2 3" xfId="38364" xr:uid="{00000000-0005-0000-0000-000018510000}"/>
    <cellStyle name="SAPBEXHLevel0 2 4 2 4" xfId="45282" xr:uid="{00000000-0005-0000-0000-000019510000}"/>
    <cellStyle name="SAPBEXHLevel0 2 4 2 5" xfId="47716" xr:uid="{00000000-0005-0000-0000-00001A510000}"/>
    <cellStyle name="SAPBEXHLevel0 2 4 3" xfId="11986" xr:uid="{00000000-0005-0000-0000-00001B510000}"/>
    <cellStyle name="SAPBEXHLevel0 2 4 3 2" xfId="19445" xr:uid="{00000000-0005-0000-0000-00001C510000}"/>
    <cellStyle name="SAPBEXHLevel0 2 4 3 3" xfId="26072" xr:uid="{00000000-0005-0000-0000-00001D510000}"/>
    <cellStyle name="SAPBEXHLevel0 2 4 4" xfId="9875" xr:uid="{00000000-0005-0000-0000-00001E510000}"/>
    <cellStyle name="SAPBEXHLevel0 2 4 5" xfId="11258" xr:uid="{00000000-0005-0000-0000-00001F510000}"/>
    <cellStyle name="SAPBEXHLevel0 2 4 6" xfId="34698" xr:uid="{00000000-0005-0000-0000-000020510000}"/>
    <cellStyle name="SAPBEXHLevel0 2 4 7" xfId="41736" xr:uid="{00000000-0005-0000-0000-000021510000}"/>
    <cellStyle name="SAPBEXHLevel0 2 4 8" xfId="50326" xr:uid="{00000000-0005-0000-0000-000022510000}"/>
    <cellStyle name="SAPBEXHLevel0 2 5" xfId="1098" xr:uid="{00000000-0005-0000-0000-000023510000}"/>
    <cellStyle name="SAPBEXHLevel0 2 5 2" xfId="10098" xr:uid="{00000000-0005-0000-0000-000024510000}"/>
    <cellStyle name="SAPBEXHLevel0 2 5 2 2" xfId="11173" xr:uid="{00000000-0005-0000-0000-000025510000}"/>
    <cellStyle name="SAPBEXHLevel0 2 5 2 3" xfId="38758" xr:uid="{00000000-0005-0000-0000-000026510000}"/>
    <cellStyle name="SAPBEXHLevel0 2 5 2 4" xfId="45676" xr:uid="{00000000-0005-0000-0000-000027510000}"/>
    <cellStyle name="SAPBEXHLevel0 2 5 2 5" xfId="49615" xr:uid="{00000000-0005-0000-0000-000028510000}"/>
    <cellStyle name="SAPBEXHLevel0 2 5 3" xfId="10730" xr:uid="{00000000-0005-0000-0000-000029510000}"/>
    <cellStyle name="SAPBEXHLevel0 2 5 3 2" xfId="8922" xr:uid="{00000000-0005-0000-0000-00002A510000}"/>
    <cellStyle name="SAPBEXHLevel0 2 5 4" xfId="11887" xr:uid="{00000000-0005-0000-0000-00002B510000}"/>
    <cellStyle name="SAPBEXHLevel0 2 5 4 2" xfId="19346" xr:uid="{00000000-0005-0000-0000-00002C510000}"/>
    <cellStyle name="SAPBEXHLevel0 2 5 4 3" xfId="25976" xr:uid="{00000000-0005-0000-0000-00002D510000}"/>
    <cellStyle name="SAPBEXHLevel0 2 5 5" xfId="9768" xr:uid="{00000000-0005-0000-0000-00002E510000}"/>
    <cellStyle name="SAPBEXHLevel0 2 5 6" xfId="14001" xr:uid="{00000000-0005-0000-0000-00002F510000}"/>
    <cellStyle name="SAPBEXHLevel0 2 5 7" xfId="35093" xr:uid="{00000000-0005-0000-0000-000030510000}"/>
    <cellStyle name="SAPBEXHLevel0 2 5 8" xfId="42130" xr:uid="{00000000-0005-0000-0000-000031510000}"/>
    <cellStyle name="SAPBEXHLevel0 2 5 9" xfId="51545" xr:uid="{00000000-0005-0000-0000-000032510000}"/>
    <cellStyle name="SAPBEXHLevel0 2 6" xfId="1521" xr:uid="{00000000-0005-0000-0000-000033510000}"/>
    <cellStyle name="SAPBEXHLevel0 2 6 2" xfId="12180" xr:uid="{00000000-0005-0000-0000-000034510000}"/>
    <cellStyle name="SAPBEXHLevel0 2 6 2 2" xfId="19639" xr:uid="{00000000-0005-0000-0000-000035510000}"/>
    <cellStyle name="SAPBEXHLevel0 2 6 2 3" xfId="26262" xr:uid="{00000000-0005-0000-0000-000036510000}"/>
    <cellStyle name="SAPBEXHLevel0 2 6 2 4" xfId="38825" xr:uid="{00000000-0005-0000-0000-000037510000}"/>
    <cellStyle name="SAPBEXHLevel0 2 6 2 5" xfId="45743" xr:uid="{00000000-0005-0000-0000-000038510000}"/>
    <cellStyle name="SAPBEXHLevel0 2 6 2 6" xfId="49685" xr:uid="{00000000-0005-0000-0000-000039510000}"/>
    <cellStyle name="SAPBEXHLevel0 2 6 3" xfId="11073" xr:uid="{00000000-0005-0000-0000-00003A510000}"/>
    <cellStyle name="SAPBEXHLevel0 2 6 4" xfId="18725" xr:uid="{00000000-0005-0000-0000-00003B510000}"/>
    <cellStyle name="SAPBEXHLevel0 2 6 5" xfId="35161" xr:uid="{00000000-0005-0000-0000-00003C510000}"/>
    <cellStyle name="SAPBEXHLevel0 2 6 6" xfId="42197" xr:uid="{00000000-0005-0000-0000-00003D510000}"/>
    <cellStyle name="SAPBEXHLevel0 2 6 7" xfId="47841" xr:uid="{00000000-0005-0000-0000-00003E510000}"/>
    <cellStyle name="SAPBEXHLevel0 2 7" xfId="1948" xr:uid="{00000000-0005-0000-0000-00003F510000}"/>
    <cellStyle name="SAPBEXHLevel0 2 7 2" xfId="12300" xr:uid="{00000000-0005-0000-0000-000040510000}"/>
    <cellStyle name="SAPBEXHLevel0 2 7 2 2" xfId="19759" xr:uid="{00000000-0005-0000-0000-000041510000}"/>
    <cellStyle name="SAPBEXHLevel0 2 7 2 3" xfId="26382" xr:uid="{00000000-0005-0000-0000-000042510000}"/>
    <cellStyle name="SAPBEXHLevel0 2 7 2 4" xfId="39358" xr:uid="{00000000-0005-0000-0000-000043510000}"/>
    <cellStyle name="SAPBEXHLevel0 2 7 2 5" xfId="46276" xr:uid="{00000000-0005-0000-0000-000044510000}"/>
    <cellStyle name="SAPBEXHLevel0 2 7 2 6" xfId="48839" xr:uid="{00000000-0005-0000-0000-000045510000}"/>
    <cellStyle name="SAPBEXHLevel0 2 7 3" xfId="11370" xr:uid="{00000000-0005-0000-0000-000046510000}"/>
    <cellStyle name="SAPBEXHLevel0 2 7 4" xfId="18903" xr:uid="{00000000-0005-0000-0000-000047510000}"/>
    <cellStyle name="SAPBEXHLevel0 2 7 5" xfId="35724" xr:uid="{00000000-0005-0000-0000-000048510000}"/>
    <cellStyle name="SAPBEXHLevel0 2 7 6" xfId="42730" xr:uid="{00000000-0005-0000-0000-000049510000}"/>
    <cellStyle name="SAPBEXHLevel0 2 7 7" xfId="51379" xr:uid="{00000000-0005-0000-0000-00004A510000}"/>
    <cellStyle name="SAPBEXHLevel0 2 8" xfId="2160" xr:uid="{00000000-0005-0000-0000-00004B510000}"/>
    <cellStyle name="SAPBEXHLevel0 2 8 2" xfId="12424" xr:uid="{00000000-0005-0000-0000-00004C510000}"/>
    <cellStyle name="SAPBEXHLevel0 2 8 2 2" xfId="19880" xr:uid="{00000000-0005-0000-0000-00004D510000}"/>
    <cellStyle name="SAPBEXHLevel0 2 8 2 3" xfId="26502" xr:uid="{00000000-0005-0000-0000-00004E510000}"/>
    <cellStyle name="SAPBEXHLevel0 2 8 2 4" xfId="40384" xr:uid="{00000000-0005-0000-0000-00004F510000}"/>
    <cellStyle name="SAPBEXHLevel0 2 8 2 5" xfId="47302" xr:uid="{00000000-0005-0000-0000-000050510000}"/>
    <cellStyle name="SAPBEXHLevel0 2 8 2 6" xfId="47757" xr:uid="{00000000-0005-0000-0000-000051510000}"/>
    <cellStyle name="SAPBEXHLevel0 2 8 3" xfId="10356" xr:uid="{00000000-0005-0000-0000-000052510000}"/>
    <cellStyle name="SAPBEXHLevel0 2 8 4" xfId="11228" xr:uid="{00000000-0005-0000-0000-000053510000}"/>
    <cellStyle name="SAPBEXHLevel0 2 8 5" xfId="20440" xr:uid="{00000000-0005-0000-0000-000054510000}"/>
    <cellStyle name="SAPBEXHLevel0 2 8 6" xfId="36800" xr:uid="{00000000-0005-0000-0000-000055510000}"/>
    <cellStyle name="SAPBEXHLevel0 2 8 7" xfId="43756" xr:uid="{00000000-0005-0000-0000-000056510000}"/>
    <cellStyle name="SAPBEXHLevel0 2 8 8" xfId="51354" xr:uid="{00000000-0005-0000-0000-000057510000}"/>
    <cellStyle name="SAPBEXHLevel0 2 9" xfId="2314" xr:uid="{00000000-0005-0000-0000-000058510000}"/>
    <cellStyle name="SAPBEXHLevel0 2 9 2" xfId="12567" xr:uid="{00000000-0005-0000-0000-000059510000}"/>
    <cellStyle name="SAPBEXHLevel0 2 9 3" xfId="20004" xr:uid="{00000000-0005-0000-0000-00005A510000}"/>
    <cellStyle name="SAPBEXHLevel0 2 9 4" xfId="26622" xr:uid="{00000000-0005-0000-0000-00005B510000}"/>
    <cellStyle name="SAPBEXHLevel0 2 9 5" xfId="37054" xr:uid="{00000000-0005-0000-0000-00005C510000}"/>
    <cellStyle name="SAPBEXHLevel0 2 9 6" xfId="44000" xr:uid="{00000000-0005-0000-0000-00005D510000}"/>
    <cellStyle name="SAPBEXHLevel0 2 9 7" xfId="52693" xr:uid="{00000000-0005-0000-0000-00005E510000}"/>
    <cellStyle name="SAPBEXHLevel0 20" xfId="5633" xr:uid="{00000000-0005-0000-0000-00005F510000}"/>
    <cellStyle name="SAPBEXHLevel0 20 2" xfId="15488" xr:uid="{00000000-0005-0000-0000-000060510000}"/>
    <cellStyle name="SAPBEXHLevel0 20 3" xfId="22520" xr:uid="{00000000-0005-0000-0000-000061510000}"/>
    <cellStyle name="SAPBEXHLevel0 20 4" xfId="28981" xr:uid="{00000000-0005-0000-0000-000062510000}"/>
    <cellStyle name="SAPBEXHLevel0 21" xfId="7189" xr:uid="{00000000-0005-0000-0000-000063510000}"/>
    <cellStyle name="SAPBEXHLevel0 21 2" xfId="16978" xr:uid="{00000000-0005-0000-0000-000064510000}"/>
    <cellStyle name="SAPBEXHLevel0 21 3" xfId="23941" xr:uid="{00000000-0005-0000-0000-000065510000}"/>
    <cellStyle name="SAPBEXHLevel0 21 4" xfId="30375" xr:uid="{00000000-0005-0000-0000-000066510000}"/>
    <cellStyle name="SAPBEXHLevel0 22" xfId="6734" xr:uid="{00000000-0005-0000-0000-000067510000}"/>
    <cellStyle name="SAPBEXHLevel0 22 2" xfId="16577" xr:uid="{00000000-0005-0000-0000-000068510000}"/>
    <cellStyle name="SAPBEXHLevel0 22 3" xfId="23580" xr:uid="{00000000-0005-0000-0000-000069510000}"/>
    <cellStyle name="SAPBEXHLevel0 22 4" xfId="30028" xr:uid="{00000000-0005-0000-0000-00006A510000}"/>
    <cellStyle name="SAPBEXHLevel0 23" xfId="8613" xr:uid="{00000000-0005-0000-0000-00006B510000}"/>
    <cellStyle name="SAPBEXHLevel0 23 2" xfId="18397" xr:uid="{00000000-0005-0000-0000-00006C510000}"/>
    <cellStyle name="SAPBEXHLevel0 23 3" xfId="25332" xr:uid="{00000000-0005-0000-0000-00006D510000}"/>
    <cellStyle name="SAPBEXHLevel0 23 4" xfId="31745" xr:uid="{00000000-0005-0000-0000-00006E510000}"/>
    <cellStyle name="SAPBEXHLevel0 24" xfId="8031" xr:uid="{00000000-0005-0000-0000-00006F510000}"/>
    <cellStyle name="SAPBEXHLevel0 24 2" xfId="17815" xr:uid="{00000000-0005-0000-0000-000070510000}"/>
    <cellStyle name="SAPBEXHLevel0 24 3" xfId="24763" xr:uid="{00000000-0005-0000-0000-000071510000}"/>
    <cellStyle name="SAPBEXHLevel0 24 4" xfId="31184" xr:uid="{00000000-0005-0000-0000-000072510000}"/>
    <cellStyle name="SAPBEXHLevel0 25" xfId="9118" xr:uid="{00000000-0005-0000-0000-000073510000}"/>
    <cellStyle name="SAPBEXHLevel0 26" xfId="11225" xr:uid="{00000000-0005-0000-0000-000074510000}"/>
    <cellStyle name="SAPBEXHLevel0 27" xfId="50713" xr:uid="{00000000-0005-0000-0000-000075510000}"/>
    <cellStyle name="SAPBEXHLevel0 3" xfId="496" xr:uid="{00000000-0005-0000-0000-000076510000}"/>
    <cellStyle name="SAPBEXHLevel0 3 10" xfId="2481" xr:uid="{00000000-0005-0000-0000-000077510000}"/>
    <cellStyle name="SAPBEXHLevel0 3 10 2" xfId="12720" xr:uid="{00000000-0005-0000-0000-000078510000}"/>
    <cellStyle name="SAPBEXHLevel0 3 10 3" xfId="20129" xr:uid="{00000000-0005-0000-0000-000079510000}"/>
    <cellStyle name="SAPBEXHLevel0 3 10 4" xfId="26743" xr:uid="{00000000-0005-0000-0000-00007A510000}"/>
    <cellStyle name="SAPBEXHLevel0 3 11" xfId="3487" xr:uid="{00000000-0005-0000-0000-00007B510000}"/>
    <cellStyle name="SAPBEXHLevel0 3 11 2" xfId="13436" xr:uid="{00000000-0005-0000-0000-00007C510000}"/>
    <cellStyle name="SAPBEXHLevel0 3 11 3" xfId="20605" xr:uid="{00000000-0005-0000-0000-00007D510000}"/>
    <cellStyle name="SAPBEXHLevel0 3 11 4" xfId="27112" xr:uid="{00000000-0005-0000-0000-00007E510000}"/>
    <cellStyle name="SAPBEXHLevel0 3 12" xfId="3656" xr:uid="{00000000-0005-0000-0000-00007F510000}"/>
    <cellStyle name="SAPBEXHLevel0 3 12 2" xfId="13581" xr:uid="{00000000-0005-0000-0000-000080510000}"/>
    <cellStyle name="SAPBEXHLevel0 3 12 3" xfId="20742" xr:uid="{00000000-0005-0000-0000-000081510000}"/>
    <cellStyle name="SAPBEXHLevel0 3 12 4" xfId="27241" xr:uid="{00000000-0005-0000-0000-000082510000}"/>
    <cellStyle name="SAPBEXHLevel0 3 13" xfId="4396" xr:uid="{00000000-0005-0000-0000-000083510000}"/>
    <cellStyle name="SAPBEXHLevel0 3 13 2" xfId="14258" xr:uid="{00000000-0005-0000-0000-000084510000}"/>
    <cellStyle name="SAPBEXHLevel0 3 13 3" xfId="21318" xr:uid="{00000000-0005-0000-0000-000085510000}"/>
    <cellStyle name="SAPBEXHLevel0 3 13 4" xfId="27792" xr:uid="{00000000-0005-0000-0000-000086510000}"/>
    <cellStyle name="SAPBEXHLevel0 3 14" xfId="5291" xr:uid="{00000000-0005-0000-0000-000087510000}"/>
    <cellStyle name="SAPBEXHLevel0 3 14 2" xfId="15148" xr:uid="{00000000-0005-0000-0000-000088510000}"/>
    <cellStyle name="SAPBEXHLevel0 3 14 3" xfId="22190" xr:uid="{00000000-0005-0000-0000-000089510000}"/>
    <cellStyle name="SAPBEXHLevel0 3 14 4" xfId="28653" xr:uid="{00000000-0005-0000-0000-00008A510000}"/>
    <cellStyle name="SAPBEXHLevel0 3 15" xfId="5401" xr:uid="{00000000-0005-0000-0000-00008B510000}"/>
    <cellStyle name="SAPBEXHLevel0 3 15 2" xfId="15258" xr:uid="{00000000-0005-0000-0000-00008C510000}"/>
    <cellStyle name="SAPBEXHLevel0 3 15 3" xfId="22299" xr:uid="{00000000-0005-0000-0000-00008D510000}"/>
    <cellStyle name="SAPBEXHLevel0 3 15 4" xfId="28761" xr:uid="{00000000-0005-0000-0000-00008E510000}"/>
    <cellStyle name="SAPBEXHLevel0 3 16" xfId="5052" xr:uid="{00000000-0005-0000-0000-00008F510000}"/>
    <cellStyle name="SAPBEXHLevel0 3 16 2" xfId="14909" xr:uid="{00000000-0005-0000-0000-000090510000}"/>
    <cellStyle name="SAPBEXHLevel0 3 16 3" xfId="21954" xr:uid="{00000000-0005-0000-0000-000091510000}"/>
    <cellStyle name="SAPBEXHLevel0 3 16 4" xfId="28417" xr:uid="{00000000-0005-0000-0000-000092510000}"/>
    <cellStyle name="SAPBEXHLevel0 3 17" xfId="5748" xr:uid="{00000000-0005-0000-0000-000093510000}"/>
    <cellStyle name="SAPBEXHLevel0 3 17 2" xfId="15602" xr:uid="{00000000-0005-0000-0000-000094510000}"/>
    <cellStyle name="SAPBEXHLevel0 3 17 3" xfId="22630" xr:uid="{00000000-0005-0000-0000-000095510000}"/>
    <cellStyle name="SAPBEXHLevel0 3 17 4" xfId="29091" xr:uid="{00000000-0005-0000-0000-000096510000}"/>
    <cellStyle name="SAPBEXHLevel0 3 18" xfId="6270" xr:uid="{00000000-0005-0000-0000-000097510000}"/>
    <cellStyle name="SAPBEXHLevel0 3 18 2" xfId="16116" xr:uid="{00000000-0005-0000-0000-000098510000}"/>
    <cellStyle name="SAPBEXHLevel0 3 18 3" xfId="23125" xr:uid="{00000000-0005-0000-0000-000099510000}"/>
    <cellStyle name="SAPBEXHLevel0 3 18 4" xfId="29580" xr:uid="{00000000-0005-0000-0000-00009A510000}"/>
    <cellStyle name="SAPBEXHLevel0 3 19" xfId="6231" xr:uid="{00000000-0005-0000-0000-00009B510000}"/>
    <cellStyle name="SAPBEXHLevel0 3 19 2" xfId="16079" xr:uid="{00000000-0005-0000-0000-00009C510000}"/>
    <cellStyle name="SAPBEXHLevel0 3 19 3" xfId="23090" xr:uid="{00000000-0005-0000-0000-00009D510000}"/>
    <cellStyle name="SAPBEXHLevel0 3 19 4" xfId="29547" xr:uid="{00000000-0005-0000-0000-00009E510000}"/>
    <cellStyle name="SAPBEXHLevel0 3 2" xfId="673" xr:uid="{00000000-0005-0000-0000-00009F510000}"/>
    <cellStyle name="SAPBEXHLevel0 3 2 10" xfId="5346" xr:uid="{00000000-0005-0000-0000-0000A0510000}"/>
    <cellStyle name="SAPBEXHLevel0 3 2 10 2" xfId="15203" xr:uid="{00000000-0005-0000-0000-0000A1510000}"/>
    <cellStyle name="SAPBEXHLevel0 3 2 10 2 2" xfId="38649" xr:uid="{00000000-0005-0000-0000-0000A2510000}"/>
    <cellStyle name="SAPBEXHLevel0 3 2 10 2 3" xfId="45567" xr:uid="{00000000-0005-0000-0000-0000A3510000}"/>
    <cellStyle name="SAPBEXHLevel0 3 2 10 2 4" xfId="50183" xr:uid="{00000000-0005-0000-0000-0000A4510000}"/>
    <cellStyle name="SAPBEXHLevel0 3 2 10 3" xfId="22245" xr:uid="{00000000-0005-0000-0000-0000A5510000}"/>
    <cellStyle name="SAPBEXHLevel0 3 2 10 4" xfId="28707" xr:uid="{00000000-0005-0000-0000-0000A6510000}"/>
    <cellStyle name="SAPBEXHLevel0 3 2 10 5" xfId="34983" xr:uid="{00000000-0005-0000-0000-0000A7510000}"/>
    <cellStyle name="SAPBEXHLevel0 3 2 10 6" xfId="42021" xr:uid="{00000000-0005-0000-0000-0000A8510000}"/>
    <cellStyle name="SAPBEXHLevel0 3 2 10 7" xfId="54297" xr:uid="{00000000-0005-0000-0000-0000A9510000}"/>
    <cellStyle name="SAPBEXHLevel0 3 2 11" xfId="6576" xr:uid="{00000000-0005-0000-0000-0000AA510000}"/>
    <cellStyle name="SAPBEXHLevel0 3 2 11 2" xfId="16419" xr:uid="{00000000-0005-0000-0000-0000AB510000}"/>
    <cellStyle name="SAPBEXHLevel0 3 2 11 2 2" xfId="38980" xr:uid="{00000000-0005-0000-0000-0000AC510000}"/>
    <cellStyle name="SAPBEXHLevel0 3 2 11 2 3" xfId="45898" xr:uid="{00000000-0005-0000-0000-0000AD510000}"/>
    <cellStyle name="SAPBEXHLevel0 3 2 11 2 4" xfId="48047" xr:uid="{00000000-0005-0000-0000-0000AE510000}"/>
    <cellStyle name="SAPBEXHLevel0 3 2 11 3" xfId="23423" xr:uid="{00000000-0005-0000-0000-0000AF510000}"/>
    <cellStyle name="SAPBEXHLevel0 3 2 11 4" xfId="29872" xr:uid="{00000000-0005-0000-0000-0000B0510000}"/>
    <cellStyle name="SAPBEXHLevel0 3 2 11 5" xfId="35317" xr:uid="{00000000-0005-0000-0000-0000B1510000}"/>
    <cellStyle name="SAPBEXHLevel0 3 2 11 6" xfId="42352" xr:uid="{00000000-0005-0000-0000-0000B2510000}"/>
    <cellStyle name="SAPBEXHLevel0 3 2 11 7" xfId="51610" xr:uid="{00000000-0005-0000-0000-0000B3510000}"/>
    <cellStyle name="SAPBEXHLevel0 3 2 12" xfId="5541" xr:uid="{00000000-0005-0000-0000-0000B4510000}"/>
    <cellStyle name="SAPBEXHLevel0 3 2 12 2" xfId="15397" xr:uid="{00000000-0005-0000-0000-0000B5510000}"/>
    <cellStyle name="SAPBEXHLevel0 3 2 12 2 2" xfId="38951" xr:uid="{00000000-0005-0000-0000-0000B6510000}"/>
    <cellStyle name="SAPBEXHLevel0 3 2 12 2 3" xfId="45869" xr:uid="{00000000-0005-0000-0000-0000B7510000}"/>
    <cellStyle name="SAPBEXHLevel0 3 2 12 2 4" xfId="48685" xr:uid="{00000000-0005-0000-0000-0000B8510000}"/>
    <cellStyle name="SAPBEXHLevel0 3 2 12 3" xfId="22433" xr:uid="{00000000-0005-0000-0000-0000B9510000}"/>
    <cellStyle name="SAPBEXHLevel0 3 2 12 4" xfId="28895" xr:uid="{00000000-0005-0000-0000-0000BA510000}"/>
    <cellStyle name="SAPBEXHLevel0 3 2 12 5" xfId="35288" xr:uid="{00000000-0005-0000-0000-0000BB510000}"/>
    <cellStyle name="SAPBEXHLevel0 3 2 12 6" xfId="42323" xr:uid="{00000000-0005-0000-0000-0000BC510000}"/>
    <cellStyle name="SAPBEXHLevel0 3 2 12 7" xfId="51011" xr:uid="{00000000-0005-0000-0000-0000BD510000}"/>
    <cellStyle name="SAPBEXHLevel0 3 2 13" xfId="6078" xr:uid="{00000000-0005-0000-0000-0000BE510000}"/>
    <cellStyle name="SAPBEXHLevel0 3 2 13 2" xfId="15926" xr:uid="{00000000-0005-0000-0000-0000BF510000}"/>
    <cellStyle name="SAPBEXHLevel0 3 2 13 2 2" xfId="39848" xr:uid="{00000000-0005-0000-0000-0000C0510000}"/>
    <cellStyle name="SAPBEXHLevel0 3 2 13 2 3" xfId="46766" xr:uid="{00000000-0005-0000-0000-0000C1510000}"/>
    <cellStyle name="SAPBEXHLevel0 3 2 13 2 4" xfId="50138" xr:uid="{00000000-0005-0000-0000-0000C2510000}"/>
    <cellStyle name="SAPBEXHLevel0 3 2 13 3" xfId="22946" xr:uid="{00000000-0005-0000-0000-0000C3510000}"/>
    <cellStyle name="SAPBEXHLevel0 3 2 13 4" xfId="29405" xr:uid="{00000000-0005-0000-0000-0000C4510000}"/>
    <cellStyle name="SAPBEXHLevel0 3 2 13 5" xfId="36233" xr:uid="{00000000-0005-0000-0000-0000C5510000}"/>
    <cellStyle name="SAPBEXHLevel0 3 2 13 6" xfId="43220" xr:uid="{00000000-0005-0000-0000-0000C6510000}"/>
    <cellStyle name="SAPBEXHLevel0 3 2 13 7" xfId="54528" xr:uid="{00000000-0005-0000-0000-0000C7510000}"/>
    <cellStyle name="SAPBEXHLevel0 3 2 14" xfId="6483" xr:uid="{00000000-0005-0000-0000-0000C8510000}"/>
    <cellStyle name="SAPBEXHLevel0 3 2 14 2" xfId="16326" xr:uid="{00000000-0005-0000-0000-0000C9510000}"/>
    <cellStyle name="SAPBEXHLevel0 3 2 14 2 2" xfId="39208" xr:uid="{00000000-0005-0000-0000-0000CA510000}"/>
    <cellStyle name="SAPBEXHLevel0 3 2 14 2 3" xfId="46126" xr:uid="{00000000-0005-0000-0000-0000CB510000}"/>
    <cellStyle name="SAPBEXHLevel0 3 2 14 2 4" xfId="49735" xr:uid="{00000000-0005-0000-0000-0000CC510000}"/>
    <cellStyle name="SAPBEXHLevel0 3 2 14 3" xfId="23333" xr:uid="{00000000-0005-0000-0000-0000CD510000}"/>
    <cellStyle name="SAPBEXHLevel0 3 2 14 4" xfId="29784" xr:uid="{00000000-0005-0000-0000-0000CE510000}"/>
    <cellStyle name="SAPBEXHLevel0 3 2 14 5" xfId="35572" xr:uid="{00000000-0005-0000-0000-0000CF510000}"/>
    <cellStyle name="SAPBEXHLevel0 3 2 14 6" xfId="42580" xr:uid="{00000000-0005-0000-0000-0000D0510000}"/>
    <cellStyle name="SAPBEXHLevel0 3 2 14 7" xfId="50682" xr:uid="{00000000-0005-0000-0000-0000D1510000}"/>
    <cellStyle name="SAPBEXHLevel0 3 2 15" xfId="7297" xr:uid="{00000000-0005-0000-0000-0000D2510000}"/>
    <cellStyle name="SAPBEXHLevel0 3 2 15 2" xfId="17083" xr:uid="{00000000-0005-0000-0000-0000D3510000}"/>
    <cellStyle name="SAPBEXHLevel0 3 2 15 2 2" xfId="39667" xr:uid="{00000000-0005-0000-0000-0000D4510000}"/>
    <cellStyle name="SAPBEXHLevel0 3 2 15 2 3" xfId="46585" xr:uid="{00000000-0005-0000-0000-0000D5510000}"/>
    <cellStyle name="SAPBEXHLevel0 3 2 15 2 4" xfId="47719" xr:uid="{00000000-0005-0000-0000-0000D6510000}"/>
    <cellStyle name="SAPBEXHLevel0 3 2 15 3" xfId="24045" xr:uid="{00000000-0005-0000-0000-0000D7510000}"/>
    <cellStyle name="SAPBEXHLevel0 3 2 15 4" xfId="30475" xr:uid="{00000000-0005-0000-0000-0000D8510000}"/>
    <cellStyle name="SAPBEXHLevel0 3 2 15 5" xfId="36040" xr:uid="{00000000-0005-0000-0000-0000D9510000}"/>
    <cellStyle name="SAPBEXHLevel0 3 2 15 6" xfId="43039" xr:uid="{00000000-0005-0000-0000-0000DA510000}"/>
    <cellStyle name="SAPBEXHLevel0 3 2 15 7" xfId="47830" xr:uid="{00000000-0005-0000-0000-0000DB510000}"/>
    <cellStyle name="SAPBEXHLevel0 3 2 16" xfId="6408" xr:uid="{00000000-0005-0000-0000-0000DC510000}"/>
    <cellStyle name="SAPBEXHLevel0 3 2 16 2" xfId="16253" xr:uid="{00000000-0005-0000-0000-0000DD510000}"/>
    <cellStyle name="SAPBEXHLevel0 3 2 16 2 2" xfId="39864" xr:uid="{00000000-0005-0000-0000-0000DE510000}"/>
    <cellStyle name="SAPBEXHLevel0 3 2 16 2 3" xfId="46782" xr:uid="{00000000-0005-0000-0000-0000DF510000}"/>
    <cellStyle name="SAPBEXHLevel0 3 2 16 2 4" xfId="49427" xr:uid="{00000000-0005-0000-0000-0000E0510000}"/>
    <cellStyle name="SAPBEXHLevel0 3 2 16 3" xfId="23260" xr:uid="{00000000-0005-0000-0000-0000E1510000}"/>
    <cellStyle name="SAPBEXHLevel0 3 2 16 4" xfId="29712" xr:uid="{00000000-0005-0000-0000-0000E2510000}"/>
    <cellStyle name="SAPBEXHLevel0 3 2 16 5" xfId="36249" xr:uid="{00000000-0005-0000-0000-0000E3510000}"/>
    <cellStyle name="SAPBEXHLevel0 3 2 16 6" xfId="43236" xr:uid="{00000000-0005-0000-0000-0000E4510000}"/>
    <cellStyle name="SAPBEXHLevel0 3 2 16 7" xfId="53763" xr:uid="{00000000-0005-0000-0000-0000E5510000}"/>
    <cellStyle name="SAPBEXHLevel0 3 2 17" xfId="6732" xr:uid="{00000000-0005-0000-0000-0000E6510000}"/>
    <cellStyle name="SAPBEXHLevel0 3 2 17 2" xfId="16575" xr:uid="{00000000-0005-0000-0000-0000E7510000}"/>
    <cellStyle name="SAPBEXHLevel0 3 2 17 2 2" xfId="39774" xr:uid="{00000000-0005-0000-0000-0000E8510000}"/>
    <cellStyle name="SAPBEXHLevel0 3 2 17 2 3" xfId="46692" xr:uid="{00000000-0005-0000-0000-0000E9510000}"/>
    <cellStyle name="SAPBEXHLevel0 3 2 17 2 4" xfId="49879" xr:uid="{00000000-0005-0000-0000-0000EA510000}"/>
    <cellStyle name="SAPBEXHLevel0 3 2 17 3" xfId="23578" xr:uid="{00000000-0005-0000-0000-0000EB510000}"/>
    <cellStyle name="SAPBEXHLevel0 3 2 17 4" xfId="30026" xr:uid="{00000000-0005-0000-0000-0000EC510000}"/>
    <cellStyle name="SAPBEXHLevel0 3 2 17 5" xfId="36155" xr:uid="{00000000-0005-0000-0000-0000ED510000}"/>
    <cellStyle name="SAPBEXHLevel0 3 2 17 6" xfId="43146" xr:uid="{00000000-0005-0000-0000-0000EE510000}"/>
    <cellStyle name="SAPBEXHLevel0 3 2 17 7" xfId="51353" xr:uid="{00000000-0005-0000-0000-0000EF510000}"/>
    <cellStyle name="SAPBEXHLevel0 3 2 18" xfId="7310" xr:uid="{00000000-0005-0000-0000-0000F0510000}"/>
    <cellStyle name="SAPBEXHLevel0 3 2 18 2" xfId="17096" xr:uid="{00000000-0005-0000-0000-0000F1510000}"/>
    <cellStyle name="SAPBEXHLevel0 3 2 18 2 2" xfId="40194" xr:uid="{00000000-0005-0000-0000-0000F2510000}"/>
    <cellStyle name="SAPBEXHLevel0 3 2 18 2 3" xfId="47112" xr:uid="{00000000-0005-0000-0000-0000F3510000}"/>
    <cellStyle name="SAPBEXHLevel0 3 2 18 2 4" xfId="50529" xr:uid="{00000000-0005-0000-0000-0000F4510000}"/>
    <cellStyle name="SAPBEXHLevel0 3 2 18 3" xfId="24058" xr:uid="{00000000-0005-0000-0000-0000F5510000}"/>
    <cellStyle name="SAPBEXHLevel0 3 2 18 4" xfId="30488" xr:uid="{00000000-0005-0000-0000-0000F6510000}"/>
    <cellStyle name="SAPBEXHLevel0 3 2 18 5" xfId="36609" xr:uid="{00000000-0005-0000-0000-0000F7510000}"/>
    <cellStyle name="SAPBEXHLevel0 3 2 18 6" xfId="43566" xr:uid="{00000000-0005-0000-0000-0000F8510000}"/>
    <cellStyle name="SAPBEXHLevel0 3 2 18 7" xfId="53196" xr:uid="{00000000-0005-0000-0000-0000F9510000}"/>
    <cellStyle name="SAPBEXHLevel0 3 2 19" xfId="7499" xr:uid="{00000000-0005-0000-0000-0000FA510000}"/>
    <cellStyle name="SAPBEXHLevel0 3 2 19 2" xfId="17284" xr:uid="{00000000-0005-0000-0000-0000FB510000}"/>
    <cellStyle name="SAPBEXHLevel0 3 2 19 2 2" xfId="39810" xr:uid="{00000000-0005-0000-0000-0000FC510000}"/>
    <cellStyle name="SAPBEXHLevel0 3 2 19 2 3" xfId="46728" xr:uid="{00000000-0005-0000-0000-0000FD510000}"/>
    <cellStyle name="SAPBEXHLevel0 3 2 19 2 4" xfId="48722" xr:uid="{00000000-0005-0000-0000-0000FE510000}"/>
    <cellStyle name="SAPBEXHLevel0 3 2 19 3" xfId="24246" xr:uid="{00000000-0005-0000-0000-0000FF510000}"/>
    <cellStyle name="SAPBEXHLevel0 3 2 19 4" xfId="30674" xr:uid="{00000000-0005-0000-0000-000000520000}"/>
    <cellStyle name="SAPBEXHLevel0 3 2 19 5" xfId="36194" xr:uid="{00000000-0005-0000-0000-000001520000}"/>
    <cellStyle name="SAPBEXHLevel0 3 2 19 6" xfId="43182" xr:uid="{00000000-0005-0000-0000-000002520000}"/>
    <cellStyle name="SAPBEXHLevel0 3 2 19 7" xfId="51577" xr:uid="{00000000-0005-0000-0000-000003520000}"/>
    <cellStyle name="SAPBEXHLevel0 3 2 2" xfId="2667" xr:uid="{00000000-0005-0000-0000-000004520000}"/>
    <cellStyle name="SAPBEXHLevel0 3 2 2 2" xfId="12900" xr:uid="{00000000-0005-0000-0000-000005520000}"/>
    <cellStyle name="SAPBEXHLevel0 3 2 2 2 2" xfId="20303" xr:uid="{00000000-0005-0000-0000-000006520000}"/>
    <cellStyle name="SAPBEXHLevel0 3 2 2 2 3" xfId="26913" xr:uid="{00000000-0005-0000-0000-000007520000}"/>
    <cellStyle name="SAPBEXHLevel0 3 2 2 2 4" xfId="37495" xr:uid="{00000000-0005-0000-0000-000008520000}"/>
    <cellStyle name="SAPBEXHLevel0 3 2 2 2 5" xfId="44440" xr:uid="{00000000-0005-0000-0000-000009520000}"/>
    <cellStyle name="SAPBEXHLevel0 3 2 2 2 6" xfId="52623" xr:uid="{00000000-0005-0000-0000-00000A520000}"/>
    <cellStyle name="SAPBEXHLevel0 3 2 2 3" xfId="10492" xr:uid="{00000000-0005-0000-0000-00000B520000}"/>
    <cellStyle name="SAPBEXHLevel0 3 2 2 4" xfId="9950" xr:uid="{00000000-0005-0000-0000-00000C520000}"/>
    <cellStyle name="SAPBEXHLevel0 3 2 2 5" xfId="20450" xr:uid="{00000000-0005-0000-0000-00000D520000}"/>
    <cellStyle name="SAPBEXHLevel0 3 2 2 6" xfId="33754" xr:uid="{00000000-0005-0000-0000-00000E520000}"/>
    <cellStyle name="SAPBEXHLevel0 3 2 2 7" xfId="40889" xr:uid="{00000000-0005-0000-0000-00000F520000}"/>
    <cellStyle name="SAPBEXHLevel0 3 2 2 8" xfId="51749" xr:uid="{00000000-0005-0000-0000-000010520000}"/>
    <cellStyle name="SAPBEXHLevel0 3 2 20" xfId="7318" xr:uid="{00000000-0005-0000-0000-000011520000}"/>
    <cellStyle name="SAPBEXHLevel0 3 2 20 2" xfId="17104" xr:uid="{00000000-0005-0000-0000-000012520000}"/>
    <cellStyle name="SAPBEXHLevel0 3 2 20 2 2" xfId="39483" xr:uid="{00000000-0005-0000-0000-000013520000}"/>
    <cellStyle name="SAPBEXHLevel0 3 2 20 2 3" xfId="46401" xr:uid="{00000000-0005-0000-0000-000014520000}"/>
    <cellStyle name="SAPBEXHLevel0 3 2 20 2 4" xfId="48064" xr:uid="{00000000-0005-0000-0000-000015520000}"/>
    <cellStyle name="SAPBEXHLevel0 3 2 20 3" xfId="24066" xr:uid="{00000000-0005-0000-0000-000016520000}"/>
    <cellStyle name="SAPBEXHLevel0 3 2 20 4" xfId="30496" xr:uid="{00000000-0005-0000-0000-000017520000}"/>
    <cellStyle name="SAPBEXHLevel0 3 2 20 5" xfId="35852" xr:uid="{00000000-0005-0000-0000-000018520000}"/>
    <cellStyle name="SAPBEXHLevel0 3 2 20 6" xfId="42855" xr:uid="{00000000-0005-0000-0000-000019520000}"/>
    <cellStyle name="SAPBEXHLevel0 3 2 20 7" xfId="52410" xr:uid="{00000000-0005-0000-0000-00001A520000}"/>
    <cellStyle name="SAPBEXHLevel0 3 2 21" xfId="6991" xr:uid="{00000000-0005-0000-0000-00001B520000}"/>
    <cellStyle name="SAPBEXHLevel0 3 2 21 2" xfId="16781" xr:uid="{00000000-0005-0000-0000-00001C520000}"/>
    <cellStyle name="SAPBEXHLevel0 3 2 21 2 2" xfId="40443" xr:uid="{00000000-0005-0000-0000-00001D520000}"/>
    <cellStyle name="SAPBEXHLevel0 3 2 21 2 3" xfId="47361" xr:uid="{00000000-0005-0000-0000-00001E520000}"/>
    <cellStyle name="SAPBEXHLevel0 3 2 21 2 4" xfId="47999" xr:uid="{00000000-0005-0000-0000-00001F520000}"/>
    <cellStyle name="SAPBEXHLevel0 3 2 21 3" xfId="23749" xr:uid="{00000000-0005-0000-0000-000020520000}"/>
    <cellStyle name="SAPBEXHLevel0 3 2 21 4" xfId="30185" xr:uid="{00000000-0005-0000-0000-000021520000}"/>
    <cellStyle name="SAPBEXHLevel0 3 2 21 5" xfId="36859" xr:uid="{00000000-0005-0000-0000-000022520000}"/>
    <cellStyle name="SAPBEXHLevel0 3 2 21 6" xfId="43815" xr:uid="{00000000-0005-0000-0000-000023520000}"/>
    <cellStyle name="SAPBEXHLevel0 3 2 21 7" xfId="53437" xr:uid="{00000000-0005-0000-0000-000024520000}"/>
    <cellStyle name="SAPBEXHLevel0 3 2 22" xfId="6486" xr:uid="{00000000-0005-0000-0000-000025520000}"/>
    <cellStyle name="SAPBEXHLevel0 3 2 22 2" xfId="16329" xr:uid="{00000000-0005-0000-0000-000026520000}"/>
    <cellStyle name="SAPBEXHLevel0 3 2 22 3" xfId="23336" xr:uid="{00000000-0005-0000-0000-000027520000}"/>
    <cellStyle name="SAPBEXHLevel0 3 2 22 4" xfId="29787" xr:uid="{00000000-0005-0000-0000-000028520000}"/>
    <cellStyle name="SAPBEXHLevel0 3 2 22 5" xfId="37113" xr:uid="{00000000-0005-0000-0000-000029520000}"/>
    <cellStyle name="SAPBEXHLevel0 3 2 22 6" xfId="44059" xr:uid="{00000000-0005-0000-0000-00002A520000}"/>
    <cellStyle name="SAPBEXHLevel0 3 2 22 7" xfId="52586" xr:uid="{00000000-0005-0000-0000-00002B520000}"/>
    <cellStyle name="SAPBEXHLevel0 3 2 23" xfId="8417" xr:uid="{00000000-0005-0000-0000-00002C520000}"/>
    <cellStyle name="SAPBEXHLevel0 3 2 23 2" xfId="18201" xr:uid="{00000000-0005-0000-0000-00002D520000}"/>
    <cellStyle name="SAPBEXHLevel0 3 2 23 3" xfId="25138" xr:uid="{00000000-0005-0000-0000-00002E520000}"/>
    <cellStyle name="SAPBEXHLevel0 3 2 23 4" xfId="31551" xr:uid="{00000000-0005-0000-0000-00002F520000}"/>
    <cellStyle name="SAPBEXHLevel0 3 2 24" xfId="7821" xr:uid="{00000000-0005-0000-0000-000030520000}"/>
    <cellStyle name="SAPBEXHLevel0 3 2 24 2" xfId="17606" xr:uid="{00000000-0005-0000-0000-000031520000}"/>
    <cellStyle name="SAPBEXHLevel0 3 2 24 3" xfId="24560" xr:uid="{00000000-0005-0000-0000-000032520000}"/>
    <cellStyle name="SAPBEXHLevel0 3 2 24 4" xfId="30985" xr:uid="{00000000-0005-0000-0000-000033520000}"/>
    <cellStyle name="SAPBEXHLevel0 3 2 25" xfId="8103" xr:uid="{00000000-0005-0000-0000-000034520000}"/>
    <cellStyle name="SAPBEXHLevel0 3 2 25 2" xfId="17887" xr:uid="{00000000-0005-0000-0000-000035520000}"/>
    <cellStyle name="SAPBEXHLevel0 3 2 25 3" xfId="24833" xr:uid="{00000000-0005-0000-0000-000036520000}"/>
    <cellStyle name="SAPBEXHLevel0 3 2 25 4" xfId="31253" xr:uid="{00000000-0005-0000-0000-000037520000}"/>
    <cellStyle name="SAPBEXHLevel0 3 2 26" xfId="7984" xr:uid="{00000000-0005-0000-0000-000038520000}"/>
    <cellStyle name="SAPBEXHLevel0 3 2 26 2" xfId="17768" xr:uid="{00000000-0005-0000-0000-000039520000}"/>
    <cellStyle name="SAPBEXHLevel0 3 2 26 3" xfId="24717" xr:uid="{00000000-0005-0000-0000-00003A520000}"/>
    <cellStyle name="SAPBEXHLevel0 3 2 26 4" xfId="31138" xr:uid="{00000000-0005-0000-0000-00003B520000}"/>
    <cellStyle name="SAPBEXHLevel0 3 2 27" xfId="8777" xr:uid="{00000000-0005-0000-0000-00003C520000}"/>
    <cellStyle name="SAPBEXHLevel0 3 2 27 2" xfId="18561" xr:uid="{00000000-0005-0000-0000-00003D520000}"/>
    <cellStyle name="SAPBEXHLevel0 3 2 27 3" xfId="25493" xr:uid="{00000000-0005-0000-0000-00003E520000}"/>
    <cellStyle name="SAPBEXHLevel0 3 2 27 4" xfId="31905" xr:uid="{00000000-0005-0000-0000-00003F520000}"/>
    <cellStyle name="SAPBEXHLevel0 3 2 28" xfId="8111" xr:uid="{00000000-0005-0000-0000-000040520000}"/>
    <cellStyle name="SAPBEXHLevel0 3 2 28 2" xfId="17895" xr:uid="{00000000-0005-0000-0000-000041520000}"/>
    <cellStyle name="SAPBEXHLevel0 3 2 28 3" xfId="24841" xr:uid="{00000000-0005-0000-0000-000042520000}"/>
    <cellStyle name="SAPBEXHLevel0 3 2 28 4" xfId="31261" xr:uid="{00000000-0005-0000-0000-000043520000}"/>
    <cellStyle name="SAPBEXHLevel0 3 2 29" xfId="8163" xr:uid="{00000000-0005-0000-0000-000044520000}"/>
    <cellStyle name="SAPBEXHLevel0 3 2 29 2" xfId="17947" xr:uid="{00000000-0005-0000-0000-000045520000}"/>
    <cellStyle name="SAPBEXHLevel0 3 2 29 3" xfId="24891" xr:uid="{00000000-0005-0000-0000-000046520000}"/>
    <cellStyle name="SAPBEXHLevel0 3 2 29 4" xfId="31311" xr:uid="{00000000-0005-0000-0000-000047520000}"/>
    <cellStyle name="SAPBEXHLevel0 3 2 3" xfId="3721" xr:uid="{00000000-0005-0000-0000-000048520000}"/>
    <cellStyle name="SAPBEXHLevel0 3 2 3 2" xfId="13644" xr:uid="{00000000-0005-0000-0000-000049520000}"/>
    <cellStyle name="SAPBEXHLevel0 3 2 3 2 2" xfId="37541" xr:uid="{00000000-0005-0000-0000-00004A520000}"/>
    <cellStyle name="SAPBEXHLevel0 3 2 3 2 3" xfId="44485" xr:uid="{00000000-0005-0000-0000-00004B520000}"/>
    <cellStyle name="SAPBEXHLevel0 3 2 3 2 4" xfId="51344" xr:uid="{00000000-0005-0000-0000-00004C520000}"/>
    <cellStyle name="SAPBEXHLevel0 3 2 3 3" xfId="20800" xr:uid="{00000000-0005-0000-0000-00004D520000}"/>
    <cellStyle name="SAPBEXHLevel0 3 2 3 4" xfId="27299" xr:uid="{00000000-0005-0000-0000-00004E520000}"/>
    <cellStyle name="SAPBEXHLevel0 3 2 3 5" xfId="33800" xr:uid="{00000000-0005-0000-0000-00004F520000}"/>
    <cellStyle name="SAPBEXHLevel0 3 2 3 6" xfId="40934" xr:uid="{00000000-0005-0000-0000-000050520000}"/>
    <cellStyle name="SAPBEXHLevel0 3 2 3 7" xfId="51922" xr:uid="{00000000-0005-0000-0000-000051520000}"/>
    <cellStyle name="SAPBEXHLevel0 3 2 30" xfId="11692" xr:uid="{00000000-0005-0000-0000-000052520000}"/>
    <cellStyle name="SAPBEXHLevel0 3 2 30 2" xfId="19151" xr:uid="{00000000-0005-0000-0000-000053520000}"/>
    <cellStyle name="SAPBEXHLevel0 3 2 30 3" xfId="25783" xr:uid="{00000000-0005-0000-0000-000054520000}"/>
    <cellStyle name="SAPBEXHLevel0 3 2 31" xfId="9425" xr:uid="{00000000-0005-0000-0000-000055520000}"/>
    <cellStyle name="SAPBEXHLevel0 3 2 32" xfId="13502" xr:uid="{00000000-0005-0000-0000-000056520000}"/>
    <cellStyle name="SAPBEXHLevel0 3 2 33" xfId="32160" xr:uid="{00000000-0005-0000-0000-000057520000}"/>
    <cellStyle name="SAPBEXHLevel0 3 2 34" xfId="32229" xr:uid="{00000000-0005-0000-0000-000058520000}"/>
    <cellStyle name="SAPBEXHLevel0 3 2 35" xfId="49109" xr:uid="{00000000-0005-0000-0000-000059520000}"/>
    <cellStyle name="SAPBEXHLevel0 3 2 4" xfId="3988" xr:uid="{00000000-0005-0000-0000-00005A520000}"/>
    <cellStyle name="SAPBEXHLevel0 3 2 4 2" xfId="13875" xr:uid="{00000000-0005-0000-0000-00005B520000}"/>
    <cellStyle name="SAPBEXHLevel0 3 2 4 2 2" xfId="37915" xr:uid="{00000000-0005-0000-0000-00005C520000}"/>
    <cellStyle name="SAPBEXHLevel0 3 2 4 2 3" xfId="44855" xr:uid="{00000000-0005-0000-0000-00005D520000}"/>
    <cellStyle name="SAPBEXHLevel0 3 2 4 2 4" xfId="49125" xr:uid="{00000000-0005-0000-0000-00005E520000}"/>
    <cellStyle name="SAPBEXHLevel0 3 2 4 3" xfId="20971" xr:uid="{00000000-0005-0000-0000-00005F520000}"/>
    <cellStyle name="SAPBEXHLevel0 3 2 4 4" xfId="27467" xr:uid="{00000000-0005-0000-0000-000060520000}"/>
    <cellStyle name="SAPBEXHLevel0 3 2 4 5" xfId="34172" xr:uid="{00000000-0005-0000-0000-000061520000}"/>
    <cellStyle name="SAPBEXHLevel0 3 2 4 6" xfId="41304" xr:uid="{00000000-0005-0000-0000-000062520000}"/>
    <cellStyle name="SAPBEXHLevel0 3 2 4 7" xfId="54506" xr:uid="{00000000-0005-0000-0000-000063520000}"/>
    <cellStyle name="SAPBEXHLevel0 3 2 5" xfId="4953" xr:uid="{00000000-0005-0000-0000-000064520000}"/>
    <cellStyle name="SAPBEXHLevel0 3 2 5 2" xfId="14810" xr:uid="{00000000-0005-0000-0000-000065520000}"/>
    <cellStyle name="SAPBEXHLevel0 3 2 5 2 2" xfId="37419" xr:uid="{00000000-0005-0000-0000-000066520000}"/>
    <cellStyle name="SAPBEXHLevel0 3 2 5 2 3" xfId="44364" xr:uid="{00000000-0005-0000-0000-000067520000}"/>
    <cellStyle name="SAPBEXHLevel0 3 2 5 2 4" xfId="53405" xr:uid="{00000000-0005-0000-0000-000068520000}"/>
    <cellStyle name="SAPBEXHLevel0 3 2 5 3" xfId="21856" xr:uid="{00000000-0005-0000-0000-000069520000}"/>
    <cellStyle name="SAPBEXHLevel0 3 2 5 4" xfId="28320" xr:uid="{00000000-0005-0000-0000-00006A520000}"/>
    <cellStyle name="SAPBEXHLevel0 3 2 5 5" xfId="33676" xr:uid="{00000000-0005-0000-0000-00006B520000}"/>
    <cellStyle name="SAPBEXHLevel0 3 2 5 6" xfId="40811" xr:uid="{00000000-0005-0000-0000-00006C520000}"/>
    <cellStyle name="SAPBEXHLevel0 3 2 5 7" xfId="53027" xr:uid="{00000000-0005-0000-0000-00006D520000}"/>
    <cellStyle name="SAPBEXHLevel0 3 2 6" xfId="4226" xr:uid="{00000000-0005-0000-0000-00006E520000}"/>
    <cellStyle name="SAPBEXHLevel0 3 2 6 2" xfId="14089" xr:uid="{00000000-0005-0000-0000-00006F520000}"/>
    <cellStyle name="SAPBEXHLevel0 3 2 6 2 2" xfId="38044" xr:uid="{00000000-0005-0000-0000-000070520000}"/>
    <cellStyle name="SAPBEXHLevel0 3 2 6 2 3" xfId="44971" xr:uid="{00000000-0005-0000-0000-000071520000}"/>
    <cellStyle name="SAPBEXHLevel0 3 2 6 2 4" xfId="50031" xr:uid="{00000000-0005-0000-0000-000072520000}"/>
    <cellStyle name="SAPBEXHLevel0 3 2 6 3" xfId="21151" xr:uid="{00000000-0005-0000-0000-000073520000}"/>
    <cellStyle name="SAPBEXHLevel0 3 2 6 4" xfId="27626" xr:uid="{00000000-0005-0000-0000-000074520000}"/>
    <cellStyle name="SAPBEXHLevel0 3 2 6 5" xfId="34379" xr:uid="{00000000-0005-0000-0000-000075520000}"/>
    <cellStyle name="SAPBEXHLevel0 3 2 6 6" xfId="41425" xr:uid="{00000000-0005-0000-0000-000076520000}"/>
    <cellStyle name="SAPBEXHLevel0 3 2 6 7" xfId="53005" xr:uid="{00000000-0005-0000-0000-000077520000}"/>
    <cellStyle name="SAPBEXHLevel0 3 2 7" xfId="4340" xr:uid="{00000000-0005-0000-0000-000078520000}"/>
    <cellStyle name="SAPBEXHLevel0 3 2 7 2" xfId="14202" xr:uid="{00000000-0005-0000-0000-000079520000}"/>
    <cellStyle name="SAPBEXHLevel0 3 2 7 2 2" xfId="37652" xr:uid="{00000000-0005-0000-0000-00007A520000}"/>
    <cellStyle name="SAPBEXHLevel0 3 2 7 2 3" xfId="44596" xr:uid="{00000000-0005-0000-0000-00007B520000}"/>
    <cellStyle name="SAPBEXHLevel0 3 2 7 2 4" xfId="51230" xr:uid="{00000000-0005-0000-0000-00007C520000}"/>
    <cellStyle name="SAPBEXHLevel0 3 2 7 3" xfId="21263" xr:uid="{00000000-0005-0000-0000-00007D520000}"/>
    <cellStyle name="SAPBEXHLevel0 3 2 7 4" xfId="27737" xr:uid="{00000000-0005-0000-0000-00007E520000}"/>
    <cellStyle name="SAPBEXHLevel0 3 2 7 5" xfId="33911" xr:uid="{00000000-0005-0000-0000-00007F520000}"/>
    <cellStyle name="SAPBEXHLevel0 3 2 7 6" xfId="41045" xr:uid="{00000000-0005-0000-0000-000080520000}"/>
    <cellStyle name="SAPBEXHLevel0 3 2 7 7" xfId="54304" xr:uid="{00000000-0005-0000-0000-000081520000}"/>
    <cellStyle name="SAPBEXHLevel0 3 2 8" xfId="4830" xr:uid="{00000000-0005-0000-0000-000082520000}"/>
    <cellStyle name="SAPBEXHLevel0 3 2 8 2" xfId="14692" xr:uid="{00000000-0005-0000-0000-000083520000}"/>
    <cellStyle name="SAPBEXHLevel0 3 2 8 2 2" xfId="38328" xr:uid="{00000000-0005-0000-0000-000084520000}"/>
    <cellStyle name="SAPBEXHLevel0 3 2 8 2 3" xfId="45246" xr:uid="{00000000-0005-0000-0000-000085520000}"/>
    <cellStyle name="SAPBEXHLevel0 3 2 8 2 4" xfId="49760" xr:uid="{00000000-0005-0000-0000-000086520000}"/>
    <cellStyle name="SAPBEXHLevel0 3 2 8 3" xfId="21741" xr:uid="{00000000-0005-0000-0000-000087520000}"/>
    <cellStyle name="SAPBEXHLevel0 3 2 8 4" xfId="28208" xr:uid="{00000000-0005-0000-0000-000088520000}"/>
    <cellStyle name="SAPBEXHLevel0 3 2 8 5" xfId="34662" xr:uid="{00000000-0005-0000-0000-000089520000}"/>
    <cellStyle name="SAPBEXHLevel0 3 2 8 6" xfId="41700" xr:uid="{00000000-0005-0000-0000-00008A520000}"/>
    <cellStyle name="SAPBEXHLevel0 3 2 8 7" xfId="54339" xr:uid="{00000000-0005-0000-0000-00008B520000}"/>
    <cellStyle name="SAPBEXHLevel0 3 2 9" xfId="4252" xr:uid="{00000000-0005-0000-0000-00008C520000}"/>
    <cellStyle name="SAPBEXHLevel0 3 2 9 2" xfId="14115" xr:uid="{00000000-0005-0000-0000-00008D520000}"/>
    <cellStyle name="SAPBEXHLevel0 3 2 9 2 2" xfId="37269" xr:uid="{00000000-0005-0000-0000-00008E520000}"/>
    <cellStyle name="SAPBEXHLevel0 3 2 9 2 3" xfId="44215" xr:uid="{00000000-0005-0000-0000-00008F520000}"/>
    <cellStyle name="SAPBEXHLevel0 3 2 9 2 4" xfId="53315" xr:uid="{00000000-0005-0000-0000-000090520000}"/>
    <cellStyle name="SAPBEXHLevel0 3 2 9 3" xfId="21177" xr:uid="{00000000-0005-0000-0000-000091520000}"/>
    <cellStyle name="SAPBEXHLevel0 3 2 9 4" xfId="27651" xr:uid="{00000000-0005-0000-0000-000092520000}"/>
    <cellStyle name="SAPBEXHLevel0 3 2 9 5" xfId="33521" xr:uid="{00000000-0005-0000-0000-000093520000}"/>
    <cellStyle name="SAPBEXHLevel0 3 2 9 6" xfId="40657" xr:uid="{00000000-0005-0000-0000-000094520000}"/>
    <cellStyle name="SAPBEXHLevel0 3 2 9 7" xfId="50961" xr:uid="{00000000-0005-0000-0000-000095520000}"/>
    <cellStyle name="SAPBEXHLevel0 3 20" xfId="7903" xr:uid="{00000000-0005-0000-0000-000096520000}"/>
    <cellStyle name="SAPBEXHLevel0 3 20 2" xfId="17687" xr:uid="{00000000-0005-0000-0000-000097520000}"/>
    <cellStyle name="SAPBEXHLevel0 3 20 3" xfId="24639" xr:uid="{00000000-0005-0000-0000-000098520000}"/>
    <cellStyle name="SAPBEXHLevel0 3 20 4" xfId="31061" xr:uid="{00000000-0005-0000-0000-000099520000}"/>
    <cellStyle name="SAPBEXHLevel0 3 21" xfId="8037" xr:uid="{00000000-0005-0000-0000-00009A520000}"/>
    <cellStyle name="SAPBEXHLevel0 3 21 2" xfId="17821" xr:uid="{00000000-0005-0000-0000-00009B520000}"/>
    <cellStyle name="SAPBEXHLevel0 3 21 3" xfId="24769" xr:uid="{00000000-0005-0000-0000-00009C520000}"/>
    <cellStyle name="SAPBEXHLevel0 3 21 4" xfId="31190" xr:uid="{00000000-0005-0000-0000-00009D520000}"/>
    <cellStyle name="SAPBEXHLevel0 3 22" xfId="11580" xr:uid="{00000000-0005-0000-0000-00009E520000}"/>
    <cellStyle name="SAPBEXHLevel0 3 22 2" xfId="19039" xr:uid="{00000000-0005-0000-0000-00009F520000}"/>
    <cellStyle name="SAPBEXHLevel0 3 22 3" xfId="25671" xr:uid="{00000000-0005-0000-0000-0000A0520000}"/>
    <cellStyle name="SAPBEXHLevel0 3 23" xfId="9295" xr:uid="{00000000-0005-0000-0000-0000A1520000}"/>
    <cellStyle name="SAPBEXHLevel0 3 24" xfId="9158" xr:uid="{00000000-0005-0000-0000-0000A2520000}"/>
    <cellStyle name="SAPBEXHLevel0 3 25" xfId="52666" xr:uid="{00000000-0005-0000-0000-0000A3520000}"/>
    <cellStyle name="SAPBEXHLevel0 3 3" xfId="933" xr:uid="{00000000-0005-0000-0000-0000A4520000}"/>
    <cellStyle name="SAPBEXHLevel0 3 3 2" xfId="2779" xr:uid="{00000000-0005-0000-0000-0000A5520000}"/>
    <cellStyle name="SAPBEXHLevel0 3 3 2 2" xfId="13006" xr:uid="{00000000-0005-0000-0000-0000A6520000}"/>
    <cellStyle name="SAPBEXHLevel0 3 3 2 2 2" xfId="20402" xr:uid="{00000000-0005-0000-0000-0000A7520000}"/>
    <cellStyle name="SAPBEXHLevel0 3 3 2 2 3" xfId="27009" xr:uid="{00000000-0005-0000-0000-0000A8520000}"/>
    <cellStyle name="SAPBEXHLevel0 3 3 2 3" xfId="10639" xr:uid="{00000000-0005-0000-0000-0000A9520000}"/>
    <cellStyle name="SAPBEXHLevel0 3 3 2 4" xfId="9352" xr:uid="{00000000-0005-0000-0000-0000AA520000}"/>
    <cellStyle name="SAPBEXHLevel0 3 3 2 5" xfId="13753" xr:uid="{00000000-0005-0000-0000-0000AB520000}"/>
    <cellStyle name="SAPBEXHLevel0 3 3 2 6" xfId="37402" xr:uid="{00000000-0005-0000-0000-0000AC520000}"/>
    <cellStyle name="SAPBEXHLevel0 3 3 2 7" xfId="44347" xr:uid="{00000000-0005-0000-0000-0000AD520000}"/>
    <cellStyle name="SAPBEXHLevel0 3 3 2 8" xfId="52197" xr:uid="{00000000-0005-0000-0000-0000AE520000}"/>
    <cellStyle name="SAPBEXHLevel0 3 3 3" xfId="11812" xr:uid="{00000000-0005-0000-0000-0000AF520000}"/>
    <cellStyle name="SAPBEXHLevel0 3 3 3 2" xfId="19271" xr:uid="{00000000-0005-0000-0000-0000B0520000}"/>
    <cellStyle name="SAPBEXHLevel0 3 3 3 3" xfId="25903" xr:uid="{00000000-0005-0000-0000-0000B1520000}"/>
    <cellStyle name="SAPBEXHLevel0 3 3 4" xfId="9633" xr:uid="{00000000-0005-0000-0000-0000B2520000}"/>
    <cellStyle name="SAPBEXHLevel0 3 3 5" xfId="11004" xr:uid="{00000000-0005-0000-0000-0000B3520000}"/>
    <cellStyle name="SAPBEXHLevel0 3 3 6" xfId="33659" xr:uid="{00000000-0005-0000-0000-0000B4520000}"/>
    <cellStyle name="SAPBEXHLevel0 3 3 7" xfId="40794" xr:uid="{00000000-0005-0000-0000-0000B5520000}"/>
    <cellStyle name="SAPBEXHLevel0 3 3 8" xfId="53654" xr:uid="{00000000-0005-0000-0000-0000B6520000}"/>
    <cellStyle name="SAPBEXHLevel0 3 4" xfId="1208" xr:uid="{00000000-0005-0000-0000-0000B7520000}"/>
    <cellStyle name="SAPBEXHLevel0 3 4 2" xfId="10837" xr:uid="{00000000-0005-0000-0000-0000B8520000}"/>
    <cellStyle name="SAPBEXHLevel0 3 4 2 2" xfId="9055" xr:uid="{00000000-0005-0000-0000-0000B9520000}"/>
    <cellStyle name="SAPBEXHLevel0 3 4 2 3" xfId="37448" xr:uid="{00000000-0005-0000-0000-0000BA520000}"/>
    <cellStyle name="SAPBEXHLevel0 3 4 2 4" xfId="44393" xr:uid="{00000000-0005-0000-0000-0000BB520000}"/>
    <cellStyle name="SAPBEXHLevel0 3 4 2 5" xfId="50495" xr:uid="{00000000-0005-0000-0000-0000BC520000}"/>
    <cellStyle name="SAPBEXHLevel0 3 4 3" xfId="11987" xr:uid="{00000000-0005-0000-0000-0000BD520000}"/>
    <cellStyle name="SAPBEXHLevel0 3 4 3 2" xfId="19446" xr:uid="{00000000-0005-0000-0000-0000BE520000}"/>
    <cellStyle name="SAPBEXHLevel0 3 4 3 3" xfId="26073" xr:uid="{00000000-0005-0000-0000-0000BF520000}"/>
    <cellStyle name="SAPBEXHLevel0 3 4 4" xfId="9876" xr:uid="{00000000-0005-0000-0000-0000C0520000}"/>
    <cellStyle name="SAPBEXHLevel0 3 4 5" xfId="10022" xr:uid="{00000000-0005-0000-0000-0000C1520000}"/>
    <cellStyle name="SAPBEXHLevel0 3 4 6" xfId="33706" xr:uid="{00000000-0005-0000-0000-0000C2520000}"/>
    <cellStyle name="SAPBEXHLevel0 3 4 7" xfId="40841" xr:uid="{00000000-0005-0000-0000-0000C3520000}"/>
    <cellStyle name="SAPBEXHLevel0 3 4 8" xfId="52029" xr:uid="{00000000-0005-0000-0000-0000C4520000}"/>
    <cellStyle name="SAPBEXHLevel0 3 5" xfId="1276" xr:uid="{00000000-0005-0000-0000-0000C5520000}"/>
    <cellStyle name="SAPBEXHLevel0 3 5 2" xfId="10148" xr:uid="{00000000-0005-0000-0000-0000C6520000}"/>
    <cellStyle name="SAPBEXHLevel0 3 5 2 2" xfId="13219" xr:uid="{00000000-0005-0000-0000-0000C7520000}"/>
    <cellStyle name="SAPBEXHLevel0 3 5 2 3" xfId="38759" xr:uid="{00000000-0005-0000-0000-0000C8520000}"/>
    <cellStyle name="SAPBEXHLevel0 3 5 2 4" xfId="45677" xr:uid="{00000000-0005-0000-0000-0000C9520000}"/>
    <cellStyle name="SAPBEXHLevel0 3 5 2 5" xfId="50095" xr:uid="{00000000-0005-0000-0000-0000CA520000}"/>
    <cellStyle name="SAPBEXHLevel0 3 5 3" xfId="10903" xr:uid="{00000000-0005-0000-0000-0000CB520000}"/>
    <cellStyle name="SAPBEXHLevel0 3 5 3 2" xfId="9030" xr:uid="{00000000-0005-0000-0000-0000CC520000}"/>
    <cellStyle name="SAPBEXHLevel0 3 5 4" xfId="12049" xr:uid="{00000000-0005-0000-0000-0000CD520000}"/>
    <cellStyle name="SAPBEXHLevel0 3 5 4 2" xfId="19508" xr:uid="{00000000-0005-0000-0000-0000CE520000}"/>
    <cellStyle name="SAPBEXHLevel0 3 5 4 3" xfId="26133" xr:uid="{00000000-0005-0000-0000-0000CF520000}"/>
    <cellStyle name="SAPBEXHLevel0 3 5 5" xfId="9943" xr:uid="{00000000-0005-0000-0000-0000D0520000}"/>
    <cellStyle name="SAPBEXHLevel0 3 5 6" xfId="9549" xr:uid="{00000000-0005-0000-0000-0000D1520000}"/>
    <cellStyle name="SAPBEXHLevel0 3 5 7" xfId="35094" xr:uid="{00000000-0005-0000-0000-0000D2520000}"/>
    <cellStyle name="SAPBEXHLevel0 3 5 8" xfId="42131" xr:uid="{00000000-0005-0000-0000-0000D3520000}"/>
    <cellStyle name="SAPBEXHLevel0 3 5 9" xfId="54295" xr:uid="{00000000-0005-0000-0000-0000D4520000}"/>
    <cellStyle name="SAPBEXHLevel0 3 6" xfId="1522" xr:uid="{00000000-0005-0000-0000-0000D5520000}"/>
    <cellStyle name="SAPBEXHLevel0 3 6 2" xfId="12181" xr:uid="{00000000-0005-0000-0000-0000D6520000}"/>
    <cellStyle name="SAPBEXHLevel0 3 6 2 2" xfId="19640" xr:uid="{00000000-0005-0000-0000-0000D7520000}"/>
    <cellStyle name="SAPBEXHLevel0 3 6 2 3" xfId="26263" xr:uid="{00000000-0005-0000-0000-0000D8520000}"/>
    <cellStyle name="SAPBEXHLevel0 3 6 2 4" xfId="38918" xr:uid="{00000000-0005-0000-0000-0000D9520000}"/>
    <cellStyle name="SAPBEXHLevel0 3 6 2 5" xfId="45836" xr:uid="{00000000-0005-0000-0000-0000DA520000}"/>
    <cellStyle name="SAPBEXHLevel0 3 6 2 6" xfId="48772" xr:uid="{00000000-0005-0000-0000-0000DB520000}"/>
    <cellStyle name="SAPBEXHLevel0 3 6 3" xfId="11074" xr:uid="{00000000-0005-0000-0000-0000DC520000}"/>
    <cellStyle name="SAPBEXHLevel0 3 6 4" xfId="18726" xr:uid="{00000000-0005-0000-0000-0000DD520000}"/>
    <cellStyle name="SAPBEXHLevel0 3 6 5" xfId="35255" xr:uid="{00000000-0005-0000-0000-0000DE520000}"/>
    <cellStyle name="SAPBEXHLevel0 3 6 6" xfId="42290" xr:uid="{00000000-0005-0000-0000-0000DF520000}"/>
    <cellStyle name="SAPBEXHLevel0 3 6 7" xfId="51894" xr:uid="{00000000-0005-0000-0000-0000E0520000}"/>
    <cellStyle name="SAPBEXHLevel0 3 7" xfId="1949" xr:uid="{00000000-0005-0000-0000-0000E1520000}"/>
    <cellStyle name="SAPBEXHLevel0 3 7 2" xfId="12301" xr:uid="{00000000-0005-0000-0000-0000E2520000}"/>
    <cellStyle name="SAPBEXHLevel0 3 7 2 2" xfId="19760" xr:uid="{00000000-0005-0000-0000-0000E3520000}"/>
    <cellStyle name="SAPBEXHLevel0 3 7 2 3" xfId="26383" xr:uid="{00000000-0005-0000-0000-0000E4520000}"/>
    <cellStyle name="SAPBEXHLevel0 3 7 2 4" xfId="39359" xr:uid="{00000000-0005-0000-0000-0000E5520000}"/>
    <cellStyle name="SAPBEXHLevel0 3 7 2 5" xfId="46277" xr:uid="{00000000-0005-0000-0000-0000E6520000}"/>
    <cellStyle name="SAPBEXHLevel0 3 7 2 6" xfId="48278" xr:uid="{00000000-0005-0000-0000-0000E7520000}"/>
    <cellStyle name="SAPBEXHLevel0 3 7 3" xfId="11371" xr:uid="{00000000-0005-0000-0000-0000E8520000}"/>
    <cellStyle name="SAPBEXHLevel0 3 7 4" xfId="18904" xr:uid="{00000000-0005-0000-0000-0000E9520000}"/>
    <cellStyle name="SAPBEXHLevel0 3 7 5" xfId="35725" xr:uid="{00000000-0005-0000-0000-0000EA520000}"/>
    <cellStyle name="SAPBEXHLevel0 3 7 6" xfId="42731" xr:uid="{00000000-0005-0000-0000-0000EB520000}"/>
    <cellStyle name="SAPBEXHLevel0 3 7 7" xfId="53478" xr:uid="{00000000-0005-0000-0000-0000EC520000}"/>
    <cellStyle name="SAPBEXHLevel0 3 8" xfId="2161" xr:uid="{00000000-0005-0000-0000-0000ED520000}"/>
    <cellStyle name="SAPBEXHLevel0 3 8 2" xfId="12425" xr:uid="{00000000-0005-0000-0000-0000EE520000}"/>
    <cellStyle name="SAPBEXHLevel0 3 8 2 2" xfId="19881" xr:uid="{00000000-0005-0000-0000-0000EF520000}"/>
    <cellStyle name="SAPBEXHLevel0 3 8 2 3" xfId="26503" xr:uid="{00000000-0005-0000-0000-0000F0520000}"/>
    <cellStyle name="SAPBEXHLevel0 3 8 2 4" xfId="40385" xr:uid="{00000000-0005-0000-0000-0000F1520000}"/>
    <cellStyle name="SAPBEXHLevel0 3 8 2 5" xfId="47303" xr:uid="{00000000-0005-0000-0000-0000F2520000}"/>
    <cellStyle name="SAPBEXHLevel0 3 8 2 6" xfId="49067" xr:uid="{00000000-0005-0000-0000-0000F3520000}"/>
    <cellStyle name="SAPBEXHLevel0 3 8 3" xfId="10357" xr:uid="{00000000-0005-0000-0000-0000F4520000}"/>
    <cellStyle name="SAPBEXHLevel0 3 8 4" xfId="9982" xr:uid="{00000000-0005-0000-0000-0000F5520000}"/>
    <cellStyle name="SAPBEXHLevel0 3 8 5" xfId="20482" xr:uid="{00000000-0005-0000-0000-0000F6520000}"/>
    <cellStyle name="SAPBEXHLevel0 3 8 6" xfId="36801" xr:uid="{00000000-0005-0000-0000-0000F7520000}"/>
    <cellStyle name="SAPBEXHLevel0 3 8 7" xfId="43757" xr:uid="{00000000-0005-0000-0000-0000F8520000}"/>
    <cellStyle name="SAPBEXHLevel0 3 8 8" xfId="53688" xr:uid="{00000000-0005-0000-0000-0000F9520000}"/>
    <cellStyle name="SAPBEXHLevel0 3 9" xfId="2315" xr:uid="{00000000-0005-0000-0000-0000FA520000}"/>
    <cellStyle name="SAPBEXHLevel0 3 9 2" xfId="12568" xr:uid="{00000000-0005-0000-0000-0000FB520000}"/>
    <cellStyle name="SAPBEXHLevel0 3 9 3" xfId="20005" xr:uid="{00000000-0005-0000-0000-0000FC520000}"/>
    <cellStyle name="SAPBEXHLevel0 3 9 4" xfId="26623" xr:uid="{00000000-0005-0000-0000-0000FD520000}"/>
    <cellStyle name="SAPBEXHLevel0 3 9 5" xfId="37055" xr:uid="{00000000-0005-0000-0000-0000FE520000}"/>
    <cellStyle name="SAPBEXHLevel0 3 9 6" xfId="44001" xr:uid="{00000000-0005-0000-0000-0000FF520000}"/>
    <cellStyle name="SAPBEXHLevel0 3 9 7" xfId="50349" xr:uid="{00000000-0005-0000-0000-000000530000}"/>
    <cellStyle name="SAPBEXHLevel0 4" xfId="367" xr:uid="{00000000-0005-0000-0000-000001530000}"/>
    <cellStyle name="SAPBEXHLevel0 4 10" xfId="5459" xr:uid="{00000000-0005-0000-0000-000002530000}"/>
    <cellStyle name="SAPBEXHLevel0 4 10 2" xfId="15316" xr:uid="{00000000-0005-0000-0000-000003530000}"/>
    <cellStyle name="SAPBEXHLevel0 4 10 2 2" xfId="38587" xr:uid="{00000000-0005-0000-0000-000004530000}"/>
    <cellStyle name="SAPBEXHLevel0 4 10 2 3" xfId="45505" xr:uid="{00000000-0005-0000-0000-000005530000}"/>
    <cellStyle name="SAPBEXHLevel0 4 10 2 4" xfId="48830" xr:uid="{00000000-0005-0000-0000-000006530000}"/>
    <cellStyle name="SAPBEXHLevel0 4 10 3" xfId="22356" xr:uid="{00000000-0005-0000-0000-000007530000}"/>
    <cellStyle name="SAPBEXHLevel0 4 10 4" xfId="28818" xr:uid="{00000000-0005-0000-0000-000008530000}"/>
    <cellStyle name="SAPBEXHLevel0 4 10 5" xfId="34921" xr:uid="{00000000-0005-0000-0000-000009530000}"/>
    <cellStyle name="SAPBEXHLevel0 4 10 6" xfId="41959" xr:uid="{00000000-0005-0000-0000-00000A530000}"/>
    <cellStyle name="SAPBEXHLevel0 4 10 7" xfId="54491" xr:uid="{00000000-0005-0000-0000-00000B530000}"/>
    <cellStyle name="SAPBEXHLevel0 4 11" xfId="6715" xr:uid="{00000000-0005-0000-0000-00000C530000}"/>
    <cellStyle name="SAPBEXHLevel0 4 11 2" xfId="16558" xr:uid="{00000000-0005-0000-0000-00000D530000}"/>
    <cellStyle name="SAPBEXHLevel0 4 11 2 2" xfId="39085" xr:uid="{00000000-0005-0000-0000-00000E530000}"/>
    <cellStyle name="SAPBEXHLevel0 4 11 2 3" xfId="46003" xr:uid="{00000000-0005-0000-0000-00000F530000}"/>
    <cellStyle name="SAPBEXHLevel0 4 11 2 4" xfId="48791" xr:uid="{00000000-0005-0000-0000-000010530000}"/>
    <cellStyle name="SAPBEXHLevel0 4 11 3" xfId="23561" xr:uid="{00000000-0005-0000-0000-000011530000}"/>
    <cellStyle name="SAPBEXHLevel0 4 11 4" xfId="30009" xr:uid="{00000000-0005-0000-0000-000012530000}"/>
    <cellStyle name="SAPBEXHLevel0 4 11 5" xfId="35422" xr:uid="{00000000-0005-0000-0000-000013530000}"/>
    <cellStyle name="SAPBEXHLevel0 4 11 6" xfId="42457" xr:uid="{00000000-0005-0000-0000-000014530000}"/>
    <cellStyle name="SAPBEXHLevel0 4 11 7" xfId="52075" xr:uid="{00000000-0005-0000-0000-000015530000}"/>
    <cellStyle name="SAPBEXHLevel0 4 12" xfId="6974" xr:uid="{00000000-0005-0000-0000-000016530000}"/>
    <cellStyle name="SAPBEXHLevel0 4 12 2" xfId="16764" xr:uid="{00000000-0005-0000-0000-000017530000}"/>
    <cellStyle name="SAPBEXHLevel0 4 12 2 2" xfId="39049" xr:uid="{00000000-0005-0000-0000-000018530000}"/>
    <cellStyle name="SAPBEXHLevel0 4 12 2 3" xfId="45967" xr:uid="{00000000-0005-0000-0000-000019530000}"/>
    <cellStyle name="SAPBEXHLevel0 4 12 2 4" xfId="49231" xr:uid="{00000000-0005-0000-0000-00001A530000}"/>
    <cellStyle name="SAPBEXHLevel0 4 12 3" xfId="23732" xr:uid="{00000000-0005-0000-0000-00001B530000}"/>
    <cellStyle name="SAPBEXHLevel0 4 12 4" xfId="30168" xr:uid="{00000000-0005-0000-0000-00001C530000}"/>
    <cellStyle name="SAPBEXHLevel0 4 12 5" xfId="35386" xr:uid="{00000000-0005-0000-0000-00001D530000}"/>
    <cellStyle name="SAPBEXHLevel0 4 12 6" xfId="42421" xr:uid="{00000000-0005-0000-0000-00001E530000}"/>
    <cellStyle name="SAPBEXHLevel0 4 12 7" xfId="52324" xr:uid="{00000000-0005-0000-0000-00001F530000}"/>
    <cellStyle name="SAPBEXHLevel0 4 13" xfId="6229" xr:uid="{00000000-0005-0000-0000-000020530000}"/>
    <cellStyle name="SAPBEXHLevel0 4 13 2" xfId="16077" xr:uid="{00000000-0005-0000-0000-000021530000}"/>
    <cellStyle name="SAPBEXHLevel0 4 13 2 2" xfId="39965" xr:uid="{00000000-0005-0000-0000-000022530000}"/>
    <cellStyle name="SAPBEXHLevel0 4 13 2 3" xfId="46883" xr:uid="{00000000-0005-0000-0000-000023530000}"/>
    <cellStyle name="SAPBEXHLevel0 4 13 2 4" xfId="48040" xr:uid="{00000000-0005-0000-0000-000024530000}"/>
    <cellStyle name="SAPBEXHLevel0 4 13 3" xfId="23088" xr:uid="{00000000-0005-0000-0000-000025530000}"/>
    <cellStyle name="SAPBEXHLevel0 4 13 4" xfId="29545" xr:uid="{00000000-0005-0000-0000-000026530000}"/>
    <cellStyle name="SAPBEXHLevel0 4 13 5" xfId="36354" xr:uid="{00000000-0005-0000-0000-000027530000}"/>
    <cellStyle name="SAPBEXHLevel0 4 13 6" xfId="43337" xr:uid="{00000000-0005-0000-0000-000028530000}"/>
    <cellStyle name="SAPBEXHLevel0 4 13 7" xfId="54023" xr:uid="{00000000-0005-0000-0000-000029530000}"/>
    <cellStyle name="SAPBEXHLevel0 4 14" xfId="6125" xr:uid="{00000000-0005-0000-0000-00002A530000}"/>
    <cellStyle name="SAPBEXHLevel0 4 14 2" xfId="15973" xr:uid="{00000000-0005-0000-0000-00002B530000}"/>
    <cellStyle name="SAPBEXHLevel0 4 14 2 2" xfId="40081" xr:uid="{00000000-0005-0000-0000-00002C530000}"/>
    <cellStyle name="SAPBEXHLevel0 4 14 2 3" xfId="46999" xr:uid="{00000000-0005-0000-0000-00002D530000}"/>
    <cellStyle name="SAPBEXHLevel0 4 14 2 4" xfId="49077" xr:uid="{00000000-0005-0000-0000-00002E530000}"/>
    <cellStyle name="SAPBEXHLevel0 4 14 3" xfId="22989" xr:uid="{00000000-0005-0000-0000-00002F530000}"/>
    <cellStyle name="SAPBEXHLevel0 4 14 4" xfId="29447" xr:uid="{00000000-0005-0000-0000-000030530000}"/>
    <cellStyle name="SAPBEXHLevel0 4 14 5" xfId="36496" xr:uid="{00000000-0005-0000-0000-000031530000}"/>
    <cellStyle name="SAPBEXHLevel0 4 14 6" xfId="43453" xr:uid="{00000000-0005-0000-0000-000032530000}"/>
    <cellStyle name="SAPBEXHLevel0 4 14 7" xfId="51102" xr:uid="{00000000-0005-0000-0000-000033530000}"/>
    <cellStyle name="SAPBEXHLevel0 4 15" xfId="7308" xr:uid="{00000000-0005-0000-0000-000034530000}"/>
    <cellStyle name="SAPBEXHLevel0 4 15 2" xfId="17094" xr:uid="{00000000-0005-0000-0000-000035530000}"/>
    <cellStyle name="SAPBEXHLevel0 4 15 2 2" xfId="39482" xr:uid="{00000000-0005-0000-0000-000036530000}"/>
    <cellStyle name="SAPBEXHLevel0 4 15 2 3" xfId="46400" xr:uid="{00000000-0005-0000-0000-000037530000}"/>
    <cellStyle name="SAPBEXHLevel0 4 15 2 4" xfId="48259" xr:uid="{00000000-0005-0000-0000-000038530000}"/>
    <cellStyle name="SAPBEXHLevel0 4 15 3" xfId="24056" xr:uid="{00000000-0005-0000-0000-000039530000}"/>
    <cellStyle name="SAPBEXHLevel0 4 15 4" xfId="30486" xr:uid="{00000000-0005-0000-0000-00003A530000}"/>
    <cellStyle name="SAPBEXHLevel0 4 15 5" xfId="35851" xr:uid="{00000000-0005-0000-0000-00003B530000}"/>
    <cellStyle name="SAPBEXHLevel0 4 15 6" xfId="42854" xr:uid="{00000000-0005-0000-0000-00003C530000}"/>
    <cellStyle name="SAPBEXHLevel0 4 15 7" xfId="54518" xr:uid="{00000000-0005-0000-0000-00003D530000}"/>
    <cellStyle name="SAPBEXHLevel0 4 16" xfId="6190" xr:uid="{00000000-0005-0000-0000-00003E530000}"/>
    <cellStyle name="SAPBEXHLevel0 4 16 2" xfId="16038" xr:uid="{00000000-0005-0000-0000-00003F530000}"/>
    <cellStyle name="SAPBEXHLevel0 4 16 2 2" xfId="39309" xr:uid="{00000000-0005-0000-0000-000040530000}"/>
    <cellStyle name="SAPBEXHLevel0 4 16 2 3" xfId="46227" xr:uid="{00000000-0005-0000-0000-000041530000}"/>
    <cellStyle name="SAPBEXHLevel0 4 16 2 4" xfId="49934" xr:uid="{00000000-0005-0000-0000-000042530000}"/>
    <cellStyle name="SAPBEXHLevel0 4 16 3" xfId="23052" xr:uid="{00000000-0005-0000-0000-000043530000}"/>
    <cellStyle name="SAPBEXHLevel0 4 16 4" xfId="29510" xr:uid="{00000000-0005-0000-0000-000044530000}"/>
    <cellStyle name="SAPBEXHLevel0 4 16 5" xfId="35675" xr:uid="{00000000-0005-0000-0000-000045530000}"/>
    <cellStyle name="SAPBEXHLevel0 4 16 6" xfId="42681" xr:uid="{00000000-0005-0000-0000-000046530000}"/>
    <cellStyle name="SAPBEXHLevel0 4 16 7" xfId="51088" xr:uid="{00000000-0005-0000-0000-000047530000}"/>
    <cellStyle name="SAPBEXHLevel0 4 17" xfId="7336" xr:uid="{00000000-0005-0000-0000-000048530000}"/>
    <cellStyle name="SAPBEXHLevel0 4 17 2" xfId="17122" xr:uid="{00000000-0005-0000-0000-000049530000}"/>
    <cellStyle name="SAPBEXHLevel0 4 17 2 2" xfId="40127" xr:uid="{00000000-0005-0000-0000-00004A530000}"/>
    <cellStyle name="SAPBEXHLevel0 4 17 2 3" xfId="47045" xr:uid="{00000000-0005-0000-0000-00004B530000}"/>
    <cellStyle name="SAPBEXHLevel0 4 17 2 4" xfId="48273" xr:uid="{00000000-0005-0000-0000-00004C530000}"/>
    <cellStyle name="SAPBEXHLevel0 4 17 3" xfId="24084" xr:uid="{00000000-0005-0000-0000-00004D530000}"/>
    <cellStyle name="SAPBEXHLevel0 4 17 4" xfId="30513" xr:uid="{00000000-0005-0000-0000-00004E530000}"/>
    <cellStyle name="SAPBEXHLevel0 4 17 5" xfId="36542" xr:uid="{00000000-0005-0000-0000-00004F530000}"/>
    <cellStyle name="SAPBEXHLevel0 4 17 6" xfId="43499" xr:uid="{00000000-0005-0000-0000-000050530000}"/>
    <cellStyle name="SAPBEXHLevel0 4 17 7" xfId="51410" xr:uid="{00000000-0005-0000-0000-000051530000}"/>
    <cellStyle name="SAPBEXHLevel0 4 18" xfId="7328" xr:uid="{00000000-0005-0000-0000-000052530000}"/>
    <cellStyle name="SAPBEXHLevel0 4 18 2" xfId="17114" xr:uid="{00000000-0005-0000-0000-000053530000}"/>
    <cellStyle name="SAPBEXHLevel0 4 18 2 2" xfId="39647" xr:uid="{00000000-0005-0000-0000-000054530000}"/>
    <cellStyle name="SAPBEXHLevel0 4 18 2 3" xfId="46565" xr:uid="{00000000-0005-0000-0000-000055530000}"/>
    <cellStyle name="SAPBEXHLevel0 4 18 2 4" xfId="50255" xr:uid="{00000000-0005-0000-0000-000056530000}"/>
    <cellStyle name="SAPBEXHLevel0 4 18 3" xfId="24076" xr:uid="{00000000-0005-0000-0000-000057530000}"/>
    <cellStyle name="SAPBEXHLevel0 4 18 4" xfId="30505" xr:uid="{00000000-0005-0000-0000-000058530000}"/>
    <cellStyle name="SAPBEXHLevel0 4 18 5" xfId="36020" xr:uid="{00000000-0005-0000-0000-000059530000}"/>
    <cellStyle name="SAPBEXHLevel0 4 18 6" xfId="43019" xr:uid="{00000000-0005-0000-0000-00005A530000}"/>
    <cellStyle name="SAPBEXHLevel0 4 18 7" xfId="51980" xr:uid="{00000000-0005-0000-0000-00005B530000}"/>
    <cellStyle name="SAPBEXHLevel0 4 19" xfId="6340" xr:uid="{00000000-0005-0000-0000-00005C530000}"/>
    <cellStyle name="SAPBEXHLevel0 4 19 2" xfId="16185" xr:uid="{00000000-0005-0000-0000-00005D530000}"/>
    <cellStyle name="SAPBEXHLevel0 4 19 2 2" xfId="39993" xr:uid="{00000000-0005-0000-0000-00005E530000}"/>
    <cellStyle name="SAPBEXHLevel0 4 19 2 3" xfId="46911" xr:uid="{00000000-0005-0000-0000-00005F530000}"/>
    <cellStyle name="SAPBEXHLevel0 4 19 2 4" xfId="48750" xr:uid="{00000000-0005-0000-0000-000060530000}"/>
    <cellStyle name="SAPBEXHLevel0 4 19 3" xfId="23193" xr:uid="{00000000-0005-0000-0000-000061530000}"/>
    <cellStyle name="SAPBEXHLevel0 4 19 4" xfId="29647" xr:uid="{00000000-0005-0000-0000-000062530000}"/>
    <cellStyle name="SAPBEXHLevel0 4 19 5" xfId="36383" xr:uid="{00000000-0005-0000-0000-000063530000}"/>
    <cellStyle name="SAPBEXHLevel0 4 19 6" xfId="43365" xr:uid="{00000000-0005-0000-0000-000064530000}"/>
    <cellStyle name="SAPBEXHLevel0 4 19 7" xfId="50485" xr:uid="{00000000-0005-0000-0000-000065530000}"/>
    <cellStyle name="SAPBEXHLevel0 4 2" xfId="2599" xr:uid="{00000000-0005-0000-0000-000066530000}"/>
    <cellStyle name="SAPBEXHLevel0 4 2 2" xfId="12834" xr:uid="{00000000-0005-0000-0000-000067530000}"/>
    <cellStyle name="SAPBEXHLevel0 4 2 2 2" xfId="20240" xr:uid="{00000000-0005-0000-0000-000068530000}"/>
    <cellStyle name="SAPBEXHLevel0 4 2 2 3" xfId="26851" xr:uid="{00000000-0005-0000-0000-000069530000}"/>
    <cellStyle name="SAPBEXHLevel0 4 2 2 4" xfId="37308" xr:uid="{00000000-0005-0000-0000-00006A530000}"/>
    <cellStyle name="SAPBEXHLevel0 4 2 2 5" xfId="44254" xr:uid="{00000000-0005-0000-0000-00006B530000}"/>
    <cellStyle name="SAPBEXHLevel0 4 2 2 6" xfId="49107" xr:uid="{00000000-0005-0000-0000-00006C530000}"/>
    <cellStyle name="SAPBEXHLevel0 4 2 3" xfId="10295" xr:uid="{00000000-0005-0000-0000-00006D530000}"/>
    <cellStyle name="SAPBEXHLevel0 4 2 4" xfId="11254" xr:uid="{00000000-0005-0000-0000-00006E530000}"/>
    <cellStyle name="SAPBEXHLevel0 4 2 5" xfId="12501" xr:uid="{00000000-0005-0000-0000-00006F530000}"/>
    <cellStyle name="SAPBEXHLevel0 4 2 6" xfId="33560" xr:uid="{00000000-0005-0000-0000-000070530000}"/>
    <cellStyle name="SAPBEXHLevel0 4 2 7" xfId="40696" xr:uid="{00000000-0005-0000-0000-000071530000}"/>
    <cellStyle name="SAPBEXHLevel0 4 2 8" xfId="53907" xr:uid="{00000000-0005-0000-0000-000072530000}"/>
    <cellStyle name="SAPBEXHLevel0 4 20" xfId="6540" xr:uid="{00000000-0005-0000-0000-000073530000}"/>
    <cellStyle name="SAPBEXHLevel0 4 20 2" xfId="16383" xr:uid="{00000000-0005-0000-0000-000074530000}"/>
    <cellStyle name="SAPBEXHLevel0 4 20 2 2" xfId="39660" xr:uid="{00000000-0005-0000-0000-000075530000}"/>
    <cellStyle name="SAPBEXHLevel0 4 20 2 3" xfId="46578" xr:uid="{00000000-0005-0000-0000-000076530000}"/>
    <cellStyle name="SAPBEXHLevel0 4 20 2 4" xfId="49838" xr:uid="{00000000-0005-0000-0000-000077530000}"/>
    <cellStyle name="SAPBEXHLevel0 4 20 3" xfId="23390" xr:uid="{00000000-0005-0000-0000-000078530000}"/>
    <cellStyle name="SAPBEXHLevel0 4 20 4" xfId="29840" xr:uid="{00000000-0005-0000-0000-000079530000}"/>
    <cellStyle name="SAPBEXHLevel0 4 20 5" xfId="36033" xr:uid="{00000000-0005-0000-0000-00007A530000}"/>
    <cellStyle name="SAPBEXHLevel0 4 20 6" xfId="43032" xr:uid="{00000000-0005-0000-0000-00007B530000}"/>
    <cellStyle name="SAPBEXHLevel0 4 20 7" xfId="53605" xr:uid="{00000000-0005-0000-0000-00007C530000}"/>
    <cellStyle name="SAPBEXHLevel0 4 21" xfId="7571" xr:uid="{00000000-0005-0000-0000-00007D530000}"/>
    <cellStyle name="SAPBEXHLevel0 4 21 2" xfId="17356" xr:uid="{00000000-0005-0000-0000-00007E530000}"/>
    <cellStyle name="SAPBEXHLevel0 4 21 2 2" xfId="40536" xr:uid="{00000000-0005-0000-0000-00007F530000}"/>
    <cellStyle name="SAPBEXHLevel0 4 21 2 3" xfId="47454" xr:uid="{00000000-0005-0000-0000-000080530000}"/>
    <cellStyle name="SAPBEXHLevel0 4 21 2 4" xfId="47539" xr:uid="{00000000-0005-0000-0000-000081530000}"/>
    <cellStyle name="SAPBEXHLevel0 4 21 3" xfId="24317" xr:uid="{00000000-0005-0000-0000-000082530000}"/>
    <cellStyle name="SAPBEXHLevel0 4 21 4" xfId="30745" xr:uid="{00000000-0005-0000-0000-000083530000}"/>
    <cellStyle name="SAPBEXHLevel0 4 21 5" xfId="36952" xr:uid="{00000000-0005-0000-0000-000084530000}"/>
    <cellStyle name="SAPBEXHLevel0 4 21 6" xfId="43908" xr:uid="{00000000-0005-0000-0000-000085530000}"/>
    <cellStyle name="SAPBEXHLevel0 4 21 7" xfId="50351" xr:uid="{00000000-0005-0000-0000-000086530000}"/>
    <cellStyle name="SAPBEXHLevel0 4 22" xfId="7623" xr:uid="{00000000-0005-0000-0000-000087530000}"/>
    <cellStyle name="SAPBEXHLevel0 4 22 2" xfId="17408" xr:uid="{00000000-0005-0000-0000-000088530000}"/>
    <cellStyle name="SAPBEXHLevel0 4 22 3" xfId="24368" xr:uid="{00000000-0005-0000-0000-000089530000}"/>
    <cellStyle name="SAPBEXHLevel0 4 22 4" xfId="30796" xr:uid="{00000000-0005-0000-0000-00008A530000}"/>
    <cellStyle name="SAPBEXHLevel0 4 22 5" xfId="37206" xr:uid="{00000000-0005-0000-0000-00008B530000}"/>
    <cellStyle name="SAPBEXHLevel0 4 22 6" xfId="44152" xr:uid="{00000000-0005-0000-0000-00008C530000}"/>
    <cellStyle name="SAPBEXHLevel0 4 22 7" xfId="53469" xr:uid="{00000000-0005-0000-0000-00008D530000}"/>
    <cellStyle name="SAPBEXHLevel0 4 23" xfId="8543" xr:uid="{00000000-0005-0000-0000-00008E530000}"/>
    <cellStyle name="SAPBEXHLevel0 4 23 2" xfId="18327" xr:uid="{00000000-0005-0000-0000-00008F530000}"/>
    <cellStyle name="SAPBEXHLevel0 4 23 3" xfId="25263" xr:uid="{00000000-0005-0000-0000-000090530000}"/>
    <cellStyle name="SAPBEXHLevel0 4 23 4" xfId="31676" xr:uid="{00000000-0005-0000-0000-000091530000}"/>
    <cellStyle name="SAPBEXHLevel0 4 24" xfId="7683" xr:uid="{00000000-0005-0000-0000-000092530000}"/>
    <cellStyle name="SAPBEXHLevel0 4 24 2" xfId="17468" xr:uid="{00000000-0005-0000-0000-000093530000}"/>
    <cellStyle name="SAPBEXHLevel0 4 24 3" xfId="24425" xr:uid="{00000000-0005-0000-0000-000094530000}"/>
    <cellStyle name="SAPBEXHLevel0 4 24 4" xfId="30851" xr:uid="{00000000-0005-0000-0000-000095530000}"/>
    <cellStyle name="SAPBEXHLevel0 4 25" xfId="7753" xr:uid="{00000000-0005-0000-0000-000096530000}"/>
    <cellStyle name="SAPBEXHLevel0 4 25 2" xfId="17538" xr:uid="{00000000-0005-0000-0000-000097530000}"/>
    <cellStyle name="SAPBEXHLevel0 4 25 3" xfId="24495" xr:uid="{00000000-0005-0000-0000-000098530000}"/>
    <cellStyle name="SAPBEXHLevel0 4 25 4" xfId="30921" xr:uid="{00000000-0005-0000-0000-000099530000}"/>
    <cellStyle name="SAPBEXHLevel0 4 26" xfId="8747" xr:uid="{00000000-0005-0000-0000-00009A530000}"/>
    <cellStyle name="SAPBEXHLevel0 4 26 2" xfId="18531" xr:uid="{00000000-0005-0000-0000-00009B530000}"/>
    <cellStyle name="SAPBEXHLevel0 4 26 3" xfId="25463" xr:uid="{00000000-0005-0000-0000-00009C530000}"/>
    <cellStyle name="SAPBEXHLevel0 4 26 4" xfId="31875" xr:uid="{00000000-0005-0000-0000-00009D530000}"/>
    <cellStyle name="SAPBEXHLevel0 4 27" xfId="8267" xr:uid="{00000000-0005-0000-0000-00009E530000}"/>
    <cellStyle name="SAPBEXHLevel0 4 27 2" xfId="18051" xr:uid="{00000000-0005-0000-0000-00009F530000}"/>
    <cellStyle name="SAPBEXHLevel0 4 27 3" xfId="24994" xr:uid="{00000000-0005-0000-0000-0000A0530000}"/>
    <cellStyle name="SAPBEXHLevel0 4 27 4" xfId="31410" xr:uid="{00000000-0005-0000-0000-0000A1530000}"/>
    <cellStyle name="SAPBEXHLevel0 4 28" xfId="8023" xr:uid="{00000000-0005-0000-0000-0000A2530000}"/>
    <cellStyle name="SAPBEXHLevel0 4 28 2" xfId="17807" xr:uid="{00000000-0005-0000-0000-0000A3530000}"/>
    <cellStyle name="SAPBEXHLevel0 4 28 3" xfId="24755" xr:uid="{00000000-0005-0000-0000-0000A4530000}"/>
    <cellStyle name="SAPBEXHLevel0 4 28 4" xfId="31176" xr:uid="{00000000-0005-0000-0000-0000A5530000}"/>
    <cellStyle name="SAPBEXHLevel0 4 29" xfId="8069" xr:uid="{00000000-0005-0000-0000-0000A6530000}"/>
    <cellStyle name="SAPBEXHLevel0 4 29 2" xfId="17853" xr:uid="{00000000-0005-0000-0000-0000A7530000}"/>
    <cellStyle name="SAPBEXHLevel0 4 29 3" xfId="24801" xr:uid="{00000000-0005-0000-0000-0000A8530000}"/>
    <cellStyle name="SAPBEXHLevel0 4 29 4" xfId="31222" xr:uid="{00000000-0005-0000-0000-0000A9530000}"/>
    <cellStyle name="SAPBEXHLevel0 4 3" xfId="3909" xr:uid="{00000000-0005-0000-0000-0000AA530000}"/>
    <cellStyle name="SAPBEXHLevel0 4 3 2" xfId="13796" xr:uid="{00000000-0005-0000-0000-0000AB530000}"/>
    <cellStyle name="SAPBEXHLevel0 4 3 2 2" xfId="38156" xr:uid="{00000000-0005-0000-0000-0000AC530000}"/>
    <cellStyle name="SAPBEXHLevel0 4 3 2 3" xfId="45080" xr:uid="{00000000-0005-0000-0000-0000AD530000}"/>
    <cellStyle name="SAPBEXHLevel0 4 3 2 4" xfId="50778" xr:uid="{00000000-0005-0000-0000-0000AE530000}"/>
    <cellStyle name="SAPBEXHLevel0 4 3 3" xfId="20905" xr:uid="{00000000-0005-0000-0000-0000AF530000}"/>
    <cellStyle name="SAPBEXHLevel0 4 3 4" xfId="27401" xr:uid="{00000000-0005-0000-0000-0000B0530000}"/>
    <cellStyle name="SAPBEXHLevel0 4 3 5" xfId="34490" xr:uid="{00000000-0005-0000-0000-0000B1530000}"/>
    <cellStyle name="SAPBEXHLevel0 4 3 6" xfId="41534" xr:uid="{00000000-0005-0000-0000-0000B2530000}"/>
    <cellStyle name="SAPBEXHLevel0 4 3 7" xfId="50683" xr:uid="{00000000-0005-0000-0000-0000B3530000}"/>
    <cellStyle name="SAPBEXHLevel0 4 30" xfId="11529" xr:uid="{00000000-0005-0000-0000-0000B4530000}"/>
    <cellStyle name="SAPBEXHLevel0 4 30 2" xfId="18988" xr:uid="{00000000-0005-0000-0000-0000B5530000}"/>
    <cellStyle name="SAPBEXHLevel0 4 30 3" xfId="25620" xr:uid="{00000000-0005-0000-0000-0000B6530000}"/>
    <cellStyle name="SAPBEXHLevel0 4 31" xfId="9180" xr:uid="{00000000-0005-0000-0000-0000B7530000}"/>
    <cellStyle name="SAPBEXHLevel0 4 32" xfId="11251" xr:uid="{00000000-0005-0000-0000-0000B8530000}"/>
    <cellStyle name="SAPBEXHLevel0 4 33" xfId="32253" xr:uid="{00000000-0005-0000-0000-0000B9530000}"/>
    <cellStyle name="SAPBEXHLevel0 4 34" xfId="32083" xr:uid="{00000000-0005-0000-0000-0000BA530000}"/>
    <cellStyle name="SAPBEXHLevel0 4 35" xfId="48480" xr:uid="{00000000-0005-0000-0000-0000BB530000}"/>
    <cellStyle name="SAPBEXHLevel0 4 4" xfId="4088" xr:uid="{00000000-0005-0000-0000-0000BC530000}"/>
    <cellStyle name="SAPBEXHLevel0 4 4 2" xfId="13975" xr:uid="{00000000-0005-0000-0000-0000BD530000}"/>
    <cellStyle name="SAPBEXHLevel0 4 4 2 2" xfId="37865" xr:uid="{00000000-0005-0000-0000-0000BE530000}"/>
    <cellStyle name="SAPBEXHLevel0 4 4 2 3" xfId="44805" xr:uid="{00000000-0005-0000-0000-0000BF530000}"/>
    <cellStyle name="SAPBEXHLevel0 4 4 2 4" xfId="49242" xr:uid="{00000000-0005-0000-0000-0000C0530000}"/>
    <cellStyle name="SAPBEXHLevel0 4 4 3" xfId="21071" xr:uid="{00000000-0005-0000-0000-0000C1530000}"/>
    <cellStyle name="SAPBEXHLevel0 4 4 4" xfId="27562" xr:uid="{00000000-0005-0000-0000-0000C2530000}"/>
    <cellStyle name="SAPBEXHLevel0 4 4 5" xfId="34122" xr:uid="{00000000-0005-0000-0000-0000C3530000}"/>
    <cellStyle name="SAPBEXHLevel0 4 4 6" xfId="41254" xr:uid="{00000000-0005-0000-0000-0000C4530000}"/>
    <cellStyle name="SAPBEXHLevel0 4 4 7" xfId="52746" xr:uid="{00000000-0005-0000-0000-0000C5530000}"/>
    <cellStyle name="SAPBEXHLevel0 4 5" xfId="5081" xr:uid="{00000000-0005-0000-0000-0000C6530000}"/>
    <cellStyle name="SAPBEXHLevel0 4 5 2" xfId="14938" xr:uid="{00000000-0005-0000-0000-0000C7530000}"/>
    <cellStyle name="SAPBEXHLevel0 4 5 2 2" xfId="37601" xr:uid="{00000000-0005-0000-0000-0000C8530000}"/>
    <cellStyle name="SAPBEXHLevel0 4 5 2 3" xfId="44545" xr:uid="{00000000-0005-0000-0000-0000C9530000}"/>
    <cellStyle name="SAPBEXHLevel0 4 5 2 4" xfId="53208" xr:uid="{00000000-0005-0000-0000-0000CA530000}"/>
    <cellStyle name="SAPBEXHLevel0 4 5 3" xfId="21983" xr:uid="{00000000-0005-0000-0000-0000CB530000}"/>
    <cellStyle name="SAPBEXHLevel0 4 5 4" xfId="28446" xr:uid="{00000000-0005-0000-0000-0000CC530000}"/>
    <cellStyle name="SAPBEXHLevel0 4 5 5" xfId="33860" xr:uid="{00000000-0005-0000-0000-0000CD530000}"/>
    <cellStyle name="SAPBEXHLevel0 4 5 6" xfId="40994" xr:uid="{00000000-0005-0000-0000-0000CE530000}"/>
    <cellStyle name="SAPBEXHLevel0 4 5 7" xfId="53795" xr:uid="{00000000-0005-0000-0000-0000CF530000}"/>
    <cellStyle name="SAPBEXHLevel0 4 6" xfId="5211" xr:uid="{00000000-0005-0000-0000-0000D0530000}"/>
    <cellStyle name="SAPBEXHLevel0 4 6 2" xfId="15068" xr:uid="{00000000-0005-0000-0000-0000D1530000}"/>
    <cellStyle name="SAPBEXHLevel0 4 6 2 2" xfId="38300" xr:uid="{00000000-0005-0000-0000-0000D2530000}"/>
    <cellStyle name="SAPBEXHLevel0 4 6 2 3" xfId="45218" xr:uid="{00000000-0005-0000-0000-0000D3530000}"/>
    <cellStyle name="SAPBEXHLevel0 4 6 2 4" xfId="50240" xr:uid="{00000000-0005-0000-0000-0000D4530000}"/>
    <cellStyle name="SAPBEXHLevel0 4 6 3" xfId="22110" xr:uid="{00000000-0005-0000-0000-0000D5530000}"/>
    <cellStyle name="SAPBEXHLevel0 4 6 4" xfId="28573" xr:uid="{00000000-0005-0000-0000-0000D6530000}"/>
    <cellStyle name="SAPBEXHLevel0 4 6 5" xfId="34634" xr:uid="{00000000-0005-0000-0000-0000D7530000}"/>
    <cellStyle name="SAPBEXHLevel0 4 6 6" xfId="41672" xr:uid="{00000000-0005-0000-0000-0000D8530000}"/>
    <cellStyle name="SAPBEXHLevel0 4 6 7" xfId="50518" xr:uid="{00000000-0005-0000-0000-0000D9530000}"/>
    <cellStyle name="SAPBEXHLevel0 4 7" xfId="5185" xr:uid="{00000000-0005-0000-0000-0000DA530000}"/>
    <cellStyle name="SAPBEXHLevel0 4 7 2" xfId="15042" xr:uid="{00000000-0005-0000-0000-0000DB530000}"/>
    <cellStyle name="SAPBEXHLevel0 4 7 2 2" xfId="37913" xr:uid="{00000000-0005-0000-0000-0000DC530000}"/>
    <cellStyle name="SAPBEXHLevel0 4 7 2 3" xfId="44853" xr:uid="{00000000-0005-0000-0000-0000DD530000}"/>
    <cellStyle name="SAPBEXHLevel0 4 7 2 4" xfId="49127" xr:uid="{00000000-0005-0000-0000-0000DE530000}"/>
    <cellStyle name="SAPBEXHLevel0 4 7 3" xfId="22084" xr:uid="{00000000-0005-0000-0000-0000DF530000}"/>
    <cellStyle name="SAPBEXHLevel0 4 7 4" xfId="28547" xr:uid="{00000000-0005-0000-0000-0000E0530000}"/>
    <cellStyle name="SAPBEXHLevel0 4 7 5" xfId="34170" xr:uid="{00000000-0005-0000-0000-0000E1530000}"/>
    <cellStyle name="SAPBEXHLevel0 4 7 6" xfId="41302" xr:uid="{00000000-0005-0000-0000-0000E2530000}"/>
    <cellStyle name="SAPBEXHLevel0 4 7 7" xfId="50352" xr:uid="{00000000-0005-0000-0000-0000E3530000}"/>
    <cellStyle name="SAPBEXHLevel0 4 8" xfId="4591" xr:uid="{00000000-0005-0000-0000-0000E4530000}"/>
    <cellStyle name="SAPBEXHLevel0 4 8 2" xfId="14453" xr:uid="{00000000-0005-0000-0000-0000E5530000}"/>
    <cellStyle name="SAPBEXHLevel0 4 8 2 2" xfId="38433" xr:uid="{00000000-0005-0000-0000-0000E6530000}"/>
    <cellStyle name="SAPBEXHLevel0 4 8 2 3" xfId="45351" xr:uid="{00000000-0005-0000-0000-0000E7530000}"/>
    <cellStyle name="SAPBEXHLevel0 4 8 2 4" xfId="49784" xr:uid="{00000000-0005-0000-0000-0000E8530000}"/>
    <cellStyle name="SAPBEXHLevel0 4 8 3" xfId="21506" xr:uid="{00000000-0005-0000-0000-0000E9530000}"/>
    <cellStyle name="SAPBEXHLevel0 4 8 4" xfId="27977" xr:uid="{00000000-0005-0000-0000-0000EA530000}"/>
    <cellStyle name="SAPBEXHLevel0 4 8 5" xfId="34767" xr:uid="{00000000-0005-0000-0000-0000EB530000}"/>
    <cellStyle name="SAPBEXHLevel0 4 8 6" xfId="41805" xr:uid="{00000000-0005-0000-0000-0000EC530000}"/>
    <cellStyle name="SAPBEXHLevel0 4 8 7" xfId="54419" xr:uid="{00000000-0005-0000-0000-0000ED530000}"/>
    <cellStyle name="SAPBEXHLevel0 4 9" xfId="4845" xr:uid="{00000000-0005-0000-0000-0000EE530000}"/>
    <cellStyle name="SAPBEXHLevel0 4 9 2" xfId="14707" xr:uid="{00000000-0005-0000-0000-0000EF530000}"/>
    <cellStyle name="SAPBEXHLevel0 4 9 2 2" xfId="38508" xr:uid="{00000000-0005-0000-0000-0000F0530000}"/>
    <cellStyle name="SAPBEXHLevel0 4 9 2 3" xfId="45426" xr:uid="{00000000-0005-0000-0000-0000F1530000}"/>
    <cellStyle name="SAPBEXHLevel0 4 9 2 4" xfId="47929" xr:uid="{00000000-0005-0000-0000-0000F2530000}"/>
    <cellStyle name="SAPBEXHLevel0 4 9 3" xfId="21756" xr:uid="{00000000-0005-0000-0000-0000F3530000}"/>
    <cellStyle name="SAPBEXHLevel0 4 9 4" xfId="28223" xr:uid="{00000000-0005-0000-0000-0000F4530000}"/>
    <cellStyle name="SAPBEXHLevel0 4 9 5" xfId="34842" xr:uid="{00000000-0005-0000-0000-0000F5530000}"/>
    <cellStyle name="SAPBEXHLevel0 4 9 6" xfId="41880" xr:uid="{00000000-0005-0000-0000-0000F6530000}"/>
    <cellStyle name="SAPBEXHLevel0 4 9 7" xfId="53653" xr:uid="{00000000-0005-0000-0000-0000F7530000}"/>
    <cellStyle name="SAPBEXHLevel0 5" xfId="619" xr:uid="{00000000-0005-0000-0000-0000F8530000}"/>
    <cellStyle name="SAPBEXHLevel0 5 2" xfId="2563" xr:uid="{00000000-0005-0000-0000-0000F9530000}"/>
    <cellStyle name="SAPBEXHLevel0 5 2 2" xfId="12798" xr:uid="{00000000-0005-0000-0000-0000FA530000}"/>
    <cellStyle name="SAPBEXHLevel0 5 2 2 2" xfId="20204" xr:uid="{00000000-0005-0000-0000-0000FB530000}"/>
    <cellStyle name="SAPBEXHLevel0 5 2 2 3" xfId="26815" xr:uid="{00000000-0005-0000-0000-0000FC530000}"/>
    <cellStyle name="SAPBEXHLevel0 5 2 3" xfId="10438" xr:uid="{00000000-0005-0000-0000-0000FD530000}"/>
    <cellStyle name="SAPBEXHLevel0 5 2 4" xfId="12625" xr:uid="{00000000-0005-0000-0000-0000FE530000}"/>
    <cellStyle name="SAPBEXHLevel0 5 2 5" xfId="13155" xr:uid="{00000000-0005-0000-0000-0000FF530000}"/>
    <cellStyle name="SAPBEXHLevel0 5 2 6" xfId="37966" xr:uid="{00000000-0005-0000-0000-000000540000}"/>
    <cellStyle name="SAPBEXHLevel0 5 2 7" xfId="44904" xr:uid="{00000000-0005-0000-0000-000001540000}"/>
    <cellStyle name="SAPBEXHLevel0 5 2 8" xfId="52124" xr:uid="{00000000-0005-0000-0000-000002540000}"/>
    <cellStyle name="SAPBEXHLevel0 5 3" xfId="11641" xr:uid="{00000000-0005-0000-0000-000003540000}"/>
    <cellStyle name="SAPBEXHLevel0 5 3 2" xfId="19100" xr:uid="{00000000-0005-0000-0000-000004540000}"/>
    <cellStyle name="SAPBEXHLevel0 5 3 3" xfId="25732" xr:uid="{00000000-0005-0000-0000-000005540000}"/>
    <cellStyle name="SAPBEXHLevel0 5 4" xfId="9372" xr:uid="{00000000-0005-0000-0000-000006540000}"/>
    <cellStyle name="SAPBEXHLevel0 5 5" xfId="9349" xr:uid="{00000000-0005-0000-0000-000007540000}"/>
    <cellStyle name="SAPBEXHLevel0 5 6" xfId="34224" xr:uid="{00000000-0005-0000-0000-000008540000}"/>
    <cellStyle name="SAPBEXHLevel0 5 7" xfId="41354" xr:uid="{00000000-0005-0000-0000-000009540000}"/>
    <cellStyle name="SAPBEXHLevel0 5 8" xfId="50672" xr:uid="{00000000-0005-0000-0000-00000A540000}"/>
    <cellStyle name="SAPBEXHLevel0 6" xfId="882" xr:uid="{00000000-0005-0000-0000-00000B540000}"/>
    <cellStyle name="SAPBEXHLevel0 6 2" xfId="10588" xr:uid="{00000000-0005-0000-0000-00000C540000}"/>
    <cellStyle name="SAPBEXHLevel0 6 2 2" xfId="12781" xr:uid="{00000000-0005-0000-0000-00000D540000}"/>
    <cellStyle name="SAPBEXHLevel0 6 2 3" xfId="9721" xr:uid="{00000000-0005-0000-0000-00000E540000}"/>
    <cellStyle name="SAPBEXHLevel0 6 2 4" xfId="37574" xr:uid="{00000000-0005-0000-0000-00000F540000}"/>
    <cellStyle name="SAPBEXHLevel0 6 2 5" xfId="44518" xr:uid="{00000000-0005-0000-0000-000010540000}"/>
    <cellStyle name="SAPBEXHLevel0 6 2 6" xfId="51881" xr:uid="{00000000-0005-0000-0000-000011540000}"/>
    <cellStyle name="SAPBEXHLevel0 6 3" xfId="11761" xr:uid="{00000000-0005-0000-0000-000012540000}"/>
    <cellStyle name="SAPBEXHLevel0 6 3 2" xfId="19220" xr:uid="{00000000-0005-0000-0000-000013540000}"/>
    <cellStyle name="SAPBEXHLevel0 6 3 3" xfId="25852" xr:uid="{00000000-0005-0000-0000-000014540000}"/>
    <cellStyle name="SAPBEXHLevel0 6 4" xfId="9582" xr:uid="{00000000-0005-0000-0000-000015540000}"/>
    <cellStyle name="SAPBEXHLevel0 6 5" xfId="12632" xr:uid="{00000000-0005-0000-0000-000016540000}"/>
    <cellStyle name="SAPBEXHLevel0 6 6" xfId="33833" xr:uid="{00000000-0005-0000-0000-000017540000}"/>
    <cellStyle name="SAPBEXHLevel0 6 7" xfId="40967" xr:uid="{00000000-0005-0000-0000-000018540000}"/>
    <cellStyle name="SAPBEXHLevel0 6 8" xfId="52802" xr:uid="{00000000-0005-0000-0000-000019540000}"/>
    <cellStyle name="SAPBEXHLevel0 7" xfId="1132" xr:uid="{00000000-0005-0000-0000-00001A540000}"/>
    <cellStyle name="SAPBEXHLevel0 7 2" xfId="10762" xr:uid="{00000000-0005-0000-0000-00001B540000}"/>
    <cellStyle name="SAPBEXHLevel0 7 2 2" xfId="9239" xr:uid="{00000000-0005-0000-0000-00001C540000}"/>
    <cellStyle name="SAPBEXHLevel0 7 2 3" xfId="38695" xr:uid="{00000000-0005-0000-0000-00001D540000}"/>
    <cellStyle name="SAPBEXHLevel0 7 2 4" xfId="45613" xr:uid="{00000000-0005-0000-0000-00001E540000}"/>
    <cellStyle name="SAPBEXHLevel0 7 2 5" xfId="48600" xr:uid="{00000000-0005-0000-0000-00001F540000}"/>
    <cellStyle name="SAPBEXHLevel0 7 3" xfId="11917" xr:uid="{00000000-0005-0000-0000-000020540000}"/>
    <cellStyle name="SAPBEXHLevel0 7 3 2" xfId="19376" xr:uid="{00000000-0005-0000-0000-000021540000}"/>
    <cellStyle name="SAPBEXHLevel0 7 3 3" xfId="26004" xr:uid="{00000000-0005-0000-0000-000022540000}"/>
    <cellStyle name="SAPBEXHLevel0 7 4" xfId="9800" xr:uid="{00000000-0005-0000-0000-000023540000}"/>
    <cellStyle name="SAPBEXHLevel0 7 5" xfId="14002" xr:uid="{00000000-0005-0000-0000-000024540000}"/>
    <cellStyle name="SAPBEXHLevel0 7 6" xfId="35030" xr:uid="{00000000-0005-0000-0000-000025540000}"/>
    <cellStyle name="SAPBEXHLevel0 7 7" xfId="42067" xr:uid="{00000000-0005-0000-0000-000026540000}"/>
    <cellStyle name="SAPBEXHLevel0 7 8" xfId="54024" xr:uid="{00000000-0005-0000-0000-000027540000}"/>
    <cellStyle name="SAPBEXHLevel0 8" xfId="1257" xr:uid="{00000000-0005-0000-0000-000028540000}"/>
    <cellStyle name="SAPBEXHLevel0 8 2" xfId="10138" xr:uid="{00000000-0005-0000-0000-000029540000}"/>
    <cellStyle name="SAPBEXHLevel0 8 2 2" xfId="9985" xr:uid="{00000000-0005-0000-0000-00002A540000}"/>
    <cellStyle name="SAPBEXHLevel0 8 2 3" xfId="38962" xr:uid="{00000000-0005-0000-0000-00002B540000}"/>
    <cellStyle name="SAPBEXHLevel0 8 2 4" xfId="45880" xr:uid="{00000000-0005-0000-0000-00002C540000}"/>
    <cellStyle name="SAPBEXHLevel0 8 2 5" xfId="48843" xr:uid="{00000000-0005-0000-0000-00002D540000}"/>
    <cellStyle name="SAPBEXHLevel0 8 3" xfId="10886" xr:uid="{00000000-0005-0000-0000-00002E540000}"/>
    <cellStyle name="SAPBEXHLevel0 8 3 2" xfId="9046" xr:uid="{00000000-0005-0000-0000-00002F540000}"/>
    <cellStyle name="SAPBEXHLevel0 8 4" xfId="12034" xr:uid="{00000000-0005-0000-0000-000030540000}"/>
    <cellStyle name="SAPBEXHLevel0 8 4 2" xfId="19493" xr:uid="{00000000-0005-0000-0000-000031540000}"/>
    <cellStyle name="SAPBEXHLevel0 8 4 3" xfId="26120" xr:uid="{00000000-0005-0000-0000-000032540000}"/>
    <cellStyle name="SAPBEXHLevel0 8 5" xfId="9925" xr:uid="{00000000-0005-0000-0000-000033540000}"/>
    <cellStyle name="SAPBEXHLevel0 8 6" xfId="13136" xr:uid="{00000000-0005-0000-0000-000034540000}"/>
    <cellStyle name="SAPBEXHLevel0 8 7" xfId="35299" xr:uid="{00000000-0005-0000-0000-000035540000}"/>
    <cellStyle name="SAPBEXHLevel0 8 8" xfId="42334" xr:uid="{00000000-0005-0000-0000-000036540000}"/>
    <cellStyle name="SAPBEXHLevel0 8 9" xfId="52539" xr:uid="{00000000-0005-0000-0000-000037540000}"/>
    <cellStyle name="SAPBEXHLevel0 9" xfId="1469" xr:uid="{00000000-0005-0000-0000-000038540000}"/>
    <cellStyle name="SAPBEXHLevel0 9 2" xfId="12130" xr:uid="{00000000-0005-0000-0000-000039540000}"/>
    <cellStyle name="SAPBEXHLevel0 9 2 2" xfId="19589" xr:uid="{00000000-0005-0000-0000-00003A540000}"/>
    <cellStyle name="SAPBEXHLevel0 9 2 3" xfId="26212" xr:uid="{00000000-0005-0000-0000-00003B540000}"/>
    <cellStyle name="SAPBEXHLevel0 9 2 4" xfId="39266" xr:uid="{00000000-0005-0000-0000-00003C540000}"/>
    <cellStyle name="SAPBEXHLevel0 9 2 5" xfId="46184" xr:uid="{00000000-0005-0000-0000-00003D540000}"/>
    <cellStyle name="SAPBEXHLevel0 9 2 6" xfId="48857" xr:uid="{00000000-0005-0000-0000-00003E540000}"/>
    <cellStyle name="SAPBEXHLevel0 9 3" xfId="11021" xr:uid="{00000000-0005-0000-0000-00003F540000}"/>
    <cellStyle name="SAPBEXHLevel0 9 4" xfId="8945" xr:uid="{00000000-0005-0000-0000-000040540000}"/>
    <cellStyle name="SAPBEXHLevel0 9 5" xfId="35630" xr:uid="{00000000-0005-0000-0000-000041540000}"/>
    <cellStyle name="SAPBEXHLevel0 9 6" xfId="42638" xr:uid="{00000000-0005-0000-0000-000042540000}"/>
    <cellStyle name="SAPBEXHLevel0 9 7" xfId="50757" xr:uid="{00000000-0005-0000-0000-000043540000}"/>
    <cellStyle name="SAPBEXHLevel0X" xfId="269" xr:uid="{00000000-0005-0000-0000-000044540000}"/>
    <cellStyle name="SAPBEXHLevel0X 10" xfId="1897" xr:uid="{00000000-0005-0000-0000-000045540000}"/>
    <cellStyle name="SAPBEXHLevel0X 10 2" xfId="12251" xr:uid="{00000000-0005-0000-0000-000046540000}"/>
    <cellStyle name="SAPBEXHLevel0X 10 2 2" xfId="19710" xr:uid="{00000000-0005-0000-0000-000047540000}"/>
    <cellStyle name="SAPBEXHLevel0X 10 2 3" xfId="26333" xr:uid="{00000000-0005-0000-0000-000048540000}"/>
    <cellStyle name="SAPBEXHLevel0X 10 2 4" xfId="40335" xr:uid="{00000000-0005-0000-0000-000049540000}"/>
    <cellStyle name="SAPBEXHLevel0X 10 2 5" xfId="47253" xr:uid="{00000000-0005-0000-0000-00004A540000}"/>
    <cellStyle name="SAPBEXHLevel0X 10 2 6" xfId="47627" xr:uid="{00000000-0005-0000-0000-00004B540000}"/>
    <cellStyle name="SAPBEXHLevel0X 10 3" xfId="11319" xr:uid="{00000000-0005-0000-0000-00004C540000}"/>
    <cellStyle name="SAPBEXHLevel0X 10 4" xfId="18854" xr:uid="{00000000-0005-0000-0000-00004D540000}"/>
    <cellStyle name="SAPBEXHLevel0X 10 5" xfId="36751" xr:uid="{00000000-0005-0000-0000-00004E540000}"/>
    <cellStyle name="SAPBEXHLevel0X 10 6" xfId="43707" xr:uid="{00000000-0005-0000-0000-00004F540000}"/>
    <cellStyle name="SAPBEXHLevel0X 10 7" xfId="52498" xr:uid="{00000000-0005-0000-0000-000050540000}"/>
    <cellStyle name="SAPBEXHLevel0X 11" xfId="2110" xr:uid="{00000000-0005-0000-0000-000051540000}"/>
    <cellStyle name="SAPBEXHLevel0X 11 2" xfId="12374" xr:uid="{00000000-0005-0000-0000-000052540000}"/>
    <cellStyle name="SAPBEXHLevel0X 11 2 2" xfId="19831" xr:uid="{00000000-0005-0000-0000-000053540000}"/>
    <cellStyle name="SAPBEXHLevel0X 11 2 3" xfId="26453" xr:uid="{00000000-0005-0000-0000-000054540000}"/>
    <cellStyle name="SAPBEXHLevel0X 11 3" xfId="10246" xr:uid="{00000000-0005-0000-0000-000055540000}"/>
    <cellStyle name="SAPBEXHLevel0X 11 4" xfId="9151" xr:uid="{00000000-0005-0000-0000-000056540000}"/>
    <cellStyle name="SAPBEXHLevel0X 11 5" xfId="16613" xr:uid="{00000000-0005-0000-0000-000057540000}"/>
    <cellStyle name="SAPBEXHLevel0X 11 6" xfId="37005" xr:uid="{00000000-0005-0000-0000-000058540000}"/>
    <cellStyle name="SAPBEXHLevel0X 11 7" xfId="43951" xr:uid="{00000000-0005-0000-0000-000059540000}"/>
    <cellStyle name="SAPBEXHLevel0X 11 8" xfId="53057" xr:uid="{00000000-0005-0000-0000-00005A540000}"/>
    <cellStyle name="SAPBEXHLevel0X 12" xfId="2265" xr:uid="{00000000-0005-0000-0000-00005B540000}"/>
    <cellStyle name="SAPBEXHLevel0X 12 2" xfId="12518" xr:uid="{00000000-0005-0000-0000-00005C540000}"/>
    <cellStyle name="SAPBEXHLevel0X 12 3" xfId="19955" xr:uid="{00000000-0005-0000-0000-00005D540000}"/>
    <cellStyle name="SAPBEXHLevel0X 12 4" xfId="26573" xr:uid="{00000000-0005-0000-0000-00005E540000}"/>
    <cellStyle name="SAPBEXHLevel0X 13" xfId="2426" xr:uid="{00000000-0005-0000-0000-00005F540000}"/>
    <cellStyle name="SAPBEXHLevel0X 13 2" xfId="12666" xr:uid="{00000000-0005-0000-0000-000060540000}"/>
    <cellStyle name="SAPBEXHLevel0X 13 3" xfId="20078" xr:uid="{00000000-0005-0000-0000-000061540000}"/>
    <cellStyle name="SAPBEXHLevel0X 13 4" xfId="26693" xr:uid="{00000000-0005-0000-0000-000062540000}"/>
    <cellStyle name="SAPBEXHLevel0X 14" xfId="3432" xr:uid="{00000000-0005-0000-0000-000063540000}"/>
    <cellStyle name="SAPBEXHLevel0X 14 2" xfId="13383" xr:uid="{00000000-0005-0000-0000-000064540000}"/>
    <cellStyle name="SAPBEXHLevel0X 14 3" xfId="20554" xr:uid="{00000000-0005-0000-0000-000065540000}"/>
    <cellStyle name="SAPBEXHLevel0X 14 4" xfId="27062" xr:uid="{00000000-0005-0000-0000-000066540000}"/>
    <cellStyle name="SAPBEXHLevel0X 15" xfId="3599" xr:uid="{00000000-0005-0000-0000-000067540000}"/>
    <cellStyle name="SAPBEXHLevel0X 15 2" xfId="13524" xr:uid="{00000000-0005-0000-0000-000068540000}"/>
    <cellStyle name="SAPBEXHLevel0X 15 3" xfId="20686" xr:uid="{00000000-0005-0000-0000-000069540000}"/>
    <cellStyle name="SAPBEXHLevel0X 15 4" xfId="27185" xr:uid="{00000000-0005-0000-0000-00006A540000}"/>
    <cellStyle name="SAPBEXHLevel0X 16" xfId="4301" xr:uid="{00000000-0005-0000-0000-00006B540000}"/>
    <cellStyle name="SAPBEXHLevel0X 16 2" xfId="14164" xr:uid="{00000000-0005-0000-0000-00006C540000}"/>
    <cellStyle name="SAPBEXHLevel0X 16 3" xfId="21226" xr:uid="{00000000-0005-0000-0000-00006D540000}"/>
    <cellStyle name="SAPBEXHLevel0X 16 4" xfId="27700" xr:uid="{00000000-0005-0000-0000-00006E540000}"/>
    <cellStyle name="SAPBEXHLevel0X 17" xfId="5330" xr:uid="{00000000-0005-0000-0000-00006F540000}"/>
    <cellStyle name="SAPBEXHLevel0X 17 2" xfId="15187" xr:uid="{00000000-0005-0000-0000-000070540000}"/>
    <cellStyle name="SAPBEXHLevel0X 17 3" xfId="22229" xr:uid="{00000000-0005-0000-0000-000071540000}"/>
    <cellStyle name="SAPBEXHLevel0X 17 4" xfId="28692" xr:uid="{00000000-0005-0000-0000-000072540000}"/>
    <cellStyle name="SAPBEXHLevel0X 18" xfId="5236" xr:uid="{00000000-0005-0000-0000-000073540000}"/>
    <cellStyle name="SAPBEXHLevel0X 18 2" xfId="15093" xr:uid="{00000000-0005-0000-0000-000074540000}"/>
    <cellStyle name="SAPBEXHLevel0X 18 3" xfId="22135" xr:uid="{00000000-0005-0000-0000-000075540000}"/>
    <cellStyle name="SAPBEXHLevel0X 18 4" xfId="28598" xr:uid="{00000000-0005-0000-0000-000076540000}"/>
    <cellStyle name="SAPBEXHLevel0X 19" xfId="5485" xr:uid="{00000000-0005-0000-0000-000077540000}"/>
    <cellStyle name="SAPBEXHLevel0X 19 2" xfId="15342" xr:uid="{00000000-0005-0000-0000-000078540000}"/>
    <cellStyle name="SAPBEXHLevel0X 19 3" xfId="22381" xr:uid="{00000000-0005-0000-0000-000079540000}"/>
    <cellStyle name="SAPBEXHLevel0X 19 4" xfId="28843" xr:uid="{00000000-0005-0000-0000-00007A540000}"/>
    <cellStyle name="SAPBEXHLevel0X 2" xfId="497" xr:uid="{00000000-0005-0000-0000-00007B540000}"/>
    <cellStyle name="SAPBEXHLevel0X 2 10" xfId="2482" xr:uid="{00000000-0005-0000-0000-00007C540000}"/>
    <cellStyle name="SAPBEXHLevel0X 2 10 2" xfId="12721" xr:uid="{00000000-0005-0000-0000-00007D540000}"/>
    <cellStyle name="SAPBEXHLevel0X 2 10 3" xfId="20130" xr:uid="{00000000-0005-0000-0000-00007E540000}"/>
    <cellStyle name="SAPBEXHLevel0X 2 10 4" xfId="26744" xr:uid="{00000000-0005-0000-0000-00007F540000}"/>
    <cellStyle name="SAPBEXHLevel0X 2 11" xfId="3488" xr:uid="{00000000-0005-0000-0000-000080540000}"/>
    <cellStyle name="SAPBEXHLevel0X 2 11 2" xfId="13437" xr:uid="{00000000-0005-0000-0000-000081540000}"/>
    <cellStyle name="SAPBEXHLevel0X 2 11 3" xfId="20606" xr:uid="{00000000-0005-0000-0000-000082540000}"/>
    <cellStyle name="SAPBEXHLevel0X 2 11 4" xfId="27113" xr:uid="{00000000-0005-0000-0000-000083540000}"/>
    <cellStyle name="SAPBEXHLevel0X 2 12" xfId="3657" xr:uid="{00000000-0005-0000-0000-000084540000}"/>
    <cellStyle name="SAPBEXHLevel0X 2 12 2" xfId="13582" xr:uid="{00000000-0005-0000-0000-000085540000}"/>
    <cellStyle name="SAPBEXHLevel0X 2 12 3" xfId="20743" xr:uid="{00000000-0005-0000-0000-000086540000}"/>
    <cellStyle name="SAPBEXHLevel0X 2 12 4" xfId="27242" xr:uid="{00000000-0005-0000-0000-000087540000}"/>
    <cellStyle name="SAPBEXHLevel0X 2 13" xfId="4397" xr:uid="{00000000-0005-0000-0000-000088540000}"/>
    <cellStyle name="SAPBEXHLevel0X 2 13 2" xfId="14259" xr:uid="{00000000-0005-0000-0000-000089540000}"/>
    <cellStyle name="SAPBEXHLevel0X 2 13 3" xfId="21319" xr:uid="{00000000-0005-0000-0000-00008A540000}"/>
    <cellStyle name="SAPBEXHLevel0X 2 13 4" xfId="27793" xr:uid="{00000000-0005-0000-0000-00008B540000}"/>
    <cellStyle name="SAPBEXHLevel0X 2 14" xfId="4495" xr:uid="{00000000-0005-0000-0000-00008C540000}"/>
    <cellStyle name="SAPBEXHLevel0X 2 14 2" xfId="14357" xr:uid="{00000000-0005-0000-0000-00008D540000}"/>
    <cellStyle name="SAPBEXHLevel0X 2 14 3" xfId="21413" xr:uid="{00000000-0005-0000-0000-00008E540000}"/>
    <cellStyle name="SAPBEXHLevel0X 2 14 4" xfId="27887" xr:uid="{00000000-0005-0000-0000-00008F540000}"/>
    <cellStyle name="SAPBEXHLevel0X 2 15" xfId="5332" xr:uid="{00000000-0005-0000-0000-000090540000}"/>
    <cellStyle name="SAPBEXHLevel0X 2 15 2" xfId="15189" xr:uid="{00000000-0005-0000-0000-000091540000}"/>
    <cellStyle name="SAPBEXHLevel0X 2 15 3" xfId="22231" xr:uid="{00000000-0005-0000-0000-000092540000}"/>
    <cellStyle name="SAPBEXHLevel0X 2 15 4" xfId="28694" xr:uid="{00000000-0005-0000-0000-000093540000}"/>
    <cellStyle name="SAPBEXHLevel0X 2 16" xfId="4593" xr:uid="{00000000-0005-0000-0000-000094540000}"/>
    <cellStyle name="SAPBEXHLevel0X 2 16 2" xfId="14455" xr:uid="{00000000-0005-0000-0000-000095540000}"/>
    <cellStyle name="SAPBEXHLevel0X 2 16 3" xfId="21508" xr:uid="{00000000-0005-0000-0000-000096540000}"/>
    <cellStyle name="SAPBEXHLevel0X 2 16 4" xfId="27979" xr:uid="{00000000-0005-0000-0000-000097540000}"/>
    <cellStyle name="SAPBEXHLevel0X 2 17" xfId="5749" xr:uid="{00000000-0005-0000-0000-000098540000}"/>
    <cellStyle name="SAPBEXHLevel0X 2 17 2" xfId="15603" xr:uid="{00000000-0005-0000-0000-000099540000}"/>
    <cellStyle name="SAPBEXHLevel0X 2 17 3" xfId="22631" xr:uid="{00000000-0005-0000-0000-00009A540000}"/>
    <cellStyle name="SAPBEXHLevel0X 2 17 4" xfId="29092" xr:uid="{00000000-0005-0000-0000-00009B540000}"/>
    <cellStyle name="SAPBEXHLevel0X 2 18" xfId="6523" xr:uid="{00000000-0005-0000-0000-00009C540000}"/>
    <cellStyle name="SAPBEXHLevel0X 2 18 2" xfId="16366" xr:uid="{00000000-0005-0000-0000-00009D540000}"/>
    <cellStyle name="SAPBEXHLevel0X 2 18 3" xfId="23373" xr:uid="{00000000-0005-0000-0000-00009E540000}"/>
    <cellStyle name="SAPBEXHLevel0X 2 18 4" xfId="29823" xr:uid="{00000000-0005-0000-0000-00009F540000}"/>
    <cellStyle name="SAPBEXHLevel0X 2 19" xfId="6079" xr:uid="{00000000-0005-0000-0000-0000A0540000}"/>
    <cellStyle name="SAPBEXHLevel0X 2 19 2" xfId="15927" xr:uid="{00000000-0005-0000-0000-0000A1540000}"/>
    <cellStyle name="SAPBEXHLevel0X 2 19 3" xfId="22947" xr:uid="{00000000-0005-0000-0000-0000A2540000}"/>
    <cellStyle name="SAPBEXHLevel0X 2 19 4" xfId="29406" xr:uid="{00000000-0005-0000-0000-0000A3540000}"/>
    <cellStyle name="SAPBEXHLevel0X 2 2" xfId="674" xr:uid="{00000000-0005-0000-0000-0000A4540000}"/>
    <cellStyle name="SAPBEXHLevel0X 2 2 10" xfId="5435" xr:uid="{00000000-0005-0000-0000-0000A5540000}"/>
    <cellStyle name="SAPBEXHLevel0X 2 2 10 2" xfId="15292" xr:uid="{00000000-0005-0000-0000-0000A6540000}"/>
    <cellStyle name="SAPBEXHLevel0X 2 2 10 2 2" xfId="38545" xr:uid="{00000000-0005-0000-0000-0000A7540000}"/>
    <cellStyle name="SAPBEXHLevel0X 2 2 10 2 3" xfId="45463" xr:uid="{00000000-0005-0000-0000-0000A8540000}"/>
    <cellStyle name="SAPBEXHLevel0X 2 2 10 2 4" xfId="47887" xr:uid="{00000000-0005-0000-0000-0000A9540000}"/>
    <cellStyle name="SAPBEXHLevel0X 2 2 10 3" xfId="22333" xr:uid="{00000000-0005-0000-0000-0000AA540000}"/>
    <cellStyle name="SAPBEXHLevel0X 2 2 10 4" xfId="28795" xr:uid="{00000000-0005-0000-0000-0000AB540000}"/>
    <cellStyle name="SAPBEXHLevel0X 2 2 10 5" xfId="34879" xr:uid="{00000000-0005-0000-0000-0000AC540000}"/>
    <cellStyle name="SAPBEXHLevel0X 2 2 10 6" xfId="41917" xr:uid="{00000000-0005-0000-0000-0000AD540000}"/>
    <cellStyle name="SAPBEXHLevel0X 2 2 10 7" xfId="54264" xr:uid="{00000000-0005-0000-0000-0000AE540000}"/>
    <cellStyle name="SAPBEXHLevel0X 2 2 11" xfId="6668" xr:uid="{00000000-0005-0000-0000-0000AF540000}"/>
    <cellStyle name="SAPBEXHLevel0X 2 2 11 2" xfId="16511" xr:uid="{00000000-0005-0000-0000-0000B0540000}"/>
    <cellStyle name="SAPBEXHLevel0X 2 2 11 2 2" xfId="39053" xr:uid="{00000000-0005-0000-0000-0000B1540000}"/>
    <cellStyle name="SAPBEXHLevel0X 2 2 11 2 3" xfId="45971" xr:uid="{00000000-0005-0000-0000-0000B2540000}"/>
    <cellStyle name="SAPBEXHLevel0X 2 2 11 2 4" xfId="49161" xr:uid="{00000000-0005-0000-0000-0000B3540000}"/>
    <cellStyle name="SAPBEXHLevel0X 2 2 11 3" xfId="23515" xr:uid="{00000000-0005-0000-0000-0000B4540000}"/>
    <cellStyle name="SAPBEXHLevel0X 2 2 11 4" xfId="29964" xr:uid="{00000000-0005-0000-0000-0000B5540000}"/>
    <cellStyle name="SAPBEXHLevel0X 2 2 11 5" xfId="35390" xr:uid="{00000000-0005-0000-0000-0000B6540000}"/>
    <cellStyle name="SAPBEXHLevel0X 2 2 11 6" xfId="42425" xr:uid="{00000000-0005-0000-0000-0000B7540000}"/>
    <cellStyle name="SAPBEXHLevel0X 2 2 11 7" xfId="53833" xr:uid="{00000000-0005-0000-0000-0000B8540000}"/>
    <cellStyle name="SAPBEXHLevel0X 2 2 12" xfId="6924" xr:uid="{00000000-0005-0000-0000-0000B9540000}"/>
    <cellStyle name="SAPBEXHLevel0X 2 2 12 2" xfId="16714" xr:uid="{00000000-0005-0000-0000-0000BA540000}"/>
    <cellStyle name="SAPBEXHLevel0X 2 2 12 2 2" xfId="38961" xr:uid="{00000000-0005-0000-0000-0000BB540000}"/>
    <cellStyle name="SAPBEXHLevel0X 2 2 12 2 3" xfId="45879" xr:uid="{00000000-0005-0000-0000-0000BC540000}"/>
    <cellStyle name="SAPBEXHLevel0X 2 2 12 2 4" xfId="50108" xr:uid="{00000000-0005-0000-0000-0000BD540000}"/>
    <cellStyle name="SAPBEXHLevel0X 2 2 12 3" xfId="23682" xr:uid="{00000000-0005-0000-0000-0000BE540000}"/>
    <cellStyle name="SAPBEXHLevel0X 2 2 12 4" xfId="30118" xr:uid="{00000000-0005-0000-0000-0000BF540000}"/>
    <cellStyle name="SAPBEXHLevel0X 2 2 12 5" xfId="35298" xr:uid="{00000000-0005-0000-0000-0000C0540000}"/>
    <cellStyle name="SAPBEXHLevel0X 2 2 12 6" xfId="42333" xr:uid="{00000000-0005-0000-0000-0000C1540000}"/>
    <cellStyle name="SAPBEXHLevel0X 2 2 12 7" xfId="50480" xr:uid="{00000000-0005-0000-0000-0000C2540000}"/>
    <cellStyle name="SAPBEXHLevel0X 2 2 13" xfId="6292" xr:uid="{00000000-0005-0000-0000-0000C3540000}"/>
    <cellStyle name="SAPBEXHLevel0X 2 2 13 2" xfId="16137" xr:uid="{00000000-0005-0000-0000-0000C4540000}"/>
    <cellStyle name="SAPBEXHLevel0X 2 2 13 2 2" xfId="39926" xr:uid="{00000000-0005-0000-0000-0000C5540000}"/>
    <cellStyle name="SAPBEXHLevel0X 2 2 13 2 3" xfId="46844" xr:uid="{00000000-0005-0000-0000-0000C6540000}"/>
    <cellStyle name="SAPBEXHLevel0X 2 2 13 2 4" xfId="50807" xr:uid="{00000000-0005-0000-0000-0000C7540000}"/>
    <cellStyle name="SAPBEXHLevel0X 2 2 13 3" xfId="23146" xr:uid="{00000000-0005-0000-0000-0000C8540000}"/>
    <cellStyle name="SAPBEXHLevel0X 2 2 13 4" xfId="29600" xr:uid="{00000000-0005-0000-0000-0000C9540000}"/>
    <cellStyle name="SAPBEXHLevel0X 2 2 13 5" xfId="36314" xr:uid="{00000000-0005-0000-0000-0000CA540000}"/>
    <cellStyle name="SAPBEXHLevel0X 2 2 13 6" xfId="43298" xr:uid="{00000000-0005-0000-0000-0000CB540000}"/>
    <cellStyle name="SAPBEXHLevel0X 2 2 13 7" xfId="49041" xr:uid="{00000000-0005-0000-0000-0000CC540000}"/>
    <cellStyle name="SAPBEXHLevel0X 2 2 14" xfId="6443" xr:uid="{00000000-0005-0000-0000-0000CD540000}"/>
    <cellStyle name="SAPBEXHLevel0X 2 2 14 2" xfId="16287" xr:uid="{00000000-0005-0000-0000-0000CE540000}"/>
    <cellStyle name="SAPBEXHLevel0X 2 2 14 2 2" xfId="40036" xr:uid="{00000000-0005-0000-0000-0000CF540000}"/>
    <cellStyle name="SAPBEXHLevel0X 2 2 14 2 3" xfId="46954" xr:uid="{00000000-0005-0000-0000-0000D0540000}"/>
    <cellStyle name="SAPBEXHLevel0X 2 2 14 2 4" xfId="48483" xr:uid="{00000000-0005-0000-0000-0000D1540000}"/>
    <cellStyle name="SAPBEXHLevel0X 2 2 14 3" xfId="23295" xr:uid="{00000000-0005-0000-0000-0000D2540000}"/>
    <cellStyle name="SAPBEXHLevel0X 2 2 14 4" xfId="29746" xr:uid="{00000000-0005-0000-0000-0000D3540000}"/>
    <cellStyle name="SAPBEXHLevel0X 2 2 14 5" xfId="36451" xr:uid="{00000000-0005-0000-0000-0000D4540000}"/>
    <cellStyle name="SAPBEXHLevel0X 2 2 14 6" xfId="43408" xr:uid="{00000000-0005-0000-0000-0000D5540000}"/>
    <cellStyle name="SAPBEXHLevel0X 2 2 14 7" xfId="52922" xr:uid="{00000000-0005-0000-0000-0000D6540000}"/>
    <cellStyle name="SAPBEXHLevel0X 2 2 15" xfId="5949" xr:uid="{00000000-0005-0000-0000-0000D7540000}"/>
    <cellStyle name="SAPBEXHLevel0X 2 2 15 2" xfId="15801" xr:uid="{00000000-0005-0000-0000-0000D8540000}"/>
    <cellStyle name="SAPBEXHLevel0X 2 2 15 2 2" xfId="39614" xr:uid="{00000000-0005-0000-0000-0000D9540000}"/>
    <cellStyle name="SAPBEXHLevel0X 2 2 15 2 3" xfId="46532" xr:uid="{00000000-0005-0000-0000-0000DA540000}"/>
    <cellStyle name="SAPBEXHLevel0X 2 2 15 2 4" xfId="51962" xr:uid="{00000000-0005-0000-0000-0000DB540000}"/>
    <cellStyle name="SAPBEXHLevel0X 2 2 15 3" xfId="22823" xr:uid="{00000000-0005-0000-0000-0000DC540000}"/>
    <cellStyle name="SAPBEXHLevel0X 2 2 15 4" xfId="29284" xr:uid="{00000000-0005-0000-0000-0000DD540000}"/>
    <cellStyle name="SAPBEXHLevel0X 2 2 15 5" xfId="35987" xr:uid="{00000000-0005-0000-0000-0000DE540000}"/>
    <cellStyle name="SAPBEXHLevel0X 2 2 15 6" xfId="42986" xr:uid="{00000000-0005-0000-0000-0000DF540000}"/>
    <cellStyle name="SAPBEXHLevel0X 2 2 15 7" xfId="52355" xr:uid="{00000000-0005-0000-0000-0000E0540000}"/>
    <cellStyle name="SAPBEXHLevel0X 2 2 16" xfId="7337" xr:uid="{00000000-0005-0000-0000-0000E1540000}"/>
    <cellStyle name="SAPBEXHLevel0X 2 2 16 2" xfId="17123" xr:uid="{00000000-0005-0000-0000-0000E2540000}"/>
    <cellStyle name="SAPBEXHLevel0X 2 2 16 2 2" xfId="39798" xr:uid="{00000000-0005-0000-0000-0000E3540000}"/>
    <cellStyle name="SAPBEXHLevel0X 2 2 16 2 3" xfId="46716" xr:uid="{00000000-0005-0000-0000-0000E4540000}"/>
    <cellStyle name="SAPBEXHLevel0X 2 2 16 2 4" xfId="49304" xr:uid="{00000000-0005-0000-0000-0000E5540000}"/>
    <cellStyle name="SAPBEXHLevel0X 2 2 16 3" xfId="24085" xr:uid="{00000000-0005-0000-0000-0000E6540000}"/>
    <cellStyle name="SAPBEXHLevel0X 2 2 16 4" xfId="30514" xr:uid="{00000000-0005-0000-0000-0000E7540000}"/>
    <cellStyle name="SAPBEXHLevel0X 2 2 16 5" xfId="36179" xr:uid="{00000000-0005-0000-0000-0000E8540000}"/>
    <cellStyle name="SAPBEXHLevel0X 2 2 16 6" xfId="43170" xr:uid="{00000000-0005-0000-0000-0000E9540000}"/>
    <cellStyle name="SAPBEXHLevel0X 2 2 16 7" xfId="54161" xr:uid="{00000000-0005-0000-0000-0000EA540000}"/>
    <cellStyle name="SAPBEXHLevel0X 2 2 17" xfId="7061" xr:uid="{00000000-0005-0000-0000-0000EB540000}"/>
    <cellStyle name="SAPBEXHLevel0X 2 2 17 2" xfId="16851" xr:uid="{00000000-0005-0000-0000-0000EC540000}"/>
    <cellStyle name="SAPBEXHLevel0X 2 2 17 2 2" xfId="39512" xr:uid="{00000000-0005-0000-0000-0000ED540000}"/>
    <cellStyle name="SAPBEXHLevel0X 2 2 17 2 3" xfId="46430" xr:uid="{00000000-0005-0000-0000-0000EE540000}"/>
    <cellStyle name="SAPBEXHLevel0X 2 2 17 2 4" xfId="51515" xr:uid="{00000000-0005-0000-0000-0000EF540000}"/>
    <cellStyle name="SAPBEXHLevel0X 2 2 17 3" xfId="23816" xr:uid="{00000000-0005-0000-0000-0000F0540000}"/>
    <cellStyle name="SAPBEXHLevel0X 2 2 17 4" xfId="30252" xr:uid="{00000000-0005-0000-0000-0000F1540000}"/>
    <cellStyle name="SAPBEXHLevel0X 2 2 17 5" xfId="35882" xr:uid="{00000000-0005-0000-0000-0000F2540000}"/>
    <cellStyle name="SAPBEXHLevel0X 2 2 17 6" xfId="42884" xr:uid="{00000000-0005-0000-0000-0000F3540000}"/>
    <cellStyle name="SAPBEXHLevel0X 2 2 17 7" xfId="53829" xr:uid="{00000000-0005-0000-0000-0000F4540000}"/>
    <cellStyle name="SAPBEXHLevel0X 2 2 18" xfId="6187" xr:uid="{00000000-0005-0000-0000-0000F5540000}"/>
    <cellStyle name="SAPBEXHLevel0X 2 2 18 2" xfId="16035" xr:uid="{00000000-0005-0000-0000-0000F6540000}"/>
    <cellStyle name="SAPBEXHLevel0X 2 2 18 2 2" xfId="39509" xr:uid="{00000000-0005-0000-0000-0000F7540000}"/>
    <cellStyle name="SAPBEXHLevel0X 2 2 18 2 3" xfId="46427" xr:uid="{00000000-0005-0000-0000-0000F8540000}"/>
    <cellStyle name="SAPBEXHLevel0X 2 2 18 2 4" xfId="49305" xr:uid="{00000000-0005-0000-0000-0000F9540000}"/>
    <cellStyle name="SAPBEXHLevel0X 2 2 18 3" xfId="23049" xr:uid="{00000000-0005-0000-0000-0000FA540000}"/>
    <cellStyle name="SAPBEXHLevel0X 2 2 18 4" xfId="29507" xr:uid="{00000000-0005-0000-0000-0000FB540000}"/>
    <cellStyle name="SAPBEXHLevel0X 2 2 18 5" xfId="35878" xr:uid="{00000000-0005-0000-0000-0000FC540000}"/>
    <cellStyle name="SAPBEXHLevel0X 2 2 18 6" xfId="42881" xr:uid="{00000000-0005-0000-0000-0000FD540000}"/>
    <cellStyle name="SAPBEXHLevel0X 2 2 18 7" xfId="52473" xr:uid="{00000000-0005-0000-0000-0000FE540000}"/>
    <cellStyle name="SAPBEXHLevel0X 2 2 19" xfId="6457" xr:uid="{00000000-0005-0000-0000-0000FF540000}"/>
    <cellStyle name="SAPBEXHLevel0X 2 2 19 2" xfId="16301" xr:uid="{00000000-0005-0000-0000-000000550000}"/>
    <cellStyle name="SAPBEXHLevel0X 2 2 19 2 2" xfId="39465" xr:uid="{00000000-0005-0000-0000-000001550000}"/>
    <cellStyle name="SAPBEXHLevel0X 2 2 19 2 3" xfId="46383" xr:uid="{00000000-0005-0000-0000-000002550000}"/>
    <cellStyle name="SAPBEXHLevel0X 2 2 19 2 4" xfId="48854" xr:uid="{00000000-0005-0000-0000-000003550000}"/>
    <cellStyle name="SAPBEXHLevel0X 2 2 19 3" xfId="23309" xr:uid="{00000000-0005-0000-0000-000004550000}"/>
    <cellStyle name="SAPBEXHLevel0X 2 2 19 4" xfId="29760" xr:uid="{00000000-0005-0000-0000-000005550000}"/>
    <cellStyle name="SAPBEXHLevel0X 2 2 19 5" xfId="35833" xr:uid="{00000000-0005-0000-0000-000006550000}"/>
    <cellStyle name="SAPBEXHLevel0X 2 2 19 6" xfId="42837" xr:uid="{00000000-0005-0000-0000-000007550000}"/>
    <cellStyle name="SAPBEXHLevel0X 2 2 19 7" xfId="53272" xr:uid="{00000000-0005-0000-0000-000008550000}"/>
    <cellStyle name="SAPBEXHLevel0X 2 2 2" xfId="2668" xr:uid="{00000000-0005-0000-0000-000009550000}"/>
    <cellStyle name="SAPBEXHLevel0X 2 2 2 2" xfId="12901" xr:uid="{00000000-0005-0000-0000-00000A550000}"/>
    <cellStyle name="SAPBEXHLevel0X 2 2 2 2 2" xfId="20304" xr:uid="{00000000-0005-0000-0000-00000B550000}"/>
    <cellStyle name="SAPBEXHLevel0X 2 2 2 2 3" xfId="26914" xr:uid="{00000000-0005-0000-0000-00000C550000}"/>
    <cellStyle name="SAPBEXHLevel0X 2 2 2 2 4" xfId="37983" xr:uid="{00000000-0005-0000-0000-00000D550000}"/>
    <cellStyle name="SAPBEXHLevel0X 2 2 2 2 5" xfId="44921" xr:uid="{00000000-0005-0000-0000-00000E550000}"/>
    <cellStyle name="SAPBEXHLevel0X 2 2 2 2 6" xfId="51135" xr:uid="{00000000-0005-0000-0000-00000F550000}"/>
    <cellStyle name="SAPBEXHLevel0X 2 2 2 3" xfId="10493" xr:uid="{00000000-0005-0000-0000-000010550000}"/>
    <cellStyle name="SAPBEXHLevel0X 2 2 2 4" xfId="9941" xr:uid="{00000000-0005-0000-0000-000011550000}"/>
    <cellStyle name="SAPBEXHLevel0X 2 2 2 5" xfId="20491" xr:uid="{00000000-0005-0000-0000-000012550000}"/>
    <cellStyle name="SAPBEXHLevel0X 2 2 2 6" xfId="34241" xr:uid="{00000000-0005-0000-0000-000013550000}"/>
    <cellStyle name="SAPBEXHLevel0X 2 2 2 7" xfId="41371" xr:uid="{00000000-0005-0000-0000-000014550000}"/>
    <cellStyle name="SAPBEXHLevel0X 2 2 2 8" xfId="53784" xr:uid="{00000000-0005-0000-0000-000015550000}"/>
    <cellStyle name="SAPBEXHLevel0X 2 2 20" xfId="7204" xr:uid="{00000000-0005-0000-0000-000016550000}"/>
    <cellStyle name="SAPBEXHLevel0X 2 2 20 2" xfId="16993" xr:uid="{00000000-0005-0000-0000-000017550000}"/>
    <cellStyle name="SAPBEXHLevel0X 2 2 20 2 2" xfId="40289" xr:uid="{00000000-0005-0000-0000-000018550000}"/>
    <cellStyle name="SAPBEXHLevel0X 2 2 20 2 3" xfId="47207" xr:uid="{00000000-0005-0000-0000-000019550000}"/>
    <cellStyle name="SAPBEXHLevel0X 2 2 20 2 4" xfId="49520" xr:uid="{00000000-0005-0000-0000-00001A550000}"/>
    <cellStyle name="SAPBEXHLevel0X 2 2 20 3" xfId="23955" xr:uid="{00000000-0005-0000-0000-00001B550000}"/>
    <cellStyle name="SAPBEXHLevel0X 2 2 20 4" xfId="30389" xr:uid="{00000000-0005-0000-0000-00001C550000}"/>
    <cellStyle name="SAPBEXHLevel0X 2 2 20 5" xfId="36704" xr:uid="{00000000-0005-0000-0000-00001D550000}"/>
    <cellStyle name="SAPBEXHLevel0X 2 2 20 6" xfId="43661" xr:uid="{00000000-0005-0000-0000-00001E550000}"/>
    <cellStyle name="SAPBEXHLevel0X 2 2 20 7" xfId="53491" xr:uid="{00000000-0005-0000-0000-00001F550000}"/>
    <cellStyle name="SAPBEXHLevel0X 2 2 21" xfId="5812" xr:uid="{00000000-0005-0000-0000-000020550000}"/>
    <cellStyle name="SAPBEXHLevel0X 2 2 21 2" xfId="15665" xr:uid="{00000000-0005-0000-0000-000021550000}"/>
    <cellStyle name="SAPBEXHLevel0X 2 2 21 2 2" xfId="40510" xr:uid="{00000000-0005-0000-0000-000022550000}"/>
    <cellStyle name="SAPBEXHLevel0X 2 2 21 2 3" xfId="47428" xr:uid="{00000000-0005-0000-0000-000023550000}"/>
    <cellStyle name="SAPBEXHLevel0X 2 2 21 2 4" xfId="47565" xr:uid="{00000000-0005-0000-0000-000024550000}"/>
    <cellStyle name="SAPBEXHLevel0X 2 2 21 3" xfId="22691" xr:uid="{00000000-0005-0000-0000-000025550000}"/>
    <cellStyle name="SAPBEXHLevel0X 2 2 21 4" xfId="29152" xr:uid="{00000000-0005-0000-0000-000026550000}"/>
    <cellStyle name="SAPBEXHLevel0X 2 2 21 5" xfId="36926" xr:uid="{00000000-0005-0000-0000-000027550000}"/>
    <cellStyle name="SAPBEXHLevel0X 2 2 21 6" xfId="43882" xr:uid="{00000000-0005-0000-0000-000028550000}"/>
    <cellStyle name="SAPBEXHLevel0X 2 2 21 7" xfId="53507" xr:uid="{00000000-0005-0000-0000-000029550000}"/>
    <cellStyle name="SAPBEXHLevel0X 2 2 22" xfId="7595" xr:uid="{00000000-0005-0000-0000-00002A550000}"/>
    <cellStyle name="SAPBEXHLevel0X 2 2 22 2" xfId="17380" xr:uid="{00000000-0005-0000-0000-00002B550000}"/>
    <cellStyle name="SAPBEXHLevel0X 2 2 22 3" xfId="24340" xr:uid="{00000000-0005-0000-0000-00002C550000}"/>
    <cellStyle name="SAPBEXHLevel0X 2 2 22 4" xfId="30768" xr:uid="{00000000-0005-0000-0000-00002D550000}"/>
    <cellStyle name="SAPBEXHLevel0X 2 2 22 5" xfId="37180" xr:uid="{00000000-0005-0000-0000-00002E550000}"/>
    <cellStyle name="SAPBEXHLevel0X 2 2 22 6" xfId="44126" xr:uid="{00000000-0005-0000-0000-00002F550000}"/>
    <cellStyle name="SAPBEXHLevel0X 2 2 22 7" xfId="54318" xr:uid="{00000000-0005-0000-0000-000030550000}"/>
    <cellStyle name="SAPBEXHLevel0X 2 2 23" xfId="8503" xr:uid="{00000000-0005-0000-0000-000031550000}"/>
    <cellStyle name="SAPBEXHLevel0X 2 2 23 2" xfId="18287" xr:uid="{00000000-0005-0000-0000-000032550000}"/>
    <cellStyle name="SAPBEXHLevel0X 2 2 23 3" xfId="25223" xr:uid="{00000000-0005-0000-0000-000033550000}"/>
    <cellStyle name="SAPBEXHLevel0X 2 2 23 4" xfId="31636" xr:uid="{00000000-0005-0000-0000-000034550000}"/>
    <cellStyle name="SAPBEXHLevel0X 2 2 24" xfId="7727" xr:uid="{00000000-0005-0000-0000-000035550000}"/>
    <cellStyle name="SAPBEXHLevel0X 2 2 24 2" xfId="17512" xr:uid="{00000000-0005-0000-0000-000036550000}"/>
    <cellStyle name="SAPBEXHLevel0X 2 2 24 3" xfId="24469" xr:uid="{00000000-0005-0000-0000-000037550000}"/>
    <cellStyle name="SAPBEXHLevel0X 2 2 24 4" xfId="30895" xr:uid="{00000000-0005-0000-0000-000038550000}"/>
    <cellStyle name="SAPBEXHLevel0X 2 2 25" xfId="7838" xr:uid="{00000000-0005-0000-0000-000039550000}"/>
    <cellStyle name="SAPBEXHLevel0X 2 2 25 2" xfId="17622" xr:uid="{00000000-0005-0000-0000-00003A550000}"/>
    <cellStyle name="SAPBEXHLevel0X 2 2 25 3" xfId="24576" xr:uid="{00000000-0005-0000-0000-00003B550000}"/>
    <cellStyle name="SAPBEXHLevel0X 2 2 25 4" xfId="30999" xr:uid="{00000000-0005-0000-0000-00003C550000}"/>
    <cellStyle name="SAPBEXHLevel0X 2 2 26" xfId="8328" xr:uid="{00000000-0005-0000-0000-00003D550000}"/>
    <cellStyle name="SAPBEXHLevel0X 2 2 26 2" xfId="18112" xr:uid="{00000000-0005-0000-0000-00003E550000}"/>
    <cellStyle name="SAPBEXHLevel0X 2 2 26 3" xfId="25052" xr:uid="{00000000-0005-0000-0000-00003F550000}"/>
    <cellStyle name="SAPBEXHLevel0X 2 2 26 4" xfId="31468" xr:uid="{00000000-0005-0000-0000-000040550000}"/>
    <cellStyle name="SAPBEXHLevel0X 2 2 27" xfId="8166" xr:uid="{00000000-0005-0000-0000-000041550000}"/>
    <cellStyle name="SAPBEXHLevel0X 2 2 27 2" xfId="17950" xr:uid="{00000000-0005-0000-0000-000042550000}"/>
    <cellStyle name="SAPBEXHLevel0X 2 2 27 3" xfId="24894" xr:uid="{00000000-0005-0000-0000-000043550000}"/>
    <cellStyle name="SAPBEXHLevel0X 2 2 27 4" xfId="31314" xr:uid="{00000000-0005-0000-0000-000044550000}"/>
    <cellStyle name="SAPBEXHLevel0X 2 2 28" xfId="8187" xr:uid="{00000000-0005-0000-0000-000045550000}"/>
    <cellStyle name="SAPBEXHLevel0X 2 2 28 2" xfId="17971" xr:uid="{00000000-0005-0000-0000-000046550000}"/>
    <cellStyle name="SAPBEXHLevel0X 2 2 28 3" xfId="24915" xr:uid="{00000000-0005-0000-0000-000047550000}"/>
    <cellStyle name="SAPBEXHLevel0X 2 2 28 4" xfId="31334" xr:uid="{00000000-0005-0000-0000-000048550000}"/>
    <cellStyle name="SAPBEXHLevel0X 2 2 29" xfId="8866" xr:uid="{00000000-0005-0000-0000-000049550000}"/>
    <cellStyle name="SAPBEXHLevel0X 2 2 29 2" xfId="18649" xr:uid="{00000000-0005-0000-0000-00004A550000}"/>
    <cellStyle name="SAPBEXHLevel0X 2 2 29 3" xfId="25575" xr:uid="{00000000-0005-0000-0000-00004B550000}"/>
    <cellStyle name="SAPBEXHLevel0X 2 2 29 4" xfId="31985" xr:uid="{00000000-0005-0000-0000-00004C550000}"/>
    <cellStyle name="SAPBEXHLevel0X 2 2 3" xfId="3835" xr:uid="{00000000-0005-0000-0000-00004D550000}"/>
    <cellStyle name="SAPBEXHLevel0X 2 2 3 2" xfId="13748" xr:uid="{00000000-0005-0000-0000-00004E550000}"/>
    <cellStyle name="SAPBEXHLevel0X 2 2 3 2 2" xfId="37424" xr:uid="{00000000-0005-0000-0000-00004F550000}"/>
    <cellStyle name="SAPBEXHLevel0X 2 2 3 2 3" xfId="44369" xr:uid="{00000000-0005-0000-0000-000050550000}"/>
    <cellStyle name="SAPBEXHLevel0X 2 2 3 2 4" xfId="52339" xr:uid="{00000000-0005-0000-0000-000051550000}"/>
    <cellStyle name="SAPBEXHLevel0X 2 2 3 3" xfId="20879" xr:uid="{00000000-0005-0000-0000-000052550000}"/>
    <cellStyle name="SAPBEXHLevel0X 2 2 3 4" xfId="27375" xr:uid="{00000000-0005-0000-0000-000053550000}"/>
    <cellStyle name="SAPBEXHLevel0X 2 2 3 5" xfId="33681" xr:uid="{00000000-0005-0000-0000-000054550000}"/>
    <cellStyle name="SAPBEXHLevel0X 2 2 3 6" xfId="40816" xr:uid="{00000000-0005-0000-0000-000055550000}"/>
    <cellStyle name="SAPBEXHLevel0X 2 2 3 7" xfId="50460" xr:uid="{00000000-0005-0000-0000-000056550000}"/>
    <cellStyle name="SAPBEXHLevel0X 2 2 30" xfId="11693" xr:uid="{00000000-0005-0000-0000-000057550000}"/>
    <cellStyle name="SAPBEXHLevel0X 2 2 30 2" xfId="19152" xr:uid="{00000000-0005-0000-0000-000058550000}"/>
    <cellStyle name="SAPBEXHLevel0X 2 2 30 3" xfId="25784" xr:uid="{00000000-0005-0000-0000-000059550000}"/>
    <cellStyle name="SAPBEXHLevel0X 2 2 31" xfId="9426" xr:uid="{00000000-0005-0000-0000-00005A550000}"/>
    <cellStyle name="SAPBEXHLevel0X 2 2 32" xfId="14041" xr:uid="{00000000-0005-0000-0000-00005B550000}"/>
    <cellStyle name="SAPBEXHLevel0X 2 2 33" xfId="32230" xr:uid="{00000000-0005-0000-0000-00005C550000}"/>
    <cellStyle name="SAPBEXHLevel0X 2 2 34" xfId="32153" xr:uid="{00000000-0005-0000-0000-00005D550000}"/>
    <cellStyle name="SAPBEXHLevel0X 2 2 35" xfId="48174" xr:uid="{00000000-0005-0000-0000-00005E550000}"/>
    <cellStyle name="SAPBEXHLevel0X 2 2 4" xfId="4059" xr:uid="{00000000-0005-0000-0000-00005F550000}"/>
    <cellStyle name="SAPBEXHLevel0X 2 2 4 2" xfId="13946" xr:uid="{00000000-0005-0000-0000-000060550000}"/>
    <cellStyle name="SAPBEXHLevel0X 2 2 4 2 2" xfId="38019" xr:uid="{00000000-0005-0000-0000-000061550000}"/>
    <cellStyle name="SAPBEXHLevel0X 2 2 4 2 3" xfId="44946" xr:uid="{00000000-0005-0000-0000-000062550000}"/>
    <cellStyle name="SAPBEXHLevel0X 2 2 4 2 4" xfId="48603" xr:uid="{00000000-0005-0000-0000-000063550000}"/>
    <cellStyle name="SAPBEXHLevel0X 2 2 4 3" xfId="21042" xr:uid="{00000000-0005-0000-0000-000064550000}"/>
    <cellStyle name="SAPBEXHLevel0X 2 2 4 4" xfId="27535" xr:uid="{00000000-0005-0000-0000-000065550000}"/>
    <cellStyle name="SAPBEXHLevel0X 2 2 4 5" xfId="34354" xr:uid="{00000000-0005-0000-0000-000066550000}"/>
    <cellStyle name="SAPBEXHLevel0X 2 2 4 6" xfId="41400" xr:uid="{00000000-0005-0000-0000-000067550000}"/>
    <cellStyle name="SAPBEXHLevel0X 2 2 4 7" xfId="54183" xr:uid="{00000000-0005-0000-0000-000068550000}"/>
    <cellStyle name="SAPBEXHLevel0X 2 2 5" xfId="5032" xr:uid="{00000000-0005-0000-0000-000069550000}"/>
    <cellStyle name="SAPBEXHLevel0X 2 2 5 2" xfId="14889" xr:uid="{00000000-0005-0000-0000-00006A550000}"/>
    <cellStyle name="SAPBEXHLevel0X 2 2 5 2 2" xfId="37945" xr:uid="{00000000-0005-0000-0000-00006B550000}"/>
    <cellStyle name="SAPBEXHLevel0X 2 2 5 2 3" xfId="44883" xr:uid="{00000000-0005-0000-0000-00006C550000}"/>
    <cellStyle name="SAPBEXHLevel0X 2 2 5 2 4" xfId="47807" xr:uid="{00000000-0005-0000-0000-00006D550000}"/>
    <cellStyle name="SAPBEXHLevel0X 2 2 5 3" xfId="21935" xr:uid="{00000000-0005-0000-0000-00006E550000}"/>
    <cellStyle name="SAPBEXHLevel0X 2 2 5 4" xfId="28399" xr:uid="{00000000-0005-0000-0000-00006F550000}"/>
    <cellStyle name="SAPBEXHLevel0X 2 2 5 5" xfId="34203" xr:uid="{00000000-0005-0000-0000-000070550000}"/>
    <cellStyle name="SAPBEXHLevel0X 2 2 5 6" xfId="41333" xr:uid="{00000000-0005-0000-0000-000071550000}"/>
    <cellStyle name="SAPBEXHLevel0X 2 2 5 7" xfId="51722" xr:uid="{00000000-0005-0000-0000-000072550000}"/>
    <cellStyle name="SAPBEXHLevel0X 2 2 6" xfId="5166" xr:uid="{00000000-0005-0000-0000-000073550000}"/>
    <cellStyle name="SAPBEXHLevel0X 2 2 6 2" xfId="15023" xr:uid="{00000000-0005-0000-0000-000074550000}"/>
    <cellStyle name="SAPBEXHLevel0X 2 2 6 2 2" xfId="37377" xr:uid="{00000000-0005-0000-0000-000075550000}"/>
    <cellStyle name="SAPBEXHLevel0X 2 2 6 2 3" xfId="44323" xr:uid="{00000000-0005-0000-0000-000076550000}"/>
    <cellStyle name="SAPBEXHLevel0X 2 2 6 2 4" xfId="50482" xr:uid="{00000000-0005-0000-0000-000077550000}"/>
    <cellStyle name="SAPBEXHLevel0X 2 2 6 3" xfId="22065" xr:uid="{00000000-0005-0000-0000-000078550000}"/>
    <cellStyle name="SAPBEXHLevel0X 2 2 6 4" xfId="28528" xr:uid="{00000000-0005-0000-0000-000079550000}"/>
    <cellStyle name="SAPBEXHLevel0X 2 2 6 5" xfId="33631" xr:uid="{00000000-0005-0000-0000-00007A550000}"/>
    <cellStyle name="SAPBEXHLevel0X 2 2 6 6" xfId="40767" xr:uid="{00000000-0005-0000-0000-00007B550000}"/>
    <cellStyle name="SAPBEXHLevel0X 2 2 6 7" xfId="52823" xr:uid="{00000000-0005-0000-0000-00007C550000}"/>
    <cellStyle name="SAPBEXHLevel0X 2 2 7" xfId="4650" xr:uid="{00000000-0005-0000-0000-00007D550000}"/>
    <cellStyle name="SAPBEXHLevel0X 2 2 7 2" xfId="14512" xr:uid="{00000000-0005-0000-0000-00007E550000}"/>
    <cellStyle name="SAPBEXHLevel0X 2 2 7 2 2" xfId="38073" xr:uid="{00000000-0005-0000-0000-00007F550000}"/>
    <cellStyle name="SAPBEXHLevel0X 2 2 7 2 3" xfId="44999" xr:uid="{00000000-0005-0000-0000-000080550000}"/>
    <cellStyle name="SAPBEXHLevel0X 2 2 7 2 4" xfId="48833" xr:uid="{00000000-0005-0000-0000-000081550000}"/>
    <cellStyle name="SAPBEXHLevel0X 2 2 7 3" xfId="21564" xr:uid="{00000000-0005-0000-0000-000082550000}"/>
    <cellStyle name="SAPBEXHLevel0X 2 2 7 4" xfId="28034" xr:uid="{00000000-0005-0000-0000-000083550000}"/>
    <cellStyle name="SAPBEXHLevel0X 2 2 7 5" xfId="34408" xr:uid="{00000000-0005-0000-0000-000084550000}"/>
    <cellStyle name="SAPBEXHLevel0X 2 2 7 6" xfId="41453" xr:uid="{00000000-0005-0000-0000-000085550000}"/>
    <cellStyle name="SAPBEXHLevel0X 2 2 7 7" xfId="51449" xr:uid="{00000000-0005-0000-0000-000086550000}"/>
    <cellStyle name="SAPBEXHLevel0X 2 2 8" xfId="4330" xr:uid="{00000000-0005-0000-0000-000087550000}"/>
    <cellStyle name="SAPBEXHLevel0X 2 2 8 2" xfId="14192" xr:uid="{00000000-0005-0000-0000-000088550000}"/>
    <cellStyle name="SAPBEXHLevel0X 2 2 8 2 2" xfId="38404" xr:uid="{00000000-0005-0000-0000-000089550000}"/>
    <cellStyle name="SAPBEXHLevel0X 2 2 8 2 3" xfId="45322" xr:uid="{00000000-0005-0000-0000-00008A550000}"/>
    <cellStyle name="SAPBEXHLevel0X 2 2 8 2 4" xfId="49941" xr:uid="{00000000-0005-0000-0000-00008B550000}"/>
    <cellStyle name="SAPBEXHLevel0X 2 2 8 3" xfId="21253" xr:uid="{00000000-0005-0000-0000-00008C550000}"/>
    <cellStyle name="SAPBEXHLevel0X 2 2 8 4" xfId="27727" xr:uid="{00000000-0005-0000-0000-00008D550000}"/>
    <cellStyle name="SAPBEXHLevel0X 2 2 8 5" xfId="34738" xr:uid="{00000000-0005-0000-0000-00008E550000}"/>
    <cellStyle name="SAPBEXHLevel0X 2 2 8 6" xfId="41776" xr:uid="{00000000-0005-0000-0000-00008F550000}"/>
    <cellStyle name="SAPBEXHLevel0X 2 2 8 7" xfId="52328" xr:uid="{00000000-0005-0000-0000-000090550000}"/>
    <cellStyle name="SAPBEXHLevel0X 2 2 9" xfId="5354" xr:uid="{00000000-0005-0000-0000-000091550000}"/>
    <cellStyle name="SAPBEXHLevel0X 2 2 9 2" xfId="15211" xr:uid="{00000000-0005-0000-0000-000092550000}"/>
    <cellStyle name="SAPBEXHLevel0X 2 2 9 2 2" xfId="38482" xr:uid="{00000000-0005-0000-0000-000093550000}"/>
    <cellStyle name="SAPBEXHLevel0X 2 2 9 2 3" xfId="45400" xr:uid="{00000000-0005-0000-0000-000094550000}"/>
    <cellStyle name="SAPBEXHLevel0X 2 2 9 2 4" xfId="47660" xr:uid="{00000000-0005-0000-0000-000095550000}"/>
    <cellStyle name="SAPBEXHLevel0X 2 2 9 3" xfId="22252" xr:uid="{00000000-0005-0000-0000-000096550000}"/>
    <cellStyle name="SAPBEXHLevel0X 2 2 9 4" xfId="28714" xr:uid="{00000000-0005-0000-0000-000097550000}"/>
    <cellStyle name="SAPBEXHLevel0X 2 2 9 5" xfId="34816" xr:uid="{00000000-0005-0000-0000-000098550000}"/>
    <cellStyle name="SAPBEXHLevel0X 2 2 9 6" xfId="41854" xr:uid="{00000000-0005-0000-0000-000099550000}"/>
    <cellStyle name="SAPBEXHLevel0X 2 2 9 7" xfId="50945" xr:uid="{00000000-0005-0000-0000-00009A550000}"/>
    <cellStyle name="SAPBEXHLevel0X 2 20" xfId="8197" xr:uid="{00000000-0005-0000-0000-00009B550000}"/>
    <cellStyle name="SAPBEXHLevel0X 2 20 2" xfId="17981" xr:uid="{00000000-0005-0000-0000-00009C550000}"/>
    <cellStyle name="SAPBEXHLevel0X 2 20 3" xfId="24925" xr:uid="{00000000-0005-0000-0000-00009D550000}"/>
    <cellStyle name="SAPBEXHLevel0X 2 20 4" xfId="31344" xr:uid="{00000000-0005-0000-0000-00009E550000}"/>
    <cellStyle name="SAPBEXHLevel0X 2 21" xfId="8091" xr:uid="{00000000-0005-0000-0000-00009F550000}"/>
    <cellStyle name="SAPBEXHLevel0X 2 21 2" xfId="17875" xr:uid="{00000000-0005-0000-0000-0000A0550000}"/>
    <cellStyle name="SAPBEXHLevel0X 2 21 3" xfId="24822" xr:uid="{00000000-0005-0000-0000-0000A1550000}"/>
    <cellStyle name="SAPBEXHLevel0X 2 21 4" xfId="31242" xr:uid="{00000000-0005-0000-0000-0000A2550000}"/>
    <cellStyle name="SAPBEXHLevel0X 2 22" xfId="11581" xr:uid="{00000000-0005-0000-0000-0000A3550000}"/>
    <cellStyle name="SAPBEXHLevel0X 2 22 2" xfId="19040" xr:uid="{00000000-0005-0000-0000-0000A4550000}"/>
    <cellStyle name="SAPBEXHLevel0X 2 22 3" xfId="25672" xr:uid="{00000000-0005-0000-0000-0000A5550000}"/>
    <cellStyle name="SAPBEXHLevel0X 2 23" xfId="9296" xr:uid="{00000000-0005-0000-0000-0000A6550000}"/>
    <cellStyle name="SAPBEXHLevel0X 2 24" xfId="12482" xr:uid="{00000000-0005-0000-0000-0000A7550000}"/>
    <cellStyle name="SAPBEXHLevel0X 2 25" xfId="50319" xr:uid="{00000000-0005-0000-0000-0000A8550000}"/>
    <cellStyle name="SAPBEXHLevel0X 2 3" xfId="934" xr:uid="{00000000-0005-0000-0000-0000A9550000}"/>
    <cellStyle name="SAPBEXHLevel0X 2 3 2" xfId="2632" xr:uid="{00000000-0005-0000-0000-0000AA550000}"/>
    <cellStyle name="SAPBEXHLevel0X 2 3 2 2" xfId="12865" xr:uid="{00000000-0005-0000-0000-0000AB550000}"/>
    <cellStyle name="SAPBEXHLevel0X 2 3 2 2 2" xfId="20268" xr:uid="{00000000-0005-0000-0000-0000AC550000}"/>
    <cellStyle name="SAPBEXHLevel0X 2 3 2 2 3" xfId="26878" xr:uid="{00000000-0005-0000-0000-0000AD550000}"/>
    <cellStyle name="SAPBEXHLevel0X 2 3 2 3" xfId="10640" xr:uid="{00000000-0005-0000-0000-0000AE550000}"/>
    <cellStyle name="SAPBEXHLevel0X 2 3 2 4" xfId="9509" xr:uid="{00000000-0005-0000-0000-0000AF550000}"/>
    <cellStyle name="SAPBEXHLevel0X 2 3 2 5" xfId="12626" xr:uid="{00000000-0005-0000-0000-0000B0550000}"/>
    <cellStyle name="SAPBEXHLevel0X 2 3 2 6" xfId="37351" xr:uid="{00000000-0005-0000-0000-0000B1550000}"/>
    <cellStyle name="SAPBEXHLevel0X 2 3 2 7" xfId="44297" xr:uid="{00000000-0005-0000-0000-0000B2550000}"/>
    <cellStyle name="SAPBEXHLevel0X 2 3 2 8" xfId="52252" xr:uid="{00000000-0005-0000-0000-0000B3550000}"/>
    <cellStyle name="SAPBEXHLevel0X 2 3 3" xfId="11813" xr:uid="{00000000-0005-0000-0000-0000B4550000}"/>
    <cellStyle name="SAPBEXHLevel0X 2 3 3 2" xfId="19272" xr:uid="{00000000-0005-0000-0000-0000B5550000}"/>
    <cellStyle name="SAPBEXHLevel0X 2 3 3 3" xfId="25904" xr:uid="{00000000-0005-0000-0000-0000B6550000}"/>
    <cellStyle name="SAPBEXHLevel0X 2 3 4" xfId="9634" xr:uid="{00000000-0005-0000-0000-0000B7550000}"/>
    <cellStyle name="SAPBEXHLevel0X 2 3 5" xfId="9757" xr:uid="{00000000-0005-0000-0000-0000B8550000}"/>
    <cellStyle name="SAPBEXHLevel0X 2 3 6" xfId="33605" xr:uid="{00000000-0005-0000-0000-0000B9550000}"/>
    <cellStyle name="SAPBEXHLevel0X 2 3 7" xfId="40741" xr:uid="{00000000-0005-0000-0000-0000BA550000}"/>
    <cellStyle name="SAPBEXHLevel0X 2 3 8" xfId="53719" xr:uid="{00000000-0005-0000-0000-0000BB550000}"/>
    <cellStyle name="SAPBEXHLevel0X 2 4" xfId="1209" xr:uid="{00000000-0005-0000-0000-0000BC550000}"/>
    <cellStyle name="SAPBEXHLevel0X 2 4 2" xfId="10838" xr:uid="{00000000-0005-0000-0000-0000BD550000}"/>
    <cellStyle name="SAPBEXHLevel0X 2 4 2 2" xfId="9696" xr:uid="{00000000-0005-0000-0000-0000BE550000}"/>
    <cellStyle name="SAPBEXHLevel0X 2 4 2 3" xfId="37343" xr:uid="{00000000-0005-0000-0000-0000BF550000}"/>
    <cellStyle name="SAPBEXHLevel0X 2 4 2 4" xfId="44289" xr:uid="{00000000-0005-0000-0000-0000C0550000}"/>
    <cellStyle name="SAPBEXHLevel0X 2 4 2 5" xfId="50494" xr:uid="{00000000-0005-0000-0000-0000C1550000}"/>
    <cellStyle name="SAPBEXHLevel0X 2 4 3" xfId="11988" xr:uid="{00000000-0005-0000-0000-0000C2550000}"/>
    <cellStyle name="SAPBEXHLevel0X 2 4 3 2" xfId="19447" xr:uid="{00000000-0005-0000-0000-0000C3550000}"/>
    <cellStyle name="SAPBEXHLevel0X 2 4 3 3" xfId="26074" xr:uid="{00000000-0005-0000-0000-0000C4550000}"/>
    <cellStyle name="SAPBEXHLevel0X 2 4 4" xfId="9877" xr:uid="{00000000-0005-0000-0000-0000C5550000}"/>
    <cellStyle name="SAPBEXHLevel0X 2 4 5" xfId="13138" xr:uid="{00000000-0005-0000-0000-0000C6550000}"/>
    <cellStyle name="SAPBEXHLevel0X 2 4 6" xfId="33597" xr:uid="{00000000-0005-0000-0000-0000C7550000}"/>
    <cellStyle name="SAPBEXHLevel0X 2 4 7" xfId="40733" xr:uid="{00000000-0005-0000-0000-0000C8550000}"/>
    <cellStyle name="SAPBEXHLevel0X 2 4 8" xfId="51869" xr:uid="{00000000-0005-0000-0000-0000C9550000}"/>
    <cellStyle name="SAPBEXHLevel0X 2 5" xfId="1174" xr:uid="{00000000-0005-0000-0000-0000CA550000}"/>
    <cellStyle name="SAPBEXHLevel0X 2 5 2" xfId="10129" xr:uid="{00000000-0005-0000-0000-0000CB550000}"/>
    <cellStyle name="SAPBEXHLevel0X 2 5 2 2" xfId="11255" xr:uid="{00000000-0005-0000-0000-0000CC550000}"/>
    <cellStyle name="SAPBEXHLevel0X 2 5 2 3" xfId="38760" xr:uid="{00000000-0005-0000-0000-0000CD550000}"/>
    <cellStyle name="SAPBEXHLevel0X 2 5 2 4" xfId="45678" xr:uid="{00000000-0005-0000-0000-0000CE550000}"/>
    <cellStyle name="SAPBEXHLevel0X 2 5 2 5" xfId="48829" xr:uid="{00000000-0005-0000-0000-0000CF550000}"/>
    <cellStyle name="SAPBEXHLevel0X 2 5 3" xfId="10803" xr:uid="{00000000-0005-0000-0000-0000D0550000}"/>
    <cellStyle name="SAPBEXHLevel0X 2 5 3 2" xfId="13721" xr:uid="{00000000-0005-0000-0000-0000D1550000}"/>
    <cellStyle name="SAPBEXHLevel0X 2 5 4" xfId="11954" xr:uid="{00000000-0005-0000-0000-0000D2550000}"/>
    <cellStyle name="SAPBEXHLevel0X 2 5 4 2" xfId="19413" xr:uid="{00000000-0005-0000-0000-0000D3550000}"/>
    <cellStyle name="SAPBEXHLevel0X 2 5 4 3" xfId="26040" xr:uid="{00000000-0005-0000-0000-0000D4550000}"/>
    <cellStyle name="SAPBEXHLevel0X 2 5 5" xfId="9842" xr:uid="{00000000-0005-0000-0000-0000D5550000}"/>
    <cellStyle name="SAPBEXHLevel0X 2 5 6" xfId="12968" xr:uid="{00000000-0005-0000-0000-0000D6550000}"/>
    <cellStyle name="SAPBEXHLevel0X 2 5 7" xfId="35095" xr:uid="{00000000-0005-0000-0000-0000D7550000}"/>
    <cellStyle name="SAPBEXHLevel0X 2 5 8" xfId="42132" xr:uid="{00000000-0005-0000-0000-0000D8550000}"/>
    <cellStyle name="SAPBEXHLevel0X 2 5 9" xfId="52176" xr:uid="{00000000-0005-0000-0000-0000D9550000}"/>
    <cellStyle name="SAPBEXHLevel0X 2 6" xfId="1523" xr:uid="{00000000-0005-0000-0000-0000DA550000}"/>
    <cellStyle name="SAPBEXHLevel0X 2 6 2" xfId="12182" xr:uid="{00000000-0005-0000-0000-0000DB550000}"/>
    <cellStyle name="SAPBEXHLevel0X 2 6 2 2" xfId="19641" xr:uid="{00000000-0005-0000-0000-0000DC550000}"/>
    <cellStyle name="SAPBEXHLevel0X 2 6 2 3" xfId="26264" xr:uid="{00000000-0005-0000-0000-0000DD550000}"/>
    <cellStyle name="SAPBEXHLevel0X 2 6 2 4" xfId="38965" xr:uid="{00000000-0005-0000-0000-0000DE550000}"/>
    <cellStyle name="SAPBEXHLevel0X 2 6 2 5" xfId="45883" xr:uid="{00000000-0005-0000-0000-0000DF550000}"/>
    <cellStyle name="SAPBEXHLevel0X 2 6 2 6" xfId="49435" xr:uid="{00000000-0005-0000-0000-0000E0550000}"/>
    <cellStyle name="SAPBEXHLevel0X 2 6 3" xfId="11075" xr:uid="{00000000-0005-0000-0000-0000E1550000}"/>
    <cellStyle name="SAPBEXHLevel0X 2 6 4" xfId="18727" xr:uid="{00000000-0005-0000-0000-0000E2550000}"/>
    <cellStyle name="SAPBEXHLevel0X 2 6 5" xfId="35302" xr:uid="{00000000-0005-0000-0000-0000E3550000}"/>
    <cellStyle name="SAPBEXHLevel0X 2 6 6" xfId="42337" xr:uid="{00000000-0005-0000-0000-0000E4550000}"/>
    <cellStyle name="SAPBEXHLevel0X 2 6 7" xfId="53961" xr:uid="{00000000-0005-0000-0000-0000E5550000}"/>
    <cellStyle name="SAPBEXHLevel0X 2 7" xfId="1950" xr:uid="{00000000-0005-0000-0000-0000E6550000}"/>
    <cellStyle name="SAPBEXHLevel0X 2 7 2" xfId="12302" xr:uid="{00000000-0005-0000-0000-0000E7550000}"/>
    <cellStyle name="SAPBEXHLevel0X 2 7 2 2" xfId="19761" xr:uid="{00000000-0005-0000-0000-0000E8550000}"/>
    <cellStyle name="SAPBEXHLevel0X 2 7 2 3" xfId="26384" xr:uid="{00000000-0005-0000-0000-0000E9550000}"/>
    <cellStyle name="SAPBEXHLevel0X 2 7 2 4" xfId="39360" xr:uid="{00000000-0005-0000-0000-0000EA550000}"/>
    <cellStyle name="SAPBEXHLevel0X 2 7 2 5" xfId="46278" xr:uid="{00000000-0005-0000-0000-0000EB550000}"/>
    <cellStyle name="SAPBEXHLevel0X 2 7 2 6" xfId="48090" xr:uid="{00000000-0005-0000-0000-0000EC550000}"/>
    <cellStyle name="SAPBEXHLevel0X 2 7 3" xfId="11372" xr:uid="{00000000-0005-0000-0000-0000ED550000}"/>
    <cellStyle name="SAPBEXHLevel0X 2 7 4" xfId="18905" xr:uid="{00000000-0005-0000-0000-0000EE550000}"/>
    <cellStyle name="SAPBEXHLevel0X 2 7 5" xfId="35726" xr:uid="{00000000-0005-0000-0000-0000EF550000}"/>
    <cellStyle name="SAPBEXHLevel0X 2 7 6" xfId="42732" xr:uid="{00000000-0005-0000-0000-0000F0550000}"/>
    <cellStyle name="SAPBEXHLevel0X 2 7 7" xfId="51253" xr:uid="{00000000-0005-0000-0000-0000F1550000}"/>
    <cellStyle name="SAPBEXHLevel0X 2 8" xfId="2162" xr:uid="{00000000-0005-0000-0000-0000F2550000}"/>
    <cellStyle name="SAPBEXHLevel0X 2 8 2" xfId="12426" xr:uid="{00000000-0005-0000-0000-0000F3550000}"/>
    <cellStyle name="SAPBEXHLevel0X 2 8 2 2" xfId="19882" xr:uid="{00000000-0005-0000-0000-0000F4550000}"/>
    <cellStyle name="SAPBEXHLevel0X 2 8 2 3" xfId="26504" xr:uid="{00000000-0005-0000-0000-0000F5550000}"/>
    <cellStyle name="SAPBEXHLevel0X 2 8 2 4" xfId="40386" xr:uid="{00000000-0005-0000-0000-0000F6550000}"/>
    <cellStyle name="SAPBEXHLevel0X 2 8 2 5" xfId="47304" xr:uid="{00000000-0005-0000-0000-0000F7550000}"/>
    <cellStyle name="SAPBEXHLevel0X 2 8 2 6" xfId="47958" xr:uid="{00000000-0005-0000-0000-0000F8550000}"/>
    <cellStyle name="SAPBEXHLevel0X 2 8 3" xfId="10358" xr:uid="{00000000-0005-0000-0000-0000F9550000}"/>
    <cellStyle name="SAPBEXHLevel0X 2 8 4" xfId="13104" xr:uid="{00000000-0005-0000-0000-0000FA550000}"/>
    <cellStyle name="SAPBEXHLevel0X 2 8 5" xfId="18789" xr:uid="{00000000-0005-0000-0000-0000FB550000}"/>
    <cellStyle name="SAPBEXHLevel0X 2 8 6" xfId="36802" xr:uid="{00000000-0005-0000-0000-0000FC550000}"/>
    <cellStyle name="SAPBEXHLevel0X 2 8 7" xfId="43758" xr:uid="{00000000-0005-0000-0000-0000FD550000}"/>
    <cellStyle name="SAPBEXHLevel0X 2 8 8" xfId="51473" xr:uid="{00000000-0005-0000-0000-0000FE550000}"/>
    <cellStyle name="SAPBEXHLevel0X 2 9" xfId="2316" xr:uid="{00000000-0005-0000-0000-0000FF550000}"/>
    <cellStyle name="SAPBEXHLevel0X 2 9 2" xfId="12569" xr:uid="{00000000-0005-0000-0000-000000560000}"/>
    <cellStyle name="SAPBEXHLevel0X 2 9 3" xfId="20006" xr:uid="{00000000-0005-0000-0000-000001560000}"/>
    <cellStyle name="SAPBEXHLevel0X 2 9 4" xfId="26624" xr:uid="{00000000-0005-0000-0000-000002560000}"/>
    <cellStyle name="SAPBEXHLevel0X 2 9 5" xfId="37056" xr:uid="{00000000-0005-0000-0000-000003560000}"/>
    <cellStyle name="SAPBEXHLevel0X 2 9 6" xfId="44002" xr:uid="{00000000-0005-0000-0000-000004560000}"/>
    <cellStyle name="SAPBEXHLevel0X 2 9 7" xfId="53153" xr:uid="{00000000-0005-0000-0000-000005560000}"/>
    <cellStyle name="SAPBEXHLevel0X 20" xfId="5634" xr:uid="{00000000-0005-0000-0000-000006560000}"/>
    <cellStyle name="SAPBEXHLevel0X 20 2" xfId="15489" xr:uid="{00000000-0005-0000-0000-000007560000}"/>
    <cellStyle name="SAPBEXHLevel0X 20 3" xfId="22521" xr:uid="{00000000-0005-0000-0000-000008560000}"/>
    <cellStyle name="SAPBEXHLevel0X 20 4" xfId="28982" xr:uid="{00000000-0005-0000-0000-000009560000}"/>
    <cellStyle name="SAPBEXHLevel0X 21" xfId="6493" xr:uid="{00000000-0005-0000-0000-00000A560000}"/>
    <cellStyle name="SAPBEXHLevel0X 21 2" xfId="16336" xr:uid="{00000000-0005-0000-0000-00000B560000}"/>
    <cellStyle name="SAPBEXHLevel0X 21 3" xfId="23343" xr:uid="{00000000-0005-0000-0000-00000C560000}"/>
    <cellStyle name="SAPBEXHLevel0X 21 4" xfId="29794" xr:uid="{00000000-0005-0000-0000-00000D560000}"/>
    <cellStyle name="SAPBEXHLevel0X 22" xfId="7480" xr:uid="{00000000-0005-0000-0000-00000E560000}"/>
    <cellStyle name="SAPBEXHLevel0X 22 2" xfId="17265" xr:uid="{00000000-0005-0000-0000-00000F560000}"/>
    <cellStyle name="SAPBEXHLevel0X 22 3" xfId="24227" xr:uid="{00000000-0005-0000-0000-000010560000}"/>
    <cellStyle name="SAPBEXHLevel0X 22 4" xfId="30655" xr:uid="{00000000-0005-0000-0000-000011560000}"/>
    <cellStyle name="SAPBEXHLevel0X 23" xfId="8078" xr:uid="{00000000-0005-0000-0000-000012560000}"/>
    <cellStyle name="SAPBEXHLevel0X 23 2" xfId="17862" xr:uid="{00000000-0005-0000-0000-000013560000}"/>
    <cellStyle name="SAPBEXHLevel0X 23 3" xfId="24809" xr:uid="{00000000-0005-0000-0000-000014560000}"/>
    <cellStyle name="SAPBEXHLevel0X 23 4" xfId="31230" xr:uid="{00000000-0005-0000-0000-000015560000}"/>
    <cellStyle name="SAPBEXHLevel0X 24" xfId="8715" xr:uid="{00000000-0005-0000-0000-000016560000}"/>
    <cellStyle name="SAPBEXHLevel0X 24 2" xfId="18499" xr:uid="{00000000-0005-0000-0000-000017560000}"/>
    <cellStyle name="SAPBEXHLevel0X 24 3" xfId="25432" xr:uid="{00000000-0005-0000-0000-000018560000}"/>
    <cellStyle name="SAPBEXHLevel0X 24 4" xfId="31844" xr:uid="{00000000-0005-0000-0000-000019560000}"/>
    <cellStyle name="SAPBEXHLevel0X 25" xfId="9119" xr:uid="{00000000-0005-0000-0000-00001A560000}"/>
    <cellStyle name="SAPBEXHLevel0X 26" xfId="9734" xr:uid="{00000000-0005-0000-0000-00001B560000}"/>
    <cellStyle name="SAPBEXHLevel0X 27" xfId="54489" xr:uid="{00000000-0005-0000-0000-00001C560000}"/>
    <cellStyle name="SAPBEXHLevel0X 3" xfId="498" xr:uid="{00000000-0005-0000-0000-00001D560000}"/>
    <cellStyle name="SAPBEXHLevel0X 3 10" xfId="2483" xr:uid="{00000000-0005-0000-0000-00001E560000}"/>
    <cellStyle name="SAPBEXHLevel0X 3 10 2" xfId="12722" xr:uid="{00000000-0005-0000-0000-00001F560000}"/>
    <cellStyle name="SAPBEXHLevel0X 3 10 3" xfId="20131" xr:uid="{00000000-0005-0000-0000-000020560000}"/>
    <cellStyle name="SAPBEXHLevel0X 3 10 4" xfId="26745" xr:uid="{00000000-0005-0000-0000-000021560000}"/>
    <cellStyle name="SAPBEXHLevel0X 3 11" xfId="3489" xr:uid="{00000000-0005-0000-0000-000022560000}"/>
    <cellStyle name="SAPBEXHLevel0X 3 11 2" xfId="13438" xr:uid="{00000000-0005-0000-0000-000023560000}"/>
    <cellStyle name="SAPBEXHLevel0X 3 11 3" xfId="20607" xr:uid="{00000000-0005-0000-0000-000024560000}"/>
    <cellStyle name="SAPBEXHLevel0X 3 11 4" xfId="27114" xr:uid="{00000000-0005-0000-0000-000025560000}"/>
    <cellStyle name="SAPBEXHLevel0X 3 12" xfId="3658" xr:uid="{00000000-0005-0000-0000-000026560000}"/>
    <cellStyle name="SAPBEXHLevel0X 3 12 2" xfId="13583" xr:uid="{00000000-0005-0000-0000-000027560000}"/>
    <cellStyle name="SAPBEXHLevel0X 3 12 3" xfId="20744" xr:uid="{00000000-0005-0000-0000-000028560000}"/>
    <cellStyle name="SAPBEXHLevel0X 3 12 4" xfId="27243" xr:uid="{00000000-0005-0000-0000-000029560000}"/>
    <cellStyle name="SAPBEXHLevel0X 3 13" xfId="4398" xr:uid="{00000000-0005-0000-0000-00002A560000}"/>
    <cellStyle name="SAPBEXHLevel0X 3 13 2" xfId="14260" xr:uid="{00000000-0005-0000-0000-00002B560000}"/>
    <cellStyle name="SAPBEXHLevel0X 3 13 3" xfId="21320" xr:uid="{00000000-0005-0000-0000-00002C560000}"/>
    <cellStyle name="SAPBEXHLevel0X 3 13 4" xfId="27794" xr:uid="{00000000-0005-0000-0000-00002D560000}"/>
    <cellStyle name="SAPBEXHLevel0X 3 14" xfId="5342" xr:uid="{00000000-0005-0000-0000-00002E560000}"/>
    <cellStyle name="SAPBEXHLevel0X 3 14 2" xfId="15199" xr:uid="{00000000-0005-0000-0000-00002F560000}"/>
    <cellStyle name="SAPBEXHLevel0X 3 14 3" xfId="22241" xr:uid="{00000000-0005-0000-0000-000030560000}"/>
    <cellStyle name="SAPBEXHLevel0X 3 14 4" xfId="28704" xr:uid="{00000000-0005-0000-0000-000031560000}"/>
    <cellStyle name="SAPBEXHLevel0X 3 15" xfId="4487" xr:uid="{00000000-0005-0000-0000-000032560000}"/>
    <cellStyle name="SAPBEXHLevel0X 3 15 2" xfId="14349" xr:uid="{00000000-0005-0000-0000-000033560000}"/>
    <cellStyle name="SAPBEXHLevel0X 3 15 3" xfId="21405" xr:uid="{00000000-0005-0000-0000-000034560000}"/>
    <cellStyle name="SAPBEXHLevel0X 3 15 4" xfId="27879" xr:uid="{00000000-0005-0000-0000-000035560000}"/>
    <cellStyle name="SAPBEXHLevel0X 3 16" xfId="5487" xr:uid="{00000000-0005-0000-0000-000036560000}"/>
    <cellStyle name="SAPBEXHLevel0X 3 16 2" xfId="15344" xr:uid="{00000000-0005-0000-0000-000037560000}"/>
    <cellStyle name="SAPBEXHLevel0X 3 16 3" xfId="22383" xr:uid="{00000000-0005-0000-0000-000038560000}"/>
    <cellStyle name="SAPBEXHLevel0X 3 16 4" xfId="28845" xr:uid="{00000000-0005-0000-0000-000039560000}"/>
    <cellStyle name="SAPBEXHLevel0X 3 17" xfId="5750" xr:uid="{00000000-0005-0000-0000-00003A560000}"/>
    <cellStyle name="SAPBEXHLevel0X 3 17 2" xfId="15604" xr:uid="{00000000-0005-0000-0000-00003B560000}"/>
    <cellStyle name="SAPBEXHLevel0X 3 17 3" xfId="22632" xr:uid="{00000000-0005-0000-0000-00003C560000}"/>
    <cellStyle name="SAPBEXHLevel0X 3 17 4" xfId="29093" xr:uid="{00000000-0005-0000-0000-00003D560000}"/>
    <cellStyle name="SAPBEXHLevel0X 3 18" xfId="6285" xr:uid="{00000000-0005-0000-0000-00003E560000}"/>
    <cellStyle name="SAPBEXHLevel0X 3 18 2" xfId="16130" xr:uid="{00000000-0005-0000-0000-00003F560000}"/>
    <cellStyle name="SAPBEXHLevel0X 3 18 3" xfId="23139" xr:uid="{00000000-0005-0000-0000-000040560000}"/>
    <cellStyle name="SAPBEXHLevel0X 3 18 4" xfId="29593" xr:uid="{00000000-0005-0000-0000-000041560000}"/>
    <cellStyle name="SAPBEXHLevel0X 3 19" xfId="6644" xr:uid="{00000000-0005-0000-0000-000042560000}"/>
    <cellStyle name="SAPBEXHLevel0X 3 19 2" xfId="16487" xr:uid="{00000000-0005-0000-0000-000043560000}"/>
    <cellStyle name="SAPBEXHLevel0X 3 19 3" xfId="23491" xr:uid="{00000000-0005-0000-0000-000044560000}"/>
    <cellStyle name="SAPBEXHLevel0X 3 19 4" xfId="29940" xr:uid="{00000000-0005-0000-0000-000045560000}"/>
    <cellStyle name="SAPBEXHLevel0X 3 2" xfId="675" xr:uid="{00000000-0005-0000-0000-000046560000}"/>
    <cellStyle name="SAPBEXHLevel0X 3 2 10" xfId="5454" xr:uid="{00000000-0005-0000-0000-000047560000}"/>
    <cellStyle name="SAPBEXHLevel0X 3 2 10 2" xfId="15311" xr:uid="{00000000-0005-0000-0000-000048560000}"/>
    <cellStyle name="SAPBEXHLevel0X 3 2 10 2 2" xfId="38566" xr:uid="{00000000-0005-0000-0000-000049560000}"/>
    <cellStyle name="SAPBEXHLevel0X 3 2 10 2 3" xfId="45484" xr:uid="{00000000-0005-0000-0000-00004A560000}"/>
    <cellStyle name="SAPBEXHLevel0X 3 2 10 2 4" xfId="49474" xr:uid="{00000000-0005-0000-0000-00004B560000}"/>
    <cellStyle name="SAPBEXHLevel0X 3 2 10 3" xfId="22351" xr:uid="{00000000-0005-0000-0000-00004C560000}"/>
    <cellStyle name="SAPBEXHLevel0X 3 2 10 4" xfId="28813" xr:uid="{00000000-0005-0000-0000-00004D560000}"/>
    <cellStyle name="SAPBEXHLevel0X 3 2 10 5" xfId="34900" xr:uid="{00000000-0005-0000-0000-00004E560000}"/>
    <cellStyle name="SAPBEXHLevel0X 3 2 10 6" xfId="41938" xr:uid="{00000000-0005-0000-0000-00004F560000}"/>
    <cellStyle name="SAPBEXHLevel0X 3 2 10 7" xfId="51651" xr:uid="{00000000-0005-0000-0000-000050560000}"/>
    <cellStyle name="SAPBEXHLevel0X 3 2 11" xfId="6710" xr:uid="{00000000-0005-0000-0000-000051560000}"/>
    <cellStyle name="SAPBEXHLevel0X 3 2 11 2" xfId="16553" xr:uid="{00000000-0005-0000-0000-000052560000}"/>
    <cellStyle name="SAPBEXHLevel0X 3 2 11 2 2" xfId="39080" xr:uid="{00000000-0005-0000-0000-000053560000}"/>
    <cellStyle name="SAPBEXHLevel0X 3 2 11 2 3" xfId="45998" xr:uid="{00000000-0005-0000-0000-000054560000}"/>
    <cellStyle name="SAPBEXHLevel0X 3 2 11 2 4" xfId="49400" xr:uid="{00000000-0005-0000-0000-000055560000}"/>
    <cellStyle name="SAPBEXHLevel0X 3 2 11 3" xfId="23556" xr:uid="{00000000-0005-0000-0000-000056560000}"/>
    <cellStyle name="SAPBEXHLevel0X 3 2 11 4" xfId="30004" xr:uid="{00000000-0005-0000-0000-000057560000}"/>
    <cellStyle name="SAPBEXHLevel0X 3 2 11 5" xfId="35417" xr:uid="{00000000-0005-0000-0000-000058560000}"/>
    <cellStyle name="SAPBEXHLevel0X 3 2 11 6" xfId="42452" xr:uid="{00000000-0005-0000-0000-000059560000}"/>
    <cellStyle name="SAPBEXHLevel0X 3 2 11 7" xfId="54407" xr:uid="{00000000-0005-0000-0000-00005A560000}"/>
    <cellStyle name="SAPBEXHLevel0X 3 2 12" xfId="6969" xr:uid="{00000000-0005-0000-0000-00005B560000}"/>
    <cellStyle name="SAPBEXHLevel0X 3 2 12 2" xfId="16759" xr:uid="{00000000-0005-0000-0000-00005C560000}"/>
    <cellStyle name="SAPBEXHLevel0X 3 2 12 2 2" xfId="39102" xr:uid="{00000000-0005-0000-0000-00005D560000}"/>
    <cellStyle name="SAPBEXHLevel0X 3 2 12 2 3" xfId="46020" xr:uid="{00000000-0005-0000-0000-00005E560000}"/>
    <cellStyle name="SAPBEXHLevel0X 3 2 12 2 4" xfId="48181" xr:uid="{00000000-0005-0000-0000-00005F560000}"/>
    <cellStyle name="SAPBEXHLevel0X 3 2 12 3" xfId="23727" xr:uid="{00000000-0005-0000-0000-000060560000}"/>
    <cellStyle name="SAPBEXHLevel0X 3 2 12 4" xfId="30163" xr:uid="{00000000-0005-0000-0000-000061560000}"/>
    <cellStyle name="SAPBEXHLevel0X 3 2 12 5" xfId="35439" xr:uid="{00000000-0005-0000-0000-000062560000}"/>
    <cellStyle name="SAPBEXHLevel0X 3 2 12 6" xfId="42474" xr:uid="{00000000-0005-0000-0000-000063560000}"/>
    <cellStyle name="SAPBEXHLevel0X 3 2 12 7" xfId="53392" xr:uid="{00000000-0005-0000-0000-000064560000}"/>
    <cellStyle name="SAPBEXHLevel0X 3 2 13" xfId="6014" xr:uid="{00000000-0005-0000-0000-000065560000}"/>
    <cellStyle name="SAPBEXHLevel0X 3 2 13 2" xfId="15864" xr:uid="{00000000-0005-0000-0000-000066560000}"/>
    <cellStyle name="SAPBEXHLevel0X 3 2 13 2 2" xfId="39960" xr:uid="{00000000-0005-0000-0000-000067560000}"/>
    <cellStyle name="SAPBEXHLevel0X 3 2 13 2 3" xfId="46878" xr:uid="{00000000-0005-0000-0000-000068560000}"/>
    <cellStyle name="SAPBEXHLevel0X 3 2 13 2 4" xfId="48627" xr:uid="{00000000-0005-0000-0000-000069560000}"/>
    <cellStyle name="SAPBEXHLevel0X 3 2 13 3" xfId="22886" xr:uid="{00000000-0005-0000-0000-00006A560000}"/>
    <cellStyle name="SAPBEXHLevel0X 3 2 13 4" xfId="29347" xr:uid="{00000000-0005-0000-0000-00006B560000}"/>
    <cellStyle name="SAPBEXHLevel0X 3 2 13 5" xfId="36349" xr:uid="{00000000-0005-0000-0000-00006C560000}"/>
    <cellStyle name="SAPBEXHLevel0X 3 2 13 6" xfId="43332" xr:uid="{00000000-0005-0000-0000-00006D560000}"/>
    <cellStyle name="SAPBEXHLevel0X 3 2 13 7" xfId="50350" xr:uid="{00000000-0005-0000-0000-00006E560000}"/>
    <cellStyle name="SAPBEXHLevel0X 3 2 14" xfId="5675" xr:uid="{00000000-0005-0000-0000-00006F560000}"/>
    <cellStyle name="SAPBEXHLevel0X 3 2 14 2" xfId="15530" xr:uid="{00000000-0005-0000-0000-000070560000}"/>
    <cellStyle name="SAPBEXHLevel0X 3 2 14 2 2" xfId="40076" xr:uid="{00000000-0005-0000-0000-000071560000}"/>
    <cellStyle name="SAPBEXHLevel0X 3 2 14 2 3" xfId="46994" xr:uid="{00000000-0005-0000-0000-000072560000}"/>
    <cellStyle name="SAPBEXHLevel0X 3 2 14 2 4" xfId="50806" xr:uid="{00000000-0005-0000-0000-000073560000}"/>
    <cellStyle name="SAPBEXHLevel0X 3 2 14 3" xfId="22560" xr:uid="{00000000-0005-0000-0000-000074560000}"/>
    <cellStyle name="SAPBEXHLevel0X 3 2 14 4" xfId="29021" xr:uid="{00000000-0005-0000-0000-000075560000}"/>
    <cellStyle name="SAPBEXHLevel0X 3 2 14 5" xfId="36491" xr:uid="{00000000-0005-0000-0000-000076560000}"/>
    <cellStyle name="SAPBEXHLevel0X 3 2 14 6" xfId="43448" xr:uid="{00000000-0005-0000-0000-000077560000}"/>
    <cellStyle name="SAPBEXHLevel0X 3 2 14 7" xfId="53125" xr:uid="{00000000-0005-0000-0000-000078560000}"/>
    <cellStyle name="SAPBEXHLevel0X 3 2 15" xfId="5876" xr:uid="{00000000-0005-0000-0000-000079560000}"/>
    <cellStyle name="SAPBEXHLevel0X 3 2 15 2" xfId="15729" xr:uid="{00000000-0005-0000-0000-00007A560000}"/>
    <cellStyle name="SAPBEXHLevel0X 3 2 15 2 2" xfId="40052" xr:uid="{00000000-0005-0000-0000-00007B560000}"/>
    <cellStyle name="SAPBEXHLevel0X 3 2 15 2 3" xfId="46970" xr:uid="{00000000-0005-0000-0000-00007C560000}"/>
    <cellStyle name="SAPBEXHLevel0X 3 2 15 2 4" xfId="48387" xr:uid="{00000000-0005-0000-0000-00007D560000}"/>
    <cellStyle name="SAPBEXHLevel0X 3 2 15 3" xfId="22754" xr:uid="{00000000-0005-0000-0000-00007E560000}"/>
    <cellStyle name="SAPBEXHLevel0X 3 2 15 4" xfId="29215" xr:uid="{00000000-0005-0000-0000-00007F560000}"/>
    <cellStyle name="SAPBEXHLevel0X 3 2 15 5" xfId="36467" xr:uid="{00000000-0005-0000-0000-000080560000}"/>
    <cellStyle name="SAPBEXHLevel0X 3 2 15 6" xfId="43424" xr:uid="{00000000-0005-0000-0000-000081560000}"/>
    <cellStyle name="SAPBEXHLevel0X 3 2 15 7" xfId="51790" xr:uid="{00000000-0005-0000-0000-000082560000}"/>
    <cellStyle name="SAPBEXHLevel0X 3 2 16" xfId="7376" xr:uid="{00000000-0005-0000-0000-000083560000}"/>
    <cellStyle name="SAPBEXHLevel0X 3 2 16 2" xfId="17162" xr:uid="{00000000-0005-0000-0000-000084560000}"/>
    <cellStyle name="SAPBEXHLevel0X 3 2 16 2 2" xfId="40117" xr:uid="{00000000-0005-0000-0000-000085560000}"/>
    <cellStyle name="SAPBEXHLevel0X 3 2 16 2 3" xfId="47035" xr:uid="{00000000-0005-0000-0000-000086560000}"/>
    <cellStyle name="SAPBEXHLevel0X 3 2 16 2 4" xfId="50117" xr:uid="{00000000-0005-0000-0000-000087560000}"/>
    <cellStyle name="SAPBEXHLevel0X 3 2 16 3" xfId="24124" xr:uid="{00000000-0005-0000-0000-000088560000}"/>
    <cellStyle name="SAPBEXHLevel0X 3 2 16 4" xfId="30552" xr:uid="{00000000-0005-0000-0000-000089560000}"/>
    <cellStyle name="SAPBEXHLevel0X 3 2 16 5" xfId="36532" xr:uid="{00000000-0005-0000-0000-00008A560000}"/>
    <cellStyle name="SAPBEXHLevel0X 3 2 16 6" xfId="43489" xr:uid="{00000000-0005-0000-0000-00008B560000}"/>
    <cellStyle name="SAPBEXHLevel0X 3 2 16 7" xfId="53685" xr:uid="{00000000-0005-0000-0000-00008C560000}"/>
    <cellStyle name="SAPBEXHLevel0X 3 2 17" xfId="5784" xr:uid="{00000000-0005-0000-0000-00008D560000}"/>
    <cellStyle name="SAPBEXHLevel0X 3 2 17 2" xfId="15638" xr:uid="{00000000-0005-0000-0000-00008E560000}"/>
    <cellStyle name="SAPBEXHLevel0X 3 2 17 2 2" xfId="39820" xr:uid="{00000000-0005-0000-0000-00008F560000}"/>
    <cellStyle name="SAPBEXHLevel0X 3 2 17 2 3" xfId="46738" xr:uid="{00000000-0005-0000-0000-000090560000}"/>
    <cellStyle name="SAPBEXHLevel0X 3 2 17 2 4" xfId="47784" xr:uid="{00000000-0005-0000-0000-000091560000}"/>
    <cellStyle name="SAPBEXHLevel0X 3 2 17 3" xfId="22666" xr:uid="{00000000-0005-0000-0000-000092560000}"/>
    <cellStyle name="SAPBEXHLevel0X 3 2 17 4" xfId="29127" xr:uid="{00000000-0005-0000-0000-000093560000}"/>
    <cellStyle name="SAPBEXHLevel0X 3 2 17 5" xfId="36204" xr:uid="{00000000-0005-0000-0000-000094560000}"/>
    <cellStyle name="SAPBEXHLevel0X 3 2 17 6" xfId="43192" xr:uid="{00000000-0005-0000-0000-000095560000}"/>
    <cellStyle name="SAPBEXHLevel0X 3 2 17 7" xfId="47828" xr:uid="{00000000-0005-0000-0000-000096560000}"/>
    <cellStyle name="SAPBEXHLevel0X 3 2 18" xfId="7345" xr:uid="{00000000-0005-0000-0000-000097560000}"/>
    <cellStyle name="SAPBEXHLevel0X 3 2 18 2" xfId="17131" xr:uid="{00000000-0005-0000-0000-000098560000}"/>
    <cellStyle name="SAPBEXHLevel0X 3 2 18 2 2" xfId="39463" xr:uid="{00000000-0005-0000-0000-000099560000}"/>
    <cellStyle name="SAPBEXHLevel0X 3 2 18 2 3" xfId="46381" xr:uid="{00000000-0005-0000-0000-00009A560000}"/>
    <cellStyle name="SAPBEXHLevel0X 3 2 18 2 4" xfId="49642" xr:uid="{00000000-0005-0000-0000-00009B560000}"/>
    <cellStyle name="SAPBEXHLevel0X 3 2 18 3" xfId="24093" xr:uid="{00000000-0005-0000-0000-00009C560000}"/>
    <cellStyle name="SAPBEXHLevel0X 3 2 18 4" xfId="30522" xr:uid="{00000000-0005-0000-0000-00009D560000}"/>
    <cellStyle name="SAPBEXHLevel0X 3 2 18 5" xfId="35831" xr:uid="{00000000-0005-0000-0000-00009E560000}"/>
    <cellStyle name="SAPBEXHLevel0X 3 2 18 6" xfId="42835" xr:uid="{00000000-0005-0000-0000-00009F560000}"/>
    <cellStyle name="SAPBEXHLevel0X 3 2 18 7" xfId="53519" xr:uid="{00000000-0005-0000-0000-0000A0560000}"/>
    <cellStyle name="SAPBEXHLevel0X 3 2 19" xfId="7278" xr:uid="{00000000-0005-0000-0000-0000A1560000}"/>
    <cellStyle name="SAPBEXHLevel0X 3 2 19 2" xfId="17064" xr:uid="{00000000-0005-0000-0000-0000A2560000}"/>
    <cellStyle name="SAPBEXHLevel0X 3 2 19 2 2" xfId="39524" xr:uid="{00000000-0005-0000-0000-0000A3560000}"/>
    <cellStyle name="SAPBEXHLevel0X 3 2 19 2 3" xfId="46442" xr:uid="{00000000-0005-0000-0000-0000A4560000}"/>
    <cellStyle name="SAPBEXHLevel0X 3 2 19 2 4" xfId="50792" xr:uid="{00000000-0005-0000-0000-0000A5560000}"/>
    <cellStyle name="SAPBEXHLevel0X 3 2 19 3" xfId="24027" xr:uid="{00000000-0005-0000-0000-0000A6560000}"/>
    <cellStyle name="SAPBEXHLevel0X 3 2 19 4" xfId="30458" xr:uid="{00000000-0005-0000-0000-0000A7560000}"/>
    <cellStyle name="SAPBEXHLevel0X 3 2 19 5" xfId="35895" xr:uid="{00000000-0005-0000-0000-0000A8560000}"/>
    <cellStyle name="SAPBEXHLevel0X 3 2 19 6" xfId="42896" xr:uid="{00000000-0005-0000-0000-0000A9560000}"/>
    <cellStyle name="SAPBEXHLevel0X 3 2 19 7" xfId="52937" xr:uid="{00000000-0005-0000-0000-0000AA560000}"/>
    <cellStyle name="SAPBEXHLevel0X 3 2 2" xfId="2669" xr:uid="{00000000-0005-0000-0000-0000AB560000}"/>
    <cellStyle name="SAPBEXHLevel0X 3 2 2 2" xfId="12902" xr:uid="{00000000-0005-0000-0000-0000AC560000}"/>
    <cellStyle name="SAPBEXHLevel0X 3 2 2 2 2" xfId="20305" xr:uid="{00000000-0005-0000-0000-0000AD560000}"/>
    <cellStyle name="SAPBEXHLevel0X 3 2 2 2 3" xfId="26915" xr:uid="{00000000-0005-0000-0000-0000AE560000}"/>
    <cellStyle name="SAPBEXHLevel0X 3 2 2 2 4" xfId="37837" xr:uid="{00000000-0005-0000-0000-0000AF560000}"/>
    <cellStyle name="SAPBEXHLevel0X 3 2 2 2 5" xfId="44778" xr:uid="{00000000-0005-0000-0000-0000B0560000}"/>
    <cellStyle name="SAPBEXHLevel0X 3 2 2 2 6" xfId="49290" xr:uid="{00000000-0005-0000-0000-0000B1560000}"/>
    <cellStyle name="SAPBEXHLevel0X 3 2 2 3" xfId="10494" xr:uid="{00000000-0005-0000-0000-0000B2560000}"/>
    <cellStyle name="SAPBEXHLevel0X 3 2 2 4" xfId="9755" xr:uid="{00000000-0005-0000-0000-0000B3560000}"/>
    <cellStyle name="SAPBEXHLevel0X 3 2 2 5" xfId="18799" xr:uid="{00000000-0005-0000-0000-0000B4560000}"/>
    <cellStyle name="SAPBEXHLevel0X 3 2 2 6" xfId="34095" xr:uid="{00000000-0005-0000-0000-0000B5560000}"/>
    <cellStyle name="SAPBEXHLevel0X 3 2 2 7" xfId="41227" xr:uid="{00000000-0005-0000-0000-0000B6560000}"/>
    <cellStyle name="SAPBEXHLevel0X 3 2 2 8" xfId="53838" xr:uid="{00000000-0005-0000-0000-0000B7560000}"/>
    <cellStyle name="SAPBEXHLevel0X 3 2 20" xfId="6912" xr:uid="{00000000-0005-0000-0000-0000B8560000}"/>
    <cellStyle name="SAPBEXHLevel0X 3 2 20 2" xfId="16702" xr:uid="{00000000-0005-0000-0000-0000B9560000}"/>
    <cellStyle name="SAPBEXHLevel0X 3 2 20 2 2" xfId="39924" xr:uid="{00000000-0005-0000-0000-0000BA560000}"/>
    <cellStyle name="SAPBEXHLevel0X 3 2 20 2 3" xfId="46842" xr:uid="{00000000-0005-0000-0000-0000BB560000}"/>
    <cellStyle name="SAPBEXHLevel0X 3 2 20 2 4" xfId="51512" xr:uid="{00000000-0005-0000-0000-0000BC560000}"/>
    <cellStyle name="SAPBEXHLevel0X 3 2 20 3" xfId="23670" xr:uid="{00000000-0005-0000-0000-0000BD560000}"/>
    <cellStyle name="SAPBEXHLevel0X 3 2 20 4" xfId="30107" xr:uid="{00000000-0005-0000-0000-0000BE560000}"/>
    <cellStyle name="SAPBEXHLevel0X 3 2 20 5" xfId="36312" xr:uid="{00000000-0005-0000-0000-0000BF560000}"/>
    <cellStyle name="SAPBEXHLevel0X 3 2 20 6" xfId="43296" xr:uid="{00000000-0005-0000-0000-0000C0560000}"/>
    <cellStyle name="SAPBEXHLevel0X 3 2 20 7" xfId="53397" xr:uid="{00000000-0005-0000-0000-0000C1560000}"/>
    <cellStyle name="SAPBEXHLevel0X 3 2 21" xfId="7527" xr:uid="{00000000-0005-0000-0000-0000C2560000}"/>
    <cellStyle name="SAPBEXHLevel0X 3 2 21 2" xfId="17312" xr:uid="{00000000-0005-0000-0000-0000C3560000}"/>
    <cellStyle name="SAPBEXHLevel0X 3 2 21 2 2" xfId="40531" xr:uid="{00000000-0005-0000-0000-0000C4560000}"/>
    <cellStyle name="SAPBEXHLevel0X 3 2 21 2 3" xfId="47449" xr:uid="{00000000-0005-0000-0000-0000C5560000}"/>
    <cellStyle name="SAPBEXHLevel0X 3 2 21 2 4" xfId="47544" xr:uid="{00000000-0005-0000-0000-0000C6560000}"/>
    <cellStyle name="SAPBEXHLevel0X 3 2 21 3" xfId="24274" xr:uid="{00000000-0005-0000-0000-0000C7560000}"/>
    <cellStyle name="SAPBEXHLevel0X 3 2 21 4" xfId="30702" xr:uid="{00000000-0005-0000-0000-0000C8560000}"/>
    <cellStyle name="SAPBEXHLevel0X 3 2 21 5" xfId="36947" xr:uid="{00000000-0005-0000-0000-0000C9560000}"/>
    <cellStyle name="SAPBEXHLevel0X 3 2 21 6" xfId="43903" xr:uid="{00000000-0005-0000-0000-0000CA560000}"/>
    <cellStyle name="SAPBEXHLevel0X 3 2 21 7" xfId="54538" xr:uid="{00000000-0005-0000-0000-0000CB560000}"/>
    <cellStyle name="SAPBEXHLevel0X 3 2 22" xfId="7618" xr:uid="{00000000-0005-0000-0000-0000CC560000}"/>
    <cellStyle name="SAPBEXHLevel0X 3 2 22 2" xfId="17403" xr:uid="{00000000-0005-0000-0000-0000CD560000}"/>
    <cellStyle name="SAPBEXHLevel0X 3 2 22 3" xfId="24363" xr:uid="{00000000-0005-0000-0000-0000CE560000}"/>
    <cellStyle name="SAPBEXHLevel0X 3 2 22 4" xfId="30791" xr:uid="{00000000-0005-0000-0000-0000CF560000}"/>
    <cellStyle name="SAPBEXHLevel0X 3 2 22 5" xfId="37201" xr:uid="{00000000-0005-0000-0000-0000D0560000}"/>
    <cellStyle name="SAPBEXHLevel0X 3 2 22 6" xfId="44147" xr:uid="{00000000-0005-0000-0000-0000D1560000}"/>
    <cellStyle name="SAPBEXHLevel0X 3 2 22 7" xfId="47677" xr:uid="{00000000-0005-0000-0000-0000D2560000}"/>
    <cellStyle name="SAPBEXHLevel0X 3 2 23" xfId="8538" xr:uid="{00000000-0005-0000-0000-0000D3560000}"/>
    <cellStyle name="SAPBEXHLevel0X 3 2 23 2" xfId="18322" xr:uid="{00000000-0005-0000-0000-0000D4560000}"/>
    <cellStyle name="SAPBEXHLevel0X 3 2 23 3" xfId="25258" xr:uid="{00000000-0005-0000-0000-0000D5560000}"/>
    <cellStyle name="SAPBEXHLevel0X 3 2 23 4" xfId="31671" xr:uid="{00000000-0005-0000-0000-0000D6560000}"/>
    <cellStyle name="SAPBEXHLevel0X 3 2 24" xfId="7688" xr:uid="{00000000-0005-0000-0000-0000D7560000}"/>
    <cellStyle name="SAPBEXHLevel0X 3 2 24 2" xfId="17473" xr:uid="{00000000-0005-0000-0000-0000D8560000}"/>
    <cellStyle name="SAPBEXHLevel0X 3 2 24 3" xfId="24430" xr:uid="{00000000-0005-0000-0000-0000D9560000}"/>
    <cellStyle name="SAPBEXHLevel0X 3 2 24 4" xfId="30856" xr:uid="{00000000-0005-0000-0000-0000DA560000}"/>
    <cellStyle name="SAPBEXHLevel0X 3 2 25" xfId="8327" xr:uid="{00000000-0005-0000-0000-0000DB560000}"/>
    <cellStyle name="SAPBEXHLevel0X 3 2 25 2" xfId="18111" xr:uid="{00000000-0005-0000-0000-0000DC560000}"/>
    <cellStyle name="SAPBEXHLevel0X 3 2 25 3" xfId="25051" xr:uid="{00000000-0005-0000-0000-0000DD560000}"/>
    <cellStyle name="SAPBEXHLevel0X 3 2 25 4" xfId="31467" xr:uid="{00000000-0005-0000-0000-0000DE560000}"/>
    <cellStyle name="SAPBEXHLevel0X 3 2 26" xfId="8616" xr:uid="{00000000-0005-0000-0000-0000DF560000}"/>
    <cellStyle name="SAPBEXHLevel0X 3 2 26 2" xfId="18400" xr:uid="{00000000-0005-0000-0000-0000E0560000}"/>
    <cellStyle name="SAPBEXHLevel0X 3 2 26 3" xfId="25335" xr:uid="{00000000-0005-0000-0000-0000E1560000}"/>
    <cellStyle name="SAPBEXHLevel0X 3 2 26 4" xfId="31748" xr:uid="{00000000-0005-0000-0000-0000E2560000}"/>
    <cellStyle name="SAPBEXHLevel0X 3 2 27" xfId="8601" xr:uid="{00000000-0005-0000-0000-0000E3560000}"/>
    <cellStyle name="SAPBEXHLevel0X 3 2 27 2" xfId="18385" xr:uid="{00000000-0005-0000-0000-0000E4560000}"/>
    <cellStyle name="SAPBEXHLevel0X 3 2 27 3" xfId="25320" xr:uid="{00000000-0005-0000-0000-0000E5560000}"/>
    <cellStyle name="SAPBEXHLevel0X 3 2 27 4" xfId="31733" xr:uid="{00000000-0005-0000-0000-0000E6560000}"/>
    <cellStyle name="SAPBEXHLevel0X 3 2 28" xfId="8809" xr:uid="{00000000-0005-0000-0000-0000E7560000}"/>
    <cellStyle name="SAPBEXHLevel0X 3 2 28 2" xfId="18592" xr:uid="{00000000-0005-0000-0000-0000E8560000}"/>
    <cellStyle name="SAPBEXHLevel0X 3 2 28 3" xfId="25523" xr:uid="{00000000-0005-0000-0000-0000E9560000}"/>
    <cellStyle name="SAPBEXHLevel0X 3 2 28 4" xfId="31934" xr:uid="{00000000-0005-0000-0000-0000EA560000}"/>
    <cellStyle name="SAPBEXHLevel0X 3 2 29" xfId="8279" xr:uid="{00000000-0005-0000-0000-0000EB560000}"/>
    <cellStyle name="SAPBEXHLevel0X 3 2 29 2" xfId="18063" xr:uid="{00000000-0005-0000-0000-0000EC560000}"/>
    <cellStyle name="SAPBEXHLevel0X 3 2 29 3" xfId="25006" xr:uid="{00000000-0005-0000-0000-0000ED560000}"/>
    <cellStyle name="SAPBEXHLevel0X 3 2 29 4" xfId="31422" xr:uid="{00000000-0005-0000-0000-0000EE560000}"/>
    <cellStyle name="SAPBEXHLevel0X 3 2 3" xfId="3904" xr:uid="{00000000-0005-0000-0000-0000EF560000}"/>
    <cellStyle name="SAPBEXHLevel0X 3 2 3 2" xfId="13791" xr:uid="{00000000-0005-0000-0000-0000F0560000}"/>
    <cellStyle name="SAPBEXHLevel0X 3 2 3 2 2" xfId="38151" xr:uid="{00000000-0005-0000-0000-0000F1560000}"/>
    <cellStyle name="SAPBEXHLevel0X 3 2 3 2 3" xfId="45075" xr:uid="{00000000-0005-0000-0000-0000F2560000}"/>
    <cellStyle name="SAPBEXHLevel0X 3 2 3 2 4" xfId="49238" xr:uid="{00000000-0005-0000-0000-0000F3560000}"/>
    <cellStyle name="SAPBEXHLevel0X 3 2 3 3" xfId="20900" xr:uid="{00000000-0005-0000-0000-0000F4560000}"/>
    <cellStyle name="SAPBEXHLevel0X 3 2 3 4" xfId="27396" xr:uid="{00000000-0005-0000-0000-0000F5560000}"/>
    <cellStyle name="SAPBEXHLevel0X 3 2 3 5" xfId="34485" xr:uid="{00000000-0005-0000-0000-0000F6560000}"/>
    <cellStyle name="SAPBEXHLevel0X 3 2 3 6" xfId="41529" xr:uid="{00000000-0005-0000-0000-0000F7560000}"/>
    <cellStyle name="SAPBEXHLevel0X 3 2 3 7" xfId="53023" xr:uid="{00000000-0005-0000-0000-0000F8560000}"/>
    <cellStyle name="SAPBEXHLevel0X 3 2 30" xfId="11694" xr:uid="{00000000-0005-0000-0000-0000F9560000}"/>
    <cellStyle name="SAPBEXHLevel0X 3 2 30 2" xfId="19153" xr:uid="{00000000-0005-0000-0000-0000FA560000}"/>
    <cellStyle name="SAPBEXHLevel0X 3 2 30 3" xfId="25785" xr:uid="{00000000-0005-0000-0000-0000FB560000}"/>
    <cellStyle name="SAPBEXHLevel0X 3 2 31" xfId="9427" xr:uid="{00000000-0005-0000-0000-0000FC560000}"/>
    <cellStyle name="SAPBEXHLevel0X 3 2 32" xfId="13366" xr:uid="{00000000-0005-0000-0000-0000FD560000}"/>
    <cellStyle name="SAPBEXHLevel0X 3 2 33" xfId="32248" xr:uid="{00000000-0005-0000-0000-0000FE560000}"/>
    <cellStyle name="SAPBEXHLevel0X 3 2 34" xfId="32140" xr:uid="{00000000-0005-0000-0000-0000FF560000}"/>
    <cellStyle name="SAPBEXHLevel0X 3 2 35" xfId="48998" xr:uid="{00000000-0005-0000-0000-000000570000}"/>
    <cellStyle name="SAPBEXHLevel0X 3 2 4" xfId="4083" xr:uid="{00000000-0005-0000-0000-000001570000}"/>
    <cellStyle name="SAPBEXHLevel0X 3 2 4 2" xfId="13970" xr:uid="{00000000-0005-0000-0000-000002570000}"/>
    <cellStyle name="SAPBEXHLevel0X 3 2 4 2 2" xfId="37685" xr:uid="{00000000-0005-0000-0000-000003570000}"/>
    <cellStyle name="SAPBEXHLevel0X 3 2 4 2 3" xfId="44629" xr:uid="{00000000-0005-0000-0000-000004570000}"/>
    <cellStyle name="SAPBEXHLevel0X 3 2 4 2 4" xfId="51751" xr:uid="{00000000-0005-0000-0000-000005570000}"/>
    <cellStyle name="SAPBEXHLevel0X 3 2 4 3" xfId="21066" xr:uid="{00000000-0005-0000-0000-000006570000}"/>
    <cellStyle name="SAPBEXHLevel0X 3 2 4 4" xfId="27557" xr:uid="{00000000-0005-0000-0000-000007570000}"/>
    <cellStyle name="SAPBEXHLevel0X 3 2 4 5" xfId="33944" xr:uid="{00000000-0005-0000-0000-000008570000}"/>
    <cellStyle name="SAPBEXHLevel0X 3 2 4 6" xfId="41078" xr:uid="{00000000-0005-0000-0000-000009570000}"/>
    <cellStyle name="SAPBEXHLevel0X 3 2 4 7" xfId="52766" xr:uid="{00000000-0005-0000-0000-00000A570000}"/>
    <cellStyle name="SAPBEXHLevel0X 3 2 5" xfId="5076" xr:uid="{00000000-0005-0000-0000-00000B570000}"/>
    <cellStyle name="SAPBEXHLevel0X 3 2 5 2" xfId="14933" xr:uid="{00000000-0005-0000-0000-00000C570000}"/>
    <cellStyle name="SAPBEXHLevel0X 3 2 5 2 2" xfId="38038" xr:uid="{00000000-0005-0000-0000-00000D570000}"/>
    <cellStyle name="SAPBEXHLevel0X 3 2 5 2 3" xfId="44965" xr:uid="{00000000-0005-0000-0000-00000E570000}"/>
    <cellStyle name="SAPBEXHLevel0X 3 2 5 2 4" xfId="48726" xr:uid="{00000000-0005-0000-0000-00000F570000}"/>
    <cellStyle name="SAPBEXHLevel0X 3 2 5 3" xfId="21978" xr:uid="{00000000-0005-0000-0000-000010570000}"/>
    <cellStyle name="SAPBEXHLevel0X 3 2 5 4" xfId="28441" xr:uid="{00000000-0005-0000-0000-000011570000}"/>
    <cellStyle name="SAPBEXHLevel0X 3 2 5 5" xfId="34373" xr:uid="{00000000-0005-0000-0000-000012570000}"/>
    <cellStyle name="SAPBEXHLevel0X 3 2 5 6" xfId="41419" xr:uid="{00000000-0005-0000-0000-000013570000}"/>
    <cellStyle name="SAPBEXHLevel0X 3 2 5 7" xfId="50617" xr:uid="{00000000-0005-0000-0000-000014570000}"/>
    <cellStyle name="SAPBEXHLevel0X 3 2 6" xfId="5206" xr:uid="{00000000-0005-0000-0000-000015570000}"/>
    <cellStyle name="SAPBEXHLevel0X 3 2 6 2" xfId="15063" xr:uid="{00000000-0005-0000-0000-000016570000}"/>
    <cellStyle name="SAPBEXHLevel0X 3 2 6 2 2" xfId="38295" xr:uid="{00000000-0005-0000-0000-000017570000}"/>
    <cellStyle name="SAPBEXHLevel0X 3 2 6 2 3" xfId="45213" xr:uid="{00000000-0005-0000-0000-000018570000}"/>
    <cellStyle name="SAPBEXHLevel0X 3 2 6 2 4" xfId="50780" xr:uid="{00000000-0005-0000-0000-000019570000}"/>
    <cellStyle name="SAPBEXHLevel0X 3 2 6 3" xfId="22105" xr:uid="{00000000-0005-0000-0000-00001A570000}"/>
    <cellStyle name="SAPBEXHLevel0X 3 2 6 4" xfId="28568" xr:uid="{00000000-0005-0000-0000-00001B570000}"/>
    <cellStyle name="SAPBEXHLevel0X 3 2 6 5" xfId="34629" xr:uid="{00000000-0005-0000-0000-00001C570000}"/>
    <cellStyle name="SAPBEXHLevel0X 3 2 6 6" xfId="41667" xr:uid="{00000000-0005-0000-0000-00001D570000}"/>
    <cellStyle name="SAPBEXHLevel0X 3 2 6 7" xfId="53698" xr:uid="{00000000-0005-0000-0000-00001E570000}"/>
    <cellStyle name="SAPBEXHLevel0X 3 2 7" xfId="4691" xr:uid="{00000000-0005-0000-0000-00001F570000}"/>
    <cellStyle name="SAPBEXHLevel0X 3 2 7 2" xfId="14553" xr:uid="{00000000-0005-0000-0000-000020570000}"/>
    <cellStyle name="SAPBEXHLevel0X 3 2 7 2 2" xfId="38086" xr:uid="{00000000-0005-0000-0000-000021570000}"/>
    <cellStyle name="SAPBEXHLevel0X 3 2 7 2 3" xfId="45012" xr:uid="{00000000-0005-0000-0000-000022570000}"/>
    <cellStyle name="SAPBEXHLevel0X 3 2 7 2 4" xfId="48623" xr:uid="{00000000-0005-0000-0000-000023570000}"/>
    <cellStyle name="SAPBEXHLevel0X 3 2 7 3" xfId="21605" xr:uid="{00000000-0005-0000-0000-000024570000}"/>
    <cellStyle name="SAPBEXHLevel0X 3 2 7 4" xfId="28075" xr:uid="{00000000-0005-0000-0000-000025570000}"/>
    <cellStyle name="SAPBEXHLevel0X 3 2 7 5" xfId="34421" xr:uid="{00000000-0005-0000-0000-000026570000}"/>
    <cellStyle name="SAPBEXHLevel0X 3 2 7 6" xfId="41466" xr:uid="{00000000-0005-0000-0000-000027570000}"/>
    <cellStyle name="SAPBEXHLevel0X 3 2 7 7" xfId="53485" xr:uid="{00000000-0005-0000-0000-000028570000}"/>
    <cellStyle name="SAPBEXHLevel0X 3 2 8" xfId="5156" xr:uid="{00000000-0005-0000-0000-000029570000}"/>
    <cellStyle name="SAPBEXHLevel0X 3 2 8 2" xfId="15013" xr:uid="{00000000-0005-0000-0000-00002A570000}"/>
    <cellStyle name="SAPBEXHLevel0X 3 2 8 2 2" xfId="38428" xr:uid="{00000000-0005-0000-0000-00002B570000}"/>
    <cellStyle name="SAPBEXHLevel0X 3 2 8 2 3" xfId="45346" xr:uid="{00000000-0005-0000-0000-00002C570000}"/>
    <cellStyle name="SAPBEXHLevel0X 3 2 8 2 4" xfId="49781" xr:uid="{00000000-0005-0000-0000-00002D570000}"/>
    <cellStyle name="SAPBEXHLevel0X 3 2 8 3" xfId="22055" xr:uid="{00000000-0005-0000-0000-00002E570000}"/>
    <cellStyle name="SAPBEXHLevel0X 3 2 8 4" xfId="28518" xr:uid="{00000000-0005-0000-0000-00002F570000}"/>
    <cellStyle name="SAPBEXHLevel0X 3 2 8 5" xfId="34762" xr:uid="{00000000-0005-0000-0000-000030570000}"/>
    <cellStyle name="SAPBEXHLevel0X 3 2 8 6" xfId="41800" xr:uid="{00000000-0005-0000-0000-000031570000}"/>
    <cellStyle name="SAPBEXHLevel0X 3 2 8 7" xfId="52907" xr:uid="{00000000-0005-0000-0000-000032570000}"/>
    <cellStyle name="SAPBEXHLevel0X 3 2 9" xfId="4333" xr:uid="{00000000-0005-0000-0000-000033570000}"/>
    <cellStyle name="SAPBEXHLevel0X 3 2 9 2" xfId="14195" xr:uid="{00000000-0005-0000-0000-000034570000}"/>
    <cellStyle name="SAPBEXHLevel0X 3 2 9 2 2" xfId="38503" xr:uid="{00000000-0005-0000-0000-000035570000}"/>
    <cellStyle name="SAPBEXHLevel0X 3 2 9 2 3" xfId="45421" xr:uid="{00000000-0005-0000-0000-000036570000}"/>
    <cellStyle name="SAPBEXHLevel0X 3 2 9 2 4" xfId="49517" xr:uid="{00000000-0005-0000-0000-000037570000}"/>
    <cellStyle name="SAPBEXHLevel0X 3 2 9 3" xfId="21256" xr:uid="{00000000-0005-0000-0000-000038570000}"/>
    <cellStyle name="SAPBEXHLevel0X 3 2 9 4" xfId="27730" xr:uid="{00000000-0005-0000-0000-000039570000}"/>
    <cellStyle name="SAPBEXHLevel0X 3 2 9 5" xfId="34837" xr:uid="{00000000-0005-0000-0000-00003A570000}"/>
    <cellStyle name="SAPBEXHLevel0X 3 2 9 6" xfId="41875" xr:uid="{00000000-0005-0000-0000-00003B570000}"/>
    <cellStyle name="SAPBEXHLevel0X 3 2 9 7" xfId="51608" xr:uid="{00000000-0005-0000-0000-00003C570000}"/>
    <cellStyle name="SAPBEXHLevel0X 3 20" xfId="8265" xr:uid="{00000000-0005-0000-0000-00003D570000}"/>
    <cellStyle name="SAPBEXHLevel0X 3 20 2" xfId="18049" xr:uid="{00000000-0005-0000-0000-00003E570000}"/>
    <cellStyle name="SAPBEXHLevel0X 3 20 3" xfId="24992" xr:uid="{00000000-0005-0000-0000-00003F570000}"/>
    <cellStyle name="SAPBEXHLevel0X 3 20 4" xfId="31408" xr:uid="{00000000-0005-0000-0000-000040570000}"/>
    <cellStyle name="SAPBEXHLevel0X 3 21" xfId="8782" xr:uid="{00000000-0005-0000-0000-000041570000}"/>
    <cellStyle name="SAPBEXHLevel0X 3 21 2" xfId="18566" xr:uid="{00000000-0005-0000-0000-000042570000}"/>
    <cellStyle name="SAPBEXHLevel0X 3 21 3" xfId="25498" xr:uid="{00000000-0005-0000-0000-000043570000}"/>
    <cellStyle name="SAPBEXHLevel0X 3 21 4" xfId="31910" xr:uid="{00000000-0005-0000-0000-000044570000}"/>
    <cellStyle name="SAPBEXHLevel0X 3 22" xfId="11582" xr:uid="{00000000-0005-0000-0000-000045570000}"/>
    <cellStyle name="SAPBEXHLevel0X 3 22 2" xfId="19041" xr:uid="{00000000-0005-0000-0000-000046570000}"/>
    <cellStyle name="SAPBEXHLevel0X 3 22 3" xfId="25673" xr:uid="{00000000-0005-0000-0000-000047570000}"/>
    <cellStyle name="SAPBEXHLevel0X 3 23" xfId="9297" xr:uid="{00000000-0005-0000-0000-000048570000}"/>
    <cellStyle name="SAPBEXHLevel0X 3 24" xfId="12488" xr:uid="{00000000-0005-0000-0000-000049570000}"/>
    <cellStyle name="SAPBEXHLevel0X 3 25" xfId="54386" xr:uid="{00000000-0005-0000-0000-00004A570000}"/>
    <cellStyle name="SAPBEXHLevel0X 3 3" xfId="935" xr:uid="{00000000-0005-0000-0000-00004B570000}"/>
    <cellStyle name="SAPBEXHLevel0X 3 3 2" xfId="2633" xr:uid="{00000000-0005-0000-0000-00004C570000}"/>
    <cellStyle name="SAPBEXHLevel0X 3 3 2 2" xfId="12866" xr:uid="{00000000-0005-0000-0000-00004D570000}"/>
    <cellStyle name="SAPBEXHLevel0X 3 3 2 2 2" xfId="20269" xr:uid="{00000000-0005-0000-0000-00004E570000}"/>
    <cellStyle name="SAPBEXHLevel0X 3 3 2 2 3" xfId="26879" xr:uid="{00000000-0005-0000-0000-00004F570000}"/>
    <cellStyle name="SAPBEXHLevel0X 3 3 2 3" xfId="10641" xr:uid="{00000000-0005-0000-0000-000050570000}"/>
    <cellStyle name="SAPBEXHLevel0X 3 3 2 4" xfId="9512" xr:uid="{00000000-0005-0000-0000-000051570000}"/>
    <cellStyle name="SAPBEXHLevel0X 3 3 2 5" xfId="16604" xr:uid="{00000000-0005-0000-0000-000052570000}"/>
    <cellStyle name="SAPBEXHLevel0X 3 3 2 6" xfId="37648" xr:uid="{00000000-0005-0000-0000-000053570000}"/>
    <cellStyle name="SAPBEXHLevel0X 3 3 2 7" xfId="44592" xr:uid="{00000000-0005-0000-0000-000054570000}"/>
    <cellStyle name="SAPBEXHLevel0X 3 3 2 8" xfId="52336" xr:uid="{00000000-0005-0000-0000-000055570000}"/>
    <cellStyle name="SAPBEXHLevel0X 3 3 3" xfId="11814" xr:uid="{00000000-0005-0000-0000-000056570000}"/>
    <cellStyle name="SAPBEXHLevel0X 3 3 3 2" xfId="19273" xr:uid="{00000000-0005-0000-0000-000057570000}"/>
    <cellStyle name="SAPBEXHLevel0X 3 3 3 3" xfId="25905" xr:uid="{00000000-0005-0000-0000-000058570000}"/>
    <cellStyle name="SAPBEXHLevel0X 3 3 4" xfId="9635" xr:uid="{00000000-0005-0000-0000-000059570000}"/>
    <cellStyle name="SAPBEXHLevel0X 3 3 5" xfId="10074" xr:uid="{00000000-0005-0000-0000-00005A570000}"/>
    <cellStyle name="SAPBEXHLevel0X 3 3 6" xfId="33907" xr:uid="{00000000-0005-0000-0000-00005B570000}"/>
    <cellStyle name="SAPBEXHLevel0X 3 3 7" xfId="41041" xr:uid="{00000000-0005-0000-0000-00005C570000}"/>
    <cellStyle name="SAPBEXHLevel0X 3 3 8" xfId="53987" xr:uid="{00000000-0005-0000-0000-00005D570000}"/>
    <cellStyle name="SAPBEXHLevel0X 3 4" xfId="1210" xr:uid="{00000000-0005-0000-0000-00005E570000}"/>
    <cellStyle name="SAPBEXHLevel0X 3 4 2" xfId="10839" xr:uid="{00000000-0005-0000-0000-00005F570000}"/>
    <cellStyle name="SAPBEXHLevel0X 3 4 2 2" xfId="9214" xr:uid="{00000000-0005-0000-0000-000060570000}"/>
    <cellStyle name="SAPBEXHLevel0X 3 4 2 3" xfId="37789" xr:uid="{00000000-0005-0000-0000-000061570000}"/>
    <cellStyle name="SAPBEXHLevel0X 3 4 2 4" xfId="44730" xr:uid="{00000000-0005-0000-0000-000062570000}"/>
    <cellStyle name="SAPBEXHLevel0X 3 4 2 5" xfId="48077" xr:uid="{00000000-0005-0000-0000-000063570000}"/>
    <cellStyle name="SAPBEXHLevel0X 3 4 3" xfId="11989" xr:uid="{00000000-0005-0000-0000-000064570000}"/>
    <cellStyle name="SAPBEXHLevel0X 3 4 3 2" xfId="19448" xr:uid="{00000000-0005-0000-0000-000065570000}"/>
    <cellStyle name="SAPBEXHLevel0X 3 4 3 3" xfId="26075" xr:uid="{00000000-0005-0000-0000-000066570000}"/>
    <cellStyle name="SAPBEXHLevel0X 3 4 4" xfId="9878" xr:uid="{00000000-0005-0000-0000-000067570000}"/>
    <cellStyle name="SAPBEXHLevel0X 3 4 5" xfId="13270" xr:uid="{00000000-0005-0000-0000-000068570000}"/>
    <cellStyle name="SAPBEXHLevel0X 3 4 6" xfId="34047" xr:uid="{00000000-0005-0000-0000-000069570000}"/>
    <cellStyle name="SAPBEXHLevel0X 3 4 7" xfId="41179" xr:uid="{00000000-0005-0000-0000-00006A570000}"/>
    <cellStyle name="SAPBEXHLevel0X 3 4 8" xfId="50437" xr:uid="{00000000-0005-0000-0000-00006B570000}"/>
    <cellStyle name="SAPBEXHLevel0X 3 5" xfId="1308" xr:uid="{00000000-0005-0000-0000-00006C570000}"/>
    <cellStyle name="SAPBEXHLevel0X 3 5 2" xfId="10167" xr:uid="{00000000-0005-0000-0000-00006D570000}"/>
    <cellStyle name="SAPBEXHLevel0X 3 5 2 2" xfId="13320" xr:uid="{00000000-0005-0000-0000-00006E570000}"/>
    <cellStyle name="SAPBEXHLevel0X 3 5 2 3" xfId="38761" xr:uid="{00000000-0005-0000-0000-00006F570000}"/>
    <cellStyle name="SAPBEXHLevel0X 3 5 2 4" xfId="45679" xr:uid="{00000000-0005-0000-0000-000070570000}"/>
    <cellStyle name="SAPBEXHLevel0X 3 5 2 5" xfId="48266" xr:uid="{00000000-0005-0000-0000-000071570000}"/>
    <cellStyle name="SAPBEXHLevel0X 3 5 3" xfId="10933" xr:uid="{00000000-0005-0000-0000-000072570000}"/>
    <cellStyle name="SAPBEXHLevel0X 3 5 3 2" xfId="9003" xr:uid="{00000000-0005-0000-0000-000073570000}"/>
    <cellStyle name="SAPBEXHLevel0X 3 5 4" xfId="12076" xr:uid="{00000000-0005-0000-0000-000074570000}"/>
    <cellStyle name="SAPBEXHLevel0X 3 5 4 2" xfId="19535" xr:uid="{00000000-0005-0000-0000-000075570000}"/>
    <cellStyle name="SAPBEXHLevel0X 3 5 4 3" xfId="26158" xr:uid="{00000000-0005-0000-0000-000076570000}"/>
    <cellStyle name="SAPBEXHLevel0X 3 5 5" xfId="9975" xr:uid="{00000000-0005-0000-0000-000077570000}"/>
    <cellStyle name="SAPBEXHLevel0X 3 5 6" xfId="13245" xr:uid="{00000000-0005-0000-0000-000078570000}"/>
    <cellStyle name="SAPBEXHLevel0X 3 5 7" xfId="35096" xr:uid="{00000000-0005-0000-0000-000079570000}"/>
    <cellStyle name="SAPBEXHLevel0X 3 5 8" xfId="42133" xr:uid="{00000000-0005-0000-0000-00007A570000}"/>
    <cellStyle name="SAPBEXHLevel0X 3 5 9" xfId="53801" xr:uid="{00000000-0005-0000-0000-00007B570000}"/>
    <cellStyle name="SAPBEXHLevel0X 3 6" xfId="1524" xr:uid="{00000000-0005-0000-0000-00007C570000}"/>
    <cellStyle name="SAPBEXHLevel0X 3 6 2" xfId="12183" xr:uid="{00000000-0005-0000-0000-00007D570000}"/>
    <cellStyle name="SAPBEXHLevel0X 3 6 2 2" xfId="19642" xr:uid="{00000000-0005-0000-0000-00007E570000}"/>
    <cellStyle name="SAPBEXHLevel0X 3 6 2 3" xfId="26265" xr:uid="{00000000-0005-0000-0000-00007F570000}"/>
    <cellStyle name="SAPBEXHLevel0X 3 6 2 4" xfId="39104" xr:uid="{00000000-0005-0000-0000-000080570000}"/>
    <cellStyle name="SAPBEXHLevel0X 3 6 2 5" xfId="46022" xr:uid="{00000000-0005-0000-0000-000081570000}"/>
    <cellStyle name="SAPBEXHLevel0X 3 6 2 6" xfId="49327" xr:uid="{00000000-0005-0000-0000-000082570000}"/>
    <cellStyle name="SAPBEXHLevel0X 3 6 3" xfId="11076" xr:uid="{00000000-0005-0000-0000-000083570000}"/>
    <cellStyle name="SAPBEXHLevel0X 3 6 4" xfId="18728" xr:uid="{00000000-0005-0000-0000-000084570000}"/>
    <cellStyle name="SAPBEXHLevel0X 3 6 5" xfId="35441" xr:uid="{00000000-0005-0000-0000-000085570000}"/>
    <cellStyle name="SAPBEXHLevel0X 3 6 6" xfId="42476" xr:uid="{00000000-0005-0000-0000-000086570000}"/>
    <cellStyle name="SAPBEXHLevel0X 3 6 7" xfId="49145" xr:uid="{00000000-0005-0000-0000-000087570000}"/>
    <cellStyle name="SAPBEXHLevel0X 3 7" xfId="1951" xr:uid="{00000000-0005-0000-0000-000088570000}"/>
    <cellStyle name="SAPBEXHLevel0X 3 7 2" xfId="12303" xr:uid="{00000000-0005-0000-0000-000089570000}"/>
    <cellStyle name="SAPBEXHLevel0X 3 7 2 2" xfId="19762" xr:uid="{00000000-0005-0000-0000-00008A570000}"/>
    <cellStyle name="SAPBEXHLevel0X 3 7 2 3" xfId="26385" xr:uid="{00000000-0005-0000-0000-00008B570000}"/>
    <cellStyle name="SAPBEXHLevel0X 3 7 2 4" xfId="39361" xr:uid="{00000000-0005-0000-0000-00008C570000}"/>
    <cellStyle name="SAPBEXHLevel0X 3 7 2 5" xfId="46279" xr:uid="{00000000-0005-0000-0000-00008D570000}"/>
    <cellStyle name="SAPBEXHLevel0X 3 7 2 6" xfId="49431" xr:uid="{00000000-0005-0000-0000-00008E570000}"/>
    <cellStyle name="SAPBEXHLevel0X 3 7 3" xfId="11373" xr:uid="{00000000-0005-0000-0000-00008F570000}"/>
    <cellStyle name="SAPBEXHLevel0X 3 7 4" xfId="18906" xr:uid="{00000000-0005-0000-0000-000090570000}"/>
    <cellStyle name="SAPBEXHLevel0X 3 7 5" xfId="35727" xr:uid="{00000000-0005-0000-0000-000091570000}"/>
    <cellStyle name="SAPBEXHLevel0X 3 7 6" xfId="42733" xr:uid="{00000000-0005-0000-0000-000092570000}"/>
    <cellStyle name="SAPBEXHLevel0X 3 7 7" xfId="53112" xr:uid="{00000000-0005-0000-0000-000093570000}"/>
    <cellStyle name="SAPBEXHLevel0X 3 8" xfId="2163" xr:uid="{00000000-0005-0000-0000-000094570000}"/>
    <cellStyle name="SAPBEXHLevel0X 3 8 2" xfId="12427" xr:uid="{00000000-0005-0000-0000-000095570000}"/>
    <cellStyle name="SAPBEXHLevel0X 3 8 2 2" xfId="19883" xr:uid="{00000000-0005-0000-0000-000096570000}"/>
    <cellStyle name="SAPBEXHLevel0X 3 8 2 3" xfId="26505" xr:uid="{00000000-0005-0000-0000-000097570000}"/>
    <cellStyle name="SAPBEXHLevel0X 3 8 2 4" xfId="40387" xr:uid="{00000000-0005-0000-0000-000098570000}"/>
    <cellStyle name="SAPBEXHLevel0X 3 8 2 5" xfId="47305" xr:uid="{00000000-0005-0000-0000-000099570000}"/>
    <cellStyle name="SAPBEXHLevel0X 3 8 2 6" xfId="47759" xr:uid="{00000000-0005-0000-0000-00009A570000}"/>
    <cellStyle name="SAPBEXHLevel0X 3 8 3" xfId="10359" xr:uid="{00000000-0005-0000-0000-00009B570000}"/>
    <cellStyle name="SAPBEXHLevel0X 3 8 4" xfId="13240" xr:uid="{00000000-0005-0000-0000-00009C570000}"/>
    <cellStyle name="SAPBEXHLevel0X 3 8 5" xfId="20446" xr:uid="{00000000-0005-0000-0000-00009D570000}"/>
    <cellStyle name="SAPBEXHLevel0X 3 8 6" xfId="36803" xr:uid="{00000000-0005-0000-0000-00009E570000}"/>
    <cellStyle name="SAPBEXHLevel0X 3 8 7" xfId="43759" xr:uid="{00000000-0005-0000-0000-00009F570000}"/>
    <cellStyle name="SAPBEXHLevel0X 3 8 8" xfId="53426" xr:uid="{00000000-0005-0000-0000-0000A0570000}"/>
    <cellStyle name="SAPBEXHLevel0X 3 9" xfId="2317" xr:uid="{00000000-0005-0000-0000-0000A1570000}"/>
    <cellStyle name="SAPBEXHLevel0X 3 9 2" xfId="12570" xr:uid="{00000000-0005-0000-0000-0000A2570000}"/>
    <cellStyle name="SAPBEXHLevel0X 3 9 3" xfId="20007" xr:uid="{00000000-0005-0000-0000-0000A3570000}"/>
    <cellStyle name="SAPBEXHLevel0X 3 9 4" xfId="26625" xr:uid="{00000000-0005-0000-0000-0000A4570000}"/>
    <cellStyle name="SAPBEXHLevel0X 3 9 5" xfId="37057" xr:uid="{00000000-0005-0000-0000-0000A5570000}"/>
    <cellStyle name="SAPBEXHLevel0X 3 9 6" xfId="44003" xr:uid="{00000000-0005-0000-0000-0000A6570000}"/>
    <cellStyle name="SAPBEXHLevel0X 3 9 7" xfId="50907" xr:uid="{00000000-0005-0000-0000-0000A7570000}"/>
    <cellStyle name="SAPBEXHLevel0X 4" xfId="368" xr:uid="{00000000-0005-0000-0000-0000A8570000}"/>
    <cellStyle name="SAPBEXHLevel0X 4 10" xfId="5340" xr:uid="{00000000-0005-0000-0000-0000A9570000}"/>
    <cellStyle name="SAPBEXHLevel0X 4 10 2" xfId="15197" xr:uid="{00000000-0005-0000-0000-0000AA570000}"/>
    <cellStyle name="SAPBEXHLevel0X 4 10 2 2" xfId="38583" xr:uid="{00000000-0005-0000-0000-0000AB570000}"/>
    <cellStyle name="SAPBEXHLevel0X 4 10 2 3" xfId="45501" xr:uid="{00000000-0005-0000-0000-0000AC570000}"/>
    <cellStyle name="SAPBEXHLevel0X 4 10 2 4" xfId="49922" xr:uid="{00000000-0005-0000-0000-0000AD570000}"/>
    <cellStyle name="SAPBEXHLevel0X 4 10 3" xfId="22239" xr:uid="{00000000-0005-0000-0000-0000AE570000}"/>
    <cellStyle name="SAPBEXHLevel0X 4 10 4" xfId="28702" xr:uid="{00000000-0005-0000-0000-0000AF570000}"/>
    <cellStyle name="SAPBEXHLevel0X 4 10 5" xfId="34917" xr:uid="{00000000-0005-0000-0000-0000B0570000}"/>
    <cellStyle name="SAPBEXHLevel0X 4 10 6" xfId="41955" xr:uid="{00000000-0005-0000-0000-0000B1570000}"/>
    <cellStyle name="SAPBEXHLevel0X 4 10 7" xfId="52639" xr:uid="{00000000-0005-0000-0000-0000B2570000}"/>
    <cellStyle name="SAPBEXHLevel0X 4 11" xfId="6575" xr:uid="{00000000-0005-0000-0000-0000B3570000}"/>
    <cellStyle name="SAPBEXHLevel0X 4 11 2" xfId="16418" xr:uid="{00000000-0005-0000-0000-0000B4570000}"/>
    <cellStyle name="SAPBEXHLevel0X 4 11 2 2" xfId="38979" xr:uid="{00000000-0005-0000-0000-0000B5570000}"/>
    <cellStyle name="SAPBEXHLevel0X 4 11 2 3" xfId="45897" xr:uid="{00000000-0005-0000-0000-0000B6570000}"/>
    <cellStyle name="SAPBEXHLevel0X 4 11 2 4" xfId="48247" xr:uid="{00000000-0005-0000-0000-0000B7570000}"/>
    <cellStyle name="SAPBEXHLevel0X 4 11 3" xfId="23422" xr:uid="{00000000-0005-0000-0000-0000B8570000}"/>
    <cellStyle name="SAPBEXHLevel0X 4 11 4" xfId="29871" xr:uid="{00000000-0005-0000-0000-0000B9570000}"/>
    <cellStyle name="SAPBEXHLevel0X 4 11 5" xfId="35316" xr:uid="{00000000-0005-0000-0000-0000BA570000}"/>
    <cellStyle name="SAPBEXHLevel0X 4 11 6" xfId="42351" xr:uid="{00000000-0005-0000-0000-0000BB570000}"/>
    <cellStyle name="SAPBEXHLevel0X 4 11 7" xfId="53800" xr:uid="{00000000-0005-0000-0000-0000BC570000}"/>
    <cellStyle name="SAPBEXHLevel0X 4 12" xfId="5542" xr:uid="{00000000-0005-0000-0000-0000BD570000}"/>
    <cellStyle name="SAPBEXHLevel0X 4 12 2" xfId="15398" xr:uid="{00000000-0005-0000-0000-0000BE570000}"/>
    <cellStyle name="SAPBEXHLevel0X 4 12 2 2" xfId="38919" xr:uid="{00000000-0005-0000-0000-0000BF570000}"/>
    <cellStyle name="SAPBEXHLevel0X 4 12 2 3" xfId="45837" xr:uid="{00000000-0005-0000-0000-0000C0570000}"/>
    <cellStyle name="SAPBEXHLevel0X 4 12 2 4" xfId="48211" xr:uid="{00000000-0005-0000-0000-0000C1570000}"/>
    <cellStyle name="SAPBEXHLevel0X 4 12 3" xfId="22434" xr:uid="{00000000-0005-0000-0000-0000C2570000}"/>
    <cellStyle name="SAPBEXHLevel0X 4 12 4" xfId="28896" xr:uid="{00000000-0005-0000-0000-0000C3570000}"/>
    <cellStyle name="SAPBEXHLevel0X 4 12 5" xfId="35256" xr:uid="{00000000-0005-0000-0000-0000C4570000}"/>
    <cellStyle name="SAPBEXHLevel0X 4 12 6" xfId="42291" xr:uid="{00000000-0005-0000-0000-0000C5570000}"/>
    <cellStyle name="SAPBEXHLevel0X 4 12 7" xfId="54327" xr:uid="{00000000-0005-0000-0000-0000C6570000}"/>
    <cellStyle name="SAPBEXHLevel0X 4 13" xfId="6350" xr:uid="{00000000-0005-0000-0000-0000C7570000}"/>
    <cellStyle name="SAPBEXHLevel0X 4 13 2" xfId="16195" xr:uid="{00000000-0005-0000-0000-0000C8570000}"/>
    <cellStyle name="SAPBEXHLevel0X 4 13 2 2" xfId="39847" xr:uid="{00000000-0005-0000-0000-0000C9570000}"/>
    <cellStyle name="SAPBEXHLevel0X 4 13 2 3" xfId="46765" xr:uid="{00000000-0005-0000-0000-0000CA570000}"/>
    <cellStyle name="SAPBEXHLevel0X 4 13 2 4" xfId="49660" xr:uid="{00000000-0005-0000-0000-0000CB570000}"/>
    <cellStyle name="SAPBEXHLevel0X 4 13 3" xfId="23202" xr:uid="{00000000-0005-0000-0000-0000CC570000}"/>
    <cellStyle name="SAPBEXHLevel0X 4 13 4" xfId="29656" xr:uid="{00000000-0005-0000-0000-0000CD570000}"/>
    <cellStyle name="SAPBEXHLevel0X 4 13 5" xfId="36232" xr:uid="{00000000-0005-0000-0000-0000CE570000}"/>
    <cellStyle name="SAPBEXHLevel0X 4 13 6" xfId="43219" xr:uid="{00000000-0005-0000-0000-0000CF570000}"/>
    <cellStyle name="SAPBEXHLevel0X 4 13 7" xfId="52575" xr:uid="{00000000-0005-0000-0000-0000D0570000}"/>
    <cellStyle name="SAPBEXHLevel0X 4 14" xfId="6073" xr:uid="{00000000-0005-0000-0000-0000D1570000}"/>
    <cellStyle name="SAPBEXHLevel0X 4 14 2" xfId="15921" xr:uid="{00000000-0005-0000-0000-0000D2570000}"/>
    <cellStyle name="SAPBEXHLevel0X 4 14 2 2" xfId="39209" xr:uid="{00000000-0005-0000-0000-0000D3570000}"/>
    <cellStyle name="SAPBEXHLevel0X 4 14 2 3" xfId="46127" xr:uid="{00000000-0005-0000-0000-0000D4570000}"/>
    <cellStyle name="SAPBEXHLevel0X 4 14 2 4" xfId="50214" xr:uid="{00000000-0005-0000-0000-0000D5570000}"/>
    <cellStyle name="SAPBEXHLevel0X 4 14 3" xfId="22941" xr:uid="{00000000-0005-0000-0000-0000D6570000}"/>
    <cellStyle name="SAPBEXHLevel0X 4 14 4" xfId="29400" xr:uid="{00000000-0005-0000-0000-0000D7570000}"/>
    <cellStyle name="SAPBEXHLevel0X 4 14 5" xfId="35573" xr:uid="{00000000-0005-0000-0000-0000D8570000}"/>
    <cellStyle name="SAPBEXHLevel0X 4 14 6" xfId="42581" xr:uid="{00000000-0005-0000-0000-0000D9570000}"/>
    <cellStyle name="SAPBEXHLevel0X 4 14 7" xfId="53022" xr:uid="{00000000-0005-0000-0000-0000DA570000}"/>
    <cellStyle name="SAPBEXHLevel0X 4 15" xfId="7104" xr:uid="{00000000-0005-0000-0000-0000DB570000}"/>
    <cellStyle name="SAPBEXHLevel0X 4 15 2" xfId="16894" xr:uid="{00000000-0005-0000-0000-0000DC570000}"/>
    <cellStyle name="SAPBEXHLevel0X 4 15 2 2" xfId="40053" xr:uid="{00000000-0005-0000-0000-0000DD570000}"/>
    <cellStyle name="SAPBEXHLevel0X 4 15 2 3" xfId="46971" xr:uid="{00000000-0005-0000-0000-0000DE570000}"/>
    <cellStyle name="SAPBEXHLevel0X 4 15 2 4" xfId="49658" xr:uid="{00000000-0005-0000-0000-0000DF570000}"/>
    <cellStyle name="SAPBEXHLevel0X 4 15 3" xfId="23858" xr:uid="{00000000-0005-0000-0000-0000E0570000}"/>
    <cellStyle name="SAPBEXHLevel0X 4 15 4" xfId="30293" xr:uid="{00000000-0005-0000-0000-0000E1570000}"/>
    <cellStyle name="SAPBEXHLevel0X 4 15 5" xfId="36468" xr:uid="{00000000-0005-0000-0000-0000E2570000}"/>
    <cellStyle name="SAPBEXHLevel0X 4 15 6" xfId="43425" xr:uid="{00000000-0005-0000-0000-0000E3570000}"/>
    <cellStyle name="SAPBEXHLevel0X 4 15 7" xfId="53811" xr:uid="{00000000-0005-0000-0000-0000E4570000}"/>
    <cellStyle name="SAPBEXHLevel0X 4 16" xfId="6564" xr:uid="{00000000-0005-0000-0000-0000E5570000}"/>
    <cellStyle name="SAPBEXHLevel0X 4 16 2" xfId="16407" xr:uid="{00000000-0005-0000-0000-0000E6570000}"/>
    <cellStyle name="SAPBEXHLevel0X 4 16 2 2" xfId="39126" xr:uid="{00000000-0005-0000-0000-0000E7570000}"/>
    <cellStyle name="SAPBEXHLevel0X 4 16 2 3" xfId="46044" xr:uid="{00000000-0005-0000-0000-0000E8570000}"/>
    <cellStyle name="SAPBEXHLevel0X 4 16 2 4" xfId="50813" xr:uid="{00000000-0005-0000-0000-0000E9570000}"/>
    <cellStyle name="SAPBEXHLevel0X 4 16 3" xfId="23412" xr:uid="{00000000-0005-0000-0000-0000EA570000}"/>
    <cellStyle name="SAPBEXHLevel0X 4 16 4" xfId="29862" xr:uid="{00000000-0005-0000-0000-0000EB570000}"/>
    <cellStyle name="SAPBEXHLevel0X 4 16 5" xfId="35488" xr:uid="{00000000-0005-0000-0000-0000EC570000}"/>
    <cellStyle name="SAPBEXHLevel0X 4 16 6" xfId="42498" xr:uid="{00000000-0005-0000-0000-0000ED570000}"/>
    <cellStyle name="SAPBEXHLevel0X 4 16 7" xfId="51436" xr:uid="{00000000-0005-0000-0000-0000EE570000}"/>
    <cellStyle name="SAPBEXHLevel0X 4 17" xfId="5863" xr:uid="{00000000-0005-0000-0000-0000EF570000}"/>
    <cellStyle name="SAPBEXHLevel0X 4 17 2" xfId="15716" xr:uid="{00000000-0005-0000-0000-0000F0570000}"/>
    <cellStyle name="SAPBEXHLevel0X 4 17 2 2" xfId="39220" xr:uid="{00000000-0005-0000-0000-0000F1570000}"/>
    <cellStyle name="SAPBEXHLevel0X 4 17 2 3" xfId="46138" xr:uid="{00000000-0005-0000-0000-0000F2570000}"/>
    <cellStyle name="SAPBEXHLevel0X 4 17 2 4" xfId="49682" xr:uid="{00000000-0005-0000-0000-0000F3570000}"/>
    <cellStyle name="SAPBEXHLevel0X 4 17 3" xfId="22741" xr:uid="{00000000-0005-0000-0000-0000F4570000}"/>
    <cellStyle name="SAPBEXHLevel0X 4 17 4" xfId="29202" xr:uid="{00000000-0005-0000-0000-0000F5570000}"/>
    <cellStyle name="SAPBEXHLevel0X 4 17 5" xfId="35584" xr:uid="{00000000-0005-0000-0000-0000F6570000}"/>
    <cellStyle name="SAPBEXHLevel0X 4 17 6" xfId="42592" xr:uid="{00000000-0005-0000-0000-0000F7570000}"/>
    <cellStyle name="SAPBEXHLevel0X 4 17 7" xfId="53135" xr:uid="{00000000-0005-0000-0000-0000F8570000}"/>
    <cellStyle name="SAPBEXHLevel0X 4 18" xfId="7472" xr:uid="{00000000-0005-0000-0000-0000F9570000}"/>
    <cellStyle name="SAPBEXHLevel0X 4 18 2" xfId="17257" xr:uid="{00000000-0005-0000-0000-0000FA570000}"/>
    <cellStyle name="SAPBEXHLevel0X 4 18 2 2" xfId="39794" xr:uid="{00000000-0005-0000-0000-0000FB570000}"/>
    <cellStyle name="SAPBEXHLevel0X 4 18 2 3" xfId="46712" xr:uid="{00000000-0005-0000-0000-0000FC570000}"/>
    <cellStyle name="SAPBEXHLevel0X 4 18 2 4" xfId="48736" xr:uid="{00000000-0005-0000-0000-0000FD570000}"/>
    <cellStyle name="SAPBEXHLevel0X 4 18 3" xfId="24219" xr:uid="{00000000-0005-0000-0000-0000FE570000}"/>
    <cellStyle name="SAPBEXHLevel0X 4 18 4" xfId="30647" xr:uid="{00000000-0005-0000-0000-0000FF570000}"/>
    <cellStyle name="SAPBEXHLevel0X 4 18 5" xfId="36175" xr:uid="{00000000-0005-0000-0000-000000580000}"/>
    <cellStyle name="SAPBEXHLevel0X 4 18 6" xfId="43166" xr:uid="{00000000-0005-0000-0000-000001580000}"/>
    <cellStyle name="SAPBEXHLevel0X 4 18 7" xfId="50296" xr:uid="{00000000-0005-0000-0000-000002580000}"/>
    <cellStyle name="SAPBEXHLevel0X 4 19" xfId="6300" xr:uid="{00000000-0005-0000-0000-000003580000}"/>
    <cellStyle name="SAPBEXHLevel0X 4 19 2" xfId="16145" xr:uid="{00000000-0005-0000-0000-000004580000}"/>
    <cellStyle name="SAPBEXHLevel0X 4 19 2 2" xfId="39478" xr:uid="{00000000-0005-0000-0000-000005580000}"/>
    <cellStyle name="SAPBEXHLevel0X 4 19 2 3" xfId="46396" xr:uid="{00000000-0005-0000-0000-000006580000}"/>
    <cellStyle name="SAPBEXHLevel0X 4 19 2 4" xfId="48645" xr:uid="{00000000-0005-0000-0000-000007580000}"/>
    <cellStyle name="SAPBEXHLevel0X 4 19 3" xfId="23154" xr:uid="{00000000-0005-0000-0000-000008580000}"/>
    <cellStyle name="SAPBEXHLevel0X 4 19 4" xfId="29608" xr:uid="{00000000-0005-0000-0000-000009580000}"/>
    <cellStyle name="SAPBEXHLevel0X 4 19 5" xfId="35847" xr:uid="{00000000-0005-0000-0000-00000A580000}"/>
    <cellStyle name="SAPBEXHLevel0X 4 19 6" xfId="42850" xr:uid="{00000000-0005-0000-0000-00000B580000}"/>
    <cellStyle name="SAPBEXHLevel0X 4 19 7" xfId="50702" xr:uid="{00000000-0005-0000-0000-00000C580000}"/>
    <cellStyle name="SAPBEXHLevel0X 4 2" xfId="2600" xr:uid="{00000000-0005-0000-0000-00000D580000}"/>
    <cellStyle name="SAPBEXHLevel0X 4 2 2" xfId="12835" xr:uid="{00000000-0005-0000-0000-00000E580000}"/>
    <cellStyle name="SAPBEXHLevel0X 4 2 2 2" xfId="20241" xr:uid="{00000000-0005-0000-0000-00000F580000}"/>
    <cellStyle name="SAPBEXHLevel0X 4 2 2 3" xfId="26852" xr:uid="{00000000-0005-0000-0000-000010580000}"/>
    <cellStyle name="SAPBEXHLevel0X 4 2 2 4" xfId="38088" xr:uid="{00000000-0005-0000-0000-000011580000}"/>
    <cellStyle name="SAPBEXHLevel0X 4 2 2 5" xfId="45014" xr:uid="{00000000-0005-0000-0000-000012580000}"/>
    <cellStyle name="SAPBEXHLevel0X 4 2 2 6" xfId="50067" xr:uid="{00000000-0005-0000-0000-000013580000}"/>
    <cellStyle name="SAPBEXHLevel0X 4 2 3" xfId="10296" xr:uid="{00000000-0005-0000-0000-000014580000}"/>
    <cellStyle name="SAPBEXHLevel0X 4 2 4" xfId="10017" xr:uid="{00000000-0005-0000-0000-000015580000}"/>
    <cellStyle name="SAPBEXHLevel0X 4 2 5" xfId="9343" xr:uid="{00000000-0005-0000-0000-000016580000}"/>
    <cellStyle name="SAPBEXHLevel0X 4 2 6" xfId="34423" xr:uid="{00000000-0005-0000-0000-000017580000}"/>
    <cellStyle name="SAPBEXHLevel0X 4 2 7" xfId="41468" xr:uid="{00000000-0005-0000-0000-000018580000}"/>
    <cellStyle name="SAPBEXHLevel0X 4 2 8" xfId="53200" xr:uid="{00000000-0005-0000-0000-000019580000}"/>
    <cellStyle name="SAPBEXHLevel0X 4 20" xfId="7137" xr:uid="{00000000-0005-0000-0000-00001A580000}"/>
    <cellStyle name="SAPBEXHLevel0X 4 20 2" xfId="16927" xr:uid="{00000000-0005-0000-0000-00001B580000}"/>
    <cellStyle name="SAPBEXHLevel0X 4 20 2 2" xfId="40214" xr:uid="{00000000-0005-0000-0000-00001C580000}"/>
    <cellStyle name="SAPBEXHLevel0X 4 20 2 3" xfId="47132" xr:uid="{00000000-0005-0000-0000-00001D580000}"/>
    <cellStyle name="SAPBEXHLevel0X 4 20 2 4" xfId="49774" xr:uid="{00000000-0005-0000-0000-00001E580000}"/>
    <cellStyle name="SAPBEXHLevel0X 4 20 3" xfId="23890" xr:uid="{00000000-0005-0000-0000-00001F580000}"/>
    <cellStyle name="SAPBEXHLevel0X 4 20 4" xfId="30325" xr:uid="{00000000-0005-0000-0000-000020580000}"/>
    <cellStyle name="SAPBEXHLevel0X 4 20 5" xfId="36629" xr:uid="{00000000-0005-0000-0000-000021580000}"/>
    <cellStyle name="SAPBEXHLevel0X 4 20 6" xfId="43586" xr:uid="{00000000-0005-0000-0000-000022580000}"/>
    <cellStyle name="SAPBEXHLevel0X 4 20 7" xfId="52243" xr:uid="{00000000-0005-0000-0000-000023580000}"/>
    <cellStyle name="SAPBEXHLevel0X 4 21" xfId="6400" xr:uid="{00000000-0005-0000-0000-000024580000}"/>
    <cellStyle name="SAPBEXHLevel0X 4 21 2" xfId="16245" xr:uid="{00000000-0005-0000-0000-000025580000}"/>
    <cellStyle name="SAPBEXHLevel0X 4 21 2 2" xfId="40442" xr:uid="{00000000-0005-0000-0000-000026580000}"/>
    <cellStyle name="SAPBEXHLevel0X 4 21 2 3" xfId="47360" xr:uid="{00000000-0005-0000-0000-000027580000}"/>
    <cellStyle name="SAPBEXHLevel0X 4 21 2 4" xfId="47741" xr:uid="{00000000-0005-0000-0000-000028580000}"/>
    <cellStyle name="SAPBEXHLevel0X 4 21 3" xfId="23252" xr:uid="{00000000-0005-0000-0000-000029580000}"/>
    <cellStyle name="SAPBEXHLevel0X 4 21 4" xfId="29704" xr:uid="{00000000-0005-0000-0000-00002A580000}"/>
    <cellStyle name="SAPBEXHLevel0X 4 21 5" xfId="36858" xr:uid="{00000000-0005-0000-0000-00002B580000}"/>
    <cellStyle name="SAPBEXHLevel0X 4 21 6" xfId="43814" xr:uid="{00000000-0005-0000-0000-00002C580000}"/>
    <cellStyle name="SAPBEXHLevel0X 4 21 7" xfId="51474" xr:uid="{00000000-0005-0000-0000-00002D580000}"/>
    <cellStyle name="SAPBEXHLevel0X 4 22" xfId="7552" xr:uid="{00000000-0005-0000-0000-00002E580000}"/>
    <cellStyle name="SAPBEXHLevel0X 4 22 2" xfId="17337" xr:uid="{00000000-0005-0000-0000-00002F580000}"/>
    <cellStyle name="SAPBEXHLevel0X 4 22 3" xfId="24299" xr:uid="{00000000-0005-0000-0000-000030580000}"/>
    <cellStyle name="SAPBEXHLevel0X 4 22 4" xfId="30727" xr:uid="{00000000-0005-0000-0000-000031580000}"/>
    <cellStyle name="SAPBEXHLevel0X 4 22 5" xfId="37112" xr:uid="{00000000-0005-0000-0000-000032580000}"/>
    <cellStyle name="SAPBEXHLevel0X 4 22 6" xfId="44058" xr:uid="{00000000-0005-0000-0000-000033580000}"/>
    <cellStyle name="SAPBEXHLevel0X 4 22 7" xfId="50709" xr:uid="{00000000-0005-0000-0000-000034580000}"/>
    <cellStyle name="SAPBEXHLevel0X 4 23" xfId="8416" xr:uid="{00000000-0005-0000-0000-000035580000}"/>
    <cellStyle name="SAPBEXHLevel0X 4 23 2" xfId="18200" xr:uid="{00000000-0005-0000-0000-000036580000}"/>
    <cellStyle name="SAPBEXHLevel0X 4 23 3" xfId="25137" xr:uid="{00000000-0005-0000-0000-000037580000}"/>
    <cellStyle name="SAPBEXHLevel0X 4 23 4" xfId="31550" xr:uid="{00000000-0005-0000-0000-000038580000}"/>
    <cellStyle name="SAPBEXHLevel0X 4 24" xfId="7935" xr:uid="{00000000-0005-0000-0000-000039580000}"/>
    <cellStyle name="SAPBEXHLevel0X 4 24 2" xfId="17719" xr:uid="{00000000-0005-0000-0000-00003A580000}"/>
    <cellStyle name="SAPBEXHLevel0X 4 24 3" xfId="24670" xr:uid="{00000000-0005-0000-0000-00003B580000}"/>
    <cellStyle name="SAPBEXHLevel0X 4 24 4" xfId="31091" xr:uid="{00000000-0005-0000-0000-00003C580000}"/>
    <cellStyle name="SAPBEXHLevel0X 4 25" xfId="7904" xr:uid="{00000000-0005-0000-0000-00003D580000}"/>
    <cellStyle name="SAPBEXHLevel0X 4 25 2" xfId="17688" xr:uid="{00000000-0005-0000-0000-00003E580000}"/>
    <cellStyle name="SAPBEXHLevel0X 4 25 3" xfId="24640" xr:uid="{00000000-0005-0000-0000-00003F580000}"/>
    <cellStyle name="SAPBEXHLevel0X 4 25 4" xfId="31062" xr:uid="{00000000-0005-0000-0000-000040580000}"/>
    <cellStyle name="SAPBEXHLevel0X 4 26" xfId="8645" xr:uid="{00000000-0005-0000-0000-000041580000}"/>
    <cellStyle name="SAPBEXHLevel0X 4 26 2" xfId="18429" xr:uid="{00000000-0005-0000-0000-000042580000}"/>
    <cellStyle name="SAPBEXHLevel0X 4 26 3" xfId="25364" xr:uid="{00000000-0005-0000-0000-000043580000}"/>
    <cellStyle name="SAPBEXHLevel0X 4 26 4" xfId="31777" xr:uid="{00000000-0005-0000-0000-000044580000}"/>
    <cellStyle name="SAPBEXHLevel0X 4 27" xfId="8310" xr:uid="{00000000-0005-0000-0000-000045580000}"/>
    <cellStyle name="SAPBEXHLevel0X 4 27 2" xfId="18094" xr:uid="{00000000-0005-0000-0000-000046580000}"/>
    <cellStyle name="SAPBEXHLevel0X 4 27 3" xfId="25035" xr:uid="{00000000-0005-0000-0000-000047580000}"/>
    <cellStyle name="SAPBEXHLevel0X 4 27 4" xfId="31451" xr:uid="{00000000-0005-0000-0000-000048580000}"/>
    <cellStyle name="SAPBEXHLevel0X 4 28" xfId="7845" xr:uid="{00000000-0005-0000-0000-000049580000}"/>
    <cellStyle name="SAPBEXHLevel0X 4 28 2" xfId="17629" xr:uid="{00000000-0005-0000-0000-00004A580000}"/>
    <cellStyle name="SAPBEXHLevel0X 4 28 3" xfId="24583" xr:uid="{00000000-0005-0000-0000-00004B580000}"/>
    <cellStyle name="SAPBEXHLevel0X 4 28 4" xfId="31006" xr:uid="{00000000-0005-0000-0000-00004C580000}"/>
    <cellStyle name="SAPBEXHLevel0X 4 29" xfId="8758" xr:uid="{00000000-0005-0000-0000-00004D580000}"/>
    <cellStyle name="SAPBEXHLevel0X 4 29 2" xfId="18542" xr:uid="{00000000-0005-0000-0000-00004E580000}"/>
    <cellStyle name="SAPBEXHLevel0X 4 29 3" xfId="25474" xr:uid="{00000000-0005-0000-0000-00004F580000}"/>
    <cellStyle name="SAPBEXHLevel0X 4 29 4" xfId="31886" xr:uid="{00000000-0005-0000-0000-000050580000}"/>
    <cellStyle name="SAPBEXHLevel0X 4 3" xfId="3720" xr:uid="{00000000-0005-0000-0000-000051580000}"/>
    <cellStyle name="SAPBEXHLevel0X 4 3 2" xfId="13643" xr:uid="{00000000-0005-0000-0000-000052580000}"/>
    <cellStyle name="SAPBEXHLevel0X 4 3 2 2" xfId="38091" xr:uid="{00000000-0005-0000-0000-000053580000}"/>
    <cellStyle name="SAPBEXHLevel0X 4 3 2 3" xfId="45017" xr:uid="{00000000-0005-0000-0000-000054580000}"/>
    <cellStyle name="SAPBEXHLevel0X 4 3 2 4" xfId="48033" xr:uid="{00000000-0005-0000-0000-000055580000}"/>
    <cellStyle name="SAPBEXHLevel0X 4 3 3" xfId="20799" xr:uid="{00000000-0005-0000-0000-000056580000}"/>
    <cellStyle name="SAPBEXHLevel0X 4 3 4" xfId="27298" xr:uid="{00000000-0005-0000-0000-000057580000}"/>
    <cellStyle name="SAPBEXHLevel0X 4 3 5" xfId="34426" xr:uid="{00000000-0005-0000-0000-000058580000}"/>
    <cellStyle name="SAPBEXHLevel0X 4 3 6" xfId="41471" xr:uid="{00000000-0005-0000-0000-000059580000}"/>
    <cellStyle name="SAPBEXHLevel0X 4 3 7" xfId="50599" xr:uid="{00000000-0005-0000-0000-00005A580000}"/>
    <cellStyle name="SAPBEXHLevel0X 4 30" xfId="11530" xr:uid="{00000000-0005-0000-0000-00005B580000}"/>
    <cellStyle name="SAPBEXHLevel0X 4 30 2" xfId="18989" xr:uid="{00000000-0005-0000-0000-00005C580000}"/>
    <cellStyle name="SAPBEXHLevel0X 4 30 3" xfId="25621" xr:uid="{00000000-0005-0000-0000-00005D580000}"/>
    <cellStyle name="SAPBEXHLevel0X 4 31" xfId="9181" xr:uid="{00000000-0005-0000-0000-00005E580000}"/>
    <cellStyle name="SAPBEXHLevel0X 4 32" xfId="10013" xr:uid="{00000000-0005-0000-0000-00005F580000}"/>
    <cellStyle name="SAPBEXHLevel0X 4 33" xfId="32159" xr:uid="{00000000-0005-0000-0000-000060580000}"/>
    <cellStyle name="SAPBEXHLevel0X 4 34" xfId="32269" xr:uid="{00000000-0005-0000-0000-000061580000}"/>
    <cellStyle name="SAPBEXHLevel0X 4 35" xfId="47864" xr:uid="{00000000-0005-0000-0000-000062580000}"/>
    <cellStyle name="SAPBEXHLevel0X 4 4" xfId="3987" xr:uid="{00000000-0005-0000-0000-000063580000}"/>
    <cellStyle name="SAPBEXHLevel0X 4 4 2" xfId="13874" xr:uid="{00000000-0005-0000-0000-000064580000}"/>
    <cellStyle name="SAPBEXHLevel0X 4 4 2 2" xfId="37478" xr:uid="{00000000-0005-0000-0000-000065580000}"/>
    <cellStyle name="SAPBEXHLevel0X 4 4 2 3" xfId="44423" xr:uid="{00000000-0005-0000-0000-000066580000}"/>
    <cellStyle name="SAPBEXHLevel0X 4 4 2 4" xfId="52489" xr:uid="{00000000-0005-0000-0000-000067580000}"/>
    <cellStyle name="SAPBEXHLevel0X 4 4 3" xfId="20970" xr:uid="{00000000-0005-0000-0000-000068580000}"/>
    <cellStyle name="SAPBEXHLevel0X 4 4 4" xfId="27466" xr:uid="{00000000-0005-0000-0000-000069580000}"/>
    <cellStyle name="SAPBEXHLevel0X 4 4 5" xfId="33737" xr:uid="{00000000-0005-0000-0000-00006A580000}"/>
    <cellStyle name="SAPBEXHLevel0X 4 4 6" xfId="40872" xr:uid="{00000000-0005-0000-0000-00006B580000}"/>
    <cellStyle name="SAPBEXHLevel0X 4 4 7" xfId="50324" xr:uid="{00000000-0005-0000-0000-00006C580000}"/>
    <cellStyle name="SAPBEXHLevel0X 4 5" xfId="4952" xr:uid="{00000000-0005-0000-0000-00006D580000}"/>
    <cellStyle name="SAPBEXHLevel0X 4 5 2" xfId="14809" xr:uid="{00000000-0005-0000-0000-00006E580000}"/>
    <cellStyle name="SAPBEXHLevel0X 4 5 2 2" xfId="37264" xr:uid="{00000000-0005-0000-0000-00006F580000}"/>
    <cellStyle name="SAPBEXHLevel0X 4 5 2 3" xfId="44210" xr:uid="{00000000-0005-0000-0000-000070580000}"/>
    <cellStyle name="SAPBEXHLevel0X 4 5 2 4" xfId="50690" xr:uid="{00000000-0005-0000-0000-000071580000}"/>
    <cellStyle name="SAPBEXHLevel0X 4 5 3" xfId="21855" xr:uid="{00000000-0005-0000-0000-000072580000}"/>
    <cellStyle name="SAPBEXHLevel0X 4 5 4" xfId="28319" xr:uid="{00000000-0005-0000-0000-000073580000}"/>
    <cellStyle name="SAPBEXHLevel0X 4 5 5" xfId="33516" xr:uid="{00000000-0005-0000-0000-000074580000}"/>
    <cellStyle name="SAPBEXHLevel0X 4 5 6" xfId="40652" xr:uid="{00000000-0005-0000-0000-000075580000}"/>
    <cellStyle name="SAPBEXHLevel0X 4 5 7" xfId="53267" xr:uid="{00000000-0005-0000-0000-000076580000}"/>
    <cellStyle name="SAPBEXHLevel0X 4 6" xfId="4227" xr:uid="{00000000-0005-0000-0000-000077580000}"/>
    <cellStyle name="SAPBEXHLevel0X 4 6 2" xfId="14090" xr:uid="{00000000-0005-0000-0000-000078580000}"/>
    <cellStyle name="SAPBEXHLevel0X 4 6 2 2" xfId="37569" xr:uid="{00000000-0005-0000-0000-000079580000}"/>
    <cellStyle name="SAPBEXHLevel0X 4 6 2 3" xfId="44513" xr:uid="{00000000-0005-0000-0000-00007A580000}"/>
    <cellStyle name="SAPBEXHLevel0X 4 6 2 4" xfId="54259" xr:uid="{00000000-0005-0000-0000-00007B580000}"/>
    <cellStyle name="SAPBEXHLevel0X 4 6 3" xfId="21152" xr:uid="{00000000-0005-0000-0000-00007C580000}"/>
    <cellStyle name="SAPBEXHLevel0X 4 6 4" xfId="27627" xr:uid="{00000000-0005-0000-0000-00007D580000}"/>
    <cellStyle name="SAPBEXHLevel0X 4 6 5" xfId="33828" xr:uid="{00000000-0005-0000-0000-00007E580000}"/>
    <cellStyle name="SAPBEXHLevel0X 4 6 6" xfId="40962" xr:uid="{00000000-0005-0000-0000-00007F580000}"/>
    <cellStyle name="SAPBEXHLevel0X 4 6 7" xfId="50542" xr:uid="{00000000-0005-0000-0000-000080580000}"/>
    <cellStyle name="SAPBEXHLevel0X 4 7" xfId="4257" xr:uid="{00000000-0005-0000-0000-000081580000}"/>
    <cellStyle name="SAPBEXHLevel0X 4 7 2" xfId="14120" xr:uid="{00000000-0005-0000-0000-000082580000}"/>
    <cellStyle name="SAPBEXHLevel0X 4 7 2 2" xfId="38051" xr:uid="{00000000-0005-0000-0000-000083580000}"/>
    <cellStyle name="SAPBEXHLevel0X 4 7 2 3" xfId="44978" xr:uid="{00000000-0005-0000-0000-000084580000}"/>
    <cellStyle name="SAPBEXHLevel0X 4 7 2 4" xfId="48715" xr:uid="{00000000-0005-0000-0000-000085580000}"/>
    <cellStyle name="SAPBEXHLevel0X 4 7 3" xfId="21182" xr:uid="{00000000-0005-0000-0000-000086580000}"/>
    <cellStyle name="SAPBEXHLevel0X 4 7 4" xfId="27656" xr:uid="{00000000-0005-0000-0000-000087580000}"/>
    <cellStyle name="SAPBEXHLevel0X 4 7 5" xfId="34386" xr:uid="{00000000-0005-0000-0000-000088580000}"/>
    <cellStyle name="SAPBEXHLevel0X 4 7 6" xfId="41432" xr:uid="{00000000-0005-0000-0000-000089580000}"/>
    <cellStyle name="SAPBEXHLevel0X 4 7 7" xfId="50858" xr:uid="{00000000-0005-0000-0000-00008A580000}"/>
    <cellStyle name="SAPBEXHLevel0X 4 8" xfId="5279" xr:uid="{00000000-0005-0000-0000-00008B580000}"/>
    <cellStyle name="SAPBEXHLevel0X 4 8 2" xfId="15136" xr:uid="{00000000-0005-0000-0000-00008C580000}"/>
    <cellStyle name="SAPBEXHLevel0X 4 8 2 2" xfId="38319" xr:uid="{00000000-0005-0000-0000-00008D580000}"/>
    <cellStyle name="SAPBEXHLevel0X 4 8 2 3" xfId="45237" xr:uid="{00000000-0005-0000-0000-00008E580000}"/>
    <cellStyle name="SAPBEXHLevel0X 4 8 2 4" xfId="49672" xr:uid="{00000000-0005-0000-0000-00008F580000}"/>
    <cellStyle name="SAPBEXHLevel0X 4 8 3" xfId="22178" xr:uid="{00000000-0005-0000-0000-000090580000}"/>
    <cellStyle name="SAPBEXHLevel0X 4 8 4" xfId="28641" xr:uid="{00000000-0005-0000-0000-000091580000}"/>
    <cellStyle name="SAPBEXHLevel0X 4 8 5" xfId="34653" xr:uid="{00000000-0005-0000-0000-000092580000}"/>
    <cellStyle name="SAPBEXHLevel0X 4 8 6" xfId="41691" xr:uid="{00000000-0005-0000-0000-000093580000}"/>
    <cellStyle name="SAPBEXHLevel0X 4 8 7" xfId="52404" xr:uid="{00000000-0005-0000-0000-000094580000}"/>
    <cellStyle name="SAPBEXHLevel0X 4 9" xfId="4250" xr:uid="{00000000-0005-0000-0000-000095580000}"/>
    <cellStyle name="SAPBEXHLevel0X 4 9 2" xfId="14113" xr:uid="{00000000-0005-0000-0000-000096580000}"/>
    <cellStyle name="SAPBEXHLevel0X 4 9 2 2" xfId="37586" xr:uid="{00000000-0005-0000-0000-000097580000}"/>
    <cellStyle name="SAPBEXHLevel0X 4 9 2 3" xfId="44530" xr:uid="{00000000-0005-0000-0000-000098580000}"/>
    <cellStyle name="SAPBEXHLevel0X 4 9 2 4" xfId="51495" xr:uid="{00000000-0005-0000-0000-000099580000}"/>
    <cellStyle name="SAPBEXHLevel0X 4 9 3" xfId="21175" xr:uid="{00000000-0005-0000-0000-00009A580000}"/>
    <cellStyle name="SAPBEXHLevel0X 4 9 4" xfId="27649" xr:uid="{00000000-0005-0000-0000-00009B580000}"/>
    <cellStyle name="SAPBEXHLevel0X 4 9 5" xfId="33845" xr:uid="{00000000-0005-0000-0000-00009C580000}"/>
    <cellStyle name="SAPBEXHLevel0X 4 9 6" xfId="40979" xr:uid="{00000000-0005-0000-0000-00009D580000}"/>
    <cellStyle name="SAPBEXHLevel0X 4 9 7" xfId="52388" xr:uid="{00000000-0005-0000-0000-00009E580000}"/>
    <cellStyle name="SAPBEXHLevel0X 5" xfId="620" xr:uid="{00000000-0005-0000-0000-00009F580000}"/>
    <cellStyle name="SAPBEXHLevel0X 5 2" xfId="2581" xr:uid="{00000000-0005-0000-0000-0000A0580000}"/>
    <cellStyle name="SAPBEXHLevel0X 5 2 2" xfId="12816" xr:uid="{00000000-0005-0000-0000-0000A1580000}"/>
    <cellStyle name="SAPBEXHLevel0X 5 2 2 2" xfId="20222" xr:uid="{00000000-0005-0000-0000-0000A2580000}"/>
    <cellStyle name="SAPBEXHLevel0X 5 2 2 3" xfId="26833" xr:uid="{00000000-0005-0000-0000-0000A3580000}"/>
    <cellStyle name="SAPBEXHLevel0X 5 2 3" xfId="10439" xr:uid="{00000000-0005-0000-0000-0000A4580000}"/>
    <cellStyle name="SAPBEXHLevel0X 5 2 4" xfId="13340" xr:uid="{00000000-0005-0000-0000-0000A5580000}"/>
    <cellStyle name="SAPBEXHLevel0X 5 2 5" xfId="20452" xr:uid="{00000000-0005-0000-0000-0000A6580000}"/>
    <cellStyle name="SAPBEXHLevel0X 5 2 6" xfId="38320" xr:uid="{00000000-0005-0000-0000-0000A7580000}"/>
    <cellStyle name="SAPBEXHLevel0X 5 2 7" xfId="45238" xr:uid="{00000000-0005-0000-0000-0000A8580000}"/>
    <cellStyle name="SAPBEXHLevel0X 5 2 8" xfId="50150" xr:uid="{00000000-0005-0000-0000-0000A9580000}"/>
    <cellStyle name="SAPBEXHLevel0X 5 3" xfId="11642" xr:uid="{00000000-0005-0000-0000-0000AA580000}"/>
    <cellStyle name="SAPBEXHLevel0X 5 3 2" xfId="19101" xr:uid="{00000000-0005-0000-0000-0000AB580000}"/>
    <cellStyle name="SAPBEXHLevel0X 5 3 3" xfId="25733" xr:uid="{00000000-0005-0000-0000-0000AC580000}"/>
    <cellStyle name="SAPBEXHLevel0X 5 4" xfId="9373" xr:uid="{00000000-0005-0000-0000-0000AD580000}"/>
    <cellStyle name="SAPBEXHLevel0X 5 5" xfId="14006" xr:uid="{00000000-0005-0000-0000-0000AE580000}"/>
    <cellStyle name="SAPBEXHLevel0X 5 6" xfId="34654" xr:uid="{00000000-0005-0000-0000-0000AF580000}"/>
    <cellStyle name="SAPBEXHLevel0X 5 7" xfId="41692" xr:uid="{00000000-0005-0000-0000-0000B0580000}"/>
    <cellStyle name="SAPBEXHLevel0X 5 8" xfId="54319" xr:uid="{00000000-0005-0000-0000-0000B1580000}"/>
    <cellStyle name="SAPBEXHLevel0X 6" xfId="883" xr:uid="{00000000-0005-0000-0000-0000B2580000}"/>
    <cellStyle name="SAPBEXHLevel0X 6 2" xfId="10589" xr:uid="{00000000-0005-0000-0000-0000B3580000}"/>
    <cellStyle name="SAPBEXHLevel0X 6 2 2" xfId="8940" xr:uid="{00000000-0005-0000-0000-0000B4580000}"/>
    <cellStyle name="SAPBEXHLevel0X 6 2 3" xfId="20530" xr:uid="{00000000-0005-0000-0000-0000B5580000}"/>
    <cellStyle name="SAPBEXHLevel0X 6 2 4" xfId="38269" xr:uid="{00000000-0005-0000-0000-0000B6580000}"/>
    <cellStyle name="SAPBEXHLevel0X 6 2 5" xfId="45187" xr:uid="{00000000-0005-0000-0000-0000B7580000}"/>
    <cellStyle name="SAPBEXHLevel0X 6 2 6" xfId="48032" xr:uid="{00000000-0005-0000-0000-0000B8580000}"/>
    <cellStyle name="SAPBEXHLevel0X 6 3" xfId="11762" xr:uid="{00000000-0005-0000-0000-0000B9580000}"/>
    <cellStyle name="SAPBEXHLevel0X 6 3 2" xfId="19221" xr:uid="{00000000-0005-0000-0000-0000BA580000}"/>
    <cellStyle name="SAPBEXHLevel0X 6 3 3" xfId="25853" xr:uid="{00000000-0005-0000-0000-0000BB580000}"/>
    <cellStyle name="SAPBEXHLevel0X 6 4" xfId="9583" xr:uid="{00000000-0005-0000-0000-0000BC580000}"/>
    <cellStyle name="SAPBEXHLevel0X 6 5" xfId="13347" xr:uid="{00000000-0005-0000-0000-0000BD580000}"/>
    <cellStyle name="SAPBEXHLevel0X 6 6" xfId="34603" xr:uid="{00000000-0005-0000-0000-0000BE580000}"/>
    <cellStyle name="SAPBEXHLevel0X 6 7" xfId="41641" xr:uid="{00000000-0005-0000-0000-0000BF580000}"/>
    <cellStyle name="SAPBEXHLevel0X 6 8" xfId="50310" xr:uid="{00000000-0005-0000-0000-0000C0580000}"/>
    <cellStyle name="SAPBEXHLevel0X 7" xfId="1133" xr:uid="{00000000-0005-0000-0000-0000C1580000}"/>
    <cellStyle name="SAPBEXHLevel0X 7 2" xfId="10763" xr:uid="{00000000-0005-0000-0000-0000C2580000}"/>
    <cellStyle name="SAPBEXHLevel0X 7 2 2" xfId="9064" xr:uid="{00000000-0005-0000-0000-0000C3580000}"/>
    <cellStyle name="SAPBEXHLevel0X 7 2 3" xfId="38696" xr:uid="{00000000-0005-0000-0000-0000C4580000}"/>
    <cellStyle name="SAPBEXHLevel0X 7 2 4" xfId="45614" xr:uid="{00000000-0005-0000-0000-0000C5580000}"/>
    <cellStyle name="SAPBEXHLevel0X 7 2 5" xfId="49563" xr:uid="{00000000-0005-0000-0000-0000C6580000}"/>
    <cellStyle name="SAPBEXHLevel0X 7 3" xfId="11918" xr:uid="{00000000-0005-0000-0000-0000C7580000}"/>
    <cellStyle name="SAPBEXHLevel0X 7 3 2" xfId="19377" xr:uid="{00000000-0005-0000-0000-0000C8580000}"/>
    <cellStyle name="SAPBEXHLevel0X 7 3 3" xfId="26005" xr:uid="{00000000-0005-0000-0000-0000C9580000}"/>
    <cellStyle name="SAPBEXHLevel0X 7 4" xfId="9801" xr:uid="{00000000-0005-0000-0000-0000CA580000}"/>
    <cellStyle name="SAPBEXHLevel0X 7 5" xfId="13743" xr:uid="{00000000-0005-0000-0000-0000CB580000}"/>
    <cellStyle name="SAPBEXHLevel0X 7 6" xfId="35031" xr:uid="{00000000-0005-0000-0000-0000CC580000}"/>
    <cellStyle name="SAPBEXHLevel0X 7 7" xfId="42068" xr:uid="{00000000-0005-0000-0000-0000CD580000}"/>
    <cellStyle name="SAPBEXHLevel0X 7 8" xfId="51863" xr:uid="{00000000-0005-0000-0000-0000CE580000}"/>
    <cellStyle name="SAPBEXHLevel0X 8" xfId="1280" xr:uid="{00000000-0005-0000-0000-0000CF580000}"/>
    <cellStyle name="SAPBEXHLevel0X 8 2" xfId="10152" xr:uid="{00000000-0005-0000-0000-0000D0580000}"/>
    <cellStyle name="SAPBEXHLevel0X 8 2 2" xfId="16609" xr:uid="{00000000-0005-0000-0000-0000D1580000}"/>
    <cellStyle name="SAPBEXHLevel0X 8 2 3" xfId="38959" xr:uid="{00000000-0005-0000-0000-0000D2580000}"/>
    <cellStyle name="SAPBEXHLevel0X 8 2 4" xfId="45877" xr:uid="{00000000-0005-0000-0000-0000D3580000}"/>
    <cellStyle name="SAPBEXHLevel0X 8 2 5" xfId="48667" xr:uid="{00000000-0005-0000-0000-0000D4580000}"/>
    <cellStyle name="SAPBEXHLevel0X 8 3" xfId="10906" xr:uid="{00000000-0005-0000-0000-0000D5580000}"/>
    <cellStyle name="SAPBEXHLevel0X 8 3 2" xfId="9027" xr:uid="{00000000-0005-0000-0000-0000D6580000}"/>
    <cellStyle name="SAPBEXHLevel0X 8 4" xfId="12053" xr:uid="{00000000-0005-0000-0000-0000D7580000}"/>
    <cellStyle name="SAPBEXHLevel0X 8 4 2" xfId="19512" xr:uid="{00000000-0005-0000-0000-0000D8580000}"/>
    <cellStyle name="SAPBEXHLevel0X 8 4 3" xfId="26136" xr:uid="{00000000-0005-0000-0000-0000D9580000}"/>
    <cellStyle name="SAPBEXHLevel0X 8 5" xfId="9947" xr:uid="{00000000-0005-0000-0000-0000DA580000}"/>
    <cellStyle name="SAPBEXHLevel0X 8 6" xfId="9482" xr:uid="{00000000-0005-0000-0000-0000DB580000}"/>
    <cellStyle name="SAPBEXHLevel0X 8 7" xfId="35296" xr:uid="{00000000-0005-0000-0000-0000DC580000}"/>
    <cellStyle name="SAPBEXHLevel0X 8 8" xfId="42331" xr:uid="{00000000-0005-0000-0000-0000DD580000}"/>
    <cellStyle name="SAPBEXHLevel0X 8 9" xfId="50701" xr:uid="{00000000-0005-0000-0000-0000DE580000}"/>
    <cellStyle name="SAPBEXHLevel0X 9" xfId="1470" xr:uid="{00000000-0005-0000-0000-0000DF580000}"/>
    <cellStyle name="SAPBEXHLevel0X 9 2" xfId="12131" xr:uid="{00000000-0005-0000-0000-0000E0580000}"/>
    <cellStyle name="SAPBEXHLevel0X 9 2 2" xfId="19590" xr:uid="{00000000-0005-0000-0000-0000E1580000}"/>
    <cellStyle name="SAPBEXHLevel0X 9 2 3" xfId="26213" xr:uid="{00000000-0005-0000-0000-0000E2580000}"/>
    <cellStyle name="SAPBEXHLevel0X 9 2 4" xfId="39267" xr:uid="{00000000-0005-0000-0000-0000E3580000}"/>
    <cellStyle name="SAPBEXHLevel0X 9 2 5" xfId="46185" xr:uid="{00000000-0005-0000-0000-0000E4580000}"/>
    <cellStyle name="SAPBEXHLevel0X 9 2 6" xfId="48298" xr:uid="{00000000-0005-0000-0000-0000E5580000}"/>
    <cellStyle name="SAPBEXHLevel0X 9 3" xfId="11022" xr:uid="{00000000-0005-0000-0000-0000E6580000}"/>
    <cellStyle name="SAPBEXHLevel0X 9 4" xfId="18676" xr:uid="{00000000-0005-0000-0000-0000E7580000}"/>
    <cellStyle name="SAPBEXHLevel0X 9 5" xfId="35631" xr:uid="{00000000-0005-0000-0000-0000E8580000}"/>
    <cellStyle name="SAPBEXHLevel0X 9 6" xfId="42639" xr:uid="{00000000-0005-0000-0000-0000E9580000}"/>
    <cellStyle name="SAPBEXHLevel0X 9 7" xfId="52903" xr:uid="{00000000-0005-0000-0000-0000EA580000}"/>
    <cellStyle name="SAPBEXHLevel1" xfId="270" xr:uid="{00000000-0005-0000-0000-0000EB580000}"/>
    <cellStyle name="SAPBEXHLevel1 10" xfId="1898" xr:uid="{00000000-0005-0000-0000-0000EC580000}"/>
    <cellStyle name="SAPBEXHLevel1 10 2" xfId="12252" xr:uid="{00000000-0005-0000-0000-0000ED580000}"/>
    <cellStyle name="SAPBEXHLevel1 10 2 2" xfId="19711" xr:uid="{00000000-0005-0000-0000-0000EE580000}"/>
    <cellStyle name="SAPBEXHLevel1 10 2 3" xfId="26334" xr:uid="{00000000-0005-0000-0000-0000EF580000}"/>
    <cellStyle name="SAPBEXHLevel1 10 2 4" xfId="40336" xr:uid="{00000000-0005-0000-0000-0000F0580000}"/>
    <cellStyle name="SAPBEXHLevel1 10 2 5" xfId="47254" xr:uid="{00000000-0005-0000-0000-0000F1580000}"/>
    <cellStyle name="SAPBEXHLevel1 10 2 6" xfId="47775" xr:uid="{00000000-0005-0000-0000-0000F2580000}"/>
    <cellStyle name="SAPBEXHLevel1 10 3" xfId="11320" xr:uid="{00000000-0005-0000-0000-0000F3580000}"/>
    <cellStyle name="SAPBEXHLevel1 10 4" xfId="18855" xr:uid="{00000000-0005-0000-0000-0000F4580000}"/>
    <cellStyle name="SAPBEXHLevel1 10 5" xfId="36752" xr:uid="{00000000-0005-0000-0000-0000F5580000}"/>
    <cellStyle name="SAPBEXHLevel1 10 6" xfId="43708" xr:uid="{00000000-0005-0000-0000-0000F6580000}"/>
    <cellStyle name="SAPBEXHLevel1 10 7" xfId="54454" xr:uid="{00000000-0005-0000-0000-0000F7580000}"/>
    <cellStyle name="SAPBEXHLevel1 11" xfId="2111" xr:uid="{00000000-0005-0000-0000-0000F8580000}"/>
    <cellStyle name="SAPBEXHLevel1 11 2" xfId="12375" xr:uid="{00000000-0005-0000-0000-0000F9580000}"/>
    <cellStyle name="SAPBEXHLevel1 11 2 2" xfId="19832" xr:uid="{00000000-0005-0000-0000-0000FA580000}"/>
    <cellStyle name="SAPBEXHLevel1 11 2 3" xfId="26454" xr:uid="{00000000-0005-0000-0000-0000FB580000}"/>
    <cellStyle name="SAPBEXHLevel1 11 3" xfId="10247" xr:uid="{00000000-0005-0000-0000-0000FC580000}"/>
    <cellStyle name="SAPBEXHLevel1 11 4" xfId="11297" xr:uid="{00000000-0005-0000-0000-0000FD580000}"/>
    <cellStyle name="SAPBEXHLevel1 11 5" xfId="20463" xr:uid="{00000000-0005-0000-0000-0000FE580000}"/>
    <cellStyle name="SAPBEXHLevel1 11 6" xfId="37006" xr:uid="{00000000-0005-0000-0000-0000FF580000}"/>
    <cellStyle name="SAPBEXHLevel1 11 7" xfId="43952" xr:uid="{00000000-0005-0000-0000-000000590000}"/>
    <cellStyle name="SAPBEXHLevel1 11 8" xfId="50749" xr:uid="{00000000-0005-0000-0000-000001590000}"/>
    <cellStyle name="SAPBEXHLevel1 12" xfId="2266" xr:uid="{00000000-0005-0000-0000-000002590000}"/>
    <cellStyle name="SAPBEXHLevel1 12 2" xfId="12519" xr:uid="{00000000-0005-0000-0000-000003590000}"/>
    <cellStyle name="SAPBEXHLevel1 12 3" xfId="19956" xr:uid="{00000000-0005-0000-0000-000004590000}"/>
    <cellStyle name="SAPBEXHLevel1 12 4" xfId="26574" xr:uid="{00000000-0005-0000-0000-000005590000}"/>
    <cellStyle name="SAPBEXHLevel1 13" xfId="2427" xr:uid="{00000000-0005-0000-0000-000006590000}"/>
    <cellStyle name="SAPBEXHLevel1 13 2" xfId="12667" xr:uid="{00000000-0005-0000-0000-000007590000}"/>
    <cellStyle name="SAPBEXHLevel1 13 3" xfId="20079" xr:uid="{00000000-0005-0000-0000-000008590000}"/>
    <cellStyle name="SAPBEXHLevel1 13 4" xfId="26694" xr:uid="{00000000-0005-0000-0000-000009590000}"/>
    <cellStyle name="SAPBEXHLevel1 14" xfId="3433" xr:uid="{00000000-0005-0000-0000-00000A590000}"/>
    <cellStyle name="SAPBEXHLevel1 14 2" xfId="13384" xr:uid="{00000000-0005-0000-0000-00000B590000}"/>
    <cellStyle name="SAPBEXHLevel1 14 3" xfId="20555" xr:uid="{00000000-0005-0000-0000-00000C590000}"/>
    <cellStyle name="SAPBEXHLevel1 14 4" xfId="27063" xr:uid="{00000000-0005-0000-0000-00000D590000}"/>
    <cellStyle name="SAPBEXHLevel1 15" xfId="3600" xr:uid="{00000000-0005-0000-0000-00000E590000}"/>
    <cellStyle name="SAPBEXHLevel1 15 2" xfId="13525" xr:uid="{00000000-0005-0000-0000-00000F590000}"/>
    <cellStyle name="SAPBEXHLevel1 15 3" xfId="20687" xr:uid="{00000000-0005-0000-0000-000010590000}"/>
    <cellStyle name="SAPBEXHLevel1 15 4" xfId="27186" xr:uid="{00000000-0005-0000-0000-000011590000}"/>
    <cellStyle name="SAPBEXHLevel1 16" xfId="4302" xr:uid="{00000000-0005-0000-0000-000012590000}"/>
    <cellStyle name="SAPBEXHLevel1 16 2" xfId="14165" xr:uid="{00000000-0005-0000-0000-000013590000}"/>
    <cellStyle name="SAPBEXHLevel1 16 3" xfId="21227" xr:uid="{00000000-0005-0000-0000-000014590000}"/>
    <cellStyle name="SAPBEXHLevel1 16 4" xfId="27701" xr:uid="{00000000-0005-0000-0000-000015590000}"/>
    <cellStyle name="SAPBEXHLevel1 17" xfId="4722" xr:uid="{00000000-0005-0000-0000-000016590000}"/>
    <cellStyle name="SAPBEXHLevel1 17 2" xfId="14584" xr:uid="{00000000-0005-0000-0000-000017590000}"/>
    <cellStyle name="SAPBEXHLevel1 17 3" xfId="21633" xr:uid="{00000000-0005-0000-0000-000018590000}"/>
    <cellStyle name="SAPBEXHLevel1 17 4" xfId="28103" xr:uid="{00000000-0005-0000-0000-000019590000}"/>
    <cellStyle name="SAPBEXHLevel1 18" xfId="4575" xr:uid="{00000000-0005-0000-0000-00001A590000}"/>
    <cellStyle name="SAPBEXHLevel1 18 2" xfId="14437" xr:uid="{00000000-0005-0000-0000-00001B590000}"/>
    <cellStyle name="SAPBEXHLevel1 18 3" xfId="21492" xr:uid="{00000000-0005-0000-0000-00001C590000}"/>
    <cellStyle name="SAPBEXHLevel1 18 4" xfId="27963" xr:uid="{00000000-0005-0000-0000-00001D590000}"/>
    <cellStyle name="SAPBEXHLevel1 19" xfId="4625" xr:uid="{00000000-0005-0000-0000-00001E590000}"/>
    <cellStyle name="SAPBEXHLevel1 19 2" xfId="14487" xr:uid="{00000000-0005-0000-0000-00001F590000}"/>
    <cellStyle name="SAPBEXHLevel1 19 3" xfId="21539" xr:uid="{00000000-0005-0000-0000-000020590000}"/>
    <cellStyle name="SAPBEXHLevel1 19 4" xfId="28010" xr:uid="{00000000-0005-0000-0000-000021590000}"/>
    <cellStyle name="SAPBEXHLevel1 2" xfId="499" xr:uid="{00000000-0005-0000-0000-000022590000}"/>
    <cellStyle name="SAPBEXHLevel1 2 10" xfId="2484" xr:uid="{00000000-0005-0000-0000-000023590000}"/>
    <cellStyle name="SAPBEXHLevel1 2 10 2" xfId="12723" xr:uid="{00000000-0005-0000-0000-000024590000}"/>
    <cellStyle name="SAPBEXHLevel1 2 10 3" xfId="20132" xr:uid="{00000000-0005-0000-0000-000025590000}"/>
    <cellStyle name="SAPBEXHLevel1 2 10 4" xfId="26746" xr:uid="{00000000-0005-0000-0000-000026590000}"/>
    <cellStyle name="SAPBEXHLevel1 2 11" xfId="3490" xr:uid="{00000000-0005-0000-0000-000027590000}"/>
    <cellStyle name="SAPBEXHLevel1 2 11 2" xfId="13439" xr:uid="{00000000-0005-0000-0000-000028590000}"/>
    <cellStyle name="SAPBEXHLevel1 2 11 3" xfId="20608" xr:uid="{00000000-0005-0000-0000-000029590000}"/>
    <cellStyle name="SAPBEXHLevel1 2 11 4" xfId="27115" xr:uid="{00000000-0005-0000-0000-00002A590000}"/>
    <cellStyle name="SAPBEXHLevel1 2 12" xfId="3659" xr:uid="{00000000-0005-0000-0000-00002B590000}"/>
    <cellStyle name="SAPBEXHLevel1 2 12 2" xfId="13584" xr:uid="{00000000-0005-0000-0000-00002C590000}"/>
    <cellStyle name="SAPBEXHLevel1 2 12 3" xfId="20745" xr:uid="{00000000-0005-0000-0000-00002D590000}"/>
    <cellStyle name="SAPBEXHLevel1 2 12 4" xfId="27244" xr:uid="{00000000-0005-0000-0000-00002E590000}"/>
    <cellStyle name="SAPBEXHLevel1 2 13" xfId="4399" xr:uid="{00000000-0005-0000-0000-00002F590000}"/>
    <cellStyle name="SAPBEXHLevel1 2 13 2" xfId="14261" xr:uid="{00000000-0005-0000-0000-000030590000}"/>
    <cellStyle name="SAPBEXHLevel1 2 13 3" xfId="21321" xr:uid="{00000000-0005-0000-0000-000031590000}"/>
    <cellStyle name="SAPBEXHLevel1 2 13 4" xfId="27795" xr:uid="{00000000-0005-0000-0000-000032590000}"/>
    <cellStyle name="SAPBEXHLevel1 2 14" xfId="4559" xr:uid="{00000000-0005-0000-0000-000033590000}"/>
    <cellStyle name="SAPBEXHLevel1 2 14 2" xfId="14421" xr:uid="{00000000-0005-0000-0000-000034590000}"/>
    <cellStyle name="SAPBEXHLevel1 2 14 3" xfId="21477" xr:uid="{00000000-0005-0000-0000-000035590000}"/>
    <cellStyle name="SAPBEXHLevel1 2 14 4" xfId="27948" xr:uid="{00000000-0005-0000-0000-000036590000}"/>
    <cellStyle name="SAPBEXHLevel1 2 15" xfId="4850" xr:uid="{00000000-0005-0000-0000-000037590000}"/>
    <cellStyle name="SAPBEXHLevel1 2 15 2" xfId="14712" xr:uid="{00000000-0005-0000-0000-000038590000}"/>
    <cellStyle name="SAPBEXHLevel1 2 15 3" xfId="21761" xr:uid="{00000000-0005-0000-0000-000039590000}"/>
    <cellStyle name="SAPBEXHLevel1 2 15 4" xfId="28228" xr:uid="{00000000-0005-0000-0000-00003A590000}"/>
    <cellStyle name="SAPBEXHLevel1 2 16" xfId="4715" xr:uid="{00000000-0005-0000-0000-00003B590000}"/>
    <cellStyle name="SAPBEXHLevel1 2 16 2" xfId="14577" xr:uid="{00000000-0005-0000-0000-00003C590000}"/>
    <cellStyle name="SAPBEXHLevel1 2 16 3" xfId="21626" xr:uid="{00000000-0005-0000-0000-00003D590000}"/>
    <cellStyle name="SAPBEXHLevel1 2 16 4" xfId="28096" xr:uid="{00000000-0005-0000-0000-00003E590000}"/>
    <cellStyle name="SAPBEXHLevel1 2 17" xfId="5751" xr:uid="{00000000-0005-0000-0000-00003F590000}"/>
    <cellStyle name="SAPBEXHLevel1 2 17 2" xfId="15605" xr:uid="{00000000-0005-0000-0000-000040590000}"/>
    <cellStyle name="SAPBEXHLevel1 2 17 3" xfId="22633" xr:uid="{00000000-0005-0000-0000-000041590000}"/>
    <cellStyle name="SAPBEXHLevel1 2 17 4" xfId="29094" xr:uid="{00000000-0005-0000-0000-000042590000}"/>
    <cellStyle name="SAPBEXHLevel1 2 18" xfId="7254" xr:uid="{00000000-0005-0000-0000-000043590000}"/>
    <cellStyle name="SAPBEXHLevel1 2 18 2" xfId="17042" xr:uid="{00000000-0005-0000-0000-000044590000}"/>
    <cellStyle name="SAPBEXHLevel1 2 18 3" xfId="24004" xr:uid="{00000000-0005-0000-0000-000045590000}"/>
    <cellStyle name="SAPBEXHLevel1 2 18 4" xfId="30436" xr:uid="{00000000-0005-0000-0000-000046590000}"/>
    <cellStyle name="SAPBEXHLevel1 2 19" xfId="7597" xr:uid="{00000000-0005-0000-0000-000047590000}"/>
    <cellStyle name="SAPBEXHLevel1 2 19 2" xfId="17382" xr:uid="{00000000-0005-0000-0000-000048590000}"/>
    <cellStyle name="SAPBEXHLevel1 2 19 3" xfId="24342" xr:uid="{00000000-0005-0000-0000-000049590000}"/>
    <cellStyle name="SAPBEXHLevel1 2 19 4" xfId="30770" xr:uid="{00000000-0005-0000-0000-00004A590000}"/>
    <cellStyle name="SAPBEXHLevel1 2 2" xfId="676" xr:uid="{00000000-0005-0000-0000-00004B590000}"/>
    <cellStyle name="SAPBEXHLevel1 2 2 10" xfId="4522" xr:uid="{00000000-0005-0000-0000-00004C590000}"/>
    <cellStyle name="SAPBEXHLevel1 2 2 10 2" xfId="14384" xr:uid="{00000000-0005-0000-0000-00004D590000}"/>
    <cellStyle name="SAPBEXHLevel1 2 2 10 2 2" xfId="38528" xr:uid="{00000000-0005-0000-0000-00004E590000}"/>
    <cellStyle name="SAPBEXHLevel1 2 2 10 2 3" xfId="45446" xr:uid="{00000000-0005-0000-0000-00004F590000}"/>
    <cellStyle name="SAPBEXHLevel1 2 2 10 2 4" xfId="48227" xr:uid="{00000000-0005-0000-0000-000050590000}"/>
    <cellStyle name="SAPBEXHLevel1 2 2 10 3" xfId="21440" xr:uid="{00000000-0005-0000-0000-000051590000}"/>
    <cellStyle name="SAPBEXHLevel1 2 2 10 4" xfId="27913" xr:uid="{00000000-0005-0000-0000-000052590000}"/>
    <cellStyle name="SAPBEXHLevel1 2 2 10 5" xfId="34862" xr:uid="{00000000-0005-0000-0000-000053590000}"/>
    <cellStyle name="SAPBEXHLevel1 2 2 10 6" xfId="41900" xr:uid="{00000000-0005-0000-0000-000054590000}"/>
    <cellStyle name="SAPBEXHLevel1 2 2 10 7" xfId="50476" xr:uid="{00000000-0005-0000-0000-000055590000}"/>
    <cellStyle name="SAPBEXHLevel1 2 2 11" xfId="6573" xr:uid="{00000000-0005-0000-0000-000056590000}"/>
    <cellStyle name="SAPBEXHLevel1 2 2 11 2" xfId="16416" xr:uid="{00000000-0005-0000-0000-000057590000}"/>
    <cellStyle name="SAPBEXHLevel1 2 2 11 2 2" xfId="38977" xr:uid="{00000000-0005-0000-0000-000058590000}"/>
    <cellStyle name="SAPBEXHLevel1 2 2 11 2 3" xfId="45895" xr:uid="{00000000-0005-0000-0000-000059590000}"/>
    <cellStyle name="SAPBEXHLevel1 2 2 11 2 4" xfId="50077" xr:uid="{00000000-0005-0000-0000-00005A590000}"/>
    <cellStyle name="SAPBEXHLevel1 2 2 11 3" xfId="23420" xr:uid="{00000000-0005-0000-0000-00005B590000}"/>
    <cellStyle name="SAPBEXHLevel1 2 2 11 4" xfId="29869" xr:uid="{00000000-0005-0000-0000-00005C590000}"/>
    <cellStyle name="SAPBEXHLevel1 2 2 11 5" xfId="35314" xr:uid="{00000000-0005-0000-0000-00005D590000}"/>
    <cellStyle name="SAPBEXHLevel1 2 2 11 6" xfId="42349" xr:uid="{00000000-0005-0000-0000-00005E590000}"/>
    <cellStyle name="SAPBEXHLevel1 2 2 11 7" xfId="54069" xr:uid="{00000000-0005-0000-0000-00005F590000}"/>
    <cellStyle name="SAPBEXHLevel1 2 2 12" xfId="5544" xr:uid="{00000000-0005-0000-0000-000060590000}"/>
    <cellStyle name="SAPBEXHLevel1 2 2 12 2" xfId="15400" xr:uid="{00000000-0005-0000-0000-000061590000}"/>
    <cellStyle name="SAPBEXHLevel1 2 2 12 2 2" xfId="38950" xr:uid="{00000000-0005-0000-0000-000062590000}"/>
    <cellStyle name="SAPBEXHLevel1 2 2 12 2 3" xfId="45868" xr:uid="{00000000-0005-0000-0000-000063590000}"/>
    <cellStyle name="SAPBEXHLevel1 2 2 12 2 4" xfId="49954" xr:uid="{00000000-0005-0000-0000-000064590000}"/>
    <cellStyle name="SAPBEXHLevel1 2 2 12 3" xfId="22436" xr:uid="{00000000-0005-0000-0000-000065590000}"/>
    <cellStyle name="SAPBEXHLevel1 2 2 12 4" xfId="28898" xr:uid="{00000000-0005-0000-0000-000066590000}"/>
    <cellStyle name="SAPBEXHLevel1 2 2 12 5" xfId="35287" xr:uid="{00000000-0005-0000-0000-000067590000}"/>
    <cellStyle name="SAPBEXHLevel1 2 2 12 6" xfId="42322" xr:uid="{00000000-0005-0000-0000-000068590000}"/>
    <cellStyle name="SAPBEXHLevel1 2 2 12 7" xfId="53255" xr:uid="{00000000-0005-0000-0000-000069590000}"/>
    <cellStyle name="SAPBEXHLevel1 2 2 13" xfId="6911" xr:uid="{00000000-0005-0000-0000-00006A590000}"/>
    <cellStyle name="SAPBEXHLevel1 2 2 13 2" xfId="16701" xr:uid="{00000000-0005-0000-0000-00006B590000}"/>
    <cellStyle name="SAPBEXHLevel1 2 2 13 2 2" xfId="39845" xr:uid="{00000000-0005-0000-0000-00006C590000}"/>
    <cellStyle name="SAPBEXHLevel1 2 2 13 2 3" xfId="46763" xr:uid="{00000000-0005-0000-0000-00006D590000}"/>
    <cellStyle name="SAPBEXHLevel1 2 2 13 2 4" xfId="48891" xr:uid="{00000000-0005-0000-0000-00006E590000}"/>
    <cellStyle name="SAPBEXHLevel1 2 2 13 3" xfId="23669" xr:uid="{00000000-0005-0000-0000-00006F590000}"/>
    <cellStyle name="SAPBEXHLevel1 2 2 13 4" xfId="30106" xr:uid="{00000000-0005-0000-0000-000070590000}"/>
    <cellStyle name="SAPBEXHLevel1 2 2 13 5" xfId="36230" xr:uid="{00000000-0005-0000-0000-000071590000}"/>
    <cellStyle name="SAPBEXHLevel1 2 2 13 6" xfId="43217" xr:uid="{00000000-0005-0000-0000-000072590000}"/>
    <cellStyle name="SAPBEXHLevel1 2 2 13 7" xfId="52810" xr:uid="{00000000-0005-0000-0000-000073590000}"/>
    <cellStyle name="SAPBEXHLevel1 2 2 14" xfId="5565" xr:uid="{00000000-0005-0000-0000-000074590000}"/>
    <cellStyle name="SAPBEXHLevel1 2 2 14 2" xfId="15421" xr:uid="{00000000-0005-0000-0000-000075590000}"/>
    <cellStyle name="SAPBEXHLevel1 2 2 14 2 2" xfId="39211" xr:uid="{00000000-0005-0000-0000-000076590000}"/>
    <cellStyle name="SAPBEXHLevel1 2 2 14 2 3" xfId="46129" xr:uid="{00000000-0005-0000-0000-000077590000}"/>
    <cellStyle name="SAPBEXHLevel1 2 2 14 2 4" xfId="48471" xr:uid="{00000000-0005-0000-0000-000078590000}"/>
    <cellStyle name="SAPBEXHLevel1 2 2 14 3" xfId="22456" xr:uid="{00000000-0005-0000-0000-000079590000}"/>
    <cellStyle name="SAPBEXHLevel1 2 2 14 4" xfId="28918" xr:uid="{00000000-0005-0000-0000-00007A590000}"/>
    <cellStyle name="SAPBEXHLevel1 2 2 14 5" xfId="35575" xr:uid="{00000000-0005-0000-0000-00007B590000}"/>
    <cellStyle name="SAPBEXHLevel1 2 2 14 6" xfId="42583" xr:uid="{00000000-0005-0000-0000-00007C590000}"/>
    <cellStyle name="SAPBEXHLevel1 2 2 14 7" xfId="52734" xr:uid="{00000000-0005-0000-0000-00007D590000}"/>
    <cellStyle name="SAPBEXHLevel1 2 2 15" xfId="6067" xr:uid="{00000000-0005-0000-0000-00007E590000}"/>
    <cellStyle name="SAPBEXHLevel1 2 2 15 2" xfId="15915" xr:uid="{00000000-0005-0000-0000-00007F590000}"/>
    <cellStyle name="SAPBEXHLevel1 2 2 15 2 2" xfId="39704" xr:uid="{00000000-0005-0000-0000-000080590000}"/>
    <cellStyle name="SAPBEXHLevel1 2 2 15 2 3" xfId="46622" xr:uid="{00000000-0005-0000-0000-000081590000}"/>
    <cellStyle name="SAPBEXHLevel1 2 2 15 2 4" xfId="49571" xr:uid="{00000000-0005-0000-0000-000082590000}"/>
    <cellStyle name="SAPBEXHLevel1 2 2 15 3" xfId="22935" xr:uid="{00000000-0005-0000-0000-000083590000}"/>
    <cellStyle name="SAPBEXHLevel1 2 2 15 4" xfId="29394" xr:uid="{00000000-0005-0000-0000-000084590000}"/>
    <cellStyle name="SAPBEXHLevel1 2 2 15 5" xfId="36079" xr:uid="{00000000-0005-0000-0000-000085590000}"/>
    <cellStyle name="SAPBEXHLevel1 2 2 15 6" xfId="43076" xr:uid="{00000000-0005-0000-0000-000086590000}"/>
    <cellStyle name="SAPBEXHLevel1 2 2 15 7" xfId="51674" xr:uid="{00000000-0005-0000-0000-000087590000}"/>
    <cellStyle name="SAPBEXHLevel1 2 2 16" xfId="7031" xr:uid="{00000000-0005-0000-0000-000088590000}"/>
    <cellStyle name="SAPBEXHLevel1 2 2 16 2" xfId="16821" xr:uid="{00000000-0005-0000-0000-000089590000}"/>
    <cellStyle name="SAPBEXHLevel1 2 2 16 2 2" xfId="39648" xr:uid="{00000000-0005-0000-0000-00008A590000}"/>
    <cellStyle name="SAPBEXHLevel1 2 2 16 2 3" xfId="46566" xr:uid="{00000000-0005-0000-0000-00008B590000}"/>
    <cellStyle name="SAPBEXHLevel1 2 2 16 2 4" xfId="50246" xr:uid="{00000000-0005-0000-0000-00008C590000}"/>
    <cellStyle name="SAPBEXHLevel1 2 2 16 3" xfId="23788" xr:uid="{00000000-0005-0000-0000-00008D590000}"/>
    <cellStyle name="SAPBEXHLevel1 2 2 16 4" xfId="30224" xr:uid="{00000000-0005-0000-0000-00008E590000}"/>
    <cellStyle name="SAPBEXHLevel1 2 2 16 5" xfId="36021" xr:uid="{00000000-0005-0000-0000-00008F590000}"/>
    <cellStyle name="SAPBEXHLevel1 2 2 16 6" xfId="43020" xr:uid="{00000000-0005-0000-0000-000090590000}"/>
    <cellStyle name="SAPBEXHLevel1 2 2 16 7" xfId="54006" xr:uid="{00000000-0005-0000-0000-000091590000}"/>
    <cellStyle name="SAPBEXHLevel1 2 2 17" xfId="7396" xr:uid="{00000000-0005-0000-0000-000092590000}"/>
    <cellStyle name="SAPBEXHLevel1 2 2 17 2" xfId="17182" xr:uid="{00000000-0005-0000-0000-000093590000}"/>
    <cellStyle name="SAPBEXHLevel1 2 2 17 2 2" xfId="39778" xr:uid="{00000000-0005-0000-0000-000094590000}"/>
    <cellStyle name="SAPBEXHLevel1 2 2 17 2 3" xfId="46696" xr:uid="{00000000-0005-0000-0000-000095590000}"/>
    <cellStyle name="SAPBEXHLevel1 2 2 17 2 4" xfId="48787" xr:uid="{00000000-0005-0000-0000-000096590000}"/>
    <cellStyle name="SAPBEXHLevel1 2 2 17 3" xfId="24144" xr:uid="{00000000-0005-0000-0000-000097590000}"/>
    <cellStyle name="SAPBEXHLevel1 2 2 17 4" xfId="30572" xr:uid="{00000000-0005-0000-0000-000098590000}"/>
    <cellStyle name="SAPBEXHLevel1 2 2 17 5" xfId="36159" xr:uid="{00000000-0005-0000-0000-000099590000}"/>
    <cellStyle name="SAPBEXHLevel1 2 2 17 6" xfId="43150" xr:uid="{00000000-0005-0000-0000-00009A590000}"/>
    <cellStyle name="SAPBEXHLevel1 2 2 17 7" xfId="50332" xr:uid="{00000000-0005-0000-0000-00009B590000}"/>
    <cellStyle name="SAPBEXHLevel1 2 2 18" xfId="5503" xr:uid="{00000000-0005-0000-0000-00009C590000}"/>
    <cellStyle name="SAPBEXHLevel1 2 2 18 2" xfId="15359" xr:uid="{00000000-0005-0000-0000-00009D590000}"/>
    <cellStyle name="SAPBEXHLevel1 2 2 18 2 2" xfId="39595" xr:uid="{00000000-0005-0000-0000-00009E590000}"/>
    <cellStyle name="SAPBEXHLevel1 2 2 18 2 3" xfId="46513" xr:uid="{00000000-0005-0000-0000-00009F590000}"/>
    <cellStyle name="SAPBEXHLevel1 2 2 18 2 4" xfId="47648" xr:uid="{00000000-0005-0000-0000-0000A0590000}"/>
    <cellStyle name="SAPBEXHLevel1 2 2 18 3" xfId="22395" xr:uid="{00000000-0005-0000-0000-0000A1590000}"/>
    <cellStyle name="SAPBEXHLevel1 2 2 18 4" xfId="28857" xr:uid="{00000000-0005-0000-0000-0000A2590000}"/>
    <cellStyle name="SAPBEXHLevel1 2 2 18 5" xfId="35968" xr:uid="{00000000-0005-0000-0000-0000A3590000}"/>
    <cellStyle name="SAPBEXHLevel1 2 2 18 6" xfId="42967" xr:uid="{00000000-0005-0000-0000-0000A4590000}"/>
    <cellStyle name="SAPBEXHLevel1 2 2 18 7" xfId="53937" xr:uid="{00000000-0005-0000-0000-0000A5590000}"/>
    <cellStyle name="SAPBEXHLevel1 2 2 19" xfId="7536" xr:uid="{00000000-0005-0000-0000-0000A6590000}"/>
    <cellStyle name="SAPBEXHLevel1 2 2 19 2" xfId="17321" xr:uid="{00000000-0005-0000-0000-0000A7590000}"/>
    <cellStyle name="SAPBEXHLevel1 2 2 19 2 2" xfId="39600" xr:uid="{00000000-0005-0000-0000-0000A8590000}"/>
    <cellStyle name="SAPBEXHLevel1 2 2 19 2 3" xfId="46518" xr:uid="{00000000-0005-0000-0000-0000A9590000}"/>
    <cellStyle name="SAPBEXHLevel1 2 2 19 2 4" xfId="49324" xr:uid="{00000000-0005-0000-0000-0000AA590000}"/>
    <cellStyle name="SAPBEXHLevel1 2 2 19 3" xfId="24283" xr:uid="{00000000-0005-0000-0000-0000AB590000}"/>
    <cellStyle name="SAPBEXHLevel1 2 2 19 4" xfId="30711" xr:uid="{00000000-0005-0000-0000-0000AC590000}"/>
    <cellStyle name="SAPBEXHLevel1 2 2 19 5" xfId="35973" xr:uid="{00000000-0005-0000-0000-0000AD590000}"/>
    <cellStyle name="SAPBEXHLevel1 2 2 19 6" xfId="42972" xr:uid="{00000000-0005-0000-0000-0000AE590000}"/>
    <cellStyle name="SAPBEXHLevel1 2 2 19 7" xfId="51991" xr:uid="{00000000-0005-0000-0000-0000AF590000}"/>
    <cellStyle name="SAPBEXHLevel1 2 2 2" xfId="2670" xr:uid="{00000000-0005-0000-0000-0000B0590000}"/>
    <cellStyle name="SAPBEXHLevel1 2 2 2 2" xfId="12903" xr:uid="{00000000-0005-0000-0000-0000B1590000}"/>
    <cellStyle name="SAPBEXHLevel1 2 2 2 2 2" xfId="20306" xr:uid="{00000000-0005-0000-0000-0000B2590000}"/>
    <cellStyle name="SAPBEXHLevel1 2 2 2 2 3" xfId="26916" xr:uid="{00000000-0005-0000-0000-0000B3590000}"/>
    <cellStyle name="SAPBEXHLevel1 2 2 2 2 4" xfId="37428" xr:uid="{00000000-0005-0000-0000-0000B4590000}"/>
    <cellStyle name="SAPBEXHLevel1 2 2 2 2 5" xfId="44373" xr:uid="{00000000-0005-0000-0000-0000B5590000}"/>
    <cellStyle name="SAPBEXHLevel1 2 2 2 2 6" xfId="51234" xr:uid="{00000000-0005-0000-0000-0000B6590000}"/>
    <cellStyle name="SAPBEXHLevel1 2 2 2 3" xfId="10495" xr:uid="{00000000-0005-0000-0000-0000B7590000}"/>
    <cellStyle name="SAPBEXHLevel1 2 2 2 4" xfId="10034" xr:uid="{00000000-0005-0000-0000-0000B8590000}"/>
    <cellStyle name="SAPBEXHLevel1 2 2 2 5" xfId="13274" xr:uid="{00000000-0005-0000-0000-0000B9590000}"/>
    <cellStyle name="SAPBEXHLevel1 2 2 2 6" xfId="33685" xr:uid="{00000000-0005-0000-0000-0000BA590000}"/>
    <cellStyle name="SAPBEXHLevel1 2 2 2 7" xfId="40820" xr:uid="{00000000-0005-0000-0000-0000BB590000}"/>
    <cellStyle name="SAPBEXHLevel1 2 2 2 8" xfId="50293" xr:uid="{00000000-0005-0000-0000-0000BC590000}"/>
    <cellStyle name="SAPBEXHLevel1 2 2 20" xfId="6072" xr:uid="{00000000-0005-0000-0000-0000BD590000}"/>
    <cellStyle name="SAPBEXHLevel1 2 2 20 2" xfId="15920" xr:uid="{00000000-0005-0000-0000-0000BE590000}"/>
    <cellStyle name="SAPBEXHLevel1 2 2 20 2 2" xfId="39582" xr:uid="{00000000-0005-0000-0000-0000BF590000}"/>
    <cellStyle name="SAPBEXHLevel1 2 2 20 2 3" xfId="46500" xr:uid="{00000000-0005-0000-0000-0000C0590000}"/>
    <cellStyle name="SAPBEXHLevel1 2 2 20 2 4" xfId="50927" xr:uid="{00000000-0005-0000-0000-0000C1590000}"/>
    <cellStyle name="SAPBEXHLevel1 2 2 20 3" xfId="22940" xr:uid="{00000000-0005-0000-0000-0000C2590000}"/>
    <cellStyle name="SAPBEXHLevel1 2 2 20 4" xfId="29399" xr:uid="{00000000-0005-0000-0000-0000C3590000}"/>
    <cellStyle name="SAPBEXHLevel1 2 2 20 5" xfId="35955" xr:uid="{00000000-0005-0000-0000-0000C4590000}"/>
    <cellStyle name="SAPBEXHLevel1 2 2 20 6" xfId="42954" xr:uid="{00000000-0005-0000-0000-0000C5590000}"/>
    <cellStyle name="SAPBEXHLevel1 2 2 20 7" xfId="52643" xr:uid="{00000000-0005-0000-0000-0000C6590000}"/>
    <cellStyle name="SAPBEXHLevel1 2 2 21" xfId="6016" xr:uid="{00000000-0005-0000-0000-0000C7590000}"/>
    <cellStyle name="SAPBEXHLevel1 2 2 21 2" xfId="15866" xr:uid="{00000000-0005-0000-0000-0000C8590000}"/>
    <cellStyle name="SAPBEXHLevel1 2 2 21 2 2" xfId="40440" xr:uid="{00000000-0005-0000-0000-0000C9590000}"/>
    <cellStyle name="SAPBEXHLevel1 2 2 21 2 3" xfId="47358" xr:uid="{00000000-0005-0000-0000-0000CA590000}"/>
    <cellStyle name="SAPBEXHLevel1 2 2 21 2 4" xfId="49061" xr:uid="{00000000-0005-0000-0000-0000CB590000}"/>
    <cellStyle name="SAPBEXHLevel1 2 2 21 3" xfId="22888" xr:uid="{00000000-0005-0000-0000-0000CC590000}"/>
    <cellStyle name="SAPBEXHLevel1 2 2 21 4" xfId="29349" xr:uid="{00000000-0005-0000-0000-0000CD590000}"/>
    <cellStyle name="SAPBEXHLevel1 2 2 21 5" xfId="36856" xr:uid="{00000000-0005-0000-0000-0000CE590000}"/>
    <cellStyle name="SAPBEXHLevel1 2 2 21 6" xfId="43812" xr:uid="{00000000-0005-0000-0000-0000CF590000}"/>
    <cellStyle name="SAPBEXHLevel1 2 2 21 7" xfId="51395" xr:uid="{00000000-0005-0000-0000-0000D0590000}"/>
    <cellStyle name="SAPBEXHLevel1 2 2 22" xfId="5838" xr:uid="{00000000-0005-0000-0000-0000D1590000}"/>
    <cellStyle name="SAPBEXHLevel1 2 2 22 2" xfId="15691" xr:uid="{00000000-0005-0000-0000-0000D2590000}"/>
    <cellStyle name="SAPBEXHLevel1 2 2 22 3" xfId="22717" xr:uid="{00000000-0005-0000-0000-0000D3590000}"/>
    <cellStyle name="SAPBEXHLevel1 2 2 22 4" xfId="29178" xr:uid="{00000000-0005-0000-0000-0000D4590000}"/>
    <cellStyle name="SAPBEXHLevel1 2 2 22 5" xfId="37110" xr:uid="{00000000-0005-0000-0000-0000D5590000}"/>
    <cellStyle name="SAPBEXHLevel1 2 2 22 6" xfId="44056" xr:uid="{00000000-0005-0000-0000-0000D6590000}"/>
    <cellStyle name="SAPBEXHLevel1 2 2 22 7" xfId="50703" xr:uid="{00000000-0005-0000-0000-0000D7590000}"/>
    <cellStyle name="SAPBEXHLevel1 2 2 23" xfId="8414" xr:uid="{00000000-0005-0000-0000-0000D8590000}"/>
    <cellStyle name="SAPBEXHLevel1 2 2 23 2" xfId="18198" xr:uid="{00000000-0005-0000-0000-0000D9590000}"/>
    <cellStyle name="SAPBEXHLevel1 2 2 23 3" xfId="25135" xr:uid="{00000000-0005-0000-0000-0000DA590000}"/>
    <cellStyle name="SAPBEXHLevel1 2 2 23 4" xfId="31548" xr:uid="{00000000-0005-0000-0000-0000DB590000}"/>
    <cellStyle name="SAPBEXHLevel1 2 2 24" xfId="7819" xr:uid="{00000000-0005-0000-0000-0000DC590000}"/>
    <cellStyle name="SAPBEXHLevel1 2 2 24 2" xfId="17604" xr:uid="{00000000-0005-0000-0000-0000DD590000}"/>
    <cellStyle name="SAPBEXHLevel1 2 2 24 3" xfId="24558" xr:uid="{00000000-0005-0000-0000-0000DE590000}"/>
    <cellStyle name="SAPBEXHLevel1 2 2 24 4" xfId="30983" xr:uid="{00000000-0005-0000-0000-0000DF590000}"/>
    <cellStyle name="SAPBEXHLevel1 2 2 25" xfId="7702" xr:uid="{00000000-0005-0000-0000-0000E0590000}"/>
    <cellStyle name="SAPBEXHLevel1 2 2 25 2" xfId="17487" xr:uid="{00000000-0005-0000-0000-0000E1590000}"/>
    <cellStyle name="SAPBEXHLevel1 2 2 25 3" xfId="24444" xr:uid="{00000000-0005-0000-0000-0000E2590000}"/>
    <cellStyle name="SAPBEXHLevel1 2 2 25 4" xfId="30870" xr:uid="{00000000-0005-0000-0000-0000E3590000}"/>
    <cellStyle name="SAPBEXHLevel1 2 2 26" xfId="8307" xr:uid="{00000000-0005-0000-0000-0000E4590000}"/>
    <cellStyle name="SAPBEXHLevel1 2 2 26 2" xfId="18091" xr:uid="{00000000-0005-0000-0000-0000E5590000}"/>
    <cellStyle name="SAPBEXHLevel1 2 2 26 3" xfId="25032" xr:uid="{00000000-0005-0000-0000-0000E6590000}"/>
    <cellStyle name="SAPBEXHLevel1 2 2 26 4" xfId="31448" xr:uid="{00000000-0005-0000-0000-0000E7590000}"/>
    <cellStyle name="SAPBEXHLevel1 2 2 27" xfId="8389" xr:uid="{00000000-0005-0000-0000-0000E8590000}"/>
    <cellStyle name="SAPBEXHLevel1 2 2 27 2" xfId="18173" xr:uid="{00000000-0005-0000-0000-0000E9590000}"/>
    <cellStyle name="SAPBEXHLevel1 2 2 27 3" xfId="25111" xr:uid="{00000000-0005-0000-0000-0000EA590000}"/>
    <cellStyle name="SAPBEXHLevel1 2 2 27 4" xfId="31525" xr:uid="{00000000-0005-0000-0000-0000EB590000}"/>
    <cellStyle name="SAPBEXHLevel1 2 2 28" xfId="8717" xr:uid="{00000000-0005-0000-0000-0000EC590000}"/>
    <cellStyle name="SAPBEXHLevel1 2 2 28 2" xfId="18501" xr:uid="{00000000-0005-0000-0000-0000ED590000}"/>
    <cellStyle name="SAPBEXHLevel1 2 2 28 3" xfId="25434" xr:uid="{00000000-0005-0000-0000-0000EE590000}"/>
    <cellStyle name="SAPBEXHLevel1 2 2 28 4" xfId="31846" xr:uid="{00000000-0005-0000-0000-0000EF590000}"/>
    <cellStyle name="SAPBEXHLevel1 2 2 29" xfId="8872" xr:uid="{00000000-0005-0000-0000-0000F0590000}"/>
    <cellStyle name="SAPBEXHLevel1 2 2 29 2" xfId="18655" xr:uid="{00000000-0005-0000-0000-0000F1590000}"/>
    <cellStyle name="SAPBEXHLevel1 2 2 29 3" xfId="25581" xr:uid="{00000000-0005-0000-0000-0000F2590000}"/>
    <cellStyle name="SAPBEXHLevel1 2 2 29 4" xfId="31991" xr:uid="{00000000-0005-0000-0000-0000F3590000}"/>
    <cellStyle name="SAPBEXHLevel1 2 2 3" xfId="3718" xr:uid="{00000000-0005-0000-0000-0000F4590000}"/>
    <cellStyle name="SAPBEXHLevel1 2 2 3 2" xfId="13641" xr:uid="{00000000-0005-0000-0000-0000F5590000}"/>
    <cellStyle name="SAPBEXHLevel1 2 2 3 2 2" xfId="37302" xr:uid="{00000000-0005-0000-0000-0000F6590000}"/>
    <cellStyle name="SAPBEXHLevel1 2 2 3 2 3" xfId="44248" xr:uid="{00000000-0005-0000-0000-0000F7590000}"/>
    <cellStyle name="SAPBEXHLevel1 2 2 3 2 4" xfId="53634" xr:uid="{00000000-0005-0000-0000-0000F8590000}"/>
    <cellStyle name="SAPBEXHLevel1 2 2 3 3" xfId="20797" xr:uid="{00000000-0005-0000-0000-0000F9590000}"/>
    <cellStyle name="SAPBEXHLevel1 2 2 3 4" xfId="27296" xr:uid="{00000000-0005-0000-0000-0000FA590000}"/>
    <cellStyle name="SAPBEXHLevel1 2 2 3 5" xfId="33554" xr:uid="{00000000-0005-0000-0000-0000FB590000}"/>
    <cellStyle name="SAPBEXHLevel1 2 2 3 6" xfId="40690" xr:uid="{00000000-0005-0000-0000-0000FC590000}"/>
    <cellStyle name="SAPBEXHLevel1 2 2 3 7" xfId="51156" xr:uid="{00000000-0005-0000-0000-0000FD590000}"/>
    <cellStyle name="SAPBEXHLevel1 2 2 30" xfId="11695" xr:uid="{00000000-0005-0000-0000-0000FE590000}"/>
    <cellStyle name="SAPBEXHLevel1 2 2 30 2" xfId="19154" xr:uid="{00000000-0005-0000-0000-0000FF590000}"/>
    <cellStyle name="SAPBEXHLevel1 2 2 30 3" xfId="25786" xr:uid="{00000000-0005-0000-0000-0000005A0000}"/>
    <cellStyle name="SAPBEXHLevel1 2 2 31" xfId="9428" xr:uid="{00000000-0005-0000-0000-0000015A0000}"/>
    <cellStyle name="SAPBEXHLevel1 2 2 32" xfId="11501" xr:uid="{00000000-0005-0000-0000-0000025A0000}"/>
    <cellStyle name="SAPBEXHLevel1 2 2 33" xfId="32157" xr:uid="{00000000-0005-0000-0000-0000035A0000}"/>
    <cellStyle name="SAPBEXHLevel1 2 2 34" xfId="32271" xr:uid="{00000000-0005-0000-0000-0000045A0000}"/>
    <cellStyle name="SAPBEXHLevel1 2 2 35" xfId="47866" xr:uid="{00000000-0005-0000-0000-0000055A0000}"/>
    <cellStyle name="SAPBEXHLevel1 2 2 4" xfId="3985" xr:uid="{00000000-0005-0000-0000-0000065A0000}"/>
    <cellStyle name="SAPBEXHLevel1 2 2 4 2" xfId="13872" xr:uid="{00000000-0005-0000-0000-0000075A0000}"/>
    <cellStyle name="SAPBEXHLevel1 2 2 4 2 2" xfId="38015" xr:uid="{00000000-0005-0000-0000-0000085A0000}"/>
    <cellStyle name="SAPBEXHLevel1 2 2 4 2 3" xfId="44942" xr:uid="{00000000-0005-0000-0000-0000095A0000}"/>
    <cellStyle name="SAPBEXHLevel1 2 2 4 2 4" xfId="48235" xr:uid="{00000000-0005-0000-0000-00000A5A0000}"/>
    <cellStyle name="SAPBEXHLevel1 2 2 4 3" xfId="20968" xr:uid="{00000000-0005-0000-0000-00000B5A0000}"/>
    <cellStyle name="SAPBEXHLevel1 2 2 4 4" xfId="27464" xr:uid="{00000000-0005-0000-0000-00000C5A0000}"/>
    <cellStyle name="SAPBEXHLevel1 2 2 4 5" xfId="34350" xr:uid="{00000000-0005-0000-0000-00000D5A0000}"/>
    <cellStyle name="SAPBEXHLevel1 2 2 4 6" xfId="41396" xr:uid="{00000000-0005-0000-0000-00000E5A0000}"/>
    <cellStyle name="SAPBEXHLevel1 2 2 4 7" xfId="54130" xr:uid="{00000000-0005-0000-0000-00000F5A0000}"/>
    <cellStyle name="SAPBEXHLevel1 2 2 5" xfId="4950" xr:uid="{00000000-0005-0000-0000-0000105A0000}"/>
    <cellStyle name="SAPBEXHLevel1 2 2 5 2" xfId="14807" xr:uid="{00000000-0005-0000-0000-0000115A0000}"/>
    <cellStyle name="SAPBEXHLevel1 2 2 5 2 2" xfId="37622" xr:uid="{00000000-0005-0000-0000-0000125A0000}"/>
    <cellStyle name="SAPBEXHLevel1 2 2 5 2 3" xfId="44566" xr:uid="{00000000-0005-0000-0000-0000135A0000}"/>
    <cellStyle name="SAPBEXHLevel1 2 2 5 2 4" xfId="52828" xr:uid="{00000000-0005-0000-0000-0000145A0000}"/>
    <cellStyle name="SAPBEXHLevel1 2 2 5 3" xfId="21853" xr:uid="{00000000-0005-0000-0000-0000155A0000}"/>
    <cellStyle name="SAPBEXHLevel1 2 2 5 4" xfId="28317" xr:uid="{00000000-0005-0000-0000-0000165A0000}"/>
    <cellStyle name="SAPBEXHLevel1 2 2 5 5" xfId="33881" xr:uid="{00000000-0005-0000-0000-0000175A0000}"/>
    <cellStyle name="SAPBEXHLevel1 2 2 5 6" xfId="41015" xr:uid="{00000000-0005-0000-0000-0000185A0000}"/>
    <cellStyle name="SAPBEXHLevel1 2 2 5 7" xfId="53224" xr:uid="{00000000-0005-0000-0000-0000195A0000}"/>
    <cellStyle name="SAPBEXHLevel1 2 2 6" xfId="4229" xr:uid="{00000000-0005-0000-0000-00001A5A0000}"/>
    <cellStyle name="SAPBEXHLevel1 2 2 6 2" xfId="14092" xr:uid="{00000000-0005-0000-0000-00001B5A0000}"/>
    <cellStyle name="SAPBEXHLevel1 2 2 6 2 2" xfId="38182" xr:uid="{00000000-0005-0000-0000-00001C5A0000}"/>
    <cellStyle name="SAPBEXHLevel1 2 2 6 2 3" xfId="45106" xr:uid="{00000000-0005-0000-0000-00001D5A0000}"/>
    <cellStyle name="SAPBEXHLevel1 2 2 6 2 4" xfId="49407" xr:uid="{00000000-0005-0000-0000-00001E5A0000}"/>
    <cellStyle name="SAPBEXHLevel1 2 2 6 3" xfId="21154" xr:uid="{00000000-0005-0000-0000-00001F5A0000}"/>
    <cellStyle name="SAPBEXHLevel1 2 2 6 4" xfId="27629" xr:uid="{00000000-0005-0000-0000-0000205A0000}"/>
    <cellStyle name="SAPBEXHLevel1 2 2 6 5" xfId="34516" xr:uid="{00000000-0005-0000-0000-0000215A0000}"/>
    <cellStyle name="SAPBEXHLevel1 2 2 6 6" xfId="41560" xr:uid="{00000000-0005-0000-0000-0000225A0000}"/>
    <cellStyle name="SAPBEXHLevel1 2 2 6 7" xfId="53666" xr:uid="{00000000-0005-0000-0000-0000235A0000}"/>
    <cellStyle name="SAPBEXHLevel1 2 2 7" xfId="4780" xr:uid="{00000000-0005-0000-0000-0000245A0000}"/>
    <cellStyle name="SAPBEXHLevel1 2 2 7 2" xfId="14642" xr:uid="{00000000-0005-0000-0000-0000255A0000}"/>
    <cellStyle name="SAPBEXHLevel1 2 2 7 2 2" xfId="37487" xr:uid="{00000000-0005-0000-0000-0000265A0000}"/>
    <cellStyle name="SAPBEXHLevel1 2 2 7 2 3" xfId="44432" xr:uid="{00000000-0005-0000-0000-0000275A0000}"/>
    <cellStyle name="SAPBEXHLevel1 2 2 7 2 4" xfId="53053" xr:uid="{00000000-0005-0000-0000-0000285A0000}"/>
    <cellStyle name="SAPBEXHLevel1 2 2 7 3" xfId="21691" xr:uid="{00000000-0005-0000-0000-0000295A0000}"/>
    <cellStyle name="SAPBEXHLevel1 2 2 7 4" xfId="28160" xr:uid="{00000000-0005-0000-0000-00002A5A0000}"/>
    <cellStyle name="SAPBEXHLevel1 2 2 7 5" xfId="33746" xr:uid="{00000000-0005-0000-0000-00002B5A0000}"/>
    <cellStyle name="SAPBEXHLevel1 2 2 7 6" xfId="40881" xr:uid="{00000000-0005-0000-0000-00002C5A0000}"/>
    <cellStyle name="SAPBEXHLevel1 2 2 7 7" xfId="51739" xr:uid="{00000000-0005-0000-0000-00002D5A0000}"/>
    <cellStyle name="SAPBEXHLevel1 2 2 8" xfId="4184" xr:uid="{00000000-0005-0000-0000-00002E5A0000}"/>
    <cellStyle name="SAPBEXHLevel1 2 2 8 2" xfId="14047" xr:uid="{00000000-0005-0000-0000-00002F5A0000}"/>
    <cellStyle name="SAPBEXHLevel1 2 2 8 2 2" xfId="37259" xr:uid="{00000000-0005-0000-0000-0000305A0000}"/>
    <cellStyle name="SAPBEXHLevel1 2 2 8 2 3" xfId="44205" xr:uid="{00000000-0005-0000-0000-0000315A0000}"/>
    <cellStyle name="SAPBEXHLevel1 2 2 8 2 4" xfId="53459" xr:uid="{00000000-0005-0000-0000-0000325A0000}"/>
    <cellStyle name="SAPBEXHLevel1 2 2 8 3" xfId="21109" xr:uid="{00000000-0005-0000-0000-0000335A0000}"/>
    <cellStyle name="SAPBEXHLevel1 2 2 8 4" xfId="27584" xr:uid="{00000000-0005-0000-0000-0000345A0000}"/>
    <cellStyle name="SAPBEXHLevel1 2 2 8 5" xfId="33511" xr:uid="{00000000-0005-0000-0000-0000355A0000}"/>
    <cellStyle name="SAPBEXHLevel1 2 2 8 6" xfId="40647" xr:uid="{00000000-0005-0000-0000-0000365A0000}"/>
    <cellStyle name="SAPBEXHLevel1 2 2 8 7" xfId="53598" xr:uid="{00000000-0005-0000-0000-0000375A0000}"/>
    <cellStyle name="SAPBEXHLevel1 2 2 9" xfId="4604" xr:uid="{00000000-0005-0000-0000-0000385A0000}"/>
    <cellStyle name="SAPBEXHLevel1 2 2 9 2" xfId="14466" xr:uid="{00000000-0005-0000-0000-0000395A0000}"/>
    <cellStyle name="SAPBEXHLevel1 2 2 9 2 2" xfId="38338" xr:uid="{00000000-0005-0000-0000-00003A5A0000}"/>
    <cellStyle name="SAPBEXHLevel1 2 2 9 2 3" xfId="45256" xr:uid="{00000000-0005-0000-0000-00003B5A0000}"/>
    <cellStyle name="SAPBEXHLevel1 2 2 9 2 4" xfId="48960" xr:uid="{00000000-0005-0000-0000-00003C5A0000}"/>
    <cellStyle name="SAPBEXHLevel1 2 2 9 3" xfId="21518" xr:uid="{00000000-0005-0000-0000-00003D5A0000}"/>
    <cellStyle name="SAPBEXHLevel1 2 2 9 4" xfId="27989" xr:uid="{00000000-0005-0000-0000-00003E5A0000}"/>
    <cellStyle name="SAPBEXHLevel1 2 2 9 5" xfId="34672" xr:uid="{00000000-0005-0000-0000-00003F5A0000}"/>
    <cellStyle name="SAPBEXHLevel1 2 2 9 6" xfId="41710" xr:uid="{00000000-0005-0000-0000-0000405A0000}"/>
    <cellStyle name="SAPBEXHLevel1 2 2 9 7" xfId="53592" xr:uid="{00000000-0005-0000-0000-0000415A0000}"/>
    <cellStyle name="SAPBEXHLevel1 2 20" xfId="7703" xr:uid="{00000000-0005-0000-0000-0000425A0000}"/>
    <cellStyle name="SAPBEXHLevel1 2 20 2" xfId="17488" xr:uid="{00000000-0005-0000-0000-0000435A0000}"/>
    <cellStyle name="SAPBEXHLevel1 2 20 3" xfId="24445" xr:uid="{00000000-0005-0000-0000-0000445A0000}"/>
    <cellStyle name="SAPBEXHLevel1 2 20 4" xfId="30871" xr:uid="{00000000-0005-0000-0000-0000455A0000}"/>
    <cellStyle name="SAPBEXHLevel1 2 21" xfId="8610" xr:uid="{00000000-0005-0000-0000-0000465A0000}"/>
    <cellStyle name="SAPBEXHLevel1 2 21 2" xfId="18394" xr:uid="{00000000-0005-0000-0000-0000475A0000}"/>
    <cellStyle name="SAPBEXHLevel1 2 21 3" xfId="25329" xr:uid="{00000000-0005-0000-0000-0000485A0000}"/>
    <cellStyle name="SAPBEXHLevel1 2 21 4" xfId="31742" xr:uid="{00000000-0005-0000-0000-0000495A0000}"/>
    <cellStyle name="SAPBEXHLevel1 2 22" xfId="11583" xr:uid="{00000000-0005-0000-0000-00004A5A0000}"/>
    <cellStyle name="SAPBEXHLevel1 2 22 2" xfId="19042" xr:uid="{00000000-0005-0000-0000-00004B5A0000}"/>
    <cellStyle name="SAPBEXHLevel1 2 22 3" xfId="25674" xr:uid="{00000000-0005-0000-0000-00004C5A0000}"/>
    <cellStyle name="SAPBEXHLevel1 2 23" xfId="9298" xr:uid="{00000000-0005-0000-0000-00004D5A0000}"/>
    <cellStyle name="SAPBEXHLevel1 2 24" xfId="12483" xr:uid="{00000000-0005-0000-0000-00004E5A0000}"/>
    <cellStyle name="SAPBEXHLevel1 2 25" xfId="52271" xr:uid="{00000000-0005-0000-0000-00004F5A0000}"/>
    <cellStyle name="SAPBEXHLevel1 2 3" xfId="936" xr:uid="{00000000-0005-0000-0000-0000505A0000}"/>
    <cellStyle name="SAPBEXHLevel1 2 3 2" xfId="2737" xr:uid="{00000000-0005-0000-0000-0000515A0000}"/>
    <cellStyle name="SAPBEXHLevel1 2 3 2 2" xfId="12966" xr:uid="{00000000-0005-0000-0000-0000525A0000}"/>
    <cellStyle name="SAPBEXHLevel1 2 3 2 2 2" xfId="20365" xr:uid="{00000000-0005-0000-0000-0000535A0000}"/>
    <cellStyle name="SAPBEXHLevel1 2 3 2 2 3" xfId="26972" xr:uid="{00000000-0005-0000-0000-0000545A0000}"/>
    <cellStyle name="SAPBEXHLevel1 2 3 2 3" xfId="10642" xr:uid="{00000000-0005-0000-0000-0000555A0000}"/>
    <cellStyle name="SAPBEXHLevel1 2 3 2 4" xfId="9507" xr:uid="{00000000-0005-0000-0000-0000565A0000}"/>
    <cellStyle name="SAPBEXHLevel1 2 3 2 5" xfId="14018" xr:uid="{00000000-0005-0000-0000-0000575A0000}"/>
    <cellStyle name="SAPBEXHLevel1 2 3 2 6" xfId="37656" xr:uid="{00000000-0005-0000-0000-0000585A0000}"/>
    <cellStyle name="SAPBEXHLevel1 2 3 2 7" xfId="44600" xr:uid="{00000000-0005-0000-0000-0000595A0000}"/>
    <cellStyle name="SAPBEXHLevel1 2 3 2 8" xfId="50632" xr:uid="{00000000-0005-0000-0000-00005A5A0000}"/>
    <cellStyle name="SAPBEXHLevel1 2 3 3" xfId="11815" xr:uid="{00000000-0005-0000-0000-00005B5A0000}"/>
    <cellStyle name="SAPBEXHLevel1 2 3 3 2" xfId="19274" xr:uid="{00000000-0005-0000-0000-00005C5A0000}"/>
    <cellStyle name="SAPBEXHLevel1 2 3 3 3" xfId="25906" xr:uid="{00000000-0005-0000-0000-00005D5A0000}"/>
    <cellStyle name="SAPBEXHLevel1 2 3 4" xfId="9636" xr:uid="{00000000-0005-0000-0000-00005E5A0000}"/>
    <cellStyle name="SAPBEXHLevel1 2 3 5" xfId="10965" xr:uid="{00000000-0005-0000-0000-00005F5A0000}"/>
    <cellStyle name="SAPBEXHLevel1 2 3 6" xfId="33915" xr:uid="{00000000-0005-0000-0000-0000605A0000}"/>
    <cellStyle name="SAPBEXHLevel1 2 3 7" xfId="41049" xr:uid="{00000000-0005-0000-0000-0000615A0000}"/>
    <cellStyle name="SAPBEXHLevel1 2 3 8" xfId="54307" xr:uid="{00000000-0005-0000-0000-0000625A0000}"/>
    <cellStyle name="SAPBEXHLevel1 2 4" xfId="1211" xr:uid="{00000000-0005-0000-0000-0000635A0000}"/>
    <cellStyle name="SAPBEXHLevel1 2 4 2" xfId="10840" xr:uid="{00000000-0005-0000-0000-0000645A0000}"/>
    <cellStyle name="SAPBEXHLevel1 2 4 2 2" xfId="13717" xr:uid="{00000000-0005-0000-0000-0000655A0000}"/>
    <cellStyle name="SAPBEXHLevel1 2 4 2 3" xfId="37949" xr:uid="{00000000-0005-0000-0000-0000665A0000}"/>
    <cellStyle name="SAPBEXHLevel1 2 4 2 4" xfId="44887" xr:uid="{00000000-0005-0000-0000-0000675A0000}"/>
    <cellStyle name="SAPBEXHLevel1 2 4 2 5" xfId="49207" xr:uid="{00000000-0005-0000-0000-0000685A0000}"/>
    <cellStyle name="SAPBEXHLevel1 2 4 3" xfId="11990" xr:uid="{00000000-0005-0000-0000-0000695A0000}"/>
    <cellStyle name="SAPBEXHLevel1 2 4 3 2" xfId="19449" xr:uid="{00000000-0005-0000-0000-00006A5A0000}"/>
    <cellStyle name="SAPBEXHLevel1 2 4 3 3" xfId="26076" xr:uid="{00000000-0005-0000-0000-00006B5A0000}"/>
    <cellStyle name="SAPBEXHLevel1 2 4 4" xfId="9879" xr:uid="{00000000-0005-0000-0000-00006C5A0000}"/>
    <cellStyle name="SAPBEXHLevel1 2 4 5" xfId="11247" xr:uid="{00000000-0005-0000-0000-00006D5A0000}"/>
    <cellStyle name="SAPBEXHLevel1 2 4 6" xfId="34207" xr:uid="{00000000-0005-0000-0000-00006E5A0000}"/>
    <cellStyle name="SAPBEXHLevel1 2 4 7" xfId="41337" xr:uid="{00000000-0005-0000-0000-00006F5A0000}"/>
    <cellStyle name="SAPBEXHLevel1 2 4 8" xfId="51312" xr:uid="{00000000-0005-0000-0000-0000705A0000}"/>
    <cellStyle name="SAPBEXHLevel1 2 5" xfId="1311" xr:uid="{00000000-0005-0000-0000-0000715A0000}"/>
    <cellStyle name="SAPBEXHLevel1 2 5 2" xfId="10170" xr:uid="{00000000-0005-0000-0000-0000725A0000}"/>
    <cellStyle name="SAPBEXHLevel1 2 5 2 2" xfId="11283" xr:uid="{00000000-0005-0000-0000-0000735A0000}"/>
    <cellStyle name="SAPBEXHLevel1 2 5 2 3" xfId="38762" xr:uid="{00000000-0005-0000-0000-0000745A0000}"/>
    <cellStyle name="SAPBEXHLevel1 2 5 2 4" xfId="45680" xr:uid="{00000000-0005-0000-0000-0000755A0000}"/>
    <cellStyle name="SAPBEXHLevel1 2 5 2 5" xfId="48071" xr:uid="{00000000-0005-0000-0000-0000765A0000}"/>
    <cellStyle name="SAPBEXHLevel1 2 5 3" xfId="10936" xr:uid="{00000000-0005-0000-0000-0000775A0000}"/>
    <cellStyle name="SAPBEXHLevel1 2 5 3 2" xfId="9000" xr:uid="{00000000-0005-0000-0000-0000785A0000}"/>
    <cellStyle name="SAPBEXHLevel1 2 5 4" xfId="12079" xr:uid="{00000000-0005-0000-0000-0000795A0000}"/>
    <cellStyle name="SAPBEXHLevel1 2 5 4 2" xfId="19538" xr:uid="{00000000-0005-0000-0000-00007A5A0000}"/>
    <cellStyle name="SAPBEXHLevel1 2 5 4 3" xfId="26161" xr:uid="{00000000-0005-0000-0000-00007B5A0000}"/>
    <cellStyle name="SAPBEXHLevel1 2 5 5" xfId="9978" xr:uid="{00000000-0005-0000-0000-00007C5A0000}"/>
    <cellStyle name="SAPBEXHLevel1 2 5 6" xfId="13096" xr:uid="{00000000-0005-0000-0000-00007D5A0000}"/>
    <cellStyle name="SAPBEXHLevel1 2 5 7" xfId="35097" xr:uid="{00000000-0005-0000-0000-00007E5A0000}"/>
    <cellStyle name="SAPBEXHLevel1 2 5 8" xfId="42134" xr:uid="{00000000-0005-0000-0000-00007F5A0000}"/>
    <cellStyle name="SAPBEXHLevel1 2 5 9" xfId="51611" xr:uid="{00000000-0005-0000-0000-0000805A0000}"/>
    <cellStyle name="SAPBEXHLevel1 2 6" xfId="1525" xr:uid="{00000000-0005-0000-0000-0000815A0000}"/>
    <cellStyle name="SAPBEXHLevel1 2 6 2" xfId="12184" xr:uid="{00000000-0005-0000-0000-0000825A0000}"/>
    <cellStyle name="SAPBEXHLevel1 2 6 2 2" xfId="19643" xr:uid="{00000000-0005-0000-0000-0000835A0000}"/>
    <cellStyle name="SAPBEXHLevel1 2 6 2 3" xfId="26266" xr:uid="{00000000-0005-0000-0000-0000845A0000}"/>
    <cellStyle name="SAPBEXHLevel1 2 6 2 4" xfId="38723" xr:uid="{00000000-0005-0000-0000-0000855A0000}"/>
    <cellStyle name="SAPBEXHLevel1 2 6 2 5" xfId="45641" xr:uid="{00000000-0005-0000-0000-0000865A0000}"/>
    <cellStyle name="SAPBEXHLevel1 2 6 2 6" xfId="47908" xr:uid="{00000000-0005-0000-0000-0000875A0000}"/>
    <cellStyle name="SAPBEXHLevel1 2 6 3" xfId="11077" xr:uid="{00000000-0005-0000-0000-0000885A0000}"/>
    <cellStyle name="SAPBEXHLevel1 2 6 4" xfId="18729" xr:uid="{00000000-0005-0000-0000-0000895A0000}"/>
    <cellStyle name="SAPBEXHLevel1 2 6 5" xfId="35058" xr:uid="{00000000-0005-0000-0000-00008A5A0000}"/>
    <cellStyle name="SAPBEXHLevel1 2 6 6" xfId="42095" xr:uid="{00000000-0005-0000-0000-00008B5A0000}"/>
    <cellStyle name="SAPBEXHLevel1 2 6 7" xfId="51420" xr:uid="{00000000-0005-0000-0000-00008C5A0000}"/>
    <cellStyle name="SAPBEXHLevel1 2 7" xfId="1952" xr:uid="{00000000-0005-0000-0000-00008D5A0000}"/>
    <cellStyle name="SAPBEXHLevel1 2 7 2" xfId="12304" xr:uid="{00000000-0005-0000-0000-00008E5A0000}"/>
    <cellStyle name="SAPBEXHLevel1 2 7 2 2" xfId="19763" xr:uid="{00000000-0005-0000-0000-00008F5A0000}"/>
    <cellStyle name="SAPBEXHLevel1 2 7 2 3" xfId="26386" xr:uid="{00000000-0005-0000-0000-0000905A0000}"/>
    <cellStyle name="SAPBEXHLevel1 2 7 2 4" xfId="39362" xr:uid="{00000000-0005-0000-0000-0000915A0000}"/>
    <cellStyle name="SAPBEXHLevel1 2 7 2 5" xfId="46280" xr:uid="{00000000-0005-0000-0000-0000925A0000}"/>
    <cellStyle name="SAPBEXHLevel1 2 7 2 6" xfId="49915" xr:uid="{00000000-0005-0000-0000-0000935A0000}"/>
    <cellStyle name="SAPBEXHLevel1 2 7 3" xfId="11374" xr:uid="{00000000-0005-0000-0000-0000945A0000}"/>
    <cellStyle name="SAPBEXHLevel1 2 7 4" xfId="18907" xr:uid="{00000000-0005-0000-0000-0000955A0000}"/>
    <cellStyle name="SAPBEXHLevel1 2 7 5" xfId="35728" xr:uid="{00000000-0005-0000-0000-0000965A0000}"/>
    <cellStyle name="SAPBEXHLevel1 2 7 6" xfId="42734" xr:uid="{00000000-0005-0000-0000-0000975A0000}"/>
    <cellStyle name="SAPBEXHLevel1 2 7 7" xfId="50863" xr:uid="{00000000-0005-0000-0000-0000985A0000}"/>
    <cellStyle name="SAPBEXHLevel1 2 8" xfId="2164" xr:uid="{00000000-0005-0000-0000-0000995A0000}"/>
    <cellStyle name="SAPBEXHLevel1 2 8 2" xfId="12428" xr:uid="{00000000-0005-0000-0000-00009A5A0000}"/>
    <cellStyle name="SAPBEXHLevel1 2 8 2 2" xfId="19884" xr:uid="{00000000-0005-0000-0000-00009B5A0000}"/>
    <cellStyle name="SAPBEXHLevel1 2 8 2 3" xfId="26506" xr:uid="{00000000-0005-0000-0000-00009C5A0000}"/>
    <cellStyle name="SAPBEXHLevel1 2 8 2 4" xfId="40388" xr:uid="{00000000-0005-0000-0000-00009D5A0000}"/>
    <cellStyle name="SAPBEXHLevel1 2 8 2 5" xfId="47306" xr:uid="{00000000-0005-0000-0000-00009E5A0000}"/>
    <cellStyle name="SAPBEXHLevel1 2 8 2 6" xfId="48011" xr:uid="{00000000-0005-0000-0000-00009F5A0000}"/>
    <cellStyle name="SAPBEXHLevel1 2 8 3" xfId="10360" xr:uid="{00000000-0005-0000-0000-0000A05A0000}"/>
    <cellStyle name="SAPBEXHLevel1 2 8 4" xfId="11213" xr:uid="{00000000-0005-0000-0000-0000A15A0000}"/>
    <cellStyle name="SAPBEXHLevel1 2 8 5" xfId="20487" xr:uid="{00000000-0005-0000-0000-0000A25A0000}"/>
    <cellStyle name="SAPBEXHLevel1 2 8 6" xfId="36804" xr:uid="{00000000-0005-0000-0000-0000A35A0000}"/>
    <cellStyle name="SAPBEXHLevel1 2 8 7" xfId="43760" xr:uid="{00000000-0005-0000-0000-0000A45A0000}"/>
    <cellStyle name="SAPBEXHLevel1 2 8 8" xfId="51196" xr:uid="{00000000-0005-0000-0000-0000A55A0000}"/>
    <cellStyle name="SAPBEXHLevel1 2 9" xfId="2318" xr:uid="{00000000-0005-0000-0000-0000A65A0000}"/>
    <cellStyle name="SAPBEXHLevel1 2 9 2" xfId="12571" xr:uid="{00000000-0005-0000-0000-0000A75A0000}"/>
    <cellStyle name="SAPBEXHLevel1 2 9 3" xfId="20008" xr:uid="{00000000-0005-0000-0000-0000A85A0000}"/>
    <cellStyle name="SAPBEXHLevel1 2 9 4" xfId="26626" xr:uid="{00000000-0005-0000-0000-0000A95A0000}"/>
    <cellStyle name="SAPBEXHLevel1 2 9 5" xfId="37058" xr:uid="{00000000-0005-0000-0000-0000AA5A0000}"/>
    <cellStyle name="SAPBEXHLevel1 2 9 6" xfId="44004" xr:uid="{00000000-0005-0000-0000-0000AB5A0000}"/>
    <cellStyle name="SAPBEXHLevel1 2 9 7" xfId="52599" xr:uid="{00000000-0005-0000-0000-0000AC5A0000}"/>
    <cellStyle name="SAPBEXHLevel1 20" xfId="5635" xr:uid="{00000000-0005-0000-0000-0000AD5A0000}"/>
    <cellStyle name="SAPBEXHLevel1 20 2" xfId="15490" xr:uid="{00000000-0005-0000-0000-0000AE5A0000}"/>
    <cellStyle name="SAPBEXHLevel1 20 3" xfId="22522" xr:uid="{00000000-0005-0000-0000-0000AF5A0000}"/>
    <cellStyle name="SAPBEXHLevel1 20 4" xfId="28983" xr:uid="{00000000-0005-0000-0000-0000B05A0000}"/>
    <cellStyle name="SAPBEXHLevel1 21" xfId="7226" xr:uid="{00000000-0005-0000-0000-0000B15A0000}"/>
    <cellStyle name="SAPBEXHLevel1 21 2" xfId="17015" xr:uid="{00000000-0005-0000-0000-0000B25A0000}"/>
    <cellStyle name="SAPBEXHLevel1 21 3" xfId="23976" xr:uid="{00000000-0005-0000-0000-0000B35A0000}"/>
    <cellStyle name="SAPBEXHLevel1 21 4" xfId="30409" xr:uid="{00000000-0005-0000-0000-0000B45A0000}"/>
    <cellStyle name="SAPBEXHLevel1 22" xfId="6427" xr:uid="{00000000-0005-0000-0000-0000B55A0000}"/>
    <cellStyle name="SAPBEXHLevel1 22 2" xfId="16272" xr:uid="{00000000-0005-0000-0000-0000B65A0000}"/>
    <cellStyle name="SAPBEXHLevel1 22 3" xfId="23279" xr:uid="{00000000-0005-0000-0000-0000B75A0000}"/>
    <cellStyle name="SAPBEXHLevel1 22 4" xfId="29731" xr:uid="{00000000-0005-0000-0000-0000B85A0000}"/>
    <cellStyle name="SAPBEXHLevel1 23" xfId="8162" xr:uid="{00000000-0005-0000-0000-0000B95A0000}"/>
    <cellStyle name="SAPBEXHLevel1 23 2" xfId="17946" xr:uid="{00000000-0005-0000-0000-0000BA5A0000}"/>
    <cellStyle name="SAPBEXHLevel1 23 3" xfId="24890" xr:uid="{00000000-0005-0000-0000-0000BB5A0000}"/>
    <cellStyle name="SAPBEXHLevel1 23 4" xfId="31310" xr:uid="{00000000-0005-0000-0000-0000BC5A0000}"/>
    <cellStyle name="SAPBEXHLevel1 24" xfId="7891" xr:uid="{00000000-0005-0000-0000-0000BD5A0000}"/>
    <cellStyle name="SAPBEXHLevel1 24 2" xfId="17675" xr:uid="{00000000-0005-0000-0000-0000BE5A0000}"/>
    <cellStyle name="SAPBEXHLevel1 24 3" xfId="24627" xr:uid="{00000000-0005-0000-0000-0000BF5A0000}"/>
    <cellStyle name="SAPBEXHLevel1 24 4" xfId="31050" xr:uid="{00000000-0005-0000-0000-0000C05A0000}"/>
    <cellStyle name="SAPBEXHLevel1 25" xfId="9120" xr:uid="{00000000-0005-0000-0000-0000C15A0000}"/>
    <cellStyle name="SAPBEXHLevel1 26" xfId="13102" xr:uid="{00000000-0005-0000-0000-0000C25A0000}"/>
    <cellStyle name="SAPBEXHLevel1 27" xfId="52381" xr:uid="{00000000-0005-0000-0000-0000C35A0000}"/>
    <cellStyle name="SAPBEXHLevel1 3" xfId="500" xr:uid="{00000000-0005-0000-0000-0000C45A0000}"/>
    <cellStyle name="SAPBEXHLevel1 3 10" xfId="2485" xr:uid="{00000000-0005-0000-0000-0000C55A0000}"/>
    <cellStyle name="SAPBEXHLevel1 3 10 2" xfId="12724" xr:uid="{00000000-0005-0000-0000-0000C65A0000}"/>
    <cellStyle name="SAPBEXHLevel1 3 10 3" xfId="20133" xr:uid="{00000000-0005-0000-0000-0000C75A0000}"/>
    <cellStyle name="SAPBEXHLevel1 3 10 4" xfId="26747" xr:uid="{00000000-0005-0000-0000-0000C85A0000}"/>
    <cellStyle name="SAPBEXHLevel1 3 11" xfId="3491" xr:uid="{00000000-0005-0000-0000-0000C95A0000}"/>
    <cellStyle name="SAPBEXHLevel1 3 11 2" xfId="13440" xr:uid="{00000000-0005-0000-0000-0000CA5A0000}"/>
    <cellStyle name="SAPBEXHLevel1 3 11 3" xfId="20609" xr:uid="{00000000-0005-0000-0000-0000CB5A0000}"/>
    <cellStyle name="SAPBEXHLevel1 3 11 4" xfId="27116" xr:uid="{00000000-0005-0000-0000-0000CC5A0000}"/>
    <cellStyle name="SAPBEXHLevel1 3 12" xfId="3660" xr:uid="{00000000-0005-0000-0000-0000CD5A0000}"/>
    <cellStyle name="SAPBEXHLevel1 3 12 2" xfId="13585" xr:uid="{00000000-0005-0000-0000-0000CE5A0000}"/>
    <cellStyle name="SAPBEXHLevel1 3 12 3" xfId="20746" xr:uid="{00000000-0005-0000-0000-0000CF5A0000}"/>
    <cellStyle name="SAPBEXHLevel1 3 12 4" xfId="27245" xr:uid="{00000000-0005-0000-0000-0000D05A0000}"/>
    <cellStyle name="SAPBEXHLevel1 3 13" xfId="4400" xr:uid="{00000000-0005-0000-0000-0000D15A0000}"/>
    <cellStyle name="SAPBEXHLevel1 3 13 2" xfId="14262" xr:uid="{00000000-0005-0000-0000-0000D25A0000}"/>
    <cellStyle name="SAPBEXHLevel1 3 13 3" xfId="21322" xr:uid="{00000000-0005-0000-0000-0000D35A0000}"/>
    <cellStyle name="SAPBEXHLevel1 3 13 4" xfId="27796" xr:uid="{00000000-0005-0000-0000-0000D45A0000}"/>
    <cellStyle name="SAPBEXHLevel1 3 14" xfId="4587" xr:uid="{00000000-0005-0000-0000-0000D55A0000}"/>
    <cellStyle name="SAPBEXHLevel1 3 14 2" xfId="14449" xr:uid="{00000000-0005-0000-0000-0000D65A0000}"/>
    <cellStyle name="SAPBEXHLevel1 3 14 3" xfId="21503" xr:uid="{00000000-0005-0000-0000-0000D75A0000}"/>
    <cellStyle name="SAPBEXHLevel1 3 14 4" xfId="27974" xr:uid="{00000000-0005-0000-0000-0000D85A0000}"/>
    <cellStyle name="SAPBEXHLevel1 3 15" xfId="5292" xr:uid="{00000000-0005-0000-0000-0000D95A0000}"/>
    <cellStyle name="SAPBEXHLevel1 3 15 2" xfId="15149" xr:uid="{00000000-0005-0000-0000-0000DA5A0000}"/>
    <cellStyle name="SAPBEXHLevel1 3 15 3" xfId="22191" xr:uid="{00000000-0005-0000-0000-0000DB5A0000}"/>
    <cellStyle name="SAPBEXHLevel1 3 15 4" xfId="28654" xr:uid="{00000000-0005-0000-0000-0000DC5A0000}"/>
    <cellStyle name="SAPBEXHLevel1 3 16" xfId="5388" xr:uid="{00000000-0005-0000-0000-0000DD5A0000}"/>
    <cellStyle name="SAPBEXHLevel1 3 16 2" xfId="15245" xr:uid="{00000000-0005-0000-0000-0000DE5A0000}"/>
    <cellStyle name="SAPBEXHLevel1 3 16 3" xfId="22286" xr:uid="{00000000-0005-0000-0000-0000DF5A0000}"/>
    <cellStyle name="SAPBEXHLevel1 3 16 4" xfId="28748" xr:uid="{00000000-0005-0000-0000-0000E05A0000}"/>
    <cellStyle name="SAPBEXHLevel1 3 17" xfId="5752" xr:uid="{00000000-0005-0000-0000-0000E15A0000}"/>
    <cellStyle name="SAPBEXHLevel1 3 17 2" xfId="15606" xr:uid="{00000000-0005-0000-0000-0000E25A0000}"/>
    <cellStyle name="SAPBEXHLevel1 3 17 3" xfId="22634" xr:uid="{00000000-0005-0000-0000-0000E35A0000}"/>
    <cellStyle name="SAPBEXHLevel1 3 17 4" xfId="29095" xr:uid="{00000000-0005-0000-0000-0000E45A0000}"/>
    <cellStyle name="SAPBEXHLevel1 3 18" xfId="6671" xr:uid="{00000000-0005-0000-0000-0000E55A0000}"/>
    <cellStyle name="SAPBEXHLevel1 3 18 2" xfId="16514" xr:uid="{00000000-0005-0000-0000-0000E65A0000}"/>
    <cellStyle name="SAPBEXHLevel1 3 18 3" xfId="23518" xr:uid="{00000000-0005-0000-0000-0000E75A0000}"/>
    <cellStyle name="SAPBEXHLevel1 3 18 4" xfId="29967" xr:uid="{00000000-0005-0000-0000-0000E85A0000}"/>
    <cellStyle name="SAPBEXHLevel1 3 19" xfId="7592" xr:uid="{00000000-0005-0000-0000-0000E95A0000}"/>
    <cellStyle name="SAPBEXHLevel1 3 19 2" xfId="17377" xr:uid="{00000000-0005-0000-0000-0000EA5A0000}"/>
    <cellStyle name="SAPBEXHLevel1 3 19 3" xfId="24337" xr:uid="{00000000-0005-0000-0000-0000EB5A0000}"/>
    <cellStyle name="SAPBEXHLevel1 3 19 4" xfId="30765" xr:uid="{00000000-0005-0000-0000-0000EC5A0000}"/>
    <cellStyle name="SAPBEXHLevel1 3 2" xfId="677" xr:uid="{00000000-0005-0000-0000-0000ED5A0000}"/>
    <cellStyle name="SAPBEXHLevel1 3 2 10" xfId="5457" xr:uid="{00000000-0005-0000-0000-0000EE5A0000}"/>
    <cellStyle name="SAPBEXHLevel1 3 2 10 2" xfId="15314" xr:uid="{00000000-0005-0000-0000-0000EF5A0000}"/>
    <cellStyle name="SAPBEXHLevel1 3 2 10 2 2" xfId="38633" xr:uid="{00000000-0005-0000-0000-0000F05A0000}"/>
    <cellStyle name="SAPBEXHLevel1 3 2 10 2 3" xfId="45551" xr:uid="{00000000-0005-0000-0000-0000F15A0000}"/>
    <cellStyle name="SAPBEXHLevel1 3 2 10 2 4" xfId="49095" xr:uid="{00000000-0005-0000-0000-0000F25A0000}"/>
    <cellStyle name="SAPBEXHLevel1 3 2 10 3" xfId="22354" xr:uid="{00000000-0005-0000-0000-0000F35A0000}"/>
    <cellStyle name="SAPBEXHLevel1 3 2 10 4" xfId="28816" xr:uid="{00000000-0005-0000-0000-0000F45A0000}"/>
    <cellStyle name="SAPBEXHLevel1 3 2 10 5" xfId="34967" xr:uid="{00000000-0005-0000-0000-0000F55A0000}"/>
    <cellStyle name="SAPBEXHLevel1 3 2 10 6" xfId="42005" xr:uid="{00000000-0005-0000-0000-0000F65A0000}"/>
    <cellStyle name="SAPBEXHLevel1 3 2 10 7" xfId="52635" xr:uid="{00000000-0005-0000-0000-0000F75A0000}"/>
    <cellStyle name="SAPBEXHLevel1 3 2 11" xfId="6713" xr:uid="{00000000-0005-0000-0000-0000F85A0000}"/>
    <cellStyle name="SAPBEXHLevel1 3 2 11 2" xfId="16556" xr:uid="{00000000-0005-0000-0000-0000F95A0000}"/>
    <cellStyle name="SAPBEXHLevel1 3 2 11 2 2" xfId="39083" xr:uid="{00000000-0005-0000-0000-0000FA5A0000}"/>
    <cellStyle name="SAPBEXHLevel1 3 2 11 2 3" xfId="46001" xr:uid="{00000000-0005-0000-0000-0000FB5A0000}"/>
    <cellStyle name="SAPBEXHLevel1 3 2 11 2 4" xfId="49578" xr:uid="{00000000-0005-0000-0000-0000FC5A0000}"/>
    <cellStyle name="SAPBEXHLevel1 3 2 11 3" xfId="23559" xr:uid="{00000000-0005-0000-0000-0000FD5A0000}"/>
    <cellStyle name="SAPBEXHLevel1 3 2 11 4" xfId="30007" xr:uid="{00000000-0005-0000-0000-0000FE5A0000}"/>
    <cellStyle name="SAPBEXHLevel1 3 2 11 5" xfId="35420" xr:uid="{00000000-0005-0000-0000-0000FF5A0000}"/>
    <cellStyle name="SAPBEXHLevel1 3 2 11 6" xfId="42455" xr:uid="{00000000-0005-0000-0000-0000005B0000}"/>
    <cellStyle name="SAPBEXHLevel1 3 2 11 7" xfId="50468" xr:uid="{00000000-0005-0000-0000-0000015B0000}"/>
    <cellStyle name="SAPBEXHLevel1 3 2 12" xfId="6972" xr:uid="{00000000-0005-0000-0000-0000025B0000}"/>
    <cellStyle name="SAPBEXHLevel1 3 2 12 2" xfId="16762" xr:uid="{00000000-0005-0000-0000-0000035B0000}"/>
    <cellStyle name="SAPBEXHLevel1 3 2 12 2 2" xfId="38656" xr:uid="{00000000-0005-0000-0000-0000045B0000}"/>
    <cellStyle name="SAPBEXHLevel1 3 2 12 2 3" xfId="45574" xr:uid="{00000000-0005-0000-0000-0000055B0000}"/>
    <cellStyle name="SAPBEXHLevel1 3 2 12 2 4" xfId="49669" xr:uid="{00000000-0005-0000-0000-0000065B0000}"/>
    <cellStyle name="SAPBEXHLevel1 3 2 12 3" xfId="23730" xr:uid="{00000000-0005-0000-0000-0000075B0000}"/>
    <cellStyle name="SAPBEXHLevel1 3 2 12 4" xfId="30166" xr:uid="{00000000-0005-0000-0000-0000085B0000}"/>
    <cellStyle name="SAPBEXHLevel1 3 2 12 5" xfId="34991" xr:uid="{00000000-0005-0000-0000-0000095B0000}"/>
    <cellStyle name="SAPBEXHLevel1 3 2 12 6" xfId="42028" xr:uid="{00000000-0005-0000-0000-00000A5B0000}"/>
    <cellStyle name="SAPBEXHLevel1 3 2 12 7" xfId="51504" xr:uid="{00000000-0005-0000-0000-00000B5B0000}"/>
    <cellStyle name="SAPBEXHLevel1 3 2 13" xfId="6010" xr:uid="{00000000-0005-0000-0000-00000C5B0000}"/>
    <cellStyle name="SAPBEXHLevel1 3 2 13 2" xfId="15860" xr:uid="{00000000-0005-0000-0000-00000D5B0000}"/>
    <cellStyle name="SAPBEXHLevel1 3 2 13 2 2" xfId="39963" xr:uid="{00000000-0005-0000-0000-00000E5B0000}"/>
    <cellStyle name="SAPBEXHLevel1 3 2 13 2 3" xfId="46881" xr:uid="{00000000-0005-0000-0000-00000F5B0000}"/>
    <cellStyle name="SAPBEXHLevel1 3 2 13 2 4" xfId="48802" xr:uid="{00000000-0005-0000-0000-0000105B0000}"/>
    <cellStyle name="SAPBEXHLevel1 3 2 13 3" xfId="22882" xr:uid="{00000000-0005-0000-0000-0000115B0000}"/>
    <cellStyle name="SAPBEXHLevel1 3 2 13 4" xfId="29343" xr:uid="{00000000-0005-0000-0000-0000125B0000}"/>
    <cellStyle name="SAPBEXHLevel1 3 2 13 5" xfId="36352" xr:uid="{00000000-0005-0000-0000-0000135B0000}"/>
    <cellStyle name="SAPBEXHLevel1 3 2 13 6" xfId="43335" xr:uid="{00000000-0005-0000-0000-0000145B0000}"/>
    <cellStyle name="SAPBEXHLevel1 3 2 13 7" xfId="54154" xr:uid="{00000000-0005-0000-0000-0000155B0000}"/>
    <cellStyle name="SAPBEXHLevel1 3 2 14" xfId="6196" xr:uid="{00000000-0005-0000-0000-0000165B0000}"/>
    <cellStyle name="SAPBEXHLevel1 3 2 14 2" xfId="16044" xr:uid="{00000000-0005-0000-0000-0000175B0000}"/>
    <cellStyle name="SAPBEXHLevel1 3 2 14 2 2" xfId="40079" xr:uid="{00000000-0005-0000-0000-0000185B0000}"/>
    <cellStyle name="SAPBEXHLevel1 3 2 14 2 3" xfId="46997" xr:uid="{00000000-0005-0000-0000-0000195B0000}"/>
    <cellStyle name="SAPBEXHLevel1 3 2 14 2 4" xfId="49155" xr:uid="{00000000-0005-0000-0000-00001A5B0000}"/>
    <cellStyle name="SAPBEXHLevel1 3 2 14 3" xfId="23058" xr:uid="{00000000-0005-0000-0000-00001B5B0000}"/>
    <cellStyle name="SAPBEXHLevel1 3 2 14 4" xfId="29516" xr:uid="{00000000-0005-0000-0000-00001C5B0000}"/>
    <cellStyle name="SAPBEXHLevel1 3 2 14 5" xfId="36494" xr:uid="{00000000-0005-0000-0000-00001D5B0000}"/>
    <cellStyle name="SAPBEXHLevel1 3 2 14 6" xfId="43451" xr:uid="{00000000-0005-0000-0000-00001E5B0000}"/>
    <cellStyle name="SAPBEXHLevel1 3 2 14 7" xfId="50839" xr:uid="{00000000-0005-0000-0000-00001F5B0000}"/>
    <cellStyle name="SAPBEXHLevel1 3 2 15" xfId="7228" xr:uid="{00000000-0005-0000-0000-0000205B0000}"/>
    <cellStyle name="SAPBEXHLevel1 3 2 15 2" xfId="17017" xr:uid="{00000000-0005-0000-0000-0000215B0000}"/>
    <cellStyle name="SAPBEXHLevel1 3 2 15 2 2" xfId="40058" xr:uid="{00000000-0005-0000-0000-0000225B0000}"/>
    <cellStyle name="SAPBEXHLevel1 3 2 15 2 3" xfId="46976" xr:uid="{00000000-0005-0000-0000-0000235B0000}"/>
    <cellStyle name="SAPBEXHLevel1 3 2 15 2 4" xfId="49969" xr:uid="{00000000-0005-0000-0000-0000245B0000}"/>
    <cellStyle name="SAPBEXHLevel1 3 2 15 3" xfId="23978" xr:uid="{00000000-0005-0000-0000-0000255B0000}"/>
    <cellStyle name="SAPBEXHLevel1 3 2 15 4" xfId="30411" xr:uid="{00000000-0005-0000-0000-0000265B0000}"/>
    <cellStyle name="SAPBEXHLevel1 3 2 15 5" xfId="36473" xr:uid="{00000000-0005-0000-0000-0000275B0000}"/>
    <cellStyle name="SAPBEXHLevel1 3 2 15 6" xfId="43430" xr:uid="{00000000-0005-0000-0000-0000285B0000}"/>
    <cellStyle name="SAPBEXHLevel1 3 2 15 7" xfId="52060" xr:uid="{00000000-0005-0000-0000-0000295B0000}"/>
    <cellStyle name="SAPBEXHLevel1 3 2 16" xfId="7221" xr:uid="{00000000-0005-0000-0000-00002A5B0000}"/>
    <cellStyle name="SAPBEXHLevel1 3 2 16 2" xfId="17010" xr:uid="{00000000-0005-0000-0000-00002B5B0000}"/>
    <cellStyle name="SAPBEXHLevel1 3 2 16 2 2" xfId="40055" xr:uid="{00000000-0005-0000-0000-00002C5B0000}"/>
    <cellStyle name="SAPBEXHLevel1 3 2 16 2 3" xfId="46973" xr:uid="{00000000-0005-0000-0000-00002D5B0000}"/>
    <cellStyle name="SAPBEXHLevel1 3 2 16 2 4" xfId="48872" xr:uid="{00000000-0005-0000-0000-00002E5B0000}"/>
    <cellStyle name="SAPBEXHLevel1 3 2 16 3" xfId="23971" xr:uid="{00000000-0005-0000-0000-00002F5B0000}"/>
    <cellStyle name="SAPBEXHLevel1 3 2 16 4" xfId="30404" xr:uid="{00000000-0005-0000-0000-0000305B0000}"/>
    <cellStyle name="SAPBEXHLevel1 3 2 16 5" xfId="36470" xr:uid="{00000000-0005-0000-0000-0000315B0000}"/>
    <cellStyle name="SAPBEXHLevel1 3 2 16 6" xfId="43427" xr:uid="{00000000-0005-0000-0000-0000325B0000}"/>
    <cellStyle name="SAPBEXHLevel1 3 2 16 7" xfId="53762" xr:uid="{00000000-0005-0000-0000-0000335B0000}"/>
    <cellStyle name="SAPBEXHLevel1 3 2 17" xfId="7097" xr:uid="{00000000-0005-0000-0000-0000345B0000}"/>
    <cellStyle name="SAPBEXHLevel1 3 2 17 2" xfId="16887" xr:uid="{00000000-0005-0000-0000-0000355B0000}"/>
    <cellStyle name="SAPBEXHLevel1 3 2 17 2 2" xfId="40029" xr:uid="{00000000-0005-0000-0000-0000365B0000}"/>
    <cellStyle name="SAPBEXHLevel1 3 2 17 2 3" xfId="46947" xr:uid="{00000000-0005-0000-0000-0000375B0000}"/>
    <cellStyle name="SAPBEXHLevel1 3 2 17 2 4" xfId="50760" xr:uid="{00000000-0005-0000-0000-0000385B0000}"/>
    <cellStyle name="SAPBEXHLevel1 3 2 17 3" xfId="23851" xr:uid="{00000000-0005-0000-0000-0000395B0000}"/>
    <cellStyle name="SAPBEXHLevel1 3 2 17 4" xfId="30286" xr:uid="{00000000-0005-0000-0000-00003A5B0000}"/>
    <cellStyle name="SAPBEXHLevel1 3 2 17 5" xfId="36444" xr:uid="{00000000-0005-0000-0000-00003B5B0000}"/>
    <cellStyle name="SAPBEXHLevel1 3 2 17 6" xfId="43401" xr:uid="{00000000-0005-0000-0000-00003C5B0000}"/>
    <cellStyle name="SAPBEXHLevel1 3 2 17 7" xfId="50637" xr:uid="{00000000-0005-0000-0000-00003D5B0000}"/>
    <cellStyle name="SAPBEXHLevel1 3 2 18" xfId="6955" xr:uid="{00000000-0005-0000-0000-00003E5B0000}"/>
    <cellStyle name="SAPBEXHLevel1 3 2 18 2" xfId="16745" xr:uid="{00000000-0005-0000-0000-00003F5B0000}"/>
    <cellStyle name="SAPBEXHLevel1 3 2 18 2 2" xfId="39471" xr:uid="{00000000-0005-0000-0000-0000405B0000}"/>
    <cellStyle name="SAPBEXHLevel1 3 2 18 2 3" xfId="46389" xr:uid="{00000000-0005-0000-0000-0000415B0000}"/>
    <cellStyle name="SAPBEXHLevel1 3 2 18 2 4" xfId="49624" xr:uid="{00000000-0005-0000-0000-0000425B0000}"/>
    <cellStyle name="SAPBEXHLevel1 3 2 18 3" xfId="23713" xr:uid="{00000000-0005-0000-0000-0000435B0000}"/>
    <cellStyle name="SAPBEXHLevel1 3 2 18 4" xfId="30149" xr:uid="{00000000-0005-0000-0000-0000445B0000}"/>
    <cellStyle name="SAPBEXHLevel1 3 2 18 5" xfId="35839" xr:uid="{00000000-0005-0000-0000-0000455B0000}"/>
    <cellStyle name="SAPBEXHLevel1 3 2 18 6" xfId="42843" xr:uid="{00000000-0005-0000-0000-0000465B0000}"/>
    <cellStyle name="SAPBEXHLevel1 3 2 18 7" xfId="51041" xr:uid="{00000000-0005-0000-0000-0000475B0000}"/>
    <cellStyle name="SAPBEXHLevel1 3 2 19" xfId="7537" xr:uid="{00000000-0005-0000-0000-0000485B0000}"/>
    <cellStyle name="SAPBEXHLevel1 3 2 19 2" xfId="17322" xr:uid="{00000000-0005-0000-0000-0000495B0000}"/>
    <cellStyle name="SAPBEXHLevel1 3 2 19 2 2" xfId="39544" xr:uid="{00000000-0005-0000-0000-00004A5B0000}"/>
    <cellStyle name="SAPBEXHLevel1 3 2 19 2 3" xfId="46462" xr:uid="{00000000-0005-0000-0000-00004B5B0000}"/>
    <cellStyle name="SAPBEXHLevel1 3 2 19 2 4" xfId="48929" xr:uid="{00000000-0005-0000-0000-00004C5B0000}"/>
    <cellStyle name="SAPBEXHLevel1 3 2 19 3" xfId="24284" xr:uid="{00000000-0005-0000-0000-00004D5B0000}"/>
    <cellStyle name="SAPBEXHLevel1 3 2 19 4" xfId="30712" xr:uid="{00000000-0005-0000-0000-00004E5B0000}"/>
    <cellStyle name="SAPBEXHLevel1 3 2 19 5" xfId="35915" xr:uid="{00000000-0005-0000-0000-00004F5B0000}"/>
    <cellStyle name="SAPBEXHLevel1 3 2 19 6" xfId="42916" xr:uid="{00000000-0005-0000-0000-0000505B0000}"/>
    <cellStyle name="SAPBEXHLevel1 3 2 19 7" xfId="52237" xr:uid="{00000000-0005-0000-0000-0000515B0000}"/>
    <cellStyle name="SAPBEXHLevel1 3 2 2" xfId="2671" xr:uid="{00000000-0005-0000-0000-0000525B0000}"/>
    <cellStyle name="SAPBEXHLevel1 3 2 2 2" xfId="12904" xr:uid="{00000000-0005-0000-0000-0000535B0000}"/>
    <cellStyle name="SAPBEXHLevel1 3 2 2 2 2" xfId="20307" xr:uid="{00000000-0005-0000-0000-0000545B0000}"/>
    <cellStyle name="SAPBEXHLevel1 3 2 2 2 3" xfId="26917" xr:uid="{00000000-0005-0000-0000-0000555B0000}"/>
    <cellStyle name="SAPBEXHLevel1 3 2 2 2 4" xfId="37547" xr:uid="{00000000-0005-0000-0000-0000565B0000}"/>
    <cellStyle name="SAPBEXHLevel1 3 2 2 2 5" xfId="44491" xr:uid="{00000000-0005-0000-0000-0000575B0000}"/>
    <cellStyle name="SAPBEXHLevel1 3 2 2 2 6" xfId="50527" xr:uid="{00000000-0005-0000-0000-0000585B0000}"/>
    <cellStyle name="SAPBEXHLevel1 3 2 2 3" xfId="10496" xr:uid="{00000000-0005-0000-0000-0000595B0000}"/>
    <cellStyle name="SAPBEXHLevel1 3 2 2 4" xfId="9918" xr:uid="{00000000-0005-0000-0000-00005A5B0000}"/>
    <cellStyle name="SAPBEXHLevel1 3 2 2 5" xfId="20445" xr:uid="{00000000-0005-0000-0000-00005B5B0000}"/>
    <cellStyle name="SAPBEXHLevel1 3 2 2 6" xfId="33806" xr:uid="{00000000-0005-0000-0000-00005C5B0000}"/>
    <cellStyle name="SAPBEXHLevel1 3 2 2 7" xfId="40940" xr:uid="{00000000-0005-0000-0000-00005D5B0000}"/>
    <cellStyle name="SAPBEXHLevel1 3 2 2 8" xfId="51823" xr:uid="{00000000-0005-0000-0000-00005E5B0000}"/>
    <cellStyle name="SAPBEXHLevel1 3 2 20" xfId="6733" xr:uid="{00000000-0005-0000-0000-00005F5B0000}"/>
    <cellStyle name="SAPBEXHLevel1 3 2 20 2" xfId="16576" xr:uid="{00000000-0005-0000-0000-0000605B0000}"/>
    <cellStyle name="SAPBEXHLevel1 3 2 20 2 2" xfId="40307" xr:uid="{00000000-0005-0000-0000-0000615B0000}"/>
    <cellStyle name="SAPBEXHLevel1 3 2 20 2 3" xfId="47225" xr:uid="{00000000-0005-0000-0000-0000625B0000}"/>
    <cellStyle name="SAPBEXHLevel1 3 2 20 2 4" xfId="47638" xr:uid="{00000000-0005-0000-0000-0000635B0000}"/>
    <cellStyle name="SAPBEXHLevel1 3 2 20 3" xfId="23579" xr:uid="{00000000-0005-0000-0000-0000645B0000}"/>
    <cellStyle name="SAPBEXHLevel1 3 2 20 4" xfId="30027" xr:uid="{00000000-0005-0000-0000-0000655B0000}"/>
    <cellStyle name="SAPBEXHLevel1 3 2 20 5" xfId="36722" xr:uid="{00000000-0005-0000-0000-0000665B0000}"/>
    <cellStyle name="SAPBEXHLevel1 3 2 20 6" xfId="43679" xr:uid="{00000000-0005-0000-0000-0000675B0000}"/>
    <cellStyle name="SAPBEXHLevel1 3 2 20 7" xfId="50754" xr:uid="{00000000-0005-0000-0000-0000685B0000}"/>
    <cellStyle name="SAPBEXHLevel1 3 2 21" xfId="7550" xr:uid="{00000000-0005-0000-0000-0000695B0000}"/>
    <cellStyle name="SAPBEXHLevel1 3 2 21 2" xfId="17335" xr:uid="{00000000-0005-0000-0000-00006A5B0000}"/>
    <cellStyle name="SAPBEXHLevel1 3 2 21 2 2" xfId="40534" xr:uid="{00000000-0005-0000-0000-00006B5B0000}"/>
    <cellStyle name="SAPBEXHLevel1 3 2 21 2 3" xfId="47452" xr:uid="{00000000-0005-0000-0000-00006C5B0000}"/>
    <cellStyle name="SAPBEXHLevel1 3 2 21 2 4" xfId="47541" xr:uid="{00000000-0005-0000-0000-00006D5B0000}"/>
    <cellStyle name="SAPBEXHLevel1 3 2 21 3" xfId="24297" xr:uid="{00000000-0005-0000-0000-00006E5B0000}"/>
    <cellStyle name="SAPBEXHLevel1 3 2 21 4" xfId="30725" xr:uid="{00000000-0005-0000-0000-00006F5B0000}"/>
    <cellStyle name="SAPBEXHLevel1 3 2 21 5" xfId="36950" xr:uid="{00000000-0005-0000-0000-0000705B0000}"/>
    <cellStyle name="SAPBEXHLevel1 3 2 21 6" xfId="43906" xr:uid="{00000000-0005-0000-0000-0000715B0000}"/>
    <cellStyle name="SAPBEXHLevel1 3 2 21 7" xfId="51976" xr:uid="{00000000-0005-0000-0000-0000725B0000}"/>
    <cellStyle name="SAPBEXHLevel1 3 2 22" xfId="7621" xr:uid="{00000000-0005-0000-0000-0000735B0000}"/>
    <cellStyle name="SAPBEXHLevel1 3 2 22 2" xfId="17406" xr:uid="{00000000-0005-0000-0000-0000745B0000}"/>
    <cellStyle name="SAPBEXHLevel1 3 2 22 3" xfId="24366" xr:uid="{00000000-0005-0000-0000-0000755B0000}"/>
    <cellStyle name="SAPBEXHLevel1 3 2 22 4" xfId="30794" xr:uid="{00000000-0005-0000-0000-0000765B0000}"/>
    <cellStyle name="SAPBEXHLevel1 3 2 22 5" xfId="37204" xr:uid="{00000000-0005-0000-0000-0000775B0000}"/>
    <cellStyle name="SAPBEXHLevel1 3 2 22 6" xfId="44150" xr:uid="{00000000-0005-0000-0000-0000785B0000}"/>
    <cellStyle name="SAPBEXHLevel1 3 2 22 7" xfId="53643" xr:uid="{00000000-0005-0000-0000-0000795B0000}"/>
    <cellStyle name="SAPBEXHLevel1 3 2 23" xfId="8541" xr:uid="{00000000-0005-0000-0000-00007A5B0000}"/>
    <cellStyle name="SAPBEXHLevel1 3 2 23 2" xfId="18325" xr:uid="{00000000-0005-0000-0000-00007B5B0000}"/>
    <cellStyle name="SAPBEXHLevel1 3 2 23 3" xfId="25261" xr:uid="{00000000-0005-0000-0000-00007C5B0000}"/>
    <cellStyle name="SAPBEXHLevel1 3 2 23 4" xfId="31674" xr:uid="{00000000-0005-0000-0000-00007D5B0000}"/>
    <cellStyle name="SAPBEXHLevel1 3 2 24" xfId="7685" xr:uid="{00000000-0005-0000-0000-00007E5B0000}"/>
    <cellStyle name="SAPBEXHLevel1 3 2 24 2" xfId="17470" xr:uid="{00000000-0005-0000-0000-00007F5B0000}"/>
    <cellStyle name="SAPBEXHLevel1 3 2 24 3" xfId="24427" xr:uid="{00000000-0005-0000-0000-0000805B0000}"/>
    <cellStyle name="SAPBEXHLevel1 3 2 24 4" xfId="30853" xr:uid="{00000000-0005-0000-0000-0000815B0000}"/>
    <cellStyle name="SAPBEXHLevel1 3 2 25" xfId="8596" xr:uid="{00000000-0005-0000-0000-0000825B0000}"/>
    <cellStyle name="SAPBEXHLevel1 3 2 25 2" xfId="18380" xr:uid="{00000000-0005-0000-0000-0000835B0000}"/>
    <cellStyle name="SAPBEXHLevel1 3 2 25 3" xfId="25315" xr:uid="{00000000-0005-0000-0000-0000845B0000}"/>
    <cellStyle name="SAPBEXHLevel1 3 2 25 4" xfId="31728" xr:uid="{00000000-0005-0000-0000-0000855B0000}"/>
    <cellStyle name="SAPBEXHLevel1 3 2 26" xfId="7843" xr:uid="{00000000-0005-0000-0000-0000865B0000}"/>
    <cellStyle name="SAPBEXHLevel1 3 2 26 2" xfId="17627" xr:uid="{00000000-0005-0000-0000-0000875B0000}"/>
    <cellStyle name="SAPBEXHLevel1 3 2 26 3" xfId="24581" xr:uid="{00000000-0005-0000-0000-0000885B0000}"/>
    <cellStyle name="SAPBEXHLevel1 3 2 26 4" xfId="31004" xr:uid="{00000000-0005-0000-0000-0000895B0000}"/>
    <cellStyle name="SAPBEXHLevel1 3 2 27" xfId="7775" xr:uid="{00000000-0005-0000-0000-00008A5B0000}"/>
    <cellStyle name="SAPBEXHLevel1 3 2 27 2" xfId="17560" xr:uid="{00000000-0005-0000-0000-00008B5B0000}"/>
    <cellStyle name="SAPBEXHLevel1 3 2 27 3" xfId="24516" xr:uid="{00000000-0005-0000-0000-00008C5B0000}"/>
    <cellStyle name="SAPBEXHLevel1 3 2 27 4" xfId="30942" xr:uid="{00000000-0005-0000-0000-00008D5B0000}"/>
    <cellStyle name="SAPBEXHLevel1 3 2 28" xfId="8224" xr:uid="{00000000-0005-0000-0000-00008E5B0000}"/>
    <cellStyle name="SAPBEXHLevel1 3 2 28 2" xfId="18008" xr:uid="{00000000-0005-0000-0000-00008F5B0000}"/>
    <cellStyle name="SAPBEXHLevel1 3 2 28 3" xfId="24951" xr:uid="{00000000-0005-0000-0000-0000905B0000}"/>
    <cellStyle name="SAPBEXHLevel1 3 2 28 4" xfId="31370" xr:uid="{00000000-0005-0000-0000-0000915B0000}"/>
    <cellStyle name="SAPBEXHLevel1 3 2 29" xfId="8795" xr:uid="{00000000-0005-0000-0000-0000925B0000}"/>
    <cellStyle name="SAPBEXHLevel1 3 2 29 2" xfId="18579" xr:uid="{00000000-0005-0000-0000-0000935B0000}"/>
    <cellStyle name="SAPBEXHLevel1 3 2 29 3" xfId="25511" xr:uid="{00000000-0005-0000-0000-0000945B0000}"/>
    <cellStyle name="SAPBEXHLevel1 3 2 29 4" xfId="31923" xr:uid="{00000000-0005-0000-0000-0000955B0000}"/>
    <cellStyle name="SAPBEXHLevel1 3 2 3" xfId="3907" xr:uid="{00000000-0005-0000-0000-0000965B0000}"/>
    <cellStyle name="SAPBEXHLevel1 3 2 3 2" xfId="13794" xr:uid="{00000000-0005-0000-0000-0000975B0000}"/>
    <cellStyle name="SAPBEXHLevel1 3 2 3 2 2" xfId="38154" xr:uid="{00000000-0005-0000-0000-0000985B0000}"/>
    <cellStyle name="SAPBEXHLevel1 3 2 3 2 3" xfId="45078" xr:uid="{00000000-0005-0000-0000-0000995B0000}"/>
    <cellStyle name="SAPBEXHLevel1 3 2 3 2 4" xfId="50801" xr:uid="{00000000-0005-0000-0000-00009A5B0000}"/>
    <cellStyle name="SAPBEXHLevel1 3 2 3 3" xfId="20903" xr:uid="{00000000-0005-0000-0000-00009B5B0000}"/>
    <cellStyle name="SAPBEXHLevel1 3 2 3 4" xfId="27399" xr:uid="{00000000-0005-0000-0000-00009C5B0000}"/>
    <cellStyle name="SAPBEXHLevel1 3 2 3 5" xfId="34488" xr:uid="{00000000-0005-0000-0000-00009D5B0000}"/>
    <cellStyle name="SAPBEXHLevel1 3 2 3 6" xfId="41532" xr:uid="{00000000-0005-0000-0000-00009E5B0000}"/>
    <cellStyle name="SAPBEXHLevel1 3 2 3 7" xfId="50594" xr:uid="{00000000-0005-0000-0000-00009F5B0000}"/>
    <cellStyle name="SAPBEXHLevel1 3 2 30" xfId="11696" xr:uid="{00000000-0005-0000-0000-0000A05B0000}"/>
    <cellStyle name="SAPBEXHLevel1 3 2 30 2" xfId="19155" xr:uid="{00000000-0005-0000-0000-0000A15B0000}"/>
    <cellStyle name="SAPBEXHLevel1 3 2 30 3" xfId="25787" xr:uid="{00000000-0005-0000-0000-0000A25B0000}"/>
    <cellStyle name="SAPBEXHLevel1 3 2 31" xfId="9429" xr:uid="{00000000-0005-0000-0000-0000A35B0000}"/>
    <cellStyle name="SAPBEXHLevel1 3 2 32" xfId="13496" xr:uid="{00000000-0005-0000-0000-0000A45B0000}"/>
    <cellStyle name="SAPBEXHLevel1 3 2 33" xfId="32251" xr:uid="{00000000-0005-0000-0000-0000A55B0000}"/>
    <cellStyle name="SAPBEXHLevel1 3 2 34" xfId="32049" xr:uid="{00000000-0005-0000-0000-0000A65B0000}"/>
    <cellStyle name="SAPBEXHLevel1 3 2 35" xfId="50224" xr:uid="{00000000-0005-0000-0000-0000A75B0000}"/>
    <cellStyle name="SAPBEXHLevel1 3 2 4" xfId="4086" xr:uid="{00000000-0005-0000-0000-0000A85B0000}"/>
    <cellStyle name="SAPBEXHLevel1 3 2 4 2" xfId="13973" xr:uid="{00000000-0005-0000-0000-0000A95B0000}"/>
    <cellStyle name="SAPBEXHLevel1 3 2 4 2 2" xfId="37267" xr:uid="{00000000-0005-0000-0000-0000AA5B0000}"/>
    <cellStyle name="SAPBEXHLevel1 3 2 4 2 3" xfId="44213" xr:uid="{00000000-0005-0000-0000-0000AB5B0000}"/>
    <cellStyle name="SAPBEXHLevel1 3 2 4 2 4" xfId="53363" xr:uid="{00000000-0005-0000-0000-0000AC5B0000}"/>
    <cellStyle name="SAPBEXHLevel1 3 2 4 3" xfId="21069" xr:uid="{00000000-0005-0000-0000-0000AD5B0000}"/>
    <cellStyle name="SAPBEXHLevel1 3 2 4 4" xfId="27560" xr:uid="{00000000-0005-0000-0000-0000AE5B0000}"/>
    <cellStyle name="SAPBEXHLevel1 3 2 4 5" xfId="33519" xr:uid="{00000000-0005-0000-0000-0000AF5B0000}"/>
    <cellStyle name="SAPBEXHLevel1 3 2 4 6" xfId="40655" xr:uid="{00000000-0005-0000-0000-0000B05B0000}"/>
    <cellStyle name="SAPBEXHLevel1 3 2 4 7" xfId="50435" xr:uid="{00000000-0005-0000-0000-0000B15B0000}"/>
    <cellStyle name="SAPBEXHLevel1 3 2 5" xfId="5079" xr:uid="{00000000-0005-0000-0000-0000B25B0000}"/>
    <cellStyle name="SAPBEXHLevel1 3 2 5 2" xfId="14936" xr:uid="{00000000-0005-0000-0000-0000B35B0000}"/>
    <cellStyle name="SAPBEXHLevel1 3 2 5 2 2" xfId="37391" xr:uid="{00000000-0005-0000-0000-0000B45B0000}"/>
    <cellStyle name="SAPBEXHLevel1 3 2 5 2 3" xfId="44336" xr:uid="{00000000-0005-0000-0000-0000B55B0000}"/>
    <cellStyle name="SAPBEXHLevel1 3 2 5 2 4" xfId="50474" xr:uid="{00000000-0005-0000-0000-0000B65B0000}"/>
    <cellStyle name="SAPBEXHLevel1 3 2 5 3" xfId="21981" xr:uid="{00000000-0005-0000-0000-0000B75B0000}"/>
    <cellStyle name="SAPBEXHLevel1 3 2 5 4" xfId="28444" xr:uid="{00000000-0005-0000-0000-0000B85B0000}"/>
    <cellStyle name="SAPBEXHLevel1 3 2 5 5" xfId="33647" xr:uid="{00000000-0005-0000-0000-0000B95B0000}"/>
    <cellStyle name="SAPBEXHLevel1 3 2 5 6" xfId="40782" xr:uid="{00000000-0005-0000-0000-0000BA5B0000}"/>
    <cellStyle name="SAPBEXHLevel1 3 2 5 7" xfId="54141" xr:uid="{00000000-0005-0000-0000-0000BB5B0000}"/>
    <cellStyle name="SAPBEXHLevel1 3 2 6" xfId="5209" xr:uid="{00000000-0005-0000-0000-0000BC5B0000}"/>
    <cellStyle name="SAPBEXHLevel1 3 2 6 2" xfId="15066" xr:uid="{00000000-0005-0000-0000-0000BD5B0000}"/>
    <cellStyle name="SAPBEXHLevel1 3 2 6 2 2" xfId="38298" xr:uid="{00000000-0005-0000-0000-0000BE5B0000}"/>
    <cellStyle name="SAPBEXHLevel1 3 2 6 2 3" xfId="45216" xr:uid="{00000000-0005-0000-0000-0000BF5B0000}"/>
    <cellStyle name="SAPBEXHLevel1 3 2 6 2 4" xfId="48552" xr:uid="{00000000-0005-0000-0000-0000C05B0000}"/>
    <cellStyle name="SAPBEXHLevel1 3 2 6 3" xfId="22108" xr:uid="{00000000-0005-0000-0000-0000C15B0000}"/>
    <cellStyle name="SAPBEXHLevel1 3 2 6 4" xfId="28571" xr:uid="{00000000-0005-0000-0000-0000C25B0000}"/>
    <cellStyle name="SAPBEXHLevel1 3 2 6 5" xfId="34632" xr:uid="{00000000-0005-0000-0000-0000C35B0000}"/>
    <cellStyle name="SAPBEXHLevel1 3 2 6 6" xfId="41670" xr:uid="{00000000-0005-0000-0000-0000C45B0000}"/>
    <cellStyle name="SAPBEXHLevel1 3 2 6 7" xfId="51308" xr:uid="{00000000-0005-0000-0000-0000C55B0000}"/>
    <cellStyle name="SAPBEXHLevel1 3 2 7" xfId="4342" xr:uid="{00000000-0005-0000-0000-0000C65B0000}"/>
    <cellStyle name="SAPBEXHLevel1 3 2 7 2" xfId="14204" xr:uid="{00000000-0005-0000-0000-0000C75B0000}"/>
    <cellStyle name="SAPBEXHLevel1 3 2 7 2 2" xfId="37410" xr:uid="{00000000-0005-0000-0000-0000C85B0000}"/>
    <cellStyle name="SAPBEXHLevel1 3 2 7 2 3" xfId="44355" xr:uid="{00000000-0005-0000-0000-0000C95B0000}"/>
    <cellStyle name="SAPBEXHLevel1 3 2 7 2 4" xfId="52080" xr:uid="{00000000-0005-0000-0000-0000CA5B0000}"/>
    <cellStyle name="SAPBEXHLevel1 3 2 7 3" xfId="21265" xr:uid="{00000000-0005-0000-0000-0000CB5B0000}"/>
    <cellStyle name="SAPBEXHLevel1 3 2 7 4" xfId="27739" xr:uid="{00000000-0005-0000-0000-0000CC5B0000}"/>
    <cellStyle name="SAPBEXHLevel1 3 2 7 5" xfId="33667" xr:uid="{00000000-0005-0000-0000-0000CD5B0000}"/>
    <cellStyle name="SAPBEXHLevel1 3 2 7 6" xfId="40802" xr:uid="{00000000-0005-0000-0000-0000CE5B0000}"/>
    <cellStyle name="SAPBEXHLevel1 3 2 7 7" xfId="51729" xr:uid="{00000000-0005-0000-0000-0000CF5B0000}"/>
    <cellStyle name="SAPBEXHLevel1 3 2 8" xfId="4933" xr:uid="{00000000-0005-0000-0000-0000D05B0000}"/>
    <cellStyle name="SAPBEXHLevel1 3 2 8 2" xfId="14790" xr:uid="{00000000-0005-0000-0000-0000D15B0000}"/>
    <cellStyle name="SAPBEXHLevel1 3 2 8 2 2" xfId="38431" xr:uid="{00000000-0005-0000-0000-0000D25B0000}"/>
    <cellStyle name="SAPBEXHLevel1 3 2 8 2 3" xfId="45349" xr:uid="{00000000-0005-0000-0000-0000D35B0000}"/>
    <cellStyle name="SAPBEXHLevel1 3 2 8 2 4" xfId="50787" xr:uid="{00000000-0005-0000-0000-0000D45B0000}"/>
    <cellStyle name="SAPBEXHLevel1 3 2 8 3" xfId="21838" xr:uid="{00000000-0005-0000-0000-0000D55B0000}"/>
    <cellStyle name="SAPBEXHLevel1 3 2 8 4" xfId="28303" xr:uid="{00000000-0005-0000-0000-0000D65B0000}"/>
    <cellStyle name="SAPBEXHLevel1 3 2 8 5" xfId="34765" xr:uid="{00000000-0005-0000-0000-0000D75B0000}"/>
    <cellStyle name="SAPBEXHLevel1 3 2 8 6" xfId="41803" xr:uid="{00000000-0005-0000-0000-0000D85B0000}"/>
    <cellStyle name="SAPBEXHLevel1 3 2 8 7" xfId="54498" xr:uid="{00000000-0005-0000-0000-0000D95B0000}"/>
    <cellStyle name="SAPBEXHLevel1 3 2 9" xfId="5308" xr:uid="{00000000-0005-0000-0000-0000DA5B0000}"/>
    <cellStyle name="SAPBEXHLevel1 3 2 9 2" xfId="15165" xr:uid="{00000000-0005-0000-0000-0000DB5B0000}"/>
    <cellStyle name="SAPBEXHLevel1 3 2 9 2 2" xfId="38506" xr:uid="{00000000-0005-0000-0000-0000DC5B0000}"/>
    <cellStyle name="SAPBEXHLevel1 3 2 9 2 3" xfId="45424" xr:uid="{00000000-0005-0000-0000-0000DD5B0000}"/>
    <cellStyle name="SAPBEXHLevel1 3 2 9 2 4" xfId="48168" xr:uid="{00000000-0005-0000-0000-0000DE5B0000}"/>
    <cellStyle name="SAPBEXHLevel1 3 2 9 3" xfId="22207" xr:uid="{00000000-0005-0000-0000-0000DF5B0000}"/>
    <cellStyle name="SAPBEXHLevel1 3 2 9 4" xfId="28670" xr:uid="{00000000-0005-0000-0000-0000E05B0000}"/>
    <cellStyle name="SAPBEXHLevel1 3 2 9 5" xfId="34840" xr:uid="{00000000-0005-0000-0000-0000E15B0000}"/>
    <cellStyle name="SAPBEXHLevel1 3 2 9 6" xfId="41878" xr:uid="{00000000-0005-0000-0000-0000E25B0000}"/>
    <cellStyle name="SAPBEXHLevel1 3 2 9 7" xfId="53497" xr:uid="{00000000-0005-0000-0000-0000E35B0000}"/>
    <cellStyle name="SAPBEXHLevel1 3 20" xfId="8740" xr:uid="{00000000-0005-0000-0000-0000E45B0000}"/>
    <cellStyle name="SAPBEXHLevel1 3 20 2" xfId="18524" xr:uid="{00000000-0005-0000-0000-0000E55B0000}"/>
    <cellStyle name="SAPBEXHLevel1 3 20 3" xfId="25456" xr:uid="{00000000-0005-0000-0000-0000E65B0000}"/>
    <cellStyle name="SAPBEXHLevel1 3 20 4" xfId="31868" xr:uid="{00000000-0005-0000-0000-0000E75B0000}"/>
    <cellStyle name="SAPBEXHLevel1 3 21" xfId="8811" xr:uid="{00000000-0005-0000-0000-0000E85B0000}"/>
    <cellStyle name="SAPBEXHLevel1 3 21 2" xfId="18594" xr:uid="{00000000-0005-0000-0000-0000E95B0000}"/>
    <cellStyle name="SAPBEXHLevel1 3 21 3" xfId="25525" xr:uid="{00000000-0005-0000-0000-0000EA5B0000}"/>
    <cellStyle name="SAPBEXHLevel1 3 21 4" xfId="31936" xr:uid="{00000000-0005-0000-0000-0000EB5B0000}"/>
    <cellStyle name="SAPBEXHLevel1 3 22" xfId="11584" xr:uid="{00000000-0005-0000-0000-0000EC5B0000}"/>
    <cellStyle name="SAPBEXHLevel1 3 22 2" xfId="19043" xr:uid="{00000000-0005-0000-0000-0000ED5B0000}"/>
    <cellStyle name="SAPBEXHLevel1 3 22 3" xfId="25675" xr:uid="{00000000-0005-0000-0000-0000EE5B0000}"/>
    <cellStyle name="SAPBEXHLevel1 3 23" xfId="9299" xr:uid="{00000000-0005-0000-0000-0000EF5B0000}"/>
    <cellStyle name="SAPBEXHLevel1 3 24" xfId="12487" xr:uid="{00000000-0005-0000-0000-0000F05B0000}"/>
    <cellStyle name="SAPBEXHLevel1 3 25" xfId="54414" xr:uid="{00000000-0005-0000-0000-0000F15B0000}"/>
    <cellStyle name="SAPBEXHLevel1 3 3" xfId="937" xr:uid="{00000000-0005-0000-0000-0000F25B0000}"/>
    <cellStyle name="SAPBEXHLevel1 3 3 2" xfId="2578" xr:uid="{00000000-0005-0000-0000-0000F35B0000}"/>
    <cellStyle name="SAPBEXHLevel1 3 3 2 2" xfId="12813" xr:uid="{00000000-0005-0000-0000-0000F45B0000}"/>
    <cellStyle name="SAPBEXHLevel1 3 3 2 2 2" xfId="20219" xr:uid="{00000000-0005-0000-0000-0000F55B0000}"/>
    <cellStyle name="SAPBEXHLevel1 3 3 2 2 3" xfId="26830" xr:uid="{00000000-0005-0000-0000-0000F65B0000}"/>
    <cellStyle name="SAPBEXHLevel1 3 3 2 3" xfId="10643" xr:uid="{00000000-0005-0000-0000-0000F75B0000}"/>
    <cellStyle name="SAPBEXHLevel1 3 3 2 4" xfId="9502" xr:uid="{00000000-0005-0000-0000-0000F85B0000}"/>
    <cellStyle name="SAPBEXHLevel1 3 3 2 5" xfId="16601" xr:uid="{00000000-0005-0000-0000-0000F95B0000}"/>
    <cellStyle name="SAPBEXHLevel1 3 3 2 6" xfId="37956" xr:uid="{00000000-0005-0000-0000-0000FA5B0000}"/>
    <cellStyle name="SAPBEXHLevel1 3 3 2 7" xfId="44894" xr:uid="{00000000-0005-0000-0000-0000FB5B0000}"/>
    <cellStyle name="SAPBEXHLevel1 3 3 2 8" xfId="50605" xr:uid="{00000000-0005-0000-0000-0000FC5B0000}"/>
    <cellStyle name="SAPBEXHLevel1 3 3 3" xfId="11816" xr:uid="{00000000-0005-0000-0000-0000FD5B0000}"/>
    <cellStyle name="SAPBEXHLevel1 3 3 3 2" xfId="19275" xr:uid="{00000000-0005-0000-0000-0000FE5B0000}"/>
    <cellStyle name="SAPBEXHLevel1 3 3 3 3" xfId="25907" xr:uid="{00000000-0005-0000-0000-0000FF5B0000}"/>
    <cellStyle name="SAPBEXHLevel1 3 3 4" xfId="9637" xr:uid="{00000000-0005-0000-0000-0000005C0000}"/>
    <cellStyle name="SAPBEXHLevel1 3 3 5" xfId="11440" xr:uid="{00000000-0005-0000-0000-0000015C0000}"/>
    <cellStyle name="SAPBEXHLevel1 3 3 6" xfId="34214" xr:uid="{00000000-0005-0000-0000-0000025C0000}"/>
    <cellStyle name="SAPBEXHLevel1 3 3 7" xfId="41344" xr:uid="{00000000-0005-0000-0000-0000035C0000}"/>
    <cellStyle name="SAPBEXHLevel1 3 3 8" xfId="51019" xr:uid="{00000000-0005-0000-0000-0000045C0000}"/>
    <cellStyle name="SAPBEXHLevel1 3 4" xfId="1212" xr:uid="{00000000-0005-0000-0000-0000055C0000}"/>
    <cellStyle name="SAPBEXHLevel1 3 4 2" xfId="10841" xr:uid="{00000000-0005-0000-0000-0000065C0000}"/>
    <cellStyle name="SAPBEXHLevel1 3 4 2 2" xfId="9523" xr:uid="{00000000-0005-0000-0000-0000075C0000}"/>
    <cellStyle name="SAPBEXHLevel1 3 4 2 3" xfId="37598" xr:uid="{00000000-0005-0000-0000-0000085C0000}"/>
    <cellStyle name="SAPBEXHLevel1 3 4 2 4" xfId="44542" xr:uid="{00000000-0005-0000-0000-0000095C0000}"/>
    <cellStyle name="SAPBEXHLevel1 3 4 2 5" xfId="51277" xr:uid="{00000000-0005-0000-0000-00000A5C0000}"/>
    <cellStyle name="SAPBEXHLevel1 3 4 3" xfId="11991" xr:uid="{00000000-0005-0000-0000-00000B5C0000}"/>
    <cellStyle name="SAPBEXHLevel1 3 4 3 2" xfId="19450" xr:uid="{00000000-0005-0000-0000-00000C5C0000}"/>
    <cellStyle name="SAPBEXHLevel1 3 4 3 3" xfId="26077" xr:uid="{00000000-0005-0000-0000-00000D5C0000}"/>
    <cellStyle name="SAPBEXHLevel1 3 4 4" xfId="9880" xr:uid="{00000000-0005-0000-0000-00000E5C0000}"/>
    <cellStyle name="SAPBEXHLevel1 3 4 5" xfId="10007" xr:uid="{00000000-0005-0000-0000-00000F5C0000}"/>
    <cellStyle name="SAPBEXHLevel1 3 4 6" xfId="33857" xr:uid="{00000000-0005-0000-0000-0000105C0000}"/>
    <cellStyle name="SAPBEXHLevel1 3 4 7" xfId="40991" xr:uid="{00000000-0005-0000-0000-0000115C0000}"/>
    <cellStyle name="SAPBEXHLevel1 3 4 8" xfId="51957" xr:uid="{00000000-0005-0000-0000-0000125C0000}"/>
    <cellStyle name="SAPBEXHLevel1 3 5" xfId="1267" xr:uid="{00000000-0005-0000-0000-0000135C0000}"/>
    <cellStyle name="SAPBEXHLevel1 3 5 2" xfId="10142" xr:uid="{00000000-0005-0000-0000-0000145C0000}"/>
    <cellStyle name="SAPBEXHLevel1 3 5 2 2" xfId="9726" xr:uid="{00000000-0005-0000-0000-0000155C0000}"/>
    <cellStyle name="SAPBEXHLevel1 3 5 2 3" xfId="38763" xr:uid="{00000000-0005-0000-0000-0000165C0000}"/>
    <cellStyle name="SAPBEXHLevel1 3 5 2 4" xfId="45681" xr:uid="{00000000-0005-0000-0000-0000175C0000}"/>
    <cellStyle name="SAPBEXHLevel1 3 5 2 5" xfId="49421" xr:uid="{00000000-0005-0000-0000-0000185C0000}"/>
    <cellStyle name="SAPBEXHLevel1 3 5 3" xfId="10895" xr:uid="{00000000-0005-0000-0000-0000195C0000}"/>
    <cellStyle name="SAPBEXHLevel1 3 5 3 2" xfId="9038" xr:uid="{00000000-0005-0000-0000-00001A5C0000}"/>
    <cellStyle name="SAPBEXHLevel1 3 5 4" xfId="12043" xr:uid="{00000000-0005-0000-0000-00001B5C0000}"/>
    <cellStyle name="SAPBEXHLevel1 3 5 4 2" xfId="19502" xr:uid="{00000000-0005-0000-0000-00001C5C0000}"/>
    <cellStyle name="SAPBEXHLevel1 3 5 4 3" xfId="26128" xr:uid="{00000000-0005-0000-0000-00001D5C0000}"/>
    <cellStyle name="SAPBEXHLevel1 3 5 5" xfId="9935" xr:uid="{00000000-0005-0000-0000-00001E5C0000}"/>
    <cellStyle name="SAPBEXHLevel1 3 5 6" xfId="11217" xr:uid="{00000000-0005-0000-0000-00001F5C0000}"/>
    <cellStyle name="SAPBEXHLevel1 3 5 7" xfId="35098" xr:uid="{00000000-0005-0000-0000-0000205C0000}"/>
    <cellStyle name="SAPBEXHLevel1 3 5 8" xfId="42135" xr:uid="{00000000-0005-0000-0000-0000215C0000}"/>
    <cellStyle name="SAPBEXHLevel1 3 5 9" xfId="54164" xr:uid="{00000000-0005-0000-0000-0000225C0000}"/>
    <cellStyle name="SAPBEXHLevel1 3 6" xfId="1526" xr:uid="{00000000-0005-0000-0000-0000235C0000}"/>
    <cellStyle name="SAPBEXHLevel1 3 6 2" xfId="12185" xr:uid="{00000000-0005-0000-0000-0000245C0000}"/>
    <cellStyle name="SAPBEXHLevel1 3 6 2 2" xfId="19644" xr:uid="{00000000-0005-0000-0000-0000255C0000}"/>
    <cellStyle name="SAPBEXHLevel1 3 6 2 3" xfId="26267" xr:uid="{00000000-0005-0000-0000-0000265C0000}"/>
    <cellStyle name="SAPBEXHLevel1 3 6 2 4" xfId="38893" xr:uid="{00000000-0005-0000-0000-0000275C0000}"/>
    <cellStyle name="SAPBEXHLevel1 3 6 2 5" xfId="45811" xr:uid="{00000000-0005-0000-0000-0000285C0000}"/>
    <cellStyle name="SAPBEXHLevel1 3 6 2 6" xfId="50090" xr:uid="{00000000-0005-0000-0000-0000295C0000}"/>
    <cellStyle name="SAPBEXHLevel1 3 6 3" xfId="11078" xr:uid="{00000000-0005-0000-0000-00002A5C0000}"/>
    <cellStyle name="SAPBEXHLevel1 3 6 4" xfId="18730" xr:uid="{00000000-0005-0000-0000-00002B5C0000}"/>
    <cellStyle name="SAPBEXHLevel1 3 6 5" xfId="35229" xr:uid="{00000000-0005-0000-0000-00002C5C0000}"/>
    <cellStyle name="SAPBEXHLevel1 3 6 6" xfId="42265" xr:uid="{00000000-0005-0000-0000-00002D5C0000}"/>
    <cellStyle name="SAPBEXHLevel1 3 6 7" xfId="53047" xr:uid="{00000000-0005-0000-0000-00002E5C0000}"/>
    <cellStyle name="SAPBEXHLevel1 3 7" xfId="1953" xr:uid="{00000000-0005-0000-0000-00002F5C0000}"/>
    <cellStyle name="SAPBEXHLevel1 3 7 2" xfId="12305" xr:uid="{00000000-0005-0000-0000-0000305C0000}"/>
    <cellStyle name="SAPBEXHLevel1 3 7 2 2" xfId="19764" xr:uid="{00000000-0005-0000-0000-0000315C0000}"/>
    <cellStyle name="SAPBEXHLevel1 3 7 2 3" xfId="26387" xr:uid="{00000000-0005-0000-0000-0000325C0000}"/>
    <cellStyle name="SAPBEXHLevel1 3 7 2 4" xfId="39363" xr:uid="{00000000-0005-0000-0000-0000335C0000}"/>
    <cellStyle name="SAPBEXHLevel1 3 7 2 5" xfId="46281" xr:uid="{00000000-0005-0000-0000-0000345C0000}"/>
    <cellStyle name="SAPBEXHLevel1 3 7 2 6" xfId="48646" xr:uid="{00000000-0005-0000-0000-0000355C0000}"/>
    <cellStyle name="SAPBEXHLevel1 3 7 3" xfId="11375" xr:uid="{00000000-0005-0000-0000-0000365C0000}"/>
    <cellStyle name="SAPBEXHLevel1 3 7 4" xfId="18908" xr:uid="{00000000-0005-0000-0000-0000375C0000}"/>
    <cellStyle name="SAPBEXHLevel1 3 7 5" xfId="35729" xr:uid="{00000000-0005-0000-0000-0000385C0000}"/>
    <cellStyle name="SAPBEXHLevel1 3 7 6" xfId="42735" xr:uid="{00000000-0005-0000-0000-0000395C0000}"/>
    <cellStyle name="SAPBEXHLevel1 3 7 7" xfId="53137" xr:uid="{00000000-0005-0000-0000-00003A5C0000}"/>
    <cellStyle name="SAPBEXHLevel1 3 8" xfId="2165" xr:uid="{00000000-0005-0000-0000-00003B5C0000}"/>
    <cellStyle name="SAPBEXHLevel1 3 8 2" xfId="12429" xr:uid="{00000000-0005-0000-0000-00003C5C0000}"/>
    <cellStyle name="SAPBEXHLevel1 3 8 2 2" xfId="19885" xr:uid="{00000000-0005-0000-0000-00003D5C0000}"/>
    <cellStyle name="SAPBEXHLevel1 3 8 2 3" xfId="26507" xr:uid="{00000000-0005-0000-0000-00003E5C0000}"/>
    <cellStyle name="SAPBEXHLevel1 3 8 2 4" xfId="40389" xr:uid="{00000000-0005-0000-0000-00003F5C0000}"/>
    <cellStyle name="SAPBEXHLevel1 3 8 2 5" xfId="47307" xr:uid="{00000000-0005-0000-0000-0000405C0000}"/>
    <cellStyle name="SAPBEXHLevel1 3 8 2 6" xfId="47957" xr:uid="{00000000-0005-0000-0000-0000415C0000}"/>
    <cellStyle name="SAPBEXHLevel1 3 8 3" xfId="10361" xr:uid="{00000000-0005-0000-0000-0000425C0000}"/>
    <cellStyle name="SAPBEXHLevel1 3 8 4" xfId="9724" xr:uid="{00000000-0005-0000-0000-0000435C0000}"/>
    <cellStyle name="SAPBEXHLevel1 3 8 5" xfId="18795" xr:uid="{00000000-0005-0000-0000-0000445C0000}"/>
    <cellStyle name="SAPBEXHLevel1 3 8 6" xfId="36805" xr:uid="{00000000-0005-0000-0000-0000455C0000}"/>
    <cellStyle name="SAPBEXHLevel1 3 8 7" xfId="43761" xr:uid="{00000000-0005-0000-0000-0000465C0000}"/>
    <cellStyle name="SAPBEXHLevel1 3 8 8" xfId="49049" xr:uid="{00000000-0005-0000-0000-0000475C0000}"/>
    <cellStyle name="SAPBEXHLevel1 3 9" xfId="2319" xr:uid="{00000000-0005-0000-0000-0000485C0000}"/>
    <cellStyle name="SAPBEXHLevel1 3 9 2" xfId="12572" xr:uid="{00000000-0005-0000-0000-0000495C0000}"/>
    <cellStyle name="SAPBEXHLevel1 3 9 3" xfId="20009" xr:uid="{00000000-0005-0000-0000-00004A5C0000}"/>
    <cellStyle name="SAPBEXHLevel1 3 9 4" xfId="26627" xr:uid="{00000000-0005-0000-0000-00004B5C0000}"/>
    <cellStyle name="SAPBEXHLevel1 3 9 5" xfId="37059" xr:uid="{00000000-0005-0000-0000-00004C5C0000}"/>
    <cellStyle name="SAPBEXHLevel1 3 9 6" xfId="44005" xr:uid="{00000000-0005-0000-0000-00004D5C0000}"/>
    <cellStyle name="SAPBEXHLevel1 3 9 7" xfId="54553" xr:uid="{00000000-0005-0000-0000-00004E5C0000}"/>
    <cellStyle name="SAPBEXHLevel1 4" xfId="369" xr:uid="{00000000-0005-0000-0000-00004F5C0000}"/>
    <cellStyle name="SAPBEXHLevel1 4 10" xfId="4608" xr:uid="{00000000-0005-0000-0000-0000505C0000}"/>
    <cellStyle name="SAPBEXHLevel1 4 10 2" xfId="14470" xr:uid="{00000000-0005-0000-0000-0000515C0000}"/>
    <cellStyle name="SAPBEXHLevel1 4 10 2 2" xfId="38532" xr:uid="{00000000-0005-0000-0000-0000525C0000}"/>
    <cellStyle name="SAPBEXHLevel1 4 10 2 3" xfId="45450" xr:uid="{00000000-0005-0000-0000-0000535C0000}"/>
    <cellStyle name="SAPBEXHLevel1 4 10 2 4" xfId="48595" xr:uid="{00000000-0005-0000-0000-0000545C0000}"/>
    <cellStyle name="SAPBEXHLevel1 4 10 3" xfId="21522" xr:uid="{00000000-0005-0000-0000-0000555C0000}"/>
    <cellStyle name="SAPBEXHLevel1 4 10 4" xfId="27993" xr:uid="{00000000-0005-0000-0000-0000565C0000}"/>
    <cellStyle name="SAPBEXHLevel1 4 10 5" xfId="34866" xr:uid="{00000000-0005-0000-0000-0000575C0000}"/>
    <cellStyle name="SAPBEXHLevel1 4 10 6" xfId="41904" xr:uid="{00000000-0005-0000-0000-0000585C0000}"/>
    <cellStyle name="SAPBEXHLevel1 4 10 7" xfId="50496" xr:uid="{00000000-0005-0000-0000-0000595C0000}"/>
    <cellStyle name="SAPBEXHLevel1 4 11" xfId="6574" xr:uid="{00000000-0005-0000-0000-00005A5C0000}"/>
    <cellStyle name="SAPBEXHLevel1 4 11 2" xfId="16417" xr:uid="{00000000-0005-0000-0000-00005B5C0000}"/>
    <cellStyle name="SAPBEXHLevel1 4 11 2 2" xfId="38978" xr:uid="{00000000-0005-0000-0000-00005C5C0000}"/>
    <cellStyle name="SAPBEXHLevel1 4 11 2 3" xfId="45896" xr:uid="{00000000-0005-0000-0000-00005D5C0000}"/>
    <cellStyle name="SAPBEXHLevel1 4 11 2 4" xfId="48809" xr:uid="{00000000-0005-0000-0000-00005E5C0000}"/>
    <cellStyle name="SAPBEXHLevel1 4 11 3" xfId="23421" xr:uid="{00000000-0005-0000-0000-00005F5C0000}"/>
    <cellStyle name="SAPBEXHLevel1 4 11 4" xfId="29870" xr:uid="{00000000-0005-0000-0000-0000605C0000}"/>
    <cellStyle name="SAPBEXHLevel1 4 11 5" xfId="35315" xr:uid="{00000000-0005-0000-0000-0000615C0000}"/>
    <cellStyle name="SAPBEXHLevel1 4 11 6" xfId="42350" xr:uid="{00000000-0005-0000-0000-0000625C0000}"/>
    <cellStyle name="SAPBEXHLevel1 4 11 7" xfId="51905" xr:uid="{00000000-0005-0000-0000-0000635C0000}"/>
    <cellStyle name="SAPBEXHLevel1 4 12" xfId="5543" xr:uid="{00000000-0005-0000-0000-0000645C0000}"/>
    <cellStyle name="SAPBEXHLevel1 4 12 2" xfId="15399" xr:uid="{00000000-0005-0000-0000-0000655C0000}"/>
    <cellStyle name="SAPBEXHLevel1 4 12 2 2" xfId="38910" xr:uid="{00000000-0005-0000-0000-0000665C0000}"/>
    <cellStyle name="SAPBEXHLevel1 4 12 2 3" xfId="45828" xr:uid="{00000000-0005-0000-0000-0000675C0000}"/>
    <cellStyle name="SAPBEXHLevel1 4 12 2 4" xfId="48790" xr:uid="{00000000-0005-0000-0000-0000685C0000}"/>
    <cellStyle name="SAPBEXHLevel1 4 12 3" xfId="22435" xr:uid="{00000000-0005-0000-0000-0000695C0000}"/>
    <cellStyle name="SAPBEXHLevel1 4 12 4" xfId="28897" xr:uid="{00000000-0005-0000-0000-00006A5C0000}"/>
    <cellStyle name="SAPBEXHLevel1 4 12 5" xfId="35247" xr:uid="{00000000-0005-0000-0000-00006B5C0000}"/>
    <cellStyle name="SAPBEXHLevel1 4 12 6" xfId="42282" xr:uid="{00000000-0005-0000-0000-00006C5C0000}"/>
    <cellStyle name="SAPBEXHLevel1 4 12 7" xfId="52449" xr:uid="{00000000-0005-0000-0000-00006D5C0000}"/>
    <cellStyle name="SAPBEXHLevel1 4 13" xfId="6368" xr:uid="{00000000-0005-0000-0000-00006E5C0000}"/>
    <cellStyle name="SAPBEXHLevel1 4 13 2" xfId="16213" xr:uid="{00000000-0005-0000-0000-00006F5C0000}"/>
    <cellStyle name="SAPBEXHLevel1 4 13 2 2" xfId="39846" xr:uid="{00000000-0005-0000-0000-0000705C0000}"/>
    <cellStyle name="SAPBEXHLevel1 4 13 2 3" xfId="46764" xr:uid="{00000000-0005-0000-0000-0000715C0000}"/>
    <cellStyle name="SAPBEXHLevel1 4 13 2 4" xfId="48389" xr:uid="{00000000-0005-0000-0000-0000725C0000}"/>
    <cellStyle name="SAPBEXHLevel1 4 13 3" xfId="23220" xr:uid="{00000000-0005-0000-0000-0000735C0000}"/>
    <cellStyle name="SAPBEXHLevel1 4 13 4" xfId="29674" xr:uid="{00000000-0005-0000-0000-0000745C0000}"/>
    <cellStyle name="SAPBEXHLevel1 4 13 5" xfId="36231" xr:uid="{00000000-0005-0000-0000-0000755C0000}"/>
    <cellStyle name="SAPBEXHLevel1 4 13 6" xfId="43218" xr:uid="{00000000-0005-0000-0000-0000765C0000}"/>
    <cellStyle name="SAPBEXHLevel1 4 13 7" xfId="50487" xr:uid="{00000000-0005-0000-0000-0000775C0000}"/>
    <cellStyle name="SAPBEXHLevel1 4 14" xfId="6128" xr:uid="{00000000-0005-0000-0000-0000785C0000}"/>
    <cellStyle name="SAPBEXHLevel1 4 14 2" xfId="15976" xr:uid="{00000000-0005-0000-0000-0000795C0000}"/>
    <cellStyle name="SAPBEXHLevel1 4 14 2 2" xfId="39210" xr:uid="{00000000-0005-0000-0000-00007A5C0000}"/>
    <cellStyle name="SAPBEXHLevel1 4 14 2 3" xfId="46128" xr:uid="{00000000-0005-0000-0000-00007B5C0000}"/>
    <cellStyle name="SAPBEXHLevel1 4 14 2 4" xfId="48971" xr:uid="{00000000-0005-0000-0000-00007C5C0000}"/>
    <cellStyle name="SAPBEXHLevel1 4 14 3" xfId="22992" xr:uid="{00000000-0005-0000-0000-00007D5C0000}"/>
    <cellStyle name="SAPBEXHLevel1 4 14 4" xfId="29450" xr:uid="{00000000-0005-0000-0000-00007E5C0000}"/>
    <cellStyle name="SAPBEXHLevel1 4 14 5" xfId="35574" xr:uid="{00000000-0005-0000-0000-00007F5C0000}"/>
    <cellStyle name="SAPBEXHLevel1 4 14 6" xfId="42582" xr:uid="{00000000-0005-0000-0000-0000805C0000}"/>
    <cellStyle name="SAPBEXHLevel1 4 14 7" xfId="50712" xr:uid="{00000000-0005-0000-0000-0000815C0000}"/>
    <cellStyle name="SAPBEXHLevel1 4 15" xfId="5934" xr:uid="{00000000-0005-0000-0000-0000825C0000}"/>
    <cellStyle name="SAPBEXHLevel1 4 15 2" xfId="15786" xr:uid="{00000000-0005-0000-0000-0000835C0000}"/>
    <cellStyle name="SAPBEXHLevel1 4 15 2 2" xfId="39737" xr:uid="{00000000-0005-0000-0000-0000845C0000}"/>
    <cellStyle name="SAPBEXHLevel1 4 15 2 3" xfId="46655" xr:uid="{00000000-0005-0000-0000-0000855C0000}"/>
    <cellStyle name="SAPBEXHLevel1 4 15 2 4" xfId="48748" xr:uid="{00000000-0005-0000-0000-0000865C0000}"/>
    <cellStyle name="SAPBEXHLevel1 4 15 3" xfId="22809" xr:uid="{00000000-0005-0000-0000-0000875C0000}"/>
    <cellStyle name="SAPBEXHLevel1 4 15 4" xfId="29270" xr:uid="{00000000-0005-0000-0000-0000885C0000}"/>
    <cellStyle name="SAPBEXHLevel1 4 15 5" xfId="36114" xr:uid="{00000000-0005-0000-0000-0000895C0000}"/>
    <cellStyle name="SAPBEXHLevel1 4 15 6" xfId="43109" xr:uid="{00000000-0005-0000-0000-00008A5C0000}"/>
    <cellStyle name="SAPBEXHLevel1 4 15 7" xfId="50537" xr:uid="{00000000-0005-0000-0000-00008B5C0000}"/>
    <cellStyle name="SAPBEXHLevel1 4 16" xfId="5807" xr:uid="{00000000-0005-0000-0000-00008C5C0000}"/>
    <cellStyle name="SAPBEXHLevel1 4 16 2" xfId="15660" xr:uid="{00000000-0005-0000-0000-00008D5C0000}"/>
    <cellStyle name="SAPBEXHLevel1 4 16 2 2" xfId="39262" xr:uid="{00000000-0005-0000-0000-00008E5C0000}"/>
    <cellStyle name="SAPBEXHLevel1 4 16 2 3" xfId="46180" xr:uid="{00000000-0005-0000-0000-00008F5C0000}"/>
    <cellStyle name="SAPBEXHLevel1 4 16 2 4" xfId="49952" xr:uid="{00000000-0005-0000-0000-0000905C0000}"/>
    <cellStyle name="SAPBEXHLevel1 4 16 3" xfId="22687" xr:uid="{00000000-0005-0000-0000-0000915C0000}"/>
    <cellStyle name="SAPBEXHLevel1 4 16 4" xfId="29148" xr:uid="{00000000-0005-0000-0000-0000925C0000}"/>
    <cellStyle name="SAPBEXHLevel1 4 16 5" xfId="35626" xr:uid="{00000000-0005-0000-0000-0000935C0000}"/>
    <cellStyle name="SAPBEXHLevel1 4 16 6" xfId="42634" xr:uid="{00000000-0005-0000-0000-0000945C0000}"/>
    <cellStyle name="SAPBEXHLevel1 4 16 7" xfId="50317" xr:uid="{00000000-0005-0000-0000-0000955C0000}"/>
    <cellStyle name="SAPBEXHLevel1 4 17" xfId="7028" xr:uid="{00000000-0005-0000-0000-0000965C0000}"/>
    <cellStyle name="SAPBEXHLevel1 4 17 2" xfId="16818" xr:uid="{00000000-0005-0000-0000-0000975C0000}"/>
    <cellStyle name="SAPBEXHLevel1 4 17 2 2" xfId="40027" xr:uid="{00000000-0005-0000-0000-0000985C0000}"/>
    <cellStyle name="SAPBEXHLevel1 4 17 2 3" xfId="46945" xr:uid="{00000000-0005-0000-0000-0000995C0000}"/>
    <cellStyle name="SAPBEXHLevel1 4 17 2 4" xfId="48367" xr:uid="{00000000-0005-0000-0000-00009A5C0000}"/>
    <cellStyle name="SAPBEXHLevel1 4 17 3" xfId="23785" xr:uid="{00000000-0005-0000-0000-00009B5C0000}"/>
    <cellStyle name="SAPBEXHLevel1 4 17 4" xfId="30221" xr:uid="{00000000-0005-0000-0000-00009C5C0000}"/>
    <cellStyle name="SAPBEXHLevel1 4 17 5" xfId="36442" xr:uid="{00000000-0005-0000-0000-00009D5C0000}"/>
    <cellStyle name="SAPBEXHLevel1 4 17 6" xfId="43399" xr:uid="{00000000-0005-0000-0000-00009E5C0000}"/>
    <cellStyle name="SAPBEXHLevel1 4 17 7" xfId="51052" xr:uid="{00000000-0005-0000-0000-00009F5C0000}"/>
    <cellStyle name="SAPBEXHLevel1 4 18" xfId="6529" xr:uid="{00000000-0005-0000-0000-0000A05C0000}"/>
    <cellStyle name="SAPBEXHLevel1 4 18 2" xfId="16372" xr:uid="{00000000-0005-0000-0000-0000A15C0000}"/>
    <cellStyle name="SAPBEXHLevel1 4 18 2 2" xfId="40007" xr:uid="{00000000-0005-0000-0000-0000A25C0000}"/>
    <cellStyle name="SAPBEXHLevel1 4 18 2 3" xfId="46925" xr:uid="{00000000-0005-0000-0000-0000A35C0000}"/>
    <cellStyle name="SAPBEXHLevel1 4 18 2 4" xfId="48484" xr:uid="{00000000-0005-0000-0000-0000A45C0000}"/>
    <cellStyle name="SAPBEXHLevel1 4 18 3" xfId="23379" xr:uid="{00000000-0005-0000-0000-0000A55C0000}"/>
    <cellStyle name="SAPBEXHLevel1 4 18 4" xfId="29829" xr:uid="{00000000-0005-0000-0000-0000A65C0000}"/>
    <cellStyle name="SAPBEXHLevel1 4 18 5" xfId="36397" xr:uid="{00000000-0005-0000-0000-0000A75C0000}"/>
    <cellStyle name="SAPBEXHLevel1 4 18 6" xfId="43379" xr:uid="{00000000-0005-0000-0000-0000A85C0000}"/>
    <cellStyle name="SAPBEXHLevel1 4 18 7" xfId="50602" xr:uid="{00000000-0005-0000-0000-0000A95C0000}"/>
    <cellStyle name="SAPBEXHLevel1 4 19" xfId="7108" xr:uid="{00000000-0005-0000-0000-0000AA5C0000}"/>
    <cellStyle name="SAPBEXHLevel1 4 19 2" xfId="16898" xr:uid="{00000000-0005-0000-0000-0000AB5C0000}"/>
    <cellStyle name="SAPBEXHLevel1 4 19 2 2" xfId="40292" xr:uid="{00000000-0005-0000-0000-0000AC5C0000}"/>
    <cellStyle name="SAPBEXHLevel1 4 19 2 3" xfId="47210" xr:uid="{00000000-0005-0000-0000-0000AD5C0000}"/>
    <cellStyle name="SAPBEXHLevel1 4 19 2 4" xfId="48171" xr:uid="{00000000-0005-0000-0000-0000AE5C0000}"/>
    <cellStyle name="SAPBEXHLevel1 4 19 3" xfId="23862" xr:uid="{00000000-0005-0000-0000-0000AF5C0000}"/>
    <cellStyle name="SAPBEXHLevel1 4 19 4" xfId="30297" xr:uid="{00000000-0005-0000-0000-0000B05C0000}"/>
    <cellStyle name="SAPBEXHLevel1 4 19 5" xfId="36707" xr:uid="{00000000-0005-0000-0000-0000B15C0000}"/>
    <cellStyle name="SAPBEXHLevel1 4 19 6" xfId="43664" xr:uid="{00000000-0005-0000-0000-0000B25C0000}"/>
    <cellStyle name="SAPBEXHLevel1 4 19 7" xfId="51248" xr:uid="{00000000-0005-0000-0000-0000B35C0000}"/>
    <cellStyle name="SAPBEXHLevel1 4 2" xfId="2601" xr:uid="{00000000-0005-0000-0000-0000B45C0000}"/>
    <cellStyle name="SAPBEXHLevel1 4 2 2" xfId="12836" xr:uid="{00000000-0005-0000-0000-0000B55C0000}"/>
    <cellStyle name="SAPBEXHLevel1 4 2 2 2" xfId="20242" xr:uid="{00000000-0005-0000-0000-0000B65C0000}"/>
    <cellStyle name="SAPBEXHLevel1 4 2 2 3" xfId="26853" xr:uid="{00000000-0005-0000-0000-0000B75C0000}"/>
    <cellStyle name="SAPBEXHLevel1 4 2 2 4" xfId="37280" xr:uid="{00000000-0005-0000-0000-0000B85C0000}"/>
    <cellStyle name="SAPBEXHLevel1 4 2 2 5" xfId="44226" xr:uid="{00000000-0005-0000-0000-0000B95C0000}"/>
    <cellStyle name="SAPBEXHLevel1 4 2 2 6" xfId="50362" xr:uid="{00000000-0005-0000-0000-0000BA5C0000}"/>
    <cellStyle name="SAPBEXHLevel1 4 2 3" xfId="10297" xr:uid="{00000000-0005-0000-0000-0000BB5C0000}"/>
    <cellStyle name="SAPBEXHLevel1 4 2 4" xfId="13133" xr:uid="{00000000-0005-0000-0000-0000BC5C0000}"/>
    <cellStyle name="SAPBEXHLevel1 4 2 5" xfId="13350" xr:uid="{00000000-0005-0000-0000-0000BD5C0000}"/>
    <cellStyle name="SAPBEXHLevel1 4 2 6" xfId="33532" xr:uid="{00000000-0005-0000-0000-0000BE5C0000}"/>
    <cellStyle name="SAPBEXHLevel1 4 2 7" xfId="40668" xr:uid="{00000000-0005-0000-0000-0000BF5C0000}"/>
    <cellStyle name="SAPBEXHLevel1 4 2 8" xfId="52395" xr:uid="{00000000-0005-0000-0000-0000C05C0000}"/>
    <cellStyle name="SAPBEXHLevel1 4 20" xfId="5901" xr:uid="{00000000-0005-0000-0000-0000C15C0000}"/>
    <cellStyle name="SAPBEXHLevel1 4 20 2" xfId="15754" xr:uid="{00000000-0005-0000-0000-0000C25C0000}"/>
    <cellStyle name="SAPBEXHLevel1 4 20 2 2" xfId="40279" xr:uid="{00000000-0005-0000-0000-0000C35C0000}"/>
    <cellStyle name="SAPBEXHLevel1 4 20 2 3" xfId="47197" xr:uid="{00000000-0005-0000-0000-0000C45C0000}"/>
    <cellStyle name="SAPBEXHLevel1 4 20 2 4" xfId="49337" xr:uid="{00000000-0005-0000-0000-0000C55C0000}"/>
    <cellStyle name="SAPBEXHLevel1 4 20 3" xfId="22779" xr:uid="{00000000-0005-0000-0000-0000C65C0000}"/>
    <cellStyle name="SAPBEXHLevel1 4 20 4" xfId="29240" xr:uid="{00000000-0005-0000-0000-0000C75C0000}"/>
    <cellStyle name="SAPBEXHLevel1 4 20 5" xfId="36694" xr:uid="{00000000-0005-0000-0000-0000C85C0000}"/>
    <cellStyle name="SAPBEXHLevel1 4 20 6" xfId="43651" xr:uid="{00000000-0005-0000-0000-0000C95C0000}"/>
    <cellStyle name="SAPBEXHLevel1 4 20 7" xfId="51472" xr:uid="{00000000-0005-0000-0000-0000CA5C0000}"/>
    <cellStyle name="SAPBEXHLevel1 4 21" xfId="5832" xr:uid="{00000000-0005-0000-0000-0000CB5C0000}"/>
    <cellStyle name="SAPBEXHLevel1 4 21 2" xfId="15685" xr:uid="{00000000-0005-0000-0000-0000CC5C0000}"/>
    <cellStyle name="SAPBEXHLevel1 4 21 2 2" xfId="40441" xr:uid="{00000000-0005-0000-0000-0000CD5C0000}"/>
    <cellStyle name="SAPBEXHLevel1 4 21 2 3" xfId="47359" xr:uid="{00000000-0005-0000-0000-0000CE5C0000}"/>
    <cellStyle name="SAPBEXHLevel1 4 21 2 4" xfId="47946" xr:uid="{00000000-0005-0000-0000-0000CF5C0000}"/>
    <cellStyle name="SAPBEXHLevel1 4 21 3" xfId="22711" xr:uid="{00000000-0005-0000-0000-0000D05C0000}"/>
    <cellStyle name="SAPBEXHLevel1 4 21 4" xfId="29172" xr:uid="{00000000-0005-0000-0000-0000D15C0000}"/>
    <cellStyle name="SAPBEXHLevel1 4 21 5" xfId="36857" xr:uid="{00000000-0005-0000-0000-0000D25C0000}"/>
    <cellStyle name="SAPBEXHLevel1 4 21 6" xfId="43813" xr:uid="{00000000-0005-0000-0000-0000D35C0000}"/>
    <cellStyle name="SAPBEXHLevel1 4 21 7" xfId="53689" xr:uid="{00000000-0005-0000-0000-0000D45C0000}"/>
    <cellStyle name="SAPBEXHLevel1 4 22" xfId="5580" xr:uid="{00000000-0005-0000-0000-0000D55C0000}"/>
    <cellStyle name="SAPBEXHLevel1 4 22 2" xfId="15436" xr:uid="{00000000-0005-0000-0000-0000D65C0000}"/>
    <cellStyle name="SAPBEXHLevel1 4 22 3" xfId="22471" xr:uid="{00000000-0005-0000-0000-0000D75C0000}"/>
    <cellStyle name="SAPBEXHLevel1 4 22 4" xfId="28932" xr:uid="{00000000-0005-0000-0000-0000D85C0000}"/>
    <cellStyle name="SAPBEXHLevel1 4 22 5" xfId="37111" xr:uid="{00000000-0005-0000-0000-0000D95C0000}"/>
    <cellStyle name="SAPBEXHLevel1 4 22 6" xfId="44057" xr:uid="{00000000-0005-0000-0000-0000DA5C0000}"/>
    <cellStyle name="SAPBEXHLevel1 4 22 7" xfId="53019" xr:uid="{00000000-0005-0000-0000-0000DB5C0000}"/>
    <cellStyle name="SAPBEXHLevel1 4 23" xfId="8415" xr:uid="{00000000-0005-0000-0000-0000DC5C0000}"/>
    <cellStyle name="SAPBEXHLevel1 4 23 2" xfId="18199" xr:uid="{00000000-0005-0000-0000-0000DD5C0000}"/>
    <cellStyle name="SAPBEXHLevel1 4 23 3" xfId="25136" xr:uid="{00000000-0005-0000-0000-0000DE5C0000}"/>
    <cellStyle name="SAPBEXHLevel1 4 23 4" xfId="31549" xr:uid="{00000000-0005-0000-0000-0000DF5C0000}"/>
    <cellStyle name="SAPBEXHLevel1 4 24" xfId="8492" xr:uid="{00000000-0005-0000-0000-0000E05C0000}"/>
    <cellStyle name="SAPBEXHLevel1 4 24 2" xfId="18276" xr:uid="{00000000-0005-0000-0000-0000E15C0000}"/>
    <cellStyle name="SAPBEXHLevel1 4 24 3" xfId="25213" xr:uid="{00000000-0005-0000-0000-0000E25C0000}"/>
    <cellStyle name="SAPBEXHLevel1 4 24 4" xfId="31626" xr:uid="{00000000-0005-0000-0000-0000E35C0000}"/>
    <cellStyle name="SAPBEXHLevel1 4 25" xfId="8269" xr:uid="{00000000-0005-0000-0000-0000E45C0000}"/>
    <cellStyle name="SAPBEXHLevel1 4 25 2" xfId="18053" xr:uid="{00000000-0005-0000-0000-0000E55C0000}"/>
    <cellStyle name="SAPBEXHLevel1 4 25 3" xfId="24996" xr:uid="{00000000-0005-0000-0000-0000E65C0000}"/>
    <cellStyle name="SAPBEXHLevel1 4 25 4" xfId="31412" xr:uid="{00000000-0005-0000-0000-0000E75C0000}"/>
    <cellStyle name="SAPBEXHLevel1 4 26" xfId="8009" xr:uid="{00000000-0005-0000-0000-0000E85C0000}"/>
    <cellStyle name="SAPBEXHLevel1 4 26 2" xfId="17793" xr:uid="{00000000-0005-0000-0000-0000E95C0000}"/>
    <cellStyle name="SAPBEXHLevel1 4 26 3" xfId="24742" xr:uid="{00000000-0005-0000-0000-0000EA5C0000}"/>
    <cellStyle name="SAPBEXHLevel1 4 26 4" xfId="31163" xr:uid="{00000000-0005-0000-0000-0000EB5C0000}"/>
    <cellStyle name="SAPBEXHLevel1 4 27" xfId="8223" xr:uid="{00000000-0005-0000-0000-0000EC5C0000}"/>
    <cellStyle name="SAPBEXHLevel1 4 27 2" xfId="18007" xr:uid="{00000000-0005-0000-0000-0000ED5C0000}"/>
    <cellStyle name="SAPBEXHLevel1 4 27 3" xfId="24950" xr:uid="{00000000-0005-0000-0000-0000EE5C0000}"/>
    <cellStyle name="SAPBEXHLevel1 4 27 4" xfId="31369" xr:uid="{00000000-0005-0000-0000-0000EF5C0000}"/>
    <cellStyle name="SAPBEXHLevel1 4 28" xfId="8001" xr:uid="{00000000-0005-0000-0000-0000F05C0000}"/>
    <cellStyle name="SAPBEXHLevel1 4 28 2" xfId="17785" xr:uid="{00000000-0005-0000-0000-0000F15C0000}"/>
    <cellStyle name="SAPBEXHLevel1 4 28 3" xfId="24734" xr:uid="{00000000-0005-0000-0000-0000F25C0000}"/>
    <cellStyle name="SAPBEXHLevel1 4 28 4" xfId="31155" xr:uid="{00000000-0005-0000-0000-0000F35C0000}"/>
    <cellStyle name="SAPBEXHLevel1 4 29" xfId="7666" xr:uid="{00000000-0005-0000-0000-0000F45C0000}"/>
    <cellStyle name="SAPBEXHLevel1 4 29 2" xfId="17451" xr:uid="{00000000-0005-0000-0000-0000F55C0000}"/>
    <cellStyle name="SAPBEXHLevel1 4 29 3" xfId="24408" xr:uid="{00000000-0005-0000-0000-0000F65C0000}"/>
    <cellStyle name="SAPBEXHLevel1 4 29 4" xfId="30834" xr:uid="{00000000-0005-0000-0000-0000F75C0000}"/>
    <cellStyle name="SAPBEXHLevel1 4 3" xfId="3719" xr:uid="{00000000-0005-0000-0000-0000F85C0000}"/>
    <cellStyle name="SAPBEXHLevel1 4 3 2" xfId="13642" xr:uid="{00000000-0005-0000-0000-0000F95C0000}"/>
    <cellStyle name="SAPBEXHLevel1 4 3 2 2" xfId="38126" xr:uid="{00000000-0005-0000-0000-0000FA5C0000}"/>
    <cellStyle name="SAPBEXHLevel1 4 3 2 3" xfId="45051" xr:uid="{00000000-0005-0000-0000-0000FB5C0000}"/>
    <cellStyle name="SAPBEXHLevel1 4 3 2 4" xfId="49743" xr:uid="{00000000-0005-0000-0000-0000FC5C0000}"/>
    <cellStyle name="SAPBEXHLevel1 4 3 3" xfId="20798" xr:uid="{00000000-0005-0000-0000-0000FD5C0000}"/>
    <cellStyle name="SAPBEXHLevel1 4 3 4" xfId="27297" xr:uid="{00000000-0005-0000-0000-0000FE5C0000}"/>
    <cellStyle name="SAPBEXHLevel1 4 3 5" xfId="34461" xr:uid="{00000000-0005-0000-0000-0000FF5C0000}"/>
    <cellStyle name="SAPBEXHLevel1 4 3 6" xfId="41505" xr:uid="{00000000-0005-0000-0000-0000005D0000}"/>
    <cellStyle name="SAPBEXHLevel1 4 3 7" xfId="53582" xr:uid="{00000000-0005-0000-0000-0000015D0000}"/>
    <cellStyle name="SAPBEXHLevel1 4 30" xfId="11531" xr:uid="{00000000-0005-0000-0000-0000025D0000}"/>
    <cellStyle name="SAPBEXHLevel1 4 30 2" xfId="18990" xr:uid="{00000000-0005-0000-0000-0000035D0000}"/>
    <cellStyle name="SAPBEXHLevel1 4 30 3" xfId="25622" xr:uid="{00000000-0005-0000-0000-0000045D0000}"/>
    <cellStyle name="SAPBEXHLevel1 4 31" xfId="9182" xr:uid="{00000000-0005-0000-0000-0000055D0000}"/>
    <cellStyle name="SAPBEXHLevel1 4 32" xfId="13129" xr:uid="{00000000-0005-0000-0000-0000065D0000}"/>
    <cellStyle name="SAPBEXHLevel1 4 33" xfId="32158" xr:uid="{00000000-0005-0000-0000-0000075D0000}"/>
    <cellStyle name="SAPBEXHLevel1 4 34" xfId="32270" xr:uid="{00000000-0005-0000-0000-0000085D0000}"/>
    <cellStyle name="SAPBEXHLevel1 4 35" xfId="47707" xr:uid="{00000000-0005-0000-0000-0000095D0000}"/>
    <cellStyle name="SAPBEXHLevel1 4 4" xfId="3986" xr:uid="{00000000-0005-0000-0000-00000A5D0000}"/>
    <cellStyle name="SAPBEXHLevel1 4 4 2" xfId="13873" xr:uid="{00000000-0005-0000-0000-00000B5D0000}"/>
    <cellStyle name="SAPBEXHLevel1 4 4 2 2" xfId="37274" xr:uid="{00000000-0005-0000-0000-00000C5D0000}"/>
    <cellStyle name="SAPBEXHLevel1 4 4 2 3" xfId="44220" xr:uid="{00000000-0005-0000-0000-00000D5D0000}"/>
    <cellStyle name="SAPBEXHLevel1 4 4 2 4" xfId="50357" xr:uid="{00000000-0005-0000-0000-00000E5D0000}"/>
    <cellStyle name="SAPBEXHLevel1 4 4 3" xfId="20969" xr:uid="{00000000-0005-0000-0000-00000F5D0000}"/>
    <cellStyle name="SAPBEXHLevel1 4 4 4" xfId="27465" xr:uid="{00000000-0005-0000-0000-0000105D0000}"/>
    <cellStyle name="SAPBEXHLevel1 4 4 5" xfId="33526" xr:uid="{00000000-0005-0000-0000-0000115D0000}"/>
    <cellStyle name="SAPBEXHLevel1 4 4 6" xfId="40662" xr:uid="{00000000-0005-0000-0000-0000125D0000}"/>
    <cellStyle name="SAPBEXHLevel1 4 4 7" xfId="52721" xr:uid="{00000000-0005-0000-0000-0000135D0000}"/>
    <cellStyle name="SAPBEXHLevel1 4 5" xfId="4951" xr:uid="{00000000-0005-0000-0000-0000145D0000}"/>
    <cellStyle name="SAPBEXHLevel1 4 5 2" xfId="14808" xr:uid="{00000000-0005-0000-0000-0000155D0000}"/>
    <cellStyle name="SAPBEXHLevel1 4 5 2 2" xfId="37357" xr:uid="{00000000-0005-0000-0000-0000165D0000}"/>
    <cellStyle name="SAPBEXHLevel1 4 5 2 3" xfId="44303" xr:uid="{00000000-0005-0000-0000-0000175D0000}"/>
    <cellStyle name="SAPBEXHLevel1 4 5 2 4" xfId="52072" xr:uid="{00000000-0005-0000-0000-0000185D0000}"/>
    <cellStyle name="SAPBEXHLevel1 4 5 3" xfId="21854" xr:uid="{00000000-0005-0000-0000-0000195D0000}"/>
    <cellStyle name="SAPBEXHLevel1 4 5 4" xfId="28318" xr:uid="{00000000-0005-0000-0000-00001A5D0000}"/>
    <cellStyle name="SAPBEXHLevel1 4 5 5" xfId="33611" xr:uid="{00000000-0005-0000-0000-00001B5D0000}"/>
    <cellStyle name="SAPBEXHLevel1 4 5 6" xfId="40747" xr:uid="{00000000-0005-0000-0000-00001C5D0000}"/>
    <cellStyle name="SAPBEXHLevel1 4 5 7" xfId="52486" xr:uid="{00000000-0005-0000-0000-00001D5D0000}"/>
    <cellStyle name="SAPBEXHLevel1 4 6" xfId="4228" xr:uid="{00000000-0005-0000-0000-00001E5D0000}"/>
    <cellStyle name="SAPBEXHLevel1 4 6 2" xfId="14091" xr:uid="{00000000-0005-0000-0000-00001F5D0000}"/>
    <cellStyle name="SAPBEXHLevel1 4 6 2 2" xfId="37384" xr:uid="{00000000-0005-0000-0000-0000205D0000}"/>
    <cellStyle name="SAPBEXHLevel1 4 6 2 3" xfId="44329" xr:uid="{00000000-0005-0000-0000-0000215D0000}"/>
    <cellStyle name="SAPBEXHLevel1 4 6 2 4" xfId="52966" xr:uid="{00000000-0005-0000-0000-0000225D0000}"/>
    <cellStyle name="SAPBEXHLevel1 4 6 3" xfId="21153" xr:uid="{00000000-0005-0000-0000-0000235D0000}"/>
    <cellStyle name="SAPBEXHLevel1 4 6 4" xfId="27628" xr:uid="{00000000-0005-0000-0000-0000245D0000}"/>
    <cellStyle name="SAPBEXHLevel1 4 6 5" xfId="33639" xr:uid="{00000000-0005-0000-0000-0000255D0000}"/>
    <cellStyle name="SAPBEXHLevel1 4 6 6" xfId="40774" xr:uid="{00000000-0005-0000-0000-0000265D0000}"/>
    <cellStyle name="SAPBEXHLevel1 4 6 7" xfId="52541" xr:uid="{00000000-0005-0000-0000-0000275D0000}"/>
    <cellStyle name="SAPBEXHLevel1 4 7" xfId="4882" xr:uid="{00000000-0005-0000-0000-0000285D0000}"/>
    <cellStyle name="SAPBEXHLevel1 4 7 2" xfId="14744" xr:uid="{00000000-0005-0000-0000-0000295D0000}"/>
    <cellStyle name="SAPBEXHLevel1 4 7 2 2" xfId="37700" xr:uid="{00000000-0005-0000-0000-00002A5D0000}"/>
    <cellStyle name="SAPBEXHLevel1 4 7 2 3" xfId="44644" xr:uid="{00000000-0005-0000-0000-00002B5D0000}"/>
    <cellStyle name="SAPBEXHLevel1 4 7 2 4" xfId="49058" xr:uid="{00000000-0005-0000-0000-00002C5D0000}"/>
    <cellStyle name="SAPBEXHLevel1 4 7 3" xfId="21792" xr:uid="{00000000-0005-0000-0000-00002D5D0000}"/>
    <cellStyle name="SAPBEXHLevel1 4 7 4" xfId="28258" xr:uid="{00000000-0005-0000-0000-00002E5D0000}"/>
    <cellStyle name="SAPBEXHLevel1 4 7 5" xfId="33959" xr:uid="{00000000-0005-0000-0000-00002F5D0000}"/>
    <cellStyle name="SAPBEXHLevel1 4 7 6" xfId="41093" xr:uid="{00000000-0005-0000-0000-0000305D0000}"/>
    <cellStyle name="SAPBEXHLevel1 4 7 7" xfId="50457" xr:uid="{00000000-0005-0000-0000-0000315D0000}"/>
    <cellStyle name="SAPBEXHLevel1 4 8" xfId="4278" xr:uid="{00000000-0005-0000-0000-0000325D0000}"/>
    <cellStyle name="SAPBEXHLevel1 4 8 2" xfId="14141" xr:uid="{00000000-0005-0000-0000-0000335D0000}"/>
    <cellStyle name="SAPBEXHLevel1 4 8 2 2" xfId="37861" xr:uid="{00000000-0005-0000-0000-0000345D0000}"/>
    <cellStyle name="SAPBEXHLevel1 4 8 2 3" xfId="44801" xr:uid="{00000000-0005-0000-0000-0000355D0000}"/>
    <cellStyle name="SAPBEXHLevel1 4 8 2 4" xfId="48034" xr:uid="{00000000-0005-0000-0000-0000365D0000}"/>
    <cellStyle name="SAPBEXHLevel1 4 8 3" xfId="21203" xr:uid="{00000000-0005-0000-0000-0000375D0000}"/>
    <cellStyle name="SAPBEXHLevel1 4 8 4" xfId="27677" xr:uid="{00000000-0005-0000-0000-0000385D0000}"/>
    <cellStyle name="SAPBEXHLevel1 4 8 5" xfId="34118" xr:uid="{00000000-0005-0000-0000-0000395D0000}"/>
    <cellStyle name="SAPBEXHLevel1 4 8 6" xfId="41250" xr:uid="{00000000-0005-0000-0000-00003A5D0000}"/>
    <cellStyle name="SAPBEXHLevel1 4 8 7" xfId="52554" xr:uid="{00000000-0005-0000-0000-00003B5D0000}"/>
    <cellStyle name="SAPBEXHLevel1 4 9" xfId="4654" xr:uid="{00000000-0005-0000-0000-00003C5D0000}"/>
    <cellStyle name="SAPBEXHLevel1 4 9 2" xfId="14516" xr:uid="{00000000-0005-0000-0000-00003D5D0000}"/>
    <cellStyle name="SAPBEXHLevel1 4 9 2 2" xfId="37291" xr:uid="{00000000-0005-0000-0000-00003E5D0000}"/>
    <cellStyle name="SAPBEXHLevel1 4 9 2 3" xfId="44237" xr:uid="{00000000-0005-0000-0000-00003F5D0000}"/>
    <cellStyle name="SAPBEXHLevel1 4 9 2 4" xfId="51818" xr:uid="{00000000-0005-0000-0000-0000405D0000}"/>
    <cellStyle name="SAPBEXHLevel1 4 9 3" xfId="21568" xr:uid="{00000000-0005-0000-0000-0000415D0000}"/>
    <cellStyle name="SAPBEXHLevel1 4 9 4" xfId="28038" xr:uid="{00000000-0005-0000-0000-0000425D0000}"/>
    <cellStyle name="SAPBEXHLevel1 4 9 5" xfId="33543" xr:uid="{00000000-0005-0000-0000-0000435D0000}"/>
    <cellStyle name="SAPBEXHLevel1 4 9 6" xfId="40679" xr:uid="{00000000-0005-0000-0000-0000445D0000}"/>
    <cellStyle name="SAPBEXHLevel1 4 9 7" xfId="51735" xr:uid="{00000000-0005-0000-0000-0000455D0000}"/>
    <cellStyle name="SAPBEXHLevel1 5" xfId="621" xr:uid="{00000000-0005-0000-0000-0000465D0000}"/>
    <cellStyle name="SAPBEXHLevel1 5 2" xfId="2566" xr:uid="{00000000-0005-0000-0000-0000475D0000}"/>
    <cellStyle name="SAPBEXHLevel1 5 2 2" xfId="12801" xr:uid="{00000000-0005-0000-0000-0000485D0000}"/>
    <cellStyle name="SAPBEXHLevel1 5 2 2 2" xfId="20207" xr:uid="{00000000-0005-0000-0000-0000495D0000}"/>
    <cellStyle name="SAPBEXHLevel1 5 2 2 3" xfId="26818" xr:uid="{00000000-0005-0000-0000-00004A5D0000}"/>
    <cellStyle name="SAPBEXHLevel1 5 2 3" xfId="10440" xr:uid="{00000000-0005-0000-0000-00004B5D0000}"/>
    <cellStyle name="SAPBEXHLevel1 5 2 4" xfId="12491" xr:uid="{00000000-0005-0000-0000-00004C5D0000}"/>
    <cellStyle name="SAPBEXHLevel1 5 2 5" xfId="20493" xr:uid="{00000000-0005-0000-0000-00004D5D0000}"/>
    <cellStyle name="SAPBEXHLevel1 5 2 6" xfId="37519" xr:uid="{00000000-0005-0000-0000-00004E5D0000}"/>
    <cellStyle name="SAPBEXHLevel1 5 2 7" xfId="44463" xr:uid="{00000000-0005-0000-0000-00004F5D0000}"/>
    <cellStyle name="SAPBEXHLevel1 5 2 8" xfId="51804" xr:uid="{00000000-0005-0000-0000-0000505D0000}"/>
    <cellStyle name="SAPBEXHLevel1 5 3" xfId="11643" xr:uid="{00000000-0005-0000-0000-0000515D0000}"/>
    <cellStyle name="SAPBEXHLevel1 5 3 2" xfId="19102" xr:uid="{00000000-0005-0000-0000-0000525D0000}"/>
    <cellStyle name="SAPBEXHLevel1 5 3 3" xfId="25734" xr:uid="{00000000-0005-0000-0000-0000535D0000}"/>
    <cellStyle name="SAPBEXHLevel1 5 4" xfId="9374" xr:uid="{00000000-0005-0000-0000-0000545D0000}"/>
    <cellStyle name="SAPBEXHLevel1 5 5" xfId="14013" xr:uid="{00000000-0005-0000-0000-0000555D0000}"/>
    <cellStyle name="SAPBEXHLevel1 5 6" xfId="33778" xr:uid="{00000000-0005-0000-0000-0000565D0000}"/>
    <cellStyle name="SAPBEXHLevel1 5 7" xfId="40912" xr:uid="{00000000-0005-0000-0000-0000575D0000}"/>
    <cellStyle name="SAPBEXHLevel1 5 8" xfId="50615" xr:uid="{00000000-0005-0000-0000-0000585D0000}"/>
    <cellStyle name="SAPBEXHLevel1 6" xfId="884" xr:uid="{00000000-0005-0000-0000-0000595D0000}"/>
    <cellStyle name="SAPBEXHLevel1 6 2" xfId="10590" xr:uid="{00000000-0005-0000-0000-00005A5D0000}"/>
    <cellStyle name="SAPBEXHLevel1 6 2 2" xfId="12689" xr:uid="{00000000-0005-0000-0000-00005B5D0000}"/>
    <cellStyle name="SAPBEXHLevel1 6 2 3" xfId="20060" xr:uid="{00000000-0005-0000-0000-00005C5D0000}"/>
    <cellStyle name="SAPBEXHLevel1 6 2 4" xfId="38089" xr:uid="{00000000-0005-0000-0000-00005D5D0000}"/>
    <cellStyle name="SAPBEXHLevel1 6 2 5" xfId="45015" xr:uid="{00000000-0005-0000-0000-00005E5D0000}"/>
    <cellStyle name="SAPBEXHLevel1 6 2 6" xfId="48799" xr:uid="{00000000-0005-0000-0000-00005F5D0000}"/>
    <cellStyle name="SAPBEXHLevel1 6 3" xfId="11763" xr:uid="{00000000-0005-0000-0000-0000605D0000}"/>
    <cellStyle name="SAPBEXHLevel1 6 3 2" xfId="19222" xr:uid="{00000000-0005-0000-0000-0000615D0000}"/>
    <cellStyle name="SAPBEXHLevel1 6 3 3" xfId="25854" xr:uid="{00000000-0005-0000-0000-0000625D0000}"/>
    <cellStyle name="SAPBEXHLevel1 6 4" xfId="9584" xr:uid="{00000000-0005-0000-0000-0000635D0000}"/>
    <cellStyle name="SAPBEXHLevel1 6 5" xfId="12498" xr:uid="{00000000-0005-0000-0000-0000645D0000}"/>
    <cellStyle name="SAPBEXHLevel1 6 6" xfId="34424" xr:uid="{00000000-0005-0000-0000-0000655D0000}"/>
    <cellStyle name="SAPBEXHLevel1 6 7" xfId="41469" xr:uid="{00000000-0005-0000-0000-0000665D0000}"/>
    <cellStyle name="SAPBEXHLevel1 6 8" xfId="50956" xr:uid="{00000000-0005-0000-0000-0000675D0000}"/>
    <cellStyle name="SAPBEXHLevel1 7" xfId="1134" xr:uid="{00000000-0005-0000-0000-0000685D0000}"/>
    <cellStyle name="SAPBEXHLevel1 7 2" xfId="10764" xr:uid="{00000000-0005-0000-0000-0000695D0000}"/>
    <cellStyle name="SAPBEXHLevel1 7 2 2" xfId="9236" xr:uid="{00000000-0005-0000-0000-00006A5D0000}"/>
    <cellStyle name="SAPBEXHLevel1 7 2 3" xfId="38697" xr:uid="{00000000-0005-0000-0000-00006B5D0000}"/>
    <cellStyle name="SAPBEXHLevel1 7 2 4" xfId="45615" xr:uid="{00000000-0005-0000-0000-00006C5D0000}"/>
    <cellStyle name="SAPBEXHLevel1 7 2 5" xfId="50046" xr:uid="{00000000-0005-0000-0000-00006D5D0000}"/>
    <cellStyle name="SAPBEXHLevel1 7 3" xfId="11919" xr:uid="{00000000-0005-0000-0000-00006E5D0000}"/>
    <cellStyle name="SAPBEXHLevel1 7 3 2" xfId="19378" xr:uid="{00000000-0005-0000-0000-00006F5D0000}"/>
    <cellStyle name="SAPBEXHLevel1 7 3 3" xfId="26006" xr:uid="{00000000-0005-0000-0000-0000705D0000}"/>
    <cellStyle name="SAPBEXHLevel1 7 4" xfId="9802" xr:uid="{00000000-0005-0000-0000-0000715D0000}"/>
    <cellStyle name="SAPBEXHLevel1 7 5" xfId="13052" xr:uid="{00000000-0005-0000-0000-0000725D0000}"/>
    <cellStyle name="SAPBEXHLevel1 7 6" xfId="35032" xr:uid="{00000000-0005-0000-0000-0000735D0000}"/>
    <cellStyle name="SAPBEXHLevel1 7 7" xfId="42069" xr:uid="{00000000-0005-0000-0000-0000745D0000}"/>
    <cellStyle name="SAPBEXHLevel1 7 8" xfId="54022" xr:uid="{00000000-0005-0000-0000-0000755D0000}"/>
    <cellStyle name="SAPBEXHLevel1 8" xfId="1151" xr:uid="{00000000-0005-0000-0000-0000765D0000}"/>
    <cellStyle name="SAPBEXHLevel1 8 2" xfId="10116" xr:uid="{00000000-0005-0000-0000-0000775D0000}"/>
    <cellStyle name="SAPBEXHLevel1 8 2 2" xfId="9090" xr:uid="{00000000-0005-0000-0000-0000785D0000}"/>
    <cellStyle name="SAPBEXHLevel1 8 2 3" xfId="39072" xr:uid="{00000000-0005-0000-0000-0000795D0000}"/>
    <cellStyle name="SAPBEXHLevel1 8 2 4" xfId="45990" xr:uid="{00000000-0005-0000-0000-00007A5D0000}"/>
    <cellStyle name="SAPBEXHLevel1 8 2 5" xfId="49417" xr:uid="{00000000-0005-0000-0000-00007B5D0000}"/>
    <cellStyle name="SAPBEXHLevel1 8 3" xfId="10780" xr:uid="{00000000-0005-0000-0000-00007C5D0000}"/>
    <cellStyle name="SAPBEXHLevel1 8 3 2" xfId="9536" xr:uid="{00000000-0005-0000-0000-00007D5D0000}"/>
    <cellStyle name="SAPBEXHLevel1 8 4" xfId="11936" xr:uid="{00000000-0005-0000-0000-00007E5D0000}"/>
    <cellStyle name="SAPBEXHLevel1 8 4 2" xfId="19395" xr:uid="{00000000-0005-0000-0000-00007F5D0000}"/>
    <cellStyle name="SAPBEXHLevel1 8 4 3" xfId="26022" xr:uid="{00000000-0005-0000-0000-0000805D0000}"/>
    <cellStyle name="SAPBEXHLevel1 8 5" xfId="9819" xr:uid="{00000000-0005-0000-0000-0000815D0000}"/>
    <cellStyle name="SAPBEXHLevel1 8 6" xfId="12630" xr:uid="{00000000-0005-0000-0000-0000825D0000}"/>
    <cellStyle name="SAPBEXHLevel1 8 7" xfId="35409" xr:uid="{00000000-0005-0000-0000-0000835D0000}"/>
    <cellStyle name="SAPBEXHLevel1 8 8" xfId="42444" xr:uid="{00000000-0005-0000-0000-0000845D0000}"/>
    <cellStyle name="SAPBEXHLevel1 8 9" xfId="50571" xr:uid="{00000000-0005-0000-0000-0000855D0000}"/>
    <cellStyle name="SAPBEXHLevel1 9" xfId="1471" xr:uid="{00000000-0005-0000-0000-0000865D0000}"/>
    <cellStyle name="SAPBEXHLevel1 9 2" xfId="12132" xr:uid="{00000000-0005-0000-0000-0000875D0000}"/>
    <cellStyle name="SAPBEXHLevel1 9 2 2" xfId="19591" xr:uid="{00000000-0005-0000-0000-0000885D0000}"/>
    <cellStyle name="SAPBEXHLevel1 9 2 3" xfId="26214" xr:uid="{00000000-0005-0000-0000-0000895D0000}"/>
    <cellStyle name="SAPBEXHLevel1 9 2 4" xfId="39268" xr:uid="{00000000-0005-0000-0000-00008A5D0000}"/>
    <cellStyle name="SAPBEXHLevel1 9 2 5" xfId="46186" xr:uid="{00000000-0005-0000-0000-00008B5D0000}"/>
    <cellStyle name="SAPBEXHLevel1 9 2 6" xfId="48114" xr:uid="{00000000-0005-0000-0000-00008C5D0000}"/>
    <cellStyle name="SAPBEXHLevel1 9 3" xfId="11023" xr:uid="{00000000-0005-0000-0000-00008D5D0000}"/>
    <cellStyle name="SAPBEXHLevel1 9 4" xfId="18677" xr:uid="{00000000-0005-0000-0000-00008E5D0000}"/>
    <cellStyle name="SAPBEXHLevel1 9 5" xfId="35632" xr:uid="{00000000-0005-0000-0000-00008F5D0000}"/>
    <cellStyle name="SAPBEXHLevel1 9 6" xfId="42640" xr:uid="{00000000-0005-0000-0000-0000905D0000}"/>
    <cellStyle name="SAPBEXHLevel1 9 7" xfId="50593" xr:uid="{00000000-0005-0000-0000-0000915D0000}"/>
    <cellStyle name="SAPBEXHLevel1X" xfId="271" xr:uid="{00000000-0005-0000-0000-0000925D0000}"/>
    <cellStyle name="SAPBEXHLevel1X 10" xfId="1899" xr:uid="{00000000-0005-0000-0000-0000935D0000}"/>
    <cellStyle name="SAPBEXHLevel1X 10 2" xfId="12253" xr:uid="{00000000-0005-0000-0000-0000945D0000}"/>
    <cellStyle name="SAPBEXHLevel1X 10 2 2" xfId="19712" xr:uid="{00000000-0005-0000-0000-0000955D0000}"/>
    <cellStyle name="SAPBEXHLevel1X 10 2 3" xfId="26335" xr:uid="{00000000-0005-0000-0000-0000965D0000}"/>
    <cellStyle name="SAPBEXHLevel1X 10 2 4" xfId="40337" xr:uid="{00000000-0005-0000-0000-0000975D0000}"/>
    <cellStyle name="SAPBEXHLevel1X 10 2 5" xfId="47255" xr:uid="{00000000-0005-0000-0000-0000985D0000}"/>
    <cellStyle name="SAPBEXHLevel1X 10 2 6" xfId="49074" xr:uid="{00000000-0005-0000-0000-0000995D0000}"/>
    <cellStyle name="SAPBEXHLevel1X 10 3" xfId="11321" xr:uid="{00000000-0005-0000-0000-00009A5D0000}"/>
    <cellStyle name="SAPBEXHLevel1X 10 4" xfId="18856" xr:uid="{00000000-0005-0000-0000-00009B5D0000}"/>
    <cellStyle name="SAPBEXHLevel1X 10 5" xfId="36753" xr:uid="{00000000-0005-0000-0000-00009C5D0000}"/>
    <cellStyle name="SAPBEXHLevel1X 10 6" xfId="43709" xr:uid="{00000000-0005-0000-0000-00009D5D0000}"/>
    <cellStyle name="SAPBEXHLevel1X 10 7" xfId="52347" xr:uid="{00000000-0005-0000-0000-00009E5D0000}"/>
    <cellStyle name="SAPBEXHLevel1X 11" xfId="2112" xr:uid="{00000000-0005-0000-0000-00009F5D0000}"/>
    <cellStyle name="SAPBEXHLevel1X 11 2" xfId="12376" xr:uid="{00000000-0005-0000-0000-0000A05D0000}"/>
    <cellStyle name="SAPBEXHLevel1X 11 2 2" xfId="19833" xr:uid="{00000000-0005-0000-0000-0000A15D0000}"/>
    <cellStyle name="SAPBEXHLevel1X 11 2 3" xfId="26455" xr:uid="{00000000-0005-0000-0000-0000A25D0000}"/>
    <cellStyle name="SAPBEXHLevel1X 11 3" xfId="10248" xr:uid="{00000000-0005-0000-0000-0000A35D0000}"/>
    <cellStyle name="SAPBEXHLevel1X 11 4" xfId="11301" xr:uid="{00000000-0005-0000-0000-0000A45D0000}"/>
    <cellStyle name="SAPBEXHLevel1X 11 5" xfId="20504" xr:uid="{00000000-0005-0000-0000-0000A55D0000}"/>
    <cellStyle name="SAPBEXHLevel1X 11 6" xfId="37007" xr:uid="{00000000-0005-0000-0000-0000A65D0000}"/>
    <cellStyle name="SAPBEXHLevel1X 11 7" xfId="43953" xr:uid="{00000000-0005-0000-0000-0000A75D0000}"/>
    <cellStyle name="SAPBEXHLevel1X 11 8" xfId="54285" xr:uid="{00000000-0005-0000-0000-0000A85D0000}"/>
    <cellStyle name="SAPBEXHLevel1X 12" xfId="2267" xr:uid="{00000000-0005-0000-0000-0000A95D0000}"/>
    <cellStyle name="SAPBEXHLevel1X 12 2" xfId="12520" xr:uid="{00000000-0005-0000-0000-0000AA5D0000}"/>
    <cellStyle name="SAPBEXHLevel1X 12 3" xfId="19957" xr:uid="{00000000-0005-0000-0000-0000AB5D0000}"/>
    <cellStyle name="SAPBEXHLevel1X 12 4" xfId="26575" xr:uid="{00000000-0005-0000-0000-0000AC5D0000}"/>
    <cellStyle name="SAPBEXHLevel1X 13" xfId="2428" xr:uid="{00000000-0005-0000-0000-0000AD5D0000}"/>
    <cellStyle name="SAPBEXHLevel1X 13 2" xfId="12668" xr:uid="{00000000-0005-0000-0000-0000AE5D0000}"/>
    <cellStyle name="SAPBEXHLevel1X 13 3" xfId="20080" xr:uid="{00000000-0005-0000-0000-0000AF5D0000}"/>
    <cellStyle name="SAPBEXHLevel1X 13 4" xfId="26695" xr:uid="{00000000-0005-0000-0000-0000B05D0000}"/>
    <cellStyle name="SAPBEXHLevel1X 14" xfId="3434" xr:uid="{00000000-0005-0000-0000-0000B15D0000}"/>
    <cellStyle name="SAPBEXHLevel1X 14 2" xfId="13385" xr:uid="{00000000-0005-0000-0000-0000B25D0000}"/>
    <cellStyle name="SAPBEXHLevel1X 14 3" xfId="20556" xr:uid="{00000000-0005-0000-0000-0000B35D0000}"/>
    <cellStyle name="SAPBEXHLevel1X 14 4" xfId="27064" xr:uid="{00000000-0005-0000-0000-0000B45D0000}"/>
    <cellStyle name="SAPBEXHLevel1X 15" xfId="3601" xr:uid="{00000000-0005-0000-0000-0000B55D0000}"/>
    <cellStyle name="SAPBEXHLevel1X 15 2" xfId="13526" xr:uid="{00000000-0005-0000-0000-0000B65D0000}"/>
    <cellStyle name="SAPBEXHLevel1X 15 3" xfId="20688" xr:uid="{00000000-0005-0000-0000-0000B75D0000}"/>
    <cellStyle name="SAPBEXHLevel1X 15 4" xfId="27187" xr:uid="{00000000-0005-0000-0000-0000B85D0000}"/>
    <cellStyle name="SAPBEXHLevel1X 16" xfId="4303" xr:uid="{00000000-0005-0000-0000-0000B95D0000}"/>
    <cellStyle name="SAPBEXHLevel1X 16 2" xfId="14166" xr:uid="{00000000-0005-0000-0000-0000BA5D0000}"/>
    <cellStyle name="SAPBEXHLevel1X 16 3" xfId="21228" xr:uid="{00000000-0005-0000-0000-0000BB5D0000}"/>
    <cellStyle name="SAPBEXHLevel1X 16 4" xfId="27702" xr:uid="{00000000-0005-0000-0000-0000BC5D0000}"/>
    <cellStyle name="SAPBEXHLevel1X 17" xfId="4503" xr:uid="{00000000-0005-0000-0000-0000BD5D0000}"/>
    <cellStyle name="SAPBEXHLevel1X 17 2" xfId="14365" xr:uid="{00000000-0005-0000-0000-0000BE5D0000}"/>
    <cellStyle name="SAPBEXHLevel1X 17 3" xfId="21421" xr:uid="{00000000-0005-0000-0000-0000BF5D0000}"/>
    <cellStyle name="SAPBEXHLevel1X 17 4" xfId="27895" xr:uid="{00000000-0005-0000-0000-0000C05D0000}"/>
    <cellStyle name="SAPBEXHLevel1X 18" xfId="5339" xr:uid="{00000000-0005-0000-0000-0000C15D0000}"/>
    <cellStyle name="SAPBEXHLevel1X 18 2" xfId="15196" xr:uid="{00000000-0005-0000-0000-0000C25D0000}"/>
    <cellStyle name="SAPBEXHLevel1X 18 3" xfId="22238" xr:uid="{00000000-0005-0000-0000-0000C35D0000}"/>
    <cellStyle name="SAPBEXHLevel1X 18 4" xfId="28701" xr:uid="{00000000-0005-0000-0000-0000C45D0000}"/>
    <cellStyle name="SAPBEXHLevel1X 19" xfId="5377" xr:uid="{00000000-0005-0000-0000-0000C55D0000}"/>
    <cellStyle name="SAPBEXHLevel1X 19 2" xfId="15234" xr:uid="{00000000-0005-0000-0000-0000C65D0000}"/>
    <cellStyle name="SAPBEXHLevel1X 19 3" xfId="22275" xr:uid="{00000000-0005-0000-0000-0000C75D0000}"/>
    <cellStyle name="SAPBEXHLevel1X 19 4" xfId="28737" xr:uid="{00000000-0005-0000-0000-0000C85D0000}"/>
    <cellStyle name="SAPBEXHLevel1X 2" xfId="501" xr:uid="{00000000-0005-0000-0000-0000C95D0000}"/>
    <cellStyle name="SAPBEXHLevel1X 2 10" xfId="2486" xr:uid="{00000000-0005-0000-0000-0000CA5D0000}"/>
    <cellStyle name="SAPBEXHLevel1X 2 10 2" xfId="12725" xr:uid="{00000000-0005-0000-0000-0000CB5D0000}"/>
    <cellStyle name="SAPBEXHLevel1X 2 10 3" xfId="20134" xr:uid="{00000000-0005-0000-0000-0000CC5D0000}"/>
    <cellStyle name="SAPBEXHLevel1X 2 10 4" xfId="26748" xr:uid="{00000000-0005-0000-0000-0000CD5D0000}"/>
    <cellStyle name="SAPBEXHLevel1X 2 11" xfId="3492" xr:uid="{00000000-0005-0000-0000-0000CE5D0000}"/>
    <cellStyle name="SAPBEXHLevel1X 2 11 2" xfId="13441" xr:uid="{00000000-0005-0000-0000-0000CF5D0000}"/>
    <cellStyle name="SAPBEXHLevel1X 2 11 3" xfId="20610" xr:uid="{00000000-0005-0000-0000-0000D05D0000}"/>
    <cellStyle name="SAPBEXHLevel1X 2 11 4" xfId="27117" xr:uid="{00000000-0005-0000-0000-0000D15D0000}"/>
    <cellStyle name="SAPBEXHLevel1X 2 12" xfId="3661" xr:uid="{00000000-0005-0000-0000-0000D25D0000}"/>
    <cellStyle name="SAPBEXHLevel1X 2 12 2" xfId="13586" xr:uid="{00000000-0005-0000-0000-0000D35D0000}"/>
    <cellStyle name="SAPBEXHLevel1X 2 12 3" xfId="20747" xr:uid="{00000000-0005-0000-0000-0000D45D0000}"/>
    <cellStyle name="SAPBEXHLevel1X 2 12 4" xfId="27246" xr:uid="{00000000-0005-0000-0000-0000D55D0000}"/>
    <cellStyle name="SAPBEXHLevel1X 2 13" xfId="4401" xr:uid="{00000000-0005-0000-0000-0000D65D0000}"/>
    <cellStyle name="SAPBEXHLevel1X 2 13 2" xfId="14263" xr:uid="{00000000-0005-0000-0000-0000D75D0000}"/>
    <cellStyle name="SAPBEXHLevel1X 2 13 3" xfId="21323" xr:uid="{00000000-0005-0000-0000-0000D85D0000}"/>
    <cellStyle name="SAPBEXHLevel1X 2 13 4" xfId="27797" xr:uid="{00000000-0005-0000-0000-0000D95D0000}"/>
    <cellStyle name="SAPBEXHLevel1X 2 14" xfId="4813" xr:uid="{00000000-0005-0000-0000-0000DA5D0000}"/>
    <cellStyle name="SAPBEXHLevel1X 2 14 2" xfId="14675" xr:uid="{00000000-0005-0000-0000-0000DB5D0000}"/>
    <cellStyle name="SAPBEXHLevel1X 2 14 3" xfId="21724" xr:uid="{00000000-0005-0000-0000-0000DC5D0000}"/>
    <cellStyle name="SAPBEXHLevel1X 2 14 4" xfId="28192" xr:uid="{00000000-0005-0000-0000-0000DD5D0000}"/>
    <cellStyle name="SAPBEXHLevel1X 2 15" xfId="5328" xr:uid="{00000000-0005-0000-0000-0000DE5D0000}"/>
    <cellStyle name="SAPBEXHLevel1X 2 15 2" xfId="15185" xr:uid="{00000000-0005-0000-0000-0000DF5D0000}"/>
    <cellStyle name="SAPBEXHLevel1X 2 15 3" xfId="22227" xr:uid="{00000000-0005-0000-0000-0000E05D0000}"/>
    <cellStyle name="SAPBEXHLevel1X 2 15 4" xfId="28690" xr:uid="{00000000-0005-0000-0000-0000E15D0000}"/>
    <cellStyle name="SAPBEXHLevel1X 2 16" xfId="4911" xr:uid="{00000000-0005-0000-0000-0000E25D0000}"/>
    <cellStyle name="SAPBEXHLevel1X 2 16 2" xfId="14770" xr:uid="{00000000-0005-0000-0000-0000E35D0000}"/>
    <cellStyle name="SAPBEXHLevel1X 2 16 3" xfId="21818" xr:uid="{00000000-0005-0000-0000-0000E45D0000}"/>
    <cellStyle name="SAPBEXHLevel1X 2 16 4" xfId="28283" xr:uid="{00000000-0005-0000-0000-0000E55D0000}"/>
    <cellStyle name="SAPBEXHLevel1X 2 17" xfId="5753" xr:uid="{00000000-0005-0000-0000-0000E65D0000}"/>
    <cellStyle name="SAPBEXHLevel1X 2 17 2" xfId="15607" xr:uid="{00000000-0005-0000-0000-0000E75D0000}"/>
    <cellStyle name="SAPBEXHLevel1X 2 17 3" xfId="22635" xr:uid="{00000000-0005-0000-0000-0000E85D0000}"/>
    <cellStyle name="SAPBEXHLevel1X 2 17 4" xfId="29096" xr:uid="{00000000-0005-0000-0000-0000E95D0000}"/>
    <cellStyle name="SAPBEXHLevel1X 2 18" xfId="5558" xr:uid="{00000000-0005-0000-0000-0000EA5D0000}"/>
    <cellStyle name="SAPBEXHLevel1X 2 18 2" xfId="15414" xr:uid="{00000000-0005-0000-0000-0000EB5D0000}"/>
    <cellStyle name="SAPBEXHLevel1X 2 18 3" xfId="22449" xr:uid="{00000000-0005-0000-0000-0000EC5D0000}"/>
    <cellStyle name="SAPBEXHLevel1X 2 18 4" xfId="28911" xr:uid="{00000000-0005-0000-0000-0000ED5D0000}"/>
    <cellStyle name="SAPBEXHLevel1X 2 19" xfId="7590" xr:uid="{00000000-0005-0000-0000-0000EE5D0000}"/>
    <cellStyle name="SAPBEXHLevel1X 2 19 2" xfId="17375" xr:uid="{00000000-0005-0000-0000-0000EF5D0000}"/>
    <cellStyle name="SAPBEXHLevel1X 2 19 3" xfId="24335" xr:uid="{00000000-0005-0000-0000-0000F05D0000}"/>
    <cellStyle name="SAPBEXHLevel1X 2 19 4" xfId="30763" xr:uid="{00000000-0005-0000-0000-0000F15D0000}"/>
    <cellStyle name="SAPBEXHLevel1X 2 2" xfId="678" xr:uid="{00000000-0005-0000-0000-0000F25D0000}"/>
    <cellStyle name="SAPBEXHLevel1X 2 2 10" xfId="4719" xr:uid="{00000000-0005-0000-0000-0000F35D0000}"/>
    <cellStyle name="SAPBEXHLevel1X 2 2 10 2" xfId="14581" xr:uid="{00000000-0005-0000-0000-0000F45D0000}"/>
    <cellStyle name="SAPBEXHLevel1X 2 2 10 2 2" xfId="38524" xr:uid="{00000000-0005-0000-0000-0000F55D0000}"/>
    <cellStyle name="SAPBEXHLevel1X 2 2 10 2 3" xfId="45442" xr:uid="{00000000-0005-0000-0000-0000F65D0000}"/>
    <cellStyle name="SAPBEXHLevel1X 2 2 10 2 4" xfId="48612" xr:uid="{00000000-0005-0000-0000-0000F75D0000}"/>
    <cellStyle name="SAPBEXHLevel1X 2 2 10 3" xfId="21630" xr:uid="{00000000-0005-0000-0000-0000F85D0000}"/>
    <cellStyle name="SAPBEXHLevel1X 2 2 10 4" xfId="28100" xr:uid="{00000000-0005-0000-0000-0000F95D0000}"/>
    <cellStyle name="SAPBEXHLevel1X 2 2 10 5" xfId="34858" xr:uid="{00000000-0005-0000-0000-0000FA5D0000}"/>
    <cellStyle name="SAPBEXHLevel1X 2 2 10 6" xfId="41896" xr:uid="{00000000-0005-0000-0000-0000FB5D0000}"/>
    <cellStyle name="SAPBEXHLevel1X 2 2 10 7" xfId="52715" xr:uid="{00000000-0005-0000-0000-0000FC5D0000}"/>
    <cellStyle name="SAPBEXHLevel1X 2 2 11" xfId="6586" xr:uid="{00000000-0005-0000-0000-0000FD5D0000}"/>
    <cellStyle name="SAPBEXHLevel1X 2 2 11 2" xfId="16429" xr:uid="{00000000-0005-0000-0000-0000FE5D0000}"/>
    <cellStyle name="SAPBEXHLevel1X 2 2 11 2 2" xfId="38990" xr:uid="{00000000-0005-0000-0000-0000FF5D0000}"/>
    <cellStyle name="SAPBEXHLevel1X 2 2 11 2 3" xfId="45908" xr:uid="{00000000-0005-0000-0000-0000005E0000}"/>
    <cellStyle name="SAPBEXHLevel1X 2 2 11 2 4" xfId="49868" xr:uid="{00000000-0005-0000-0000-0000015E0000}"/>
    <cellStyle name="SAPBEXHLevel1X 2 2 11 3" xfId="23433" xr:uid="{00000000-0005-0000-0000-0000025E0000}"/>
    <cellStyle name="SAPBEXHLevel1X 2 2 11 4" xfId="29882" xr:uid="{00000000-0005-0000-0000-0000035E0000}"/>
    <cellStyle name="SAPBEXHLevel1X 2 2 11 5" xfId="35327" xr:uid="{00000000-0005-0000-0000-0000045E0000}"/>
    <cellStyle name="SAPBEXHLevel1X 2 2 11 6" xfId="42362" xr:uid="{00000000-0005-0000-0000-0000055E0000}"/>
    <cellStyle name="SAPBEXHLevel1X 2 2 11 7" xfId="47839" xr:uid="{00000000-0005-0000-0000-0000065E0000}"/>
    <cellStyle name="SAPBEXHLevel1X 2 2 12" xfId="5532" xr:uid="{00000000-0005-0000-0000-0000075E0000}"/>
    <cellStyle name="SAPBEXHLevel1X 2 2 12 2" xfId="15388" xr:uid="{00000000-0005-0000-0000-0000085E0000}"/>
    <cellStyle name="SAPBEXHLevel1X 2 2 12 2 2" xfId="39052" xr:uid="{00000000-0005-0000-0000-0000095E0000}"/>
    <cellStyle name="SAPBEXHLevel1X 2 2 12 2 3" xfId="45970" xr:uid="{00000000-0005-0000-0000-00000A5E0000}"/>
    <cellStyle name="SAPBEXHLevel1X 2 2 12 2 4" xfId="50794" xr:uid="{00000000-0005-0000-0000-00000B5E0000}"/>
    <cellStyle name="SAPBEXHLevel1X 2 2 12 3" xfId="22424" xr:uid="{00000000-0005-0000-0000-00000C5E0000}"/>
    <cellStyle name="SAPBEXHLevel1X 2 2 12 4" xfId="28886" xr:uid="{00000000-0005-0000-0000-00000D5E0000}"/>
    <cellStyle name="SAPBEXHLevel1X 2 2 12 5" xfId="35389" xr:uid="{00000000-0005-0000-0000-00000E5E0000}"/>
    <cellStyle name="SAPBEXHLevel1X 2 2 12 6" xfId="42424" xr:uid="{00000000-0005-0000-0000-00000F5E0000}"/>
    <cellStyle name="SAPBEXHLevel1X 2 2 12 7" xfId="47691" xr:uid="{00000000-0005-0000-0000-0000105E0000}"/>
    <cellStyle name="SAPBEXHLevel1X 2 2 13" xfId="6322" xr:uid="{00000000-0005-0000-0000-0000115E0000}"/>
    <cellStyle name="SAPBEXHLevel1X 2 2 13 2" xfId="16167" xr:uid="{00000000-0005-0000-0000-0000125E0000}"/>
    <cellStyle name="SAPBEXHLevel1X 2 2 13 2 2" xfId="39857" xr:uid="{00000000-0005-0000-0000-0000135E0000}"/>
    <cellStyle name="SAPBEXHLevel1X 2 2 13 2 3" xfId="46775" xr:uid="{00000000-0005-0000-0000-0000145E0000}"/>
    <cellStyle name="SAPBEXHLevel1X 2 2 13 2 4" xfId="49929" xr:uid="{00000000-0005-0000-0000-0000155E0000}"/>
    <cellStyle name="SAPBEXHLevel1X 2 2 13 3" xfId="23175" xr:uid="{00000000-0005-0000-0000-0000165E0000}"/>
    <cellStyle name="SAPBEXHLevel1X 2 2 13 4" xfId="29629" xr:uid="{00000000-0005-0000-0000-0000175E0000}"/>
    <cellStyle name="SAPBEXHLevel1X 2 2 13 5" xfId="36242" xr:uid="{00000000-0005-0000-0000-0000185E0000}"/>
    <cellStyle name="SAPBEXHLevel1X 2 2 13 6" xfId="43229" xr:uid="{00000000-0005-0000-0000-0000195E0000}"/>
    <cellStyle name="SAPBEXHLevel1X 2 2 13 7" xfId="52128" xr:uid="{00000000-0005-0000-0000-00001A5E0000}"/>
    <cellStyle name="SAPBEXHLevel1X 2 2 14" xfId="6504" xr:uid="{00000000-0005-0000-0000-00001B5E0000}"/>
    <cellStyle name="SAPBEXHLevel1X 2 2 14 2" xfId="16347" xr:uid="{00000000-0005-0000-0000-00001C5E0000}"/>
    <cellStyle name="SAPBEXHLevel1X 2 2 14 2 2" xfId="39198" xr:uid="{00000000-0005-0000-0000-00001D5E0000}"/>
    <cellStyle name="SAPBEXHLevel1X 2 2 14 2 3" xfId="46116" xr:uid="{00000000-0005-0000-0000-00001E5E0000}"/>
    <cellStyle name="SAPBEXHLevel1X 2 2 14 2 4" xfId="50796" xr:uid="{00000000-0005-0000-0000-00001F5E0000}"/>
    <cellStyle name="SAPBEXHLevel1X 2 2 14 3" xfId="23354" xr:uid="{00000000-0005-0000-0000-0000205E0000}"/>
    <cellStyle name="SAPBEXHLevel1X 2 2 14 4" xfId="29805" xr:uid="{00000000-0005-0000-0000-0000215E0000}"/>
    <cellStyle name="SAPBEXHLevel1X 2 2 14 5" xfId="35562" xr:uid="{00000000-0005-0000-0000-0000225E0000}"/>
    <cellStyle name="SAPBEXHLevel1X 2 2 14 6" xfId="42570" xr:uid="{00000000-0005-0000-0000-0000235E0000}"/>
    <cellStyle name="SAPBEXHLevel1X 2 2 14 7" xfId="51020" xr:uid="{00000000-0005-0000-0000-0000245E0000}"/>
    <cellStyle name="SAPBEXHLevel1X 2 2 15" xfId="5684" xr:uid="{00000000-0005-0000-0000-0000255E0000}"/>
    <cellStyle name="SAPBEXHLevel1X 2 2 15 2" xfId="15539" xr:uid="{00000000-0005-0000-0000-0000265E0000}"/>
    <cellStyle name="SAPBEXHLevel1X 2 2 15 2 2" xfId="39666" xr:uid="{00000000-0005-0000-0000-0000275E0000}"/>
    <cellStyle name="SAPBEXHLevel1X 2 2 15 2 3" xfId="46584" xr:uid="{00000000-0005-0000-0000-0000285E0000}"/>
    <cellStyle name="SAPBEXHLevel1X 2 2 15 2 4" xfId="47895" xr:uid="{00000000-0005-0000-0000-0000295E0000}"/>
    <cellStyle name="SAPBEXHLevel1X 2 2 15 3" xfId="22569" xr:uid="{00000000-0005-0000-0000-00002A5E0000}"/>
    <cellStyle name="SAPBEXHLevel1X 2 2 15 4" xfId="29030" xr:uid="{00000000-0005-0000-0000-00002B5E0000}"/>
    <cellStyle name="SAPBEXHLevel1X 2 2 15 5" xfId="36039" xr:uid="{00000000-0005-0000-0000-00002C5E0000}"/>
    <cellStyle name="SAPBEXHLevel1X 2 2 15 6" xfId="43038" xr:uid="{00000000-0005-0000-0000-00002D5E0000}"/>
    <cellStyle name="SAPBEXHLevel1X 2 2 15 7" xfId="49036" xr:uid="{00000000-0005-0000-0000-00002E5E0000}"/>
    <cellStyle name="SAPBEXHLevel1X 2 2 16" xfId="6391" xr:uid="{00000000-0005-0000-0000-00002F5E0000}"/>
    <cellStyle name="SAPBEXHLevel1X 2 2 16 2" xfId="16236" xr:uid="{00000000-0005-0000-0000-0000305E0000}"/>
    <cellStyle name="SAPBEXHLevel1X 2 2 16 2 2" xfId="39511" xr:uid="{00000000-0005-0000-0000-0000315E0000}"/>
    <cellStyle name="SAPBEXHLevel1X 2 2 16 2 3" xfId="46429" xr:uid="{00000000-0005-0000-0000-0000325E0000}"/>
    <cellStyle name="SAPBEXHLevel1X 2 2 16 2 4" xfId="49269" xr:uid="{00000000-0005-0000-0000-0000335E0000}"/>
    <cellStyle name="SAPBEXHLevel1X 2 2 16 3" xfId="23243" xr:uid="{00000000-0005-0000-0000-0000345E0000}"/>
    <cellStyle name="SAPBEXHLevel1X 2 2 16 4" xfId="29696" xr:uid="{00000000-0005-0000-0000-0000355E0000}"/>
    <cellStyle name="SAPBEXHLevel1X 2 2 16 5" xfId="35881" xr:uid="{00000000-0005-0000-0000-0000365E0000}"/>
    <cellStyle name="SAPBEXHLevel1X 2 2 16 6" xfId="42883" xr:uid="{00000000-0005-0000-0000-0000375E0000}"/>
    <cellStyle name="SAPBEXHLevel1X 2 2 16 7" xfId="47685" xr:uid="{00000000-0005-0000-0000-0000385E0000}"/>
    <cellStyle name="SAPBEXHLevel1X 2 2 17" xfId="7165" xr:uid="{00000000-0005-0000-0000-0000395E0000}"/>
    <cellStyle name="SAPBEXHLevel1X 2 2 17 2" xfId="16955" xr:uid="{00000000-0005-0000-0000-00003A5E0000}"/>
    <cellStyle name="SAPBEXHLevel1X 2 2 17 2 2" xfId="39998" xr:uid="{00000000-0005-0000-0000-00003B5E0000}"/>
    <cellStyle name="SAPBEXHLevel1X 2 2 17 2 3" xfId="46916" xr:uid="{00000000-0005-0000-0000-00003C5E0000}"/>
    <cellStyle name="SAPBEXHLevel1X 2 2 17 2 4" xfId="50790" xr:uid="{00000000-0005-0000-0000-00003D5E0000}"/>
    <cellStyle name="SAPBEXHLevel1X 2 2 17 3" xfId="23918" xr:uid="{00000000-0005-0000-0000-00003E5E0000}"/>
    <cellStyle name="SAPBEXHLevel1X 2 2 17 4" xfId="30352" xr:uid="{00000000-0005-0000-0000-00003F5E0000}"/>
    <cellStyle name="SAPBEXHLevel1X 2 2 17 5" xfId="36388" xr:uid="{00000000-0005-0000-0000-0000405E0000}"/>
    <cellStyle name="SAPBEXHLevel1X 2 2 17 6" xfId="43370" xr:uid="{00000000-0005-0000-0000-0000415E0000}"/>
    <cellStyle name="SAPBEXHLevel1X 2 2 17 7" xfId="51054" xr:uid="{00000000-0005-0000-0000-0000425E0000}"/>
    <cellStyle name="SAPBEXHLevel1X 2 2 18" xfId="7457" xr:uid="{00000000-0005-0000-0000-0000435E0000}"/>
    <cellStyle name="SAPBEXHLevel1X 2 2 18 2" xfId="17243" xr:uid="{00000000-0005-0000-0000-0000445E0000}"/>
    <cellStyle name="SAPBEXHLevel1X 2 2 18 2 2" xfId="40026" xr:uid="{00000000-0005-0000-0000-0000455E0000}"/>
    <cellStyle name="SAPBEXHLevel1X 2 2 18 2 3" xfId="46944" xr:uid="{00000000-0005-0000-0000-0000465E0000}"/>
    <cellStyle name="SAPBEXHLevel1X 2 2 18 2 4" xfId="48873" xr:uid="{00000000-0005-0000-0000-0000475E0000}"/>
    <cellStyle name="SAPBEXHLevel1X 2 2 18 3" xfId="24205" xr:uid="{00000000-0005-0000-0000-0000485E0000}"/>
    <cellStyle name="SAPBEXHLevel1X 2 2 18 4" xfId="30633" xr:uid="{00000000-0005-0000-0000-0000495E0000}"/>
    <cellStyle name="SAPBEXHLevel1X 2 2 18 5" xfId="36441" xr:uid="{00000000-0005-0000-0000-00004A5E0000}"/>
    <cellStyle name="SAPBEXHLevel1X 2 2 18 6" xfId="43398" xr:uid="{00000000-0005-0000-0000-00004B5E0000}"/>
    <cellStyle name="SAPBEXHLevel1X 2 2 18 7" xfId="53300" xr:uid="{00000000-0005-0000-0000-00004C5E0000}"/>
    <cellStyle name="SAPBEXHLevel1X 2 2 19" xfId="5874" xr:uid="{00000000-0005-0000-0000-00004D5E0000}"/>
    <cellStyle name="SAPBEXHLevel1X 2 2 19 2" xfId="15727" xr:uid="{00000000-0005-0000-0000-00004E5E0000}"/>
    <cellStyle name="SAPBEXHLevel1X 2 2 19 2 2" xfId="39919" xr:uid="{00000000-0005-0000-0000-00004F5E0000}"/>
    <cellStyle name="SAPBEXHLevel1X 2 2 19 2 3" xfId="46837" xr:uid="{00000000-0005-0000-0000-0000505E0000}"/>
    <cellStyle name="SAPBEXHLevel1X 2 2 19 2 4" xfId="47782" xr:uid="{00000000-0005-0000-0000-0000515E0000}"/>
    <cellStyle name="SAPBEXHLevel1X 2 2 19 3" xfId="22752" xr:uid="{00000000-0005-0000-0000-0000525E0000}"/>
    <cellStyle name="SAPBEXHLevel1X 2 2 19 4" xfId="29213" xr:uid="{00000000-0005-0000-0000-0000535E0000}"/>
    <cellStyle name="SAPBEXHLevel1X 2 2 19 5" xfId="36304" xr:uid="{00000000-0005-0000-0000-0000545E0000}"/>
    <cellStyle name="SAPBEXHLevel1X 2 2 19 6" xfId="43291" xr:uid="{00000000-0005-0000-0000-0000555E0000}"/>
    <cellStyle name="SAPBEXHLevel1X 2 2 19 7" xfId="53765" xr:uid="{00000000-0005-0000-0000-0000565E0000}"/>
    <cellStyle name="SAPBEXHLevel1X 2 2 2" xfId="2672" xr:uid="{00000000-0005-0000-0000-0000575E0000}"/>
    <cellStyle name="SAPBEXHLevel1X 2 2 2 2" xfId="12905" xr:uid="{00000000-0005-0000-0000-0000585E0000}"/>
    <cellStyle name="SAPBEXHLevel1X 2 2 2 2 2" xfId="20308" xr:uid="{00000000-0005-0000-0000-0000595E0000}"/>
    <cellStyle name="SAPBEXHLevel1X 2 2 2 2 3" xfId="26918" xr:uid="{00000000-0005-0000-0000-00005A5E0000}"/>
    <cellStyle name="SAPBEXHLevel1X 2 2 2 2 4" xfId="37354" xr:uid="{00000000-0005-0000-0000-00005B5E0000}"/>
    <cellStyle name="SAPBEXHLevel1X 2 2 2 2 5" xfId="44300" xr:uid="{00000000-0005-0000-0000-00005C5E0000}"/>
    <cellStyle name="SAPBEXHLevel1X 2 2 2 2 6" xfId="53750" xr:uid="{00000000-0005-0000-0000-00005D5E0000}"/>
    <cellStyle name="SAPBEXHLevel1X 2 2 2 3" xfId="10497" xr:uid="{00000000-0005-0000-0000-00005E5E0000}"/>
    <cellStyle name="SAPBEXHLevel1X 2 2 2 4" xfId="9737" xr:uid="{00000000-0005-0000-0000-00005F5E0000}"/>
    <cellStyle name="SAPBEXHLevel1X 2 2 2 5" xfId="20486" xr:uid="{00000000-0005-0000-0000-0000605E0000}"/>
    <cellStyle name="SAPBEXHLevel1X 2 2 2 6" xfId="33608" xr:uid="{00000000-0005-0000-0000-0000615E0000}"/>
    <cellStyle name="SAPBEXHLevel1X 2 2 2 7" xfId="40744" xr:uid="{00000000-0005-0000-0000-0000625E0000}"/>
    <cellStyle name="SAPBEXHLevel1X 2 2 2 8" xfId="51188" xr:uid="{00000000-0005-0000-0000-0000635E0000}"/>
    <cellStyle name="SAPBEXHLevel1X 2 2 20" xfId="7138" xr:uid="{00000000-0005-0000-0000-0000645E0000}"/>
    <cellStyle name="SAPBEXHLevel1X 2 2 20 2" xfId="16928" xr:uid="{00000000-0005-0000-0000-0000655E0000}"/>
    <cellStyle name="SAPBEXHLevel1X 2 2 20 2 2" xfId="40119" xr:uid="{00000000-0005-0000-0000-0000665E0000}"/>
    <cellStyle name="SAPBEXHLevel1X 2 2 20 2 3" xfId="47037" xr:uid="{00000000-0005-0000-0000-0000675E0000}"/>
    <cellStyle name="SAPBEXHLevel1X 2 2 20 2 4" xfId="48291" xr:uid="{00000000-0005-0000-0000-0000685E0000}"/>
    <cellStyle name="SAPBEXHLevel1X 2 2 20 3" xfId="23891" xr:uid="{00000000-0005-0000-0000-0000695E0000}"/>
    <cellStyle name="SAPBEXHLevel1X 2 2 20 4" xfId="30326" xr:uid="{00000000-0005-0000-0000-00006A5E0000}"/>
    <cellStyle name="SAPBEXHLevel1X 2 2 20 5" xfId="36534" xr:uid="{00000000-0005-0000-0000-00006B5E0000}"/>
    <cellStyle name="SAPBEXHLevel1X 2 2 20 6" xfId="43491" xr:uid="{00000000-0005-0000-0000-00006C5E0000}"/>
    <cellStyle name="SAPBEXHLevel1X 2 2 20 7" xfId="53441" xr:uid="{00000000-0005-0000-0000-00006D5E0000}"/>
    <cellStyle name="SAPBEXHLevel1X 2 2 21" xfId="7542" xr:uid="{00000000-0005-0000-0000-00006E5E0000}"/>
    <cellStyle name="SAPBEXHLevel1X 2 2 21 2" xfId="17327" xr:uid="{00000000-0005-0000-0000-00006F5E0000}"/>
    <cellStyle name="SAPBEXHLevel1X 2 2 21 2 2" xfId="40452" xr:uid="{00000000-0005-0000-0000-0000705E0000}"/>
    <cellStyle name="SAPBEXHLevel1X 2 2 21 2 3" xfId="47370" xr:uid="{00000000-0005-0000-0000-0000715E0000}"/>
    <cellStyle name="SAPBEXHLevel1X 2 2 21 2 4" xfId="47997" xr:uid="{00000000-0005-0000-0000-0000725E0000}"/>
    <cellStyle name="SAPBEXHLevel1X 2 2 21 3" xfId="24289" xr:uid="{00000000-0005-0000-0000-0000735E0000}"/>
    <cellStyle name="SAPBEXHLevel1X 2 2 21 4" xfId="30717" xr:uid="{00000000-0005-0000-0000-0000745E0000}"/>
    <cellStyle name="SAPBEXHLevel1X 2 2 21 5" xfId="36868" xr:uid="{00000000-0005-0000-0000-0000755E0000}"/>
    <cellStyle name="SAPBEXHLevel1X 2 2 21 6" xfId="43824" xr:uid="{00000000-0005-0000-0000-0000765E0000}"/>
    <cellStyle name="SAPBEXHLevel1X 2 2 21 7" xfId="51638" xr:uid="{00000000-0005-0000-0000-0000775E0000}"/>
    <cellStyle name="SAPBEXHLevel1X 2 2 22" xfId="6522" xr:uid="{00000000-0005-0000-0000-0000785E0000}"/>
    <cellStyle name="SAPBEXHLevel1X 2 2 22 2" xfId="16365" xr:uid="{00000000-0005-0000-0000-0000795E0000}"/>
    <cellStyle name="SAPBEXHLevel1X 2 2 22 3" xfId="23372" xr:uid="{00000000-0005-0000-0000-00007A5E0000}"/>
    <cellStyle name="SAPBEXHLevel1X 2 2 22 4" xfId="29822" xr:uid="{00000000-0005-0000-0000-00007B5E0000}"/>
    <cellStyle name="SAPBEXHLevel1X 2 2 22 5" xfId="37122" xr:uid="{00000000-0005-0000-0000-00007C5E0000}"/>
    <cellStyle name="SAPBEXHLevel1X 2 2 22 6" xfId="44068" xr:uid="{00000000-0005-0000-0000-00007D5E0000}"/>
    <cellStyle name="SAPBEXHLevel1X 2 2 22 7" xfId="54029" xr:uid="{00000000-0005-0000-0000-00007E5E0000}"/>
    <cellStyle name="SAPBEXHLevel1X 2 2 23" xfId="8426" xr:uid="{00000000-0005-0000-0000-00007F5E0000}"/>
    <cellStyle name="SAPBEXHLevel1X 2 2 23 2" xfId="18210" xr:uid="{00000000-0005-0000-0000-0000805E0000}"/>
    <cellStyle name="SAPBEXHLevel1X 2 2 23 3" xfId="25147" xr:uid="{00000000-0005-0000-0000-0000815E0000}"/>
    <cellStyle name="SAPBEXHLevel1X 2 2 23 4" xfId="31560" xr:uid="{00000000-0005-0000-0000-0000825E0000}"/>
    <cellStyle name="SAPBEXHLevel1X 2 2 24" xfId="7978" xr:uid="{00000000-0005-0000-0000-0000835E0000}"/>
    <cellStyle name="SAPBEXHLevel1X 2 2 24 2" xfId="17762" xr:uid="{00000000-0005-0000-0000-0000845E0000}"/>
    <cellStyle name="SAPBEXHLevel1X 2 2 24 3" xfId="24711" xr:uid="{00000000-0005-0000-0000-0000855E0000}"/>
    <cellStyle name="SAPBEXHLevel1X 2 2 24 4" xfId="31132" xr:uid="{00000000-0005-0000-0000-0000865E0000}"/>
    <cellStyle name="SAPBEXHLevel1X 2 2 25" xfId="7875" xr:uid="{00000000-0005-0000-0000-0000875E0000}"/>
    <cellStyle name="SAPBEXHLevel1X 2 2 25 2" xfId="17659" xr:uid="{00000000-0005-0000-0000-0000885E0000}"/>
    <cellStyle name="SAPBEXHLevel1X 2 2 25 3" xfId="24612" xr:uid="{00000000-0005-0000-0000-0000895E0000}"/>
    <cellStyle name="SAPBEXHLevel1X 2 2 25 4" xfId="31035" xr:uid="{00000000-0005-0000-0000-00008A5E0000}"/>
    <cellStyle name="SAPBEXHLevel1X 2 2 26" xfId="8651" xr:uid="{00000000-0005-0000-0000-00008B5E0000}"/>
    <cellStyle name="SAPBEXHLevel1X 2 2 26 2" xfId="18435" xr:uid="{00000000-0005-0000-0000-00008C5E0000}"/>
    <cellStyle name="SAPBEXHLevel1X 2 2 26 3" xfId="25370" xr:uid="{00000000-0005-0000-0000-00008D5E0000}"/>
    <cellStyle name="SAPBEXHLevel1X 2 2 26 4" xfId="31783" xr:uid="{00000000-0005-0000-0000-00008E5E0000}"/>
    <cellStyle name="SAPBEXHLevel1X 2 2 27" xfId="8140" xr:uid="{00000000-0005-0000-0000-00008F5E0000}"/>
    <cellStyle name="SAPBEXHLevel1X 2 2 27 2" xfId="17924" xr:uid="{00000000-0005-0000-0000-0000905E0000}"/>
    <cellStyle name="SAPBEXHLevel1X 2 2 27 3" xfId="24869" xr:uid="{00000000-0005-0000-0000-0000915E0000}"/>
    <cellStyle name="SAPBEXHLevel1X 2 2 27 4" xfId="31289" xr:uid="{00000000-0005-0000-0000-0000925E0000}"/>
    <cellStyle name="SAPBEXHLevel1X 2 2 28" xfId="7752" xr:uid="{00000000-0005-0000-0000-0000935E0000}"/>
    <cellStyle name="SAPBEXHLevel1X 2 2 28 2" xfId="17537" xr:uid="{00000000-0005-0000-0000-0000945E0000}"/>
    <cellStyle name="SAPBEXHLevel1X 2 2 28 3" xfId="24494" xr:uid="{00000000-0005-0000-0000-0000955E0000}"/>
    <cellStyle name="SAPBEXHLevel1X 2 2 28 4" xfId="30920" xr:uid="{00000000-0005-0000-0000-0000965E0000}"/>
    <cellStyle name="SAPBEXHLevel1X 2 2 29" xfId="8186" xr:uid="{00000000-0005-0000-0000-0000975E0000}"/>
    <cellStyle name="SAPBEXHLevel1X 2 2 29 2" xfId="17970" xr:uid="{00000000-0005-0000-0000-0000985E0000}"/>
    <cellStyle name="SAPBEXHLevel1X 2 2 29 3" xfId="24914" xr:uid="{00000000-0005-0000-0000-0000995E0000}"/>
    <cellStyle name="SAPBEXHLevel1X 2 2 29 4" xfId="31333" xr:uid="{00000000-0005-0000-0000-00009A5E0000}"/>
    <cellStyle name="SAPBEXHLevel1X 2 2 3" xfId="3731" xr:uid="{00000000-0005-0000-0000-00009B5E0000}"/>
    <cellStyle name="SAPBEXHLevel1X 2 2 3 2" xfId="13653" xr:uid="{00000000-0005-0000-0000-00009C5E0000}"/>
    <cellStyle name="SAPBEXHLevel1X 2 2 3 2 2" xfId="38132" xr:uid="{00000000-0005-0000-0000-00009D5E0000}"/>
    <cellStyle name="SAPBEXHLevel1X 2 2 3 2 3" xfId="45056" xr:uid="{00000000-0005-0000-0000-00009E5E0000}"/>
    <cellStyle name="SAPBEXHLevel1X 2 2 3 2 4" xfId="48456" xr:uid="{00000000-0005-0000-0000-00009F5E0000}"/>
    <cellStyle name="SAPBEXHLevel1X 2 2 3 3" xfId="20809" xr:uid="{00000000-0005-0000-0000-0000A05E0000}"/>
    <cellStyle name="SAPBEXHLevel1X 2 2 3 4" xfId="27308" xr:uid="{00000000-0005-0000-0000-0000A15E0000}"/>
    <cellStyle name="SAPBEXHLevel1X 2 2 3 5" xfId="34466" xr:uid="{00000000-0005-0000-0000-0000A25E0000}"/>
    <cellStyle name="SAPBEXHLevel1X 2 2 3 6" xfId="41510" xr:uid="{00000000-0005-0000-0000-0000A35E0000}"/>
    <cellStyle name="SAPBEXHLevel1X 2 2 3 7" xfId="52524" xr:uid="{00000000-0005-0000-0000-0000A45E0000}"/>
    <cellStyle name="SAPBEXHLevel1X 2 2 30" xfId="11697" xr:uid="{00000000-0005-0000-0000-0000A55E0000}"/>
    <cellStyle name="SAPBEXHLevel1X 2 2 30 2" xfId="19156" xr:uid="{00000000-0005-0000-0000-0000A65E0000}"/>
    <cellStyle name="SAPBEXHLevel1X 2 2 30 3" xfId="25788" xr:uid="{00000000-0005-0000-0000-0000A75E0000}"/>
    <cellStyle name="SAPBEXHLevel1X 2 2 31" xfId="9430" xr:uid="{00000000-0005-0000-0000-0000A85E0000}"/>
    <cellStyle name="SAPBEXHLevel1X 2 2 32" xfId="9099" xr:uid="{00000000-0005-0000-0000-0000A95E0000}"/>
    <cellStyle name="SAPBEXHLevel1X 2 2 33" xfId="32169" xr:uid="{00000000-0005-0000-0000-0000AA5E0000}"/>
    <cellStyle name="SAPBEXHLevel1X 2 2 34" xfId="32136" xr:uid="{00000000-0005-0000-0000-0000AB5E0000}"/>
    <cellStyle name="SAPBEXHLevel1X 2 2 35" xfId="47868" xr:uid="{00000000-0005-0000-0000-0000AC5E0000}"/>
    <cellStyle name="SAPBEXHLevel1X 2 2 4" xfId="3998" xr:uid="{00000000-0005-0000-0000-0000AD5E0000}"/>
    <cellStyle name="SAPBEXHLevel1X 2 2 4 2" xfId="13885" xr:uid="{00000000-0005-0000-0000-0000AE5E0000}"/>
    <cellStyle name="SAPBEXHLevel1X 2 2 4 2 2" xfId="37249" xr:uid="{00000000-0005-0000-0000-0000AF5E0000}"/>
    <cellStyle name="SAPBEXHLevel1X 2 2 4 2 3" xfId="44195" xr:uid="{00000000-0005-0000-0000-0000B05E0000}"/>
    <cellStyle name="SAPBEXHLevel1X 2 2 4 2 4" xfId="53709" xr:uid="{00000000-0005-0000-0000-0000B15E0000}"/>
    <cellStyle name="SAPBEXHLevel1X 2 2 4 3" xfId="20981" xr:uid="{00000000-0005-0000-0000-0000B25E0000}"/>
    <cellStyle name="SAPBEXHLevel1X 2 2 4 4" xfId="27477" xr:uid="{00000000-0005-0000-0000-0000B35E0000}"/>
    <cellStyle name="SAPBEXHLevel1X 2 2 4 5" xfId="33501" xr:uid="{00000000-0005-0000-0000-0000B45E0000}"/>
    <cellStyle name="SAPBEXHLevel1X 2 2 4 6" xfId="40637" xr:uid="{00000000-0005-0000-0000-0000B55E0000}"/>
    <cellStyle name="SAPBEXHLevel1X 2 2 4 7" xfId="53466" xr:uid="{00000000-0005-0000-0000-0000B65E0000}"/>
    <cellStyle name="SAPBEXHLevel1X 2 2 5" xfId="4962" xr:uid="{00000000-0005-0000-0000-0000B75E0000}"/>
    <cellStyle name="SAPBEXHLevel1X 2 2 5 2" xfId="14819" xr:uid="{00000000-0005-0000-0000-0000B85E0000}"/>
    <cellStyle name="SAPBEXHLevel1X 2 2 5 2 2" xfId="37565" xr:uid="{00000000-0005-0000-0000-0000B95E0000}"/>
    <cellStyle name="SAPBEXHLevel1X 2 2 5 2 3" xfId="44509" xr:uid="{00000000-0005-0000-0000-0000BA5E0000}"/>
    <cellStyle name="SAPBEXHLevel1X 2 2 5 2 4" xfId="53943" xr:uid="{00000000-0005-0000-0000-0000BB5E0000}"/>
    <cellStyle name="SAPBEXHLevel1X 2 2 5 3" xfId="21865" xr:uid="{00000000-0005-0000-0000-0000BC5E0000}"/>
    <cellStyle name="SAPBEXHLevel1X 2 2 5 4" xfId="28329" xr:uid="{00000000-0005-0000-0000-0000BD5E0000}"/>
    <cellStyle name="SAPBEXHLevel1X 2 2 5 5" xfId="33824" xr:uid="{00000000-0005-0000-0000-0000BE5E0000}"/>
    <cellStyle name="SAPBEXHLevel1X 2 2 5 6" xfId="40958" xr:uid="{00000000-0005-0000-0000-0000BF5E0000}"/>
    <cellStyle name="SAPBEXHLevel1X 2 2 5 7" xfId="51328" xr:uid="{00000000-0005-0000-0000-0000C05E0000}"/>
    <cellStyle name="SAPBEXHLevel1X 2 2 6" xfId="4217" xr:uid="{00000000-0005-0000-0000-0000C15E0000}"/>
    <cellStyle name="SAPBEXHLevel1X 2 2 6 2" xfId="14080" xr:uid="{00000000-0005-0000-0000-0000C25E0000}"/>
    <cellStyle name="SAPBEXHLevel1X 2 2 6 2 2" xfId="37780" xr:uid="{00000000-0005-0000-0000-0000C35E0000}"/>
    <cellStyle name="SAPBEXHLevel1X 2 2 6 2 3" xfId="44721" xr:uid="{00000000-0005-0000-0000-0000C45E0000}"/>
    <cellStyle name="SAPBEXHLevel1X 2 2 6 2 4" xfId="48106" xr:uid="{00000000-0005-0000-0000-0000C55E0000}"/>
    <cellStyle name="SAPBEXHLevel1X 2 2 6 3" xfId="21142" xr:uid="{00000000-0005-0000-0000-0000C65E0000}"/>
    <cellStyle name="SAPBEXHLevel1X 2 2 6 4" xfId="27617" xr:uid="{00000000-0005-0000-0000-0000C75E0000}"/>
    <cellStyle name="SAPBEXHLevel1X 2 2 6 5" xfId="34038" xr:uid="{00000000-0005-0000-0000-0000C85E0000}"/>
    <cellStyle name="SAPBEXHLevel1X 2 2 6 6" xfId="41170" xr:uid="{00000000-0005-0000-0000-0000C95E0000}"/>
    <cellStyle name="SAPBEXHLevel1X 2 2 6 7" xfId="53902" xr:uid="{00000000-0005-0000-0000-0000CA5E0000}"/>
    <cellStyle name="SAPBEXHLevel1X 2 2 7" xfId="4720" xr:uid="{00000000-0005-0000-0000-0000CB5E0000}"/>
    <cellStyle name="SAPBEXHLevel1X 2 2 7 2" xfId="14582" xr:uid="{00000000-0005-0000-0000-0000CC5E0000}"/>
    <cellStyle name="SAPBEXHLevel1X 2 2 7 2 2" xfId="37536" xr:uid="{00000000-0005-0000-0000-0000CD5E0000}"/>
    <cellStyle name="SAPBEXHLevel1X 2 2 7 2 3" xfId="44480" xr:uid="{00000000-0005-0000-0000-0000CE5E0000}"/>
    <cellStyle name="SAPBEXHLevel1X 2 2 7 2 4" xfId="52311" xr:uid="{00000000-0005-0000-0000-0000CF5E0000}"/>
    <cellStyle name="SAPBEXHLevel1X 2 2 7 3" xfId="21631" xr:uid="{00000000-0005-0000-0000-0000D05E0000}"/>
    <cellStyle name="SAPBEXHLevel1X 2 2 7 4" xfId="28101" xr:uid="{00000000-0005-0000-0000-0000D15E0000}"/>
    <cellStyle name="SAPBEXHLevel1X 2 2 7 5" xfId="33795" xr:uid="{00000000-0005-0000-0000-0000D25E0000}"/>
    <cellStyle name="SAPBEXHLevel1X 2 2 7 6" xfId="40929" xr:uid="{00000000-0005-0000-0000-0000D35E0000}"/>
    <cellStyle name="SAPBEXHLevel1X 2 2 7 7" xfId="54035" xr:uid="{00000000-0005-0000-0000-0000D45E0000}"/>
    <cellStyle name="SAPBEXHLevel1X 2 2 8" xfId="5254" xr:uid="{00000000-0005-0000-0000-0000D55E0000}"/>
    <cellStyle name="SAPBEXHLevel1X 2 2 8 2" xfId="15111" xr:uid="{00000000-0005-0000-0000-0000D65E0000}"/>
    <cellStyle name="SAPBEXHLevel1X 2 2 8 2 2" xfId="38330" xr:uid="{00000000-0005-0000-0000-0000D75E0000}"/>
    <cellStyle name="SAPBEXHLevel1X 2 2 8 2 3" xfId="45248" xr:uid="{00000000-0005-0000-0000-0000D85E0000}"/>
    <cellStyle name="SAPBEXHLevel1X 2 2 8 2 4" xfId="48995" xr:uid="{00000000-0005-0000-0000-0000D95E0000}"/>
    <cellStyle name="SAPBEXHLevel1X 2 2 8 3" xfId="22153" xr:uid="{00000000-0005-0000-0000-0000DA5E0000}"/>
    <cellStyle name="SAPBEXHLevel1X 2 2 8 4" xfId="28616" xr:uid="{00000000-0005-0000-0000-0000DB5E0000}"/>
    <cellStyle name="SAPBEXHLevel1X 2 2 8 5" xfId="34664" xr:uid="{00000000-0005-0000-0000-0000DC5E0000}"/>
    <cellStyle name="SAPBEXHLevel1X 2 2 8 6" xfId="41702" xr:uid="{00000000-0005-0000-0000-0000DD5E0000}"/>
    <cellStyle name="SAPBEXHLevel1X 2 2 8 7" xfId="54026" xr:uid="{00000000-0005-0000-0000-0000DE5E0000}"/>
    <cellStyle name="SAPBEXHLevel1X 2 2 9" xfId="5348" xr:uid="{00000000-0005-0000-0000-0000DF5E0000}"/>
    <cellStyle name="SAPBEXHLevel1X 2 2 9 2" xfId="15205" xr:uid="{00000000-0005-0000-0000-0000E05E0000}"/>
    <cellStyle name="SAPBEXHLevel1X 2 2 9 2 2" xfId="37396" xr:uid="{00000000-0005-0000-0000-0000E15E0000}"/>
    <cellStyle name="SAPBEXHLevel1X 2 2 9 2 3" xfId="44341" xr:uid="{00000000-0005-0000-0000-0000E25E0000}"/>
    <cellStyle name="SAPBEXHLevel1X 2 2 9 2 4" xfId="52440" xr:uid="{00000000-0005-0000-0000-0000E35E0000}"/>
    <cellStyle name="SAPBEXHLevel1X 2 2 9 3" xfId="22247" xr:uid="{00000000-0005-0000-0000-0000E45E0000}"/>
    <cellStyle name="SAPBEXHLevel1X 2 2 9 4" xfId="28709" xr:uid="{00000000-0005-0000-0000-0000E55E0000}"/>
    <cellStyle name="SAPBEXHLevel1X 2 2 9 5" xfId="33652" xr:uid="{00000000-0005-0000-0000-0000E65E0000}"/>
    <cellStyle name="SAPBEXHLevel1X 2 2 9 6" xfId="40787" xr:uid="{00000000-0005-0000-0000-0000E75E0000}"/>
    <cellStyle name="SAPBEXHLevel1X 2 2 9 7" xfId="51741" xr:uid="{00000000-0005-0000-0000-0000E85E0000}"/>
    <cellStyle name="SAPBEXHLevel1X 2 20" xfId="8726" xr:uid="{00000000-0005-0000-0000-0000E95E0000}"/>
    <cellStyle name="SAPBEXHLevel1X 2 20 2" xfId="18510" xr:uid="{00000000-0005-0000-0000-0000EA5E0000}"/>
    <cellStyle name="SAPBEXHLevel1X 2 20 3" xfId="25442" xr:uid="{00000000-0005-0000-0000-0000EB5E0000}"/>
    <cellStyle name="SAPBEXHLevel1X 2 20 4" xfId="31854" xr:uid="{00000000-0005-0000-0000-0000EC5E0000}"/>
    <cellStyle name="SAPBEXHLevel1X 2 21" xfId="8788" xr:uid="{00000000-0005-0000-0000-0000ED5E0000}"/>
    <cellStyle name="SAPBEXHLevel1X 2 21 2" xfId="18572" xr:uid="{00000000-0005-0000-0000-0000EE5E0000}"/>
    <cellStyle name="SAPBEXHLevel1X 2 21 3" xfId="25504" xr:uid="{00000000-0005-0000-0000-0000EF5E0000}"/>
    <cellStyle name="SAPBEXHLevel1X 2 21 4" xfId="31916" xr:uid="{00000000-0005-0000-0000-0000F05E0000}"/>
    <cellStyle name="SAPBEXHLevel1X 2 22" xfId="11585" xr:uid="{00000000-0005-0000-0000-0000F15E0000}"/>
    <cellStyle name="SAPBEXHLevel1X 2 22 2" xfId="19044" xr:uid="{00000000-0005-0000-0000-0000F25E0000}"/>
    <cellStyle name="SAPBEXHLevel1X 2 22 3" xfId="25676" xr:uid="{00000000-0005-0000-0000-0000F35E0000}"/>
    <cellStyle name="SAPBEXHLevel1X 2 23" xfId="9300" xr:uid="{00000000-0005-0000-0000-0000F45E0000}"/>
    <cellStyle name="SAPBEXHLevel1X 2 24" xfId="12484" xr:uid="{00000000-0005-0000-0000-0000F55E0000}"/>
    <cellStyle name="SAPBEXHLevel1X 2 25" xfId="52301" xr:uid="{00000000-0005-0000-0000-0000F65E0000}"/>
    <cellStyle name="SAPBEXHLevel1X 2 3" xfId="938" xr:uid="{00000000-0005-0000-0000-0000F75E0000}"/>
    <cellStyle name="SAPBEXHLevel1X 2 3 2" xfId="2635" xr:uid="{00000000-0005-0000-0000-0000F85E0000}"/>
    <cellStyle name="SAPBEXHLevel1X 2 3 2 2" xfId="12868" xr:uid="{00000000-0005-0000-0000-0000F95E0000}"/>
    <cellStyle name="SAPBEXHLevel1X 2 3 2 2 2" xfId="20271" xr:uid="{00000000-0005-0000-0000-0000FA5E0000}"/>
    <cellStyle name="SAPBEXHLevel1X 2 3 2 2 3" xfId="26881" xr:uid="{00000000-0005-0000-0000-0000FB5E0000}"/>
    <cellStyle name="SAPBEXHLevel1X 2 3 2 3" xfId="10644" xr:uid="{00000000-0005-0000-0000-0000FC5E0000}"/>
    <cellStyle name="SAPBEXHLevel1X 2 3 2 4" xfId="9511" xr:uid="{00000000-0005-0000-0000-0000FD5E0000}"/>
    <cellStyle name="SAPBEXHLevel1X 2 3 2 5" xfId="8943" xr:uid="{00000000-0005-0000-0000-0000FE5E0000}"/>
    <cellStyle name="SAPBEXHLevel1X 2 3 2 6" xfId="38275" xr:uid="{00000000-0005-0000-0000-0000FF5E0000}"/>
    <cellStyle name="SAPBEXHLevel1X 2 3 2 7" xfId="45193" xr:uid="{00000000-0005-0000-0000-0000005F0000}"/>
    <cellStyle name="SAPBEXHLevel1X 2 3 2 8" xfId="48781" xr:uid="{00000000-0005-0000-0000-0000015F0000}"/>
    <cellStyle name="SAPBEXHLevel1X 2 3 3" xfId="11817" xr:uid="{00000000-0005-0000-0000-0000025F0000}"/>
    <cellStyle name="SAPBEXHLevel1X 2 3 3 2" xfId="19276" xr:uid="{00000000-0005-0000-0000-0000035F0000}"/>
    <cellStyle name="SAPBEXHLevel1X 2 3 3 3" xfId="25908" xr:uid="{00000000-0005-0000-0000-0000045F0000}"/>
    <cellStyle name="SAPBEXHLevel1X 2 3 4" xfId="9638" xr:uid="{00000000-0005-0000-0000-0000055F0000}"/>
    <cellStyle name="SAPBEXHLevel1X 2 3 5" xfId="10039" xr:uid="{00000000-0005-0000-0000-0000065F0000}"/>
    <cellStyle name="SAPBEXHLevel1X 2 3 6" xfId="34609" xr:uid="{00000000-0005-0000-0000-0000075F0000}"/>
    <cellStyle name="SAPBEXHLevel1X 2 3 7" xfId="41647" xr:uid="{00000000-0005-0000-0000-0000085F0000}"/>
    <cellStyle name="SAPBEXHLevel1X 2 3 8" xfId="51892" xr:uid="{00000000-0005-0000-0000-0000095F0000}"/>
    <cellStyle name="SAPBEXHLevel1X 2 4" xfId="1213" xr:uid="{00000000-0005-0000-0000-00000A5F0000}"/>
    <cellStyle name="SAPBEXHLevel1X 2 4 2" xfId="10842" xr:uid="{00000000-0005-0000-0000-00000B5F0000}"/>
    <cellStyle name="SAPBEXHLevel1X 2 4 2 2" xfId="9216" xr:uid="{00000000-0005-0000-0000-00000C5F0000}"/>
    <cellStyle name="SAPBEXHLevel1X 2 4 2 3" xfId="38006" xr:uid="{00000000-0005-0000-0000-00000D5F0000}"/>
    <cellStyle name="SAPBEXHLevel1X 2 4 2 4" xfId="44934" xr:uid="{00000000-0005-0000-0000-00000E5F0000}"/>
    <cellStyle name="SAPBEXHLevel1X 2 4 2 5" xfId="48813" xr:uid="{00000000-0005-0000-0000-00000F5F0000}"/>
    <cellStyle name="SAPBEXHLevel1X 2 4 3" xfId="11992" xr:uid="{00000000-0005-0000-0000-0000105F0000}"/>
    <cellStyle name="SAPBEXHLevel1X 2 4 3 2" xfId="19451" xr:uid="{00000000-0005-0000-0000-0000115F0000}"/>
    <cellStyle name="SAPBEXHLevel1X 2 4 3 3" xfId="26078" xr:uid="{00000000-0005-0000-0000-0000125F0000}"/>
    <cellStyle name="SAPBEXHLevel1X 2 4 4" xfId="9881" xr:uid="{00000000-0005-0000-0000-0000135F0000}"/>
    <cellStyle name="SAPBEXHLevel1X 2 4 5" xfId="13125" xr:uid="{00000000-0005-0000-0000-0000145F0000}"/>
    <cellStyle name="SAPBEXHLevel1X 2 4 6" xfId="34341" xr:uid="{00000000-0005-0000-0000-0000155F0000}"/>
    <cellStyle name="SAPBEXHLevel1X 2 4 7" xfId="41388" xr:uid="{00000000-0005-0000-0000-0000165F0000}"/>
    <cellStyle name="SAPBEXHLevel1X 2 4 8" xfId="50510" xr:uid="{00000000-0005-0000-0000-0000175F0000}"/>
    <cellStyle name="SAPBEXHLevel1X 2 5" xfId="1106" xr:uid="{00000000-0005-0000-0000-0000185F0000}"/>
    <cellStyle name="SAPBEXHLevel1X 2 5 2" xfId="10105" xr:uid="{00000000-0005-0000-0000-0000195F0000}"/>
    <cellStyle name="SAPBEXHLevel1X 2 5 2 2" xfId="14321" xr:uid="{00000000-0005-0000-0000-00001A5F0000}"/>
    <cellStyle name="SAPBEXHLevel1X 2 5 2 3" xfId="38764" xr:uid="{00000000-0005-0000-0000-00001B5F0000}"/>
    <cellStyle name="SAPBEXHLevel1X 2 5 2 4" xfId="45682" xr:uid="{00000000-0005-0000-0000-00001C5F0000}"/>
    <cellStyle name="SAPBEXHLevel1X 2 5 2 5" xfId="49905" xr:uid="{00000000-0005-0000-0000-00001D5F0000}"/>
    <cellStyle name="SAPBEXHLevel1X 2 5 3" xfId="10737" xr:uid="{00000000-0005-0000-0000-00001E5F0000}"/>
    <cellStyle name="SAPBEXHLevel1X 2 5 3 2" xfId="9071" xr:uid="{00000000-0005-0000-0000-00001F5F0000}"/>
    <cellStyle name="SAPBEXHLevel1X 2 5 4" xfId="11894" xr:uid="{00000000-0005-0000-0000-0000205F0000}"/>
    <cellStyle name="SAPBEXHLevel1X 2 5 4 2" xfId="19353" xr:uid="{00000000-0005-0000-0000-0000215F0000}"/>
    <cellStyle name="SAPBEXHLevel1X 2 5 4 3" xfId="25982" xr:uid="{00000000-0005-0000-0000-0000225F0000}"/>
    <cellStyle name="SAPBEXHLevel1X 2 5 5" xfId="9775" xr:uid="{00000000-0005-0000-0000-0000235F0000}"/>
    <cellStyle name="SAPBEXHLevel1X 2 5 6" xfId="13271" xr:uid="{00000000-0005-0000-0000-0000245F0000}"/>
    <cellStyle name="SAPBEXHLevel1X 2 5 7" xfId="35099" xr:uid="{00000000-0005-0000-0000-0000255F0000}"/>
    <cellStyle name="SAPBEXHLevel1X 2 5 8" xfId="42136" xr:uid="{00000000-0005-0000-0000-0000265F0000}"/>
    <cellStyle name="SAPBEXHLevel1X 2 5 9" xfId="52021" xr:uid="{00000000-0005-0000-0000-0000275F0000}"/>
    <cellStyle name="SAPBEXHLevel1X 2 6" xfId="1527" xr:uid="{00000000-0005-0000-0000-0000285F0000}"/>
    <cellStyle name="SAPBEXHLevel1X 2 6 2" xfId="12186" xr:uid="{00000000-0005-0000-0000-0000295F0000}"/>
    <cellStyle name="SAPBEXHLevel1X 2 6 2 2" xfId="19645" xr:uid="{00000000-0005-0000-0000-00002A5F0000}"/>
    <cellStyle name="SAPBEXHLevel1X 2 6 2 3" xfId="26268" xr:uid="{00000000-0005-0000-0000-00002B5F0000}"/>
    <cellStyle name="SAPBEXHLevel1X 2 6 2 4" xfId="38972" xr:uid="{00000000-0005-0000-0000-00002C5F0000}"/>
    <cellStyle name="SAPBEXHLevel1X 2 6 2 5" xfId="45890" xr:uid="{00000000-0005-0000-0000-00002D5F0000}"/>
    <cellStyle name="SAPBEXHLevel1X 2 6 2 6" xfId="48069" xr:uid="{00000000-0005-0000-0000-00002E5F0000}"/>
    <cellStyle name="SAPBEXHLevel1X 2 6 3" xfId="11079" xr:uid="{00000000-0005-0000-0000-00002F5F0000}"/>
    <cellStyle name="SAPBEXHLevel1X 2 6 4" xfId="18731" xr:uid="{00000000-0005-0000-0000-0000305F0000}"/>
    <cellStyle name="SAPBEXHLevel1X 2 6 5" xfId="35309" xr:uid="{00000000-0005-0000-0000-0000315F0000}"/>
    <cellStyle name="SAPBEXHLevel1X 2 6 6" xfId="42344" xr:uid="{00000000-0005-0000-0000-0000325F0000}"/>
    <cellStyle name="SAPBEXHLevel1X 2 6 7" xfId="52247" xr:uid="{00000000-0005-0000-0000-0000335F0000}"/>
    <cellStyle name="SAPBEXHLevel1X 2 7" xfId="1954" xr:uid="{00000000-0005-0000-0000-0000345F0000}"/>
    <cellStyle name="SAPBEXHLevel1X 2 7 2" xfId="12306" xr:uid="{00000000-0005-0000-0000-0000355F0000}"/>
    <cellStyle name="SAPBEXHLevel1X 2 7 2 2" xfId="19765" xr:uid="{00000000-0005-0000-0000-0000365F0000}"/>
    <cellStyle name="SAPBEXHLevel1X 2 7 2 3" xfId="26388" xr:uid="{00000000-0005-0000-0000-0000375F0000}"/>
    <cellStyle name="SAPBEXHLevel1X 2 7 2 4" xfId="39364" xr:uid="{00000000-0005-0000-0000-0000385F0000}"/>
    <cellStyle name="SAPBEXHLevel1X 2 7 2 5" xfId="46282" xr:uid="{00000000-0005-0000-0000-0000395F0000}"/>
    <cellStyle name="SAPBEXHLevel1X 2 7 2 6" xfId="49609" xr:uid="{00000000-0005-0000-0000-00003A5F0000}"/>
    <cellStyle name="SAPBEXHLevel1X 2 7 3" xfId="11376" xr:uid="{00000000-0005-0000-0000-00003B5F0000}"/>
    <cellStyle name="SAPBEXHLevel1X 2 7 4" xfId="18909" xr:uid="{00000000-0005-0000-0000-00003C5F0000}"/>
    <cellStyle name="SAPBEXHLevel1X 2 7 5" xfId="35730" xr:uid="{00000000-0005-0000-0000-00003D5F0000}"/>
    <cellStyle name="SAPBEXHLevel1X 2 7 6" xfId="42736" xr:uid="{00000000-0005-0000-0000-00003E5F0000}"/>
    <cellStyle name="SAPBEXHLevel1X 2 7 7" xfId="50889" xr:uid="{00000000-0005-0000-0000-00003F5F0000}"/>
    <cellStyle name="SAPBEXHLevel1X 2 8" xfId="2166" xr:uid="{00000000-0005-0000-0000-0000405F0000}"/>
    <cellStyle name="SAPBEXHLevel1X 2 8 2" xfId="12430" xr:uid="{00000000-0005-0000-0000-0000415F0000}"/>
    <cellStyle name="SAPBEXHLevel1X 2 8 2 2" xfId="19886" xr:uid="{00000000-0005-0000-0000-0000425F0000}"/>
    <cellStyle name="SAPBEXHLevel1X 2 8 2 3" xfId="26508" xr:uid="{00000000-0005-0000-0000-0000435F0000}"/>
    <cellStyle name="SAPBEXHLevel1X 2 8 2 4" xfId="40390" xr:uid="{00000000-0005-0000-0000-0000445F0000}"/>
    <cellStyle name="SAPBEXHLevel1X 2 8 2 5" xfId="47308" xr:uid="{00000000-0005-0000-0000-0000455F0000}"/>
    <cellStyle name="SAPBEXHLevel1X 2 8 2 6" xfId="47758" xr:uid="{00000000-0005-0000-0000-0000465F0000}"/>
    <cellStyle name="SAPBEXHLevel1X 2 8 3" xfId="10362" xr:uid="{00000000-0005-0000-0000-0000475F0000}"/>
    <cellStyle name="SAPBEXHLevel1X 2 8 4" xfId="13091" xr:uid="{00000000-0005-0000-0000-0000485F0000}"/>
    <cellStyle name="SAPBEXHLevel1X 2 8 5" xfId="9720" xr:uid="{00000000-0005-0000-0000-0000495F0000}"/>
    <cellStyle name="SAPBEXHLevel1X 2 8 6" xfId="36806" xr:uid="{00000000-0005-0000-0000-00004A5F0000}"/>
    <cellStyle name="SAPBEXHLevel1X 2 8 7" xfId="43762" xr:uid="{00000000-0005-0000-0000-00004B5F0000}"/>
    <cellStyle name="SAPBEXHLevel1X 2 8 8" xfId="47821" xr:uid="{00000000-0005-0000-0000-00004C5F0000}"/>
    <cellStyle name="SAPBEXHLevel1X 2 9" xfId="2320" xr:uid="{00000000-0005-0000-0000-00004D5F0000}"/>
    <cellStyle name="SAPBEXHLevel1X 2 9 2" xfId="12573" xr:uid="{00000000-0005-0000-0000-00004E5F0000}"/>
    <cellStyle name="SAPBEXHLevel1X 2 9 3" xfId="20010" xr:uid="{00000000-0005-0000-0000-00004F5F0000}"/>
    <cellStyle name="SAPBEXHLevel1X 2 9 4" xfId="26628" xr:uid="{00000000-0005-0000-0000-0000505F0000}"/>
    <cellStyle name="SAPBEXHLevel1X 2 9 5" xfId="37060" xr:uid="{00000000-0005-0000-0000-0000515F0000}"/>
    <cellStyle name="SAPBEXHLevel1X 2 9 6" xfId="44006" xr:uid="{00000000-0005-0000-0000-0000525F0000}"/>
    <cellStyle name="SAPBEXHLevel1X 2 9 7" xfId="52442" xr:uid="{00000000-0005-0000-0000-0000535F0000}"/>
    <cellStyle name="SAPBEXHLevel1X 20" xfId="5636" xr:uid="{00000000-0005-0000-0000-0000545F0000}"/>
    <cellStyle name="SAPBEXHLevel1X 20 2" xfId="15491" xr:uid="{00000000-0005-0000-0000-0000555F0000}"/>
    <cellStyle name="SAPBEXHLevel1X 20 3" xfId="22523" xr:uid="{00000000-0005-0000-0000-0000565F0000}"/>
    <cellStyle name="SAPBEXHLevel1X 20 4" xfId="28984" xr:uid="{00000000-0005-0000-0000-0000575F0000}"/>
    <cellStyle name="SAPBEXHLevel1X 21" xfId="6697" xr:uid="{00000000-0005-0000-0000-0000585F0000}"/>
    <cellStyle name="SAPBEXHLevel1X 21 2" xfId="16540" xr:uid="{00000000-0005-0000-0000-0000595F0000}"/>
    <cellStyle name="SAPBEXHLevel1X 21 3" xfId="23543" xr:uid="{00000000-0005-0000-0000-00005A5F0000}"/>
    <cellStyle name="SAPBEXHLevel1X 21 4" xfId="29991" xr:uid="{00000000-0005-0000-0000-00005B5F0000}"/>
    <cellStyle name="SAPBEXHLevel1X 22" xfId="7268" xr:uid="{00000000-0005-0000-0000-00005C5F0000}"/>
    <cellStyle name="SAPBEXHLevel1X 22 2" xfId="17055" xr:uid="{00000000-0005-0000-0000-00005D5F0000}"/>
    <cellStyle name="SAPBEXHLevel1X 22 3" xfId="24018" xr:uid="{00000000-0005-0000-0000-00005E5F0000}"/>
    <cellStyle name="SAPBEXHLevel1X 22 4" xfId="30449" xr:uid="{00000000-0005-0000-0000-00005F5F0000}"/>
    <cellStyle name="SAPBEXHLevel1X 23" xfId="8383" xr:uid="{00000000-0005-0000-0000-0000605F0000}"/>
    <cellStyle name="SAPBEXHLevel1X 23 2" xfId="18167" xr:uid="{00000000-0005-0000-0000-0000615F0000}"/>
    <cellStyle name="SAPBEXHLevel1X 23 3" xfId="25106" xr:uid="{00000000-0005-0000-0000-0000625F0000}"/>
    <cellStyle name="SAPBEXHLevel1X 23 4" xfId="31520" xr:uid="{00000000-0005-0000-0000-0000635F0000}"/>
    <cellStyle name="SAPBEXHLevel1X 24" xfId="8500" xr:uid="{00000000-0005-0000-0000-0000645F0000}"/>
    <cellStyle name="SAPBEXHLevel1X 24 2" xfId="18284" xr:uid="{00000000-0005-0000-0000-0000655F0000}"/>
    <cellStyle name="SAPBEXHLevel1X 24 3" xfId="25220" xr:uid="{00000000-0005-0000-0000-0000665F0000}"/>
    <cellStyle name="SAPBEXHLevel1X 24 4" xfId="31633" xr:uid="{00000000-0005-0000-0000-0000675F0000}"/>
    <cellStyle name="SAPBEXHLevel1X 25" xfId="9121" xr:uid="{00000000-0005-0000-0000-0000685F0000}"/>
    <cellStyle name="SAPBEXHLevel1X 26" xfId="13239" xr:uid="{00000000-0005-0000-0000-0000695F0000}"/>
    <cellStyle name="SAPBEXHLevel1X 27" xfId="54337" xr:uid="{00000000-0005-0000-0000-00006A5F0000}"/>
    <cellStyle name="SAPBEXHLevel1X 3" xfId="502" xr:uid="{00000000-0005-0000-0000-00006B5F0000}"/>
    <cellStyle name="SAPBEXHLevel1X 3 10" xfId="2487" xr:uid="{00000000-0005-0000-0000-00006C5F0000}"/>
    <cellStyle name="SAPBEXHLevel1X 3 10 2" xfId="12726" xr:uid="{00000000-0005-0000-0000-00006D5F0000}"/>
    <cellStyle name="SAPBEXHLevel1X 3 10 3" xfId="20135" xr:uid="{00000000-0005-0000-0000-00006E5F0000}"/>
    <cellStyle name="SAPBEXHLevel1X 3 10 4" xfId="26749" xr:uid="{00000000-0005-0000-0000-00006F5F0000}"/>
    <cellStyle name="SAPBEXHLevel1X 3 11" xfId="3493" xr:uid="{00000000-0005-0000-0000-0000705F0000}"/>
    <cellStyle name="SAPBEXHLevel1X 3 11 2" xfId="13442" xr:uid="{00000000-0005-0000-0000-0000715F0000}"/>
    <cellStyle name="SAPBEXHLevel1X 3 11 3" xfId="20611" xr:uid="{00000000-0005-0000-0000-0000725F0000}"/>
    <cellStyle name="SAPBEXHLevel1X 3 11 4" xfId="27118" xr:uid="{00000000-0005-0000-0000-0000735F0000}"/>
    <cellStyle name="SAPBEXHLevel1X 3 12" xfId="3662" xr:uid="{00000000-0005-0000-0000-0000745F0000}"/>
    <cellStyle name="SAPBEXHLevel1X 3 12 2" xfId="13587" xr:uid="{00000000-0005-0000-0000-0000755F0000}"/>
    <cellStyle name="SAPBEXHLevel1X 3 12 3" xfId="20748" xr:uid="{00000000-0005-0000-0000-0000765F0000}"/>
    <cellStyle name="SAPBEXHLevel1X 3 12 4" xfId="27247" xr:uid="{00000000-0005-0000-0000-0000775F0000}"/>
    <cellStyle name="SAPBEXHLevel1X 3 13" xfId="4402" xr:uid="{00000000-0005-0000-0000-0000785F0000}"/>
    <cellStyle name="SAPBEXHLevel1X 3 13 2" xfId="14264" xr:uid="{00000000-0005-0000-0000-0000795F0000}"/>
    <cellStyle name="SAPBEXHLevel1X 3 13 3" xfId="21324" xr:uid="{00000000-0005-0000-0000-00007A5F0000}"/>
    <cellStyle name="SAPBEXHLevel1X 3 13 4" xfId="27798" xr:uid="{00000000-0005-0000-0000-00007B5F0000}"/>
    <cellStyle name="SAPBEXHLevel1X 3 14" xfId="5053" xr:uid="{00000000-0005-0000-0000-00007C5F0000}"/>
    <cellStyle name="SAPBEXHLevel1X 3 14 2" xfId="14910" xr:uid="{00000000-0005-0000-0000-00007D5F0000}"/>
    <cellStyle name="SAPBEXHLevel1X 3 14 3" xfId="21955" xr:uid="{00000000-0005-0000-0000-00007E5F0000}"/>
    <cellStyle name="SAPBEXHLevel1X 3 14 4" xfId="28418" xr:uid="{00000000-0005-0000-0000-00007F5F0000}"/>
    <cellStyle name="SAPBEXHLevel1X 3 15" xfId="4235" xr:uid="{00000000-0005-0000-0000-0000805F0000}"/>
    <cellStyle name="SAPBEXHLevel1X 3 15 2" xfId="14098" xr:uid="{00000000-0005-0000-0000-0000815F0000}"/>
    <cellStyle name="SAPBEXHLevel1X 3 15 3" xfId="21160" xr:uid="{00000000-0005-0000-0000-0000825F0000}"/>
    <cellStyle name="SAPBEXHLevel1X 3 15 4" xfId="27635" xr:uid="{00000000-0005-0000-0000-0000835F0000}"/>
    <cellStyle name="SAPBEXHLevel1X 3 16" xfId="5392" xr:uid="{00000000-0005-0000-0000-0000845F0000}"/>
    <cellStyle name="SAPBEXHLevel1X 3 16 2" xfId="15249" xr:uid="{00000000-0005-0000-0000-0000855F0000}"/>
    <cellStyle name="SAPBEXHLevel1X 3 16 3" xfId="22290" xr:uid="{00000000-0005-0000-0000-0000865F0000}"/>
    <cellStyle name="SAPBEXHLevel1X 3 16 4" xfId="28752" xr:uid="{00000000-0005-0000-0000-0000875F0000}"/>
    <cellStyle name="SAPBEXHLevel1X 3 17" xfId="5754" xr:uid="{00000000-0005-0000-0000-0000885F0000}"/>
    <cellStyle name="SAPBEXHLevel1X 3 17 2" xfId="15608" xr:uid="{00000000-0005-0000-0000-0000895F0000}"/>
    <cellStyle name="SAPBEXHLevel1X 3 17 3" xfId="22636" xr:uid="{00000000-0005-0000-0000-00008A5F0000}"/>
    <cellStyle name="SAPBEXHLevel1X 3 17 4" xfId="29097" xr:uid="{00000000-0005-0000-0000-00008B5F0000}"/>
    <cellStyle name="SAPBEXHLevel1X 3 18" xfId="5915" xr:uid="{00000000-0005-0000-0000-00008C5F0000}"/>
    <cellStyle name="SAPBEXHLevel1X 3 18 2" xfId="15767" xr:uid="{00000000-0005-0000-0000-00008D5F0000}"/>
    <cellStyle name="SAPBEXHLevel1X 3 18 3" xfId="22792" xr:uid="{00000000-0005-0000-0000-00008E5F0000}"/>
    <cellStyle name="SAPBEXHLevel1X 3 18 4" xfId="29253" xr:uid="{00000000-0005-0000-0000-00008F5F0000}"/>
    <cellStyle name="SAPBEXHLevel1X 3 19" xfId="7588" xr:uid="{00000000-0005-0000-0000-0000905F0000}"/>
    <cellStyle name="SAPBEXHLevel1X 3 19 2" xfId="17373" xr:uid="{00000000-0005-0000-0000-0000915F0000}"/>
    <cellStyle name="SAPBEXHLevel1X 3 19 3" xfId="24333" xr:uid="{00000000-0005-0000-0000-0000925F0000}"/>
    <cellStyle name="SAPBEXHLevel1X 3 19 4" xfId="30761" xr:uid="{00000000-0005-0000-0000-0000935F0000}"/>
    <cellStyle name="SAPBEXHLevel1X 3 2" xfId="679" xr:uid="{00000000-0005-0000-0000-0000945F0000}"/>
    <cellStyle name="SAPBEXHLevel1X 3 2 10" xfId="4758" xr:uid="{00000000-0005-0000-0000-0000955F0000}"/>
    <cellStyle name="SAPBEXHLevel1X 3 2 10 2" xfId="14620" xr:uid="{00000000-0005-0000-0000-0000965F0000}"/>
    <cellStyle name="SAPBEXHLevel1X 3 2 10 2 2" xfId="38635" xr:uid="{00000000-0005-0000-0000-0000975F0000}"/>
    <cellStyle name="SAPBEXHLevel1X 3 2 10 2 3" xfId="45553" xr:uid="{00000000-0005-0000-0000-0000985F0000}"/>
    <cellStyle name="SAPBEXHLevel1X 3 2 10 2 4" xfId="48549" xr:uid="{00000000-0005-0000-0000-0000995F0000}"/>
    <cellStyle name="SAPBEXHLevel1X 3 2 10 3" xfId="21669" xr:uid="{00000000-0005-0000-0000-00009A5F0000}"/>
    <cellStyle name="SAPBEXHLevel1X 3 2 10 4" xfId="28139" xr:uid="{00000000-0005-0000-0000-00009B5F0000}"/>
    <cellStyle name="SAPBEXHLevel1X 3 2 10 5" xfId="34969" xr:uid="{00000000-0005-0000-0000-00009C5F0000}"/>
    <cellStyle name="SAPBEXHLevel1X 3 2 10 6" xfId="42007" xr:uid="{00000000-0005-0000-0000-00009D5F0000}"/>
    <cellStyle name="SAPBEXHLevel1X 3 2 10 7" xfId="53160" xr:uid="{00000000-0005-0000-0000-00009E5F0000}"/>
    <cellStyle name="SAPBEXHLevel1X 3 2 11" xfId="6579" xr:uid="{00000000-0005-0000-0000-00009F5F0000}"/>
    <cellStyle name="SAPBEXHLevel1X 3 2 11 2" xfId="16422" xr:uid="{00000000-0005-0000-0000-0000A05F0000}"/>
    <cellStyle name="SAPBEXHLevel1X 3 2 11 2 2" xfId="38983" xr:uid="{00000000-0005-0000-0000-0000A15F0000}"/>
    <cellStyle name="SAPBEXHLevel1X 3 2 11 2 3" xfId="45901" xr:uid="{00000000-0005-0000-0000-0000A25F0000}"/>
    <cellStyle name="SAPBEXHLevel1X 3 2 11 2 4" xfId="48616" xr:uid="{00000000-0005-0000-0000-0000A35F0000}"/>
    <cellStyle name="SAPBEXHLevel1X 3 2 11 3" xfId="23426" xr:uid="{00000000-0005-0000-0000-0000A45F0000}"/>
    <cellStyle name="SAPBEXHLevel1X 3 2 11 4" xfId="29875" xr:uid="{00000000-0005-0000-0000-0000A55F0000}"/>
    <cellStyle name="SAPBEXHLevel1X 3 2 11 5" xfId="35320" xr:uid="{00000000-0005-0000-0000-0000A65F0000}"/>
    <cellStyle name="SAPBEXHLevel1X 3 2 11 6" xfId="42355" xr:uid="{00000000-0005-0000-0000-0000A75F0000}"/>
    <cellStyle name="SAPBEXHLevel1X 3 2 11 7" xfId="53631" xr:uid="{00000000-0005-0000-0000-0000A85F0000}"/>
    <cellStyle name="SAPBEXHLevel1X 3 2 12" xfId="5538" xr:uid="{00000000-0005-0000-0000-0000A95F0000}"/>
    <cellStyle name="SAPBEXHLevel1X 3 2 12 2" xfId="15394" xr:uid="{00000000-0005-0000-0000-0000AA5F0000}"/>
    <cellStyle name="SAPBEXHLevel1X 3 2 12 2 2" xfId="38728" xr:uid="{00000000-0005-0000-0000-0000AB5F0000}"/>
    <cellStyle name="SAPBEXHLevel1X 3 2 12 2 3" xfId="45646" xr:uid="{00000000-0005-0000-0000-0000AC5F0000}"/>
    <cellStyle name="SAPBEXHLevel1X 3 2 12 2 4" xfId="49275" xr:uid="{00000000-0005-0000-0000-0000AD5F0000}"/>
    <cellStyle name="SAPBEXHLevel1X 3 2 12 3" xfId="22430" xr:uid="{00000000-0005-0000-0000-0000AE5F0000}"/>
    <cellStyle name="SAPBEXHLevel1X 3 2 12 4" xfId="28892" xr:uid="{00000000-0005-0000-0000-0000AF5F0000}"/>
    <cellStyle name="SAPBEXHLevel1X 3 2 12 5" xfId="35063" xr:uid="{00000000-0005-0000-0000-0000B05F0000}"/>
    <cellStyle name="SAPBEXHLevel1X 3 2 12 6" xfId="42100" xr:uid="{00000000-0005-0000-0000-0000B15F0000}"/>
    <cellStyle name="SAPBEXHLevel1X 3 2 12 7" xfId="53251" xr:uid="{00000000-0005-0000-0000-0000B25F0000}"/>
    <cellStyle name="SAPBEXHLevel1X 3 2 13" xfId="6243" xr:uid="{00000000-0005-0000-0000-0000B35F0000}"/>
    <cellStyle name="SAPBEXHLevel1X 3 2 13 2" xfId="16090" xr:uid="{00000000-0005-0000-0000-0000B45F0000}"/>
    <cellStyle name="SAPBEXHLevel1X 3 2 13 2 2" xfId="39851" xr:uid="{00000000-0005-0000-0000-0000B55F0000}"/>
    <cellStyle name="SAPBEXHLevel1X 3 2 13 2 3" xfId="46769" xr:uid="{00000000-0005-0000-0000-0000B65F0000}"/>
    <cellStyle name="SAPBEXHLevel1X 3 2 13 2 4" xfId="49484" xr:uid="{00000000-0005-0000-0000-0000B75F0000}"/>
    <cellStyle name="SAPBEXHLevel1X 3 2 13 3" xfId="23099" xr:uid="{00000000-0005-0000-0000-0000B85F0000}"/>
    <cellStyle name="SAPBEXHLevel1X 3 2 13 4" xfId="29555" xr:uid="{00000000-0005-0000-0000-0000B95F0000}"/>
    <cellStyle name="SAPBEXHLevel1X 3 2 13 5" xfId="36236" xr:uid="{00000000-0005-0000-0000-0000BA5F0000}"/>
    <cellStyle name="SAPBEXHLevel1X 3 2 13 6" xfId="43223" xr:uid="{00000000-0005-0000-0000-0000BB5F0000}"/>
    <cellStyle name="SAPBEXHLevel1X 3 2 13 7" xfId="52014" xr:uid="{00000000-0005-0000-0000-0000BC5F0000}"/>
    <cellStyle name="SAPBEXHLevel1X 3 2 14" xfId="6349" xr:uid="{00000000-0005-0000-0000-0000BD5F0000}"/>
    <cellStyle name="SAPBEXHLevel1X 3 2 14 2" xfId="16194" xr:uid="{00000000-0005-0000-0000-0000BE5F0000}"/>
    <cellStyle name="SAPBEXHLevel1X 3 2 14 2 2" xfId="39205" xr:uid="{00000000-0005-0000-0000-0000BF5F0000}"/>
    <cellStyle name="SAPBEXHLevel1X 3 2 14 2 3" xfId="46123" xr:uid="{00000000-0005-0000-0000-0000C05F0000}"/>
    <cellStyle name="SAPBEXHLevel1X 3 2 14 2 4" xfId="50233" xr:uid="{00000000-0005-0000-0000-0000C15F0000}"/>
    <cellStyle name="SAPBEXHLevel1X 3 2 14 3" xfId="23201" xr:uid="{00000000-0005-0000-0000-0000C25F0000}"/>
    <cellStyle name="SAPBEXHLevel1X 3 2 14 4" xfId="29655" xr:uid="{00000000-0005-0000-0000-0000C35F0000}"/>
    <cellStyle name="SAPBEXHLevel1X 3 2 14 5" xfId="35569" xr:uid="{00000000-0005-0000-0000-0000C45F0000}"/>
    <cellStyle name="SAPBEXHLevel1X 3 2 14 6" xfId="42577" xr:uid="{00000000-0005-0000-0000-0000C55F0000}"/>
    <cellStyle name="SAPBEXHLevel1X 3 2 14 7" xfId="53056" xr:uid="{00000000-0005-0000-0000-0000C65F0000}"/>
    <cellStyle name="SAPBEXHLevel1X 3 2 15" xfId="7227" xr:uid="{00000000-0005-0000-0000-0000C75F0000}"/>
    <cellStyle name="SAPBEXHLevel1X 3 2 15 2" xfId="17016" xr:uid="{00000000-0005-0000-0000-0000C85F0000}"/>
    <cellStyle name="SAPBEXHLevel1X 3 2 15 2 2" xfId="39942" xr:uid="{00000000-0005-0000-0000-0000C95F0000}"/>
    <cellStyle name="SAPBEXHLevel1X 3 2 15 2 3" xfId="46860" xr:uid="{00000000-0005-0000-0000-0000CA5F0000}"/>
    <cellStyle name="SAPBEXHLevel1X 3 2 15 2 4" xfId="49446" xr:uid="{00000000-0005-0000-0000-0000CB5F0000}"/>
    <cellStyle name="SAPBEXHLevel1X 3 2 15 3" xfId="23977" xr:uid="{00000000-0005-0000-0000-0000CC5F0000}"/>
    <cellStyle name="SAPBEXHLevel1X 3 2 15 4" xfId="30410" xr:uid="{00000000-0005-0000-0000-0000CD5F0000}"/>
    <cellStyle name="SAPBEXHLevel1X 3 2 15 5" xfId="36331" xr:uid="{00000000-0005-0000-0000-0000CE5F0000}"/>
    <cellStyle name="SAPBEXHLevel1X 3 2 15 6" xfId="43314" xr:uid="{00000000-0005-0000-0000-0000CF5F0000}"/>
    <cellStyle name="SAPBEXHLevel1X 3 2 15 7" xfId="53298" xr:uid="{00000000-0005-0000-0000-0000D05F0000}"/>
    <cellStyle name="SAPBEXHLevel1X 3 2 16" xfId="5568" xr:uid="{00000000-0005-0000-0000-0000D15F0000}"/>
    <cellStyle name="SAPBEXHLevel1X 3 2 16 2" xfId="15424" xr:uid="{00000000-0005-0000-0000-0000D25F0000}"/>
    <cellStyle name="SAPBEXHLevel1X 3 2 16 2 2" xfId="39838" xr:uid="{00000000-0005-0000-0000-0000D35F0000}"/>
    <cellStyle name="SAPBEXHLevel1X 3 2 16 2 3" xfId="46756" xr:uid="{00000000-0005-0000-0000-0000D45F0000}"/>
    <cellStyle name="SAPBEXHLevel1X 3 2 16 2 4" xfId="48443" xr:uid="{00000000-0005-0000-0000-0000D55F0000}"/>
    <cellStyle name="SAPBEXHLevel1X 3 2 16 3" xfId="22459" xr:uid="{00000000-0005-0000-0000-0000D65F0000}"/>
    <cellStyle name="SAPBEXHLevel1X 3 2 16 4" xfId="28921" xr:uid="{00000000-0005-0000-0000-0000D75F0000}"/>
    <cellStyle name="SAPBEXHLevel1X 3 2 16 5" xfId="36223" xr:uid="{00000000-0005-0000-0000-0000D85F0000}"/>
    <cellStyle name="SAPBEXHLevel1X 3 2 16 6" xfId="43210" xr:uid="{00000000-0005-0000-0000-0000D95F0000}"/>
    <cellStyle name="SAPBEXHLevel1X 3 2 16 7" xfId="52660" xr:uid="{00000000-0005-0000-0000-0000DA5F0000}"/>
    <cellStyle name="SAPBEXHLevel1X 3 2 17" xfId="5969" xr:uid="{00000000-0005-0000-0000-0000DB5F0000}"/>
    <cellStyle name="SAPBEXHLevel1X 3 2 17 2" xfId="15820" xr:uid="{00000000-0005-0000-0000-0000DC5F0000}"/>
    <cellStyle name="SAPBEXHLevel1X 3 2 17 2 2" xfId="39677" xr:uid="{00000000-0005-0000-0000-0000DD5F0000}"/>
    <cellStyle name="SAPBEXHLevel1X 3 2 17 2 3" xfId="46595" xr:uid="{00000000-0005-0000-0000-0000DE5F0000}"/>
    <cellStyle name="SAPBEXHLevel1X 3 2 17 2 4" xfId="48918" xr:uid="{00000000-0005-0000-0000-0000DF5F0000}"/>
    <cellStyle name="SAPBEXHLevel1X 3 2 17 3" xfId="22842" xr:uid="{00000000-0005-0000-0000-0000E05F0000}"/>
    <cellStyle name="SAPBEXHLevel1X 3 2 17 4" xfId="29303" xr:uid="{00000000-0005-0000-0000-0000E15F0000}"/>
    <cellStyle name="SAPBEXHLevel1X 3 2 17 5" xfId="36050" xr:uid="{00000000-0005-0000-0000-0000E25F0000}"/>
    <cellStyle name="SAPBEXHLevel1X 3 2 17 6" xfId="43049" xr:uid="{00000000-0005-0000-0000-0000E35F0000}"/>
    <cellStyle name="SAPBEXHLevel1X 3 2 17 7" xfId="51251" xr:uid="{00000000-0005-0000-0000-0000E45F0000}"/>
    <cellStyle name="SAPBEXHLevel1X 3 2 18" xfId="6224" xr:uid="{00000000-0005-0000-0000-0000E55F0000}"/>
    <cellStyle name="SAPBEXHLevel1X 3 2 18 2" xfId="16072" xr:uid="{00000000-0005-0000-0000-0000E65F0000}"/>
    <cellStyle name="SAPBEXHLevel1X 3 2 18 2 2" xfId="39558" xr:uid="{00000000-0005-0000-0000-0000E75F0000}"/>
    <cellStyle name="SAPBEXHLevel1X 3 2 18 2 3" xfId="46476" xr:uid="{00000000-0005-0000-0000-0000E85F0000}"/>
    <cellStyle name="SAPBEXHLevel1X 3 2 18 2 4" xfId="49187" xr:uid="{00000000-0005-0000-0000-0000E95F0000}"/>
    <cellStyle name="SAPBEXHLevel1X 3 2 18 3" xfId="23083" xr:uid="{00000000-0005-0000-0000-0000EA5F0000}"/>
    <cellStyle name="SAPBEXHLevel1X 3 2 18 4" xfId="29540" xr:uid="{00000000-0005-0000-0000-0000EB5F0000}"/>
    <cellStyle name="SAPBEXHLevel1X 3 2 18 5" xfId="35930" xr:uid="{00000000-0005-0000-0000-0000EC5F0000}"/>
    <cellStyle name="SAPBEXHLevel1X 3 2 18 6" xfId="42930" xr:uid="{00000000-0005-0000-0000-0000ED5F0000}"/>
    <cellStyle name="SAPBEXHLevel1X 3 2 18 7" xfId="53423" xr:uid="{00000000-0005-0000-0000-0000EE5F0000}"/>
    <cellStyle name="SAPBEXHLevel1X 3 2 19" xfId="7487" xr:uid="{00000000-0005-0000-0000-0000EF5F0000}"/>
    <cellStyle name="SAPBEXHLevel1X 3 2 19 2" xfId="17272" xr:uid="{00000000-0005-0000-0000-0000F05F0000}"/>
    <cellStyle name="SAPBEXHLevel1X 3 2 19 2 2" xfId="39797" xr:uid="{00000000-0005-0000-0000-0000F15F0000}"/>
    <cellStyle name="SAPBEXHLevel1X 3 2 19 2 3" xfId="46715" xr:uid="{00000000-0005-0000-0000-0000F25F0000}"/>
    <cellStyle name="SAPBEXHLevel1X 3 2 19 2 4" xfId="54573" xr:uid="{00000000-0005-0000-0000-0000F35F0000}"/>
    <cellStyle name="SAPBEXHLevel1X 3 2 19 3" xfId="24234" xr:uid="{00000000-0005-0000-0000-0000F45F0000}"/>
    <cellStyle name="SAPBEXHLevel1X 3 2 19 4" xfId="30662" xr:uid="{00000000-0005-0000-0000-0000F55F0000}"/>
    <cellStyle name="SAPBEXHLevel1X 3 2 19 5" xfId="36178" xr:uid="{00000000-0005-0000-0000-0000F65F0000}"/>
    <cellStyle name="SAPBEXHLevel1X 3 2 19 6" xfId="43169" xr:uid="{00000000-0005-0000-0000-0000F75F0000}"/>
    <cellStyle name="SAPBEXHLevel1X 3 2 19 7" xfId="52415" xr:uid="{00000000-0005-0000-0000-0000F85F0000}"/>
    <cellStyle name="SAPBEXHLevel1X 3 2 2" xfId="2673" xr:uid="{00000000-0005-0000-0000-0000F95F0000}"/>
    <cellStyle name="SAPBEXHLevel1X 3 2 2 2" xfId="12906" xr:uid="{00000000-0005-0000-0000-0000FA5F0000}"/>
    <cellStyle name="SAPBEXHLevel1X 3 2 2 2 2" xfId="20309" xr:uid="{00000000-0005-0000-0000-0000FB5F0000}"/>
    <cellStyle name="SAPBEXHLevel1X 3 2 2 2 3" xfId="26919" xr:uid="{00000000-0005-0000-0000-0000FC5F0000}"/>
    <cellStyle name="SAPBEXHLevel1X 3 2 2 2 4" xfId="37918" xr:uid="{00000000-0005-0000-0000-0000FD5F0000}"/>
    <cellStyle name="SAPBEXHLevel1X 3 2 2 2 5" xfId="44858" xr:uid="{00000000-0005-0000-0000-0000FE5F0000}"/>
    <cellStyle name="SAPBEXHLevel1X 3 2 2 2 6" xfId="47668" xr:uid="{00000000-0005-0000-0000-0000FF5F0000}"/>
    <cellStyle name="SAPBEXHLevel1X 3 2 2 3" xfId="10498" xr:uid="{00000000-0005-0000-0000-000000600000}"/>
    <cellStyle name="SAPBEXHLevel1X 3 2 2 4" xfId="9566" xr:uid="{00000000-0005-0000-0000-000001600000}"/>
    <cellStyle name="SAPBEXHLevel1X 3 2 2 5" xfId="18794" xr:uid="{00000000-0005-0000-0000-000002600000}"/>
    <cellStyle name="SAPBEXHLevel1X 3 2 2 6" xfId="34175" xr:uid="{00000000-0005-0000-0000-000003600000}"/>
    <cellStyle name="SAPBEXHLevel1X 3 2 2 7" xfId="41307" xr:uid="{00000000-0005-0000-0000-000004600000}"/>
    <cellStyle name="SAPBEXHLevel1X 3 2 2 8" xfId="51951" xr:uid="{00000000-0005-0000-0000-000005600000}"/>
    <cellStyle name="SAPBEXHLevel1X 3 2 20" xfId="6385" xr:uid="{00000000-0005-0000-0000-000006600000}"/>
    <cellStyle name="SAPBEXHLevel1X 3 2 20 2" xfId="16230" xr:uid="{00000000-0005-0000-0000-000007600000}"/>
    <cellStyle name="SAPBEXHLevel1X 3 2 20 2 2" xfId="40173" xr:uid="{00000000-0005-0000-0000-000008600000}"/>
    <cellStyle name="SAPBEXHLevel1X 3 2 20 2 3" xfId="47091" xr:uid="{00000000-0005-0000-0000-000009600000}"/>
    <cellStyle name="SAPBEXHLevel1X 3 2 20 2 4" xfId="51930" xr:uid="{00000000-0005-0000-0000-00000A600000}"/>
    <cellStyle name="SAPBEXHLevel1X 3 2 20 3" xfId="23237" xr:uid="{00000000-0005-0000-0000-00000B600000}"/>
    <cellStyle name="SAPBEXHLevel1X 3 2 20 4" xfId="29690" xr:uid="{00000000-0005-0000-0000-00000C600000}"/>
    <cellStyle name="SAPBEXHLevel1X 3 2 20 5" xfId="36588" xr:uid="{00000000-0005-0000-0000-00000D600000}"/>
    <cellStyle name="SAPBEXHLevel1X 3 2 20 6" xfId="43545" xr:uid="{00000000-0005-0000-0000-00000E600000}"/>
    <cellStyle name="SAPBEXHLevel1X 3 2 20 7" xfId="52500" xr:uid="{00000000-0005-0000-0000-00000F600000}"/>
    <cellStyle name="SAPBEXHLevel1X 3 2 21" xfId="6307" xr:uid="{00000000-0005-0000-0000-000010600000}"/>
    <cellStyle name="SAPBEXHLevel1X 3 2 21 2" xfId="16152" xr:uid="{00000000-0005-0000-0000-000011600000}"/>
    <cellStyle name="SAPBEXHLevel1X 3 2 21 2 2" xfId="40446" xr:uid="{00000000-0005-0000-0000-000012600000}"/>
    <cellStyle name="SAPBEXHLevel1X 3 2 21 2 3" xfId="47364" xr:uid="{00000000-0005-0000-0000-000013600000}"/>
    <cellStyle name="SAPBEXHLevel1X 3 2 21 2 4" xfId="47613" xr:uid="{00000000-0005-0000-0000-000014600000}"/>
    <cellStyle name="SAPBEXHLevel1X 3 2 21 3" xfId="23161" xr:uid="{00000000-0005-0000-0000-000015600000}"/>
    <cellStyle name="SAPBEXHLevel1X 3 2 21 4" xfId="29615" xr:uid="{00000000-0005-0000-0000-000016600000}"/>
    <cellStyle name="SAPBEXHLevel1X 3 2 21 5" xfId="36862" xr:uid="{00000000-0005-0000-0000-000017600000}"/>
    <cellStyle name="SAPBEXHLevel1X 3 2 21 6" xfId="43818" xr:uid="{00000000-0005-0000-0000-000018600000}"/>
    <cellStyle name="SAPBEXHLevel1X 3 2 21 7" xfId="47820" xr:uid="{00000000-0005-0000-0000-000019600000}"/>
    <cellStyle name="SAPBEXHLevel1X 3 2 22" xfId="7532" xr:uid="{00000000-0005-0000-0000-00001A600000}"/>
    <cellStyle name="SAPBEXHLevel1X 3 2 22 2" xfId="17317" xr:uid="{00000000-0005-0000-0000-00001B600000}"/>
    <cellStyle name="SAPBEXHLevel1X 3 2 22 3" xfId="24279" xr:uid="{00000000-0005-0000-0000-00001C600000}"/>
    <cellStyle name="SAPBEXHLevel1X 3 2 22 4" xfId="30707" xr:uid="{00000000-0005-0000-0000-00001D600000}"/>
    <cellStyle name="SAPBEXHLevel1X 3 2 22 5" xfId="37116" xr:uid="{00000000-0005-0000-0000-00001E600000}"/>
    <cellStyle name="SAPBEXHLevel1X 3 2 22 6" xfId="44062" xr:uid="{00000000-0005-0000-0000-00001F600000}"/>
    <cellStyle name="SAPBEXHLevel1X 3 2 22 7" xfId="54226" xr:uid="{00000000-0005-0000-0000-000020600000}"/>
    <cellStyle name="SAPBEXHLevel1X 3 2 23" xfId="8420" xr:uid="{00000000-0005-0000-0000-000021600000}"/>
    <cellStyle name="SAPBEXHLevel1X 3 2 23 2" xfId="18204" xr:uid="{00000000-0005-0000-0000-000022600000}"/>
    <cellStyle name="SAPBEXHLevel1X 3 2 23 3" xfId="25141" xr:uid="{00000000-0005-0000-0000-000023600000}"/>
    <cellStyle name="SAPBEXHLevel1X 3 2 23 4" xfId="31554" xr:uid="{00000000-0005-0000-0000-000024600000}"/>
    <cellStyle name="SAPBEXHLevel1X 3 2 24" xfId="7820" xr:uid="{00000000-0005-0000-0000-000025600000}"/>
    <cellStyle name="SAPBEXHLevel1X 3 2 24 2" xfId="17605" xr:uid="{00000000-0005-0000-0000-000026600000}"/>
    <cellStyle name="SAPBEXHLevel1X 3 2 24 3" xfId="24559" xr:uid="{00000000-0005-0000-0000-000027600000}"/>
    <cellStyle name="SAPBEXHLevel1X 3 2 24 4" xfId="30984" xr:uid="{00000000-0005-0000-0000-000028600000}"/>
    <cellStyle name="SAPBEXHLevel1X 3 2 25" xfId="7770" xr:uid="{00000000-0005-0000-0000-000029600000}"/>
    <cellStyle name="SAPBEXHLevel1X 3 2 25 2" xfId="17555" xr:uid="{00000000-0005-0000-0000-00002A600000}"/>
    <cellStyle name="SAPBEXHLevel1X 3 2 25 3" xfId="24511" xr:uid="{00000000-0005-0000-0000-00002B600000}"/>
    <cellStyle name="SAPBEXHLevel1X 3 2 25 4" xfId="30937" xr:uid="{00000000-0005-0000-0000-00002C600000}"/>
    <cellStyle name="SAPBEXHLevel1X 3 2 26" xfId="8058" xr:uid="{00000000-0005-0000-0000-00002D600000}"/>
    <cellStyle name="SAPBEXHLevel1X 3 2 26 2" xfId="17842" xr:uid="{00000000-0005-0000-0000-00002E600000}"/>
    <cellStyle name="SAPBEXHLevel1X 3 2 26 3" xfId="24790" xr:uid="{00000000-0005-0000-0000-00002F600000}"/>
    <cellStyle name="SAPBEXHLevel1X 3 2 26 4" xfId="31211" xr:uid="{00000000-0005-0000-0000-000030600000}"/>
    <cellStyle name="SAPBEXHLevel1X 3 2 27" xfId="8250" xr:uid="{00000000-0005-0000-0000-000031600000}"/>
    <cellStyle name="SAPBEXHLevel1X 3 2 27 2" xfId="18034" xr:uid="{00000000-0005-0000-0000-000032600000}"/>
    <cellStyle name="SAPBEXHLevel1X 3 2 27 3" xfId="24977" xr:uid="{00000000-0005-0000-0000-000033600000}"/>
    <cellStyle name="SAPBEXHLevel1X 3 2 27 4" xfId="31395" xr:uid="{00000000-0005-0000-0000-000034600000}"/>
    <cellStyle name="SAPBEXHLevel1X 3 2 28" xfId="8756" xr:uid="{00000000-0005-0000-0000-000035600000}"/>
    <cellStyle name="SAPBEXHLevel1X 3 2 28 2" xfId="18540" xr:uid="{00000000-0005-0000-0000-000036600000}"/>
    <cellStyle name="SAPBEXHLevel1X 3 2 28 3" xfId="25472" xr:uid="{00000000-0005-0000-0000-000037600000}"/>
    <cellStyle name="SAPBEXHLevel1X 3 2 28 4" xfId="31884" xr:uid="{00000000-0005-0000-0000-000038600000}"/>
    <cellStyle name="SAPBEXHLevel1X 3 2 29" xfId="8772" xr:uid="{00000000-0005-0000-0000-000039600000}"/>
    <cellStyle name="SAPBEXHLevel1X 3 2 29 2" xfId="18556" xr:uid="{00000000-0005-0000-0000-00003A600000}"/>
    <cellStyle name="SAPBEXHLevel1X 3 2 29 3" xfId="25488" xr:uid="{00000000-0005-0000-0000-00003B600000}"/>
    <cellStyle name="SAPBEXHLevel1X 3 2 29 4" xfId="31900" xr:uid="{00000000-0005-0000-0000-00003C600000}"/>
    <cellStyle name="SAPBEXHLevel1X 3 2 3" xfId="3724" xr:uid="{00000000-0005-0000-0000-00003D600000}"/>
    <cellStyle name="SAPBEXHLevel1X 3 2 3 2" xfId="13647" xr:uid="{00000000-0005-0000-0000-00003E600000}"/>
    <cellStyle name="SAPBEXHLevel1X 3 2 3 2 2" xfId="38129" xr:uid="{00000000-0005-0000-0000-00003F600000}"/>
    <cellStyle name="SAPBEXHLevel1X 3 2 3 2 3" xfId="45054" xr:uid="{00000000-0005-0000-0000-000040600000}"/>
    <cellStyle name="SAPBEXHLevel1X 3 2 3 2 4" xfId="48479" xr:uid="{00000000-0005-0000-0000-000041600000}"/>
    <cellStyle name="SAPBEXHLevel1X 3 2 3 3" xfId="20803" xr:uid="{00000000-0005-0000-0000-000042600000}"/>
    <cellStyle name="SAPBEXHLevel1X 3 2 3 4" xfId="27302" xr:uid="{00000000-0005-0000-0000-000043600000}"/>
    <cellStyle name="SAPBEXHLevel1X 3 2 3 5" xfId="34464" xr:uid="{00000000-0005-0000-0000-000044600000}"/>
    <cellStyle name="SAPBEXHLevel1X 3 2 3 6" xfId="41508" xr:uid="{00000000-0005-0000-0000-000045600000}"/>
    <cellStyle name="SAPBEXHLevel1X 3 2 3 7" xfId="51452" xr:uid="{00000000-0005-0000-0000-000046600000}"/>
    <cellStyle name="SAPBEXHLevel1X 3 2 30" xfId="11698" xr:uid="{00000000-0005-0000-0000-000047600000}"/>
    <cellStyle name="SAPBEXHLevel1X 3 2 30 2" xfId="19157" xr:uid="{00000000-0005-0000-0000-000048600000}"/>
    <cellStyle name="SAPBEXHLevel1X 3 2 30 3" xfId="25789" xr:uid="{00000000-0005-0000-0000-000049600000}"/>
    <cellStyle name="SAPBEXHLevel1X 3 2 31" xfId="9431" xr:uid="{00000000-0005-0000-0000-00004A600000}"/>
    <cellStyle name="SAPBEXHLevel1X 3 2 32" xfId="11500" xr:uid="{00000000-0005-0000-0000-00004B600000}"/>
    <cellStyle name="SAPBEXHLevel1X 3 2 33" xfId="32163" xr:uid="{00000000-0005-0000-0000-00004C600000}"/>
    <cellStyle name="SAPBEXHLevel1X 3 2 34" xfId="32156" xr:uid="{00000000-0005-0000-0000-00004D600000}"/>
    <cellStyle name="SAPBEXHLevel1X 3 2 35" xfId="47706" xr:uid="{00000000-0005-0000-0000-00004E600000}"/>
    <cellStyle name="SAPBEXHLevel1X 3 2 4" xfId="3991" xr:uid="{00000000-0005-0000-0000-00004F600000}"/>
    <cellStyle name="SAPBEXHLevel1X 3 2 4 2" xfId="13878" xr:uid="{00000000-0005-0000-0000-000050600000}"/>
    <cellStyle name="SAPBEXHLevel1X 3 2 4 2 2" xfId="38202" xr:uid="{00000000-0005-0000-0000-000051600000}"/>
    <cellStyle name="SAPBEXHLevel1X 3 2 4 2 3" xfId="45123" xr:uid="{00000000-0005-0000-0000-000052600000}"/>
    <cellStyle name="SAPBEXHLevel1X 3 2 4 2 4" xfId="48551" xr:uid="{00000000-0005-0000-0000-000053600000}"/>
    <cellStyle name="SAPBEXHLevel1X 3 2 4 3" xfId="20974" xr:uid="{00000000-0005-0000-0000-000054600000}"/>
    <cellStyle name="SAPBEXHLevel1X 3 2 4 4" xfId="27470" xr:uid="{00000000-0005-0000-0000-000055600000}"/>
    <cellStyle name="SAPBEXHLevel1X 3 2 4 5" xfId="34536" xr:uid="{00000000-0005-0000-0000-000056600000}"/>
    <cellStyle name="SAPBEXHLevel1X 3 2 4 6" xfId="41577" xr:uid="{00000000-0005-0000-0000-000057600000}"/>
    <cellStyle name="SAPBEXHLevel1X 3 2 4 7" xfId="52621" xr:uid="{00000000-0005-0000-0000-000058600000}"/>
    <cellStyle name="SAPBEXHLevel1X 3 2 5" xfId="4956" xr:uid="{00000000-0005-0000-0000-000059600000}"/>
    <cellStyle name="SAPBEXHLevel1X 3 2 5 2" xfId="14813" xr:uid="{00000000-0005-0000-0000-00005A600000}"/>
    <cellStyle name="SAPBEXHLevel1X 3 2 5 2 2" xfId="37330" xr:uid="{00000000-0005-0000-0000-00005B600000}"/>
    <cellStyle name="SAPBEXHLevel1X 3 2 5 2 3" xfId="44276" xr:uid="{00000000-0005-0000-0000-00005C600000}"/>
    <cellStyle name="SAPBEXHLevel1X 3 2 5 2 4" xfId="50322" xr:uid="{00000000-0005-0000-0000-00005D600000}"/>
    <cellStyle name="SAPBEXHLevel1X 3 2 5 3" xfId="21859" xr:uid="{00000000-0005-0000-0000-00005E600000}"/>
    <cellStyle name="SAPBEXHLevel1X 3 2 5 4" xfId="28323" xr:uid="{00000000-0005-0000-0000-00005F600000}"/>
    <cellStyle name="SAPBEXHLevel1X 3 2 5 5" xfId="33584" xr:uid="{00000000-0005-0000-0000-000060600000}"/>
    <cellStyle name="SAPBEXHLevel1X 3 2 5 6" xfId="40720" xr:uid="{00000000-0005-0000-0000-000061600000}"/>
    <cellStyle name="SAPBEXHLevel1X 3 2 5 7" xfId="52605" xr:uid="{00000000-0005-0000-0000-000062600000}"/>
    <cellStyle name="SAPBEXHLevel1X 3 2 6" xfId="4223" xr:uid="{00000000-0005-0000-0000-000063600000}"/>
    <cellStyle name="SAPBEXHLevel1X 3 2 6 2" xfId="14086" xr:uid="{00000000-0005-0000-0000-000064600000}"/>
    <cellStyle name="SAPBEXHLevel1X 3 2 6 2 2" xfId="37609" xr:uid="{00000000-0005-0000-0000-000065600000}"/>
    <cellStyle name="SAPBEXHLevel1X 3 2 6 2 3" xfId="44553" xr:uid="{00000000-0005-0000-0000-000066600000}"/>
    <cellStyle name="SAPBEXHLevel1X 3 2 6 2 4" xfId="52953" xr:uid="{00000000-0005-0000-0000-000067600000}"/>
    <cellStyle name="SAPBEXHLevel1X 3 2 6 3" xfId="21148" xr:uid="{00000000-0005-0000-0000-000068600000}"/>
    <cellStyle name="SAPBEXHLevel1X 3 2 6 4" xfId="27623" xr:uid="{00000000-0005-0000-0000-000069600000}"/>
    <cellStyle name="SAPBEXHLevel1X 3 2 6 5" xfId="33868" xr:uid="{00000000-0005-0000-0000-00006A600000}"/>
    <cellStyle name="SAPBEXHLevel1X 3 2 6 6" xfId="41002" xr:uid="{00000000-0005-0000-0000-00006B600000}"/>
    <cellStyle name="SAPBEXHLevel1X 3 2 6 7" xfId="53402" xr:uid="{00000000-0005-0000-0000-00006C600000}"/>
    <cellStyle name="SAPBEXHLevel1X 3 2 7" xfId="4937" xr:uid="{00000000-0005-0000-0000-00006D600000}"/>
    <cellStyle name="SAPBEXHLevel1X 3 2 7 2" xfId="14794" xr:uid="{00000000-0005-0000-0000-00006E600000}"/>
    <cellStyle name="SAPBEXHLevel1X 3 2 7 2 2" xfId="38057" xr:uid="{00000000-0005-0000-0000-00006F600000}"/>
    <cellStyle name="SAPBEXHLevel1X 3 2 7 2 3" xfId="44984" xr:uid="{00000000-0005-0000-0000-000070600000}"/>
    <cellStyle name="SAPBEXHLevel1X 3 2 7 2 4" xfId="50133" xr:uid="{00000000-0005-0000-0000-000071600000}"/>
    <cellStyle name="SAPBEXHLevel1X 3 2 7 3" xfId="21842" xr:uid="{00000000-0005-0000-0000-000072600000}"/>
    <cellStyle name="SAPBEXHLevel1X 3 2 7 4" xfId="28307" xr:uid="{00000000-0005-0000-0000-000073600000}"/>
    <cellStyle name="SAPBEXHLevel1X 3 2 7 5" xfId="34392" xr:uid="{00000000-0005-0000-0000-000074600000}"/>
    <cellStyle name="SAPBEXHLevel1X 3 2 7 6" xfId="41438" xr:uid="{00000000-0005-0000-0000-000075600000}"/>
    <cellStyle name="SAPBEXHLevel1X 3 2 7 7" xfId="52724" xr:uid="{00000000-0005-0000-0000-000076600000}"/>
    <cellStyle name="SAPBEXHLevel1X 3 2 8" xfId="5237" xr:uid="{00000000-0005-0000-0000-000077600000}"/>
    <cellStyle name="SAPBEXHLevel1X 3 2 8 2" xfId="15094" xr:uid="{00000000-0005-0000-0000-000078600000}"/>
    <cellStyle name="SAPBEXHLevel1X 3 2 8 2 2" xfId="37874" xr:uid="{00000000-0005-0000-0000-000079600000}"/>
    <cellStyle name="SAPBEXHLevel1X 3 2 8 2 3" xfId="44814" xr:uid="{00000000-0005-0000-0000-00007A600000}"/>
    <cellStyle name="SAPBEXHLevel1X 3 2 8 2 4" xfId="49251" xr:uid="{00000000-0005-0000-0000-00007B600000}"/>
    <cellStyle name="SAPBEXHLevel1X 3 2 8 3" xfId="22136" xr:uid="{00000000-0005-0000-0000-00007C600000}"/>
    <cellStyle name="SAPBEXHLevel1X 3 2 8 4" xfId="28599" xr:uid="{00000000-0005-0000-0000-00007D600000}"/>
    <cellStyle name="SAPBEXHLevel1X 3 2 8 5" xfId="34131" xr:uid="{00000000-0005-0000-0000-00007E600000}"/>
    <cellStyle name="SAPBEXHLevel1X 3 2 8 6" xfId="41263" xr:uid="{00000000-0005-0000-0000-00007F600000}"/>
    <cellStyle name="SAPBEXHLevel1X 3 2 8 7" xfId="51845" xr:uid="{00000000-0005-0000-0000-000080600000}"/>
    <cellStyle name="SAPBEXHLevel1X 3 2 9" xfId="4262" xr:uid="{00000000-0005-0000-0000-000081600000}"/>
    <cellStyle name="SAPBEXHLevel1X 3 2 9 2" xfId="14125" xr:uid="{00000000-0005-0000-0000-000082600000}"/>
    <cellStyle name="SAPBEXHLevel1X 3 2 9 2 2" xfId="37517" xr:uid="{00000000-0005-0000-0000-000083600000}"/>
    <cellStyle name="SAPBEXHLevel1X 3 2 9 2 3" xfId="44461" xr:uid="{00000000-0005-0000-0000-000084600000}"/>
    <cellStyle name="SAPBEXHLevel1X 3 2 9 2 4" xfId="51763" xr:uid="{00000000-0005-0000-0000-000085600000}"/>
    <cellStyle name="SAPBEXHLevel1X 3 2 9 3" xfId="21187" xr:uid="{00000000-0005-0000-0000-000086600000}"/>
    <cellStyle name="SAPBEXHLevel1X 3 2 9 4" xfId="27661" xr:uid="{00000000-0005-0000-0000-000087600000}"/>
    <cellStyle name="SAPBEXHLevel1X 3 2 9 5" xfId="33776" xr:uid="{00000000-0005-0000-0000-000088600000}"/>
    <cellStyle name="SAPBEXHLevel1X 3 2 9 6" xfId="40910" xr:uid="{00000000-0005-0000-0000-000089600000}"/>
    <cellStyle name="SAPBEXHLevel1X 3 2 9 7" xfId="51024" xr:uid="{00000000-0005-0000-0000-00008A600000}"/>
    <cellStyle name="SAPBEXHLevel1X 3 20" xfId="8710" xr:uid="{00000000-0005-0000-0000-00008B600000}"/>
    <cellStyle name="SAPBEXHLevel1X 3 20 2" xfId="18494" xr:uid="{00000000-0005-0000-0000-00008C600000}"/>
    <cellStyle name="SAPBEXHLevel1X 3 20 3" xfId="25428" xr:uid="{00000000-0005-0000-0000-00008D600000}"/>
    <cellStyle name="SAPBEXHLevel1X 3 20 4" xfId="31840" xr:uid="{00000000-0005-0000-0000-00008E600000}"/>
    <cellStyle name="SAPBEXHLevel1X 3 21" xfId="8646" xr:uid="{00000000-0005-0000-0000-00008F600000}"/>
    <cellStyle name="SAPBEXHLevel1X 3 21 2" xfId="18430" xr:uid="{00000000-0005-0000-0000-000090600000}"/>
    <cellStyle name="SAPBEXHLevel1X 3 21 3" xfId="25365" xr:uid="{00000000-0005-0000-0000-000091600000}"/>
    <cellStyle name="SAPBEXHLevel1X 3 21 4" xfId="31778" xr:uid="{00000000-0005-0000-0000-000092600000}"/>
    <cellStyle name="SAPBEXHLevel1X 3 22" xfId="11586" xr:uid="{00000000-0005-0000-0000-000093600000}"/>
    <cellStyle name="SAPBEXHLevel1X 3 22 2" xfId="19045" xr:uid="{00000000-0005-0000-0000-000094600000}"/>
    <cellStyle name="SAPBEXHLevel1X 3 22 3" xfId="25677" xr:uid="{00000000-0005-0000-0000-000095600000}"/>
    <cellStyle name="SAPBEXHLevel1X 3 23" xfId="9301" xr:uid="{00000000-0005-0000-0000-000096600000}"/>
    <cellStyle name="SAPBEXHLevel1X 3 24" xfId="12485" xr:uid="{00000000-0005-0000-0000-000097600000}"/>
    <cellStyle name="SAPBEXHLevel1X 3 25" xfId="54268" xr:uid="{00000000-0005-0000-0000-000098600000}"/>
    <cellStyle name="SAPBEXHLevel1X 3 3" xfId="939" xr:uid="{00000000-0005-0000-0000-000099600000}"/>
    <cellStyle name="SAPBEXHLevel1X 3 3 2" xfId="2579" xr:uid="{00000000-0005-0000-0000-00009A600000}"/>
    <cellStyle name="SAPBEXHLevel1X 3 3 2 2" xfId="12814" xr:uid="{00000000-0005-0000-0000-00009B600000}"/>
    <cellStyle name="SAPBEXHLevel1X 3 3 2 2 2" xfId="20220" xr:uid="{00000000-0005-0000-0000-00009C600000}"/>
    <cellStyle name="SAPBEXHLevel1X 3 3 2 2 3" xfId="26831" xr:uid="{00000000-0005-0000-0000-00009D600000}"/>
    <cellStyle name="SAPBEXHLevel1X 3 3 2 3" xfId="10645" xr:uid="{00000000-0005-0000-0000-00009E600000}"/>
    <cellStyle name="SAPBEXHLevel1X 3 3 2 4" xfId="9079" xr:uid="{00000000-0005-0000-0000-00009F600000}"/>
    <cellStyle name="SAPBEXHLevel1X 3 3 2 5" xfId="12499" xr:uid="{00000000-0005-0000-0000-0000A0600000}"/>
    <cellStyle name="SAPBEXHLevel1X 3 3 2 6" xfId="37272" xr:uid="{00000000-0005-0000-0000-0000A1600000}"/>
    <cellStyle name="SAPBEXHLevel1X 3 3 2 7" xfId="44218" xr:uid="{00000000-0005-0000-0000-0000A2600000}"/>
    <cellStyle name="SAPBEXHLevel1X 3 3 2 8" xfId="50292" xr:uid="{00000000-0005-0000-0000-0000A3600000}"/>
    <cellStyle name="SAPBEXHLevel1X 3 3 3" xfId="11818" xr:uid="{00000000-0005-0000-0000-0000A4600000}"/>
    <cellStyle name="SAPBEXHLevel1X 3 3 3 2" xfId="19277" xr:uid="{00000000-0005-0000-0000-0000A5600000}"/>
    <cellStyle name="SAPBEXHLevel1X 3 3 3 3" xfId="25909" xr:uid="{00000000-0005-0000-0000-0000A6600000}"/>
    <cellStyle name="SAPBEXHLevel1X 3 3 4" xfId="9639" xr:uid="{00000000-0005-0000-0000-0000A7600000}"/>
    <cellStyle name="SAPBEXHLevel1X 3 3 5" xfId="11135" xr:uid="{00000000-0005-0000-0000-0000A8600000}"/>
    <cellStyle name="SAPBEXHLevel1X 3 3 6" xfId="33524" xr:uid="{00000000-0005-0000-0000-0000A9600000}"/>
    <cellStyle name="SAPBEXHLevel1X 3 3 7" xfId="40660" xr:uid="{00000000-0005-0000-0000-0000AA600000}"/>
    <cellStyle name="SAPBEXHLevel1X 3 3 8" xfId="52941" xr:uid="{00000000-0005-0000-0000-0000AB600000}"/>
    <cellStyle name="SAPBEXHLevel1X 3 4" xfId="1214" xr:uid="{00000000-0005-0000-0000-0000AC600000}"/>
    <cellStyle name="SAPBEXHLevel1X 3 4 2" xfId="10843" xr:uid="{00000000-0005-0000-0000-0000AD600000}"/>
    <cellStyle name="SAPBEXHLevel1X 3 4 2 2" xfId="9697" xr:uid="{00000000-0005-0000-0000-0000AE600000}"/>
    <cellStyle name="SAPBEXHLevel1X 3 4 2 3" xfId="37644" xr:uid="{00000000-0005-0000-0000-0000AF600000}"/>
    <cellStyle name="SAPBEXHLevel1X 3 4 2 4" xfId="44588" xr:uid="{00000000-0005-0000-0000-0000B0600000}"/>
    <cellStyle name="SAPBEXHLevel1X 3 4 2 5" xfId="49105" xr:uid="{00000000-0005-0000-0000-0000B1600000}"/>
    <cellStyle name="SAPBEXHLevel1X 3 4 3" xfId="11993" xr:uid="{00000000-0005-0000-0000-0000B2600000}"/>
    <cellStyle name="SAPBEXHLevel1X 3 4 3 2" xfId="19452" xr:uid="{00000000-0005-0000-0000-0000B3600000}"/>
    <cellStyle name="SAPBEXHLevel1X 3 4 3 3" xfId="26079" xr:uid="{00000000-0005-0000-0000-0000B4600000}"/>
    <cellStyle name="SAPBEXHLevel1X 3 4 4" xfId="9882" xr:uid="{00000000-0005-0000-0000-0000B5600000}"/>
    <cellStyle name="SAPBEXHLevel1X 3 4 5" xfId="13258" xr:uid="{00000000-0005-0000-0000-0000B6600000}"/>
    <cellStyle name="SAPBEXHLevel1X 3 4 6" xfId="33903" xr:uid="{00000000-0005-0000-0000-0000B7600000}"/>
    <cellStyle name="SAPBEXHLevel1X 3 4 7" xfId="41037" xr:uid="{00000000-0005-0000-0000-0000B8600000}"/>
    <cellStyle name="SAPBEXHLevel1X 3 4 8" xfId="52998" xr:uid="{00000000-0005-0000-0000-0000B9600000}"/>
    <cellStyle name="SAPBEXHLevel1X 3 5" xfId="1258" xr:uid="{00000000-0005-0000-0000-0000BA600000}"/>
    <cellStyle name="SAPBEXHLevel1X 3 5 2" xfId="10139" xr:uid="{00000000-0005-0000-0000-0000BB600000}"/>
    <cellStyle name="SAPBEXHLevel1X 3 5 2 2" xfId="13107" xr:uid="{00000000-0005-0000-0000-0000BC600000}"/>
    <cellStyle name="SAPBEXHLevel1X 3 5 2 3" xfId="38765" xr:uid="{00000000-0005-0000-0000-0000BD600000}"/>
    <cellStyle name="SAPBEXHLevel1X 3 5 2 4" xfId="45683" xr:uid="{00000000-0005-0000-0000-0000BE600000}"/>
    <cellStyle name="SAPBEXHLevel1X 3 5 2 5" xfId="48636" xr:uid="{00000000-0005-0000-0000-0000BF600000}"/>
    <cellStyle name="SAPBEXHLevel1X 3 5 3" xfId="10887" xr:uid="{00000000-0005-0000-0000-0000C0600000}"/>
    <cellStyle name="SAPBEXHLevel1X 3 5 3 2" xfId="9045" xr:uid="{00000000-0005-0000-0000-0000C1600000}"/>
    <cellStyle name="SAPBEXHLevel1X 3 5 4" xfId="12035" xr:uid="{00000000-0005-0000-0000-0000C2600000}"/>
    <cellStyle name="SAPBEXHLevel1X 3 5 4 2" xfId="19494" xr:uid="{00000000-0005-0000-0000-0000C3600000}"/>
    <cellStyle name="SAPBEXHLevel1X 3 5 4 3" xfId="26121" xr:uid="{00000000-0005-0000-0000-0000C4600000}"/>
    <cellStyle name="SAPBEXHLevel1X 3 5 5" xfId="9926" xr:uid="{00000000-0005-0000-0000-0000C5600000}"/>
    <cellStyle name="SAPBEXHLevel1X 3 5 6" xfId="13268" xr:uid="{00000000-0005-0000-0000-0000C6600000}"/>
    <cellStyle name="SAPBEXHLevel1X 3 5 7" xfId="35100" xr:uid="{00000000-0005-0000-0000-0000C7600000}"/>
    <cellStyle name="SAPBEXHLevel1X 3 5 8" xfId="42137" xr:uid="{00000000-0005-0000-0000-0000C8600000}"/>
    <cellStyle name="SAPBEXHLevel1X 3 5 9" xfId="53608" xr:uid="{00000000-0005-0000-0000-0000C9600000}"/>
    <cellStyle name="SAPBEXHLevel1X 3 6" xfId="1528" xr:uid="{00000000-0005-0000-0000-0000CA600000}"/>
    <cellStyle name="SAPBEXHLevel1X 3 6 2" xfId="12187" xr:uid="{00000000-0005-0000-0000-0000CB600000}"/>
    <cellStyle name="SAPBEXHLevel1X 3 6 2 2" xfId="19646" xr:uid="{00000000-0005-0000-0000-0000CC600000}"/>
    <cellStyle name="SAPBEXHLevel1X 3 6 2 3" xfId="26269" xr:uid="{00000000-0005-0000-0000-0000CD600000}"/>
    <cellStyle name="SAPBEXHLevel1X 3 6 2 4" xfId="38923" xr:uid="{00000000-0005-0000-0000-0000CE600000}"/>
    <cellStyle name="SAPBEXHLevel1X 3 6 2 5" xfId="45841" xr:uid="{00000000-0005-0000-0000-0000CF600000}"/>
    <cellStyle name="SAPBEXHLevel1X 3 6 2 6" xfId="48563" xr:uid="{00000000-0005-0000-0000-0000D0600000}"/>
    <cellStyle name="SAPBEXHLevel1X 3 6 3" xfId="11080" xr:uid="{00000000-0005-0000-0000-0000D1600000}"/>
    <cellStyle name="SAPBEXHLevel1X 3 6 4" xfId="18732" xr:uid="{00000000-0005-0000-0000-0000D2600000}"/>
    <cellStyle name="SAPBEXHLevel1X 3 6 5" xfId="35260" xr:uid="{00000000-0005-0000-0000-0000D3600000}"/>
    <cellStyle name="SAPBEXHLevel1X 3 6 6" xfId="42295" xr:uid="{00000000-0005-0000-0000-0000D4600000}"/>
    <cellStyle name="SAPBEXHLevel1X 3 6 7" xfId="53960" xr:uid="{00000000-0005-0000-0000-0000D5600000}"/>
    <cellStyle name="SAPBEXHLevel1X 3 7" xfId="1955" xr:uid="{00000000-0005-0000-0000-0000D6600000}"/>
    <cellStyle name="SAPBEXHLevel1X 3 7 2" xfId="12307" xr:uid="{00000000-0005-0000-0000-0000D7600000}"/>
    <cellStyle name="SAPBEXHLevel1X 3 7 2 2" xfId="19766" xr:uid="{00000000-0005-0000-0000-0000D8600000}"/>
    <cellStyle name="SAPBEXHLevel1X 3 7 2 3" xfId="26389" xr:uid="{00000000-0005-0000-0000-0000D9600000}"/>
    <cellStyle name="SAPBEXHLevel1X 3 7 2 4" xfId="39365" xr:uid="{00000000-0005-0000-0000-0000DA600000}"/>
    <cellStyle name="SAPBEXHLevel1X 3 7 2 5" xfId="46283" xr:uid="{00000000-0005-0000-0000-0000DB600000}"/>
    <cellStyle name="SAPBEXHLevel1X 3 7 2 6" xfId="50089" xr:uid="{00000000-0005-0000-0000-0000DC600000}"/>
    <cellStyle name="SAPBEXHLevel1X 3 7 3" xfId="11377" xr:uid="{00000000-0005-0000-0000-0000DD600000}"/>
    <cellStyle name="SAPBEXHLevel1X 3 7 4" xfId="18910" xr:uid="{00000000-0005-0000-0000-0000DE600000}"/>
    <cellStyle name="SAPBEXHLevel1X 3 7 5" xfId="35731" xr:uid="{00000000-0005-0000-0000-0000DF600000}"/>
    <cellStyle name="SAPBEXHLevel1X 3 7 6" xfId="42737" xr:uid="{00000000-0005-0000-0000-0000E0600000}"/>
    <cellStyle name="SAPBEXHLevel1X 3 7 7" xfId="53338" xr:uid="{00000000-0005-0000-0000-0000E1600000}"/>
    <cellStyle name="SAPBEXHLevel1X 3 8" xfId="2167" xr:uid="{00000000-0005-0000-0000-0000E2600000}"/>
    <cellStyle name="SAPBEXHLevel1X 3 8 2" xfId="12431" xr:uid="{00000000-0005-0000-0000-0000E3600000}"/>
    <cellStyle name="SAPBEXHLevel1X 3 8 2 2" xfId="19887" xr:uid="{00000000-0005-0000-0000-0000E4600000}"/>
    <cellStyle name="SAPBEXHLevel1X 3 8 2 3" xfId="26509" xr:uid="{00000000-0005-0000-0000-0000E5600000}"/>
    <cellStyle name="SAPBEXHLevel1X 3 8 2 4" xfId="40391" xr:uid="{00000000-0005-0000-0000-0000E6600000}"/>
    <cellStyle name="SAPBEXHLevel1X 3 8 2 5" xfId="47309" xr:uid="{00000000-0005-0000-0000-0000E7600000}"/>
    <cellStyle name="SAPBEXHLevel1X 3 8 2 6" xfId="47619" xr:uid="{00000000-0005-0000-0000-0000E8600000}"/>
    <cellStyle name="SAPBEXHLevel1X 3 8 3" xfId="10363" xr:uid="{00000000-0005-0000-0000-0000E9600000}"/>
    <cellStyle name="SAPBEXHLevel1X 3 8 4" xfId="13228" xr:uid="{00000000-0005-0000-0000-0000EA600000}"/>
    <cellStyle name="SAPBEXHLevel1X 3 8 5" xfId="11188" xr:uid="{00000000-0005-0000-0000-0000EB600000}"/>
    <cellStyle name="SAPBEXHLevel1X 3 8 6" xfId="36807" xr:uid="{00000000-0005-0000-0000-0000EC600000}"/>
    <cellStyle name="SAPBEXHLevel1X 3 8 7" xfId="43763" xr:uid="{00000000-0005-0000-0000-0000ED600000}"/>
    <cellStyle name="SAPBEXHLevel1X 3 8 8" xfId="52497" xr:uid="{00000000-0005-0000-0000-0000EE600000}"/>
    <cellStyle name="SAPBEXHLevel1X 3 9" xfId="2321" xr:uid="{00000000-0005-0000-0000-0000EF600000}"/>
    <cellStyle name="SAPBEXHLevel1X 3 9 2" xfId="12574" xr:uid="{00000000-0005-0000-0000-0000F0600000}"/>
    <cellStyle name="SAPBEXHLevel1X 3 9 3" xfId="20011" xr:uid="{00000000-0005-0000-0000-0000F1600000}"/>
    <cellStyle name="SAPBEXHLevel1X 3 9 4" xfId="26629" xr:uid="{00000000-0005-0000-0000-0000F2600000}"/>
    <cellStyle name="SAPBEXHLevel1X 3 9 5" xfId="37061" xr:uid="{00000000-0005-0000-0000-0000F3600000}"/>
    <cellStyle name="SAPBEXHLevel1X 3 9 6" xfId="44007" xr:uid="{00000000-0005-0000-0000-0000F4600000}"/>
    <cellStyle name="SAPBEXHLevel1X 3 9 7" xfId="54045" xr:uid="{00000000-0005-0000-0000-0000F5600000}"/>
    <cellStyle name="SAPBEXHLevel1X 4" xfId="370" xr:uid="{00000000-0005-0000-0000-0000F6600000}"/>
    <cellStyle name="SAPBEXHLevel1X 4 10" xfId="4521" xr:uid="{00000000-0005-0000-0000-0000F7600000}"/>
    <cellStyle name="SAPBEXHLevel1X 4 10 2" xfId="14383" xr:uid="{00000000-0005-0000-0000-0000F8600000}"/>
    <cellStyle name="SAPBEXHLevel1X 4 10 2 2" xfId="38641" xr:uid="{00000000-0005-0000-0000-0000F9600000}"/>
    <cellStyle name="SAPBEXHLevel1X 4 10 2 3" xfId="45559" xr:uid="{00000000-0005-0000-0000-0000FA600000}"/>
    <cellStyle name="SAPBEXHLevel1X 4 10 2 4" xfId="50218" xr:uid="{00000000-0005-0000-0000-0000FB600000}"/>
    <cellStyle name="SAPBEXHLevel1X 4 10 3" xfId="21439" xr:uid="{00000000-0005-0000-0000-0000FC600000}"/>
    <cellStyle name="SAPBEXHLevel1X 4 10 4" xfId="27912" xr:uid="{00000000-0005-0000-0000-0000FD600000}"/>
    <cellStyle name="SAPBEXHLevel1X 4 10 5" xfId="34975" xr:uid="{00000000-0005-0000-0000-0000FE600000}"/>
    <cellStyle name="SAPBEXHLevel1X 4 10 6" xfId="42013" xr:uid="{00000000-0005-0000-0000-0000FF600000}"/>
    <cellStyle name="SAPBEXHLevel1X 4 10 7" xfId="52807" xr:uid="{00000000-0005-0000-0000-000000610000}"/>
    <cellStyle name="SAPBEXHLevel1X 4 11" xfId="6587" xr:uid="{00000000-0005-0000-0000-000001610000}"/>
    <cellStyle name="SAPBEXHLevel1X 4 11 2" xfId="16430" xr:uid="{00000000-0005-0000-0000-000002610000}"/>
    <cellStyle name="SAPBEXHLevel1X 4 11 2 2" xfId="38991" xr:uid="{00000000-0005-0000-0000-000003610000}"/>
    <cellStyle name="SAPBEXHLevel1X 4 11 2 3" xfId="45909" xr:uid="{00000000-0005-0000-0000-000004610000}"/>
    <cellStyle name="SAPBEXHLevel1X 4 11 2 4" xfId="48599" xr:uid="{00000000-0005-0000-0000-000005610000}"/>
    <cellStyle name="SAPBEXHLevel1X 4 11 3" xfId="23434" xr:uid="{00000000-0005-0000-0000-000006610000}"/>
    <cellStyle name="SAPBEXHLevel1X 4 11 4" xfId="29883" xr:uid="{00000000-0005-0000-0000-000007610000}"/>
    <cellStyle name="SAPBEXHLevel1X 4 11 5" xfId="35328" xr:uid="{00000000-0005-0000-0000-000008610000}"/>
    <cellStyle name="SAPBEXHLevel1X 4 11 6" xfId="42363" xr:uid="{00000000-0005-0000-0000-000009610000}"/>
    <cellStyle name="SAPBEXHLevel1X 4 11 7" xfId="52514" xr:uid="{00000000-0005-0000-0000-00000A610000}"/>
    <cellStyle name="SAPBEXHLevel1X 4 12" xfId="5531" xr:uid="{00000000-0005-0000-0000-00000B610000}"/>
    <cellStyle name="SAPBEXHLevel1X 4 12 2" xfId="15387" xr:uid="{00000000-0005-0000-0000-00000C610000}"/>
    <cellStyle name="SAPBEXHLevel1X 4 12 2 2" xfId="38976" xr:uid="{00000000-0005-0000-0000-00000D610000}"/>
    <cellStyle name="SAPBEXHLevel1X 4 12 2 3" xfId="45894" xr:uid="{00000000-0005-0000-0000-00000E610000}"/>
    <cellStyle name="SAPBEXHLevel1X 4 12 2 4" xfId="49597" xr:uid="{00000000-0005-0000-0000-00000F610000}"/>
    <cellStyle name="SAPBEXHLevel1X 4 12 3" xfId="22423" xr:uid="{00000000-0005-0000-0000-000010610000}"/>
    <cellStyle name="SAPBEXHLevel1X 4 12 4" xfId="28885" xr:uid="{00000000-0005-0000-0000-000011610000}"/>
    <cellStyle name="SAPBEXHLevel1X 4 12 5" xfId="35313" xr:uid="{00000000-0005-0000-0000-000012610000}"/>
    <cellStyle name="SAPBEXHLevel1X 4 12 6" xfId="42348" xr:uid="{00000000-0005-0000-0000-000013610000}"/>
    <cellStyle name="SAPBEXHLevel1X 4 12 7" xfId="52031" xr:uid="{00000000-0005-0000-0000-000014610000}"/>
    <cellStyle name="SAPBEXHLevel1X 4 13" xfId="6172" xr:uid="{00000000-0005-0000-0000-000015610000}"/>
    <cellStyle name="SAPBEXHLevel1X 4 13 2" xfId="16020" xr:uid="{00000000-0005-0000-0000-000016610000}"/>
    <cellStyle name="SAPBEXHLevel1X 4 13 2 2" xfId="39858" xr:uid="{00000000-0005-0000-0000-000017610000}"/>
    <cellStyle name="SAPBEXHLevel1X 4 13 2 3" xfId="46776" xr:uid="{00000000-0005-0000-0000-000018610000}"/>
    <cellStyle name="SAPBEXHLevel1X 4 13 2 4" xfId="48659" xr:uid="{00000000-0005-0000-0000-000019610000}"/>
    <cellStyle name="SAPBEXHLevel1X 4 13 3" xfId="23035" xr:uid="{00000000-0005-0000-0000-00001A610000}"/>
    <cellStyle name="SAPBEXHLevel1X 4 13 4" xfId="29493" xr:uid="{00000000-0005-0000-0000-00001B610000}"/>
    <cellStyle name="SAPBEXHLevel1X 4 13 5" xfId="36243" xr:uid="{00000000-0005-0000-0000-00001C610000}"/>
    <cellStyle name="SAPBEXHLevel1X 4 13 6" xfId="43230" xr:uid="{00000000-0005-0000-0000-00001D610000}"/>
    <cellStyle name="SAPBEXHLevel1X 4 13 7" xfId="53983" xr:uid="{00000000-0005-0000-0000-00001E610000}"/>
    <cellStyle name="SAPBEXHLevel1X 4 14" xfId="6034" xr:uid="{00000000-0005-0000-0000-00001F610000}"/>
    <cellStyle name="SAPBEXHLevel1X 4 14 2" xfId="15884" xr:uid="{00000000-0005-0000-0000-000020610000}"/>
    <cellStyle name="SAPBEXHLevel1X 4 14 2 2" xfId="39197" xr:uid="{00000000-0005-0000-0000-000021610000}"/>
    <cellStyle name="SAPBEXHLevel1X 4 14 2 3" xfId="46115" xr:uid="{00000000-0005-0000-0000-000022610000}"/>
    <cellStyle name="SAPBEXHLevel1X 4 14 2 4" xfId="49197" xr:uid="{00000000-0005-0000-0000-000023610000}"/>
    <cellStyle name="SAPBEXHLevel1X 4 14 3" xfId="22905" xr:uid="{00000000-0005-0000-0000-000024610000}"/>
    <cellStyle name="SAPBEXHLevel1X 4 14 4" xfId="29365" xr:uid="{00000000-0005-0000-0000-000025610000}"/>
    <cellStyle name="SAPBEXHLevel1X 4 14 5" xfId="35561" xr:uid="{00000000-0005-0000-0000-000026610000}"/>
    <cellStyle name="SAPBEXHLevel1X 4 14 6" xfId="42569" xr:uid="{00000000-0005-0000-0000-000027610000}"/>
    <cellStyle name="SAPBEXHLevel1X 4 14 7" xfId="53266" xr:uid="{00000000-0005-0000-0000-000028610000}"/>
    <cellStyle name="SAPBEXHLevel1X 4 15" xfId="7249" xr:uid="{00000000-0005-0000-0000-000029610000}"/>
    <cellStyle name="SAPBEXHLevel1X 4 15 2" xfId="17038" xr:uid="{00000000-0005-0000-0000-00002A610000}"/>
    <cellStyle name="SAPBEXHLevel1X 4 15 2 2" xfId="39713" xr:uid="{00000000-0005-0000-0000-00002B610000}"/>
    <cellStyle name="SAPBEXHLevel1X 4 15 2 3" xfId="46631" xr:uid="{00000000-0005-0000-0000-00002C610000}"/>
    <cellStyle name="SAPBEXHLevel1X 4 15 2 4" xfId="50036" xr:uid="{00000000-0005-0000-0000-00002D610000}"/>
    <cellStyle name="SAPBEXHLevel1X 4 15 3" xfId="23999" xr:uid="{00000000-0005-0000-0000-00002E610000}"/>
    <cellStyle name="SAPBEXHLevel1X 4 15 4" xfId="30432" xr:uid="{00000000-0005-0000-0000-00002F610000}"/>
    <cellStyle name="SAPBEXHLevel1X 4 15 5" xfId="36089" xr:uid="{00000000-0005-0000-0000-000030610000}"/>
    <cellStyle name="SAPBEXHLevel1X 4 15 6" xfId="43085" xr:uid="{00000000-0005-0000-0000-000031610000}"/>
    <cellStyle name="SAPBEXHLevel1X 4 15 7" xfId="51389" xr:uid="{00000000-0005-0000-0000-000032610000}"/>
    <cellStyle name="SAPBEXHLevel1X 4 16" xfId="5919" xr:uid="{00000000-0005-0000-0000-000033610000}"/>
    <cellStyle name="SAPBEXHLevel1X 4 16 2" xfId="15771" xr:uid="{00000000-0005-0000-0000-000034610000}"/>
    <cellStyle name="SAPBEXHLevel1X 4 16 2 2" xfId="39762" xr:uid="{00000000-0005-0000-0000-000035610000}"/>
    <cellStyle name="SAPBEXHLevel1X 4 16 2 3" xfId="46680" xr:uid="{00000000-0005-0000-0000-000036610000}"/>
    <cellStyle name="SAPBEXHLevel1X 4 16 2 4" xfId="48821" xr:uid="{00000000-0005-0000-0000-000037610000}"/>
    <cellStyle name="SAPBEXHLevel1X 4 16 3" xfId="22796" xr:uid="{00000000-0005-0000-0000-000038610000}"/>
    <cellStyle name="SAPBEXHLevel1X 4 16 4" xfId="29257" xr:uid="{00000000-0005-0000-0000-000039610000}"/>
    <cellStyle name="SAPBEXHLevel1X 4 16 5" xfId="36140" xr:uid="{00000000-0005-0000-0000-00003A610000}"/>
    <cellStyle name="SAPBEXHLevel1X 4 16 6" xfId="43134" xr:uid="{00000000-0005-0000-0000-00003B610000}"/>
    <cellStyle name="SAPBEXHLevel1X 4 16 7" xfId="52054" xr:uid="{00000000-0005-0000-0000-00003C610000}"/>
    <cellStyle name="SAPBEXHLevel1X 4 17" xfId="6318" xr:uid="{00000000-0005-0000-0000-00003D610000}"/>
    <cellStyle name="SAPBEXHLevel1X 4 17 2" xfId="16163" xr:uid="{00000000-0005-0000-0000-00003E610000}"/>
    <cellStyle name="SAPBEXHLevel1X 4 17 2 2" xfId="39676" xr:uid="{00000000-0005-0000-0000-00003F610000}"/>
    <cellStyle name="SAPBEXHLevel1X 4 17 2 3" xfId="46594" xr:uid="{00000000-0005-0000-0000-000040610000}"/>
    <cellStyle name="SAPBEXHLevel1X 4 17 2 4" xfId="48944" xr:uid="{00000000-0005-0000-0000-000041610000}"/>
    <cellStyle name="SAPBEXHLevel1X 4 17 3" xfId="23172" xr:uid="{00000000-0005-0000-0000-000042610000}"/>
    <cellStyle name="SAPBEXHLevel1X 4 17 4" xfId="29626" xr:uid="{00000000-0005-0000-0000-000043610000}"/>
    <cellStyle name="SAPBEXHLevel1X 4 17 5" xfId="36049" xr:uid="{00000000-0005-0000-0000-000044610000}"/>
    <cellStyle name="SAPBEXHLevel1X 4 17 6" xfId="43048" xr:uid="{00000000-0005-0000-0000-000045610000}"/>
    <cellStyle name="SAPBEXHLevel1X 4 17 7" xfId="53476" xr:uid="{00000000-0005-0000-0000-000046610000}"/>
    <cellStyle name="SAPBEXHLevel1X 4 18" xfId="6416" xr:uid="{00000000-0005-0000-0000-000047610000}"/>
    <cellStyle name="SAPBEXHLevel1X 4 18 2" xfId="16261" xr:uid="{00000000-0005-0000-0000-000048610000}"/>
    <cellStyle name="SAPBEXHLevel1X 4 18 2 2" xfId="39747" xr:uid="{00000000-0005-0000-0000-000049610000}"/>
    <cellStyle name="SAPBEXHLevel1X 4 18 2 3" xfId="46665" xr:uid="{00000000-0005-0000-0000-00004A610000}"/>
    <cellStyle name="SAPBEXHLevel1X 4 18 2 4" xfId="48294" xr:uid="{00000000-0005-0000-0000-00004B610000}"/>
    <cellStyle name="SAPBEXHLevel1X 4 18 3" xfId="23268" xr:uid="{00000000-0005-0000-0000-00004C610000}"/>
    <cellStyle name="SAPBEXHLevel1X 4 18 4" xfId="29720" xr:uid="{00000000-0005-0000-0000-00004D610000}"/>
    <cellStyle name="SAPBEXHLevel1X 4 18 5" xfId="36125" xr:uid="{00000000-0005-0000-0000-00004E610000}"/>
    <cellStyle name="SAPBEXHLevel1X 4 18 6" xfId="43119" xr:uid="{00000000-0005-0000-0000-00004F610000}"/>
    <cellStyle name="SAPBEXHLevel1X 4 18 7" xfId="52220" xr:uid="{00000000-0005-0000-0000-000050610000}"/>
    <cellStyle name="SAPBEXHLevel1X 4 19" xfId="5885" xr:uid="{00000000-0005-0000-0000-000051610000}"/>
    <cellStyle name="SAPBEXHLevel1X 4 19 2" xfId="15738" xr:uid="{00000000-0005-0000-0000-000052610000}"/>
    <cellStyle name="SAPBEXHLevel1X 4 19 2 2" xfId="39437" xr:uid="{00000000-0005-0000-0000-000053610000}"/>
    <cellStyle name="SAPBEXHLevel1X 4 19 2 3" xfId="46355" xr:uid="{00000000-0005-0000-0000-000054610000}"/>
    <cellStyle name="SAPBEXHLevel1X 4 19 2 4" xfId="53115" xr:uid="{00000000-0005-0000-0000-000055610000}"/>
    <cellStyle name="SAPBEXHLevel1X 4 19 3" xfId="22763" xr:uid="{00000000-0005-0000-0000-000056610000}"/>
    <cellStyle name="SAPBEXHLevel1X 4 19 4" xfId="29224" xr:uid="{00000000-0005-0000-0000-000057610000}"/>
    <cellStyle name="SAPBEXHLevel1X 4 19 5" xfId="35805" xr:uid="{00000000-0005-0000-0000-000058610000}"/>
    <cellStyle name="SAPBEXHLevel1X 4 19 6" xfId="42809" xr:uid="{00000000-0005-0000-0000-000059610000}"/>
    <cellStyle name="SAPBEXHLevel1X 4 19 7" xfId="54288" xr:uid="{00000000-0005-0000-0000-00005A610000}"/>
    <cellStyle name="SAPBEXHLevel1X 4 2" xfId="2602" xr:uid="{00000000-0005-0000-0000-00005B610000}"/>
    <cellStyle name="SAPBEXHLevel1X 4 2 2" xfId="12837" xr:uid="{00000000-0005-0000-0000-00005C610000}"/>
    <cellStyle name="SAPBEXHLevel1X 4 2 2 2" xfId="20243" xr:uid="{00000000-0005-0000-0000-00005D610000}"/>
    <cellStyle name="SAPBEXHLevel1X 4 2 2 3" xfId="26854" xr:uid="{00000000-0005-0000-0000-00005E610000}"/>
    <cellStyle name="SAPBEXHLevel1X 4 2 2 4" xfId="37941" xr:uid="{00000000-0005-0000-0000-00005F610000}"/>
    <cellStyle name="SAPBEXHLevel1X 4 2 2 5" xfId="44879" xr:uid="{00000000-0005-0000-0000-000060610000}"/>
    <cellStyle name="SAPBEXHLevel1X 4 2 2 6" xfId="50707" xr:uid="{00000000-0005-0000-0000-000061610000}"/>
    <cellStyle name="SAPBEXHLevel1X 4 2 3" xfId="10298" xr:uid="{00000000-0005-0000-0000-000062610000}"/>
    <cellStyle name="SAPBEXHLevel1X 4 2 4" xfId="13265" xr:uid="{00000000-0005-0000-0000-000063610000}"/>
    <cellStyle name="SAPBEXHLevel1X 4 2 5" xfId="21444" xr:uid="{00000000-0005-0000-0000-000064610000}"/>
    <cellStyle name="SAPBEXHLevel1X 4 2 6" xfId="34199" xr:uid="{00000000-0005-0000-0000-000065610000}"/>
    <cellStyle name="SAPBEXHLevel1X 4 2 7" xfId="41329" xr:uid="{00000000-0005-0000-0000-000066610000}"/>
    <cellStyle name="SAPBEXHLevel1X 4 2 8" xfId="52525" xr:uid="{00000000-0005-0000-0000-000067610000}"/>
    <cellStyle name="SAPBEXHLevel1X 4 20" xfId="7539" xr:uid="{00000000-0005-0000-0000-000068610000}"/>
    <cellStyle name="SAPBEXHLevel1X 4 20 2" xfId="17324" xr:uid="{00000000-0005-0000-0000-000069610000}"/>
    <cellStyle name="SAPBEXHLevel1X 4 20 2 2" xfId="40316" xr:uid="{00000000-0005-0000-0000-00006A610000}"/>
    <cellStyle name="SAPBEXHLevel1X 4 20 2 3" xfId="47234" xr:uid="{00000000-0005-0000-0000-00006B610000}"/>
    <cellStyle name="SAPBEXHLevel1X 4 20 2 4" xfId="47637" xr:uid="{00000000-0005-0000-0000-00006C610000}"/>
    <cellStyle name="SAPBEXHLevel1X 4 20 3" xfId="24286" xr:uid="{00000000-0005-0000-0000-00006D610000}"/>
    <cellStyle name="SAPBEXHLevel1X 4 20 4" xfId="30714" xr:uid="{00000000-0005-0000-0000-00006E610000}"/>
    <cellStyle name="SAPBEXHLevel1X 4 20 5" xfId="36731" xr:uid="{00000000-0005-0000-0000-00006F610000}"/>
    <cellStyle name="SAPBEXHLevel1X 4 20 6" xfId="43688" xr:uid="{00000000-0005-0000-0000-000070610000}"/>
    <cellStyle name="SAPBEXHLevel1X 4 20 7" xfId="50706" xr:uid="{00000000-0005-0000-0000-000071610000}"/>
    <cellStyle name="SAPBEXHLevel1X 4 21" xfId="7205" xr:uid="{00000000-0005-0000-0000-000072610000}"/>
    <cellStyle name="SAPBEXHLevel1X 4 21 2" xfId="16994" xr:uid="{00000000-0005-0000-0000-000073610000}"/>
    <cellStyle name="SAPBEXHLevel1X 4 21 2 2" xfId="40453" xr:uid="{00000000-0005-0000-0000-000074610000}"/>
    <cellStyle name="SAPBEXHLevel1X 4 21 2 3" xfId="47371" xr:uid="{00000000-0005-0000-0000-000075610000}"/>
    <cellStyle name="SAPBEXHLevel1X 4 21 2 4" xfId="47943" xr:uid="{00000000-0005-0000-0000-000076610000}"/>
    <cellStyle name="SAPBEXHLevel1X 4 21 3" xfId="23956" xr:uid="{00000000-0005-0000-0000-000077610000}"/>
    <cellStyle name="SAPBEXHLevel1X 4 21 4" xfId="30390" xr:uid="{00000000-0005-0000-0000-000078610000}"/>
    <cellStyle name="SAPBEXHLevel1X 4 21 5" xfId="36869" xr:uid="{00000000-0005-0000-0000-000079610000}"/>
    <cellStyle name="SAPBEXHLevel1X 4 21 6" xfId="43825" xr:uid="{00000000-0005-0000-0000-00007A610000}"/>
    <cellStyle name="SAPBEXHLevel1X 4 21 7" xfId="53645" xr:uid="{00000000-0005-0000-0000-00007B610000}"/>
    <cellStyle name="SAPBEXHLevel1X 4 22" xfId="6492" xr:uid="{00000000-0005-0000-0000-00007C610000}"/>
    <cellStyle name="SAPBEXHLevel1X 4 22 2" xfId="16335" xr:uid="{00000000-0005-0000-0000-00007D610000}"/>
    <cellStyle name="SAPBEXHLevel1X 4 22 3" xfId="23342" xr:uid="{00000000-0005-0000-0000-00007E610000}"/>
    <cellStyle name="SAPBEXHLevel1X 4 22 4" xfId="29793" xr:uid="{00000000-0005-0000-0000-00007F610000}"/>
    <cellStyle name="SAPBEXHLevel1X 4 22 5" xfId="37123" xr:uid="{00000000-0005-0000-0000-000080610000}"/>
    <cellStyle name="SAPBEXHLevel1X 4 22 6" xfId="44069" xr:uid="{00000000-0005-0000-0000-000081610000}"/>
    <cellStyle name="SAPBEXHLevel1X 4 22 7" xfId="51868" xr:uid="{00000000-0005-0000-0000-000082610000}"/>
    <cellStyle name="SAPBEXHLevel1X 4 23" xfId="8427" xr:uid="{00000000-0005-0000-0000-000083610000}"/>
    <cellStyle name="SAPBEXHLevel1X 4 23 2" xfId="18211" xr:uid="{00000000-0005-0000-0000-000084610000}"/>
    <cellStyle name="SAPBEXHLevel1X 4 23 3" xfId="25148" xr:uid="{00000000-0005-0000-0000-000085610000}"/>
    <cellStyle name="SAPBEXHLevel1X 4 23 4" xfId="31561" xr:uid="{00000000-0005-0000-0000-000086610000}"/>
    <cellStyle name="SAPBEXHLevel1X 4 24" xfId="7932" xr:uid="{00000000-0005-0000-0000-000087610000}"/>
    <cellStyle name="SAPBEXHLevel1X 4 24 2" xfId="17716" xr:uid="{00000000-0005-0000-0000-000088610000}"/>
    <cellStyle name="SAPBEXHLevel1X 4 24 3" xfId="24667" xr:uid="{00000000-0005-0000-0000-000089610000}"/>
    <cellStyle name="SAPBEXHLevel1X 4 24 4" xfId="31088" xr:uid="{00000000-0005-0000-0000-00008A610000}"/>
    <cellStyle name="SAPBEXHLevel1X 4 25" xfId="7988" xr:uid="{00000000-0005-0000-0000-00008B610000}"/>
    <cellStyle name="SAPBEXHLevel1X 4 25 2" xfId="17772" xr:uid="{00000000-0005-0000-0000-00008C610000}"/>
    <cellStyle name="SAPBEXHLevel1X 4 25 3" xfId="24721" xr:uid="{00000000-0005-0000-0000-00008D610000}"/>
    <cellStyle name="SAPBEXHLevel1X 4 25 4" xfId="31142" xr:uid="{00000000-0005-0000-0000-00008E610000}"/>
    <cellStyle name="SAPBEXHLevel1X 4 26" xfId="8668" xr:uid="{00000000-0005-0000-0000-00008F610000}"/>
    <cellStyle name="SAPBEXHLevel1X 4 26 2" xfId="18452" xr:uid="{00000000-0005-0000-0000-000090610000}"/>
    <cellStyle name="SAPBEXHLevel1X 4 26 3" xfId="25387" xr:uid="{00000000-0005-0000-0000-000091610000}"/>
    <cellStyle name="SAPBEXHLevel1X 4 26 4" xfId="31800" xr:uid="{00000000-0005-0000-0000-000092610000}"/>
    <cellStyle name="SAPBEXHLevel1X 4 27" xfId="8189" xr:uid="{00000000-0005-0000-0000-000093610000}"/>
    <cellStyle name="SAPBEXHLevel1X 4 27 2" xfId="17973" xr:uid="{00000000-0005-0000-0000-000094610000}"/>
    <cellStyle name="SAPBEXHLevel1X 4 27 3" xfId="24917" xr:uid="{00000000-0005-0000-0000-000095610000}"/>
    <cellStyle name="SAPBEXHLevel1X 4 27 4" xfId="31336" xr:uid="{00000000-0005-0000-0000-000096610000}"/>
    <cellStyle name="SAPBEXHLevel1X 4 28" xfId="8716" xr:uid="{00000000-0005-0000-0000-000097610000}"/>
    <cellStyle name="SAPBEXHLevel1X 4 28 2" xfId="18500" xr:uid="{00000000-0005-0000-0000-000098610000}"/>
    <cellStyle name="SAPBEXHLevel1X 4 28 3" xfId="25433" xr:uid="{00000000-0005-0000-0000-000099610000}"/>
    <cellStyle name="SAPBEXHLevel1X 4 28 4" xfId="31845" xr:uid="{00000000-0005-0000-0000-00009A610000}"/>
    <cellStyle name="SAPBEXHLevel1X 4 29" xfId="8757" xr:uid="{00000000-0005-0000-0000-00009B610000}"/>
    <cellStyle name="SAPBEXHLevel1X 4 29 2" xfId="18541" xr:uid="{00000000-0005-0000-0000-00009C610000}"/>
    <cellStyle name="SAPBEXHLevel1X 4 29 3" xfId="25473" xr:uid="{00000000-0005-0000-0000-00009D610000}"/>
    <cellStyle name="SAPBEXHLevel1X 4 29 4" xfId="31885" xr:uid="{00000000-0005-0000-0000-00009E610000}"/>
    <cellStyle name="SAPBEXHLevel1X 4 3" xfId="3732" xr:uid="{00000000-0005-0000-0000-00009F610000}"/>
    <cellStyle name="SAPBEXHLevel1X 4 3 2" xfId="13654" xr:uid="{00000000-0005-0000-0000-0000A0610000}"/>
    <cellStyle name="SAPBEXHLevel1X 4 3 2 2" xfId="37741" xr:uid="{00000000-0005-0000-0000-0000A1610000}"/>
    <cellStyle name="SAPBEXHLevel1X 4 3 2 3" xfId="44685" xr:uid="{00000000-0005-0000-0000-0000A2610000}"/>
    <cellStyle name="SAPBEXHLevel1X 4 3 2 4" xfId="48462" xr:uid="{00000000-0005-0000-0000-0000A3610000}"/>
    <cellStyle name="SAPBEXHLevel1X 4 3 3" xfId="20810" xr:uid="{00000000-0005-0000-0000-0000A4610000}"/>
    <cellStyle name="SAPBEXHLevel1X 4 3 4" xfId="27309" xr:uid="{00000000-0005-0000-0000-0000A5610000}"/>
    <cellStyle name="SAPBEXHLevel1X 4 3 5" xfId="34000" xr:uid="{00000000-0005-0000-0000-0000A6610000}"/>
    <cellStyle name="SAPBEXHLevel1X 4 3 6" xfId="41134" xr:uid="{00000000-0005-0000-0000-0000A7610000}"/>
    <cellStyle name="SAPBEXHLevel1X 4 3 7" xfId="50996" xr:uid="{00000000-0005-0000-0000-0000A8610000}"/>
    <cellStyle name="SAPBEXHLevel1X 4 30" xfId="11532" xr:uid="{00000000-0005-0000-0000-0000A9610000}"/>
    <cellStyle name="SAPBEXHLevel1X 4 30 2" xfId="18991" xr:uid="{00000000-0005-0000-0000-0000AA610000}"/>
    <cellStyle name="SAPBEXHLevel1X 4 30 3" xfId="25623" xr:uid="{00000000-0005-0000-0000-0000AB610000}"/>
    <cellStyle name="SAPBEXHLevel1X 4 31" xfId="9183" xr:uid="{00000000-0005-0000-0000-0000AC610000}"/>
    <cellStyle name="SAPBEXHLevel1X 4 32" xfId="13261" xr:uid="{00000000-0005-0000-0000-0000AD610000}"/>
    <cellStyle name="SAPBEXHLevel1X 4 33" xfId="32170" xr:uid="{00000000-0005-0000-0000-0000AE610000}"/>
    <cellStyle name="SAPBEXHLevel1X 4 34" xfId="32152" xr:uid="{00000000-0005-0000-0000-0000AF610000}"/>
    <cellStyle name="SAPBEXHLevel1X 4 35" xfId="49114" xr:uid="{00000000-0005-0000-0000-0000B0610000}"/>
    <cellStyle name="SAPBEXHLevel1X 4 4" xfId="3999" xr:uid="{00000000-0005-0000-0000-0000B1610000}"/>
    <cellStyle name="SAPBEXHLevel1X 4 4 2" xfId="13886" xr:uid="{00000000-0005-0000-0000-0000B2610000}"/>
    <cellStyle name="SAPBEXHLevel1X 4 4 2 2" xfId="37904" xr:uid="{00000000-0005-0000-0000-0000B3610000}"/>
    <cellStyle name="SAPBEXHLevel1X 4 4 2 3" xfId="44844" xr:uid="{00000000-0005-0000-0000-0000B4610000}"/>
    <cellStyle name="SAPBEXHLevel1X 4 4 2 4" xfId="49019" xr:uid="{00000000-0005-0000-0000-0000B5610000}"/>
    <cellStyle name="SAPBEXHLevel1X 4 4 3" xfId="20982" xr:uid="{00000000-0005-0000-0000-0000B6610000}"/>
    <cellStyle name="SAPBEXHLevel1X 4 4 4" xfId="27478" xr:uid="{00000000-0005-0000-0000-0000B7610000}"/>
    <cellStyle name="SAPBEXHLevel1X 4 4 5" xfId="34161" xr:uid="{00000000-0005-0000-0000-0000B8610000}"/>
    <cellStyle name="SAPBEXHLevel1X 4 4 6" xfId="41293" xr:uid="{00000000-0005-0000-0000-0000B9610000}"/>
    <cellStyle name="SAPBEXHLevel1X 4 4 7" xfId="53104" xr:uid="{00000000-0005-0000-0000-0000BA610000}"/>
    <cellStyle name="SAPBEXHLevel1X 4 5" xfId="4963" xr:uid="{00000000-0005-0000-0000-0000BB610000}"/>
    <cellStyle name="SAPBEXHLevel1X 4 5 2" xfId="14820" xr:uid="{00000000-0005-0000-0000-0000BC610000}"/>
    <cellStyle name="SAPBEXHLevel1X 4 5 2 2" xfId="37845" xr:uid="{00000000-0005-0000-0000-0000BD610000}"/>
    <cellStyle name="SAPBEXHLevel1X 4 5 2 3" xfId="44785" xr:uid="{00000000-0005-0000-0000-0000BE610000}"/>
    <cellStyle name="SAPBEXHLevel1X 4 5 2 4" xfId="49264" xr:uid="{00000000-0005-0000-0000-0000BF610000}"/>
    <cellStyle name="SAPBEXHLevel1X 4 5 3" xfId="21866" xr:uid="{00000000-0005-0000-0000-0000C0610000}"/>
    <cellStyle name="SAPBEXHLevel1X 4 5 4" xfId="28330" xr:uid="{00000000-0005-0000-0000-0000C1610000}"/>
    <cellStyle name="SAPBEXHLevel1X 4 5 5" xfId="34102" xr:uid="{00000000-0005-0000-0000-0000C2610000}"/>
    <cellStyle name="SAPBEXHLevel1X 4 5 6" xfId="41234" xr:uid="{00000000-0005-0000-0000-0000C3610000}"/>
    <cellStyle name="SAPBEXHLevel1X 4 5 7" xfId="53268" xr:uid="{00000000-0005-0000-0000-0000C4610000}"/>
    <cellStyle name="SAPBEXHLevel1X 4 6" xfId="4216" xr:uid="{00000000-0005-0000-0000-0000C5610000}"/>
    <cellStyle name="SAPBEXHLevel1X 4 6 2" xfId="14079" xr:uid="{00000000-0005-0000-0000-0000C6610000}"/>
    <cellStyle name="SAPBEXHLevel1X 4 6 2 2" xfId="37465" xr:uid="{00000000-0005-0000-0000-0000C7610000}"/>
    <cellStyle name="SAPBEXHLevel1X 4 6 2 3" xfId="44410" xr:uid="{00000000-0005-0000-0000-0000C8610000}"/>
    <cellStyle name="SAPBEXHLevel1X 4 6 2 4" xfId="51664" xr:uid="{00000000-0005-0000-0000-0000C9610000}"/>
    <cellStyle name="SAPBEXHLevel1X 4 6 3" xfId="21141" xr:uid="{00000000-0005-0000-0000-0000CA610000}"/>
    <cellStyle name="SAPBEXHLevel1X 4 6 4" xfId="27616" xr:uid="{00000000-0005-0000-0000-0000CB610000}"/>
    <cellStyle name="SAPBEXHLevel1X 4 6 5" xfId="33724" xr:uid="{00000000-0005-0000-0000-0000CC610000}"/>
    <cellStyle name="SAPBEXHLevel1X 4 6 6" xfId="40859" xr:uid="{00000000-0005-0000-0000-0000CD610000}"/>
    <cellStyle name="SAPBEXHLevel1X 4 6 7" xfId="50918" xr:uid="{00000000-0005-0000-0000-0000CE610000}"/>
    <cellStyle name="SAPBEXHLevel1X 4 7" xfId="4248" xr:uid="{00000000-0005-0000-0000-0000CF610000}"/>
    <cellStyle name="SAPBEXHLevel1X 4 7 2" xfId="14111" xr:uid="{00000000-0005-0000-0000-0000D0610000}"/>
    <cellStyle name="SAPBEXHLevel1X 4 7 2 2" xfId="38198" xr:uid="{00000000-0005-0000-0000-0000D1610000}"/>
    <cellStyle name="SAPBEXHLevel1X 4 7 2 3" xfId="45119" xr:uid="{00000000-0005-0000-0000-0000D2610000}"/>
    <cellStyle name="SAPBEXHLevel1X 4 7 2 4" xfId="48182" xr:uid="{00000000-0005-0000-0000-0000D3610000}"/>
    <cellStyle name="SAPBEXHLevel1X 4 7 3" xfId="21173" xr:uid="{00000000-0005-0000-0000-0000D4610000}"/>
    <cellStyle name="SAPBEXHLevel1X 4 7 4" xfId="27647" xr:uid="{00000000-0005-0000-0000-0000D5610000}"/>
    <cellStyle name="SAPBEXHLevel1X 4 7 5" xfId="34532" xr:uid="{00000000-0005-0000-0000-0000D6610000}"/>
    <cellStyle name="SAPBEXHLevel1X 4 7 6" xfId="41573" xr:uid="{00000000-0005-0000-0000-0000D7610000}"/>
    <cellStyle name="SAPBEXHLevel1X 4 7 7" xfId="52756" xr:uid="{00000000-0005-0000-0000-0000D8610000}"/>
    <cellStyle name="SAPBEXHLevel1X 4 8" xfId="5295" xr:uid="{00000000-0005-0000-0000-0000D9610000}"/>
    <cellStyle name="SAPBEXHLevel1X 4 8 2" xfId="15152" xr:uid="{00000000-0005-0000-0000-0000DA610000}"/>
    <cellStyle name="SAPBEXHLevel1X 4 8 2 2" xfId="37862" xr:uid="{00000000-0005-0000-0000-0000DB610000}"/>
    <cellStyle name="SAPBEXHLevel1X 4 8 2 3" xfId="44802" xr:uid="{00000000-0005-0000-0000-0000DC610000}"/>
    <cellStyle name="SAPBEXHLevel1X 4 8 2 4" xfId="49224" xr:uid="{00000000-0005-0000-0000-0000DD610000}"/>
    <cellStyle name="SAPBEXHLevel1X 4 8 3" xfId="22194" xr:uid="{00000000-0005-0000-0000-0000DE610000}"/>
    <cellStyle name="SAPBEXHLevel1X 4 8 4" xfId="28657" xr:uid="{00000000-0005-0000-0000-0000DF610000}"/>
    <cellStyle name="SAPBEXHLevel1X 4 8 5" xfId="34119" xr:uid="{00000000-0005-0000-0000-0000E0610000}"/>
    <cellStyle name="SAPBEXHLevel1X 4 8 6" xfId="41251" xr:uid="{00000000-0005-0000-0000-0000E1610000}"/>
    <cellStyle name="SAPBEXHLevel1X 4 8 7" xfId="54508" xr:uid="{00000000-0005-0000-0000-0000E2610000}"/>
    <cellStyle name="SAPBEXHLevel1X 4 9" xfId="4494" xr:uid="{00000000-0005-0000-0000-0000E3610000}"/>
    <cellStyle name="SAPBEXHLevel1X 4 9 2" xfId="14356" xr:uid="{00000000-0005-0000-0000-0000E4610000}"/>
    <cellStyle name="SAPBEXHLevel1X 4 9 2 2" xfId="37796" xr:uid="{00000000-0005-0000-0000-0000E5610000}"/>
    <cellStyle name="SAPBEXHLevel1X 4 9 2 3" xfId="44737" xr:uid="{00000000-0005-0000-0000-0000E6610000}"/>
    <cellStyle name="SAPBEXHLevel1X 4 9 2 4" xfId="54607" xr:uid="{00000000-0005-0000-0000-0000E7610000}"/>
    <cellStyle name="SAPBEXHLevel1X 4 9 3" xfId="21412" xr:uid="{00000000-0005-0000-0000-0000E8610000}"/>
    <cellStyle name="SAPBEXHLevel1X 4 9 4" xfId="27886" xr:uid="{00000000-0005-0000-0000-0000E9610000}"/>
    <cellStyle name="SAPBEXHLevel1X 4 9 5" xfId="34054" xr:uid="{00000000-0005-0000-0000-0000EA610000}"/>
    <cellStyle name="SAPBEXHLevel1X 4 9 6" xfId="41186" xr:uid="{00000000-0005-0000-0000-0000EB610000}"/>
    <cellStyle name="SAPBEXHLevel1X 4 9 7" xfId="53230" xr:uid="{00000000-0005-0000-0000-0000EC610000}"/>
    <cellStyle name="SAPBEXHLevel1X 5" xfId="622" xr:uid="{00000000-0005-0000-0000-0000ED610000}"/>
    <cellStyle name="SAPBEXHLevel1X 5 2" xfId="2730" xr:uid="{00000000-0005-0000-0000-0000EE610000}"/>
    <cellStyle name="SAPBEXHLevel1X 5 2 2" xfId="12959" xr:uid="{00000000-0005-0000-0000-0000EF610000}"/>
    <cellStyle name="SAPBEXHLevel1X 5 2 2 2" xfId="20358" xr:uid="{00000000-0005-0000-0000-0000F0610000}"/>
    <cellStyle name="SAPBEXHLevel1X 5 2 2 3" xfId="26965" xr:uid="{00000000-0005-0000-0000-0000F1610000}"/>
    <cellStyle name="SAPBEXHLevel1X 5 2 3" xfId="10441" xr:uid="{00000000-0005-0000-0000-0000F2610000}"/>
    <cellStyle name="SAPBEXHLevel1X 5 2 4" xfId="13329" xr:uid="{00000000-0005-0000-0000-0000F3610000}"/>
    <cellStyle name="SAPBEXHLevel1X 5 2 5" xfId="18800" xr:uid="{00000000-0005-0000-0000-0000F4610000}"/>
    <cellStyle name="SAPBEXHLevel1X 5 2 6" xfId="38317" xr:uid="{00000000-0005-0000-0000-0000F5610000}"/>
    <cellStyle name="SAPBEXHLevel1X 5 2 7" xfId="45235" xr:uid="{00000000-0005-0000-0000-0000F6610000}"/>
    <cellStyle name="SAPBEXHLevel1X 5 2 8" xfId="48903" xr:uid="{00000000-0005-0000-0000-0000F7610000}"/>
    <cellStyle name="SAPBEXHLevel1X 5 3" xfId="11644" xr:uid="{00000000-0005-0000-0000-0000F8610000}"/>
    <cellStyle name="SAPBEXHLevel1X 5 3 2" xfId="19103" xr:uid="{00000000-0005-0000-0000-0000F9610000}"/>
    <cellStyle name="SAPBEXHLevel1X 5 3 3" xfId="25735" xr:uid="{00000000-0005-0000-0000-0000FA610000}"/>
    <cellStyle name="SAPBEXHLevel1X 5 4" xfId="9375" xr:uid="{00000000-0005-0000-0000-0000FB610000}"/>
    <cellStyle name="SAPBEXHLevel1X 5 5" xfId="14004" xr:uid="{00000000-0005-0000-0000-0000FC610000}"/>
    <cellStyle name="SAPBEXHLevel1X 5 6" xfId="34651" xr:uid="{00000000-0005-0000-0000-0000FD610000}"/>
    <cellStyle name="SAPBEXHLevel1X 5 7" xfId="41689" xr:uid="{00000000-0005-0000-0000-0000FE610000}"/>
    <cellStyle name="SAPBEXHLevel1X 5 8" xfId="52559" xr:uid="{00000000-0005-0000-0000-0000FF610000}"/>
    <cellStyle name="SAPBEXHLevel1X 6" xfId="885" xr:uid="{00000000-0005-0000-0000-000000620000}"/>
    <cellStyle name="SAPBEXHLevel1X 6 2" xfId="10591" xr:uid="{00000000-0005-0000-0000-000001620000}"/>
    <cellStyle name="SAPBEXHLevel1X 6 2 2" xfId="13364" xr:uid="{00000000-0005-0000-0000-000002620000}"/>
    <cellStyle name="SAPBEXHLevel1X 6 2 3" xfId="20527" xr:uid="{00000000-0005-0000-0000-000003620000}"/>
    <cellStyle name="SAPBEXHLevel1X 6 2 4" xfId="37760" xr:uid="{00000000-0005-0000-0000-000004620000}"/>
    <cellStyle name="SAPBEXHLevel1X 6 2 5" xfId="44702" xr:uid="{00000000-0005-0000-0000-000005620000}"/>
    <cellStyle name="SAPBEXHLevel1X 6 2 6" xfId="48434" xr:uid="{00000000-0005-0000-0000-000006620000}"/>
    <cellStyle name="SAPBEXHLevel1X 6 3" xfId="11764" xr:uid="{00000000-0005-0000-0000-000007620000}"/>
    <cellStyle name="SAPBEXHLevel1X 6 3 2" xfId="19223" xr:uid="{00000000-0005-0000-0000-000008620000}"/>
    <cellStyle name="SAPBEXHLevel1X 6 3 3" xfId="25855" xr:uid="{00000000-0005-0000-0000-000009620000}"/>
    <cellStyle name="SAPBEXHLevel1X 6 4" xfId="9585" xr:uid="{00000000-0005-0000-0000-00000A620000}"/>
    <cellStyle name="SAPBEXHLevel1X 6 5" xfId="13336" xr:uid="{00000000-0005-0000-0000-00000B620000}"/>
    <cellStyle name="SAPBEXHLevel1X 6 6" xfId="34018" xr:uid="{00000000-0005-0000-0000-00000C620000}"/>
    <cellStyle name="SAPBEXHLevel1X 6 7" xfId="41151" xr:uid="{00000000-0005-0000-0000-00000D620000}"/>
    <cellStyle name="SAPBEXHLevel1X 6 8" xfId="51811" xr:uid="{00000000-0005-0000-0000-00000E620000}"/>
    <cellStyle name="SAPBEXHLevel1X 7" xfId="1135" xr:uid="{00000000-0005-0000-0000-00000F620000}"/>
    <cellStyle name="SAPBEXHLevel1X 7 2" xfId="10765" xr:uid="{00000000-0005-0000-0000-000010620000}"/>
    <cellStyle name="SAPBEXHLevel1X 7 2 2" xfId="13726" xr:uid="{00000000-0005-0000-0000-000011620000}"/>
    <cellStyle name="SAPBEXHLevel1X 7 2 3" xfId="38698" xr:uid="{00000000-0005-0000-0000-000012620000}"/>
    <cellStyle name="SAPBEXHLevel1X 7 2 4" xfId="45616" xr:uid="{00000000-0005-0000-0000-000013620000}"/>
    <cellStyle name="SAPBEXHLevel1X 7 2 5" xfId="48776" xr:uid="{00000000-0005-0000-0000-000014620000}"/>
    <cellStyle name="SAPBEXHLevel1X 7 3" xfId="11920" xr:uid="{00000000-0005-0000-0000-000015620000}"/>
    <cellStyle name="SAPBEXHLevel1X 7 3 2" xfId="19379" xr:uid="{00000000-0005-0000-0000-000016620000}"/>
    <cellStyle name="SAPBEXHLevel1X 7 3 3" xfId="26007" xr:uid="{00000000-0005-0000-0000-000017620000}"/>
    <cellStyle name="SAPBEXHLevel1X 7 4" xfId="9803" xr:uid="{00000000-0005-0000-0000-000018620000}"/>
    <cellStyle name="SAPBEXHLevel1X 7 5" xfId="13358" xr:uid="{00000000-0005-0000-0000-000019620000}"/>
    <cellStyle name="SAPBEXHLevel1X 7 6" xfId="35033" xr:uid="{00000000-0005-0000-0000-00001A620000}"/>
    <cellStyle name="SAPBEXHLevel1X 7 7" xfId="42070" xr:uid="{00000000-0005-0000-0000-00001B620000}"/>
    <cellStyle name="SAPBEXHLevel1X 7 8" xfId="51860" xr:uid="{00000000-0005-0000-0000-00001C620000}"/>
    <cellStyle name="SAPBEXHLevel1X 8" xfId="1100" xr:uid="{00000000-0005-0000-0000-00001D620000}"/>
    <cellStyle name="SAPBEXHLevel1X 8 2" xfId="10100" xr:uid="{00000000-0005-0000-0000-00001E620000}"/>
    <cellStyle name="SAPBEXHLevel1X 8 2 2" xfId="9150" xr:uid="{00000000-0005-0000-0000-00001F620000}"/>
    <cellStyle name="SAPBEXHLevel1X 8 2 3" xfId="39124" xr:uid="{00000000-0005-0000-0000-000020620000}"/>
    <cellStyle name="SAPBEXHLevel1X 8 2 4" xfId="46042" xr:uid="{00000000-0005-0000-0000-000021620000}"/>
    <cellStyle name="SAPBEXHLevel1X 8 2 5" xfId="51518" xr:uid="{00000000-0005-0000-0000-000022620000}"/>
    <cellStyle name="SAPBEXHLevel1X 8 3" xfId="10732" xr:uid="{00000000-0005-0000-0000-000023620000}"/>
    <cellStyle name="SAPBEXHLevel1X 8 3 2" xfId="8913" xr:uid="{00000000-0005-0000-0000-000024620000}"/>
    <cellStyle name="SAPBEXHLevel1X 8 4" xfId="11889" xr:uid="{00000000-0005-0000-0000-000025620000}"/>
    <cellStyle name="SAPBEXHLevel1X 8 4 2" xfId="19348" xr:uid="{00000000-0005-0000-0000-000026620000}"/>
    <cellStyle name="SAPBEXHLevel1X 8 4 3" xfId="25978" xr:uid="{00000000-0005-0000-0000-000027620000}"/>
    <cellStyle name="SAPBEXHLevel1X 8 5" xfId="9770" xr:uid="{00000000-0005-0000-0000-000028620000}"/>
    <cellStyle name="SAPBEXHLevel1X 8 6" xfId="11147" xr:uid="{00000000-0005-0000-0000-000029620000}"/>
    <cellStyle name="SAPBEXHLevel1X 8 7" xfId="35486" xr:uid="{00000000-0005-0000-0000-00002A620000}"/>
    <cellStyle name="SAPBEXHLevel1X 8 8" xfId="42496" xr:uid="{00000000-0005-0000-0000-00002B620000}"/>
    <cellStyle name="SAPBEXHLevel1X 8 9" xfId="54168" xr:uid="{00000000-0005-0000-0000-00002C620000}"/>
    <cellStyle name="SAPBEXHLevel1X 9" xfId="1472" xr:uid="{00000000-0005-0000-0000-00002D620000}"/>
    <cellStyle name="SAPBEXHLevel1X 9 2" xfId="12133" xr:uid="{00000000-0005-0000-0000-00002E620000}"/>
    <cellStyle name="SAPBEXHLevel1X 9 2 2" xfId="19592" xr:uid="{00000000-0005-0000-0000-00002F620000}"/>
    <cellStyle name="SAPBEXHLevel1X 9 2 3" xfId="26215" xr:uid="{00000000-0005-0000-0000-000030620000}"/>
    <cellStyle name="SAPBEXHLevel1X 9 2 4" xfId="39269" xr:uid="{00000000-0005-0000-0000-000031620000}"/>
    <cellStyle name="SAPBEXHLevel1X 9 2 5" xfId="46187" xr:uid="{00000000-0005-0000-0000-000032620000}"/>
    <cellStyle name="SAPBEXHLevel1X 9 2 6" xfId="47715" xr:uid="{00000000-0005-0000-0000-000033620000}"/>
    <cellStyle name="SAPBEXHLevel1X 9 3" xfId="11024" xr:uid="{00000000-0005-0000-0000-000034620000}"/>
    <cellStyle name="SAPBEXHLevel1X 9 4" xfId="18678" xr:uid="{00000000-0005-0000-0000-000035620000}"/>
    <cellStyle name="SAPBEXHLevel1X 9 5" xfId="35633" xr:uid="{00000000-0005-0000-0000-000036620000}"/>
    <cellStyle name="SAPBEXHLevel1X 9 6" xfId="42641" xr:uid="{00000000-0005-0000-0000-000037620000}"/>
    <cellStyle name="SAPBEXHLevel1X 9 7" xfId="52561" xr:uid="{00000000-0005-0000-0000-000038620000}"/>
    <cellStyle name="SAPBEXHLevel2" xfId="272" xr:uid="{00000000-0005-0000-0000-000039620000}"/>
    <cellStyle name="SAPBEXHLevel2 10" xfId="1900" xr:uid="{00000000-0005-0000-0000-00003A620000}"/>
    <cellStyle name="SAPBEXHLevel2 10 2" xfId="12254" xr:uid="{00000000-0005-0000-0000-00003B620000}"/>
    <cellStyle name="SAPBEXHLevel2 10 2 2" xfId="19713" xr:uid="{00000000-0005-0000-0000-00003C620000}"/>
    <cellStyle name="SAPBEXHLevel2 10 2 3" xfId="26336" xr:uid="{00000000-0005-0000-0000-00003D620000}"/>
    <cellStyle name="SAPBEXHLevel2 10 2 4" xfId="40338" xr:uid="{00000000-0005-0000-0000-00003E620000}"/>
    <cellStyle name="SAPBEXHLevel2 10 2 5" xfId="47256" xr:uid="{00000000-0005-0000-0000-00003F620000}"/>
    <cellStyle name="SAPBEXHLevel2 10 2 6" xfId="47968" xr:uid="{00000000-0005-0000-0000-000040620000}"/>
    <cellStyle name="SAPBEXHLevel2 10 3" xfId="11322" xr:uid="{00000000-0005-0000-0000-000041620000}"/>
    <cellStyle name="SAPBEXHLevel2 10 4" xfId="18857" xr:uid="{00000000-0005-0000-0000-000042620000}"/>
    <cellStyle name="SAPBEXHLevel2 10 5" xfId="36754" xr:uid="{00000000-0005-0000-0000-000043620000}"/>
    <cellStyle name="SAPBEXHLevel2 10 6" xfId="43710" xr:uid="{00000000-0005-0000-0000-000044620000}"/>
    <cellStyle name="SAPBEXHLevel2 10 7" xfId="53874" xr:uid="{00000000-0005-0000-0000-000045620000}"/>
    <cellStyle name="SAPBEXHLevel2 11" xfId="2113" xr:uid="{00000000-0005-0000-0000-000046620000}"/>
    <cellStyle name="SAPBEXHLevel2 11 2" xfId="12377" xr:uid="{00000000-0005-0000-0000-000047620000}"/>
    <cellStyle name="SAPBEXHLevel2 11 2 2" xfId="19834" xr:uid="{00000000-0005-0000-0000-000048620000}"/>
    <cellStyle name="SAPBEXHLevel2 11 2 3" xfId="26456" xr:uid="{00000000-0005-0000-0000-000049620000}"/>
    <cellStyle name="SAPBEXHLevel2 11 3" xfId="10249" xr:uid="{00000000-0005-0000-0000-00004A620000}"/>
    <cellStyle name="SAPBEXHLevel2 11 4" xfId="11300" xr:uid="{00000000-0005-0000-0000-00004B620000}"/>
    <cellStyle name="SAPBEXHLevel2 11 5" xfId="18810" xr:uid="{00000000-0005-0000-0000-00004C620000}"/>
    <cellStyle name="SAPBEXHLevel2 11 6" xfId="37008" xr:uid="{00000000-0005-0000-0000-00004D620000}"/>
    <cellStyle name="SAPBEXHLevel2 11 7" xfId="43954" xr:uid="{00000000-0005-0000-0000-00004E620000}"/>
    <cellStyle name="SAPBEXHLevel2 11 8" xfId="52166" xr:uid="{00000000-0005-0000-0000-00004F620000}"/>
    <cellStyle name="SAPBEXHLevel2 12" xfId="2268" xr:uid="{00000000-0005-0000-0000-000050620000}"/>
    <cellStyle name="SAPBEXHLevel2 12 2" xfId="12521" xr:uid="{00000000-0005-0000-0000-000051620000}"/>
    <cellStyle name="SAPBEXHLevel2 12 3" xfId="19958" xr:uid="{00000000-0005-0000-0000-000052620000}"/>
    <cellStyle name="SAPBEXHLevel2 12 4" xfId="26576" xr:uid="{00000000-0005-0000-0000-000053620000}"/>
    <cellStyle name="SAPBEXHLevel2 13" xfId="2429" xr:uid="{00000000-0005-0000-0000-000054620000}"/>
    <cellStyle name="SAPBEXHLevel2 13 2" xfId="12669" xr:uid="{00000000-0005-0000-0000-000055620000}"/>
    <cellStyle name="SAPBEXHLevel2 13 3" xfId="20081" xr:uid="{00000000-0005-0000-0000-000056620000}"/>
    <cellStyle name="SAPBEXHLevel2 13 4" xfId="26696" xr:uid="{00000000-0005-0000-0000-000057620000}"/>
    <cellStyle name="SAPBEXHLevel2 14" xfId="3435" xr:uid="{00000000-0005-0000-0000-000058620000}"/>
    <cellStyle name="SAPBEXHLevel2 14 2" xfId="13386" xr:uid="{00000000-0005-0000-0000-000059620000}"/>
    <cellStyle name="SAPBEXHLevel2 14 3" xfId="20557" xr:uid="{00000000-0005-0000-0000-00005A620000}"/>
    <cellStyle name="SAPBEXHLevel2 14 4" xfId="27065" xr:uid="{00000000-0005-0000-0000-00005B620000}"/>
    <cellStyle name="SAPBEXHLevel2 15" xfId="3602" xr:uid="{00000000-0005-0000-0000-00005C620000}"/>
    <cellStyle name="SAPBEXHLevel2 15 2" xfId="13527" xr:uid="{00000000-0005-0000-0000-00005D620000}"/>
    <cellStyle name="SAPBEXHLevel2 15 3" xfId="20689" xr:uid="{00000000-0005-0000-0000-00005E620000}"/>
    <cellStyle name="SAPBEXHLevel2 15 4" xfId="27188" xr:uid="{00000000-0005-0000-0000-00005F620000}"/>
    <cellStyle name="SAPBEXHLevel2 16" xfId="4304" xr:uid="{00000000-0005-0000-0000-000060620000}"/>
    <cellStyle name="SAPBEXHLevel2 16 2" xfId="14167" xr:uid="{00000000-0005-0000-0000-000061620000}"/>
    <cellStyle name="SAPBEXHLevel2 16 3" xfId="21229" xr:uid="{00000000-0005-0000-0000-000062620000}"/>
    <cellStyle name="SAPBEXHLevel2 16 4" xfId="27703" xr:uid="{00000000-0005-0000-0000-000063620000}"/>
    <cellStyle name="SAPBEXHLevel2 17" xfId="4655" xr:uid="{00000000-0005-0000-0000-000064620000}"/>
    <cellStyle name="SAPBEXHLevel2 17 2" xfId="14517" xr:uid="{00000000-0005-0000-0000-000065620000}"/>
    <cellStyle name="SAPBEXHLevel2 17 3" xfId="21569" xr:uid="{00000000-0005-0000-0000-000066620000}"/>
    <cellStyle name="SAPBEXHLevel2 17 4" xfId="28039" xr:uid="{00000000-0005-0000-0000-000067620000}"/>
    <cellStyle name="SAPBEXHLevel2 18" xfId="4853" xr:uid="{00000000-0005-0000-0000-000068620000}"/>
    <cellStyle name="SAPBEXHLevel2 18 2" xfId="14715" xr:uid="{00000000-0005-0000-0000-000069620000}"/>
    <cellStyle name="SAPBEXHLevel2 18 3" xfId="21764" xr:uid="{00000000-0005-0000-0000-00006A620000}"/>
    <cellStyle name="SAPBEXHLevel2 18 4" xfId="28231" xr:uid="{00000000-0005-0000-0000-00006B620000}"/>
    <cellStyle name="SAPBEXHLevel2 19" xfId="4535" xr:uid="{00000000-0005-0000-0000-00006C620000}"/>
    <cellStyle name="SAPBEXHLevel2 19 2" xfId="14397" xr:uid="{00000000-0005-0000-0000-00006D620000}"/>
    <cellStyle name="SAPBEXHLevel2 19 3" xfId="21453" xr:uid="{00000000-0005-0000-0000-00006E620000}"/>
    <cellStyle name="SAPBEXHLevel2 19 4" xfId="27925" xr:uid="{00000000-0005-0000-0000-00006F620000}"/>
    <cellStyle name="SAPBEXHLevel2 2" xfId="503" xr:uid="{00000000-0005-0000-0000-000070620000}"/>
    <cellStyle name="SAPBEXHLevel2 2 10" xfId="2488" xr:uid="{00000000-0005-0000-0000-000071620000}"/>
    <cellStyle name="SAPBEXHLevel2 2 10 2" xfId="12727" xr:uid="{00000000-0005-0000-0000-000072620000}"/>
    <cellStyle name="SAPBEXHLevel2 2 10 3" xfId="20136" xr:uid="{00000000-0005-0000-0000-000073620000}"/>
    <cellStyle name="SAPBEXHLevel2 2 10 4" xfId="26750" xr:uid="{00000000-0005-0000-0000-000074620000}"/>
    <cellStyle name="SAPBEXHLevel2 2 11" xfId="3494" xr:uid="{00000000-0005-0000-0000-000075620000}"/>
    <cellStyle name="SAPBEXHLevel2 2 11 2" xfId="13443" xr:uid="{00000000-0005-0000-0000-000076620000}"/>
    <cellStyle name="SAPBEXHLevel2 2 11 3" xfId="20612" xr:uid="{00000000-0005-0000-0000-000077620000}"/>
    <cellStyle name="SAPBEXHLevel2 2 11 4" xfId="27119" xr:uid="{00000000-0005-0000-0000-000078620000}"/>
    <cellStyle name="SAPBEXHLevel2 2 12" xfId="3663" xr:uid="{00000000-0005-0000-0000-000079620000}"/>
    <cellStyle name="SAPBEXHLevel2 2 12 2" xfId="13588" xr:uid="{00000000-0005-0000-0000-00007A620000}"/>
    <cellStyle name="SAPBEXHLevel2 2 12 3" xfId="20749" xr:uid="{00000000-0005-0000-0000-00007B620000}"/>
    <cellStyle name="SAPBEXHLevel2 2 12 4" xfId="27248" xr:uid="{00000000-0005-0000-0000-00007C620000}"/>
    <cellStyle name="SAPBEXHLevel2 2 13" xfId="4403" xr:uid="{00000000-0005-0000-0000-00007D620000}"/>
    <cellStyle name="SAPBEXHLevel2 2 13 2" xfId="14265" xr:uid="{00000000-0005-0000-0000-00007E620000}"/>
    <cellStyle name="SAPBEXHLevel2 2 13 3" xfId="21325" xr:uid="{00000000-0005-0000-0000-00007F620000}"/>
    <cellStyle name="SAPBEXHLevel2 2 13 4" xfId="27799" xr:uid="{00000000-0005-0000-0000-000080620000}"/>
    <cellStyle name="SAPBEXHLevel2 2 14" xfId="4264" xr:uid="{00000000-0005-0000-0000-000081620000}"/>
    <cellStyle name="SAPBEXHLevel2 2 14 2" xfId="14127" xr:uid="{00000000-0005-0000-0000-000082620000}"/>
    <cellStyle name="SAPBEXHLevel2 2 14 3" xfId="21189" xr:uid="{00000000-0005-0000-0000-000083620000}"/>
    <cellStyle name="SAPBEXHLevel2 2 14 4" xfId="27663" xr:uid="{00000000-0005-0000-0000-000084620000}"/>
    <cellStyle name="SAPBEXHLevel2 2 15" xfId="4451" xr:uid="{00000000-0005-0000-0000-000085620000}"/>
    <cellStyle name="SAPBEXHLevel2 2 15 2" xfId="14313" xr:uid="{00000000-0005-0000-0000-000086620000}"/>
    <cellStyle name="SAPBEXHLevel2 2 15 3" xfId="21371" xr:uid="{00000000-0005-0000-0000-000087620000}"/>
    <cellStyle name="SAPBEXHLevel2 2 15 4" xfId="27845" xr:uid="{00000000-0005-0000-0000-000088620000}"/>
    <cellStyle name="SAPBEXHLevel2 2 16" xfId="5374" xr:uid="{00000000-0005-0000-0000-000089620000}"/>
    <cellStyle name="SAPBEXHLevel2 2 16 2" xfId="15231" xr:uid="{00000000-0005-0000-0000-00008A620000}"/>
    <cellStyle name="SAPBEXHLevel2 2 16 3" xfId="22272" xr:uid="{00000000-0005-0000-0000-00008B620000}"/>
    <cellStyle name="SAPBEXHLevel2 2 16 4" xfId="28734" xr:uid="{00000000-0005-0000-0000-00008C620000}"/>
    <cellStyle name="SAPBEXHLevel2 2 17" xfId="5755" xr:uid="{00000000-0005-0000-0000-00008D620000}"/>
    <cellStyle name="SAPBEXHLevel2 2 17 2" xfId="15609" xr:uid="{00000000-0005-0000-0000-00008E620000}"/>
    <cellStyle name="SAPBEXHLevel2 2 17 3" xfId="22637" xr:uid="{00000000-0005-0000-0000-00008F620000}"/>
    <cellStyle name="SAPBEXHLevel2 2 17 4" xfId="29098" xr:uid="{00000000-0005-0000-0000-000090620000}"/>
    <cellStyle name="SAPBEXHLevel2 2 18" xfId="6019" xr:uid="{00000000-0005-0000-0000-000091620000}"/>
    <cellStyle name="SAPBEXHLevel2 2 18 2" xfId="15869" xr:uid="{00000000-0005-0000-0000-000092620000}"/>
    <cellStyle name="SAPBEXHLevel2 2 18 3" xfId="22891" xr:uid="{00000000-0005-0000-0000-000093620000}"/>
    <cellStyle name="SAPBEXHLevel2 2 18 4" xfId="29352" xr:uid="{00000000-0005-0000-0000-000094620000}"/>
    <cellStyle name="SAPBEXHLevel2 2 19" xfId="6157" xr:uid="{00000000-0005-0000-0000-000095620000}"/>
    <cellStyle name="SAPBEXHLevel2 2 19 2" xfId="16005" xr:uid="{00000000-0005-0000-0000-000096620000}"/>
    <cellStyle name="SAPBEXHLevel2 2 19 3" xfId="23021" xr:uid="{00000000-0005-0000-0000-000097620000}"/>
    <cellStyle name="SAPBEXHLevel2 2 19 4" xfId="29479" xr:uid="{00000000-0005-0000-0000-000098620000}"/>
    <cellStyle name="SAPBEXHLevel2 2 2" xfId="680" xr:uid="{00000000-0005-0000-0000-000099620000}"/>
    <cellStyle name="SAPBEXHLevel2 2 2 10" xfId="5335" xr:uid="{00000000-0005-0000-0000-00009A620000}"/>
    <cellStyle name="SAPBEXHLevel2 2 2 10 2" xfId="15192" xr:uid="{00000000-0005-0000-0000-00009B620000}"/>
    <cellStyle name="SAPBEXHLevel2 2 2 10 2 2" xfId="38588" xr:uid="{00000000-0005-0000-0000-00009C620000}"/>
    <cellStyle name="SAPBEXHLevel2 2 2 10 2 3" xfId="45506" xr:uid="{00000000-0005-0000-0000-00009D620000}"/>
    <cellStyle name="SAPBEXHLevel2 2 2 10 2 4" xfId="48267" xr:uid="{00000000-0005-0000-0000-00009E620000}"/>
    <cellStyle name="SAPBEXHLevel2 2 2 10 3" xfId="22234" xr:uid="{00000000-0005-0000-0000-00009F620000}"/>
    <cellStyle name="SAPBEXHLevel2 2 2 10 4" xfId="28697" xr:uid="{00000000-0005-0000-0000-0000A0620000}"/>
    <cellStyle name="SAPBEXHLevel2 2 2 10 5" xfId="34922" xr:uid="{00000000-0005-0000-0000-0000A1620000}"/>
    <cellStyle name="SAPBEXHLevel2 2 2 10 6" xfId="41960" xr:uid="{00000000-0005-0000-0000-0000A2620000}"/>
    <cellStyle name="SAPBEXHLevel2 2 2 10 7" xfId="52383" xr:uid="{00000000-0005-0000-0000-0000A3620000}"/>
    <cellStyle name="SAPBEXHLevel2 2 2 11" xfId="6612" xr:uid="{00000000-0005-0000-0000-0000A4620000}"/>
    <cellStyle name="SAPBEXHLevel2 2 2 11 2" xfId="16455" xr:uid="{00000000-0005-0000-0000-0000A5620000}"/>
    <cellStyle name="SAPBEXHLevel2 2 2 11 2 2" xfId="39016" xr:uid="{00000000-0005-0000-0000-0000A6620000}"/>
    <cellStyle name="SAPBEXHLevel2 2 2 11 2 3" xfId="45934" xr:uid="{00000000-0005-0000-0000-0000A7620000}"/>
    <cellStyle name="SAPBEXHLevel2 2 2 11 2 4" xfId="49092" xr:uid="{00000000-0005-0000-0000-0000A8620000}"/>
    <cellStyle name="SAPBEXHLevel2 2 2 11 3" xfId="23459" xr:uid="{00000000-0005-0000-0000-0000A9620000}"/>
    <cellStyle name="SAPBEXHLevel2 2 2 11 4" xfId="29908" xr:uid="{00000000-0005-0000-0000-0000AA620000}"/>
    <cellStyle name="SAPBEXHLevel2 2 2 11 5" xfId="35353" xr:uid="{00000000-0005-0000-0000-0000AB620000}"/>
    <cellStyle name="SAPBEXHLevel2 2 2 11 6" xfId="42388" xr:uid="{00000000-0005-0000-0000-0000AC620000}"/>
    <cellStyle name="SAPBEXHLevel2 2 2 11 7" xfId="53155" xr:uid="{00000000-0005-0000-0000-0000AD620000}"/>
    <cellStyle name="SAPBEXHLevel2 2 2 12" xfId="5505" xr:uid="{00000000-0005-0000-0000-0000AE620000}"/>
    <cellStyle name="SAPBEXHLevel2 2 2 12 2" xfId="15361" xr:uid="{00000000-0005-0000-0000-0000AF620000}"/>
    <cellStyle name="SAPBEXHLevel2 2 2 12 2 2" xfId="38890" xr:uid="{00000000-0005-0000-0000-0000B0620000}"/>
    <cellStyle name="SAPBEXHLevel2 2 2 12 2 3" xfId="45808" xr:uid="{00000000-0005-0000-0000-0000B1620000}"/>
    <cellStyle name="SAPBEXHLevel2 2 2 12 2 4" xfId="49916" xr:uid="{00000000-0005-0000-0000-0000B2620000}"/>
    <cellStyle name="SAPBEXHLevel2 2 2 12 3" xfId="22397" xr:uid="{00000000-0005-0000-0000-0000B3620000}"/>
    <cellStyle name="SAPBEXHLevel2 2 2 12 4" xfId="28859" xr:uid="{00000000-0005-0000-0000-0000B4620000}"/>
    <cellStyle name="SAPBEXHLevel2 2 2 12 5" xfId="35226" xr:uid="{00000000-0005-0000-0000-0000B5620000}"/>
    <cellStyle name="SAPBEXHLevel2 2 2 12 6" xfId="42262" xr:uid="{00000000-0005-0000-0000-0000B6620000}"/>
    <cellStyle name="SAPBEXHLevel2 2 2 12 7" xfId="51256" xr:uid="{00000000-0005-0000-0000-0000B7620000}"/>
    <cellStyle name="SAPBEXHLevel2 2 2 13" xfId="6147" xr:uid="{00000000-0005-0000-0000-0000B8620000}"/>
    <cellStyle name="SAPBEXHLevel2 2 2 13 2" xfId="15995" xr:uid="{00000000-0005-0000-0000-0000B9620000}"/>
    <cellStyle name="SAPBEXHLevel2 2 2 13 2 2" xfId="39884" xr:uid="{00000000-0005-0000-0000-0000BA620000}"/>
    <cellStyle name="SAPBEXHLevel2 2 2 13 2 3" xfId="46802" xr:uid="{00000000-0005-0000-0000-0000BB620000}"/>
    <cellStyle name="SAPBEXHLevel2 2 2 13 2 4" xfId="50054" xr:uid="{00000000-0005-0000-0000-0000BC620000}"/>
    <cellStyle name="SAPBEXHLevel2 2 2 13 3" xfId="23011" xr:uid="{00000000-0005-0000-0000-0000BD620000}"/>
    <cellStyle name="SAPBEXHLevel2 2 2 13 4" xfId="29469" xr:uid="{00000000-0005-0000-0000-0000BE620000}"/>
    <cellStyle name="SAPBEXHLevel2 2 2 13 5" xfId="36269" xr:uid="{00000000-0005-0000-0000-0000BF620000}"/>
    <cellStyle name="SAPBEXHLevel2 2 2 13 6" xfId="43256" xr:uid="{00000000-0005-0000-0000-0000C0620000}"/>
    <cellStyle name="SAPBEXHLevel2 2 2 13 7" xfId="52967" xr:uid="{00000000-0005-0000-0000-0000C1620000}"/>
    <cellStyle name="SAPBEXHLevel2 2 2 14" xfId="6023" xr:uid="{00000000-0005-0000-0000-0000C2620000}"/>
    <cellStyle name="SAPBEXHLevel2 2 2 14 2" xfId="15873" xr:uid="{00000000-0005-0000-0000-0000C3620000}"/>
    <cellStyle name="SAPBEXHLevel2 2 2 14 2 2" xfId="39172" xr:uid="{00000000-0005-0000-0000-0000C4620000}"/>
    <cellStyle name="SAPBEXHLevel2 2 2 14 2 3" xfId="46090" xr:uid="{00000000-0005-0000-0000-0000C5620000}"/>
    <cellStyle name="SAPBEXHLevel2 2 2 14 2 4" xfId="48230" xr:uid="{00000000-0005-0000-0000-0000C6620000}"/>
    <cellStyle name="SAPBEXHLevel2 2 2 14 3" xfId="22895" xr:uid="{00000000-0005-0000-0000-0000C7620000}"/>
    <cellStyle name="SAPBEXHLevel2 2 2 14 4" xfId="29356" xr:uid="{00000000-0005-0000-0000-0000C8620000}"/>
    <cellStyle name="SAPBEXHLevel2 2 2 14 5" xfId="35536" xr:uid="{00000000-0005-0000-0000-0000C9620000}"/>
    <cellStyle name="SAPBEXHLevel2 2 2 14 6" xfId="42544" xr:uid="{00000000-0005-0000-0000-0000CA620000}"/>
    <cellStyle name="SAPBEXHLevel2 2 2 14 7" xfId="54311" xr:uid="{00000000-0005-0000-0000-0000CB620000}"/>
    <cellStyle name="SAPBEXHLevel2 2 2 15" xfId="5955" xr:uid="{00000000-0005-0000-0000-0000CC620000}"/>
    <cellStyle name="SAPBEXHLevel2 2 2 15 2" xfId="15807" xr:uid="{00000000-0005-0000-0000-0000CD620000}"/>
    <cellStyle name="SAPBEXHLevel2 2 2 15 2 2" xfId="39769" xr:uid="{00000000-0005-0000-0000-0000CE620000}"/>
    <cellStyle name="SAPBEXHLevel2 2 2 15 2 3" xfId="46687" xr:uid="{00000000-0005-0000-0000-0000CF620000}"/>
    <cellStyle name="SAPBEXHLevel2 2 2 15 2 4" xfId="50071" xr:uid="{00000000-0005-0000-0000-0000D0620000}"/>
    <cellStyle name="SAPBEXHLevel2 2 2 15 3" xfId="22829" xr:uid="{00000000-0005-0000-0000-0000D1620000}"/>
    <cellStyle name="SAPBEXHLevel2 2 2 15 4" xfId="29290" xr:uid="{00000000-0005-0000-0000-0000D2620000}"/>
    <cellStyle name="SAPBEXHLevel2 2 2 15 5" xfId="36148" xr:uid="{00000000-0005-0000-0000-0000D3620000}"/>
    <cellStyle name="SAPBEXHLevel2 2 2 15 6" xfId="43141" xr:uid="{00000000-0005-0000-0000-0000D4620000}"/>
    <cellStyle name="SAPBEXHLevel2 2 2 15 7" xfId="47829" xr:uid="{00000000-0005-0000-0000-0000D5620000}"/>
    <cellStyle name="SAPBEXHLevel2 2 2 16" xfId="7013" xr:uid="{00000000-0005-0000-0000-0000D6620000}"/>
    <cellStyle name="SAPBEXHLevel2 2 2 16 2" xfId="16803" xr:uid="{00000000-0005-0000-0000-0000D7620000}"/>
    <cellStyle name="SAPBEXHLevel2 2 2 16 2 2" xfId="39217" xr:uid="{00000000-0005-0000-0000-0000D8620000}"/>
    <cellStyle name="SAPBEXHLevel2 2 2 16 2 3" xfId="46135" xr:uid="{00000000-0005-0000-0000-0000D9620000}"/>
    <cellStyle name="SAPBEXHLevel2 2 2 16 2 4" xfId="50179" xr:uid="{00000000-0005-0000-0000-0000DA620000}"/>
    <cellStyle name="SAPBEXHLevel2 2 2 16 3" xfId="23770" xr:uid="{00000000-0005-0000-0000-0000DB620000}"/>
    <cellStyle name="SAPBEXHLevel2 2 2 16 4" xfId="30206" xr:uid="{00000000-0005-0000-0000-0000DC620000}"/>
    <cellStyle name="SAPBEXHLevel2 2 2 16 5" xfId="35581" xr:uid="{00000000-0005-0000-0000-0000DD620000}"/>
    <cellStyle name="SAPBEXHLevel2 2 2 16 6" xfId="42589" xr:uid="{00000000-0005-0000-0000-0000DE620000}"/>
    <cellStyle name="SAPBEXHLevel2 2 2 16 7" xfId="52408" xr:uid="{00000000-0005-0000-0000-0000DF620000}"/>
    <cellStyle name="SAPBEXHLevel2 2 2 17" xfId="5502" xr:uid="{00000000-0005-0000-0000-0000E0620000}"/>
    <cellStyle name="SAPBEXHLevel2 2 2 17 2" xfId="15358" xr:uid="{00000000-0005-0000-0000-0000E1620000}"/>
    <cellStyle name="SAPBEXHLevel2 2 2 17 2 2" xfId="39239" xr:uid="{00000000-0005-0000-0000-0000E2620000}"/>
    <cellStyle name="SAPBEXHLevel2 2 2 17 2 3" xfId="46157" xr:uid="{00000000-0005-0000-0000-0000E3620000}"/>
    <cellStyle name="SAPBEXHLevel2 2 2 17 2 4" xfId="48970" xr:uid="{00000000-0005-0000-0000-0000E4620000}"/>
    <cellStyle name="SAPBEXHLevel2 2 2 17 3" xfId="22394" xr:uid="{00000000-0005-0000-0000-0000E5620000}"/>
    <cellStyle name="SAPBEXHLevel2 2 2 17 4" xfId="28856" xr:uid="{00000000-0005-0000-0000-0000E6620000}"/>
    <cellStyle name="SAPBEXHLevel2 2 2 17 5" xfId="35603" xr:uid="{00000000-0005-0000-0000-0000E7620000}"/>
    <cellStyle name="SAPBEXHLevel2 2 2 17 6" xfId="42611" xr:uid="{00000000-0005-0000-0000-0000E8620000}"/>
    <cellStyle name="SAPBEXHLevel2 2 2 17 7" xfId="53415" xr:uid="{00000000-0005-0000-0000-0000E9620000}"/>
    <cellStyle name="SAPBEXHLevel2 2 2 18" xfId="7451" xr:uid="{00000000-0005-0000-0000-0000EA620000}"/>
    <cellStyle name="SAPBEXHLevel2 2 2 18 2" xfId="17237" xr:uid="{00000000-0005-0000-0000-0000EB620000}"/>
    <cellStyle name="SAPBEXHLevel2 2 2 18 2 2" xfId="40287" xr:uid="{00000000-0005-0000-0000-0000EC620000}"/>
    <cellStyle name="SAPBEXHLevel2 2 2 18 2 3" xfId="47205" xr:uid="{00000000-0005-0000-0000-0000ED620000}"/>
    <cellStyle name="SAPBEXHLevel2 2 2 18 2 4" xfId="49826" xr:uid="{00000000-0005-0000-0000-0000EE620000}"/>
    <cellStyle name="SAPBEXHLevel2 2 2 18 3" xfId="24199" xr:uid="{00000000-0005-0000-0000-0000EF620000}"/>
    <cellStyle name="SAPBEXHLevel2 2 2 18 4" xfId="30627" xr:uid="{00000000-0005-0000-0000-0000F0620000}"/>
    <cellStyle name="SAPBEXHLevel2 2 2 18 5" xfId="36702" xr:uid="{00000000-0005-0000-0000-0000F1620000}"/>
    <cellStyle name="SAPBEXHLevel2 2 2 18 6" xfId="43659" xr:uid="{00000000-0005-0000-0000-0000F2620000}"/>
    <cellStyle name="SAPBEXHLevel2 2 2 18 7" xfId="47681" xr:uid="{00000000-0005-0000-0000-0000F3620000}"/>
    <cellStyle name="SAPBEXHLevel2 2 2 19" xfId="7312" xr:uid="{00000000-0005-0000-0000-0000F4620000}"/>
    <cellStyle name="SAPBEXHLevel2 2 2 19 2" xfId="17098" xr:uid="{00000000-0005-0000-0000-0000F5620000}"/>
    <cellStyle name="SAPBEXHLevel2 2 2 19 2 2" xfId="39513" xr:uid="{00000000-0005-0000-0000-0000F6620000}"/>
    <cellStyle name="SAPBEXHLevel2 2 2 19 2 3" xfId="46431" xr:uid="{00000000-0005-0000-0000-0000F7620000}"/>
    <cellStyle name="SAPBEXHLevel2 2 2 19 2 4" xfId="49229" xr:uid="{00000000-0005-0000-0000-0000F8620000}"/>
    <cellStyle name="SAPBEXHLevel2 2 2 19 3" xfId="24060" xr:uid="{00000000-0005-0000-0000-0000F9620000}"/>
    <cellStyle name="SAPBEXHLevel2 2 2 19 4" xfId="30490" xr:uid="{00000000-0005-0000-0000-0000FA620000}"/>
    <cellStyle name="SAPBEXHLevel2 2 2 19 5" xfId="35883" xr:uid="{00000000-0005-0000-0000-0000FB620000}"/>
    <cellStyle name="SAPBEXHLevel2 2 2 19 6" xfId="42885" xr:uid="{00000000-0005-0000-0000-0000FC620000}"/>
    <cellStyle name="SAPBEXHLevel2 2 2 19 7" xfId="51644" xr:uid="{00000000-0005-0000-0000-0000FD620000}"/>
    <cellStyle name="SAPBEXHLevel2 2 2 2" xfId="2674" xr:uid="{00000000-0005-0000-0000-0000FE620000}"/>
    <cellStyle name="SAPBEXHLevel2 2 2 2 2" xfId="12907" xr:uid="{00000000-0005-0000-0000-0000FF620000}"/>
    <cellStyle name="SAPBEXHLevel2 2 2 2 2 2" xfId="20310" xr:uid="{00000000-0005-0000-0000-000000630000}"/>
    <cellStyle name="SAPBEXHLevel2 2 2 2 2 3" xfId="26920" xr:uid="{00000000-0005-0000-0000-000001630000}"/>
    <cellStyle name="SAPBEXHLevel2 2 2 2 2 4" xfId="37900" xr:uid="{00000000-0005-0000-0000-000002630000}"/>
    <cellStyle name="SAPBEXHLevel2 2 2 2 2 5" xfId="44840" xr:uid="{00000000-0005-0000-0000-000003630000}"/>
    <cellStyle name="SAPBEXHLevel2 2 2 2 2 6" xfId="49177" xr:uid="{00000000-0005-0000-0000-000004630000}"/>
    <cellStyle name="SAPBEXHLevel2 2 2 2 3" xfId="10499" xr:uid="{00000000-0005-0000-0000-000005630000}"/>
    <cellStyle name="SAPBEXHLevel2 2 2 2 4" xfId="9356" xr:uid="{00000000-0005-0000-0000-000006630000}"/>
    <cellStyle name="SAPBEXHLevel2 2 2 2 5" xfId="11223" xr:uid="{00000000-0005-0000-0000-000007630000}"/>
    <cellStyle name="SAPBEXHLevel2 2 2 2 6" xfId="34157" xr:uid="{00000000-0005-0000-0000-000008630000}"/>
    <cellStyle name="SAPBEXHLevel2 2 2 2 7" xfId="41289" xr:uid="{00000000-0005-0000-0000-000009630000}"/>
    <cellStyle name="SAPBEXHLevel2 2 2 2 8" xfId="50864" xr:uid="{00000000-0005-0000-0000-00000A630000}"/>
    <cellStyle name="SAPBEXHLevel2 2 2 20" xfId="7556" xr:uid="{00000000-0005-0000-0000-00000B630000}"/>
    <cellStyle name="SAPBEXHLevel2 2 2 20 2" xfId="17341" xr:uid="{00000000-0005-0000-0000-00000C630000}"/>
    <cellStyle name="SAPBEXHLevel2 2 2 20 2 2" xfId="39939" xr:uid="{00000000-0005-0000-0000-00000D630000}"/>
    <cellStyle name="SAPBEXHLevel2 2 2 20 2 3" xfId="46857" xr:uid="{00000000-0005-0000-0000-00000E630000}"/>
    <cellStyle name="SAPBEXHLevel2 2 2 20 2 4" xfId="48852" xr:uid="{00000000-0005-0000-0000-00000F630000}"/>
    <cellStyle name="SAPBEXHLevel2 2 2 20 3" xfId="24303" xr:uid="{00000000-0005-0000-0000-000010630000}"/>
    <cellStyle name="SAPBEXHLevel2 2 2 20 4" xfId="30731" xr:uid="{00000000-0005-0000-0000-000011630000}"/>
    <cellStyle name="SAPBEXHLevel2 2 2 20 5" xfId="36327" xr:uid="{00000000-0005-0000-0000-000012630000}"/>
    <cellStyle name="SAPBEXHLevel2 2 2 20 6" xfId="43311" xr:uid="{00000000-0005-0000-0000-000013630000}"/>
    <cellStyle name="SAPBEXHLevel2 2 2 20 7" xfId="52665" xr:uid="{00000000-0005-0000-0000-000014630000}"/>
    <cellStyle name="SAPBEXHLevel2 2 2 21" xfId="6743" xr:uid="{00000000-0005-0000-0000-000015630000}"/>
    <cellStyle name="SAPBEXHLevel2 2 2 21 2" xfId="16586" xr:uid="{00000000-0005-0000-0000-000016630000}"/>
    <cellStyle name="SAPBEXHLevel2 2 2 21 2 2" xfId="40478" xr:uid="{00000000-0005-0000-0000-000017630000}"/>
    <cellStyle name="SAPBEXHLevel2 2 2 21 2 3" xfId="47396" xr:uid="{00000000-0005-0000-0000-000018630000}"/>
    <cellStyle name="SAPBEXHLevel2 2 2 21 2 4" xfId="47597" xr:uid="{00000000-0005-0000-0000-000019630000}"/>
    <cellStyle name="SAPBEXHLevel2 2 2 21 3" xfId="23589" xr:uid="{00000000-0005-0000-0000-00001A630000}"/>
    <cellStyle name="SAPBEXHLevel2 2 2 21 4" xfId="30037" xr:uid="{00000000-0005-0000-0000-00001B630000}"/>
    <cellStyle name="SAPBEXHLevel2 2 2 21 5" xfId="36894" xr:uid="{00000000-0005-0000-0000-00001C630000}"/>
    <cellStyle name="SAPBEXHLevel2 2 2 21 6" xfId="43850" xr:uid="{00000000-0005-0000-0000-00001D630000}"/>
    <cellStyle name="SAPBEXHLevel2 2 2 21 7" xfId="53952" xr:uid="{00000000-0005-0000-0000-00001E630000}"/>
    <cellStyle name="SAPBEXHLevel2 2 2 22" xfId="7410" xr:uid="{00000000-0005-0000-0000-00001F630000}"/>
    <cellStyle name="SAPBEXHLevel2 2 2 22 2" xfId="17196" xr:uid="{00000000-0005-0000-0000-000020630000}"/>
    <cellStyle name="SAPBEXHLevel2 2 2 22 3" xfId="24158" xr:uid="{00000000-0005-0000-0000-000021630000}"/>
    <cellStyle name="SAPBEXHLevel2 2 2 22 4" xfId="30586" xr:uid="{00000000-0005-0000-0000-000022630000}"/>
    <cellStyle name="SAPBEXHLevel2 2 2 22 5" xfId="37148" xr:uid="{00000000-0005-0000-0000-000023630000}"/>
    <cellStyle name="SAPBEXHLevel2 2 2 22 6" xfId="44094" xr:uid="{00000000-0005-0000-0000-000024630000}"/>
    <cellStyle name="SAPBEXHLevel2 2 2 22 7" xfId="51237" xr:uid="{00000000-0005-0000-0000-000025630000}"/>
    <cellStyle name="SAPBEXHLevel2 2 2 23" xfId="8452" xr:uid="{00000000-0005-0000-0000-000026630000}"/>
    <cellStyle name="SAPBEXHLevel2 2 2 23 2" xfId="18236" xr:uid="{00000000-0005-0000-0000-000027630000}"/>
    <cellStyle name="SAPBEXHLevel2 2 2 23 3" xfId="25173" xr:uid="{00000000-0005-0000-0000-000028630000}"/>
    <cellStyle name="SAPBEXHLevel2 2 2 23 4" xfId="31586" xr:uid="{00000000-0005-0000-0000-000029630000}"/>
    <cellStyle name="SAPBEXHLevel2 2 2 24" xfId="7928" xr:uid="{00000000-0005-0000-0000-00002A630000}"/>
    <cellStyle name="SAPBEXHLevel2 2 2 24 2" xfId="17712" xr:uid="{00000000-0005-0000-0000-00002B630000}"/>
    <cellStyle name="SAPBEXHLevel2 2 2 24 3" xfId="24663" xr:uid="{00000000-0005-0000-0000-00002C630000}"/>
    <cellStyle name="SAPBEXHLevel2 2 2 24 4" xfId="31084" xr:uid="{00000000-0005-0000-0000-00002D630000}"/>
    <cellStyle name="SAPBEXHLevel2 2 2 25" xfId="8253" xr:uid="{00000000-0005-0000-0000-00002E630000}"/>
    <cellStyle name="SAPBEXHLevel2 2 2 25 2" xfId="18037" xr:uid="{00000000-0005-0000-0000-00002F630000}"/>
    <cellStyle name="SAPBEXHLevel2 2 2 25 3" xfId="24980" xr:uid="{00000000-0005-0000-0000-000030630000}"/>
    <cellStyle name="SAPBEXHLevel2 2 2 25 4" xfId="31398" xr:uid="{00000000-0005-0000-0000-000031630000}"/>
    <cellStyle name="SAPBEXHLevel2 2 2 26" xfId="8548" xr:uid="{00000000-0005-0000-0000-000032630000}"/>
    <cellStyle name="SAPBEXHLevel2 2 2 26 2" xfId="18332" xr:uid="{00000000-0005-0000-0000-000033630000}"/>
    <cellStyle name="SAPBEXHLevel2 2 2 26 3" xfId="25268" xr:uid="{00000000-0005-0000-0000-000034630000}"/>
    <cellStyle name="SAPBEXHLevel2 2 2 26 4" xfId="31681" xr:uid="{00000000-0005-0000-0000-000035630000}"/>
    <cellStyle name="SAPBEXHLevel2 2 2 27" xfId="8776" xr:uid="{00000000-0005-0000-0000-000036630000}"/>
    <cellStyle name="SAPBEXHLevel2 2 2 27 2" xfId="18560" xr:uid="{00000000-0005-0000-0000-000037630000}"/>
    <cellStyle name="SAPBEXHLevel2 2 2 27 3" xfId="25492" xr:uid="{00000000-0005-0000-0000-000038630000}"/>
    <cellStyle name="SAPBEXHLevel2 2 2 27 4" xfId="31904" xr:uid="{00000000-0005-0000-0000-000039630000}"/>
    <cellStyle name="SAPBEXHLevel2 2 2 28" xfId="7874" xr:uid="{00000000-0005-0000-0000-00003A630000}"/>
    <cellStyle name="SAPBEXHLevel2 2 2 28 2" xfId="17658" xr:uid="{00000000-0005-0000-0000-00003B630000}"/>
    <cellStyle name="SAPBEXHLevel2 2 2 28 3" xfId="24611" xr:uid="{00000000-0005-0000-0000-00003C630000}"/>
    <cellStyle name="SAPBEXHLevel2 2 2 28 4" xfId="31034" xr:uid="{00000000-0005-0000-0000-00003D630000}"/>
    <cellStyle name="SAPBEXHLevel2 2 2 29" xfId="8259" xr:uid="{00000000-0005-0000-0000-00003E630000}"/>
    <cellStyle name="SAPBEXHLevel2 2 2 29 2" xfId="18043" xr:uid="{00000000-0005-0000-0000-00003F630000}"/>
    <cellStyle name="SAPBEXHLevel2 2 2 29 3" xfId="24986" xr:uid="{00000000-0005-0000-0000-000040630000}"/>
    <cellStyle name="SAPBEXHLevel2 2 2 29 4" xfId="31403" xr:uid="{00000000-0005-0000-0000-000041630000}"/>
    <cellStyle name="SAPBEXHLevel2 2 2 3" xfId="3759" xr:uid="{00000000-0005-0000-0000-000042630000}"/>
    <cellStyle name="SAPBEXHLevel2 2 2 3 2" xfId="13681" xr:uid="{00000000-0005-0000-0000-000043630000}"/>
    <cellStyle name="SAPBEXHLevel2 2 2 3 2 2" xfId="37965" xr:uid="{00000000-0005-0000-0000-000044630000}"/>
    <cellStyle name="SAPBEXHLevel2 2 2 3 2 3" xfId="44903" xr:uid="{00000000-0005-0000-0000-000045630000}"/>
    <cellStyle name="SAPBEXHLevel2 2 2 3 2 4" xfId="51929" xr:uid="{00000000-0005-0000-0000-000046630000}"/>
    <cellStyle name="SAPBEXHLevel2 2 2 3 3" xfId="20835" xr:uid="{00000000-0005-0000-0000-000047630000}"/>
    <cellStyle name="SAPBEXHLevel2 2 2 3 4" xfId="27334" xr:uid="{00000000-0005-0000-0000-000048630000}"/>
    <cellStyle name="SAPBEXHLevel2 2 2 3 5" xfId="34223" xr:uid="{00000000-0005-0000-0000-000049630000}"/>
    <cellStyle name="SAPBEXHLevel2 2 2 3 6" xfId="41353" xr:uid="{00000000-0005-0000-0000-00004A630000}"/>
    <cellStyle name="SAPBEXHLevel2 2 2 3 7" xfId="52983" xr:uid="{00000000-0005-0000-0000-00004B630000}"/>
    <cellStyle name="SAPBEXHLevel2 2 2 30" xfId="11699" xr:uid="{00000000-0005-0000-0000-00004C630000}"/>
    <cellStyle name="SAPBEXHLevel2 2 2 30 2" xfId="19158" xr:uid="{00000000-0005-0000-0000-00004D630000}"/>
    <cellStyle name="SAPBEXHLevel2 2 2 30 3" xfId="25790" xr:uid="{00000000-0005-0000-0000-00004E630000}"/>
    <cellStyle name="SAPBEXHLevel2 2 2 31" xfId="9432" xr:uid="{00000000-0005-0000-0000-00004F630000}"/>
    <cellStyle name="SAPBEXHLevel2 2 2 32" xfId="13469" xr:uid="{00000000-0005-0000-0000-000050630000}"/>
    <cellStyle name="SAPBEXHLevel2 2 2 33" xfId="32195" xr:uid="{00000000-0005-0000-0000-000051630000}"/>
    <cellStyle name="SAPBEXHLevel2 2 2 34" xfId="32119" xr:uid="{00000000-0005-0000-0000-000052630000}"/>
    <cellStyle name="SAPBEXHLevel2 2 2 35" xfId="49321" xr:uid="{00000000-0005-0000-0000-000053630000}"/>
    <cellStyle name="SAPBEXHLevel2 2 2 4" xfId="4024" xr:uid="{00000000-0005-0000-0000-000054630000}"/>
    <cellStyle name="SAPBEXHLevel2 2 2 4 2" xfId="13911" xr:uid="{00000000-0005-0000-0000-000055630000}"/>
    <cellStyle name="SAPBEXHLevel2 2 2 4 2 2" xfId="37726" xr:uid="{00000000-0005-0000-0000-000056630000}"/>
    <cellStyle name="SAPBEXHLevel2 2 2 4 2 3" xfId="44670" xr:uid="{00000000-0005-0000-0000-000057630000}"/>
    <cellStyle name="SAPBEXHLevel2 2 2 4 2 4" xfId="50170" xr:uid="{00000000-0005-0000-0000-000058630000}"/>
    <cellStyle name="SAPBEXHLevel2 2 2 4 3" xfId="21007" xr:uid="{00000000-0005-0000-0000-000059630000}"/>
    <cellStyle name="SAPBEXHLevel2 2 2 4 4" xfId="27503" xr:uid="{00000000-0005-0000-0000-00005A630000}"/>
    <cellStyle name="SAPBEXHLevel2 2 2 4 5" xfId="33985" xr:uid="{00000000-0005-0000-0000-00005B630000}"/>
    <cellStyle name="SAPBEXHLevel2 2 2 4 6" xfId="41119" xr:uid="{00000000-0005-0000-0000-00005C630000}"/>
    <cellStyle name="SAPBEXHLevel2 2 2 4 7" xfId="51725" xr:uid="{00000000-0005-0000-0000-00005D630000}"/>
    <cellStyle name="SAPBEXHLevel2 2 2 5" xfId="4988" xr:uid="{00000000-0005-0000-0000-00005E630000}"/>
    <cellStyle name="SAPBEXHLevel2 2 2 5 2" xfId="14845" xr:uid="{00000000-0005-0000-0000-00005F630000}"/>
    <cellStyle name="SAPBEXHLevel2 2 2 5 2 2" xfId="37899" xr:uid="{00000000-0005-0000-0000-000060630000}"/>
    <cellStyle name="SAPBEXHLevel2 2 2 5 2 3" xfId="44839" xr:uid="{00000000-0005-0000-0000-000061630000}"/>
    <cellStyle name="SAPBEXHLevel2 2 2 5 2 4" xfId="49173" xr:uid="{00000000-0005-0000-0000-000062630000}"/>
    <cellStyle name="SAPBEXHLevel2 2 2 5 3" xfId="21891" xr:uid="{00000000-0005-0000-0000-000063630000}"/>
    <cellStyle name="SAPBEXHLevel2 2 2 5 4" xfId="28355" xr:uid="{00000000-0005-0000-0000-000064630000}"/>
    <cellStyle name="SAPBEXHLevel2 2 2 5 5" xfId="34156" xr:uid="{00000000-0005-0000-0000-000065630000}"/>
    <cellStyle name="SAPBEXHLevel2 2 2 5 6" xfId="41288" xr:uid="{00000000-0005-0000-0000-000066630000}"/>
    <cellStyle name="SAPBEXHLevel2 2 2 5 7" xfId="53113" xr:uid="{00000000-0005-0000-0000-000067630000}"/>
    <cellStyle name="SAPBEXHLevel2 2 2 6" xfId="4190" xr:uid="{00000000-0005-0000-0000-000068630000}"/>
    <cellStyle name="SAPBEXHLevel2 2 2 6 2" xfId="14053" xr:uid="{00000000-0005-0000-0000-000069630000}"/>
    <cellStyle name="SAPBEXHLevel2 2 2 6 2 2" xfId="37239" xr:uid="{00000000-0005-0000-0000-00006A630000}"/>
    <cellStyle name="SAPBEXHLevel2 2 2 6 2 3" xfId="44185" xr:uid="{00000000-0005-0000-0000-00006B630000}"/>
    <cellStyle name="SAPBEXHLevel2 2 2 6 2 4" xfId="53851" xr:uid="{00000000-0005-0000-0000-00006C630000}"/>
    <cellStyle name="SAPBEXHLevel2 2 2 6 3" xfId="21115" xr:uid="{00000000-0005-0000-0000-00006D630000}"/>
    <cellStyle name="SAPBEXHLevel2 2 2 6 4" xfId="27590" xr:uid="{00000000-0005-0000-0000-00006E630000}"/>
    <cellStyle name="SAPBEXHLevel2 2 2 6 5" xfId="33491" xr:uid="{00000000-0005-0000-0000-00006F630000}"/>
    <cellStyle name="SAPBEXHLevel2 2 2 6 6" xfId="40627" xr:uid="{00000000-0005-0000-0000-000070630000}"/>
    <cellStyle name="SAPBEXHLevel2 2 2 6 7" xfId="51753" xr:uid="{00000000-0005-0000-0000-000071630000}"/>
    <cellStyle name="SAPBEXHLevel2 2 2 7" xfId="5105" xr:uid="{00000000-0005-0000-0000-000072630000}"/>
    <cellStyle name="SAPBEXHLevel2 2 2 7 2" xfId="14962" xr:uid="{00000000-0005-0000-0000-000073630000}"/>
    <cellStyle name="SAPBEXHLevel2 2 2 7 2 2" xfId="37329" xr:uid="{00000000-0005-0000-0000-000074630000}"/>
    <cellStyle name="SAPBEXHLevel2 2 2 7 2 3" xfId="44275" xr:uid="{00000000-0005-0000-0000-000075630000}"/>
    <cellStyle name="SAPBEXHLevel2 2 2 7 2 4" xfId="52668" xr:uid="{00000000-0005-0000-0000-000076630000}"/>
    <cellStyle name="SAPBEXHLevel2 2 2 7 3" xfId="22007" xr:uid="{00000000-0005-0000-0000-000077630000}"/>
    <cellStyle name="SAPBEXHLevel2 2 2 7 4" xfId="28470" xr:uid="{00000000-0005-0000-0000-000078630000}"/>
    <cellStyle name="SAPBEXHLevel2 2 2 7 5" xfId="33583" xr:uid="{00000000-0005-0000-0000-000079630000}"/>
    <cellStyle name="SAPBEXHLevel2 2 2 7 6" xfId="40719" xr:uid="{00000000-0005-0000-0000-00007A630000}"/>
    <cellStyle name="SAPBEXHLevel2 2 2 7 7" xfId="50912" xr:uid="{00000000-0005-0000-0000-00007B630000}"/>
    <cellStyle name="SAPBEXHLevel2 2 2 8" xfId="4563" xr:uid="{00000000-0005-0000-0000-00007C630000}"/>
    <cellStyle name="SAPBEXHLevel2 2 2 8 2" xfId="14425" xr:uid="{00000000-0005-0000-0000-00007D630000}"/>
    <cellStyle name="SAPBEXHLevel2 2 2 8 2 2" xfId="38372" xr:uid="{00000000-0005-0000-0000-00007E630000}"/>
    <cellStyle name="SAPBEXHLevel2 2 2 8 2 3" xfId="45290" xr:uid="{00000000-0005-0000-0000-00007F630000}"/>
    <cellStyle name="SAPBEXHLevel2 2 2 8 2 4" xfId="50219" xr:uid="{00000000-0005-0000-0000-000080630000}"/>
    <cellStyle name="SAPBEXHLevel2 2 2 8 3" xfId="21481" xr:uid="{00000000-0005-0000-0000-000081630000}"/>
    <cellStyle name="SAPBEXHLevel2 2 2 8 4" xfId="27952" xr:uid="{00000000-0005-0000-0000-000082630000}"/>
    <cellStyle name="SAPBEXHLevel2 2 2 8 5" xfId="34706" xr:uid="{00000000-0005-0000-0000-000083630000}"/>
    <cellStyle name="SAPBEXHLevel2 2 2 8 6" xfId="41744" xr:uid="{00000000-0005-0000-0000-000084630000}"/>
    <cellStyle name="SAPBEXHLevel2 2 2 8 7" xfId="50738" xr:uid="{00000000-0005-0000-0000-000085630000}"/>
    <cellStyle name="SAPBEXHLevel2 2 2 9" xfId="4506" xr:uid="{00000000-0005-0000-0000-000086630000}"/>
    <cellStyle name="SAPBEXHLevel2 2 2 9 2" xfId="14368" xr:uid="{00000000-0005-0000-0000-000087630000}"/>
    <cellStyle name="SAPBEXHLevel2 2 2 9 2 2" xfId="37339" xr:uid="{00000000-0005-0000-0000-000088630000}"/>
    <cellStyle name="SAPBEXHLevel2 2 2 9 2 3" xfId="44285" xr:uid="{00000000-0005-0000-0000-000089630000}"/>
    <cellStyle name="SAPBEXHLevel2 2 2 9 2 4" xfId="52432" xr:uid="{00000000-0005-0000-0000-00008A630000}"/>
    <cellStyle name="SAPBEXHLevel2 2 2 9 3" xfId="21424" xr:uid="{00000000-0005-0000-0000-00008B630000}"/>
    <cellStyle name="SAPBEXHLevel2 2 2 9 4" xfId="27898" xr:uid="{00000000-0005-0000-0000-00008C630000}"/>
    <cellStyle name="SAPBEXHLevel2 2 2 9 5" xfId="33593" xr:uid="{00000000-0005-0000-0000-00008D630000}"/>
    <cellStyle name="SAPBEXHLevel2 2 2 9 6" xfId="40729" xr:uid="{00000000-0005-0000-0000-00008E630000}"/>
    <cellStyle name="SAPBEXHLevel2 2 2 9 7" xfId="51878" xr:uid="{00000000-0005-0000-0000-00008F630000}"/>
    <cellStyle name="SAPBEXHLevel2 2 20" xfId="8514" xr:uid="{00000000-0005-0000-0000-000090630000}"/>
    <cellStyle name="SAPBEXHLevel2 2 20 2" xfId="18298" xr:uid="{00000000-0005-0000-0000-000091630000}"/>
    <cellStyle name="SAPBEXHLevel2 2 20 3" xfId="25234" xr:uid="{00000000-0005-0000-0000-000092630000}"/>
    <cellStyle name="SAPBEXHLevel2 2 20 4" xfId="31647" xr:uid="{00000000-0005-0000-0000-000093630000}"/>
    <cellStyle name="SAPBEXHLevel2 2 21" xfId="8225" xr:uid="{00000000-0005-0000-0000-000094630000}"/>
    <cellStyle name="SAPBEXHLevel2 2 21 2" xfId="18009" xr:uid="{00000000-0005-0000-0000-000095630000}"/>
    <cellStyle name="SAPBEXHLevel2 2 21 3" xfId="24952" xr:uid="{00000000-0005-0000-0000-000096630000}"/>
    <cellStyle name="SAPBEXHLevel2 2 21 4" xfId="31371" xr:uid="{00000000-0005-0000-0000-000097630000}"/>
    <cellStyle name="SAPBEXHLevel2 2 22" xfId="11587" xr:uid="{00000000-0005-0000-0000-000098630000}"/>
    <cellStyle name="SAPBEXHLevel2 2 22 2" xfId="19046" xr:uid="{00000000-0005-0000-0000-000099630000}"/>
    <cellStyle name="SAPBEXHLevel2 2 22 3" xfId="25678" xr:uid="{00000000-0005-0000-0000-00009A630000}"/>
    <cellStyle name="SAPBEXHLevel2 2 23" xfId="9302" xr:uid="{00000000-0005-0000-0000-00009B630000}"/>
    <cellStyle name="SAPBEXHLevel2 2 24" xfId="12486" xr:uid="{00000000-0005-0000-0000-00009C630000}"/>
    <cellStyle name="SAPBEXHLevel2 2 25" xfId="52130" xr:uid="{00000000-0005-0000-0000-00009D630000}"/>
    <cellStyle name="SAPBEXHLevel2 2 3" xfId="940" xr:uid="{00000000-0005-0000-0000-00009E630000}"/>
    <cellStyle name="SAPBEXHLevel2 2 3 2" xfId="2627" xr:uid="{00000000-0005-0000-0000-00009F630000}"/>
    <cellStyle name="SAPBEXHLevel2 2 3 2 2" xfId="12860" xr:uid="{00000000-0005-0000-0000-0000A0630000}"/>
    <cellStyle name="SAPBEXHLevel2 2 3 2 2 2" xfId="20264" xr:uid="{00000000-0005-0000-0000-0000A1630000}"/>
    <cellStyle name="SAPBEXHLevel2 2 3 2 2 3" xfId="26874" xr:uid="{00000000-0005-0000-0000-0000A2630000}"/>
    <cellStyle name="SAPBEXHLevel2 2 3 2 3" xfId="10646" xr:uid="{00000000-0005-0000-0000-0000A3630000}"/>
    <cellStyle name="SAPBEXHLevel2 2 3 2 4" xfId="8900" xr:uid="{00000000-0005-0000-0000-0000A4630000}"/>
    <cellStyle name="SAPBEXHLevel2 2 3 2 5" xfId="16930" xr:uid="{00000000-0005-0000-0000-0000A5630000}"/>
    <cellStyle name="SAPBEXHLevel2 2 3 2 6" xfId="37528" xr:uid="{00000000-0005-0000-0000-0000A6630000}"/>
    <cellStyle name="SAPBEXHLevel2 2 3 2 7" xfId="44472" xr:uid="{00000000-0005-0000-0000-0000A7630000}"/>
    <cellStyle name="SAPBEXHLevel2 2 3 2 8" xfId="53696" xr:uid="{00000000-0005-0000-0000-0000A8630000}"/>
    <cellStyle name="SAPBEXHLevel2 2 3 3" xfId="11819" xr:uid="{00000000-0005-0000-0000-0000A9630000}"/>
    <cellStyle name="SAPBEXHLevel2 2 3 3 2" xfId="19278" xr:uid="{00000000-0005-0000-0000-0000AA630000}"/>
    <cellStyle name="SAPBEXHLevel2 2 3 3 3" xfId="25910" xr:uid="{00000000-0005-0000-0000-0000AB630000}"/>
    <cellStyle name="SAPBEXHLevel2 2 3 4" xfId="9640" xr:uid="{00000000-0005-0000-0000-0000AC630000}"/>
    <cellStyle name="SAPBEXHLevel2 2 3 5" xfId="9765" xr:uid="{00000000-0005-0000-0000-0000AD630000}"/>
    <cellStyle name="SAPBEXHLevel2 2 3 6" xfId="33787" xr:uid="{00000000-0005-0000-0000-0000AE630000}"/>
    <cellStyle name="SAPBEXHLevel2 2 3 7" xfId="40921" xr:uid="{00000000-0005-0000-0000-0000AF630000}"/>
    <cellStyle name="SAPBEXHLevel2 2 3 8" xfId="52637" xr:uid="{00000000-0005-0000-0000-0000B0630000}"/>
    <cellStyle name="SAPBEXHLevel2 2 4" xfId="1215" xr:uid="{00000000-0005-0000-0000-0000B1630000}"/>
    <cellStyle name="SAPBEXHLevel2 2 4 2" xfId="10844" xr:uid="{00000000-0005-0000-0000-0000B2630000}"/>
    <cellStyle name="SAPBEXHLevel2 2 4 2 2" xfId="9522" xr:uid="{00000000-0005-0000-0000-0000B3630000}"/>
    <cellStyle name="SAPBEXHLevel2 2 4 2 3" xfId="37688" xr:uid="{00000000-0005-0000-0000-0000B4630000}"/>
    <cellStyle name="SAPBEXHLevel2 2 4 2 4" xfId="44632" xr:uid="{00000000-0005-0000-0000-0000B5630000}"/>
    <cellStyle name="SAPBEXHLevel2 2 4 2 5" xfId="54254" xr:uid="{00000000-0005-0000-0000-0000B6630000}"/>
    <cellStyle name="SAPBEXHLevel2 2 4 3" xfId="11994" xr:uid="{00000000-0005-0000-0000-0000B7630000}"/>
    <cellStyle name="SAPBEXHLevel2 2 4 3 2" xfId="19453" xr:uid="{00000000-0005-0000-0000-0000B8630000}"/>
    <cellStyle name="SAPBEXHLevel2 2 4 3 3" xfId="26080" xr:uid="{00000000-0005-0000-0000-0000B9630000}"/>
    <cellStyle name="SAPBEXHLevel2 2 4 4" xfId="9883" xr:uid="{00000000-0005-0000-0000-0000BA630000}"/>
    <cellStyle name="SAPBEXHLevel2 2 4 5" xfId="11234" xr:uid="{00000000-0005-0000-0000-0000BB630000}"/>
    <cellStyle name="SAPBEXHLevel2 2 4 6" xfId="33947" xr:uid="{00000000-0005-0000-0000-0000BC630000}"/>
    <cellStyle name="SAPBEXHLevel2 2 4 7" xfId="41081" xr:uid="{00000000-0005-0000-0000-0000BD630000}"/>
    <cellStyle name="SAPBEXHLevel2 2 4 8" xfId="50597" xr:uid="{00000000-0005-0000-0000-0000BE630000}"/>
    <cellStyle name="SAPBEXHLevel2 2 5" xfId="1172" xr:uid="{00000000-0005-0000-0000-0000BF630000}"/>
    <cellStyle name="SAPBEXHLevel2 2 5 2" xfId="10128" xr:uid="{00000000-0005-0000-0000-0000C0630000}"/>
    <cellStyle name="SAPBEXHLevel2 2 5 2 2" xfId="13281" xr:uid="{00000000-0005-0000-0000-0000C1630000}"/>
    <cellStyle name="SAPBEXHLevel2 2 5 2 3" xfId="38766" xr:uid="{00000000-0005-0000-0000-0000C2630000}"/>
    <cellStyle name="SAPBEXHLevel2 2 5 2 4" xfId="45684" xr:uid="{00000000-0005-0000-0000-0000C3630000}"/>
    <cellStyle name="SAPBEXHLevel2 2 5 2 5" xfId="49599" xr:uid="{00000000-0005-0000-0000-0000C4630000}"/>
    <cellStyle name="SAPBEXHLevel2 2 5 3" xfId="10801" xr:uid="{00000000-0005-0000-0000-0000C5630000}"/>
    <cellStyle name="SAPBEXHLevel2 2 5 3 2" xfId="9704" xr:uid="{00000000-0005-0000-0000-0000C6630000}"/>
    <cellStyle name="SAPBEXHLevel2 2 5 4" xfId="11953" xr:uid="{00000000-0005-0000-0000-0000C7630000}"/>
    <cellStyle name="SAPBEXHLevel2 2 5 4 2" xfId="19412" xr:uid="{00000000-0005-0000-0000-0000C8630000}"/>
    <cellStyle name="SAPBEXHLevel2 2 5 4 3" xfId="26039" xr:uid="{00000000-0005-0000-0000-0000C9630000}"/>
    <cellStyle name="SAPBEXHLevel2 2 5 5" xfId="9840" xr:uid="{00000000-0005-0000-0000-0000CA630000}"/>
    <cellStyle name="SAPBEXHLevel2 2 5 6" xfId="13997" xr:uid="{00000000-0005-0000-0000-0000CB630000}"/>
    <cellStyle name="SAPBEXHLevel2 2 5 7" xfId="35101" xr:uid="{00000000-0005-0000-0000-0000CC630000}"/>
    <cellStyle name="SAPBEXHLevel2 2 5 8" xfId="42138" xr:uid="{00000000-0005-0000-0000-0000CD630000}"/>
    <cellStyle name="SAPBEXHLevel2 2 5 9" xfId="51387" xr:uid="{00000000-0005-0000-0000-0000CE630000}"/>
    <cellStyle name="SAPBEXHLevel2 2 6" xfId="1529" xr:uid="{00000000-0005-0000-0000-0000CF630000}"/>
    <cellStyle name="SAPBEXHLevel2 2 6 2" xfId="12188" xr:uid="{00000000-0005-0000-0000-0000D0630000}"/>
    <cellStyle name="SAPBEXHLevel2 2 6 2 2" xfId="19647" xr:uid="{00000000-0005-0000-0000-0000D1630000}"/>
    <cellStyle name="SAPBEXHLevel2 2 6 2 3" xfId="26270" xr:uid="{00000000-0005-0000-0000-0000D2630000}"/>
    <cellStyle name="SAPBEXHLevel2 2 6 2 4" xfId="38672" xr:uid="{00000000-0005-0000-0000-0000D3630000}"/>
    <cellStyle name="SAPBEXHLevel2 2 6 2 5" xfId="45590" xr:uid="{00000000-0005-0000-0000-0000D4630000}"/>
    <cellStyle name="SAPBEXHLevel2 2 6 2 6" xfId="49614" xr:uid="{00000000-0005-0000-0000-0000D5630000}"/>
    <cellStyle name="SAPBEXHLevel2 2 6 3" xfId="11081" xr:uid="{00000000-0005-0000-0000-0000D6630000}"/>
    <cellStyle name="SAPBEXHLevel2 2 6 4" xfId="18733" xr:uid="{00000000-0005-0000-0000-0000D7630000}"/>
    <cellStyle name="SAPBEXHLevel2 2 6 5" xfId="35007" xr:uid="{00000000-0005-0000-0000-0000D8630000}"/>
    <cellStyle name="SAPBEXHLevel2 2 6 6" xfId="42044" xr:uid="{00000000-0005-0000-0000-0000D9630000}"/>
    <cellStyle name="SAPBEXHLevel2 2 6 7" xfId="52858" xr:uid="{00000000-0005-0000-0000-0000DA630000}"/>
    <cellStyle name="SAPBEXHLevel2 2 7" xfId="1956" xr:uid="{00000000-0005-0000-0000-0000DB630000}"/>
    <cellStyle name="SAPBEXHLevel2 2 7 2" xfId="12308" xr:uid="{00000000-0005-0000-0000-0000DC630000}"/>
    <cellStyle name="SAPBEXHLevel2 2 7 2 2" xfId="19767" xr:uid="{00000000-0005-0000-0000-0000DD630000}"/>
    <cellStyle name="SAPBEXHLevel2 2 7 2 3" xfId="26390" xr:uid="{00000000-0005-0000-0000-0000DE630000}"/>
    <cellStyle name="SAPBEXHLevel2 2 7 2 4" xfId="39366" xr:uid="{00000000-0005-0000-0000-0000DF630000}"/>
    <cellStyle name="SAPBEXHLevel2 2 7 2 5" xfId="46284" xr:uid="{00000000-0005-0000-0000-0000E0630000}"/>
    <cellStyle name="SAPBEXHLevel2 2 7 2 6" xfId="48823" xr:uid="{00000000-0005-0000-0000-0000E1630000}"/>
    <cellStyle name="SAPBEXHLevel2 2 7 3" xfId="11378" xr:uid="{00000000-0005-0000-0000-0000E2630000}"/>
    <cellStyle name="SAPBEXHLevel2 2 7 4" xfId="18911" xr:uid="{00000000-0005-0000-0000-0000E3630000}"/>
    <cellStyle name="SAPBEXHLevel2 2 7 5" xfId="35732" xr:uid="{00000000-0005-0000-0000-0000E4630000}"/>
    <cellStyle name="SAPBEXHLevel2 2 7 6" xfId="42738" xr:uid="{00000000-0005-0000-0000-0000E5630000}"/>
    <cellStyle name="SAPBEXHLevel2 2 7 7" xfId="51092" xr:uid="{00000000-0005-0000-0000-0000E6630000}"/>
    <cellStyle name="SAPBEXHLevel2 2 8" xfId="2168" xr:uid="{00000000-0005-0000-0000-0000E7630000}"/>
    <cellStyle name="SAPBEXHLevel2 2 8 2" xfId="12432" xr:uid="{00000000-0005-0000-0000-0000E8630000}"/>
    <cellStyle name="SAPBEXHLevel2 2 8 2 2" xfId="19888" xr:uid="{00000000-0005-0000-0000-0000E9630000}"/>
    <cellStyle name="SAPBEXHLevel2 2 8 2 3" xfId="26510" xr:uid="{00000000-0005-0000-0000-0000EA630000}"/>
    <cellStyle name="SAPBEXHLevel2 2 8 2 4" xfId="40392" xr:uid="{00000000-0005-0000-0000-0000EB630000}"/>
    <cellStyle name="SAPBEXHLevel2 2 8 2 5" xfId="47310" xr:uid="{00000000-0005-0000-0000-0000EC630000}"/>
    <cellStyle name="SAPBEXHLevel2 2 8 2 6" xfId="48008" xr:uid="{00000000-0005-0000-0000-0000ED630000}"/>
    <cellStyle name="SAPBEXHLevel2 2 8 3" xfId="10364" xr:uid="{00000000-0005-0000-0000-0000EE630000}"/>
    <cellStyle name="SAPBEXHLevel2 2 8 4" xfId="11203" xr:uid="{00000000-0005-0000-0000-0000EF630000}"/>
    <cellStyle name="SAPBEXHLevel2 2 8 5" xfId="18833" xr:uid="{00000000-0005-0000-0000-0000F0630000}"/>
    <cellStyle name="SAPBEXHLevel2 2 8 6" xfId="36808" xr:uid="{00000000-0005-0000-0000-0000F1630000}"/>
    <cellStyle name="SAPBEXHLevel2 2 8 7" xfId="43764" xr:uid="{00000000-0005-0000-0000-0000F2630000}"/>
    <cellStyle name="SAPBEXHLevel2 2 8 8" xfId="54453" xr:uid="{00000000-0005-0000-0000-0000F3630000}"/>
    <cellStyle name="SAPBEXHLevel2 2 9" xfId="2322" xr:uid="{00000000-0005-0000-0000-0000F4630000}"/>
    <cellStyle name="SAPBEXHLevel2 2 9 2" xfId="12575" xr:uid="{00000000-0005-0000-0000-0000F5630000}"/>
    <cellStyle name="SAPBEXHLevel2 2 9 3" xfId="20012" xr:uid="{00000000-0005-0000-0000-0000F6630000}"/>
    <cellStyle name="SAPBEXHLevel2 2 9 4" xfId="26630" xr:uid="{00000000-0005-0000-0000-0000F7630000}"/>
    <cellStyle name="SAPBEXHLevel2 2 9 5" xfId="37062" xr:uid="{00000000-0005-0000-0000-0000F8630000}"/>
    <cellStyle name="SAPBEXHLevel2 2 9 6" xfId="44008" xr:uid="{00000000-0005-0000-0000-0000F9630000}"/>
    <cellStyle name="SAPBEXHLevel2 2 9 7" xfId="51884" xr:uid="{00000000-0005-0000-0000-0000FA630000}"/>
    <cellStyle name="SAPBEXHLevel2 20" xfId="5637" xr:uid="{00000000-0005-0000-0000-0000FB630000}"/>
    <cellStyle name="SAPBEXHLevel2 20 2" xfId="15492" xr:uid="{00000000-0005-0000-0000-0000FC630000}"/>
    <cellStyle name="SAPBEXHLevel2 20 3" xfId="22524" xr:uid="{00000000-0005-0000-0000-0000FD630000}"/>
    <cellStyle name="SAPBEXHLevel2 20 4" xfId="28985" xr:uid="{00000000-0005-0000-0000-0000FE630000}"/>
    <cellStyle name="SAPBEXHLevel2 21" xfId="7059" xr:uid="{00000000-0005-0000-0000-0000FF630000}"/>
    <cellStyle name="SAPBEXHLevel2 21 2" xfId="16849" xr:uid="{00000000-0005-0000-0000-000000640000}"/>
    <cellStyle name="SAPBEXHLevel2 21 3" xfId="23814" xr:uid="{00000000-0005-0000-0000-000001640000}"/>
    <cellStyle name="SAPBEXHLevel2 21 4" xfId="30250" xr:uid="{00000000-0005-0000-0000-000002640000}"/>
    <cellStyle name="SAPBEXHLevel2 22" xfId="7540" xr:uid="{00000000-0005-0000-0000-000003640000}"/>
    <cellStyle name="SAPBEXHLevel2 22 2" xfId="17325" xr:uid="{00000000-0005-0000-0000-000004640000}"/>
    <cellStyle name="SAPBEXHLevel2 22 3" xfId="24287" xr:uid="{00000000-0005-0000-0000-000005640000}"/>
    <cellStyle name="SAPBEXHLevel2 22 4" xfId="30715" xr:uid="{00000000-0005-0000-0000-000006640000}"/>
    <cellStyle name="SAPBEXHLevel2 23" xfId="8569" xr:uid="{00000000-0005-0000-0000-000007640000}"/>
    <cellStyle name="SAPBEXHLevel2 23 2" xfId="18353" xr:uid="{00000000-0005-0000-0000-000008640000}"/>
    <cellStyle name="SAPBEXHLevel2 23 3" xfId="25289" xr:uid="{00000000-0005-0000-0000-000009640000}"/>
    <cellStyle name="SAPBEXHLevel2 23 4" xfId="31702" xr:uid="{00000000-0005-0000-0000-00000A640000}"/>
    <cellStyle name="SAPBEXHLevel2 24" xfId="7729" xr:uid="{00000000-0005-0000-0000-00000B640000}"/>
    <cellStyle name="SAPBEXHLevel2 24 2" xfId="17514" xr:uid="{00000000-0005-0000-0000-00000C640000}"/>
    <cellStyle name="SAPBEXHLevel2 24 3" xfId="24471" xr:uid="{00000000-0005-0000-0000-00000D640000}"/>
    <cellStyle name="SAPBEXHLevel2 24 4" xfId="30897" xr:uid="{00000000-0005-0000-0000-00000E640000}"/>
    <cellStyle name="SAPBEXHLevel2 25" xfId="9122" xr:uid="{00000000-0005-0000-0000-00000F640000}"/>
    <cellStyle name="SAPBEXHLevel2 26" xfId="11212" xr:uid="{00000000-0005-0000-0000-000010640000}"/>
    <cellStyle name="SAPBEXHLevel2 27" xfId="52223" xr:uid="{00000000-0005-0000-0000-000011640000}"/>
    <cellStyle name="SAPBEXHLevel2 3" xfId="504" xr:uid="{00000000-0005-0000-0000-000012640000}"/>
    <cellStyle name="SAPBEXHLevel2 3 10" xfId="2489" xr:uid="{00000000-0005-0000-0000-000013640000}"/>
    <cellStyle name="SAPBEXHLevel2 3 10 2" xfId="12728" xr:uid="{00000000-0005-0000-0000-000014640000}"/>
    <cellStyle name="SAPBEXHLevel2 3 10 3" xfId="20137" xr:uid="{00000000-0005-0000-0000-000015640000}"/>
    <cellStyle name="SAPBEXHLevel2 3 10 4" xfId="26751" xr:uid="{00000000-0005-0000-0000-000016640000}"/>
    <cellStyle name="SAPBEXHLevel2 3 11" xfId="3495" xr:uid="{00000000-0005-0000-0000-000017640000}"/>
    <cellStyle name="SAPBEXHLevel2 3 11 2" xfId="13444" xr:uid="{00000000-0005-0000-0000-000018640000}"/>
    <cellStyle name="SAPBEXHLevel2 3 11 3" xfId="20613" xr:uid="{00000000-0005-0000-0000-000019640000}"/>
    <cellStyle name="SAPBEXHLevel2 3 11 4" xfId="27120" xr:uid="{00000000-0005-0000-0000-00001A640000}"/>
    <cellStyle name="SAPBEXHLevel2 3 12" xfId="3664" xr:uid="{00000000-0005-0000-0000-00001B640000}"/>
    <cellStyle name="SAPBEXHLevel2 3 12 2" xfId="13589" xr:uid="{00000000-0005-0000-0000-00001C640000}"/>
    <cellStyle name="SAPBEXHLevel2 3 12 3" xfId="20750" xr:uid="{00000000-0005-0000-0000-00001D640000}"/>
    <cellStyle name="SAPBEXHLevel2 3 12 4" xfId="27249" xr:uid="{00000000-0005-0000-0000-00001E640000}"/>
    <cellStyle name="SAPBEXHLevel2 3 13" xfId="4404" xr:uid="{00000000-0005-0000-0000-00001F640000}"/>
    <cellStyle name="SAPBEXHLevel2 3 13 2" xfId="14266" xr:uid="{00000000-0005-0000-0000-000020640000}"/>
    <cellStyle name="SAPBEXHLevel2 3 13 3" xfId="21326" xr:uid="{00000000-0005-0000-0000-000021640000}"/>
    <cellStyle name="SAPBEXHLevel2 3 13 4" xfId="27800" xr:uid="{00000000-0005-0000-0000-000022640000}"/>
    <cellStyle name="SAPBEXHLevel2 3 14" xfId="5024" xr:uid="{00000000-0005-0000-0000-000023640000}"/>
    <cellStyle name="SAPBEXHLevel2 3 14 2" xfId="14881" xr:uid="{00000000-0005-0000-0000-000024640000}"/>
    <cellStyle name="SAPBEXHLevel2 3 14 3" xfId="21927" xr:uid="{00000000-0005-0000-0000-000025640000}"/>
    <cellStyle name="SAPBEXHLevel2 3 14 4" xfId="28391" xr:uid="{00000000-0005-0000-0000-000026640000}"/>
    <cellStyle name="SAPBEXHLevel2 3 15" xfId="4364" xr:uid="{00000000-0005-0000-0000-000027640000}"/>
    <cellStyle name="SAPBEXHLevel2 3 15 2" xfId="14226" xr:uid="{00000000-0005-0000-0000-000028640000}"/>
    <cellStyle name="SAPBEXHLevel2 3 15 3" xfId="21287" xr:uid="{00000000-0005-0000-0000-000029640000}"/>
    <cellStyle name="SAPBEXHLevel2 3 15 4" xfId="27761" xr:uid="{00000000-0005-0000-0000-00002A640000}"/>
    <cellStyle name="SAPBEXHLevel2 3 16" xfId="5331" xr:uid="{00000000-0005-0000-0000-00002B640000}"/>
    <cellStyle name="SAPBEXHLevel2 3 16 2" xfId="15188" xr:uid="{00000000-0005-0000-0000-00002C640000}"/>
    <cellStyle name="SAPBEXHLevel2 3 16 3" xfId="22230" xr:uid="{00000000-0005-0000-0000-00002D640000}"/>
    <cellStyle name="SAPBEXHLevel2 3 16 4" xfId="28693" xr:uid="{00000000-0005-0000-0000-00002E640000}"/>
    <cellStyle name="SAPBEXHLevel2 3 17" xfId="5756" xr:uid="{00000000-0005-0000-0000-00002F640000}"/>
    <cellStyle name="SAPBEXHLevel2 3 17 2" xfId="15610" xr:uid="{00000000-0005-0000-0000-000030640000}"/>
    <cellStyle name="SAPBEXHLevel2 3 17 3" xfId="22638" xr:uid="{00000000-0005-0000-0000-000031640000}"/>
    <cellStyle name="SAPBEXHLevel2 3 17 4" xfId="29099" xr:uid="{00000000-0005-0000-0000-000032640000}"/>
    <cellStyle name="SAPBEXHLevel2 3 18" xfId="6151" xr:uid="{00000000-0005-0000-0000-000033640000}"/>
    <cellStyle name="SAPBEXHLevel2 3 18 2" xfId="15999" xr:uid="{00000000-0005-0000-0000-000034640000}"/>
    <cellStyle name="SAPBEXHLevel2 3 18 3" xfId="23015" xr:uid="{00000000-0005-0000-0000-000035640000}"/>
    <cellStyle name="SAPBEXHLevel2 3 18 4" xfId="29473" xr:uid="{00000000-0005-0000-0000-000036640000}"/>
    <cellStyle name="SAPBEXHLevel2 3 19" xfId="7154" xr:uid="{00000000-0005-0000-0000-000037640000}"/>
    <cellStyle name="SAPBEXHLevel2 3 19 2" xfId="16944" xr:uid="{00000000-0005-0000-0000-000038640000}"/>
    <cellStyle name="SAPBEXHLevel2 3 19 3" xfId="23907" xr:uid="{00000000-0005-0000-0000-000039640000}"/>
    <cellStyle name="SAPBEXHLevel2 3 19 4" xfId="30341" xr:uid="{00000000-0005-0000-0000-00003A640000}"/>
    <cellStyle name="SAPBEXHLevel2 3 2" xfId="681" xr:uid="{00000000-0005-0000-0000-00003B640000}"/>
    <cellStyle name="SAPBEXHLevel2 3 2 10" xfId="4742" xr:uid="{00000000-0005-0000-0000-00003C640000}"/>
    <cellStyle name="SAPBEXHLevel2 3 2 10 2" xfId="14604" xr:uid="{00000000-0005-0000-0000-00003D640000}"/>
    <cellStyle name="SAPBEXHLevel2 3 2 10 2 2" xfId="38559" xr:uid="{00000000-0005-0000-0000-00003E640000}"/>
    <cellStyle name="SAPBEXHLevel2 3 2 10 2 3" xfId="45477" xr:uid="{00000000-0005-0000-0000-00003F640000}"/>
    <cellStyle name="SAPBEXHLevel2 3 2 10 2 4" xfId="48192" xr:uid="{00000000-0005-0000-0000-000040640000}"/>
    <cellStyle name="SAPBEXHLevel2 3 2 10 3" xfId="21653" xr:uid="{00000000-0005-0000-0000-000041640000}"/>
    <cellStyle name="SAPBEXHLevel2 3 2 10 4" xfId="28123" xr:uid="{00000000-0005-0000-0000-000042640000}"/>
    <cellStyle name="SAPBEXHLevel2 3 2 10 5" xfId="34893" xr:uid="{00000000-0005-0000-0000-000043640000}"/>
    <cellStyle name="SAPBEXHLevel2 3 2 10 6" xfId="41931" xr:uid="{00000000-0005-0000-0000-000044640000}"/>
    <cellStyle name="SAPBEXHLevel2 3 2 10 7" xfId="49011" xr:uid="{00000000-0005-0000-0000-000045640000}"/>
    <cellStyle name="SAPBEXHLevel2 3 2 11" xfId="6611" xr:uid="{00000000-0005-0000-0000-000046640000}"/>
    <cellStyle name="SAPBEXHLevel2 3 2 11 2" xfId="16454" xr:uid="{00000000-0005-0000-0000-000047640000}"/>
    <cellStyle name="SAPBEXHLevel2 3 2 11 2 2" xfId="39015" xr:uid="{00000000-0005-0000-0000-000048640000}"/>
    <cellStyle name="SAPBEXHLevel2 3 2 11 2 3" xfId="45933" xr:uid="{00000000-0005-0000-0000-000049640000}"/>
    <cellStyle name="SAPBEXHLevel2 3 2 11 2 4" xfId="50774" xr:uid="{00000000-0005-0000-0000-00004A640000}"/>
    <cellStyle name="SAPBEXHLevel2 3 2 11 3" xfId="23458" xr:uid="{00000000-0005-0000-0000-00004B640000}"/>
    <cellStyle name="SAPBEXHLevel2 3 2 11 4" xfId="29907" xr:uid="{00000000-0005-0000-0000-00004C640000}"/>
    <cellStyle name="SAPBEXHLevel2 3 2 11 5" xfId="35352" xr:uid="{00000000-0005-0000-0000-00004D640000}"/>
    <cellStyle name="SAPBEXHLevel2 3 2 11 6" xfId="42387" xr:uid="{00000000-0005-0000-0000-00004E640000}"/>
    <cellStyle name="SAPBEXHLevel2 3 2 11 7" xfId="50369" xr:uid="{00000000-0005-0000-0000-00004F640000}"/>
    <cellStyle name="SAPBEXHLevel2 3 2 12" xfId="5506" xr:uid="{00000000-0005-0000-0000-000050640000}"/>
    <cellStyle name="SAPBEXHLevel2 3 2 12 2" xfId="15362" xr:uid="{00000000-0005-0000-0000-000051640000}"/>
    <cellStyle name="SAPBEXHLevel2 3 2 12 2 2" xfId="38888" xr:uid="{00000000-0005-0000-0000-000052640000}"/>
    <cellStyle name="SAPBEXHLevel2 3 2 12 2 3" xfId="45806" xr:uid="{00000000-0005-0000-0000-000053640000}"/>
    <cellStyle name="SAPBEXHLevel2 3 2 12 2 4" xfId="48526" xr:uid="{00000000-0005-0000-0000-000054640000}"/>
    <cellStyle name="SAPBEXHLevel2 3 2 12 3" xfId="22398" xr:uid="{00000000-0005-0000-0000-000055640000}"/>
    <cellStyle name="SAPBEXHLevel2 3 2 12 4" xfId="28860" xr:uid="{00000000-0005-0000-0000-000056640000}"/>
    <cellStyle name="SAPBEXHLevel2 3 2 12 5" xfId="35224" xr:uid="{00000000-0005-0000-0000-000057640000}"/>
    <cellStyle name="SAPBEXHLevel2 3 2 12 6" xfId="42260" xr:uid="{00000000-0005-0000-0000-000058640000}"/>
    <cellStyle name="SAPBEXHLevel2 3 2 12 7" xfId="51423" xr:uid="{00000000-0005-0000-0000-000059640000}"/>
    <cellStyle name="SAPBEXHLevel2 3 2 13" xfId="6406" xr:uid="{00000000-0005-0000-0000-00005A640000}"/>
    <cellStyle name="SAPBEXHLevel2 3 2 13 2" xfId="16251" xr:uid="{00000000-0005-0000-0000-00005B640000}"/>
    <cellStyle name="SAPBEXHLevel2 3 2 13 2 2" xfId="39883" xr:uid="{00000000-0005-0000-0000-00005C640000}"/>
    <cellStyle name="SAPBEXHLevel2 3 2 13 2 3" xfId="46801" xr:uid="{00000000-0005-0000-0000-00005D640000}"/>
    <cellStyle name="SAPBEXHLevel2 3 2 13 2 4" xfId="49572" xr:uid="{00000000-0005-0000-0000-00005E640000}"/>
    <cellStyle name="SAPBEXHLevel2 3 2 13 3" xfId="23258" xr:uid="{00000000-0005-0000-0000-00005F640000}"/>
    <cellStyle name="SAPBEXHLevel2 3 2 13 4" xfId="29710" xr:uid="{00000000-0005-0000-0000-000060640000}"/>
    <cellStyle name="SAPBEXHLevel2 3 2 13 5" xfId="36268" xr:uid="{00000000-0005-0000-0000-000061640000}"/>
    <cellStyle name="SAPBEXHLevel2 3 2 13 6" xfId="43255" xr:uid="{00000000-0005-0000-0000-000062640000}"/>
    <cellStyle name="SAPBEXHLevel2 3 2 13 7" xfId="51291" xr:uid="{00000000-0005-0000-0000-000063640000}"/>
    <cellStyle name="SAPBEXHLevel2 3 2 14" xfId="6064" xr:uid="{00000000-0005-0000-0000-000064640000}"/>
    <cellStyle name="SAPBEXHLevel2 3 2 14 2" xfId="15912" xr:uid="{00000000-0005-0000-0000-000065640000}"/>
    <cellStyle name="SAPBEXHLevel2 3 2 14 2 2" xfId="39173" xr:uid="{00000000-0005-0000-0000-000066640000}"/>
    <cellStyle name="SAPBEXHLevel2 3 2 14 2 3" xfId="46091" xr:uid="{00000000-0005-0000-0000-000067640000}"/>
    <cellStyle name="SAPBEXHLevel2 3 2 14 2 4" xfId="48026" xr:uid="{00000000-0005-0000-0000-000068640000}"/>
    <cellStyle name="SAPBEXHLevel2 3 2 14 3" xfId="22932" xr:uid="{00000000-0005-0000-0000-000069640000}"/>
    <cellStyle name="SAPBEXHLevel2 3 2 14 4" xfId="29391" xr:uid="{00000000-0005-0000-0000-00006A640000}"/>
    <cellStyle name="SAPBEXHLevel2 3 2 14 5" xfId="35537" xr:uid="{00000000-0005-0000-0000-00006B640000}"/>
    <cellStyle name="SAPBEXHLevel2 3 2 14 6" xfId="42545" xr:uid="{00000000-0005-0000-0000-00006C640000}"/>
    <cellStyle name="SAPBEXHLevel2 3 2 14 7" xfId="52193" xr:uid="{00000000-0005-0000-0000-00006D640000}"/>
    <cellStyle name="SAPBEXHLevel2 3 2 15" xfId="7266" xr:uid="{00000000-0005-0000-0000-00006E640000}"/>
    <cellStyle name="SAPBEXHLevel2 3 2 15 2" xfId="17053" xr:uid="{00000000-0005-0000-0000-00006F640000}"/>
    <cellStyle name="SAPBEXHLevel2 3 2 15 2 2" xfId="39777" xr:uid="{00000000-0005-0000-0000-000070640000}"/>
    <cellStyle name="SAPBEXHLevel2 3 2 15 2 3" xfId="46695" xr:uid="{00000000-0005-0000-0000-000071640000}"/>
    <cellStyle name="SAPBEXHLevel2 3 2 15 2 4" xfId="50056" xr:uid="{00000000-0005-0000-0000-000072640000}"/>
    <cellStyle name="SAPBEXHLevel2 3 2 15 3" xfId="24016" xr:uid="{00000000-0005-0000-0000-000073640000}"/>
    <cellStyle name="SAPBEXHLevel2 3 2 15 4" xfId="30447" xr:uid="{00000000-0005-0000-0000-000074640000}"/>
    <cellStyle name="SAPBEXHLevel2 3 2 15 5" xfId="36158" xr:uid="{00000000-0005-0000-0000-000075640000}"/>
    <cellStyle name="SAPBEXHLevel2 3 2 15 6" xfId="43149" xr:uid="{00000000-0005-0000-0000-000076640000}"/>
    <cellStyle name="SAPBEXHLevel2 3 2 15 7" xfId="52677" xr:uid="{00000000-0005-0000-0000-000077640000}"/>
    <cellStyle name="SAPBEXHLevel2 3 2 16" xfId="7067" xr:uid="{00000000-0005-0000-0000-000078640000}"/>
    <cellStyle name="SAPBEXHLevel2 3 2 16 2" xfId="16857" xr:uid="{00000000-0005-0000-0000-000079640000}"/>
    <cellStyle name="SAPBEXHLevel2 3 2 16 2 2" xfId="39604" xr:uid="{00000000-0005-0000-0000-00007A640000}"/>
    <cellStyle name="SAPBEXHLevel2 3 2 16 2 3" xfId="46522" xr:uid="{00000000-0005-0000-0000-00007B640000}"/>
    <cellStyle name="SAPBEXHLevel2 3 2 16 2 4" xfId="51760" xr:uid="{00000000-0005-0000-0000-00007C640000}"/>
    <cellStyle name="SAPBEXHLevel2 3 2 16 3" xfId="23822" xr:uid="{00000000-0005-0000-0000-00007D640000}"/>
    <cellStyle name="SAPBEXHLevel2 3 2 16 4" xfId="30258" xr:uid="{00000000-0005-0000-0000-00007E640000}"/>
    <cellStyle name="SAPBEXHLevel2 3 2 16 5" xfId="35977" xr:uid="{00000000-0005-0000-0000-00007F640000}"/>
    <cellStyle name="SAPBEXHLevel2 3 2 16 6" xfId="42976" xr:uid="{00000000-0005-0000-0000-000080640000}"/>
    <cellStyle name="SAPBEXHLevel2 3 2 16 7" xfId="52051" xr:uid="{00000000-0005-0000-0000-000081640000}"/>
    <cellStyle name="SAPBEXHLevel2 3 2 17" xfId="7021" xr:uid="{00000000-0005-0000-0000-000082640000}"/>
    <cellStyle name="SAPBEXHLevel2 3 2 17 2" xfId="16811" xr:uid="{00000000-0005-0000-0000-000083640000}"/>
    <cellStyle name="SAPBEXHLevel2 3 2 17 2 2" xfId="40148" xr:uid="{00000000-0005-0000-0000-000084640000}"/>
    <cellStyle name="SAPBEXHLevel2 3 2 17 2 3" xfId="47066" xr:uid="{00000000-0005-0000-0000-000085640000}"/>
    <cellStyle name="SAPBEXHLevel2 3 2 17 2 4" xfId="47644" xr:uid="{00000000-0005-0000-0000-000086640000}"/>
    <cellStyle name="SAPBEXHLevel2 3 2 17 3" xfId="23778" xr:uid="{00000000-0005-0000-0000-000087640000}"/>
    <cellStyle name="SAPBEXHLevel2 3 2 17 4" xfId="30214" xr:uid="{00000000-0005-0000-0000-000088640000}"/>
    <cellStyle name="SAPBEXHLevel2 3 2 17 5" xfId="36563" xr:uid="{00000000-0005-0000-0000-000089640000}"/>
    <cellStyle name="SAPBEXHLevel2 3 2 17 6" xfId="43520" xr:uid="{00000000-0005-0000-0000-00008A640000}"/>
    <cellStyle name="SAPBEXHLevel2 3 2 17 7" xfId="54534" xr:uid="{00000000-0005-0000-0000-00008B640000}"/>
    <cellStyle name="SAPBEXHLevel2 3 2 18" xfId="5828" xr:uid="{00000000-0005-0000-0000-00008C640000}"/>
    <cellStyle name="SAPBEXHLevel2 3 2 18 2" xfId="15681" xr:uid="{00000000-0005-0000-0000-00008D640000}"/>
    <cellStyle name="SAPBEXHLevel2 3 2 18 2 2" xfId="39749" xr:uid="{00000000-0005-0000-0000-00008E640000}"/>
    <cellStyle name="SAPBEXHLevel2 3 2 18 2 3" xfId="46667" xr:uid="{00000000-0005-0000-0000-00008F640000}"/>
    <cellStyle name="SAPBEXHLevel2 3 2 18 2 4" xfId="49447" xr:uid="{00000000-0005-0000-0000-000090640000}"/>
    <cellStyle name="SAPBEXHLevel2 3 2 18 3" xfId="22707" xr:uid="{00000000-0005-0000-0000-000091640000}"/>
    <cellStyle name="SAPBEXHLevel2 3 2 18 4" xfId="29168" xr:uid="{00000000-0005-0000-0000-000092640000}"/>
    <cellStyle name="SAPBEXHLevel2 3 2 18 5" xfId="36127" xr:uid="{00000000-0005-0000-0000-000093640000}"/>
    <cellStyle name="SAPBEXHLevel2 3 2 18 6" xfId="43121" xr:uid="{00000000-0005-0000-0000-000094640000}"/>
    <cellStyle name="SAPBEXHLevel2 3 2 18 7" xfId="50414" xr:uid="{00000000-0005-0000-0000-000095640000}"/>
    <cellStyle name="SAPBEXHLevel2 3 2 19" xfId="6098" xr:uid="{00000000-0005-0000-0000-000096640000}"/>
    <cellStyle name="SAPBEXHLevel2 3 2 19 2" xfId="15946" xr:uid="{00000000-0005-0000-0000-000097640000}"/>
    <cellStyle name="SAPBEXHLevel2 3 2 19 2 2" xfId="39212" xr:uid="{00000000-0005-0000-0000-000098640000}"/>
    <cellStyle name="SAPBEXHLevel2 3 2 19 2 3" xfId="46130" xr:uid="{00000000-0005-0000-0000-000099640000}"/>
    <cellStyle name="SAPBEXHLevel2 3 2 19 2 4" xfId="49717" xr:uid="{00000000-0005-0000-0000-00009A640000}"/>
    <cellStyle name="SAPBEXHLevel2 3 2 19 3" xfId="22966" xr:uid="{00000000-0005-0000-0000-00009B640000}"/>
    <cellStyle name="SAPBEXHLevel2 3 2 19 4" xfId="29425" xr:uid="{00000000-0005-0000-0000-00009C640000}"/>
    <cellStyle name="SAPBEXHLevel2 3 2 19 5" xfId="35576" xr:uid="{00000000-0005-0000-0000-00009D640000}"/>
    <cellStyle name="SAPBEXHLevel2 3 2 19 6" xfId="42584" xr:uid="{00000000-0005-0000-0000-00009E640000}"/>
    <cellStyle name="SAPBEXHLevel2 3 2 19 7" xfId="50396" xr:uid="{00000000-0005-0000-0000-00009F640000}"/>
    <cellStyle name="SAPBEXHLevel2 3 2 2" xfId="2675" xr:uid="{00000000-0005-0000-0000-0000A0640000}"/>
    <cellStyle name="SAPBEXHLevel2 3 2 2 2" xfId="12908" xr:uid="{00000000-0005-0000-0000-0000A1640000}"/>
    <cellStyle name="SAPBEXHLevel2 3 2 2 2 2" xfId="20311" xr:uid="{00000000-0005-0000-0000-0000A2640000}"/>
    <cellStyle name="SAPBEXHLevel2 3 2 2 2 3" xfId="26921" xr:uid="{00000000-0005-0000-0000-0000A3640000}"/>
    <cellStyle name="SAPBEXHLevel2 3 2 2 2 4" xfId="37236" xr:uid="{00000000-0005-0000-0000-0000A4640000}"/>
    <cellStyle name="SAPBEXHLevel2 3 2 2 2 5" xfId="44182" xr:uid="{00000000-0005-0000-0000-0000A5640000}"/>
    <cellStyle name="SAPBEXHLevel2 3 2 2 2 6" xfId="51658" xr:uid="{00000000-0005-0000-0000-0000A6640000}"/>
    <cellStyle name="SAPBEXHLevel2 3 2 2 3" xfId="10500" xr:uid="{00000000-0005-0000-0000-0000A7640000}"/>
    <cellStyle name="SAPBEXHLevel2 3 2 2 4" xfId="9081" xr:uid="{00000000-0005-0000-0000-0000A8640000}"/>
    <cellStyle name="SAPBEXHLevel2 3 2 2 5" xfId="20442" xr:uid="{00000000-0005-0000-0000-0000A9640000}"/>
    <cellStyle name="SAPBEXHLevel2 3 2 2 6" xfId="33488" xr:uid="{00000000-0005-0000-0000-0000AA640000}"/>
    <cellStyle name="SAPBEXHLevel2 3 2 2 7" xfId="40624" xr:uid="{00000000-0005-0000-0000-0000AB640000}"/>
    <cellStyle name="SAPBEXHLevel2 3 2 2 8" xfId="54092" xr:uid="{00000000-0005-0000-0000-0000AC640000}"/>
    <cellStyle name="SAPBEXHLevel2 3 2 20" xfId="7313" xr:uid="{00000000-0005-0000-0000-0000AD640000}"/>
    <cellStyle name="SAPBEXHLevel2 3 2 20 2" xfId="17099" xr:uid="{00000000-0005-0000-0000-0000AE640000}"/>
    <cellStyle name="SAPBEXHLevel2 3 2 20 2 2" xfId="40110" xr:uid="{00000000-0005-0000-0000-0000AF640000}"/>
    <cellStyle name="SAPBEXHLevel2 3 2 20 2 3" xfId="47028" xr:uid="{00000000-0005-0000-0000-0000B0640000}"/>
    <cellStyle name="SAPBEXHLevel2 3 2 20 2 4" xfId="49968" xr:uid="{00000000-0005-0000-0000-0000B1640000}"/>
    <cellStyle name="SAPBEXHLevel2 3 2 20 3" xfId="24061" xr:uid="{00000000-0005-0000-0000-0000B2640000}"/>
    <cellStyle name="SAPBEXHLevel2 3 2 20 4" xfId="30491" xr:uid="{00000000-0005-0000-0000-0000B3640000}"/>
    <cellStyle name="SAPBEXHLevel2 3 2 20 5" xfId="36525" xr:uid="{00000000-0005-0000-0000-0000B4640000}"/>
    <cellStyle name="SAPBEXHLevel2 3 2 20 6" xfId="43482" xr:uid="{00000000-0005-0000-0000-0000B5640000}"/>
    <cellStyle name="SAPBEXHLevel2 3 2 20 7" xfId="52222" xr:uid="{00000000-0005-0000-0000-0000B6640000}"/>
    <cellStyle name="SAPBEXHLevel2 3 2 21" xfId="6542" xr:uid="{00000000-0005-0000-0000-0000B7640000}"/>
    <cellStyle name="SAPBEXHLevel2 3 2 21 2" xfId="16385" xr:uid="{00000000-0005-0000-0000-0000B8640000}"/>
    <cellStyle name="SAPBEXHLevel2 3 2 21 2 2" xfId="40477" xr:uid="{00000000-0005-0000-0000-0000B9640000}"/>
    <cellStyle name="SAPBEXHLevel2 3 2 21 2 3" xfId="47395" xr:uid="{00000000-0005-0000-0000-0000BA640000}"/>
    <cellStyle name="SAPBEXHLevel2 3 2 21 2 4" xfId="47598" xr:uid="{00000000-0005-0000-0000-0000BB640000}"/>
    <cellStyle name="SAPBEXHLevel2 3 2 21 3" xfId="23392" xr:uid="{00000000-0005-0000-0000-0000BC640000}"/>
    <cellStyle name="SAPBEXHLevel2 3 2 21 4" xfId="29842" xr:uid="{00000000-0005-0000-0000-0000BD640000}"/>
    <cellStyle name="SAPBEXHLevel2 3 2 21 5" xfId="36893" xr:uid="{00000000-0005-0000-0000-0000BE640000}"/>
    <cellStyle name="SAPBEXHLevel2 3 2 21 6" xfId="43849" xr:uid="{00000000-0005-0000-0000-0000BF640000}"/>
    <cellStyle name="SAPBEXHLevel2 3 2 21 7" xfId="52437" xr:uid="{00000000-0005-0000-0000-0000C0640000}"/>
    <cellStyle name="SAPBEXHLevel2 3 2 22" xfId="5857" xr:uid="{00000000-0005-0000-0000-0000C1640000}"/>
    <cellStyle name="SAPBEXHLevel2 3 2 22 2" xfId="15710" xr:uid="{00000000-0005-0000-0000-0000C2640000}"/>
    <cellStyle name="SAPBEXHLevel2 3 2 22 3" xfId="22735" xr:uid="{00000000-0005-0000-0000-0000C3640000}"/>
    <cellStyle name="SAPBEXHLevel2 3 2 22 4" xfId="29196" xr:uid="{00000000-0005-0000-0000-0000C4640000}"/>
    <cellStyle name="SAPBEXHLevel2 3 2 22 5" xfId="37147" xr:uid="{00000000-0005-0000-0000-0000C5640000}"/>
    <cellStyle name="SAPBEXHLevel2 3 2 22 6" xfId="44093" xr:uid="{00000000-0005-0000-0000-0000C6640000}"/>
    <cellStyle name="SAPBEXHLevel2 3 2 22 7" xfId="53461" xr:uid="{00000000-0005-0000-0000-0000C7640000}"/>
    <cellStyle name="SAPBEXHLevel2 3 2 23" xfId="8451" xr:uid="{00000000-0005-0000-0000-0000C8640000}"/>
    <cellStyle name="SAPBEXHLevel2 3 2 23 2" xfId="18235" xr:uid="{00000000-0005-0000-0000-0000C9640000}"/>
    <cellStyle name="SAPBEXHLevel2 3 2 23 3" xfId="25172" xr:uid="{00000000-0005-0000-0000-0000CA640000}"/>
    <cellStyle name="SAPBEXHLevel2 3 2 23 4" xfId="31585" xr:uid="{00000000-0005-0000-0000-0000CB640000}"/>
    <cellStyle name="SAPBEXHLevel2 3 2 24" xfId="7972" xr:uid="{00000000-0005-0000-0000-0000CC640000}"/>
    <cellStyle name="SAPBEXHLevel2 3 2 24 2" xfId="17756" xr:uid="{00000000-0005-0000-0000-0000CD640000}"/>
    <cellStyle name="SAPBEXHLevel2 3 2 24 3" xfId="24705" xr:uid="{00000000-0005-0000-0000-0000CE640000}"/>
    <cellStyle name="SAPBEXHLevel2 3 2 24 4" xfId="31126" xr:uid="{00000000-0005-0000-0000-0000CF640000}"/>
    <cellStyle name="SAPBEXHLevel2 3 2 25" xfId="7711" xr:uid="{00000000-0005-0000-0000-0000D0640000}"/>
    <cellStyle name="SAPBEXHLevel2 3 2 25 2" xfId="17496" xr:uid="{00000000-0005-0000-0000-0000D1640000}"/>
    <cellStyle name="SAPBEXHLevel2 3 2 25 3" xfId="24453" xr:uid="{00000000-0005-0000-0000-0000D2640000}"/>
    <cellStyle name="SAPBEXHLevel2 3 2 25 4" xfId="30879" xr:uid="{00000000-0005-0000-0000-0000D3640000}"/>
    <cellStyle name="SAPBEXHLevel2 3 2 26" xfId="8230" xr:uid="{00000000-0005-0000-0000-0000D4640000}"/>
    <cellStyle name="SAPBEXHLevel2 3 2 26 2" xfId="18014" xr:uid="{00000000-0005-0000-0000-0000D5640000}"/>
    <cellStyle name="SAPBEXHLevel2 3 2 26 3" xfId="24957" xr:uid="{00000000-0005-0000-0000-0000D6640000}"/>
    <cellStyle name="SAPBEXHLevel2 3 2 26 4" xfId="31376" xr:uid="{00000000-0005-0000-0000-0000D7640000}"/>
    <cellStyle name="SAPBEXHLevel2 3 2 27" xfId="7844" xr:uid="{00000000-0005-0000-0000-0000D8640000}"/>
    <cellStyle name="SAPBEXHLevel2 3 2 27 2" xfId="17628" xr:uid="{00000000-0005-0000-0000-0000D9640000}"/>
    <cellStyle name="SAPBEXHLevel2 3 2 27 3" xfId="24582" xr:uid="{00000000-0005-0000-0000-0000DA640000}"/>
    <cellStyle name="SAPBEXHLevel2 3 2 27 4" xfId="31005" xr:uid="{00000000-0005-0000-0000-0000DB640000}"/>
    <cellStyle name="SAPBEXHLevel2 3 2 28" xfId="8104" xr:uid="{00000000-0005-0000-0000-0000DC640000}"/>
    <cellStyle name="SAPBEXHLevel2 3 2 28 2" xfId="17888" xr:uid="{00000000-0005-0000-0000-0000DD640000}"/>
    <cellStyle name="SAPBEXHLevel2 3 2 28 3" xfId="24834" xr:uid="{00000000-0005-0000-0000-0000DE640000}"/>
    <cellStyle name="SAPBEXHLevel2 3 2 28 4" xfId="31254" xr:uid="{00000000-0005-0000-0000-0000DF640000}"/>
    <cellStyle name="SAPBEXHLevel2 3 2 29" xfId="8818" xr:uid="{00000000-0005-0000-0000-0000E0640000}"/>
    <cellStyle name="SAPBEXHLevel2 3 2 29 2" xfId="18601" xr:uid="{00000000-0005-0000-0000-0000E1640000}"/>
    <cellStyle name="SAPBEXHLevel2 3 2 29 3" xfId="25530" xr:uid="{00000000-0005-0000-0000-0000E2640000}"/>
    <cellStyle name="SAPBEXHLevel2 3 2 29 4" xfId="31941" xr:uid="{00000000-0005-0000-0000-0000E3640000}"/>
    <cellStyle name="SAPBEXHLevel2 3 2 3" xfId="3758" xr:uid="{00000000-0005-0000-0000-0000E4640000}"/>
    <cellStyle name="SAPBEXHLevel2 3 2 3 2" xfId="13680" xr:uid="{00000000-0005-0000-0000-0000E5640000}"/>
    <cellStyle name="SAPBEXHLevel2 3 2 3 2 2" xfId="37238" xr:uid="{00000000-0005-0000-0000-0000E6640000}"/>
    <cellStyle name="SAPBEXHLevel2 3 2 3 2 3" xfId="44184" xr:uid="{00000000-0005-0000-0000-0000E7640000}"/>
    <cellStyle name="SAPBEXHLevel2 3 2 3 2 4" xfId="51781" xr:uid="{00000000-0005-0000-0000-0000E8640000}"/>
    <cellStyle name="SAPBEXHLevel2 3 2 3 3" xfId="20834" xr:uid="{00000000-0005-0000-0000-0000E9640000}"/>
    <cellStyle name="SAPBEXHLevel2 3 2 3 4" xfId="27333" xr:uid="{00000000-0005-0000-0000-0000EA640000}"/>
    <cellStyle name="SAPBEXHLevel2 3 2 3 5" xfId="33490" xr:uid="{00000000-0005-0000-0000-0000EB640000}"/>
    <cellStyle name="SAPBEXHLevel2 3 2 3 6" xfId="40626" xr:uid="{00000000-0005-0000-0000-0000EC640000}"/>
    <cellStyle name="SAPBEXHLevel2 3 2 3 7" xfId="53930" xr:uid="{00000000-0005-0000-0000-0000ED640000}"/>
    <cellStyle name="SAPBEXHLevel2 3 2 30" xfId="11700" xr:uid="{00000000-0005-0000-0000-0000EE640000}"/>
    <cellStyle name="SAPBEXHLevel2 3 2 30 2" xfId="19159" xr:uid="{00000000-0005-0000-0000-0000EF640000}"/>
    <cellStyle name="SAPBEXHLevel2 3 2 30 3" xfId="25791" xr:uid="{00000000-0005-0000-0000-0000F0640000}"/>
    <cellStyle name="SAPBEXHLevel2 3 2 31" xfId="9433" xr:uid="{00000000-0005-0000-0000-0000F1640000}"/>
    <cellStyle name="SAPBEXHLevel2 3 2 32" xfId="11499" xr:uid="{00000000-0005-0000-0000-0000F2640000}"/>
    <cellStyle name="SAPBEXHLevel2 3 2 33" xfId="32194" xr:uid="{00000000-0005-0000-0000-0000F3640000}"/>
    <cellStyle name="SAPBEXHLevel2 3 2 34" xfId="32126" xr:uid="{00000000-0005-0000-0000-0000F4640000}"/>
    <cellStyle name="SAPBEXHLevel2 3 2 35" xfId="47870" xr:uid="{00000000-0005-0000-0000-0000F5640000}"/>
    <cellStyle name="SAPBEXHLevel2 3 2 4" xfId="4023" xr:uid="{00000000-0005-0000-0000-0000F6640000}"/>
    <cellStyle name="SAPBEXHLevel2 3 2 4 2" xfId="13910" xr:uid="{00000000-0005-0000-0000-0000F7640000}"/>
    <cellStyle name="SAPBEXHLevel2 3 2 4 2 2" xfId="37456" xr:uid="{00000000-0005-0000-0000-0000F8640000}"/>
    <cellStyle name="SAPBEXHLevel2 3 2 4 2 3" xfId="44401" xr:uid="{00000000-0005-0000-0000-0000F9640000}"/>
    <cellStyle name="SAPBEXHLevel2 3 2 4 2 4" xfId="53921" xr:uid="{00000000-0005-0000-0000-0000FA640000}"/>
    <cellStyle name="SAPBEXHLevel2 3 2 4 3" xfId="21006" xr:uid="{00000000-0005-0000-0000-0000FB640000}"/>
    <cellStyle name="SAPBEXHLevel2 3 2 4 4" xfId="27502" xr:uid="{00000000-0005-0000-0000-0000FC640000}"/>
    <cellStyle name="SAPBEXHLevel2 3 2 4 5" xfId="33714" xr:uid="{00000000-0005-0000-0000-0000FD640000}"/>
    <cellStyle name="SAPBEXHLevel2 3 2 4 6" xfId="40849" xr:uid="{00000000-0005-0000-0000-0000FE640000}"/>
    <cellStyle name="SAPBEXHLevel2 3 2 4 7" xfId="54485" xr:uid="{00000000-0005-0000-0000-0000FF640000}"/>
    <cellStyle name="SAPBEXHLevel2 3 2 5" xfId="4987" xr:uid="{00000000-0005-0000-0000-000000650000}"/>
    <cellStyle name="SAPBEXHLevel2 3 2 5 2" xfId="14844" xr:uid="{00000000-0005-0000-0000-000001650000}"/>
    <cellStyle name="SAPBEXHLevel2 3 2 5 2 2" xfId="37518" xr:uid="{00000000-0005-0000-0000-000002650000}"/>
    <cellStyle name="SAPBEXHLevel2 3 2 5 2 3" xfId="44462" xr:uid="{00000000-0005-0000-0000-000003650000}"/>
    <cellStyle name="SAPBEXHLevel2 3 2 5 2 4" xfId="53975" xr:uid="{00000000-0005-0000-0000-000004650000}"/>
    <cellStyle name="SAPBEXHLevel2 3 2 5 3" xfId="21890" xr:uid="{00000000-0005-0000-0000-000005650000}"/>
    <cellStyle name="SAPBEXHLevel2 3 2 5 4" xfId="28354" xr:uid="{00000000-0005-0000-0000-000006650000}"/>
    <cellStyle name="SAPBEXHLevel2 3 2 5 5" xfId="33777" xr:uid="{00000000-0005-0000-0000-000007650000}"/>
    <cellStyle name="SAPBEXHLevel2 3 2 5 6" xfId="40911" xr:uid="{00000000-0005-0000-0000-000008650000}"/>
    <cellStyle name="SAPBEXHLevel2 3 2 5 7" xfId="52925" xr:uid="{00000000-0005-0000-0000-000009650000}"/>
    <cellStyle name="SAPBEXHLevel2 3 2 6" xfId="4191" xr:uid="{00000000-0005-0000-0000-00000A650000}"/>
    <cellStyle name="SAPBEXHLevel2 3 2 6 2" xfId="14054" xr:uid="{00000000-0005-0000-0000-00000B650000}"/>
    <cellStyle name="SAPBEXHLevel2 3 2 6 2 2" xfId="37542" xr:uid="{00000000-0005-0000-0000-00000C650000}"/>
    <cellStyle name="SAPBEXHLevel2 3 2 6 2 3" xfId="44486" xr:uid="{00000000-0005-0000-0000-00000D650000}"/>
    <cellStyle name="SAPBEXHLevel2 3 2 6 2 4" xfId="53467" xr:uid="{00000000-0005-0000-0000-00000E650000}"/>
    <cellStyle name="SAPBEXHLevel2 3 2 6 3" xfId="21116" xr:uid="{00000000-0005-0000-0000-00000F650000}"/>
    <cellStyle name="SAPBEXHLevel2 3 2 6 4" xfId="27591" xr:uid="{00000000-0005-0000-0000-000010650000}"/>
    <cellStyle name="SAPBEXHLevel2 3 2 6 5" xfId="33801" xr:uid="{00000000-0005-0000-0000-000011650000}"/>
    <cellStyle name="SAPBEXHLevel2 3 2 6 6" xfId="40935" xr:uid="{00000000-0005-0000-0000-000012650000}"/>
    <cellStyle name="SAPBEXHLevel2 3 2 6 7" xfId="53924" xr:uid="{00000000-0005-0000-0000-000013650000}"/>
    <cellStyle name="SAPBEXHLevel2 3 2 7" xfId="5112" xr:uid="{00000000-0005-0000-0000-000014650000}"/>
    <cellStyle name="SAPBEXHLevel2 3 2 7 2" xfId="14969" xr:uid="{00000000-0005-0000-0000-000015650000}"/>
    <cellStyle name="SAPBEXHLevel2 3 2 7 2 2" xfId="37953" xr:uid="{00000000-0005-0000-0000-000016650000}"/>
    <cellStyle name="SAPBEXHLevel2 3 2 7 2 3" xfId="44891" xr:uid="{00000000-0005-0000-0000-000017650000}"/>
    <cellStyle name="SAPBEXHLevel2 3 2 7 2 4" xfId="53199" xr:uid="{00000000-0005-0000-0000-000018650000}"/>
    <cellStyle name="SAPBEXHLevel2 3 2 7 3" xfId="22012" xr:uid="{00000000-0005-0000-0000-000019650000}"/>
    <cellStyle name="SAPBEXHLevel2 3 2 7 4" xfId="28475" xr:uid="{00000000-0005-0000-0000-00001A650000}"/>
    <cellStyle name="SAPBEXHLevel2 3 2 7 5" xfId="34211" xr:uid="{00000000-0005-0000-0000-00001B650000}"/>
    <cellStyle name="SAPBEXHLevel2 3 2 7 6" xfId="41341" xr:uid="{00000000-0005-0000-0000-00001C650000}"/>
    <cellStyle name="SAPBEXHLevel2 3 2 7 7" xfId="52618" xr:uid="{00000000-0005-0000-0000-00001D650000}"/>
    <cellStyle name="SAPBEXHLevel2 3 2 8" xfId="5181" xr:uid="{00000000-0005-0000-0000-00001E650000}"/>
    <cellStyle name="SAPBEXHLevel2 3 2 8 2" xfId="15038" xr:uid="{00000000-0005-0000-0000-00001F650000}"/>
    <cellStyle name="SAPBEXHLevel2 3 2 8 2 2" xfId="38371" xr:uid="{00000000-0005-0000-0000-000020650000}"/>
    <cellStyle name="SAPBEXHLevel2 3 2 8 2 3" xfId="45289" xr:uid="{00000000-0005-0000-0000-000021650000}"/>
    <cellStyle name="SAPBEXHLevel2 3 2 8 2 4" xfId="49740" xr:uid="{00000000-0005-0000-0000-000022650000}"/>
    <cellStyle name="SAPBEXHLevel2 3 2 8 3" xfId="22080" xr:uid="{00000000-0005-0000-0000-000023650000}"/>
    <cellStyle name="SAPBEXHLevel2 3 2 8 4" xfId="28543" xr:uid="{00000000-0005-0000-0000-000024650000}"/>
    <cellStyle name="SAPBEXHLevel2 3 2 8 5" xfId="34705" xr:uid="{00000000-0005-0000-0000-000025650000}"/>
    <cellStyle name="SAPBEXHLevel2 3 2 8 6" xfId="41743" xr:uid="{00000000-0005-0000-0000-000026650000}"/>
    <cellStyle name="SAPBEXHLevel2 3 2 8 7" xfId="53046" xr:uid="{00000000-0005-0000-0000-000027650000}"/>
    <cellStyle name="SAPBEXHLevel2 3 2 9" xfId="5379" xr:uid="{00000000-0005-0000-0000-000028650000}"/>
    <cellStyle name="SAPBEXHLevel2 3 2 9 2" xfId="15236" xr:uid="{00000000-0005-0000-0000-000029650000}"/>
    <cellStyle name="SAPBEXHLevel2 3 2 9 2 2" xfId="37808" xr:uid="{00000000-0005-0000-0000-00002A650000}"/>
    <cellStyle name="SAPBEXHLevel2 3 2 9 2 3" xfId="44749" xr:uid="{00000000-0005-0000-0000-00002B650000}"/>
    <cellStyle name="SAPBEXHLevel2 3 2 9 2 4" xfId="54603" xr:uid="{00000000-0005-0000-0000-00002C650000}"/>
    <cellStyle name="SAPBEXHLevel2 3 2 9 3" xfId="22277" xr:uid="{00000000-0005-0000-0000-00002D650000}"/>
    <cellStyle name="SAPBEXHLevel2 3 2 9 4" xfId="28739" xr:uid="{00000000-0005-0000-0000-00002E650000}"/>
    <cellStyle name="SAPBEXHLevel2 3 2 9 5" xfId="34066" xr:uid="{00000000-0005-0000-0000-00002F650000}"/>
    <cellStyle name="SAPBEXHLevel2 3 2 9 6" xfId="41198" xr:uid="{00000000-0005-0000-0000-000030650000}"/>
    <cellStyle name="SAPBEXHLevel2 3 2 9 7" xfId="51933" xr:uid="{00000000-0005-0000-0000-000031650000}"/>
    <cellStyle name="SAPBEXHLevel2 3 20" xfId="8062" xr:uid="{00000000-0005-0000-0000-000032650000}"/>
    <cellStyle name="SAPBEXHLevel2 3 20 2" xfId="17846" xr:uid="{00000000-0005-0000-0000-000033650000}"/>
    <cellStyle name="SAPBEXHLevel2 3 20 3" xfId="24794" xr:uid="{00000000-0005-0000-0000-000034650000}"/>
    <cellStyle name="SAPBEXHLevel2 3 20 4" xfId="31215" xr:uid="{00000000-0005-0000-0000-000035650000}"/>
    <cellStyle name="SAPBEXHLevel2 3 21" xfId="7763" xr:uid="{00000000-0005-0000-0000-000036650000}"/>
    <cellStyle name="SAPBEXHLevel2 3 21 2" xfId="17548" xr:uid="{00000000-0005-0000-0000-000037650000}"/>
    <cellStyle name="SAPBEXHLevel2 3 21 3" xfId="24505" xr:uid="{00000000-0005-0000-0000-000038650000}"/>
    <cellStyle name="SAPBEXHLevel2 3 21 4" xfId="30931" xr:uid="{00000000-0005-0000-0000-000039650000}"/>
    <cellStyle name="SAPBEXHLevel2 3 22" xfId="11588" xr:uid="{00000000-0005-0000-0000-00003A650000}"/>
    <cellStyle name="SAPBEXHLevel2 3 22 2" xfId="19047" xr:uid="{00000000-0005-0000-0000-00003B650000}"/>
    <cellStyle name="SAPBEXHLevel2 3 22 3" xfId="25679" xr:uid="{00000000-0005-0000-0000-00003C650000}"/>
    <cellStyle name="SAPBEXHLevel2 3 23" xfId="9303" xr:uid="{00000000-0005-0000-0000-00003D650000}"/>
    <cellStyle name="SAPBEXHLevel2 3 24" xfId="11482" xr:uid="{00000000-0005-0000-0000-00003E650000}"/>
    <cellStyle name="SAPBEXHLevel2 3 25" xfId="54392" xr:uid="{00000000-0005-0000-0000-00003F650000}"/>
    <cellStyle name="SAPBEXHLevel2 3 3" xfId="941" xr:uid="{00000000-0005-0000-0000-000040650000}"/>
    <cellStyle name="SAPBEXHLevel2 3 3 2" xfId="2580" xr:uid="{00000000-0005-0000-0000-000041650000}"/>
    <cellStyle name="SAPBEXHLevel2 3 3 2 2" xfId="12815" xr:uid="{00000000-0005-0000-0000-000042650000}"/>
    <cellStyle name="SAPBEXHLevel2 3 3 2 2 2" xfId="20221" xr:uid="{00000000-0005-0000-0000-000043650000}"/>
    <cellStyle name="SAPBEXHLevel2 3 3 2 2 3" xfId="26832" xr:uid="{00000000-0005-0000-0000-000044650000}"/>
    <cellStyle name="SAPBEXHLevel2 3 3 2 3" xfId="10647" xr:uid="{00000000-0005-0000-0000-000045650000}"/>
    <cellStyle name="SAPBEXHLevel2 3 3 2 4" xfId="9162" xr:uid="{00000000-0005-0000-0000-000046650000}"/>
    <cellStyle name="SAPBEXHLevel2 3 3 2 5" xfId="13175" xr:uid="{00000000-0005-0000-0000-000047650000}"/>
    <cellStyle name="SAPBEXHLevel2 3 3 2 6" xfId="38172" xr:uid="{00000000-0005-0000-0000-000048650000}"/>
    <cellStyle name="SAPBEXHLevel2 3 3 2 7" xfId="45096" xr:uid="{00000000-0005-0000-0000-000049650000}"/>
    <cellStyle name="SAPBEXHLevel2 3 3 2 8" xfId="48268" xr:uid="{00000000-0005-0000-0000-00004A650000}"/>
    <cellStyle name="SAPBEXHLevel2 3 3 3" xfId="11820" xr:uid="{00000000-0005-0000-0000-00004B650000}"/>
    <cellStyle name="SAPBEXHLevel2 3 3 3 2" xfId="19279" xr:uid="{00000000-0005-0000-0000-00004C650000}"/>
    <cellStyle name="SAPBEXHLevel2 3 3 3 3" xfId="25911" xr:uid="{00000000-0005-0000-0000-00004D650000}"/>
    <cellStyle name="SAPBEXHLevel2 3 3 4" xfId="9641" xr:uid="{00000000-0005-0000-0000-00004E650000}"/>
    <cellStyle name="SAPBEXHLevel2 3 3 5" xfId="9764" xr:uid="{00000000-0005-0000-0000-00004F650000}"/>
    <cellStyle name="SAPBEXHLevel2 3 3 6" xfId="34506" xr:uid="{00000000-0005-0000-0000-000050650000}"/>
    <cellStyle name="SAPBEXHLevel2 3 3 7" xfId="41550" xr:uid="{00000000-0005-0000-0000-000051650000}"/>
    <cellStyle name="SAPBEXHLevel2 3 3 8" xfId="54137" xr:uid="{00000000-0005-0000-0000-000052650000}"/>
    <cellStyle name="SAPBEXHLevel2 3 4" xfId="1216" xr:uid="{00000000-0005-0000-0000-000053650000}"/>
    <cellStyle name="SAPBEXHLevel2 3 4 2" xfId="10845" xr:uid="{00000000-0005-0000-0000-000054650000}"/>
    <cellStyle name="SAPBEXHLevel2 3 4 2 2" xfId="9215" xr:uid="{00000000-0005-0000-0000-000055650000}"/>
    <cellStyle name="SAPBEXHLevel2 3 4 2 3" xfId="37599" xr:uid="{00000000-0005-0000-0000-000056650000}"/>
    <cellStyle name="SAPBEXHLevel2 3 4 2 4" xfId="44543" xr:uid="{00000000-0005-0000-0000-000057650000}"/>
    <cellStyle name="SAPBEXHLevel2 3 4 2 5" xfId="52718" xr:uid="{00000000-0005-0000-0000-000058650000}"/>
    <cellStyle name="SAPBEXHLevel2 3 4 3" xfId="11995" xr:uid="{00000000-0005-0000-0000-000059650000}"/>
    <cellStyle name="SAPBEXHLevel2 3 4 3 2" xfId="19454" xr:uid="{00000000-0005-0000-0000-00005A650000}"/>
    <cellStyle name="SAPBEXHLevel2 3 4 3 3" xfId="26081" xr:uid="{00000000-0005-0000-0000-00005B650000}"/>
    <cellStyle name="SAPBEXHLevel2 3 4 4" xfId="9884" xr:uid="{00000000-0005-0000-0000-00005C650000}"/>
    <cellStyle name="SAPBEXHLevel2 3 4 5" xfId="9990" xr:uid="{00000000-0005-0000-0000-00005D650000}"/>
    <cellStyle name="SAPBEXHLevel2 3 4 6" xfId="33858" xr:uid="{00000000-0005-0000-0000-00005E650000}"/>
    <cellStyle name="SAPBEXHLevel2 3 4 7" xfId="40992" xr:uid="{00000000-0005-0000-0000-00005F650000}"/>
    <cellStyle name="SAPBEXHLevel2 3 4 8" xfId="53818" xr:uid="{00000000-0005-0000-0000-000060650000}"/>
    <cellStyle name="SAPBEXHLevel2 3 5" xfId="1443" xr:uid="{00000000-0005-0000-0000-000061650000}"/>
    <cellStyle name="SAPBEXHLevel2 3 5 2" xfId="10202" xr:uid="{00000000-0005-0000-0000-000062650000}"/>
    <cellStyle name="SAPBEXHLevel2 3 5 2 2" xfId="13950" xr:uid="{00000000-0005-0000-0000-000063650000}"/>
    <cellStyle name="SAPBEXHLevel2 3 5 2 3" xfId="38767" xr:uid="{00000000-0005-0000-0000-000064650000}"/>
    <cellStyle name="SAPBEXHLevel2 3 5 2 4" xfId="45685" xr:uid="{00000000-0005-0000-0000-000065650000}"/>
    <cellStyle name="SAPBEXHLevel2 3 5 2 5" xfId="50079" xr:uid="{00000000-0005-0000-0000-000066650000}"/>
    <cellStyle name="SAPBEXHLevel2 3 5 3" xfId="10995" xr:uid="{00000000-0005-0000-0000-000067650000}"/>
    <cellStyle name="SAPBEXHLevel2 3 5 3 2" xfId="8966" xr:uid="{00000000-0005-0000-0000-000068650000}"/>
    <cellStyle name="SAPBEXHLevel2 3 5 4" xfId="12111" xr:uid="{00000000-0005-0000-0000-000069650000}"/>
    <cellStyle name="SAPBEXHLevel2 3 5 4 2" xfId="19570" xr:uid="{00000000-0005-0000-0000-00006A650000}"/>
    <cellStyle name="SAPBEXHLevel2 3 5 4 3" xfId="26193" xr:uid="{00000000-0005-0000-0000-00006B650000}"/>
    <cellStyle name="SAPBEXHLevel2 3 5 5" xfId="10069" xr:uid="{00000000-0005-0000-0000-00006C650000}"/>
    <cellStyle name="SAPBEXHLevel2 3 5 6" xfId="16031" xr:uid="{00000000-0005-0000-0000-00006D650000}"/>
    <cellStyle name="SAPBEXHLevel2 3 5 7" xfId="35102" xr:uid="{00000000-0005-0000-0000-00006E650000}"/>
    <cellStyle name="SAPBEXHLevel2 3 5 8" xfId="42139" xr:uid="{00000000-0005-0000-0000-00006F650000}"/>
    <cellStyle name="SAPBEXHLevel2 3 5 9" xfId="53650" xr:uid="{00000000-0005-0000-0000-000070650000}"/>
    <cellStyle name="SAPBEXHLevel2 3 6" xfId="1530" xr:uid="{00000000-0005-0000-0000-000071650000}"/>
    <cellStyle name="SAPBEXHLevel2 3 6 2" xfId="12189" xr:uid="{00000000-0005-0000-0000-000072650000}"/>
    <cellStyle name="SAPBEXHLevel2 3 6 2 2" xfId="19648" xr:uid="{00000000-0005-0000-0000-000073650000}"/>
    <cellStyle name="SAPBEXHLevel2 3 6 2 3" xfId="26271" xr:uid="{00000000-0005-0000-0000-000074650000}"/>
    <cellStyle name="SAPBEXHLevel2 3 6 2 4" xfId="39048" xr:uid="{00000000-0005-0000-0000-000075650000}"/>
    <cellStyle name="SAPBEXHLevel2 3 6 2 5" xfId="45966" xr:uid="{00000000-0005-0000-0000-000076650000}"/>
    <cellStyle name="SAPBEXHLevel2 3 6 2 6" xfId="51517" xr:uid="{00000000-0005-0000-0000-000077650000}"/>
    <cellStyle name="SAPBEXHLevel2 3 6 3" xfId="11082" xr:uid="{00000000-0005-0000-0000-000078650000}"/>
    <cellStyle name="SAPBEXHLevel2 3 6 4" xfId="18734" xr:uid="{00000000-0005-0000-0000-000079650000}"/>
    <cellStyle name="SAPBEXHLevel2 3 6 5" xfId="35385" xr:uid="{00000000-0005-0000-0000-00007A650000}"/>
    <cellStyle name="SAPBEXHLevel2 3 6 6" xfId="42420" xr:uid="{00000000-0005-0000-0000-00007B650000}"/>
    <cellStyle name="SAPBEXHLevel2 3 6 7" xfId="54433" xr:uid="{00000000-0005-0000-0000-00007C650000}"/>
    <cellStyle name="SAPBEXHLevel2 3 7" xfId="1957" xr:uid="{00000000-0005-0000-0000-00007D650000}"/>
    <cellStyle name="SAPBEXHLevel2 3 7 2" xfId="12309" xr:uid="{00000000-0005-0000-0000-00007E650000}"/>
    <cellStyle name="SAPBEXHLevel2 3 7 2 2" xfId="19768" xr:uid="{00000000-0005-0000-0000-00007F650000}"/>
    <cellStyle name="SAPBEXHLevel2 3 7 2 3" xfId="26391" xr:uid="{00000000-0005-0000-0000-000080650000}"/>
    <cellStyle name="SAPBEXHLevel2 3 7 2 4" xfId="39367" xr:uid="{00000000-0005-0000-0000-000081650000}"/>
    <cellStyle name="SAPBEXHLevel2 3 7 2 5" xfId="46285" xr:uid="{00000000-0005-0000-0000-000082650000}"/>
    <cellStyle name="SAPBEXHLevel2 3 7 2 6" xfId="48260" xr:uid="{00000000-0005-0000-0000-000083650000}"/>
    <cellStyle name="SAPBEXHLevel2 3 7 3" xfId="11379" xr:uid="{00000000-0005-0000-0000-000084650000}"/>
    <cellStyle name="SAPBEXHLevel2 3 7 4" xfId="18912" xr:uid="{00000000-0005-0000-0000-000085650000}"/>
    <cellStyle name="SAPBEXHLevel2 3 7 5" xfId="35733" xr:uid="{00000000-0005-0000-0000-000086650000}"/>
    <cellStyle name="SAPBEXHLevel2 3 7 6" xfId="42739" xr:uid="{00000000-0005-0000-0000-000087650000}"/>
    <cellStyle name="SAPBEXHLevel2 3 7 7" xfId="53290" xr:uid="{00000000-0005-0000-0000-000088650000}"/>
    <cellStyle name="SAPBEXHLevel2 3 8" xfId="2169" xr:uid="{00000000-0005-0000-0000-000089650000}"/>
    <cellStyle name="SAPBEXHLevel2 3 8 2" xfId="12433" xr:uid="{00000000-0005-0000-0000-00008A650000}"/>
    <cellStyle name="SAPBEXHLevel2 3 8 2 2" xfId="19889" xr:uid="{00000000-0005-0000-0000-00008B650000}"/>
    <cellStyle name="SAPBEXHLevel2 3 8 2 3" xfId="26511" xr:uid="{00000000-0005-0000-0000-00008C650000}"/>
    <cellStyle name="SAPBEXHLevel2 3 8 2 4" xfId="40393" xr:uid="{00000000-0005-0000-0000-00008D650000}"/>
    <cellStyle name="SAPBEXHLevel2 3 8 2 5" xfId="47311" xr:uid="{00000000-0005-0000-0000-00008E650000}"/>
    <cellStyle name="SAPBEXHLevel2 3 8 2 6" xfId="47754" xr:uid="{00000000-0005-0000-0000-00008F650000}"/>
    <cellStyle name="SAPBEXHLevel2 3 8 3" xfId="10365" xr:uid="{00000000-0005-0000-0000-000090650000}"/>
    <cellStyle name="SAPBEXHLevel2 3 8 4" xfId="9711" xr:uid="{00000000-0005-0000-0000-000091650000}"/>
    <cellStyle name="SAPBEXHLevel2 3 8 5" xfId="18837" xr:uid="{00000000-0005-0000-0000-000092650000}"/>
    <cellStyle name="SAPBEXHLevel2 3 8 6" xfId="36809" xr:uid="{00000000-0005-0000-0000-000093650000}"/>
    <cellStyle name="SAPBEXHLevel2 3 8 7" xfId="43765" xr:uid="{00000000-0005-0000-0000-000094650000}"/>
    <cellStyle name="SAPBEXHLevel2 3 8 8" xfId="52346" xr:uid="{00000000-0005-0000-0000-000095650000}"/>
    <cellStyle name="SAPBEXHLevel2 3 9" xfId="2323" xr:uid="{00000000-0005-0000-0000-000096650000}"/>
    <cellStyle name="SAPBEXHLevel2 3 9 2" xfId="12576" xr:uid="{00000000-0005-0000-0000-000097650000}"/>
    <cellStyle name="SAPBEXHLevel2 3 9 3" xfId="20013" xr:uid="{00000000-0005-0000-0000-000098650000}"/>
    <cellStyle name="SAPBEXHLevel2 3 9 4" xfId="26631" xr:uid="{00000000-0005-0000-0000-000099650000}"/>
    <cellStyle name="SAPBEXHLevel2 3 9 5" xfId="37063" xr:uid="{00000000-0005-0000-0000-00009A650000}"/>
    <cellStyle name="SAPBEXHLevel2 3 9 6" xfId="44009" xr:uid="{00000000-0005-0000-0000-00009B650000}"/>
    <cellStyle name="SAPBEXHLevel2 3 9 7" xfId="53114" xr:uid="{00000000-0005-0000-0000-00009C650000}"/>
    <cellStyle name="SAPBEXHLevel2 4" xfId="371" xr:uid="{00000000-0005-0000-0000-00009D650000}"/>
    <cellStyle name="SAPBEXHLevel2 4 10" xfId="4902" xr:uid="{00000000-0005-0000-0000-00009E650000}"/>
    <cellStyle name="SAPBEXHLevel2 4 10 2" xfId="14763" xr:uid="{00000000-0005-0000-0000-00009F650000}"/>
    <cellStyle name="SAPBEXHLevel2 4 10 2 2" xfId="38653" xr:uid="{00000000-0005-0000-0000-0000A0650000}"/>
    <cellStyle name="SAPBEXHLevel2 4 10 2 3" xfId="45571" xr:uid="{00000000-0005-0000-0000-0000A1650000}"/>
    <cellStyle name="SAPBEXHLevel2 4 10 2 4" xfId="50165" xr:uid="{00000000-0005-0000-0000-0000A2650000}"/>
    <cellStyle name="SAPBEXHLevel2 4 10 3" xfId="21811" xr:uid="{00000000-0005-0000-0000-0000A3650000}"/>
    <cellStyle name="SAPBEXHLevel2 4 10 4" xfId="28276" xr:uid="{00000000-0005-0000-0000-0000A4650000}"/>
    <cellStyle name="SAPBEXHLevel2 4 10 5" xfId="34987" xr:uid="{00000000-0005-0000-0000-0000A5650000}"/>
    <cellStyle name="SAPBEXHLevel2 4 10 6" xfId="42025" xr:uid="{00000000-0005-0000-0000-0000A6650000}"/>
    <cellStyle name="SAPBEXHLevel2 4 10 7" xfId="52192" xr:uid="{00000000-0005-0000-0000-0000A7650000}"/>
    <cellStyle name="SAPBEXHLevel2 4 11" xfId="6594" xr:uid="{00000000-0005-0000-0000-0000A8650000}"/>
    <cellStyle name="SAPBEXHLevel2 4 11 2" xfId="16437" xr:uid="{00000000-0005-0000-0000-0000A9650000}"/>
    <cellStyle name="SAPBEXHLevel2 4 11 2 2" xfId="38998" xr:uid="{00000000-0005-0000-0000-0000AA650000}"/>
    <cellStyle name="SAPBEXHLevel2 4 11 2 3" xfId="45916" xr:uid="{00000000-0005-0000-0000-0000AB650000}"/>
    <cellStyle name="SAPBEXHLevel2 4 11 2 4" xfId="49310" xr:uid="{00000000-0005-0000-0000-0000AC650000}"/>
    <cellStyle name="SAPBEXHLevel2 4 11 3" xfId="23441" xr:uid="{00000000-0005-0000-0000-0000AD650000}"/>
    <cellStyle name="SAPBEXHLevel2 4 11 4" xfId="29890" xr:uid="{00000000-0005-0000-0000-0000AE650000}"/>
    <cellStyle name="SAPBEXHLevel2 4 11 5" xfId="35335" xr:uid="{00000000-0005-0000-0000-0000AF650000}"/>
    <cellStyle name="SAPBEXHLevel2 4 11 6" xfId="42370" xr:uid="{00000000-0005-0000-0000-0000B0650000}"/>
    <cellStyle name="SAPBEXHLevel2 4 11 7" xfId="53524" xr:uid="{00000000-0005-0000-0000-0000B1650000}"/>
    <cellStyle name="SAPBEXHLevel2 4 12" xfId="5524" xr:uid="{00000000-0005-0000-0000-0000B2650000}"/>
    <cellStyle name="SAPBEXHLevel2 4 12 2" xfId="15380" xr:uid="{00000000-0005-0000-0000-0000B3650000}"/>
    <cellStyle name="SAPBEXHLevel2 4 12 2 2" xfId="38729" xr:uid="{00000000-0005-0000-0000-0000B4650000}"/>
    <cellStyle name="SAPBEXHLevel2 4 12 2 3" xfId="45647" xr:uid="{00000000-0005-0000-0000-0000B5650000}"/>
    <cellStyle name="SAPBEXHLevel2 4 12 2 4" xfId="51521" xr:uid="{00000000-0005-0000-0000-0000B6650000}"/>
    <cellStyle name="SAPBEXHLevel2 4 12 3" xfId="22416" xr:uid="{00000000-0005-0000-0000-0000B7650000}"/>
    <cellStyle name="SAPBEXHLevel2 4 12 4" xfId="28878" xr:uid="{00000000-0005-0000-0000-0000B8650000}"/>
    <cellStyle name="SAPBEXHLevel2 4 12 5" xfId="35064" xr:uid="{00000000-0005-0000-0000-0000B9650000}"/>
    <cellStyle name="SAPBEXHLevel2 4 12 6" xfId="42101" xr:uid="{00000000-0005-0000-0000-0000BA650000}"/>
    <cellStyle name="SAPBEXHLevel2 4 12 7" xfId="51007" xr:uid="{00000000-0005-0000-0000-0000BB650000}"/>
    <cellStyle name="SAPBEXHLevel2 4 13" xfId="6379" xr:uid="{00000000-0005-0000-0000-0000BC650000}"/>
    <cellStyle name="SAPBEXHLevel2 4 13 2" xfId="16224" xr:uid="{00000000-0005-0000-0000-0000BD650000}"/>
    <cellStyle name="SAPBEXHLevel2 4 13 2 2" xfId="39866" xr:uid="{00000000-0005-0000-0000-0000BE650000}"/>
    <cellStyle name="SAPBEXHLevel2 4 13 2 3" xfId="46784" xr:uid="{00000000-0005-0000-0000-0000BF650000}"/>
    <cellStyle name="SAPBEXHLevel2 4 13 2 4" xfId="48642" xr:uid="{00000000-0005-0000-0000-0000C0650000}"/>
    <cellStyle name="SAPBEXHLevel2 4 13 3" xfId="23231" xr:uid="{00000000-0005-0000-0000-0000C1650000}"/>
    <cellStyle name="SAPBEXHLevel2 4 13 4" xfId="29684" xr:uid="{00000000-0005-0000-0000-0000C2650000}"/>
    <cellStyle name="SAPBEXHLevel2 4 13 5" xfId="36251" xr:uid="{00000000-0005-0000-0000-0000C3650000}"/>
    <cellStyle name="SAPBEXHLevel2 4 13 6" xfId="43238" xr:uid="{00000000-0005-0000-0000-0000C4650000}"/>
    <cellStyle name="SAPBEXHLevel2 4 13 7" xfId="54204" xr:uid="{00000000-0005-0000-0000-0000C5650000}"/>
    <cellStyle name="SAPBEXHLevel2 4 14" xfId="6501" xr:uid="{00000000-0005-0000-0000-0000C6650000}"/>
    <cellStyle name="SAPBEXHLevel2 4 14 2" xfId="16344" xr:uid="{00000000-0005-0000-0000-0000C7650000}"/>
    <cellStyle name="SAPBEXHLevel2 4 14 2 2" xfId="39190" xr:uid="{00000000-0005-0000-0000-0000C8650000}"/>
    <cellStyle name="SAPBEXHLevel2 4 14 2 3" xfId="46108" xr:uid="{00000000-0005-0000-0000-0000C9650000}"/>
    <cellStyle name="SAPBEXHLevel2 4 14 2 4" xfId="48581" xr:uid="{00000000-0005-0000-0000-0000CA650000}"/>
    <cellStyle name="SAPBEXHLevel2 4 14 3" xfId="23351" xr:uid="{00000000-0005-0000-0000-0000CB650000}"/>
    <cellStyle name="SAPBEXHLevel2 4 14 4" xfId="29802" xr:uid="{00000000-0005-0000-0000-0000CC650000}"/>
    <cellStyle name="SAPBEXHLevel2 4 14 5" xfId="35554" xr:uid="{00000000-0005-0000-0000-0000CD650000}"/>
    <cellStyle name="SAPBEXHLevel2 4 14 6" xfId="42562" xr:uid="{00000000-0005-0000-0000-0000CE650000}"/>
    <cellStyle name="SAPBEXHLevel2 4 14 7" xfId="47687" xr:uid="{00000000-0005-0000-0000-0000CF650000}"/>
    <cellStyle name="SAPBEXHLevel2 4 15" xfId="6358" xr:uid="{00000000-0005-0000-0000-0000D0650000}"/>
    <cellStyle name="SAPBEXHLevel2 4 15 2" xfId="16203" xr:uid="{00000000-0005-0000-0000-0000D1650000}"/>
    <cellStyle name="SAPBEXHLevel2 4 15 2 2" xfId="39480" xr:uid="{00000000-0005-0000-0000-0000D2650000}"/>
    <cellStyle name="SAPBEXHLevel2 4 15 2 3" xfId="46398" xr:uid="{00000000-0005-0000-0000-0000D3650000}"/>
    <cellStyle name="SAPBEXHLevel2 4 15 2 4" xfId="50088" xr:uid="{00000000-0005-0000-0000-0000D4650000}"/>
    <cellStyle name="SAPBEXHLevel2 4 15 3" xfId="23210" xr:uid="{00000000-0005-0000-0000-0000D5650000}"/>
    <cellStyle name="SAPBEXHLevel2 4 15 4" xfId="29664" xr:uid="{00000000-0005-0000-0000-0000D6650000}"/>
    <cellStyle name="SAPBEXHLevel2 4 15 5" xfId="35849" xr:uid="{00000000-0005-0000-0000-0000D7650000}"/>
    <cellStyle name="SAPBEXHLevel2 4 15 6" xfId="42852" xr:uid="{00000000-0005-0000-0000-0000D8650000}"/>
    <cellStyle name="SAPBEXHLevel2 4 15 7" xfId="50335" xr:uid="{00000000-0005-0000-0000-0000D9650000}"/>
    <cellStyle name="SAPBEXHLevel2 4 16" xfId="7281" xr:uid="{00000000-0005-0000-0000-0000DA650000}"/>
    <cellStyle name="SAPBEXHLevel2 4 16 2" xfId="17067" xr:uid="{00000000-0005-0000-0000-0000DB650000}"/>
    <cellStyle name="SAPBEXHLevel2 4 16 2 2" xfId="39300" xr:uid="{00000000-0005-0000-0000-0000DC650000}"/>
    <cellStyle name="SAPBEXHLevel2 4 16 2 3" xfId="46218" xr:uid="{00000000-0005-0000-0000-0000DD650000}"/>
    <cellStyle name="SAPBEXHLevel2 4 16 2 4" xfId="49468" xr:uid="{00000000-0005-0000-0000-0000DE650000}"/>
    <cellStyle name="SAPBEXHLevel2 4 16 3" xfId="24030" xr:uid="{00000000-0005-0000-0000-0000DF650000}"/>
    <cellStyle name="SAPBEXHLevel2 4 16 4" xfId="30461" xr:uid="{00000000-0005-0000-0000-0000E0650000}"/>
    <cellStyle name="SAPBEXHLevel2 4 16 5" xfId="35664" xr:uid="{00000000-0005-0000-0000-0000E1650000}"/>
    <cellStyle name="SAPBEXHLevel2 4 16 6" xfId="42672" xr:uid="{00000000-0005-0000-0000-0000E2650000}"/>
    <cellStyle name="SAPBEXHLevel2 4 16 7" xfId="53885" xr:uid="{00000000-0005-0000-0000-0000E3650000}"/>
    <cellStyle name="SAPBEXHLevel2 4 17" xfId="7062" xr:uid="{00000000-0005-0000-0000-0000E4650000}"/>
    <cellStyle name="SAPBEXHLevel2 4 17 2" xfId="16852" xr:uid="{00000000-0005-0000-0000-0000E5650000}"/>
    <cellStyle name="SAPBEXHLevel2 4 17 2 2" xfId="39645" xr:uid="{00000000-0005-0000-0000-0000E6650000}"/>
    <cellStyle name="SAPBEXHLevel2 4 17 2 3" xfId="46563" xr:uid="{00000000-0005-0000-0000-0000E7650000}"/>
    <cellStyle name="SAPBEXHLevel2 4 17 2 4" xfId="50375" xr:uid="{00000000-0005-0000-0000-0000E8650000}"/>
    <cellStyle name="SAPBEXHLevel2 4 17 3" xfId="23817" xr:uid="{00000000-0005-0000-0000-0000E9650000}"/>
    <cellStyle name="SAPBEXHLevel2 4 17 4" xfId="30253" xr:uid="{00000000-0005-0000-0000-0000EA650000}"/>
    <cellStyle name="SAPBEXHLevel2 4 17 5" xfId="36018" xr:uid="{00000000-0005-0000-0000-0000EB650000}"/>
    <cellStyle name="SAPBEXHLevel2 4 17 6" xfId="43017" xr:uid="{00000000-0005-0000-0000-0000EC650000}"/>
    <cellStyle name="SAPBEXHLevel2 4 17 7" xfId="50339" xr:uid="{00000000-0005-0000-0000-0000ED650000}"/>
    <cellStyle name="SAPBEXHLevel2 4 18" xfId="7329" xr:uid="{00000000-0005-0000-0000-0000EE650000}"/>
    <cellStyle name="SAPBEXHLevel2 4 18 2" xfId="17115" xr:uid="{00000000-0005-0000-0000-0000EF650000}"/>
    <cellStyle name="SAPBEXHLevel2 4 18 2 2" xfId="39613" xr:uid="{00000000-0005-0000-0000-0000F0650000}"/>
    <cellStyle name="SAPBEXHLevel2 4 18 2 3" xfId="46531" xr:uid="{00000000-0005-0000-0000-0000F1650000}"/>
    <cellStyle name="SAPBEXHLevel2 4 18 2 4" xfId="52207" xr:uid="{00000000-0005-0000-0000-0000F2650000}"/>
    <cellStyle name="SAPBEXHLevel2 4 18 3" xfId="24077" xr:uid="{00000000-0005-0000-0000-0000F3650000}"/>
    <cellStyle name="SAPBEXHLevel2 4 18 4" xfId="30506" xr:uid="{00000000-0005-0000-0000-0000F4650000}"/>
    <cellStyle name="SAPBEXHLevel2 4 18 5" xfId="35986" xr:uid="{00000000-0005-0000-0000-0000F5650000}"/>
    <cellStyle name="SAPBEXHLevel2 4 18 6" xfId="42985" xr:uid="{00000000-0005-0000-0000-0000F6650000}"/>
    <cellStyle name="SAPBEXHLevel2 4 18 7" xfId="52507" xr:uid="{00000000-0005-0000-0000-0000F7650000}"/>
    <cellStyle name="SAPBEXHLevel2 4 19" xfId="6689" xr:uid="{00000000-0005-0000-0000-0000F8650000}"/>
    <cellStyle name="SAPBEXHLevel2 4 19 2" xfId="16532" xr:uid="{00000000-0005-0000-0000-0000F9650000}"/>
    <cellStyle name="SAPBEXHLevel2 4 19 2 2" xfId="40030" xr:uid="{00000000-0005-0000-0000-0000FA650000}"/>
    <cellStyle name="SAPBEXHLevel2 4 19 2 3" xfId="46948" xr:uid="{00000000-0005-0000-0000-0000FB650000}"/>
    <cellStyle name="SAPBEXHLevel2 4 19 2 4" xfId="49078" xr:uid="{00000000-0005-0000-0000-0000FC650000}"/>
    <cellStyle name="SAPBEXHLevel2 4 19 3" xfId="23535" xr:uid="{00000000-0005-0000-0000-0000FD650000}"/>
    <cellStyle name="SAPBEXHLevel2 4 19 4" xfId="29983" xr:uid="{00000000-0005-0000-0000-0000FE650000}"/>
    <cellStyle name="SAPBEXHLevel2 4 19 5" xfId="36445" xr:uid="{00000000-0005-0000-0000-0000FF650000}"/>
    <cellStyle name="SAPBEXHLevel2 4 19 6" xfId="43402" xr:uid="{00000000-0005-0000-0000-000000660000}"/>
    <cellStyle name="SAPBEXHLevel2 4 19 7" xfId="52674" xr:uid="{00000000-0005-0000-0000-000001660000}"/>
    <cellStyle name="SAPBEXHLevel2 4 2" xfId="2603" xr:uid="{00000000-0005-0000-0000-000002660000}"/>
    <cellStyle name="SAPBEXHLevel2 4 2 2" xfId="12838" xr:uid="{00000000-0005-0000-0000-000003660000}"/>
    <cellStyle name="SAPBEXHLevel2 4 2 2 2" xfId="20244" xr:uid="{00000000-0005-0000-0000-000004660000}"/>
    <cellStyle name="SAPBEXHLevel2 4 2 2 3" xfId="26855" xr:uid="{00000000-0005-0000-0000-000005660000}"/>
    <cellStyle name="SAPBEXHLevel2 4 2 2 4" xfId="37301" xr:uid="{00000000-0005-0000-0000-000006660000}"/>
    <cellStyle name="SAPBEXHLevel2 4 2 2 5" xfId="44247" xr:uid="{00000000-0005-0000-0000-000007660000}"/>
    <cellStyle name="SAPBEXHLevel2 4 2 2 6" xfId="52088" xr:uid="{00000000-0005-0000-0000-000008660000}"/>
    <cellStyle name="SAPBEXHLevel2 4 2 3" xfId="10299" xr:uid="{00000000-0005-0000-0000-000009660000}"/>
    <cellStyle name="SAPBEXHLevel2 4 2 4" xfId="11243" xr:uid="{00000000-0005-0000-0000-00000A660000}"/>
    <cellStyle name="SAPBEXHLevel2 4 2 5" xfId="21554" xr:uid="{00000000-0005-0000-0000-00000B660000}"/>
    <cellStyle name="SAPBEXHLevel2 4 2 6" xfId="33553" xr:uid="{00000000-0005-0000-0000-00000C660000}"/>
    <cellStyle name="SAPBEXHLevel2 4 2 7" xfId="40689" xr:uid="{00000000-0005-0000-0000-00000D660000}"/>
    <cellStyle name="SAPBEXHLevel2 4 2 8" xfId="53391" xr:uid="{00000000-0005-0000-0000-00000E660000}"/>
    <cellStyle name="SAPBEXHLevel2 4 20" xfId="6389" xr:uid="{00000000-0005-0000-0000-00000F660000}"/>
    <cellStyle name="SAPBEXHLevel2 4 20 2" xfId="16234" xr:uid="{00000000-0005-0000-0000-000010660000}"/>
    <cellStyle name="SAPBEXHLevel2 4 20 2 2" xfId="39828" xr:uid="{00000000-0005-0000-0000-000011660000}"/>
    <cellStyle name="SAPBEXHLevel2 4 20 2 3" xfId="46746" xr:uid="{00000000-0005-0000-0000-000012660000}"/>
    <cellStyle name="SAPBEXHLevel2 4 20 2 4" xfId="50228" xr:uid="{00000000-0005-0000-0000-000013660000}"/>
    <cellStyle name="SAPBEXHLevel2 4 20 3" xfId="23241" xr:uid="{00000000-0005-0000-0000-000014660000}"/>
    <cellStyle name="SAPBEXHLevel2 4 20 4" xfId="29694" xr:uid="{00000000-0005-0000-0000-000015660000}"/>
    <cellStyle name="SAPBEXHLevel2 4 20 5" xfId="36212" xr:uid="{00000000-0005-0000-0000-000016660000}"/>
    <cellStyle name="SAPBEXHLevel2 4 20 6" xfId="43200" xr:uid="{00000000-0005-0000-0000-000017660000}"/>
    <cellStyle name="SAPBEXHLevel2 4 20 7" xfId="51331" xr:uid="{00000000-0005-0000-0000-000018660000}"/>
    <cellStyle name="SAPBEXHLevel2 4 21" xfId="7547" xr:uid="{00000000-0005-0000-0000-000019660000}"/>
    <cellStyle name="SAPBEXHLevel2 4 21 2" xfId="17332" xr:uid="{00000000-0005-0000-0000-00001A660000}"/>
    <cellStyle name="SAPBEXHLevel2 4 21 2 2" xfId="40460" xr:uid="{00000000-0005-0000-0000-00001B660000}"/>
    <cellStyle name="SAPBEXHLevel2 4 21 2 3" xfId="47378" xr:uid="{00000000-0005-0000-0000-00001C660000}"/>
    <cellStyle name="SAPBEXHLevel2 4 21 2 4" xfId="47735" xr:uid="{00000000-0005-0000-0000-00001D660000}"/>
    <cellStyle name="SAPBEXHLevel2 4 21 3" xfId="24294" xr:uid="{00000000-0005-0000-0000-00001E660000}"/>
    <cellStyle name="SAPBEXHLevel2 4 21 4" xfId="30722" xr:uid="{00000000-0005-0000-0000-00001F660000}"/>
    <cellStyle name="SAPBEXHLevel2 4 21 5" xfId="36876" xr:uid="{00000000-0005-0000-0000-000020660000}"/>
    <cellStyle name="SAPBEXHLevel2 4 21 6" xfId="43832" xr:uid="{00000000-0005-0000-0000-000021660000}"/>
    <cellStyle name="SAPBEXHLevel2 4 21 7" xfId="50269" xr:uid="{00000000-0005-0000-0000-000022660000}"/>
    <cellStyle name="SAPBEXHLevel2 4 22" xfId="6571" xr:uid="{00000000-0005-0000-0000-000023660000}"/>
    <cellStyle name="SAPBEXHLevel2 4 22 2" xfId="16414" xr:uid="{00000000-0005-0000-0000-000024660000}"/>
    <cellStyle name="SAPBEXHLevel2 4 22 3" xfId="23418" xr:uid="{00000000-0005-0000-0000-000025660000}"/>
    <cellStyle name="SAPBEXHLevel2 4 22 4" xfId="29867" xr:uid="{00000000-0005-0000-0000-000026660000}"/>
    <cellStyle name="SAPBEXHLevel2 4 22 5" xfId="37130" xr:uid="{00000000-0005-0000-0000-000027660000}"/>
    <cellStyle name="SAPBEXHLevel2 4 22 6" xfId="44076" xr:uid="{00000000-0005-0000-0000-000028660000}"/>
    <cellStyle name="SAPBEXHLevel2 4 22 7" xfId="53752" xr:uid="{00000000-0005-0000-0000-000029660000}"/>
    <cellStyle name="SAPBEXHLevel2 4 23" xfId="8434" xr:uid="{00000000-0005-0000-0000-00002A660000}"/>
    <cellStyle name="SAPBEXHLevel2 4 23 2" xfId="18218" xr:uid="{00000000-0005-0000-0000-00002B660000}"/>
    <cellStyle name="SAPBEXHLevel2 4 23 3" xfId="25155" xr:uid="{00000000-0005-0000-0000-00002C660000}"/>
    <cellStyle name="SAPBEXHLevel2 4 23 4" xfId="31568" xr:uid="{00000000-0005-0000-0000-00002D660000}"/>
    <cellStyle name="SAPBEXHLevel2 4 24" xfId="7976" xr:uid="{00000000-0005-0000-0000-00002E660000}"/>
    <cellStyle name="SAPBEXHLevel2 4 24 2" xfId="17760" xr:uid="{00000000-0005-0000-0000-00002F660000}"/>
    <cellStyle name="SAPBEXHLevel2 4 24 3" xfId="24709" xr:uid="{00000000-0005-0000-0000-000030660000}"/>
    <cellStyle name="SAPBEXHLevel2 4 24 4" xfId="31130" xr:uid="{00000000-0005-0000-0000-000031660000}"/>
    <cellStyle name="SAPBEXHLevel2 4 25" xfId="7661" xr:uid="{00000000-0005-0000-0000-000032660000}"/>
    <cellStyle name="SAPBEXHLevel2 4 25 2" xfId="17446" xr:uid="{00000000-0005-0000-0000-000033660000}"/>
    <cellStyle name="SAPBEXHLevel2 4 25 3" xfId="24403" xr:uid="{00000000-0005-0000-0000-000034660000}"/>
    <cellStyle name="SAPBEXHLevel2 4 25 4" xfId="30829" xr:uid="{00000000-0005-0000-0000-000035660000}"/>
    <cellStyle name="SAPBEXHLevel2 4 26" xfId="7833" xr:uid="{00000000-0005-0000-0000-000036660000}"/>
    <cellStyle name="SAPBEXHLevel2 4 26 2" xfId="17617" xr:uid="{00000000-0005-0000-0000-000037660000}"/>
    <cellStyle name="SAPBEXHLevel2 4 26 3" xfId="24571" xr:uid="{00000000-0005-0000-0000-000038660000}"/>
    <cellStyle name="SAPBEXHLevel2 4 26 4" xfId="30994" xr:uid="{00000000-0005-0000-0000-000039660000}"/>
    <cellStyle name="SAPBEXHLevel2 4 27" xfId="8213" xr:uid="{00000000-0005-0000-0000-00003A660000}"/>
    <cellStyle name="SAPBEXHLevel2 4 27 2" xfId="17997" xr:uid="{00000000-0005-0000-0000-00003B660000}"/>
    <cellStyle name="SAPBEXHLevel2 4 27 3" xfId="24941" xr:uid="{00000000-0005-0000-0000-00003C660000}"/>
    <cellStyle name="SAPBEXHLevel2 4 27 4" xfId="31360" xr:uid="{00000000-0005-0000-0000-00003D660000}"/>
    <cellStyle name="SAPBEXHLevel2 4 28" xfId="8863" xr:uid="{00000000-0005-0000-0000-00003E660000}"/>
    <cellStyle name="SAPBEXHLevel2 4 28 2" xfId="18646" xr:uid="{00000000-0005-0000-0000-00003F660000}"/>
    <cellStyle name="SAPBEXHLevel2 4 28 3" xfId="25572" xr:uid="{00000000-0005-0000-0000-000040660000}"/>
    <cellStyle name="SAPBEXHLevel2 4 28 4" xfId="31982" xr:uid="{00000000-0005-0000-0000-000041660000}"/>
    <cellStyle name="SAPBEXHLevel2 4 29" xfId="8294" xr:uid="{00000000-0005-0000-0000-000042660000}"/>
    <cellStyle name="SAPBEXHLevel2 4 29 2" xfId="18078" xr:uid="{00000000-0005-0000-0000-000043660000}"/>
    <cellStyle name="SAPBEXHLevel2 4 29 3" xfId="25020" xr:uid="{00000000-0005-0000-0000-000044660000}"/>
    <cellStyle name="SAPBEXHLevel2 4 29 4" xfId="31436" xr:uid="{00000000-0005-0000-0000-000045660000}"/>
    <cellStyle name="SAPBEXHLevel2 4 3" xfId="3740" xr:uid="{00000000-0005-0000-0000-000046660000}"/>
    <cellStyle name="SAPBEXHLevel2 4 3 2" xfId="13662" xr:uid="{00000000-0005-0000-0000-000047660000}"/>
    <cellStyle name="SAPBEXHLevel2 4 3 2 2" xfId="37535" xr:uid="{00000000-0005-0000-0000-000048660000}"/>
    <cellStyle name="SAPBEXHLevel2 4 3 2 3" xfId="44479" xr:uid="{00000000-0005-0000-0000-000049660000}"/>
    <cellStyle name="SAPBEXHLevel2 4 3 2 4" xfId="54421" xr:uid="{00000000-0005-0000-0000-00004A660000}"/>
    <cellStyle name="SAPBEXHLevel2 4 3 3" xfId="20817" xr:uid="{00000000-0005-0000-0000-00004B660000}"/>
    <cellStyle name="SAPBEXHLevel2 4 3 4" xfId="27316" xr:uid="{00000000-0005-0000-0000-00004C660000}"/>
    <cellStyle name="SAPBEXHLevel2 4 3 5" xfId="33794" xr:uid="{00000000-0005-0000-0000-00004D660000}"/>
    <cellStyle name="SAPBEXHLevel2 4 3 6" xfId="40928" xr:uid="{00000000-0005-0000-0000-00004E660000}"/>
    <cellStyle name="SAPBEXHLevel2 4 3 7" xfId="52391" xr:uid="{00000000-0005-0000-0000-00004F660000}"/>
    <cellStyle name="SAPBEXHLevel2 4 30" xfId="11533" xr:uid="{00000000-0005-0000-0000-000050660000}"/>
    <cellStyle name="SAPBEXHLevel2 4 30 2" xfId="18992" xr:uid="{00000000-0005-0000-0000-000051660000}"/>
    <cellStyle name="SAPBEXHLevel2 4 30 3" xfId="25624" xr:uid="{00000000-0005-0000-0000-000052660000}"/>
    <cellStyle name="SAPBEXHLevel2 4 31" xfId="9184" xr:uid="{00000000-0005-0000-0000-000053660000}"/>
    <cellStyle name="SAPBEXHLevel2 4 32" xfId="11240" xr:uid="{00000000-0005-0000-0000-000054660000}"/>
    <cellStyle name="SAPBEXHLevel2 4 33" xfId="32177" xr:uid="{00000000-0005-0000-0000-000055660000}"/>
    <cellStyle name="SAPBEXHLevel2 4 34" xfId="32117" xr:uid="{00000000-0005-0000-0000-000056660000}"/>
    <cellStyle name="SAPBEXHLevel2 4 35" xfId="47703" xr:uid="{00000000-0005-0000-0000-000057660000}"/>
    <cellStyle name="SAPBEXHLevel2 4 4" xfId="4006" xr:uid="{00000000-0005-0000-0000-000058660000}"/>
    <cellStyle name="SAPBEXHLevel2 4 4 2" xfId="13893" xr:uid="{00000000-0005-0000-0000-000059660000}"/>
    <cellStyle name="SAPBEXHLevel2 4 4 2 2" xfId="37582" xr:uid="{00000000-0005-0000-0000-00005A660000}"/>
    <cellStyle name="SAPBEXHLevel2 4 4 2 3" xfId="44526" xr:uid="{00000000-0005-0000-0000-00005B660000}"/>
    <cellStyle name="SAPBEXHLevel2 4 4 2 4" xfId="52101" xr:uid="{00000000-0005-0000-0000-00005C660000}"/>
    <cellStyle name="SAPBEXHLevel2 4 4 3" xfId="20989" xr:uid="{00000000-0005-0000-0000-00005D660000}"/>
    <cellStyle name="SAPBEXHLevel2 4 4 4" xfId="27485" xr:uid="{00000000-0005-0000-0000-00005E660000}"/>
    <cellStyle name="SAPBEXHLevel2 4 4 5" xfId="33841" xr:uid="{00000000-0005-0000-0000-00005F660000}"/>
    <cellStyle name="SAPBEXHLevel2 4 4 6" xfId="40975" xr:uid="{00000000-0005-0000-0000-000060660000}"/>
    <cellStyle name="SAPBEXHLevel2 4 4 7" xfId="53094" xr:uid="{00000000-0005-0000-0000-000061660000}"/>
    <cellStyle name="SAPBEXHLevel2 4 5" xfId="4970" xr:uid="{00000000-0005-0000-0000-000062660000}"/>
    <cellStyle name="SAPBEXHLevel2 4 5 2" xfId="14827" xr:uid="{00000000-0005-0000-0000-000063660000}"/>
    <cellStyle name="SAPBEXHLevel2 4 5 2 2" xfId="38059" xr:uid="{00000000-0005-0000-0000-000064660000}"/>
    <cellStyle name="SAPBEXHLevel2 4 5 2 3" xfId="44986" xr:uid="{00000000-0005-0000-0000-000065660000}"/>
    <cellStyle name="SAPBEXHLevel2 4 5 2 4" xfId="48307" xr:uid="{00000000-0005-0000-0000-000066660000}"/>
    <cellStyle name="SAPBEXHLevel2 4 5 3" xfId="21873" xr:uid="{00000000-0005-0000-0000-000067660000}"/>
    <cellStyle name="SAPBEXHLevel2 4 5 4" xfId="28337" xr:uid="{00000000-0005-0000-0000-000068660000}"/>
    <cellStyle name="SAPBEXHLevel2 4 5 5" xfId="34394" xr:uid="{00000000-0005-0000-0000-000069660000}"/>
    <cellStyle name="SAPBEXHLevel2 4 5 6" xfId="41440" xr:uid="{00000000-0005-0000-0000-00006A660000}"/>
    <cellStyle name="SAPBEXHLevel2 4 5 7" xfId="54033" xr:uid="{00000000-0005-0000-0000-00006B660000}"/>
    <cellStyle name="SAPBEXHLevel2 4 6" xfId="4208" xr:uid="{00000000-0005-0000-0000-00006C660000}"/>
    <cellStyle name="SAPBEXHLevel2 4 6 2" xfId="14071" xr:uid="{00000000-0005-0000-0000-00006D660000}"/>
    <cellStyle name="SAPBEXHLevel2 4 6 2 2" xfId="37989" xr:uid="{00000000-0005-0000-0000-00006E660000}"/>
    <cellStyle name="SAPBEXHLevel2 4 6 2 3" xfId="44927" xr:uid="{00000000-0005-0000-0000-00006F660000}"/>
    <cellStyle name="SAPBEXHLevel2 4 6 2 4" xfId="50498" xr:uid="{00000000-0005-0000-0000-000070660000}"/>
    <cellStyle name="SAPBEXHLevel2 4 6 3" xfId="21133" xr:uid="{00000000-0005-0000-0000-000071660000}"/>
    <cellStyle name="SAPBEXHLevel2 4 6 4" xfId="27608" xr:uid="{00000000-0005-0000-0000-000072660000}"/>
    <cellStyle name="SAPBEXHLevel2 4 6 5" xfId="34247" xr:uid="{00000000-0005-0000-0000-000073660000}"/>
    <cellStyle name="SAPBEXHLevel2 4 6 6" xfId="41377" xr:uid="{00000000-0005-0000-0000-000074660000}"/>
    <cellStyle name="SAPBEXHLevel2 4 6 7" xfId="53664" xr:uid="{00000000-0005-0000-0000-000075660000}"/>
    <cellStyle name="SAPBEXHLevel2 4 7" xfId="4818" xr:uid="{00000000-0005-0000-0000-000076660000}"/>
    <cellStyle name="SAPBEXHLevel2 4 7 2" xfId="14680" xr:uid="{00000000-0005-0000-0000-000077660000}"/>
    <cellStyle name="SAPBEXHLevel2 4 7 2 2" xfId="37467" xr:uid="{00000000-0005-0000-0000-000078660000}"/>
    <cellStyle name="SAPBEXHLevel2 4 7 2 3" xfId="44412" xr:uid="{00000000-0005-0000-0000-000079660000}"/>
    <cellStyle name="SAPBEXHLevel2 4 7 2 4" xfId="52172" xr:uid="{00000000-0005-0000-0000-00007A660000}"/>
    <cellStyle name="SAPBEXHLevel2 4 7 3" xfId="21729" xr:uid="{00000000-0005-0000-0000-00007B660000}"/>
    <cellStyle name="SAPBEXHLevel2 4 7 4" xfId="28197" xr:uid="{00000000-0005-0000-0000-00007C660000}"/>
    <cellStyle name="SAPBEXHLevel2 4 7 5" xfId="33726" xr:uid="{00000000-0005-0000-0000-00007D660000}"/>
    <cellStyle name="SAPBEXHLevel2 4 7 6" xfId="40861" xr:uid="{00000000-0005-0000-0000-00007E660000}"/>
    <cellStyle name="SAPBEXHLevel2 4 7 7" xfId="50673" xr:uid="{00000000-0005-0000-0000-00007F660000}"/>
    <cellStyle name="SAPBEXHLevel2 4 8" xfId="4861" xr:uid="{00000000-0005-0000-0000-000080660000}"/>
    <cellStyle name="SAPBEXHLevel2 4 8 2" xfId="14723" xr:uid="{00000000-0005-0000-0000-000081660000}"/>
    <cellStyle name="SAPBEXHLevel2 4 8 2 2" xfId="38232" xr:uid="{00000000-0005-0000-0000-000082660000}"/>
    <cellStyle name="SAPBEXHLevel2 4 8 2 3" xfId="45152" xr:uid="{00000000-0005-0000-0000-000083660000}"/>
    <cellStyle name="SAPBEXHLevel2 4 8 2 4" xfId="48691" xr:uid="{00000000-0005-0000-0000-000084660000}"/>
    <cellStyle name="SAPBEXHLevel2 4 8 3" xfId="21772" xr:uid="{00000000-0005-0000-0000-000085660000}"/>
    <cellStyle name="SAPBEXHLevel2 4 8 4" xfId="28239" xr:uid="{00000000-0005-0000-0000-000086660000}"/>
    <cellStyle name="SAPBEXHLevel2 4 8 5" xfId="34566" xr:uid="{00000000-0005-0000-0000-000087660000}"/>
    <cellStyle name="SAPBEXHLevel2 4 8 6" xfId="41606" xr:uid="{00000000-0005-0000-0000-000088660000}"/>
    <cellStyle name="SAPBEXHLevel2 4 8 7" xfId="53389" xr:uid="{00000000-0005-0000-0000-000089660000}"/>
    <cellStyle name="SAPBEXHLevel2 4 9" xfId="5358" xr:uid="{00000000-0005-0000-0000-00008A660000}"/>
    <cellStyle name="SAPBEXHLevel2 4 9 2" xfId="15215" xr:uid="{00000000-0005-0000-0000-00008B660000}"/>
    <cellStyle name="SAPBEXHLevel2 4 9 2 2" xfId="38011" xr:uid="{00000000-0005-0000-0000-00008C660000}"/>
    <cellStyle name="SAPBEXHLevel2 4 9 2 3" xfId="44939" xr:uid="{00000000-0005-0000-0000-00008D660000}"/>
    <cellStyle name="SAPBEXHLevel2 4 9 2 4" xfId="48620" xr:uid="{00000000-0005-0000-0000-00008E660000}"/>
    <cellStyle name="SAPBEXHLevel2 4 9 3" xfId="22256" xr:uid="{00000000-0005-0000-0000-00008F660000}"/>
    <cellStyle name="SAPBEXHLevel2 4 9 4" xfId="28718" xr:uid="{00000000-0005-0000-0000-000090660000}"/>
    <cellStyle name="SAPBEXHLevel2 4 9 5" xfId="34346" xr:uid="{00000000-0005-0000-0000-000091660000}"/>
    <cellStyle name="SAPBEXHLevel2 4 9 6" xfId="41393" xr:uid="{00000000-0005-0000-0000-000092660000}"/>
    <cellStyle name="SAPBEXHLevel2 4 9 7" xfId="54105" xr:uid="{00000000-0005-0000-0000-000093660000}"/>
    <cellStyle name="SAPBEXHLevel2 5" xfId="623" xr:uid="{00000000-0005-0000-0000-000094660000}"/>
    <cellStyle name="SAPBEXHLevel2 5 2" xfId="2570" xr:uid="{00000000-0005-0000-0000-000095660000}"/>
    <cellStyle name="SAPBEXHLevel2 5 2 2" xfId="12805" xr:uid="{00000000-0005-0000-0000-000096660000}"/>
    <cellStyle name="SAPBEXHLevel2 5 2 2 2" xfId="20211" xr:uid="{00000000-0005-0000-0000-000097660000}"/>
    <cellStyle name="SAPBEXHLevel2 5 2 2 3" xfId="26822" xr:uid="{00000000-0005-0000-0000-000098660000}"/>
    <cellStyle name="SAPBEXHLevel2 5 2 3" xfId="10442" xr:uid="{00000000-0005-0000-0000-000099660000}"/>
    <cellStyle name="SAPBEXHLevel2 5 2 4" xfId="11473" xr:uid="{00000000-0005-0000-0000-00009A660000}"/>
    <cellStyle name="SAPBEXHLevel2 5 2 5" xfId="10010" xr:uid="{00000000-0005-0000-0000-00009B660000}"/>
    <cellStyle name="SAPBEXHLevel2 5 2 6" xfId="38280" xr:uid="{00000000-0005-0000-0000-00009C660000}"/>
    <cellStyle name="SAPBEXHLevel2 5 2 7" xfId="45198" xr:uid="{00000000-0005-0000-0000-00009D660000}"/>
    <cellStyle name="SAPBEXHLevel2 5 2 8" xfId="52151" xr:uid="{00000000-0005-0000-0000-00009E660000}"/>
    <cellStyle name="SAPBEXHLevel2 5 3" xfId="11645" xr:uid="{00000000-0005-0000-0000-00009F660000}"/>
    <cellStyle name="SAPBEXHLevel2 5 3 2" xfId="19104" xr:uid="{00000000-0005-0000-0000-0000A0660000}"/>
    <cellStyle name="SAPBEXHLevel2 5 3 3" xfId="25736" xr:uid="{00000000-0005-0000-0000-0000A1660000}"/>
    <cellStyle name="SAPBEXHLevel2 5 4" xfId="9376" xr:uid="{00000000-0005-0000-0000-0000A2660000}"/>
    <cellStyle name="SAPBEXHLevel2 5 5" xfId="14012" xr:uid="{00000000-0005-0000-0000-0000A3660000}"/>
    <cellStyle name="SAPBEXHLevel2 5 6" xfId="34614" xr:uid="{00000000-0005-0000-0000-0000A4660000}"/>
    <cellStyle name="SAPBEXHLevel2 5 7" xfId="41652" xr:uid="{00000000-0005-0000-0000-0000A5660000}"/>
    <cellStyle name="SAPBEXHLevel2 5 8" xfId="53788" xr:uid="{00000000-0005-0000-0000-0000A6660000}"/>
    <cellStyle name="SAPBEXHLevel2 6" xfId="886" xr:uid="{00000000-0005-0000-0000-0000A7660000}"/>
    <cellStyle name="SAPBEXHLevel2 6 2" xfId="10592" xr:uid="{00000000-0005-0000-0000-0000A8660000}"/>
    <cellStyle name="SAPBEXHLevel2 6 2 2" xfId="13363" xr:uid="{00000000-0005-0000-0000-0000A9660000}"/>
    <cellStyle name="SAPBEXHLevel2 6 2 3" xfId="19937" xr:uid="{00000000-0005-0000-0000-0000AA660000}"/>
    <cellStyle name="SAPBEXHLevel2 6 2 4" xfId="37934" xr:uid="{00000000-0005-0000-0000-0000AB660000}"/>
    <cellStyle name="SAPBEXHLevel2 6 2 5" xfId="44873" xr:uid="{00000000-0005-0000-0000-0000AC660000}"/>
    <cellStyle name="SAPBEXHLevel2 6 2 6" xfId="53183" xr:uid="{00000000-0005-0000-0000-0000AD660000}"/>
    <cellStyle name="SAPBEXHLevel2 6 3" xfId="11765" xr:uid="{00000000-0005-0000-0000-0000AE660000}"/>
    <cellStyle name="SAPBEXHLevel2 6 3 2" xfId="19224" xr:uid="{00000000-0005-0000-0000-0000AF660000}"/>
    <cellStyle name="SAPBEXHLevel2 6 3 3" xfId="25856" xr:uid="{00000000-0005-0000-0000-0000B0660000}"/>
    <cellStyle name="SAPBEXHLevel2 6 4" xfId="9586" xr:uid="{00000000-0005-0000-0000-0000B1660000}"/>
    <cellStyle name="SAPBEXHLevel2 6 5" xfId="11480" xr:uid="{00000000-0005-0000-0000-0000B2660000}"/>
    <cellStyle name="SAPBEXHLevel2 6 6" xfId="34192" xr:uid="{00000000-0005-0000-0000-0000B3660000}"/>
    <cellStyle name="SAPBEXHLevel2 6 7" xfId="41323" xr:uid="{00000000-0005-0000-0000-0000B4660000}"/>
    <cellStyle name="SAPBEXHLevel2 6 8" xfId="51348" xr:uid="{00000000-0005-0000-0000-0000B5660000}"/>
    <cellStyle name="SAPBEXHLevel2 7" xfId="1136" xr:uid="{00000000-0005-0000-0000-0000B6660000}"/>
    <cellStyle name="SAPBEXHLevel2 7 2" xfId="10766" xr:uid="{00000000-0005-0000-0000-0000B7660000}"/>
    <cellStyle name="SAPBEXHLevel2 7 2 2" xfId="9539" xr:uid="{00000000-0005-0000-0000-0000B8660000}"/>
    <cellStyle name="SAPBEXHLevel2 7 2 3" xfId="38699" xr:uid="{00000000-0005-0000-0000-0000B9660000}"/>
    <cellStyle name="SAPBEXHLevel2 7 2 4" xfId="45617" xr:uid="{00000000-0005-0000-0000-0000BA660000}"/>
    <cellStyle name="SAPBEXHLevel2 7 2 5" xfId="48215" xr:uid="{00000000-0005-0000-0000-0000BB660000}"/>
    <cellStyle name="SAPBEXHLevel2 7 3" xfId="11921" xr:uid="{00000000-0005-0000-0000-0000BC660000}"/>
    <cellStyle name="SAPBEXHLevel2 7 3 2" xfId="19380" xr:uid="{00000000-0005-0000-0000-0000BD660000}"/>
    <cellStyle name="SAPBEXHLevel2 7 3 3" xfId="26008" xr:uid="{00000000-0005-0000-0000-0000BE660000}"/>
    <cellStyle name="SAPBEXHLevel2 7 4" xfId="9804" xr:uid="{00000000-0005-0000-0000-0000BF660000}"/>
    <cellStyle name="SAPBEXHLevel2 7 5" xfId="12631" xr:uid="{00000000-0005-0000-0000-0000C0660000}"/>
    <cellStyle name="SAPBEXHLevel2 7 6" xfId="35034" xr:uid="{00000000-0005-0000-0000-0000C1660000}"/>
    <cellStyle name="SAPBEXHLevel2 7 7" xfId="42071" xr:uid="{00000000-0005-0000-0000-0000C2660000}"/>
    <cellStyle name="SAPBEXHLevel2 7 8" xfId="54123" xr:uid="{00000000-0005-0000-0000-0000C3660000}"/>
    <cellStyle name="SAPBEXHLevel2 8" xfId="1445" xr:uid="{00000000-0005-0000-0000-0000C4660000}"/>
    <cellStyle name="SAPBEXHLevel2 8 2" xfId="10204" xr:uid="{00000000-0005-0000-0000-0000C5660000}"/>
    <cellStyle name="SAPBEXHLevel2 8 2 2" xfId="13637" xr:uid="{00000000-0005-0000-0000-0000C6660000}"/>
    <cellStyle name="SAPBEXHLevel2 8 2 3" xfId="39121" xr:uid="{00000000-0005-0000-0000-0000C7660000}"/>
    <cellStyle name="SAPBEXHLevel2 8 2 4" xfId="46039" xr:uid="{00000000-0005-0000-0000-0000C8660000}"/>
    <cellStyle name="SAPBEXHLevel2 8 2 5" xfId="49308" xr:uid="{00000000-0005-0000-0000-0000C9660000}"/>
    <cellStyle name="SAPBEXHLevel2 8 3" xfId="10997" xr:uid="{00000000-0005-0000-0000-0000CA660000}"/>
    <cellStyle name="SAPBEXHLevel2 8 3 2" xfId="8964" xr:uid="{00000000-0005-0000-0000-0000CB660000}"/>
    <cellStyle name="SAPBEXHLevel2 8 4" xfId="12113" xr:uid="{00000000-0005-0000-0000-0000CC660000}"/>
    <cellStyle name="SAPBEXHLevel2 8 4 2" xfId="19572" xr:uid="{00000000-0005-0000-0000-0000CD660000}"/>
    <cellStyle name="SAPBEXHLevel2 8 4 3" xfId="26195" xr:uid="{00000000-0005-0000-0000-0000CE660000}"/>
    <cellStyle name="SAPBEXHLevel2 8 5" xfId="10071" xr:uid="{00000000-0005-0000-0000-0000CF660000}"/>
    <cellStyle name="SAPBEXHLevel2 8 6" xfId="16319" xr:uid="{00000000-0005-0000-0000-0000D0660000}"/>
    <cellStyle name="SAPBEXHLevel2 8 7" xfId="35483" xr:uid="{00000000-0005-0000-0000-0000D1660000}"/>
    <cellStyle name="SAPBEXHLevel2 8 8" xfId="42493" xr:uid="{00000000-0005-0000-0000-0000D2660000}"/>
    <cellStyle name="SAPBEXHLevel2 8 9" xfId="51947" xr:uid="{00000000-0005-0000-0000-0000D3660000}"/>
    <cellStyle name="SAPBEXHLevel2 9" xfId="1473" xr:uid="{00000000-0005-0000-0000-0000D4660000}"/>
    <cellStyle name="SAPBEXHLevel2 9 2" xfId="12134" xr:uid="{00000000-0005-0000-0000-0000D5660000}"/>
    <cellStyle name="SAPBEXHLevel2 9 2 2" xfId="19593" xr:uid="{00000000-0005-0000-0000-0000D6660000}"/>
    <cellStyle name="SAPBEXHLevel2 9 2 3" xfId="26216" xr:uid="{00000000-0005-0000-0000-0000D7660000}"/>
    <cellStyle name="SAPBEXHLevel2 9 2 4" xfId="39270" xr:uid="{00000000-0005-0000-0000-0000D8660000}"/>
    <cellStyle name="SAPBEXHLevel2 9 2 5" xfId="46188" xr:uid="{00000000-0005-0000-0000-0000D9660000}"/>
    <cellStyle name="SAPBEXHLevel2 9 2 6" xfId="49795" xr:uid="{00000000-0005-0000-0000-0000DA660000}"/>
    <cellStyle name="SAPBEXHLevel2 9 3" xfId="11025" xr:uid="{00000000-0005-0000-0000-0000DB660000}"/>
    <cellStyle name="SAPBEXHLevel2 9 4" xfId="18679" xr:uid="{00000000-0005-0000-0000-0000DC660000}"/>
    <cellStyle name="SAPBEXHLevel2 9 5" xfId="35634" xr:uid="{00000000-0005-0000-0000-0000DD660000}"/>
    <cellStyle name="SAPBEXHLevel2 9 6" xfId="42642" xr:uid="{00000000-0005-0000-0000-0000DE660000}"/>
    <cellStyle name="SAPBEXHLevel2 9 7" xfId="54515" xr:uid="{00000000-0005-0000-0000-0000DF660000}"/>
    <cellStyle name="SAPBEXHLevel2X" xfId="273" xr:uid="{00000000-0005-0000-0000-0000E0660000}"/>
    <cellStyle name="SAPBEXHLevel2X 10" xfId="1901" xr:uid="{00000000-0005-0000-0000-0000E1660000}"/>
    <cellStyle name="SAPBEXHLevel2X 10 2" xfId="12255" xr:uid="{00000000-0005-0000-0000-0000E2660000}"/>
    <cellStyle name="SAPBEXHLevel2X 10 2 2" xfId="19714" xr:uid="{00000000-0005-0000-0000-0000E3660000}"/>
    <cellStyle name="SAPBEXHLevel2X 10 2 3" xfId="26337" xr:uid="{00000000-0005-0000-0000-0000E4660000}"/>
    <cellStyle name="SAPBEXHLevel2X 10 2 4" xfId="40339" xr:uid="{00000000-0005-0000-0000-0000E5660000}"/>
    <cellStyle name="SAPBEXHLevel2X 10 2 5" xfId="47257" xr:uid="{00000000-0005-0000-0000-0000E6660000}"/>
    <cellStyle name="SAPBEXHLevel2X 10 2 6" xfId="47776" xr:uid="{00000000-0005-0000-0000-0000E7660000}"/>
    <cellStyle name="SAPBEXHLevel2X 10 3" xfId="11323" xr:uid="{00000000-0005-0000-0000-0000E8660000}"/>
    <cellStyle name="SAPBEXHLevel2X 10 4" xfId="18858" xr:uid="{00000000-0005-0000-0000-0000E9660000}"/>
    <cellStyle name="SAPBEXHLevel2X 10 5" xfId="36755" xr:uid="{00000000-0005-0000-0000-0000EA660000}"/>
    <cellStyle name="SAPBEXHLevel2X 10 6" xfId="43711" xr:uid="{00000000-0005-0000-0000-0000EB660000}"/>
    <cellStyle name="SAPBEXHLevel2X 10 7" xfId="51693" xr:uid="{00000000-0005-0000-0000-0000EC660000}"/>
    <cellStyle name="SAPBEXHLevel2X 11" xfId="2114" xr:uid="{00000000-0005-0000-0000-0000ED660000}"/>
    <cellStyle name="SAPBEXHLevel2X 11 2" xfId="12378" xr:uid="{00000000-0005-0000-0000-0000EE660000}"/>
    <cellStyle name="SAPBEXHLevel2X 11 2 2" xfId="19835" xr:uid="{00000000-0005-0000-0000-0000EF660000}"/>
    <cellStyle name="SAPBEXHLevel2X 11 2 3" xfId="26457" xr:uid="{00000000-0005-0000-0000-0000F0660000}"/>
    <cellStyle name="SAPBEXHLevel2X 11 3" xfId="10250" xr:uid="{00000000-0005-0000-0000-0000F1660000}"/>
    <cellStyle name="SAPBEXHLevel2X 11 4" xfId="11299" xr:uid="{00000000-0005-0000-0000-0000F2660000}"/>
    <cellStyle name="SAPBEXHLevel2X 11 5" xfId="9495" xr:uid="{00000000-0005-0000-0000-0000F3660000}"/>
    <cellStyle name="SAPBEXHLevel2X 11 6" xfId="37009" xr:uid="{00000000-0005-0000-0000-0000F4660000}"/>
    <cellStyle name="SAPBEXHLevel2X 11 7" xfId="43955" xr:uid="{00000000-0005-0000-0000-0000F5660000}"/>
    <cellStyle name="SAPBEXHLevel2X 11 8" xfId="54050" xr:uid="{00000000-0005-0000-0000-0000F6660000}"/>
    <cellStyle name="SAPBEXHLevel2X 12" xfId="2269" xr:uid="{00000000-0005-0000-0000-0000F7660000}"/>
    <cellStyle name="SAPBEXHLevel2X 12 2" xfId="12522" xr:uid="{00000000-0005-0000-0000-0000F8660000}"/>
    <cellStyle name="SAPBEXHLevel2X 12 3" xfId="19959" xr:uid="{00000000-0005-0000-0000-0000F9660000}"/>
    <cellStyle name="SAPBEXHLevel2X 12 4" xfId="26577" xr:uid="{00000000-0005-0000-0000-0000FA660000}"/>
    <cellStyle name="SAPBEXHLevel2X 13" xfId="2430" xr:uid="{00000000-0005-0000-0000-0000FB660000}"/>
    <cellStyle name="SAPBEXHLevel2X 13 2" xfId="12670" xr:uid="{00000000-0005-0000-0000-0000FC660000}"/>
    <cellStyle name="SAPBEXHLevel2X 13 3" xfId="20082" xr:uid="{00000000-0005-0000-0000-0000FD660000}"/>
    <cellStyle name="SAPBEXHLevel2X 13 4" xfId="26697" xr:uid="{00000000-0005-0000-0000-0000FE660000}"/>
    <cellStyle name="SAPBEXHLevel2X 14" xfId="3436" xr:uid="{00000000-0005-0000-0000-0000FF660000}"/>
    <cellStyle name="SAPBEXHLevel2X 14 2" xfId="13387" xr:uid="{00000000-0005-0000-0000-000000670000}"/>
    <cellStyle name="SAPBEXHLevel2X 14 3" xfId="20558" xr:uid="{00000000-0005-0000-0000-000001670000}"/>
    <cellStyle name="SAPBEXHLevel2X 14 4" xfId="27066" xr:uid="{00000000-0005-0000-0000-000002670000}"/>
    <cellStyle name="SAPBEXHLevel2X 15" xfId="3603" xr:uid="{00000000-0005-0000-0000-000003670000}"/>
    <cellStyle name="SAPBEXHLevel2X 15 2" xfId="13528" xr:uid="{00000000-0005-0000-0000-000004670000}"/>
    <cellStyle name="SAPBEXHLevel2X 15 3" xfId="20690" xr:uid="{00000000-0005-0000-0000-000005670000}"/>
    <cellStyle name="SAPBEXHLevel2X 15 4" xfId="27189" xr:uid="{00000000-0005-0000-0000-000006670000}"/>
    <cellStyle name="SAPBEXHLevel2X 16" xfId="4305" xr:uid="{00000000-0005-0000-0000-000007670000}"/>
    <cellStyle name="SAPBEXHLevel2X 16 2" xfId="14168" xr:uid="{00000000-0005-0000-0000-000008670000}"/>
    <cellStyle name="SAPBEXHLevel2X 16 3" xfId="21230" xr:uid="{00000000-0005-0000-0000-000009670000}"/>
    <cellStyle name="SAPBEXHLevel2X 16 4" xfId="27704" xr:uid="{00000000-0005-0000-0000-00000A670000}"/>
    <cellStyle name="SAPBEXHLevel2X 17" xfId="4744" xr:uid="{00000000-0005-0000-0000-00000B670000}"/>
    <cellStyle name="SAPBEXHLevel2X 17 2" xfId="14606" xr:uid="{00000000-0005-0000-0000-00000C670000}"/>
    <cellStyle name="SAPBEXHLevel2X 17 3" xfId="21655" xr:uid="{00000000-0005-0000-0000-00000D670000}"/>
    <cellStyle name="SAPBEXHLevel2X 17 4" xfId="28125" xr:uid="{00000000-0005-0000-0000-00000E670000}"/>
    <cellStyle name="SAPBEXHLevel2X 18" xfId="4765" xr:uid="{00000000-0005-0000-0000-00000F670000}"/>
    <cellStyle name="SAPBEXHLevel2X 18 2" xfId="14627" xr:uid="{00000000-0005-0000-0000-000010670000}"/>
    <cellStyle name="SAPBEXHLevel2X 18 3" xfId="21676" xr:uid="{00000000-0005-0000-0000-000011670000}"/>
    <cellStyle name="SAPBEXHLevel2X 18 4" xfId="28146" xr:uid="{00000000-0005-0000-0000-000012670000}"/>
    <cellStyle name="SAPBEXHLevel2X 19" xfId="5258" xr:uid="{00000000-0005-0000-0000-000013670000}"/>
    <cellStyle name="SAPBEXHLevel2X 19 2" xfId="15115" xr:uid="{00000000-0005-0000-0000-000014670000}"/>
    <cellStyle name="SAPBEXHLevel2X 19 3" xfId="22157" xr:uid="{00000000-0005-0000-0000-000015670000}"/>
    <cellStyle name="SAPBEXHLevel2X 19 4" xfId="28620" xr:uid="{00000000-0005-0000-0000-000016670000}"/>
    <cellStyle name="SAPBEXHLevel2X 2" xfId="505" xr:uid="{00000000-0005-0000-0000-000017670000}"/>
    <cellStyle name="SAPBEXHLevel2X 2 10" xfId="2490" xr:uid="{00000000-0005-0000-0000-000018670000}"/>
    <cellStyle name="SAPBEXHLevel2X 2 10 2" xfId="12729" xr:uid="{00000000-0005-0000-0000-000019670000}"/>
    <cellStyle name="SAPBEXHLevel2X 2 10 3" xfId="20138" xr:uid="{00000000-0005-0000-0000-00001A670000}"/>
    <cellStyle name="SAPBEXHLevel2X 2 10 4" xfId="26752" xr:uid="{00000000-0005-0000-0000-00001B670000}"/>
    <cellStyle name="SAPBEXHLevel2X 2 11" xfId="3496" xr:uid="{00000000-0005-0000-0000-00001C670000}"/>
    <cellStyle name="SAPBEXHLevel2X 2 11 2" xfId="13445" xr:uid="{00000000-0005-0000-0000-00001D670000}"/>
    <cellStyle name="SAPBEXHLevel2X 2 11 3" xfId="20614" xr:uid="{00000000-0005-0000-0000-00001E670000}"/>
    <cellStyle name="SAPBEXHLevel2X 2 11 4" xfId="27121" xr:uid="{00000000-0005-0000-0000-00001F670000}"/>
    <cellStyle name="SAPBEXHLevel2X 2 12" xfId="3665" xr:uid="{00000000-0005-0000-0000-000020670000}"/>
    <cellStyle name="SAPBEXHLevel2X 2 12 2" xfId="13590" xr:uid="{00000000-0005-0000-0000-000021670000}"/>
    <cellStyle name="SAPBEXHLevel2X 2 12 3" xfId="20751" xr:uid="{00000000-0005-0000-0000-000022670000}"/>
    <cellStyle name="SAPBEXHLevel2X 2 12 4" xfId="27250" xr:uid="{00000000-0005-0000-0000-000023670000}"/>
    <cellStyle name="SAPBEXHLevel2X 2 13" xfId="4405" xr:uid="{00000000-0005-0000-0000-000024670000}"/>
    <cellStyle name="SAPBEXHLevel2X 2 13 2" xfId="14267" xr:uid="{00000000-0005-0000-0000-000025670000}"/>
    <cellStyle name="SAPBEXHLevel2X 2 13 3" xfId="21327" xr:uid="{00000000-0005-0000-0000-000026670000}"/>
    <cellStyle name="SAPBEXHLevel2X 2 13 4" xfId="27801" xr:uid="{00000000-0005-0000-0000-000027670000}"/>
    <cellStyle name="SAPBEXHLevel2X 2 14" xfId="4242" xr:uid="{00000000-0005-0000-0000-000028670000}"/>
    <cellStyle name="SAPBEXHLevel2X 2 14 2" xfId="14105" xr:uid="{00000000-0005-0000-0000-000029670000}"/>
    <cellStyle name="SAPBEXHLevel2X 2 14 3" xfId="21167" xr:uid="{00000000-0005-0000-0000-00002A670000}"/>
    <cellStyle name="SAPBEXHLevel2X 2 14 4" xfId="27641" xr:uid="{00000000-0005-0000-0000-00002B670000}"/>
    <cellStyle name="SAPBEXHLevel2X 2 15" xfId="5362" xr:uid="{00000000-0005-0000-0000-00002C670000}"/>
    <cellStyle name="SAPBEXHLevel2X 2 15 2" xfId="15219" xr:uid="{00000000-0005-0000-0000-00002D670000}"/>
    <cellStyle name="SAPBEXHLevel2X 2 15 3" xfId="22260" xr:uid="{00000000-0005-0000-0000-00002E670000}"/>
    <cellStyle name="SAPBEXHLevel2X 2 15 4" xfId="28722" xr:uid="{00000000-0005-0000-0000-00002F670000}"/>
    <cellStyle name="SAPBEXHLevel2X 2 16" xfId="4643" xr:uid="{00000000-0005-0000-0000-000030670000}"/>
    <cellStyle name="SAPBEXHLevel2X 2 16 2" xfId="14505" xr:uid="{00000000-0005-0000-0000-000031670000}"/>
    <cellStyle name="SAPBEXHLevel2X 2 16 3" xfId="21557" xr:uid="{00000000-0005-0000-0000-000032670000}"/>
    <cellStyle name="SAPBEXHLevel2X 2 16 4" xfId="28027" xr:uid="{00000000-0005-0000-0000-000033670000}"/>
    <cellStyle name="SAPBEXHLevel2X 2 17" xfId="5757" xr:uid="{00000000-0005-0000-0000-000034670000}"/>
    <cellStyle name="SAPBEXHLevel2X 2 17 2" xfId="15611" xr:uid="{00000000-0005-0000-0000-000035670000}"/>
    <cellStyle name="SAPBEXHLevel2X 2 17 3" xfId="22639" xr:uid="{00000000-0005-0000-0000-000036670000}"/>
    <cellStyle name="SAPBEXHLevel2X 2 17 4" xfId="29100" xr:uid="{00000000-0005-0000-0000-000037670000}"/>
    <cellStyle name="SAPBEXHLevel2X 2 18" xfId="7186" xr:uid="{00000000-0005-0000-0000-000038670000}"/>
    <cellStyle name="SAPBEXHLevel2X 2 18 2" xfId="16975" xr:uid="{00000000-0005-0000-0000-000039670000}"/>
    <cellStyle name="SAPBEXHLevel2X 2 18 3" xfId="23938" xr:uid="{00000000-0005-0000-0000-00003A670000}"/>
    <cellStyle name="SAPBEXHLevel2X 2 18 4" xfId="30372" xr:uid="{00000000-0005-0000-0000-00003B670000}"/>
    <cellStyle name="SAPBEXHLevel2X 2 19" xfId="7560" xr:uid="{00000000-0005-0000-0000-00003C670000}"/>
    <cellStyle name="SAPBEXHLevel2X 2 19 2" xfId="17345" xr:uid="{00000000-0005-0000-0000-00003D670000}"/>
    <cellStyle name="SAPBEXHLevel2X 2 19 3" xfId="24307" xr:uid="{00000000-0005-0000-0000-00003E670000}"/>
    <cellStyle name="SAPBEXHLevel2X 2 19 4" xfId="30735" xr:uid="{00000000-0005-0000-0000-00003F670000}"/>
    <cellStyle name="SAPBEXHLevel2X 2 2" xfId="682" xr:uid="{00000000-0005-0000-0000-000040670000}"/>
    <cellStyle name="SAPBEXHLevel2X 2 2 10" xfId="4664" xr:uid="{00000000-0005-0000-0000-000041670000}"/>
    <cellStyle name="SAPBEXHLevel2X 2 2 10 2" xfId="14526" xr:uid="{00000000-0005-0000-0000-000042670000}"/>
    <cellStyle name="SAPBEXHLevel2X 2 2 10 2 2" xfId="38550" xr:uid="{00000000-0005-0000-0000-000043670000}"/>
    <cellStyle name="SAPBEXHLevel2X 2 2 10 2 3" xfId="45468" xr:uid="{00000000-0005-0000-0000-000044670000}"/>
    <cellStyle name="SAPBEXHLevel2X 2 2 10 2 4" xfId="49992" xr:uid="{00000000-0005-0000-0000-000045670000}"/>
    <cellStyle name="SAPBEXHLevel2X 2 2 10 3" xfId="21578" xr:uid="{00000000-0005-0000-0000-000046670000}"/>
    <cellStyle name="SAPBEXHLevel2X 2 2 10 4" xfId="28048" xr:uid="{00000000-0005-0000-0000-000047670000}"/>
    <cellStyle name="SAPBEXHLevel2X 2 2 10 5" xfId="34884" xr:uid="{00000000-0005-0000-0000-000048670000}"/>
    <cellStyle name="SAPBEXHLevel2X 2 2 10 6" xfId="41922" xr:uid="{00000000-0005-0000-0000-000049670000}"/>
    <cellStyle name="SAPBEXHLevel2X 2 2 10 7" xfId="51904" xr:uid="{00000000-0005-0000-0000-00004A670000}"/>
    <cellStyle name="SAPBEXHLevel2X 2 2 11" xfId="6609" xr:uid="{00000000-0005-0000-0000-00004B670000}"/>
    <cellStyle name="SAPBEXHLevel2X 2 2 11 2" xfId="16452" xr:uid="{00000000-0005-0000-0000-00004C670000}"/>
    <cellStyle name="SAPBEXHLevel2X 2 2 11 2 2" xfId="39013" xr:uid="{00000000-0005-0000-0000-00004D670000}"/>
    <cellStyle name="SAPBEXHLevel2X 2 2 11 2 3" xfId="45931" xr:uid="{00000000-0005-0000-0000-00004E670000}"/>
    <cellStyle name="SAPBEXHLevel2X 2 2 11 2 4" xfId="50797" xr:uid="{00000000-0005-0000-0000-00004F670000}"/>
    <cellStyle name="SAPBEXHLevel2X 2 2 11 3" xfId="23456" xr:uid="{00000000-0005-0000-0000-000050670000}"/>
    <cellStyle name="SAPBEXHLevel2X 2 2 11 4" xfId="29905" xr:uid="{00000000-0005-0000-0000-000051670000}"/>
    <cellStyle name="SAPBEXHLevel2X 2 2 11 5" xfId="35350" xr:uid="{00000000-0005-0000-0000-000052670000}"/>
    <cellStyle name="SAPBEXHLevel2X 2 2 11 6" xfId="42385" xr:uid="{00000000-0005-0000-0000-000053670000}"/>
    <cellStyle name="SAPBEXHLevel2X 2 2 11 7" xfId="50932" xr:uid="{00000000-0005-0000-0000-000054670000}"/>
    <cellStyle name="SAPBEXHLevel2X 2 2 12" xfId="5508" xr:uid="{00000000-0005-0000-0000-000055670000}"/>
    <cellStyle name="SAPBEXHLevel2X 2 2 12 2" xfId="15364" xr:uid="{00000000-0005-0000-0000-000056670000}"/>
    <cellStyle name="SAPBEXHLevel2X 2 2 12 2 2" xfId="38913" xr:uid="{00000000-0005-0000-0000-000057670000}"/>
    <cellStyle name="SAPBEXHLevel2X 2 2 12 2 3" xfId="45831" xr:uid="{00000000-0005-0000-0000-000058670000}"/>
    <cellStyle name="SAPBEXHLevel2X 2 2 12 2 4" xfId="49381" xr:uid="{00000000-0005-0000-0000-000059670000}"/>
    <cellStyle name="SAPBEXHLevel2X 2 2 12 3" xfId="22400" xr:uid="{00000000-0005-0000-0000-00005A670000}"/>
    <cellStyle name="SAPBEXHLevel2X 2 2 12 4" xfId="28862" xr:uid="{00000000-0005-0000-0000-00005B670000}"/>
    <cellStyle name="SAPBEXHLevel2X 2 2 12 5" xfId="35250" xr:uid="{00000000-0005-0000-0000-00005C670000}"/>
    <cellStyle name="SAPBEXHLevel2X 2 2 12 6" xfId="42285" xr:uid="{00000000-0005-0000-0000-00005D670000}"/>
    <cellStyle name="SAPBEXHLevel2X 2 2 12 7" xfId="52662" xr:uid="{00000000-0005-0000-0000-00005E670000}"/>
    <cellStyle name="SAPBEXHLevel2X 2 2 13" xfId="6167" xr:uid="{00000000-0005-0000-0000-00005F670000}"/>
    <cellStyle name="SAPBEXHLevel2X 2 2 13 2" xfId="16015" xr:uid="{00000000-0005-0000-0000-000060670000}"/>
    <cellStyle name="SAPBEXHLevel2X 2 2 13 2 2" xfId="39881" xr:uid="{00000000-0005-0000-0000-000061670000}"/>
    <cellStyle name="SAPBEXHLevel2X 2 2 13 2 3" xfId="46799" xr:uid="{00000000-0005-0000-0000-000062670000}"/>
    <cellStyle name="SAPBEXHLevel2X 2 2 13 2 4" xfId="49877" xr:uid="{00000000-0005-0000-0000-000063670000}"/>
    <cellStyle name="SAPBEXHLevel2X 2 2 13 3" xfId="23030" xr:uid="{00000000-0005-0000-0000-000064670000}"/>
    <cellStyle name="SAPBEXHLevel2X 2 2 13 4" xfId="29488" xr:uid="{00000000-0005-0000-0000-000065670000}"/>
    <cellStyle name="SAPBEXHLevel2X 2 2 13 5" xfId="36266" xr:uid="{00000000-0005-0000-0000-000066670000}"/>
    <cellStyle name="SAPBEXHLevel2X 2 2 13 6" xfId="43253" xr:uid="{00000000-0005-0000-0000-000067670000}"/>
    <cellStyle name="SAPBEXHLevel2X 2 2 13 7" xfId="51342" xr:uid="{00000000-0005-0000-0000-000068670000}"/>
    <cellStyle name="SAPBEXHLevel2X 2 2 14" xfId="6114" xr:uid="{00000000-0005-0000-0000-000069670000}"/>
    <cellStyle name="SAPBEXHLevel2X 2 2 14 2" xfId="15962" xr:uid="{00000000-0005-0000-0000-00006A670000}"/>
    <cellStyle name="SAPBEXHLevel2X 2 2 14 2 2" xfId="39175" xr:uid="{00000000-0005-0000-0000-00006B670000}"/>
    <cellStyle name="SAPBEXHLevel2X 2 2 14 2 3" xfId="46093" xr:uid="{00000000-0005-0000-0000-00006C670000}"/>
    <cellStyle name="SAPBEXHLevel2X 2 2 14 2 4" xfId="49867" xr:uid="{00000000-0005-0000-0000-00006D670000}"/>
    <cellStyle name="SAPBEXHLevel2X 2 2 14 3" xfId="22980" xr:uid="{00000000-0005-0000-0000-00006E670000}"/>
    <cellStyle name="SAPBEXHLevel2X 2 2 14 4" xfId="29439" xr:uid="{00000000-0005-0000-0000-00006F670000}"/>
    <cellStyle name="SAPBEXHLevel2X 2 2 14 5" xfId="35539" xr:uid="{00000000-0005-0000-0000-000070670000}"/>
    <cellStyle name="SAPBEXHLevel2X 2 2 14 6" xfId="42547" xr:uid="{00000000-0005-0000-0000-000071670000}"/>
    <cellStyle name="SAPBEXHLevel2X 2 2 14 7" xfId="52110" xr:uid="{00000000-0005-0000-0000-000072670000}"/>
    <cellStyle name="SAPBEXHLevel2X 2 2 15" xfId="7010" xr:uid="{00000000-0005-0000-0000-000073670000}"/>
    <cellStyle name="SAPBEXHLevel2X 2 2 15 2" xfId="16800" xr:uid="{00000000-0005-0000-0000-000074670000}"/>
    <cellStyle name="SAPBEXHLevel2X 2 2 15 2 2" xfId="39662" xr:uid="{00000000-0005-0000-0000-000075670000}"/>
    <cellStyle name="SAPBEXHLevel2X 2 2 15 2 3" xfId="46580" xr:uid="{00000000-0005-0000-0000-000076670000}"/>
    <cellStyle name="SAPBEXHLevel2X 2 2 15 2 4" xfId="49532" xr:uid="{00000000-0005-0000-0000-000077670000}"/>
    <cellStyle name="SAPBEXHLevel2X 2 2 15 3" xfId="23767" xr:uid="{00000000-0005-0000-0000-000078670000}"/>
    <cellStyle name="SAPBEXHLevel2X 2 2 15 4" xfId="30203" xr:uid="{00000000-0005-0000-0000-000079670000}"/>
    <cellStyle name="SAPBEXHLevel2X 2 2 15 5" xfId="36035" xr:uid="{00000000-0005-0000-0000-00007A670000}"/>
    <cellStyle name="SAPBEXHLevel2X 2 2 15 6" xfId="43034" xr:uid="{00000000-0005-0000-0000-00007B670000}"/>
    <cellStyle name="SAPBEXHLevel2X 2 2 15 7" xfId="53678" xr:uid="{00000000-0005-0000-0000-00007C670000}"/>
    <cellStyle name="SAPBEXHLevel2X 2 2 16" xfId="7157" xr:uid="{00000000-0005-0000-0000-00007D670000}"/>
    <cellStyle name="SAPBEXHLevel2X 2 2 16 2" xfId="16947" xr:uid="{00000000-0005-0000-0000-00007E670000}"/>
    <cellStyle name="SAPBEXHLevel2X 2 2 16 2 2" xfId="39756" xr:uid="{00000000-0005-0000-0000-00007F670000}"/>
    <cellStyle name="SAPBEXHLevel2X 2 2 16 2 3" xfId="46674" xr:uid="{00000000-0005-0000-0000-000080670000}"/>
    <cellStyle name="SAPBEXHLevel2X 2 2 16 2 4" xfId="48088" xr:uid="{00000000-0005-0000-0000-000081670000}"/>
    <cellStyle name="SAPBEXHLevel2X 2 2 16 3" xfId="23910" xr:uid="{00000000-0005-0000-0000-000082670000}"/>
    <cellStyle name="SAPBEXHLevel2X 2 2 16 4" xfId="30344" xr:uid="{00000000-0005-0000-0000-000083670000}"/>
    <cellStyle name="SAPBEXHLevel2X 2 2 16 5" xfId="36134" xr:uid="{00000000-0005-0000-0000-000084670000}"/>
    <cellStyle name="SAPBEXHLevel2X 2 2 16 6" xfId="43128" xr:uid="{00000000-0005-0000-0000-000085670000}"/>
    <cellStyle name="SAPBEXHLevel2X 2 2 16 7" xfId="54084" xr:uid="{00000000-0005-0000-0000-000086670000}"/>
    <cellStyle name="SAPBEXHLevel2X 2 2 17" xfId="7332" xr:uid="{00000000-0005-0000-0000-000087670000}"/>
    <cellStyle name="SAPBEXHLevel2X 2 2 17 2" xfId="17118" xr:uid="{00000000-0005-0000-0000-000088670000}"/>
    <cellStyle name="SAPBEXHLevel2X 2 2 17 2 2" xfId="39827" xr:uid="{00000000-0005-0000-0000-000089670000}"/>
    <cellStyle name="SAPBEXHLevel2X 2 2 17 2 3" xfId="46745" xr:uid="{00000000-0005-0000-0000-00008A670000}"/>
    <cellStyle name="SAPBEXHLevel2X 2 2 17 2 4" xfId="49749" xr:uid="{00000000-0005-0000-0000-00008B670000}"/>
    <cellStyle name="SAPBEXHLevel2X 2 2 17 3" xfId="24080" xr:uid="{00000000-0005-0000-0000-00008C670000}"/>
    <cellStyle name="SAPBEXHLevel2X 2 2 17 4" xfId="30509" xr:uid="{00000000-0005-0000-0000-00008D670000}"/>
    <cellStyle name="SAPBEXHLevel2X 2 2 17 5" xfId="36211" xr:uid="{00000000-0005-0000-0000-00008E670000}"/>
    <cellStyle name="SAPBEXHLevel2X 2 2 17 6" xfId="43199" xr:uid="{00000000-0005-0000-0000-00008F670000}"/>
    <cellStyle name="SAPBEXHLevel2X 2 2 17 7" xfId="53555" xr:uid="{00000000-0005-0000-0000-000090670000}"/>
    <cellStyle name="SAPBEXHLevel2X 2 2 18" xfId="7524" xr:uid="{00000000-0005-0000-0000-000091670000}"/>
    <cellStyle name="SAPBEXHLevel2X 2 2 18 2" xfId="17309" xr:uid="{00000000-0005-0000-0000-000092670000}"/>
    <cellStyle name="SAPBEXHLevel2X 2 2 18 2 2" xfId="40247" xr:uid="{00000000-0005-0000-0000-000093670000}"/>
    <cellStyle name="SAPBEXHLevel2X 2 2 18 2 3" xfId="47165" xr:uid="{00000000-0005-0000-0000-000094670000}"/>
    <cellStyle name="SAPBEXHLevel2X 2 2 18 2 4" xfId="48337" xr:uid="{00000000-0005-0000-0000-000095670000}"/>
    <cellStyle name="SAPBEXHLevel2X 2 2 18 3" xfId="24271" xr:uid="{00000000-0005-0000-0000-000096670000}"/>
    <cellStyle name="SAPBEXHLevel2X 2 2 18 4" xfId="30699" xr:uid="{00000000-0005-0000-0000-000097670000}"/>
    <cellStyle name="SAPBEXHLevel2X 2 2 18 5" xfId="36662" xr:uid="{00000000-0005-0000-0000-000098670000}"/>
    <cellStyle name="SAPBEXHLevel2X 2 2 18 6" xfId="43619" xr:uid="{00000000-0005-0000-0000-000099670000}"/>
    <cellStyle name="SAPBEXHLevel2X 2 2 18 7" xfId="50585" xr:uid="{00000000-0005-0000-0000-00009A670000}"/>
    <cellStyle name="SAPBEXHLevel2X 2 2 19" xfId="6316" xr:uid="{00000000-0005-0000-0000-00009B670000}"/>
    <cellStyle name="SAPBEXHLevel2X 2 2 19 2" xfId="16161" xr:uid="{00000000-0005-0000-0000-00009C670000}"/>
    <cellStyle name="SAPBEXHLevel2X 2 2 19 2 2" xfId="39796" xr:uid="{00000000-0005-0000-0000-00009D670000}"/>
    <cellStyle name="SAPBEXHLevel2X 2 2 19 2 3" xfId="46714" xr:uid="{00000000-0005-0000-0000-00009E670000}"/>
    <cellStyle name="SAPBEXHLevel2X 2 2 19 2 4" xfId="47886" xr:uid="{00000000-0005-0000-0000-00009F670000}"/>
    <cellStyle name="SAPBEXHLevel2X 2 2 19 3" xfId="23170" xr:uid="{00000000-0005-0000-0000-0000A0670000}"/>
    <cellStyle name="SAPBEXHLevel2X 2 2 19 4" xfId="29624" xr:uid="{00000000-0005-0000-0000-0000A1670000}"/>
    <cellStyle name="SAPBEXHLevel2X 2 2 19 5" xfId="36177" xr:uid="{00000000-0005-0000-0000-0000A2670000}"/>
    <cellStyle name="SAPBEXHLevel2X 2 2 19 6" xfId="43168" xr:uid="{00000000-0005-0000-0000-0000A3670000}"/>
    <cellStyle name="SAPBEXHLevel2X 2 2 19 7" xfId="54524" xr:uid="{00000000-0005-0000-0000-0000A4670000}"/>
    <cellStyle name="SAPBEXHLevel2X 2 2 2" xfId="2676" xr:uid="{00000000-0005-0000-0000-0000A5670000}"/>
    <cellStyle name="SAPBEXHLevel2X 2 2 2 2" xfId="12909" xr:uid="{00000000-0005-0000-0000-0000A6670000}"/>
    <cellStyle name="SAPBEXHLevel2X 2 2 2 2 2" xfId="20312" xr:uid="{00000000-0005-0000-0000-0000A7670000}"/>
    <cellStyle name="SAPBEXHLevel2X 2 2 2 2 3" xfId="26922" xr:uid="{00000000-0005-0000-0000-0000A8670000}"/>
    <cellStyle name="SAPBEXHLevel2X 2 2 2 2 4" xfId="37538" xr:uid="{00000000-0005-0000-0000-0000A9670000}"/>
    <cellStyle name="SAPBEXHLevel2X 2 2 2 2 5" xfId="44482" xr:uid="{00000000-0005-0000-0000-0000AA670000}"/>
    <cellStyle name="SAPBEXHLevel2X 2 2 2 2 6" xfId="53820" xr:uid="{00000000-0005-0000-0000-0000AB670000}"/>
    <cellStyle name="SAPBEXHLevel2X 2 2 2 3" xfId="10501" xr:uid="{00000000-0005-0000-0000-0000AC670000}"/>
    <cellStyle name="SAPBEXHLevel2X 2 2 2 4" xfId="8899" xr:uid="{00000000-0005-0000-0000-0000AD670000}"/>
    <cellStyle name="SAPBEXHLevel2X 2 2 2 5" xfId="20483" xr:uid="{00000000-0005-0000-0000-0000AE670000}"/>
    <cellStyle name="SAPBEXHLevel2X 2 2 2 6" xfId="33797" xr:uid="{00000000-0005-0000-0000-0000AF670000}"/>
    <cellStyle name="SAPBEXHLevel2X 2 2 2 7" xfId="40931" xr:uid="{00000000-0005-0000-0000-0000B0670000}"/>
    <cellStyle name="SAPBEXHLevel2X 2 2 2 8" xfId="53090" xr:uid="{00000000-0005-0000-0000-0000B1670000}"/>
    <cellStyle name="SAPBEXHLevel2X 2 2 20" xfId="7127" xr:uid="{00000000-0005-0000-0000-0000B2670000}"/>
    <cellStyle name="SAPBEXHLevel2X 2 2 20 2" xfId="16917" xr:uid="{00000000-0005-0000-0000-0000B3670000}"/>
    <cellStyle name="SAPBEXHLevel2X 2 2 20 2 2" xfId="39226" xr:uid="{00000000-0005-0000-0000-0000B4670000}"/>
    <cellStyle name="SAPBEXHLevel2X 2 2 20 2 3" xfId="46144" xr:uid="{00000000-0005-0000-0000-0000B5670000}"/>
    <cellStyle name="SAPBEXHLevel2X 2 2 20 2 4" xfId="48879" xr:uid="{00000000-0005-0000-0000-0000B6670000}"/>
    <cellStyle name="SAPBEXHLevel2X 2 2 20 3" xfId="23880" xr:uid="{00000000-0005-0000-0000-0000B7670000}"/>
    <cellStyle name="SAPBEXHLevel2X 2 2 20 4" xfId="30315" xr:uid="{00000000-0005-0000-0000-0000B8670000}"/>
    <cellStyle name="SAPBEXHLevel2X 2 2 20 5" xfId="35590" xr:uid="{00000000-0005-0000-0000-0000B9670000}"/>
    <cellStyle name="SAPBEXHLevel2X 2 2 20 6" xfId="42598" xr:uid="{00000000-0005-0000-0000-0000BA670000}"/>
    <cellStyle name="SAPBEXHLevel2X 2 2 20 7" xfId="51915" xr:uid="{00000000-0005-0000-0000-0000BB670000}"/>
    <cellStyle name="SAPBEXHLevel2X 2 2 21" xfId="6075" xr:uid="{00000000-0005-0000-0000-0000BC670000}"/>
    <cellStyle name="SAPBEXHLevel2X 2 2 21 2" xfId="15923" xr:uid="{00000000-0005-0000-0000-0000BD670000}"/>
    <cellStyle name="SAPBEXHLevel2X 2 2 21 2 2" xfId="40475" xr:uid="{00000000-0005-0000-0000-0000BE670000}"/>
    <cellStyle name="SAPBEXHLevel2X 2 2 21 2 3" xfId="47393" xr:uid="{00000000-0005-0000-0000-0000BF670000}"/>
    <cellStyle name="SAPBEXHLevel2X 2 2 21 2 4" xfId="47600" xr:uid="{00000000-0005-0000-0000-0000C0670000}"/>
    <cellStyle name="SAPBEXHLevel2X 2 2 21 3" xfId="22943" xr:uid="{00000000-0005-0000-0000-0000C1670000}"/>
    <cellStyle name="SAPBEXHLevel2X 2 2 21 4" xfId="29402" xr:uid="{00000000-0005-0000-0000-0000C2670000}"/>
    <cellStyle name="SAPBEXHLevel2X 2 2 21 5" xfId="36891" xr:uid="{00000000-0005-0000-0000-0000C3670000}"/>
    <cellStyle name="SAPBEXHLevel2X 2 2 21 6" xfId="43847" xr:uid="{00000000-0005-0000-0000-0000C4670000}"/>
    <cellStyle name="SAPBEXHLevel2X 2 2 21 7" xfId="52594" xr:uid="{00000000-0005-0000-0000-0000C5670000}"/>
    <cellStyle name="SAPBEXHLevel2X 2 2 22" xfId="6308" xr:uid="{00000000-0005-0000-0000-0000C6670000}"/>
    <cellStyle name="SAPBEXHLevel2X 2 2 22 2" xfId="16153" xr:uid="{00000000-0005-0000-0000-0000C7670000}"/>
    <cellStyle name="SAPBEXHLevel2X 2 2 22 3" xfId="23162" xr:uid="{00000000-0005-0000-0000-0000C8670000}"/>
    <cellStyle name="SAPBEXHLevel2X 2 2 22 4" xfId="29616" xr:uid="{00000000-0005-0000-0000-0000C9670000}"/>
    <cellStyle name="SAPBEXHLevel2X 2 2 22 5" xfId="37145" xr:uid="{00000000-0005-0000-0000-0000CA670000}"/>
    <cellStyle name="SAPBEXHLevel2X 2 2 22 6" xfId="44091" xr:uid="{00000000-0005-0000-0000-0000CB670000}"/>
    <cellStyle name="SAPBEXHLevel2X 2 2 22 7" xfId="53869" xr:uid="{00000000-0005-0000-0000-0000CC670000}"/>
    <cellStyle name="SAPBEXHLevel2X 2 2 23" xfId="8449" xr:uid="{00000000-0005-0000-0000-0000CD670000}"/>
    <cellStyle name="SAPBEXHLevel2X 2 2 23 2" xfId="18233" xr:uid="{00000000-0005-0000-0000-0000CE670000}"/>
    <cellStyle name="SAPBEXHLevel2X 2 2 23 3" xfId="25170" xr:uid="{00000000-0005-0000-0000-0000CF670000}"/>
    <cellStyle name="SAPBEXHLevel2X 2 2 23 4" xfId="31583" xr:uid="{00000000-0005-0000-0000-0000D0670000}"/>
    <cellStyle name="SAPBEXHLevel2X 2 2 24" xfId="7929" xr:uid="{00000000-0005-0000-0000-0000D1670000}"/>
    <cellStyle name="SAPBEXHLevel2X 2 2 24 2" xfId="17713" xr:uid="{00000000-0005-0000-0000-0000D2670000}"/>
    <cellStyle name="SAPBEXHLevel2X 2 2 24 3" xfId="24664" xr:uid="{00000000-0005-0000-0000-0000D3670000}"/>
    <cellStyle name="SAPBEXHLevel2X 2 2 24 4" xfId="31085" xr:uid="{00000000-0005-0000-0000-0000D4670000}"/>
    <cellStyle name="SAPBEXHLevel2X 2 2 25" xfId="7699" xr:uid="{00000000-0005-0000-0000-0000D5670000}"/>
    <cellStyle name="SAPBEXHLevel2X 2 2 25 2" xfId="17484" xr:uid="{00000000-0005-0000-0000-0000D6670000}"/>
    <cellStyle name="SAPBEXHLevel2X 2 2 25 3" xfId="24441" xr:uid="{00000000-0005-0000-0000-0000D7670000}"/>
    <cellStyle name="SAPBEXHLevel2X 2 2 25 4" xfId="30867" xr:uid="{00000000-0005-0000-0000-0000D8670000}"/>
    <cellStyle name="SAPBEXHLevel2X 2 2 26" xfId="7995" xr:uid="{00000000-0005-0000-0000-0000D9670000}"/>
    <cellStyle name="SAPBEXHLevel2X 2 2 26 2" xfId="17779" xr:uid="{00000000-0005-0000-0000-0000DA670000}"/>
    <cellStyle name="SAPBEXHLevel2X 2 2 26 3" xfId="24728" xr:uid="{00000000-0005-0000-0000-0000DB670000}"/>
    <cellStyle name="SAPBEXHLevel2X 2 2 26 4" xfId="31149" xr:uid="{00000000-0005-0000-0000-0000DC670000}"/>
    <cellStyle name="SAPBEXHLevel2X 2 2 27" xfId="7963" xr:uid="{00000000-0005-0000-0000-0000DD670000}"/>
    <cellStyle name="SAPBEXHLevel2X 2 2 27 2" xfId="17747" xr:uid="{00000000-0005-0000-0000-0000DE670000}"/>
    <cellStyle name="SAPBEXHLevel2X 2 2 27 3" xfId="24696" xr:uid="{00000000-0005-0000-0000-0000DF670000}"/>
    <cellStyle name="SAPBEXHLevel2X 2 2 27 4" xfId="31117" xr:uid="{00000000-0005-0000-0000-0000E0670000}"/>
    <cellStyle name="SAPBEXHLevel2X 2 2 28" xfId="8728" xr:uid="{00000000-0005-0000-0000-0000E1670000}"/>
    <cellStyle name="SAPBEXHLevel2X 2 2 28 2" xfId="18512" xr:uid="{00000000-0005-0000-0000-0000E2670000}"/>
    <cellStyle name="SAPBEXHLevel2X 2 2 28 3" xfId="25444" xr:uid="{00000000-0005-0000-0000-0000E3670000}"/>
    <cellStyle name="SAPBEXHLevel2X 2 2 28 4" xfId="31856" xr:uid="{00000000-0005-0000-0000-0000E4670000}"/>
    <cellStyle name="SAPBEXHLevel2X 2 2 29" xfId="8830" xr:uid="{00000000-0005-0000-0000-0000E5670000}"/>
    <cellStyle name="SAPBEXHLevel2X 2 2 29 2" xfId="18613" xr:uid="{00000000-0005-0000-0000-0000E6670000}"/>
    <cellStyle name="SAPBEXHLevel2X 2 2 29 3" xfId="25541" xr:uid="{00000000-0005-0000-0000-0000E7670000}"/>
    <cellStyle name="SAPBEXHLevel2X 2 2 29 4" xfId="31951" xr:uid="{00000000-0005-0000-0000-0000E8670000}"/>
    <cellStyle name="SAPBEXHLevel2X 2 2 3" xfId="3756" xr:uid="{00000000-0005-0000-0000-0000E9670000}"/>
    <cellStyle name="SAPBEXHLevel2X 2 2 3 2" xfId="13678" xr:uid="{00000000-0005-0000-0000-0000EA670000}"/>
    <cellStyle name="SAPBEXHLevel2X 2 2 3 2 2" xfId="37884" xr:uid="{00000000-0005-0000-0000-0000EB670000}"/>
    <cellStyle name="SAPBEXHLevel2X 2 2 3 2 3" xfId="44824" xr:uid="{00000000-0005-0000-0000-0000EC670000}"/>
    <cellStyle name="SAPBEXHLevel2X 2 2 3 2 4" xfId="49255" xr:uid="{00000000-0005-0000-0000-0000ED670000}"/>
    <cellStyle name="SAPBEXHLevel2X 2 2 3 3" xfId="20832" xr:uid="{00000000-0005-0000-0000-0000EE670000}"/>
    <cellStyle name="SAPBEXHLevel2X 2 2 3 4" xfId="27331" xr:uid="{00000000-0005-0000-0000-0000EF670000}"/>
    <cellStyle name="SAPBEXHLevel2X 2 2 3 5" xfId="34141" xr:uid="{00000000-0005-0000-0000-0000F0670000}"/>
    <cellStyle name="SAPBEXHLevel2X 2 2 3 6" xfId="41273" xr:uid="{00000000-0005-0000-0000-0000F1670000}"/>
    <cellStyle name="SAPBEXHLevel2X 2 2 3 7" xfId="51447" xr:uid="{00000000-0005-0000-0000-0000F2670000}"/>
    <cellStyle name="SAPBEXHLevel2X 2 2 30" xfId="11701" xr:uid="{00000000-0005-0000-0000-0000F3670000}"/>
    <cellStyle name="SAPBEXHLevel2X 2 2 30 2" xfId="19160" xr:uid="{00000000-0005-0000-0000-0000F4670000}"/>
    <cellStyle name="SAPBEXHLevel2X 2 2 30 3" xfId="25792" xr:uid="{00000000-0005-0000-0000-0000F5670000}"/>
    <cellStyle name="SAPBEXHLevel2X 2 2 31" xfId="9434" xr:uid="{00000000-0005-0000-0000-0000F6670000}"/>
    <cellStyle name="SAPBEXHLevel2X 2 2 32" xfId="13493" xr:uid="{00000000-0005-0000-0000-0000F7670000}"/>
    <cellStyle name="SAPBEXHLevel2X 2 2 33" xfId="32192" xr:uid="{00000000-0005-0000-0000-0000F8670000}"/>
    <cellStyle name="SAPBEXHLevel2X 2 2 34" xfId="32120" xr:uid="{00000000-0005-0000-0000-0000F9670000}"/>
    <cellStyle name="SAPBEXHLevel2X 2 2 35" xfId="48169" xr:uid="{00000000-0005-0000-0000-0000FA670000}"/>
    <cellStyle name="SAPBEXHLevel2X 2 2 4" xfId="4021" xr:uid="{00000000-0005-0000-0000-0000FB670000}"/>
    <cellStyle name="SAPBEXHLevel2X 2 2 4 2" xfId="13908" xr:uid="{00000000-0005-0000-0000-0000FC670000}"/>
    <cellStyle name="SAPBEXHLevel2X 2 2 4 2 2" xfId="37888" xr:uid="{00000000-0005-0000-0000-0000FD670000}"/>
    <cellStyle name="SAPBEXHLevel2X 2 2 4 2 3" xfId="44828" xr:uid="{00000000-0005-0000-0000-0000FE670000}"/>
    <cellStyle name="SAPBEXHLevel2X 2 2 4 2 4" xfId="49210" xr:uid="{00000000-0005-0000-0000-0000FF670000}"/>
    <cellStyle name="SAPBEXHLevel2X 2 2 4 3" xfId="21004" xr:uid="{00000000-0005-0000-0000-000000680000}"/>
    <cellStyle name="SAPBEXHLevel2X 2 2 4 4" xfId="27500" xr:uid="{00000000-0005-0000-0000-000001680000}"/>
    <cellStyle name="SAPBEXHLevel2X 2 2 4 5" xfId="34145" xr:uid="{00000000-0005-0000-0000-000002680000}"/>
    <cellStyle name="SAPBEXHLevel2X 2 2 4 6" xfId="41277" xr:uid="{00000000-0005-0000-0000-000003680000}"/>
    <cellStyle name="SAPBEXHLevel2X 2 2 4 7" xfId="52526" xr:uid="{00000000-0005-0000-0000-000004680000}"/>
    <cellStyle name="SAPBEXHLevel2X 2 2 5" xfId="4985" xr:uid="{00000000-0005-0000-0000-000005680000}"/>
    <cellStyle name="SAPBEXHLevel2X 2 2 5 2" xfId="14842" xr:uid="{00000000-0005-0000-0000-000006680000}"/>
    <cellStyle name="SAPBEXHLevel2X 2 2 5 2 2" xfId="37251" xr:uid="{00000000-0005-0000-0000-000007680000}"/>
    <cellStyle name="SAPBEXHLevel2X 2 2 5 2 3" xfId="44197" xr:uid="{00000000-0005-0000-0000-000008680000}"/>
    <cellStyle name="SAPBEXHLevel2X 2 2 5 2 4" xfId="53398" xr:uid="{00000000-0005-0000-0000-000009680000}"/>
    <cellStyle name="SAPBEXHLevel2X 2 2 5 3" xfId="21888" xr:uid="{00000000-0005-0000-0000-00000A680000}"/>
    <cellStyle name="SAPBEXHLevel2X 2 2 5 4" xfId="28352" xr:uid="{00000000-0005-0000-0000-00000B680000}"/>
    <cellStyle name="SAPBEXHLevel2X 2 2 5 5" xfId="33503" xr:uid="{00000000-0005-0000-0000-00000C680000}"/>
    <cellStyle name="SAPBEXHLevel2X 2 2 5 6" xfId="40639" xr:uid="{00000000-0005-0000-0000-00000D680000}"/>
    <cellStyle name="SAPBEXHLevel2X 2 2 5 7" xfId="53652" xr:uid="{00000000-0005-0000-0000-00000E680000}"/>
    <cellStyle name="SAPBEXHLevel2X 2 2 6" xfId="4193" xr:uid="{00000000-0005-0000-0000-00000F680000}"/>
    <cellStyle name="SAPBEXHLevel2X 2 2 6 2" xfId="14056" xr:uid="{00000000-0005-0000-0000-000010680000}"/>
    <cellStyle name="SAPBEXHLevel2X 2 2 6 2 2" xfId="38117" xr:uid="{00000000-0005-0000-0000-000011680000}"/>
    <cellStyle name="SAPBEXHLevel2X 2 2 6 2 3" xfId="45042" xr:uid="{00000000-0005-0000-0000-000012680000}"/>
    <cellStyle name="SAPBEXHLevel2X 2 2 6 2 4" xfId="49171" xr:uid="{00000000-0005-0000-0000-000013680000}"/>
    <cellStyle name="SAPBEXHLevel2X 2 2 6 3" xfId="21118" xr:uid="{00000000-0005-0000-0000-000014680000}"/>
    <cellStyle name="SAPBEXHLevel2X 2 2 6 4" xfId="27593" xr:uid="{00000000-0005-0000-0000-000015680000}"/>
    <cellStyle name="SAPBEXHLevel2X 2 2 6 5" xfId="34452" xr:uid="{00000000-0005-0000-0000-000016680000}"/>
    <cellStyle name="SAPBEXHLevel2X 2 2 6 6" xfId="41496" xr:uid="{00000000-0005-0000-0000-000017680000}"/>
    <cellStyle name="SAPBEXHLevel2X 2 2 6 7" xfId="51874" xr:uid="{00000000-0005-0000-0000-000018680000}"/>
    <cellStyle name="SAPBEXHLevel2X 2 2 7" xfId="5252" xr:uid="{00000000-0005-0000-0000-000019680000}"/>
    <cellStyle name="SAPBEXHLevel2X 2 2 7 2" xfId="15109" xr:uid="{00000000-0005-0000-0000-00001A680000}"/>
    <cellStyle name="SAPBEXHLevel2X 2 2 7 2 2" xfId="37460" xr:uid="{00000000-0005-0000-0000-00001B680000}"/>
    <cellStyle name="SAPBEXHLevel2X 2 2 7 2 3" xfId="44405" xr:uid="{00000000-0005-0000-0000-00001C680000}"/>
    <cellStyle name="SAPBEXHLevel2X 2 2 7 2 4" xfId="54335" xr:uid="{00000000-0005-0000-0000-00001D680000}"/>
    <cellStyle name="SAPBEXHLevel2X 2 2 7 3" xfId="22151" xr:uid="{00000000-0005-0000-0000-00001E680000}"/>
    <cellStyle name="SAPBEXHLevel2X 2 2 7 4" xfId="28614" xr:uid="{00000000-0005-0000-0000-00001F680000}"/>
    <cellStyle name="SAPBEXHLevel2X 2 2 7 5" xfId="33718" xr:uid="{00000000-0005-0000-0000-000020680000}"/>
    <cellStyle name="SAPBEXHLevel2X 2 2 7 6" xfId="40853" xr:uid="{00000000-0005-0000-0000-000021680000}"/>
    <cellStyle name="SAPBEXHLevel2X 2 2 7 7" xfId="51235" xr:uid="{00000000-0005-0000-0000-000022680000}"/>
    <cellStyle name="SAPBEXHLevel2X 2 2 8" xfId="5282" xr:uid="{00000000-0005-0000-0000-000023680000}"/>
    <cellStyle name="SAPBEXHLevel2X 2 2 8 2" xfId="15139" xr:uid="{00000000-0005-0000-0000-000024680000}"/>
    <cellStyle name="SAPBEXHLevel2X 2 2 8 2 2" xfId="38369" xr:uid="{00000000-0005-0000-0000-000025680000}"/>
    <cellStyle name="SAPBEXHLevel2X 2 2 8 2 3" xfId="45287" xr:uid="{00000000-0005-0000-0000-000026680000}"/>
    <cellStyle name="SAPBEXHLevel2X 2 2 8 2 4" xfId="48994" xr:uid="{00000000-0005-0000-0000-000027680000}"/>
    <cellStyle name="SAPBEXHLevel2X 2 2 8 3" xfId="22181" xr:uid="{00000000-0005-0000-0000-000028680000}"/>
    <cellStyle name="SAPBEXHLevel2X 2 2 8 4" xfId="28644" xr:uid="{00000000-0005-0000-0000-000029680000}"/>
    <cellStyle name="SAPBEXHLevel2X 2 2 8 5" xfId="34703" xr:uid="{00000000-0005-0000-0000-00002A680000}"/>
    <cellStyle name="SAPBEXHLevel2X 2 2 8 6" xfId="41741" xr:uid="{00000000-0005-0000-0000-00002B680000}"/>
    <cellStyle name="SAPBEXHLevel2X 2 2 8 7" xfId="52898" xr:uid="{00000000-0005-0000-0000-00002C680000}"/>
    <cellStyle name="SAPBEXHLevel2X 2 2 9" xfId="4669" xr:uid="{00000000-0005-0000-0000-00002D680000}"/>
    <cellStyle name="SAPBEXHLevel2X 2 2 9 2" xfId="14531" xr:uid="{00000000-0005-0000-0000-00002E680000}"/>
    <cellStyle name="SAPBEXHLevel2X 2 2 9 2 2" xfId="37479" xr:uid="{00000000-0005-0000-0000-00002F680000}"/>
    <cellStyle name="SAPBEXHLevel2X 2 2 9 2 3" xfId="44424" xr:uid="{00000000-0005-0000-0000-000030680000}"/>
    <cellStyle name="SAPBEXHLevel2X 2 2 9 2 4" xfId="54445" xr:uid="{00000000-0005-0000-0000-000031680000}"/>
    <cellStyle name="SAPBEXHLevel2X 2 2 9 3" xfId="21583" xr:uid="{00000000-0005-0000-0000-000032680000}"/>
    <cellStyle name="SAPBEXHLevel2X 2 2 9 4" xfId="28053" xr:uid="{00000000-0005-0000-0000-000033680000}"/>
    <cellStyle name="SAPBEXHLevel2X 2 2 9 5" xfId="33738" xr:uid="{00000000-0005-0000-0000-000034680000}"/>
    <cellStyle name="SAPBEXHLevel2X 2 2 9 6" xfId="40873" xr:uid="{00000000-0005-0000-0000-000035680000}"/>
    <cellStyle name="SAPBEXHLevel2X 2 2 9 7" xfId="52547" xr:uid="{00000000-0005-0000-0000-000036680000}"/>
    <cellStyle name="SAPBEXHLevel2X 2 20" xfId="8052" xr:uid="{00000000-0005-0000-0000-000037680000}"/>
    <cellStyle name="SAPBEXHLevel2X 2 20 2" xfId="17836" xr:uid="{00000000-0005-0000-0000-000038680000}"/>
    <cellStyle name="SAPBEXHLevel2X 2 20 3" xfId="24784" xr:uid="{00000000-0005-0000-0000-000039680000}"/>
    <cellStyle name="SAPBEXHLevel2X 2 20 4" xfId="31205" xr:uid="{00000000-0005-0000-0000-00003A680000}"/>
    <cellStyle name="SAPBEXHLevel2X 2 21" xfId="8641" xr:uid="{00000000-0005-0000-0000-00003B680000}"/>
    <cellStyle name="SAPBEXHLevel2X 2 21 2" xfId="18425" xr:uid="{00000000-0005-0000-0000-00003C680000}"/>
    <cellStyle name="SAPBEXHLevel2X 2 21 3" xfId="25360" xr:uid="{00000000-0005-0000-0000-00003D680000}"/>
    <cellStyle name="SAPBEXHLevel2X 2 21 4" xfId="31773" xr:uid="{00000000-0005-0000-0000-00003E680000}"/>
    <cellStyle name="SAPBEXHLevel2X 2 22" xfId="11589" xr:uid="{00000000-0005-0000-0000-00003F680000}"/>
    <cellStyle name="SAPBEXHLevel2X 2 22 2" xfId="19048" xr:uid="{00000000-0005-0000-0000-000040680000}"/>
    <cellStyle name="SAPBEXHLevel2X 2 22 3" xfId="25680" xr:uid="{00000000-0005-0000-0000-000041680000}"/>
    <cellStyle name="SAPBEXHLevel2X 2 23" xfId="9304" xr:uid="{00000000-0005-0000-0000-000042680000}"/>
    <cellStyle name="SAPBEXHLevel2X 2 24" xfId="11471" xr:uid="{00000000-0005-0000-0000-000043680000}"/>
    <cellStyle name="SAPBEXHLevel2X 2 25" xfId="52278" xr:uid="{00000000-0005-0000-0000-000044680000}"/>
    <cellStyle name="SAPBEXHLevel2X 2 3" xfId="942" xr:uid="{00000000-0005-0000-0000-000045680000}"/>
    <cellStyle name="SAPBEXHLevel2X 2 3 2" xfId="2754" xr:uid="{00000000-0005-0000-0000-000046680000}"/>
    <cellStyle name="SAPBEXHLevel2X 2 3 2 2" xfId="12982" xr:uid="{00000000-0005-0000-0000-000047680000}"/>
    <cellStyle name="SAPBEXHLevel2X 2 3 2 2 2" xfId="20379" xr:uid="{00000000-0005-0000-0000-000048680000}"/>
    <cellStyle name="SAPBEXHLevel2X 2 3 2 2 3" xfId="26986" xr:uid="{00000000-0005-0000-0000-000049680000}"/>
    <cellStyle name="SAPBEXHLevel2X 2 3 2 3" xfId="10648" xr:uid="{00000000-0005-0000-0000-00004A680000}"/>
    <cellStyle name="SAPBEXHLevel2X 2 3 2 4" xfId="9159" xr:uid="{00000000-0005-0000-0000-00004B680000}"/>
    <cellStyle name="SAPBEXHLevel2X 2 3 2 5" xfId="13202" xr:uid="{00000000-0005-0000-0000-00004C680000}"/>
    <cellStyle name="SAPBEXHLevel2X 2 3 2 6" xfId="38179" xr:uid="{00000000-0005-0000-0000-00004D680000}"/>
    <cellStyle name="SAPBEXHLevel2X 2 3 2 7" xfId="45103" xr:uid="{00000000-0005-0000-0000-00004E680000}"/>
    <cellStyle name="SAPBEXHLevel2X 2 3 2 8" xfId="48814" xr:uid="{00000000-0005-0000-0000-00004F680000}"/>
    <cellStyle name="SAPBEXHLevel2X 2 3 3" xfId="11821" xr:uid="{00000000-0005-0000-0000-000050680000}"/>
    <cellStyle name="SAPBEXHLevel2X 2 3 3 2" xfId="19280" xr:uid="{00000000-0005-0000-0000-000051680000}"/>
    <cellStyle name="SAPBEXHLevel2X 2 3 3 3" xfId="25912" xr:uid="{00000000-0005-0000-0000-000052680000}"/>
    <cellStyle name="SAPBEXHLevel2X 2 3 4" xfId="9642" xr:uid="{00000000-0005-0000-0000-000053680000}"/>
    <cellStyle name="SAPBEXHLevel2X 2 3 5" xfId="9836" xr:uid="{00000000-0005-0000-0000-000054680000}"/>
    <cellStyle name="SAPBEXHLevel2X 2 3 6" xfId="34513" xr:uid="{00000000-0005-0000-0000-000055680000}"/>
    <cellStyle name="SAPBEXHLevel2X 2 3 7" xfId="41557" xr:uid="{00000000-0005-0000-0000-000056680000}"/>
    <cellStyle name="SAPBEXHLevel2X 2 3 8" xfId="52040" xr:uid="{00000000-0005-0000-0000-000057680000}"/>
    <cellStyle name="SAPBEXHLevel2X 2 4" xfId="1217" xr:uid="{00000000-0005-0000-0000-000058680000}"/>
    <cellStyle name="SAPBEXHLevel2X 2 4 2" xfId="10846" xr:uid="{00000000-0005-0000-0000-000059680000}"/>
    <cellStyle name="SAPBEXHLevel2X 2 4 2 2" xfId="9054" xr:uid="{00000000-0005-0000-0000-00005A680000}"/>
    <cellStyle name="SAPBEXHLevel2X 2 4 2 3" xfId="38055" xr:uid="{00000000-0005-0000-0000-00005B680000}"/>
    <cellStyle name="SAPBEXHLevel2X 2 4 2 4" xfId="44982" xr:uid="{00000000-0005-0000-0000-00005C680000}"/>
    <cellStyle name="SAPBEXHLevel2X 2 4 2 5" xfId="48692" xr:uid="{00000000-0005-0000-0000-00005D680000}"/>
    <cellStyle name="SAPBEXHLevel2X 2 4 3" xfId="11996" xr:uid="{00000000-0005-0000-0000-00005E680000}"/>
    <cellStyle name="SAPBEXHLevel2X 2 4 3 2" xfId="19455" xr:uid="{00000000-0005-0000-0000-00005F680000}"/>
    <cellStyle name="SAPBEXHLevel2X 2 4 3 3" xfId="26082" xr:uid="{00000000-0005-0000-0000-000060680000}"/>
    <cellStyle name="SAPBEXHLevel2X 2 4 4" xfId="9885" xr:uid="{00000000-0005-0000-0000-000061680000}"/>
    <cellStyle name="SAPBEXHLevel2X 2 4 5" xfId="13111" xr:uid="{00000000-0005-0000-0000-000062680000}"/>
    <cellStyle name="SAPBEXHLevel2X 2 4 6" xfId="34390" xr:uid="{00000000-0005-0000-0000-000063680000}"/>
    <cellStyle name="SAPBEXHLevel2X 2 4 7" xfId="41436" xr:uid="{00000000-0005-0000-0000-000064680000}"/>
    <cellStyle name="SAPBEXHLevel2X 2 4 8" xfId="54314" xr:uid="{00000000-0005-0000-0000-000065680000}"/>
    <cellStyle name="SAPBEXHLevel2X 2 5" xfId="1296" xr:uid="{00000000-0005-0000-0000-000066680000}"/>
    <cellStyle name="SAPBEXHLevel2X 2 5 2" xfId="10160" xr:uid="{00000000-0005-0000-0000-000067680000}"/>
    <cellStyle name="SAPBEXHLevel2X 2 5 2 2" xfId="13049" xr:uid="{00000000-0005-0000-0000-000068680000}"/>
    <cellStyle name="SAPBEXHLevel2X 2 5 2 3" xfId="38768" xr:uid="{00000000-0005-0000-0000-000069680000}"/>
    <cellStyle name="SAPBEXHLevel2X 2 5 2 4" xfId="45686" xr:uid="{00000000-0005-0000-0000-00006A680000}"/>
    <cellStyle name="SAPBEXHLevel2X 2 5 2 5" xfId="48811" xr:uid="{00000000-0005-0000-0000-00006B680000}"/>
    <cellStyle name="SAPBEXHLevel2X 2 5 3" xfId="10921" xr:uid="{00000000-0005-0000-0000-00006C680000}"/>
    <cellStyle name="SAPBEXHLevel2X 2 5 3 2" xfId="9013" xr:uid="{00000000-0005-0000-0000-00006D680000}"/>
    <cellStyle name="SAPBEXHLevel2X 2 5 4" xfId="12067" xr:uid="{00000000-0005-0000-0000-00006E680000}"/>
    <cellStyle name="SAPBEXHLevel2X 2 5 4 2" xfId="19526" xr:uid="{00000000-0005-0000-0000-00006F680000}"/>
    <cellStyle name="SAPBEXHLevel2X 2 5 4 3" xfId="26149" xr:uid="{00000000-0005-0000-0000-000070680000}"/>
    <cellStyle name="SAPBEXHLevel2X 2 5 5" xfId="9963" xr:uid="{00000000-0005-0000-0000-000071680000}"/>
    <cellStyle name="SAPBEXHLevel2X 2 5 6" xfId="13283" xr:uid="{00000000-0005-0000-0000-000072680000}"/>
    <cellStyle name="SAPBEXHLevel2X 2 5 7" xfId="35103" xr:uid="{00000000-0005-0000-0000-000073680000}"/>
    <cellStyle name="SAPBEXHLevel2X 2 5 8" xfId="42140" xr:uid="{00000000-0005-0000-0000-000074680000}"/>
    <cellStyle name="SAPBEXHLevel2X 2 5 9" xfId="51430" xr:uid="{00000000-0005-0000-0000-000075680000}"/>
    <cellStyle name="SAPBEXHLevel2X 2 6" xfId="1531" xr:uid="{00000000-0005-0000-0000-000076680000}"/>
    <cellStyle name="SAPBEXHLevel2X 2 6 2" xfId="12190" xr:uid="{00000000-0005-0000-0000-000077680000}"/>
    <cellStyle name="SAPBEXHLevel2X 2 6 2 2" xfId="19649" xr:uid="{00000000-0005-0000-0000-000078680000}"/>
    <cellStyle name="SAPBEXHLevel2X 2 6 2 3" xfId="26272" xr:uid="{00000000-0005-0000-0000-000079680000}"/>
    <cellStyle name="SAPBEXHLevel2X 2 6 2 4" xfId="38969" xr:uid="{00000000-0005-0000-0000-00007A680000}"/>
    <cellStyle name="SAPBEXHLevel2X 2 6 2 5" xfId="45887" xr:uid="{00000000-0005-0000-0000-00007B680000}"/>
    <cellStyle name="SAPBEXHLevel2X 2 6 2 6" xfId="50093" xr:uid="{00000000-0005-0000-0000-00007C680000}"/>
    <cellStyle name="SAPBEXHLevel2X 2 6 3" xfId="11083" xr:uid="{00000000-0005-0000-0000-00007D680000}"/>
    <cellStyle name="SAPBEXHLevel2X 2 6 4" xfId="18735" xr:uid="{00000000-0005-0000-0000-00007E680000}"/>
    <cellStyle name="SAPBEXHLevel2X 2 6 5" xfId="35306" xr:uid="{00000000-0005-0000-0000-00007F680000}"/>
    <cellStyle name="SAPBEXHLevel2X 2 6 6" xfId="42341" xr:uid="{00000000-0005-0000-0000-000080680000}"/>
    <cellStyle name="SAPBEXHLevel2X 2 6 7" xfId="54144" xr:uid="{00000000-0005-0000-0000-000081680000}"/>
    <cellStyle name="SAPBEXHLevel2X 2 7" xfId="1958" xr:uid="{00000000-0005-0000-0000-000082680000}"/>
    <cellStyle name="SAPBEXHLevel2X 2 7 2" xfId="12310" xr:uid="{00000000-0005-0000-0000-000083680000}"/>
    <cellStyle name="SAPBEXHLevel2X 2 7 2 2" xfId="19769" xr:uid="{00000000-0005-0000-0000-000084680000}"/>
    <cellStyle name="SAPBEXHLevel2X 2 7 2 3" xfId="26392" xr:uid="{00000000-0005-0000-0000-000085680000}"/>
    <cellStyle name="SAPBEXHLevel2X 2 7 2 4" xfId="39368" xr:uid="{00000000-0005-0000-0000-000086680000}"/>
    <cellStyle name="SAPBEXHLevel2X 2 7 2 5" xfId="46286" xr:uid="{00000000-0005-0000-0000-000087680000}"/>
    <cellStyle name="SAPBEXHLevel2X 2 7 2 6" xfId="48065" xr:uid="{00000000-0005-0000-0000-000088680000}"/>
    <cellStyle name="SAPBEXHLevel2X 2 7 3" xfId="11380" xr:uid="{00000000-0005-0000-0000-000089680000}"/>
    <cellStyle name="SAPBEXHLevel2X 2 7 4" xfId="18913" xr:uid="{00000000-0005-0000-0000-00008A680000}"/>
    <cellStyle name="SAPBEXHLevel2X 2 7 5" xfId="35734" xr:uid="{00000000-0005-0000-0000-00008B680000}"/>
    <cellStyle name="SAPBEXHLevel2X 2 7 6" xfId="42740" xr:uid="{00000000-0005-0000-0000-00008C680000}"/>
    <cellStyle name="SAPBEXHLevel2X 2 7 7" xfId="51042" xr:uid="{00000000-0005-0000-0000-00008D680000}"/>
    <cellStyle name="SAPBEXHLevel2X 2 8" xfId="2170" xr:uid="{00000000-0005-0000-0000-00008E680000}"/>
    <cellStyle name="SAPBEXHLevel2X 2 8 2" xfId="12434" xr:uid="{00000000-0005-0000-0000-00008F680000}"/>
    <cellStyle name="SAPBEXHLevel2X 2 8 2 2" xfId="19890" xr:uid="{00000000-0005-0000-0000-000090680000}"/>
    <cellStyle name="SAPBEXHLevel2X 2 8 2 3" xfId="26512" xr:uid="{00000000-0005-0000-0000-000091680000}"/>
    <cellStyle name="SAPBEXHLevel2X 2 8 2 4" xfId="40394" xr:uid="{00000000-0005-0000-0000-000092680000}"/>
    <cellStyle name="SAPBEXHLevel2X 2 8 2 5" xfId="47312" xr:uid="{00000000-0005-0000-0000-000093680000}"/>
    <cellStyle name="SAPBEXHLevel2X 2 8 2 6" xfId="49066" xr:uid="{00000000-0005-0000-0000-000094680000}"/>
    <cellStyle name="SAPBEXHLevel2X 2 8 3" xfId="10366" xr:uid="{00000000-0005-0000-0000-000095680000}"/>
    <cellStyle name="SAPBEXHLevel2X 2 8 4" xfId="13080" xr:uid="{00000000-0005-0000-0000-000096680000}"/>
    <cellStyle name="SAPBEXHLevel2X 2 8 5" xfId="18836" xr:uid="{00000000-0005-0000-0000-000097680000}"/>
    <cellStyle name="SAPBEXHLevel2X 2 8 6" xfId="36810" xr:uid="{00000000-0005-0000-0000-000098680000}"/>
    <cellStyle name="SAPBEXHLevel2X 2 8 7" xfId="43766" xr:uid="{00000000-0005-0000-0000-000099680000}"/>
    <cellStyle name="SAPBEXHLevel2X 2 8 8" xfId="53873" xr:uid="{00000000-0005-0000-0000-00009A680000}"/>
    <cellStyle name="SAPBEXHLevel2X 2 9" xfId="2324" xr:uid="{00000000-0005-0000-0000-00009B680000}"/>
    <cellStyle name="SAPBEXHLevel2X 2 9 2" xfId="12577" xr:uid="{00000000-0005-0000-0000-00009C680000}"/>
    <cellStyle name="SAPBEXHLevel2X 2 9 3" xfId="20014" xr:uid="{00000000-0005-0000-0000-00009D680000}"/>
    <cellStyle name="SAPBEXHLevel2X 2 9 4" xfId="26632" xr:uid="{00000000-0005-0000-0000-00009E680000}"/>
    <cellStyle name="SAPBEXHLevel2X 2 9 5" xfId="37064" xr:uid="{00000000-0005-0000-0000-00009F680000}"/>
    <cellStyle name="SAPBEXHLevel2X 2 9 6" xfId="44010" xr:uid="{00000000-0005-0000-0000-0000A0680000}"/>
    <cellStyle name="SAPBEXHLevel2X 2 9 7" xfId="50865" xr:uid="{00000000-0005-0000-0000-0000A1680000}"/>
    <cellStyle name="SAPBEXHLevel2X 20" xfId="5638" xr:uid="{00000000-0005-0000-0000-0000A2680000}"/>
    <cellStyle name="SAPBEXHLevel2X 20 2" xfId="15493" xr:uid="{00000000-0005-0000-0000-0000A3680000}"/>
    <cellStyle name="SAPBEXHLevel2X 20 3" xfId="22525" xr:uid="{00000000-0005-0000-0000-0000A4680000}"/>
    <cellStyle name="SAPBEXHLevel2X 20 4" xfId="28986" xr:uid="{00000000-0005-0000-0000-0000A5680000}"/>
    <cellStyle name="SAPBEXHLevel2X 21" xfId="6377" xr:uid="{00000000-0005-0000-0000-0000A6680000}"/>
    <cellStyle name="SAPBEXHLevel2X 21 2" xfId="16222" xr:uid="{00000000-0005-0000-0000-0000A7680000}"/>
    <cellStyle name="SAPBEXHLevel2X 21 3" xfId="23229" xr:uid="{00000000-0005-0000-0000-0000A8680000}"/>
    <cellStyle name="SAPBEXHLevel2X 21 4" xfId="29683" xr:uid="{00000000-0005-0000-0000-0000A9680000}"/>
    <cellStyle name="SAPBEXHLevel2X 22" xfId="7090" xr:uid="{00000000-0005-0000-0000-0000AA680000}"/>
    <cellStyle name="SAPBEXHLevel2X 22 2" xfId="16880" xr:uid="{00000000-0005-0000-0000-0000AB680000}"/>
    <cellStyle name="SAPBEXHLevel2X 22 3" xfId="23844" xr:uid="{00000000-0005-0000-0000-0000AC680000}"/>
    <cellStyle name="SAPBEXHLevel2X 22 4" xfId="30280" xr:uid="{00000000-0005-0000-0000-0000AD680000}"/>
    <cellStyle name="SAPBEXHLevel2X 23" xfId="8614" xr:uid="{00000000-0005-0000-0000-0000AE680000}"/>
    <cellStyle name="SAPBEXHLevel2X 23 2" xfId="18398" xr:uid="{00000000-0005-0000-0000-0000AF680000}"/>
    <cellStyle name="SAPBEXHLevel2X 23 3" xfId="25333" xr:uid="{00000000-0005-0000-0000-0000B0680000}"/>
    <cellStyle name="SAPBEXHLevel2X 23 4" xfId="31746" xr:uid="{00000000-0005-0000-0000-0000B1680000}"/>
    <cellStyle name="SAPBEXHLevel2X 24" xfId="8147" xr:uid="{00000000-0005-0000-0000-0000B2680000}"/>
    <cellStyle name="SAPBEXHLevel2X 24 2" xfId="17931" xr:uid="{00000000-0005-0000-0000-0000B3680000}"/>
    <cellStyle name="SAPBEXHLevel2X 24 3" xfId="24876" xr:uid="{00000000-0005-0000-0000-0000B4680000}"/>
    <cellStyle name="SAPBEXHLevel2X 24 4" xfId="31296" xr:uid="{00000000-0005-0000-0000-0000B5680000}"/>
    <cellStyle name="SAPBEXHLevel2X 25" xfId="9123" xr:uid="{00000000-0005-0000-0000-0000B6680000}"/>
    <cellStyle name="SAPBEXHLevel2X 26" xfId="9722" xr:uid="{00000000-0005-0000-0000-0000B7680000}"/>
    <cellStyle name="SAPBEXHLevel2X 27" xfId="54132" xr:uid="{00000000-0005-0000-0000-0000B8680000}"/>
    <cellStyle name="SAPBEXHLevel2X 3" xfId="506" xr:uid="{00000000-0005-0000-0000-0000B9680000}"/>
    <cellStyle name="SAPBEXHLevel2X 3 10" xfId="2491" xr:uid="{00000000-0005-0000-0000-0000BA680000}"/>
    <cellStyle name="SAPBEXHLevel2X 3 10 2" xfId="12730" xr:uid="{00000000-0005-0000-0000-0000BB680000}"/>
    <cellStyle name="SAPBEXHLevel2X 3 10 3" xfId="20139" xr:uid="{00000000-0005-0000-0000-0000BC680000}"/>
    <cellStyle name="SAPBEXHLevel2X 3 10 4" xfId="26753" xr:uid="{00000000-0005-0000-0000-0000BD680000}"/>
    <cellStyle name="SAPBEXHLevel2X 3 11" xfId="3497" xr:uid="{00000000-0005-0000-0000-0000BE680000}"/>
    <cellStyle name="SAPBEXHLevel2X 3 11 2" xfId="13446" xr:uid="{00000000-0005-0000-0000-0000BF680000}"/>
    <cellStyle name="SAPBEXHLevel2X 3 11 3" xfId="20615" xr:uid="{00000000-0005-0000-0000-0000C0680000}"/>
    <cellStyle name="SAPBEXHLevel2X 3 11 4" xfId="27122" xr:uid="{00000000-0005-0000-0000-0000C1680000}"/>
    <cellStyle name="SAPBEXHLevel2X 3 12" xfId="3666" xr:uid="{00000000-0005-0000-0000-0000C2680000}"/>
    <cellStyle name="SAPBEXHLevel2X 3 12 2" xfId="13591" xr:uid="{00000000-0005-0000-0000-0000C3680000}"/>
    <cellStyle name="SAPBEXHLevel2X 3 12 3" xfId="20752" xr:uid="{00000000-0005-0000-0000-0000C4680000}"/>
    <cellStyle name="SAPBEXHLevel2X 3 12 4" xfId="27251" xr:uid="{00000000-0005-0000-0000-0000C5680000}"/>
    <cellStyle name="SAPBEXHLevel2X 3 13" xfId="4406" xr:uid="{00000000-0005-0000-0000-0000C6680000}"/>
    <cellStyle name="SAPBEXHLevel2X 3 13 2" xfId="14268" xr:uid="{00000000-0005-0000-0000-0000C7680000}"/>
    <cellStyle name="SAPBEXHLevel2X 3 13 3" xfId="21328" xr:uid="{00000000-0005-0000-0000-0000C8680000}"/>
    <cellStyle name="SAPBEXHLevel2X 3 13 4" xfId="27802" xr:uid="{00000000-0005-0000-0000-0000C9680000}"/>
    <cellStyle name="SAPBEXHLevel2X 3 14" xfId="4896" xr:uid="{00000000-0005-0000-0000-0000CA680000}"/>
    <cellStyle name="SAPBEXHLevel2X 3 14 2" xfId="14757" xr:uid="{00000000-0005-0000-0000-0000CB680000}"/>
    <cellStyle name="SAPBEXHLevel2X 3 14 3" xfId="21805" xr:uid="{00000000-0005-0000-0000-0000CC680000}"/>
    <cellStyle name="SAPBEXHLevel2X 3 14 4" xfId="28271" xr:uid="{00000000-0005-0000-0000-0000CD680000}"/>
    <cellStyle name="SAPBEXHLevel2X 3 15" xfId="4899" xr:uid="{00000000-0005-0000-0000-0000CE680000}"/>
    <cellStyle name="SAPBEXHLevel2X 3 15 2" xfId="14760" xr:uid="{00000000-0005-0000-0000-0000CF680000}"/>
    <cellStyle name="SAPBEXHLevel2X 3 15 3" xfId="21808" xr:uid="{00000000-0005-0000-0000-0000D0680000}"/>
    <cellStyle name="SAPBEXHLevel2X 3 15 4" xfId="28273" xr:uid="{00000000-0005-0000-0000-0000D1680000}"/>
    <cellStyle name="SAPBEXHLevel2X 3 16" xfId="4941" xr:uid="{00000000-0005-0000-0000-0000D2680000}"/>
    <cellStyle name="SAPBEXHLevel2X 3 16 2" xfId="14798" xr:uid="{00000000-0005-0000-0000-0000D3680000}"/>
    <cellStyle name="SAPBEXHLevel2X 3 16 3" xfId="21846" xr:uid="{00000000-0005-0000-0000-0000D4680000}"/>
    <cellStyle name="SAPBEXHLevel2X 3 16 4" xfId="28310" xr:uid="{00000000-0005-0000-0000-0000D5680000}"/>
    <cellStyle name="SAPBEXHLevel2X 3 17" xfId="5758" xr:uid="{00000000-0005-0000-0000-0000D6680000}"/>
    <cellStyle name="SAPBEXHLevel2X 3 17 2" xfId="15612" xr:uid="{00000000-0005-0000-0000-0000D7680000}"/>
    <cellStyle name="SAPBEXHLevel2X 3 17 3" xfId="22640" xr:uid="{00000000-0005-0000-0000-0000D8680000}"/>
    <cellStyle name="SAPBEXHLevel2X 3 17 4" xfId="29101" xr:uid="{00000000-0005-0000-0000-0000D9680000}"/>
    <cellStyle name="SAPBEXHLevel2X 3 18" xfId="6182" xr:uid="{00000000-0005-0000-0000-0000DA680000}"/>
    <cellStyle name="SAPBEXHLevel2X 3 18 2" xfId="16030" xr:uid="{00000000-0005-0000-0000-0000DB680000}"/>
    <cellStyle name="SAPBEXHLevel2X 3 18 3" xfId="23045" xr:uid="{00000000-0005-0000-0000-0000DC680000}"/>
    <cellStyle name="SAPBEXHLevel2X 3 18 4" xfId="29503" xr:uid="{00000000-0005-0000-0000-0000DD680000}"/>
    <cellStyle name="SAPBEXHLevel2X 3 19" xfId="5596" xr:uid="{00000000-0005-0000-0000-0000DE680000}"/>
    <cellStyle name="SAPBEXHLevel2X 3 19 2" xfId="15451" xr:uid="{00000000-0005-0000-0000-0000DF680000}"/>
    <cellStyle name="SAPBEXHLevel2X 3 19 3" xfId="22484" xr:uid="{00000000-0005-0000-0000-0000E0680000}"/>
    <cellStyle name="SAPBEXHLevel2X 3 19 4" xfId="28945" xr:uid="{00000000-0005-0000-0000-0000E1680000}"/>
    <cellStyle name="SAPBEXHLevel2X 3 2" xfId="683" xr:uid="{00000000-0005-0000-0000-0000E2680000}"/>
    <cellStyle name="SAPBEXHLevel2X 3 2 10" xfId="4870" xr:uid="{00000000-0005-0000-0000-0000E3680000}"/>
    <cellStyle name="SAPBEXHLevel2X 3 2 10 2" xfId="14732" xr:uid="{00000000-0005-0000-0000-0000E4680000}"/>
    <cellStyle name="SAPBEXHLevel2X 3 2 10 2 2" xfId="38569" xr:uid="{00000000-0005-0000-0000-0000E5680000}"/>
    <cellStyle name="SAPBEXHLevel2X 3 2 10 2 3" xfId="45487" xr:uid="{00000000-0005-0000-0000-0000E6680000}"/>
    <cellStyle name="SAPBEXHLevel2X 3 2 10 2 4" xfId="49650" xr:uid="{00000000-0005-0000-0000-0000E7680000}"/>
    <cellStyle name="SAPBEXHLevel2X 3 2 10 3" xfId="21780" xr:uid="{00000000-0005-0000-0000-0000E8680000}"/>
    <cellStyle name="SAPBEXHLevel2X 3 2 10 4" xfId="28246" xr:uid="{00000000-0005-0000-0000-0000E9680000}"/>
    <cellStyle name="SAPBEXHLevel2X 3 2 10 5" xfId="34903" xr:uid="{00000000-0005-0000-0000-0000EA680000}"/>
    <cellStyle name="SAPBEXHLevel2X 3 2 10 6" xfId="41941" xr:uid="{00000000-0005-0000-0000-0000EB680000}"/>
    <cellStyle name="SAPBEXHLevel2X 3 2 10 7" xfId="53123" xr:uid="{00000000-0005-0000-0000-0000EC680000}"/>
    <cellStyle name="SAPBEXHLevel2X 3 2 11" xfId="6608" xr:uid="{00000000-0005-0000-0000-0000ED680000}"/>
    <cellStyle name="SAPBEXHLevel2X 3 2 11 2" xfId="16451" xr:uid="{00000000-0005-0000-0000-0000EE680000}"/>
    <cellStyle name="SAPBEXHLevel2X 3 2 11 2 2" xfId="39012" xr:uid="{00000000-0005-0000-0000-0000EF680000}"/>
    <cellStyle name="SAPBEXHLevel2X 3 2 11 2 3" xfId="45930" xr:uid="{00000000-0005-0000-0000-0000F0680000}"/>
    <cellStyle name="SAPBEXHLevel2X 3 2 11 2 4" xfId="49198" xr:uid="{00000000-0005-0000-0000-0000F1680000}"/>
    <cellStyle name="SAPBEXHLevel2X 3 2 11 3" xfId="23455" xr:uid="{00000000-0005-0000-0000-0000F2680000}"/>
    <cellStyle name="SAPBEXHLevel2X 3 2 11 4" xfId="29904" xr:uid="{00000000-0005-0000-0000-0000F3680000}"/>
    <cellStyle name="SAPBEXHLevel2X 3 2 11 5" xfId="35349" xr:uid="{00000000-0005-0000-0000-0000F4680000}"/>
    <cellStyle name="SAPBEXHLevel2X 3 2 11 6" xfId="42384" xr:uid="{00000000-0005-0000-0000-0000F5680000}"/>
    <cellStyle name="SAPBEXHLevel2X 3 2 11 7" xfId="53178" xr:uid="{00000000-0005-0000-0000-0000F6680000}"/>
    <cellStyle name="SAPBEXHLevel2X 3 2 12" xfId="5509" xr:uid="{00000000-0005-0000-0000-0000F7680000}"/>
    <cellStyle name="SAPBEXHLevel2X 3 2 12 2" xfId="15365" xr:uid="{00000000-0005-0000-0000-0000F8680000}"/>
    <cellStyle name="SAPBEXHLevel2X 3 2 12 2 2" xfId="38938" xr:uid="{00000000-0005-0000-0000-0000F9680000}"/>
    <cellStyle name="SAPBEXHLevel2X 3 2 12 2 3" xfId="45856" xr:uid="{00000000-0005-0000-0000-0000FA680000}"/>
    <cellStyle name="SAPBEXHLevel2X 3 2 12 2 4" xfId="48579" xr:uid="{00000000-0005-0000-0000-0000FB680000}"/>
    <cellStyle name="SAPBEXHLevel2X 3 2 12 3" xfId="22401" xr:uid="{00000000-0005-0000-0000-0000FC680000}"/>
    <cellStyle name="SAPBEXHLevel2X 3 2 12 4" xfId="28863" xr:uid="{00000000-0005-0000-0000-0000FD680000}"/>
    <cellStyle name="SAPBEXHLevel2X 3 2 12 5" xfId="35275" xr:uid="{00000000-0005-0000-0000-0000FE680000}"/>
    <cellStyle name="SAPBEXHLevel2X 3 2 12 6" xfId="42310" xr:uid="{00000000-0005-0000-0000-0000FF680000}"/>
    <cellStyle name="SAPBEXHLevel2X 3 2 12 7" xfId="53889" xr:uid="{00000000-0005-0000-0000-000000690000}"/>
    <cellStyle name="SAPBEXHLevel2X 3 2 13" xfId="6421" xr:uid="{00000000-0005-0000-0000-000001690000}"/>
    <cellStyle name="SAPBEXHLevel2X 3 2 13 2" xfId="16266" xr:uid="{00000000-0005-0000-0000-000002690000}"/>
    <cellStyle name="SAPBEXHLevel2X 3 2 13 2 2" xfId="39880" xr:uid="{00000000-0005-0000-0000-000003690000}"/>
    <cellStyle name="SAPBEXHLevel2X 3 2 13 2 3" xfId="46798" xr:uid="{00000000-0005-0000-0000-000004690000}"/>
    <cellStyle name="SAPBEXHLevel2X 3 2 13 2 4" xfId="49394" xr:uid="{00000000-0005-0000-0000-000005690000}"/>
    <cellStyle name="SAPBEXHLevel2X 3 2 13 3" xfId="23273" xr:uid="{00000000-0005-0000-0000-000006690000}"/>
    <cellStyle name="SAPBEXHLevel2X 3 2 13 4" xfId="29725" xr:uid="{00000000-0005-0000-0000-000007690000}"/>
    <cellStyle name="SAPBEXHLevel2X 3 2 13 5" xfId="36265" xr:uid="{00000000-0005-0000-0000-000008690000}"/>
    <cellStyle name="SAPBEXHLevel2X 3 2 13 6" xfId="43252" xr:uid="{00000000-0005-0000-0000-000009690000}"/>
    <cellStyle name="SAPBEXHLevel2X 3 2 13 7" xfId="53565" xr:uid="{00000000-0005-0000-0000-00000A690000}"/>
    <cellStyle name="SAPBEXHLevel2X 3 2 14" xfId="6459" xr:uid="{00000000-0005-0000-0000-00000B690000}"/>
    <cellStyle name="SAPBEXHLevel2X 3 2 14 2" xfId="16303" xr:uid="{00000000-0005-0000-0000-00000C690000}"/>
    <cellStyle name="SAPBEXHLevel2X 3 2 14 2 2" xfId="39176" xr:uid="{00000000-0005-0000-0000-00000D690000}"/>
    <cellStyle name="SAPBEXHLevel2X 3 2 14 2 3" xfId="46094" xr:uid="{00000000-0005-0000-0000-00000E690000}"/>
    <cellStyle name="SAPBEXHLevel2X 3 2 14 2 4" xfId="48598" xr:uid="{00000000-0005-0000-0000-00000F690000}"/>
    <cellStyle name="SAPBEXHLevel2X 3 2 14 3" xfId="23311" xr:uid="{00000000-0005-0000-0000-000010690000}"/>
    <cellStyle name="SAPBEXHLevel2X 3 2 14 4" xfId="29762" xr:uid="{00000000-0005-0000-0000-000011690000}"/>
    <cellStyle name="SAPBEXHLevel2X 3 2 14 5" xfId="35540" xr:uid="{00000000-0005-0000-0000-000012690000}"/>
    <cellStyle name="SAPBEXHLevel2X 3 2 14 6" xfId="42548" xr:uid="{00000000-0005-0000-0000-000013690000}"/>
    <cellStyle name="SAPBEXHLevel2X 3 2 14 7" xfId="53609" xr:uid="{00000000-0005-0000-0000-000014690000}"/>
    <cellStyle name="SAPBEXHLevel2X 3 2 15" xfId="6115" xr:uid="{00000000-0005-0000-0000-000015690000}"/>
    <cellStyle name="SAPBEXHLevel2X 3 2 15 2" xfId="15963" xr:uid="{00000000-0005-0000-0000-000016690000}"/>
    <cellStyle name="SAPBEXHLevel2X 3 2 15 2 2" xfId="39594" xr:uid="{00000000-0005-0000-0000-000017690000}"/>
    <cellStyle name="SAPBEXHLevel2X 3 2 15 2 3" xfId="46512" xr:uid="{00000000-0005-0000-0000-000018690000}"/>
    <cellStyle name="SAPBEXHLevel2X 3 2 15 2 4" xfId="47649" xr:uid="{00000000-0005-0000-0000-000019690000}"/>
    <cellStyle name="SAPBEXHLevel2X 3 2 15 3" xfId="22981" xr:uid="{00000000-0005-0000-0000-00001A690000}"/>
    <cellStyle name="SAPBEXHLevel2X 3 2 15 4" xfId="29440" xr:uid="{00000000-0005-0000-0000-00001B690000}"/>
    <cellStyle name="SAPBEXHLevel2X 3 2 15 5" xfId="35967" xr:uid="{00000000-0005-0000-0000-00001C690000}"/>
    <cellStyle name="SAPBEXHLevel2X 3 2 15 6" xfId="42966" xr:uid="{00000000-0005-0000-0000-00001D690000}"/>
    <cellStyle name="SAPBEXHLevel2X 3 2 15 7" xfId="51847" xr:uid="{00000000-0005-0000-0000-00001E690000}"/>
    <cellStyle name="SAPBEXHLevel2X 3 2 16" xfId="7003" xr:uid="{00000000-0005-0000-0000-00001F690000}"/>
    <cellStyle name="SAPBEXHLevel2X 3 2 16 2" xfId="16793" xr:uid="{00000000-0005-0000-0000-000020690000}"/>
    <cellStyle name="SAPBEXHLevel2X 3 2 16 2 2" xfId="39801" xr:uid="{00000000-0005-0000-0000-000021690000}"/>
    <cellStyle name="SAPBEXHLevel2X 3 2 16 2 3" xfId="46719" xr:uid="{00000000-0005-0000-0000-000022690000}"/>
    <cellStyle name="SAPBEXHLevel2X 3 2 16 2 4" xfId="51514" xr:uid="{00000000-0005-0000-0000-000023690000}"/>
    <cellStyle name="SAPBEXHLevel2X 3 2 16 3" xfId="23761" xr:uid="{00000000-0005-0000-0000-000024690000}"/>
    <cellStyle name="SAPBEXHLevel2X 3 2 16 4" xfId="30197" xr:uid="{00000000-0005-0000-0000-000025690000}"/>
    <cellStyle name="SAPBEXHLevel2X 3 2 16 5" xfId="36182" xr:uid="{00000000-0005-0000-0000-000026690000}"/>
    <cellStyle name="SAPBEXHLevel2X 3 2 16 6" xfId="43173" xr:uid="{00000000-0005-0000-0000-000027690000}"/>
    <cellStyle name="SAPBEXHLevel2X 3 2 16 7" xfId="50589" xr:uid="{00000000-0005-0000-0000-000028690000}"/>
    <cellStyle name="SAPBEXHLevel2X 3 2 17" xfId="7317" xr:uid="{00000000-0005-0000-0000-000029690000}"/>
    <cellStyle name="SAPBEXHLevel2X 3 2 17 2" xfId="17103" xr:uid="{00000000-0005-0000-0000-00002A690000}"/>
    <cellStyle name="SAPBEXHLevel2X 3 2 17 2 2" xfId="39556" xr:uid="{00000000-0005-0000-0000-00002B690000}"/>
    <cellStyle name="SAPBEXHLevel2X 3 2 17 2 3" xfId="46474" xr:uid="{00000000-0005-0000-0000-00002C690000}"/>
    <cellStyle name="SAPBEXHLevel2X 3 2 17 2 4" xfId="53172" xr:uid="{00000000-0005-0000-0000-00002D690000}"/>
    <cellStyle name="SAPBEXHLevel2X 3 2 17 3" xfId="24065" xr:uid="{00000000-0005-0000-0000-00002E690000}"/>
    <cellStyle name="SAPBEXHLevel2X 3 2 17 4" xfId="30495" xr:uid="{00000000-0005-0000-0000-00002F690000}"/>
    <cellStyle name="SAPBEXHLevel2X 3 2 17 5" xfId="35928" xr:uid="{00000000-0005-0000-0000-000030690000}"/>
    <cellStyle name="SAPBEXHLevel2X 3 2 17 6" xfId="42928" xr:uid="{00000000-0005-0000-0000-000031690000}"/>
    <cellStyle name="SAPBEXHLevel2X 3 2 17 7" xfId="53679" xr:uid="{00000000-0005-0000-0000-000032690000}"/>
    <cellStyle name="SAPBEXHLevel2X 3 2 18" xfId="5941" xr:uid="{00000000-0005-0000-0000-000033690000}"/>
    <cellStyle name="SAPBEXHLevel2X 3 2 18 2" xfId="15793" xr:uid="{00000000-0005-0000-0000-000034690000}"/>
    <cellStyle name="SAPBEXHLevel2X 3 2 18 2 2" xfId="40125" xr:uid="{00000000-0005-0000-0000-000035690000}"/>
    <cellStyle name="SAPBEXHLevel2X 3 2 18 2 3" xfId="47043" xr:uid="{00000000-0005-0000-0000-000036690000}"/>
    <cellStyle name="SAPBEXHLevel2X 3 2 18 2 4" xfId="50099" xr:uid="{00000000-0005-0000-0000-000037690000}"/>
    <cellStyle name="SAPBEXHLevel2X 3 2 18 3" xfId="22815" xr:uid="{00000000-0005-0000-0000-000038690000}"/>
    <cellStyle name="SAPBEXHLevel2X 3 2 18 4" xfId="29276" xr:uid="{00000000-0005-0000-0000-000039690000}"/>
    <cellStyle name="SAPBEXHLevel2X 3 2 18 5" xfId="36540" xr:uid="{00000000-0005-0000-0000-00003A690000}"/>
    <cellStyle name="SAPBEXHLevel2X 3 2 18 6" xfId="43497" xr:uid="{00000000-0005-0000-0000-00003B690000}"/>
    <cellStyle name="SAPBEXHLevel2X 3 2 18 7" xfId="51640" xr:uid="{00000000-0005-0000-0000-00003C690000}"/>
    <cellStyle name="SAPBEXHLevel2X 3 2 19" xfId="6539" xr:uid="{00000000-0005-0000-0000-00003D690000}"/>
    <cellStyle name="SAPBEXHLevel2X 3 2 19 2" xfId="16382" xr:uid="{00000000-0005-0000-0000-00003E690000}"/>
    <cellStyle name="SAPBEXHLevel2X 3 2 19 2 2" xfId="39650" xr:uid="{00000000-0005-0000-0000-00003F690000}"/>
    <cellStyle name="SAPBEXHLevel2X 3 2 19 2 3" xfId="46568" xr:uid="{00000000-0005-0000-0000-000040690000}"/>
    <cellStyle name="SAPBEXHLevel2X 3 2 19 2 4" xfId="49779" xr:uid="{00000000-0005-0000-0000-000041690000}"/>
    <cellStyle name="SAPBEXHLevel2X 3 2 19 3" xfId="23389" xr:uid="{00000000-0005-0000-0000-000042690000}"/>
    <cellStyle name="SAPBEXHLevel2X 3 2 19 4" xfId="29839" xr:uid="{00000000-0005-0000-0000-000043690000}"/>
    <cellStyle name="SAPBEXHLevel2X 3 2 19 5" xfId="36023" xr:uid="{00000000-0005-0000-0000-000044690000}"/>
    <cellStyle name="SAPBEXHLevel2X 3 2 19 6" xfId="43022" xr:uid="{00000000-0005-0000-0000-000045690000}"/>
    <cellStyle name="SAPBEXHLevel2X 3 2 19 7" xfId="54368" xr:uid="{00000000-0005-0000-0000-000046690000}"/>
    <cellStyle name="SAPBEXHLevel2X 3 2 2" xfId="2677" xr:uid="{00000000-0005-0000-0000-000047690000}"/>
    <cellStyle name="SAPBEXHLevel2X 3 2 2 2" xfId="12910" xr:uid="{00000000-0005-0000-0000-000048690000}"/>
    <cellStyle name="SAPBEXHLevel2X 3 2 2 2 2" xfId="20313" xr:uid="{00000000-0005-0000-0000-000049690000}"/>
    <cellStyle name="SAPBEXHLevel2X 3 2 2 2 3" xfId="26923" xr:uid="{00000000-0005-0000-0000-00004A690000}"/>
    <cellStyle name="SAPBEXHLevel2X 3 2 2 2 4" xfId="37766" xr:uid="{00000000-0005-0000-0000-00004B690000}"/>
    <cellStyle name="SAPBEXHLevel2X 3 2 2 2 5" xfId="44708" xr:uid="{00000000-0005-0000-0000-00004C690000}"/>
    <cellStyle name="SAPBEXHLevel2X 3 2 2 2 6" xfId="48407" xr:uid="{00000000-0005-0000-0000-00004D690000}"/>
    <cellStyle name="SAPBEXHLevel2X 3 2 2 3" xfId="10502" xr:uid="{00000000-0005-0000-0000-00004E690000}"/>
    <cellStyle name="SAPBEXHLevel2X 3 2 2 4" xfId="9357" xr:uid="{00000000-0005-0000-0000-00004F690000}"/>
    <cellStyle name="SAPBEXHLevel2X 3 2 2 5" xfId="18790" xr:uid="{00000000-0005-0000-0000-000050690000}"/>
    <cellStyle name="SAPBEXHLevel2X 3 2 2 6" xfId="34024" xr:uid="{00000000-0005-0000-0000-000051690000}"/>
    <cellStyle name="SAPBEXHLevel2X 3 2 2 7" xfId="41157" xr:uid="{00000000-0005-0000-0000-000052690000}"/>
    <cellStyle name="SAPBEXHLevel2X 3 2 2 8" xfId="52187" xr:uid="{00000000-0005-0000-0000-000053690000}"/>
    <cellStyle name="SAPBEXHLevel2X 3 2 20" xfId="7034" xr:uid="{00000000-0005-0000-0000-000054690000}"/>
    <cellStyle name="SAPBEXHLevel2X 3 2 20 2" xfId="16824" xr:uid="{00000000-0005-0000-0000-000055690000}"/>
    <cellStyle name="SAPBEXHLevel2X 3 2 20 2 2" xfId="39586" xr:uid="{00000000-0005-0000-0000-000056690000}"/>
    <cellStyle name="SAPBEXHLevel2X 3 2 20 2 3" xfId="46504" xr:uid="{00000000-0005-0000-0000-000057690000}"/>
    <cellStyle name="SAPBEXHLevel2X 3 2 20 2 4" xfId="51972" xr:uid="{00000000-0005-0000-0000-000058690000}"/>
    <cellStyle name="SAPBEXHLevel2X 3 2 20 3" xfId="23790" xr:uid="{00000000-0005-0000-0000-000059690000}"/>
    <cellStyle name="SAPBEXHLevel2X 3 2 20 4" xfId="30226" xr:uid="{00000000-0005-0000-0000-00005A690000}"/>
    <cellStyle name="SAPBEXHLevel2X 3 2 20 5" xfId="35959" xr:uid="{00000000-0005-0000-0000-00005B690000}"/>
    <cellStyle name="SAPBEXHLevel2X 3 2 20 6" xfId="42958" xr:uid="{00000000-0005-0000-0000-00005C690000}"/>
    <cellStyle name="SAPBEXHLevel2X 3 2 20 7" xfId="52412" xr:uid="{00000000-0005-0000-0000-00005D690000}"/>
    <cellStyle name="SAPBEXHLevel2X 3 2 21" xfId="6142" xr:uid="{00000000-0005-0000-0000-00005E690000}"/>
    <cellStyle name="SAPBEXHLevel2X 3 2 21 2" xfId="15990" xr:uid="{00000000-0005-0000-0000-00005F690000}"/>
    <cellStyle name="SAPBEXHLevel2X 3 2 21 2 2" xfId="40474" xr:uid="{00000000-0005-0000-0000-000060690000}"/>
    <cellStyle name="SAPBEXHLevel2X 3 2 21 2 3" xfId="47392" xr:uid="{00000000-0005-0000-0000-000061690000}"/>
    <cellStyle name="SAPBEXHLevel2X 3 2 21 2 4" xfId="47601" xr:uid="{00000000-0005-0000-0000-000062690000}"/>
    <cellStyle name="SAPBEXHLevel2X 3 2 21 3" xfId="23006" xr:uid="{00000000-0005-0000-0000-000063690000}"/>
    <cellStyle name="SAPBEXHLevel2X 3 2 21 4" xfId="29464" xr:uid="{00000000-0005-0000-0000-000064690000}"/>
    <cellStyle name="SAPBEXHLevel2X 3 2 21 5" xfId="36890" xr:uid="{00000000-0005-0000-0000-000065690000}"/>
    <cellStyle name="SAPBEXHLevel2X 3 2 21 6" xfId="43846" xr:uid="{00000000-0005-0000-0000-000066690000}"/>
    <cellStyle name="SAPBEXHLevel2X 3 2 21 7" xfId="50272" xr:uid="{00000000-0005-0000-0000-000067690000}"/>
    <cellStyle name="SAPBEXHLevel2X 3 2 22" xfId="6375" xr:uid="{00000000-0005-0000-0000-000068690000}"/>
    <cellStyle name="SAPBEXHLevel2X 3 2 22 2" xfId="16220" xr:uid="{00000000-0005-0000-0000-000069690000}"/>
    <cellStyle name="SAPBEXHLevel2X 3 2 22 3" xfId="23227" xr:uid="{00000000-0005-0000-0000-00006A690000}"/>
    <cellStyle name="SAPBEXHLevel2X 3 2 22 4" xfId="29681" xr:uid="{00000000-0005-0000-0000-00006B690000}"/>
    <cellStyle name="SAPBEXHLevel2X 3 2 22 5" xfId="37144" xr:uid="{00000000-0005-0000-0000-00006C690000}"/>
    <cellStyle name="SAPBEXHLevel2X 3 2 22 6" xfId="44090" xr:uid="{00000000-0005-0000-0000-00006D690000}"/>
    <cellStyle name="SAPBEXHLevel2X 3 2 22 7" xfId="52342" xr:uid="{00000000-0005-0000-0000-00006E690000}"/>
    <cellStyle name="SAPBEXHLevel2X 3 2 23" xfId="8448" xr:uid="{00000000-0005-0000-0000-00006F690000}"/>
    <cellStyle name="SAPBEXHLevel2X 3 2 23 2" xfId="18232" xr:uid="{00000000-0005-0000-0000-000070690000}"/>
    <cellStyle name="SAPBEXHLevel2X 3 2 23 3" xfId="25169" xr:uid="{00000000-0005-0000-0000-000071690000}"/>
    <cellStyle name="SAPBEXHLevel2X 3 2 23 4" xfId="31582" xr:uid="{00000000-0005-0000-0000-000072690000}"/>
    <cellStyle name="SAPBEXHLevel2X 3 2 24" xfId="8488" xr:uid="{00000000-0005-0000-0000-000073690000}"/>
    <cellStyle name="SAPBEXHLevel2X 3 2 24 2" xfId="18272" xr:uid="{00000000-0005-0000-0000-000074690000}"/>
    <cellStyle name="SAPBEXHLevel2X 3 2 24 3" xfId="25209" xr:uid="{00000000-0005-0000-0000-000075690000}"/>
    <cellStyle name="SAPBEXHLevel2X 3 2 24 4" xfId="31622" xr:uid="{00000000-0005-0000-0000-000076690000}"/>
    <cellStyle name="SAPBEXHLevel2X 3 2 25" xfId="8232" xr:uid="{00000000-0005-0000-0000-000077690000}"/>
    <cellStyle name="SAPBEXHLevel2X 3 2 25 2" xfId="18016" xr:uid="{00000000-0005-0000-0000-000078690000}"/>
    <cellStyle name="SAPBEXHLevel2X 3 2 25 3" xfId="24959" xr:uid="{00000000-0005-0000-0000-000079690000}"/>
    <cellStyle name="SAPBEXHLevel2X 3 2 25 4" xfId="31378" xr:uid="{00000000-0005-0000-0000-00007A690000}"/>
    <cellStyle name="SAPBEXHLevel2X 3 2 26" xfId="8209" xr:uid="{00000000-0005-0000-0000-00007B690000}"/>
    <cellStyle name="SAPBEXHLevel2X 3 2 26 2" xfId="17993" xr:uid="{00000000-0005-0000-0000-00007C690000}"/>
    <cellStyle name="SAPBEXHLevel2X 3 2 26 3" xfId="24937" xr:uid="{00000000-0005-0000-0000-00007D690000}"/>
    <cellStyle name="SAPBEXHLevel2X 3 2 26 4" xfId="31356" xr:uid="{00000000-0005-0000-0000-00007E690000}"/>
    <cellStyle name="SAPBEXHLevel2X 3 2 27" xfId="8680" xr:uid="{00000000-0005-0000-0000-00007F690000}"/>
    <cellStyle name="SAPBEXHLevel2X 3 2 27 2" xfId="18464" xr:uid="{00000000-0005-0000-0000-000080690000}"/>
    <cellStyle name="SAPBEXHLevel2X 3 2 27 3" xfId="25399" xr:uid="{00000000-0005-0000-0000-000081690000}"/>
    <cellStyle name="SAPBEXHLevel2X 3 2 27 4" xfId="31812" xr:uid="{00000000-0005-0000-0000-000082690000}"/>
    <cellStyle name="SAPBEXHLevel2X 3 2 28" xfId="8113" xr:uid="{00000000-0005-0000-0000-000083690000}"/>
    <cellStyle name="SAPBEXHLevel2X 3 2 28 2" xfId="17897" xr:uid="{00000000-0005-0000-0000-000084690000}"/>
    <cellStyle name="SAPBEXHLevel2X 3 2 28 3" xfId="24843" xr:uid="{00000000-0005-0000-0000-000085690000}"/>
    <cellStyle name="SAPBEXHLevel2X 3 2 28 4" xfId="31263" xr:uid="{00000000-0005-0000-0000-000086690000}"/>
    <cellStyle name="SAPBEXHLevel2X 3 2 29" xfId="8792" xr:uid="{00000000-0005-0000-0000-000087690000}"/>
    <cellStyle name="SAPBEXHLevel2X 3 2 29 2" xfId="18576" xr:uid="{00000000-0005-0000-0000-000088690000}"/>
    <cellStyle name="SAPBEXHLevel2X 3 2 29 3" xfId="25508" xr:uid="{00000000-0005-0000-0000-000089690000}"/>
    <cellStyle name="SAPBEXHLevel2X 3 2 29 4" xfId="31920" xr:uid="{00000000-0005-0000-0000-00008A690000}"/>
    <cellStyle name="SAPBEXHLevel2X 3 2 3" xfId="3755" xr:uid="{00000000-0005-0000-0000-00008B690000}"/>
    <cellStyle name="SAPBEXHLevel2X 3 2 3 2" xfId="13677" xr:uid="{00000000-0005-0000-0000-00008C690000}"/>
    <cellStyle name="SAPBEXHLevel2X 3 2 3 2 2" xfId="37437" xr:uid="{00000000-0005-0000-0000-00008D690000}"/>
    <cellStyle name="SAPBEXHLevel2X 3 2 3 2 3" xfId="44382" xr:uid="{00000000-0005-0000-0000-00008E690000}"/>
    <cellStyle name="SAPBEXHLevel2X 3 2 3 2 4" xfId="53318" xr:uid="{00000000-0005-0000-0000-00008F690000}"/>
    <cellStyle name="SAPBEXHLevel2X 3 2 3 3" xfId="20831" xr:uid="{00000000-0005-0000-0000-000090690000}"/>
    <cellStyle name="SAPBEXHLevel2X 3 2 3 4" xfId="27330" xr:uid="{00000000-0005-0000-0000-000091690000}"/>
    <cellStyle name="SAPBEXHLevel2X 3 2 3 5" xfId="33694" xr:uid="{00000000-0005-0000-0000-000092690000}"/>
    <cellStyle name="SAPBEXHLevel2X 3 2 3 6" xfId="40829" xr:uid="{00000000-0005-0000-0000-000093690000}"/>
    <cellStyle name="SAPBEXHLevel2X 3 2 3 7" xfId="54085" xr:uid="{00000000-0005-0000-0000-000094690000}"/>
    <cellStyle name="SAPBEXHLevel2X 3 2 30" xfId="11702" xr:uid="{00000000-0005-0000-0000-000095690000}"/>
    <cellStyle name="SAPBEXHLevel2X 3 2 30 2" xfId="19161" xr:uid="{00000000-0005-0000-0000-000096690000}"/>
    <cellStyle name="SAPBEXHLevel2X 3 2 30 3" xfId="25793" xr:uid="{00000000-0005-0000-0000-000097690000}"/>
    <cellStyle name="SAPBEXHLevel2X 3 2 31" xfId="9435" xr:uid="{00000000-0005-0000-0000-000098690000}"/>
    <cellStyle name="SAPBEXHLevel2X 3 2 32" xfId="11498" xr:uid="{00000000-0005-0000-0000-000099690000}"/>
    <cellStyle name="SAPBEXHLevel2X 3 2 33" xfId="32191" xr:uid="{00000000-0005-0000-0000-00009A690000}"/>
    <cellStyle name="SAPBEXHLevel2X 3 2 34" xfId="32127" xr:uid="{00000000-0005-0000-0000-00009B690000}"/>
    <cellStyle name="SAPBEXHLevel2X 3 2 35" xfId="48731" xr:uid="{00000000-0005-0000-0000-00009C690000}"/>
    <cellStyle name="SAPBEXHLevel2X 3 2 4" xfId="4020" xr:uid="{00000000-0005-0000-0000-00009D690000}"/>
    <cellStyle name="SAPBEXHLevel2X 3 2 4 2" xfId="13907" xr:uid="{00000000-0005-0000-0000-00009E690000}"/>
    <cellStyle name="SAPBEXHLevel2X 3 2 4 2 2" xfId="37891" xr:uid="{00000000-0005-0000-0000-00009F690000}"/>
    <cellStyle name="SAPBEXHLevel2X 3 2 4 2 3" xfId="44831" xr:uid="{00000000-0005-0000-0000-0000A0690000}"/>
    <cellStyle name="SAPBEXHLevel2X 3 2 4 2 4" xfId="49154" xr:uid="{00000000-0005-0000-0000-0000A1690000}"/>
    <cellStyle name="SAPBEXHLevel2X 3 2 4 3" xfId="21003" xr:uid="{00000000-0005-0000-0000-0000A2690000}"/>
    <cellStyle name="SAPBEXHLevel2X 3 2 4 4" xfId="27499" xr:uid="{00000000-0005-0000-0000-0000A3690000}"/>
    <cellStyle name="SAPBEXHLevel2X 3 2 4 5" xfId="34148" xr:uid="{00000000-0005-0000-0000-0000A4690000}"/>
    <cellStyle name="SAPBEXHLevel2X 3 2 4 6" xfId="41280" xr:uid="{00000000-0005-0000-0000-0000A5690000}"/>
    <cellStyle name="SAPBEXHLevel2X 3 2 4 7" xfId="53901" xr:uid="{00000000-0005-0000-0000-0000A6690000}"/>
    <cellStyle name="SAPBEXHLevel2X 3 2 5" xfId="4984" xr:uid="{00000000-0005-0000-0000-0000A7690000}"/>
    <cellStyle name="SAPBEXHLevel2X 3 2 5 2" xfId="14841" xr:uid="{00000000-0005-0000-0000-0000A8690000}"/>
    <cellStyle name="SAPBEXHLevel2X 3 2 5 2 2" xfId="37735" xr:uid="{00000000-0005-0000-0000-0000A9690000}"/>
    <cellStyle name="SAPBEXHLevel2X 3 2 5 2 3" xfId="44679" xr:uid="{00000000-0005-0000-0000-0000AA690000}"/>
    <cellStyle name="SAPBEXHLevel2X 3 2 5 2 4" xfId="48499" xr:uid="{00000000-0005-0000-0000-0000AB690000}"/>
    <cellStyle name="SAPBEXHLevel2X 3 2 5 3" xfId="21887" xr:uid="{00000000-0005-0000-0000-0000AC690000}"/>
    <cellStyle name="SAPBEXHLevel2X 3 2 5 4" xfId="28351" xr:uid="{00000000-0005-0000-0000-0000AD690000}"/>
    <cellStyle name="SAPBEXHLevel2X 3 2 5 5" xfId="33994" xr:uid="{00000000-0005-0000-0000-0000AE690000}"/>
    <cellStyle name="SAPBEXHLevel2X 3 2 5 6" xfId="41128" xr:uid="{00000000-0005-0000-0000-0000AF690000}"/>
    <cellStyle name="SAPBEXHLevel2X 3 2 5 7" xfId="53370" xr:uid="{00000000-0005-0000-0000-0000B0690000}"/>
    <cellStyle name="SAPBEXHLevel2X 3 2 6" xfId="4194" xr:uid="{00000000-0005-0000-0000-0000B1690000}"/>
    <cellStyle name="SAPBEXHLevel2X 3 2 6 2" xfId="14057" xr:uid="{00000000-0005-0000-0000-0000B2690000}"/>
    <cellStyle name="SAPBEXHLevel2X 3 2 6 2 2" xfId="37933" xr:uid="{00000000-0005-0000-0000-0000B3690000}"/>
    <cellStyle name="SAPBEXHLevel2X 3 2 6 2 3" xfId="44872" xr:uid="{00000000-0005-0000-0000-0000B4690000}"/>
    <cellStyle name="SAPBEXHLevel2X 3 2 6 2 4" xfId="51964" xr:uid="{00000000-0005-0000-0000-0000B5690000}"/>
    <cellStyle name="SAPBEXHLevel2X 3 2 6 3" xfId="21119" xr:uid="{00000000-0005-0000-0000-0000B6690000}"/>
    <cellStyle name="SAPBEXHLevel2X 3 2 6 4" xfId="27594" xr:uid="{00000000-0005-0000-0000-0000B7690000}"/>
    <cellStyle name="SAPBEXHLevel2X 3 2 6 5" xfId="34191" xr:uid="{00000000-0005-0000-0000-0000B8690000}"/>
    <cellStyle name="SAPBEXHLevel2X 3 2 6 6" xfId="41322" xr:uid="{00000000-0005-0000-0000-0000B9690000}"/>
    <cellStyle name="SAPBEXHLevel2X 3 2 6 7" xfId="53571" xr:uid="{00000000-0005-0000-0000-0000BA690000}"/>
    <cellStyle name="SAPBEXHLevel2X 3 2 7" xfId="4809" xr:uid="{00000000-0005-0000-0000-0000BB690000}"/>
    <cellStyle name="SAPBEXHLevel2X 3 2 7 2" xfId="14671" xr:uid="{00000000-0005-0000-0000-0000BC690000}"/>
    <cellStyle name="SAPBEXHLevel2X 3 2 7 2 2" xfId="38216" xr:uid="{00000000-0005-0000-0000-0000BD690000}"/>
    <cellStyle name="SAPBEXHLevel2X 3 2 7 2 3" xfId="45137" xr:uid="{00000000-0005-0000-0000-0000BE690000}"/>
    <cellStyle name="SAPBEXHLevel2X 3 2 7 2 4" xfId="54584" xr:uid="{00000000-0005-0000-0000-0000BF690000}"/>
    <cellStyle name="SAPBEXHLevel2X 3 2 7 3" xfId="21720" xr:uid="{00000000-0005-0000-0000-0000C0690000}"/>
    <cellStyle name="SAPBEXHLevel2X 3 2 7 4" xfId="28188" xr:uid="{00000000-0005-0000-0000-0000C1690000}"/>
    <cellStyle name="SAPBEXHLevel2X 3 2 7 5" xfId="34550" xr:uid="{00000000-0005-0000-0000-0000C2690000}"/>
    <cellStyle name="SAPBEXHLevel2X 3 2 7 6" xfId="41591" xr:uid="{00000000-0005-0000-0000-0000C3690000}"/>
    <cellStyle name="SAPBEXHLevel2X 3 2 7 7" xfId="51986" xr:uid="{00000000-0005-0000-0000-0000C4690000}"/>
    <cellStyle name="SAPBEXHLevel2X 3 2 8" xfId="4741" xr:uid="{00000000-0005-0000-0000-0000C5690000}"/>
    <cellStyle name="SAPBEXHLevel2X 3 2 8 2" xfId="14603" xr:uid="{00000000-0005-0000-0000-0000C6690000}"/>
    <cellStyle name="SAPBEXHLevel2X 3 2 8 2 2" xfId="38368" xr:uid="{00000000-0005-0000-0000-0000C7690000}"/>
    <cellStyle name="SAPBEXHLevel2X 3 2 8 2 3" xfId="45286" xr:uid="{00000000-0005-0000-0000-0000C8690000}"/>
    <cellStyle name="SAPBEXHLevel2X 3 2 8 2 4" xfId="50238" xr:uid="{00000000-0005-0000-0000-0000C9690000}"/>
    <cellStyle name="SAPBEXHLevel2X 3 2 8 3" xfId="21652" xr:uid="{00000000-0005-0000-0000-0000CA690000}"/>
    <cellStyle name="SAPBEXHLevel2X 3 2 8 4" xfId="28122" xr:uid="{00000000-0005-0000-0000-0000CB690000}"/>
    <cellStyle name="SAPBEXHLevel2X 3 2 8 5" xfId="34702" xr:uid="{00000000-0005-0000-0000-0000CC690000}"/>
    <cellStyle name="SAPBEXHLevel2X 3 2 8 6" xfId="41740" xr:uid="{00000000-0005-0000-0000-0000CD690000}"/>
    <cellStyle name="SAPBEXHLevel2X 3 2 8 7" xfId="50687" xr:uid="{00000000-0005-0000-0000-0000CE690000}"/>
    <cellStyle name="SAPBEXHLevel2X 3 2 9" xfId="5255" xr:uid="{00000000-0005-0000-0000-0000CF690000}"/>
    <cellStyle name="SAPBEXHLevel2X 3 2 9 2" xfId="15112" xr:uid="{00000000-0005-0000-0000-0000D0690000}"/>
    <cellStyle name="SAPBEXHLevel2X 3 2 9 2 2" xfId="37504" xr:uid="{00000000-0005-0000-0000-0000D1690000}"/>
    <cellStyle name="SAPBEXHLevel2X 3 2 9 2 3" xfId="44449" xr:uid="{00000000-0005-0000-0000-0000D2690000}"/>
    <cellStyle name="SAPBEXHLevel2X 3 2 9 2 4" xfId="50372" xr:uid="{00000000-0005-0000-0000-0000D3690000}"/>
    <cellStyle name="SAPBEXHLevel2X 3 2 9 3" xfId="22154" xr:uid="{00000000-0005-0000-0000-0000D4690000}"/>
    <cellStyle name="SAPBEXHLevel2X 3 2 9 4" xfId="28617" xr:uid="{00000000-0005-0000-0000-0000D5690000}"/>
    <cellStyle name="SAPBEXHLevel2X 3 2 9 5" xfId="33763" xr:uid="{00000000-0005-0000-0000-0000D6690000}"/>
    <cellStyle name="SAPBEXHLevel2X 3 2 9 6" xfId="40898" xr:uid="{00000000-0005-0000-0000-0000D7690000}"/>
    <cellStyle name="SAPBEXHLevel2X 3 2 9 7" xfId="51187" xr:uid="{00000000-0005-0000-0000-0000D8690000}"/>
    <cellStyle name="SAPBEXHLevel2X 3 20" xfId="8592" xr:uid="{00000000-0005-0000-0000-0000D9690000}"/>
    <cellStyle name="SAPBEXHLevel2X 3 20 2" xfId="18376" xr:uid="{00000000-0005-0000-0000-0000DA690000}"/>
    <cellStyle name="SAPBEXHLevel2X 3 20 3" xfId="25311" xr:uid="{00000000-0005-0000-0000-0000DB690000}"/>
    <cellStyle name="SAPBEXHLevel2X 3 20 4" xfId="31724" xr:uid="{00000000-0005-0000-0000-0000DC690000}"/>
    <cellStyle name="SAPBEXHLevel2X 3 21" xfId="8407" xr:uid="{00000000-0005-0000-0000-0000DD690000}"/>
    <cellStyle name="SAPBEXHLevel2X 3 21 2" xfId="18191" xr:uid="{00000000-0005-0000-0000-0000DE690000}"/>
    <cellStyle name="SAPBEXHLevel2X 3 21 3" xfId="25128" xr:uid="{00000000-0005-0000-0000-0000DF690000}"/>
    <cellStyle name="SAPBEXHLevel2X 3 21 4" xfId="31542" xr:uid="{00000000-0005-0000-0000-0000E0690000}"/>
    <cellStyle name="SAPBEXHLevel2X 3 22" xfId="11590" xr:uid="{00000000-0005-0000-0000-0000E1690000}"/>
    <cellStyle name="SAPBEXHLevel2X 3 22 2" xfId="19049" xr:uid="{00000000-0005-0000-0000-0000E2690000}"/>
    <cellStyle name="SAPBEXHLevel2X 3 22 3" xfId="25681" xr:uid="{00000000-0005-0000-0000-0000E3690000}"/>
    <cellStyle name="SAPBEXHLevel2X 3 23" xfId="9305" xr:uid="{00000000-0005-0000-0000-0000E4690000}"/>
    <cellStyle name="SAPBEXHLevel2X 3 24" xfId="11447" xr:uid="{00000000-0005-0000-0000-0000E5690000}"/>
    <cellStyle name="SAPBEXHLevel2X 3 25" xfId="54385" xr:uid="{00000000-0005-0000-0000-0000E6690000}"/>
    <cellStyle name="SAPBEXHLevel2X 3 3" xfId="943" xr:uid="{00000000-0005-0000-0000-0000E7690000}"/>
    <cellStyle name="SAPBEXHLevel2X 3 3 2" xfId="2628" xr:uid="{00000000-0005-0000-0000-0000E8690000}"/>
    <cellStyle name="SAPBEXHLevel2X 3 3 2 2" xfId="12861" xr:uid="{00000000-0005-0000-0000-0000E9690000}"/>
    <cellStyle name="SAPBEXHLevel2X 3 3 2 2 2" xfId="20265" xr:uid="{00000000-0005-0000-0000-0000EA690000}"/>
    <cellStyle name="SAPBEXHLevel2X 3 3 2 2 3" xfId="26875" xr:uid="{00000000-0005-0000-0000-0000EB690000}"/>
    <cellStyle name="SAPBEXHLevel2X 3 3 2 3" xfId="10649" xr:uid="{00000000-0005-0000-0000-0000EC690000}"/>
    <cellStyle name="SAPBEXHLevel2X 3 3 2 4" xfId="8932" xr:uid="{00000000-0005-0000-0000-0000ED690000}"/>
    <cellStyle name="SAPBEXHLevel2X 3 3 2 5" xfId="16602" xr:uid="{00000000-0005-0000-0000-0000EE690000}"/>
    <cellStyle name="SAPBEXHLevel2X 3 3 2 6" xfId="38207" xr:uid="{00000000-0005-0000-0000-0000EF690000}"/>
    <cellStyle name="SAPBEXHLevel2X 3 3 2 7" xfId="45128" xr:uid="{00000000-0005-0000-0000-0000F0690000}"/>
    <cellStyle name="SAPBEXHLevel2X 3 3 2 8" xfId="49370" xr:uid="{00000000-0005-0000-0000-0000F1690000}"/>
    <cellStyle name="SAPBEXHLevel2X 3 3 3" xfId="11822" xr:uid="{00000000-0005-0000-0000-0000F2690000}"/>
    <cellStyle name="SAPBEXHLevel2X 3 3 3 2" xfId="19281" xr:uid="{00000000-0005-0000-0000-0000F3690000}"/>
    <cellStyle name="SAPBEXHLevel2X 3 3 3 3" xfId="25913" xr:uid="{00000000-0005-0000-0000-0000F4690000}"/>
    <cellStyle name="SAPBEXHLevel2X 3 3 4" xfId="9643" xr:uid="{00000000-0005-0000-0000-0000F5690000}"/>
    <cellStyle name="SAPBEXHLevel2X 3 3 5" xfId="9097" xr:uid="{00000000-0005-0000-0000-0000F6690000}"/>
    <cellStyle name="SAPBEXHLevel2X 3 3 6" xfId="34541" xr:uid="{00000000-0005-0000-0000-0000F7690000}"/>
    <cellStyle name="SAPBEXHLevel2X 3 3 7" xfId="41582" xr:uid="{00000000-0005-0000-0000-0000F8690000}"/>
    <cellStyle name="SAPBEXHLevel2X 3 3 8" xfId="50677" xr:uid="{00000000-0005-0000-0000-0000F9690000}"/>
    <cellStyle name="SAPBEXHLevel2X 3 4" xfId="1218" xr:uid="{00000000-0005-0000-0000-0000FA690000}"/>
    <cellStyle name="SAPBEXHLevel2X 3 4 2" xfId="10847" xr:uid="{00000000-0005-0000-0000-0000FB690000}"/>
    <cellStyle name="SAPBEXHLevel2X 3 4 2 2" xfId="9694" xr:uid="{00000000-0005-0000-0000-0000FC690000}"/>
    <cellStyle name="SAPBEXHLevel2X 3 4 2 3" xfId="38114" xr:uid="{00000000-0005-0000-0000-0000FD690000}"/>
    <cellStyle name="SAPBEXHLevel2X 3 4 2 4" xfId="45039" xr:uid="{00000000-0005-0000-0000-0000FE690000}"/>
    <cellStyle name="SAPBEXHLevel2X 3 4 2 5" xfId="50821" xr:uid="{00000000-0005-0000-0000-0000FF690000}"/>
    <cellStyle name="SAPBEXHLevel2X 3 4 3" xfId="11997" xr:uid="{00000000-0005-0000-0000-0000006A0000}"/>
    <cellStyle name="SAPBEXHLevel2X 3 4 3 2" xfId="19456" xr:uid="{00000000-0005-0000-0000-0000016A0000}"/>
    <cellStyle name="SAPBEXHLevel2X 3 4 3 3" xfId="26083" xr:uid="{00000000-0005-0000-0000-0000026A0000}"/>
    <cellStyle name="SAPBEXHLevel2X 3 4 4" xfId="9886" xr:uid="{00000000-0005-0000-0000-0000036A0000}"/>
    <cellStyle name="SAPBEXHLevel2X 3 4 5" xfId="13246" xr:uid="{00000000-0005-0000-0000-0000046A0000}"/>
    <cellStyle name="SAPBEXHLevel2X 3 4 6" xfId="34449" xr:uid="{00000000-0005-0000-0000-0000056A0000}"/>
    <cellStyle name="SAPBEXHLevel2X 3 4 7" xfId="41493" xr:uid="{00000000-0005-0000-0000-0000066A0000}"/>
    <cellStyle name="SAPBEXHLevel2X 3 4 8" xfId="54370" xr:uid="{00000000-0005-0000-0000-0000076A0000}"/>
    <cellStyle name="SAPBEXHLevel2X 3 5" xfId="1169" xr:uid="{00000000-0005-0000-0000-0000086A0000}"/>
    <cellStyle name="SAPBEXHLevel2X 3 5 2" xfId="10125" xr:uid="{00000000-0005-0000-0000-0000096A0000}"/>
    <cellStyle name="SAPBEXHLevel2X 3 5 2 2" xfId="13167" xr:uid="{00000000-0005-0000-0000-00000A6A0000}"/>
    <cellStyle name="SAPBEXHLevel2X 3 5 2 3" xfId="38769" xr:uid="{00000000-0005-0000-0000-00000B6A0000}"/>
    <cellStyle name="SAPBEXHLevel2X 3 5 2 4" xfId="45687" xr:uid="{00000000-0005-0000-0000-00000C6A0000}"/>
    <cellStyle name="SAPBEXHLevel2X 3 5 2 5" xfId="48249" xr:uid="{00000000-0005-0000-0000-00000D6A0000}"/>
    <cellStyle name="SAPBEXHLevel2X 3 5 3" xfId="10798" xr:uid="{00000000-0005-0000-0000-00000E6A0000}"/>
    <cellStyle name="SAPBEXHLevel2X 3 5 3 2" xfId="9532" xr:uid="{00000000-0005-0000-0000-00000F6A0000}"/>
    <cellStyle name="SAPBEXHLevel2X 3 5 4" xfId="11950" xr:uid="{00000000-0005-0000-0000-0000106A0000}"/>
    <cellStyle name="SAPBEXHLevel2X 3 5 4 2" xfId="19409" xr:uid="{00000000-0005-0000-0000-0000116A0000}"/>
    <cellStyle name="SAPBEXHLevel2X 3 5 4 3" xfId="26036" xr:uid="{00000000-0005-0000-0000-0000126A0000}"/>
    <cellStyle name="SAPBEXHLevel2X 3 5 5" xfId="9837" xr:uid="{00000000-0005-0000-0000-0000136A0000}"/>
    <cellStyle name="SAPBEXHLevel2X 3 5 6" xfId="16636" xr:uid="{00000000-0005-0000-0000-0000146A0000}"/>
    <cellStyle name="SAPBEXHLevel2X 3 5 7" xfId="35104" xr:uid="{00000000-0005-0000-0000-0000156A0000}"/>
    <cellStyle name="SAPBEXHLevel2X 3 5 8" xfId="42141" xr:uid="{00000000-0005-0000-0000-0000166A0000}"/>
    <cellStyle name="SAPBEXHLevel2X 3 5 9" xfId="53410" xr:uid="{00000000-0005-0000-0000-0000176A0000}"/>
    <cellStyle name="SAPBEXHLevel2X 3 6" xfId="1532" xr:uid="{00000000-0005-0000-0000-0000186A0000}"/>
    <cellStyle name="SAPBEXHLevel2X 3 6 2" xfId="12191" xr:uid="{00000000-0005-0000-0000-0000196A0000}"/>
    <cellStyle name="SAPBEXHLevel2X 3 6 2 2" xfId="19650" xr:uid="{00000000-0005-0000-0000-00001A6A0000}"/>
    <cellStyle name="SAPBEXHLevel2X 3 6 2 3" xfId="26273" xr:uid="{00000000-0005-0000-0000-00001B6A0000}"/>
    <cellStyle name="SAPBEXHLevel2X 3 6 2 4" xfId="39125" xr:uid="{00000000-0005-0000-0000-00001C6A0000}"/>
    <cellStyle name="SAPBEXHLevel2X 3 6 2 5" xfId="46043" xr:uid="{00000000-0005-0000-0000-00001D6A0000}"/>
    <cellStyle name="SAPBEXHLevel2X 3 6 2 6" xfId="49232" xr:uid="{00000000-0005-0000-0000-00001E6A0000}"/>
    <cellStyle name="SAPBEXHLevel2X 3 6 3" xfId="11084" xr:uid="{00000000-0005-0000-0000-00001F6A0000}"/>
    <cellStyle name="SAPBEXHLevel2X 3 6 4" xfId="18736" xr:uid="{00000000-0005-0000-0000-0000206A0000}"/>
    <cellStyle name="SAPBEXHLevel2X 3 6 5" xfId="35487" xr:uid="{00000000-0005-0000-0000-0000216A0000}"/>
    <cellStyle name="SAPBEXHLevel2X 3 6 6" xfId="42497" xr:uid="{00000000-0005-0000-0000-0000226A0000}"/>
    <cellStyle name="SAPBEXHLevel2X 3 6 7" xfId="52025" xr:uid="{00000000-0005-0000-0000-0000236A0000}"/>
    <cellStyle name="SAPBEXHLevel2X 3 7" xfId="1959" xr:uid="{00000000-0005-0000-0000-0000246A0000}"/>
    <cellStyle name="SAPBEXHLevel2X 3 7 2" xfId="12311" xr:uid="{00000000-0005-0000-0000-0000256A0000}"/>
    <cellStyle name="SAPBEXHLevel2X 3 7 2 2" xfId="19770" xr:uid="{00000000-0005-0000-0000-0000266A0000}"/>
    <cellStyle name="SAPBEXHLevel2X 3 7 2 3" xfId="26393" xr:uid="{00000000-0005-0000-0000-0000276A0000}"/>
    <cellStyle name="SAPBEXHLevel2X 3 7 2 4" xfId="39369" xr:uid="{00000000-0005-0000-0000-0000286A0000}"/>
    <cellStyle name="SAPBEXHLevel2X 3 7 2 5" xfId="46287" xr:uid="{00000000-0005-0000-0000-0000296A0000}"/>
    <cellStyle name="SAPBEXHLevel2X 3 7 2 6" xfId="47659" xr:uid="{00000000-0005-0000-0000-00002A6A0000}"/>
    <cellStyle name="SAPBEXHLevel2X 3 7 3" xfId="11381" xr:uid="{00000000-0005-0000-0000-00002B6A0000}"/>
    <cellStyle name="SAPBEXHLevel2X 3 7 4" xfId="18914" xr:uid="{00000000-0005-0000-0000-00002C6A0000}"/>
    <cellStyle name="SAPBEXHLevel2X 3 7 5" xfId="35735" xr:uid="{00000000-0005-0000-0000-00002D6A0000}"/>
    <cellStyle name="SAPBEXHLevel2X 3 7 6" xfId="42741" xr:uid="{00000000-0005-0000-0000-00002E6A0000}"/>
    <cellStyle name="SAPBEXHLevel2X 3 7 7" xfId="53214" xr:uid="{00000000-0005-0000-0000-00002F6A0000}"/>
    <cellStyle name="SAPBEXHLevel2X 3 8" xfId="2171" xr:uid="{00000000-0005-0000-0000-0000306A0000}"/>
    <cellStyle name="SAPBEXHLevel2X 3 8 2" xfId="12435" xr:uid="{00000000-0005-0000-0000-0000316A0000}"/>
    <cellStyle name="SAPBEXHLevel2X 3 8 2 2" xfId="19891" xr:uid="{00000000-0005-0000-0000-0000326A0000}"/>
    <cellStyle name="SAPBEXHLevel2X 3 8 2 3" xfId="26513" xr:uid="{00000000-0005-0000-0000-0000336A0000}"/>
    <cellStyle name="SAPBEXHLevel2X 3 8 2 4" xfId="40395" xr:uid="{00000000-0005-0000-0000-0000346A0000}"/>
    <cellStyle name="SAPBEXHLevel2X 3 8 2 5" xfId="47313" xr:uid="{00000000-0005-0000-0000-0000356A0000}"/>
    <cellStyle name="SAPBEXHLevel2X 3 8 2 6" xfId="47956" xr:uid="{00000000-0005-0000-0000-0000366A0000}"/>
    <cellStyle name="SAPBEXHLevel2X 3 8 3" xfId="10367" xr:uid="{00000000-0005-0000-0000-0000376A0000}"/>
    <cellStyle name="SAPBEXHLevel2X 3 8 4" xfId="13216" xr:uid="{00000000-0005-0000-0000-0000386A0000}"/>
    <cellStyle name="SAPBEXHLevel2X 3 8 5" xfId="18835" xr:uid="{00000000-0005-0000-0000-0000396A0000}"/>
    <cellStyle name="SAPBEXHLevel2X 3 8 6" xfId="36811" xr:uid="{00000000-0005-0000-0000-00003A6A0000}"/>
    <cellStyle name="SAPBEXHLevel2X 3 8 7" xfId="43767" xr:uid="{00000000-0005-0000-0000-00003B6A0000}"/>
    <cellStyle name="SAPBEXHLevel2X 3 8 8" xfId="51692" xr:uid="{00000000-0005-0000-0000-00003C6A0000}"/>
    <cellStyle name="SAPBEXHLevel2X 3 9" xfId="2325" xr:uid="{00000000-0005-0000-0000-00003D6A0000}"/>
    <cellStyle name="SAPBEXHLevel2X 3 9 2" xfId="12578" xr:uid="{00000000-0005-0000-0000-00003E6A0000}"/>
    <cellStyle name="SAPBEXHLevel2X 3 9 3" xfId="20015" xr:uid="{00000000-0005-0000-0000-00003F6A0000}"/>
    <cellStyle name="SAPBEXHLevel2X 3 9 4" xfId="26633" xr:uid="{00000000-0005-0000-0000-0000406A0000}"/>
    <cellStyle name="SAPBEXHLevel2X 3 9 5" xfId="37065" xr:uid="{00000000-0005-0000-0000-0000416A0000}"/>
    <cellStyle name="SAPBEXHLevel2X 3 9 6" xfId="44011" xr:uid="{00000000-0005-0000-0000-0000426A0000}"/>
    <cellStyle name="SAPBEXHLevel2X 3 9 7" xfId="53909" xr:uid="{00000000-0005-0000-0000-0000436A0000}"/>
    <cellStyle name="SAPBEXHLevel2X 4" xfId="372" xr:uid="{00000000-0005-0000-0000-0000446A0000}"/>
    <cellStyle name="SAPBEXHLevel2X 4 10" xfId="4489" xr:uid="{00000000-0005-0000-0000-0000456A0000}"/>
    <cellStyle name="SAPBEXHLevel2X 4 10 2" xfId="14351" xr:uid="{00000000-0005-0000-0000-0000466A0000}"/>
    <cellStyle name="SAPBEXHLevel2X 4 10 2 2" xfId="38575" xr:uid="{00000000-0005-0000-0000-0000476A0000}"/>
    <cellStyle name="SAPBEXHLevel2X 4 10 2 3" xfId="45493" xr:uid="{00000000-0005-0000-0000-0000486A0000}"/>
    <cellStyle name="SAPBEXHLevel2X 4 10 2 4" xfId="49940" xr:uid="{00000000-0005-0000-0000-0000496A0000}"/>
    <cellStyle name="SAPBEXHLevel2X 4 10 3" xfId="21407" xr:uid="{00000000-0005-0000-0000-00004A6A0000}"/>
    <cellStyle name="SAPBEXHLevel2X 4 10 4" xfId="27881" xr:uid="{00000000-0005-0000-0000-00004B6A0000}"/>
    <cellStyle name="SAPBEXHLevel2X 4 10 5" xfId="34909" xr:uid="{00000000-0005-0000-0000-00004C6A0000}"/>
    <cellStyle name="SAPBEXHLevel2X 4 10 6" xfId="41947" xr:uid="{00000000-0005-0000-0000-00004D6A0000}"/>
    <cellStyle name="SAPBEXHLevel2X 4 10 7" xfId="52971" xr:uid="{00000000-0005-0000-0000-00004E6A0000}"/>
    <cellStyle name="SAPBEXHLevel2X 4 11" xfId="6610" xr:uid="{00000000-0005-0000-0000-00004F6A0000}"/>
    <cellStyle name="SAPBEXHLevel2X 4 11 2" xfId="16453" xr:uid="{00000000-0005-0000-0000-0000506A0000}"/>
    <cellStyle name="SAPBEXHLevel2X 4 11 2 2" xfId="39014" xr:uid="{00000000-0005-0000-0000-0000516A0000}"/>
    <cellStyle name="SAPBEXHLevel2X 4 11 2 3" xfId="45932" xr:uid="{00000000-0005-0000-0000-0000526A0000}"/>
    <cellStyle name="SAPBEXHLevel2X 4 11 2 4" xfId="49164" xr:uid="{00000000-0005-0000-0000-0000536A0000}"/>
    <cellStyle name="SAPBEXHLevel2X 4 11 3" xfId="23457" xr:uid="{00000000-0005-0000-0000-0000546A0000}"/>
    <cellStyle name="SAPBEXHLevel2X 4 11 4" xfId="29906" xr:uid="{00000000-0005-0000-0000-0000556A0000}"/>
    <cellStyle name="SAPBEXHLevel2X 4 11 5" xfId="35351" xr:uid="{00000000-0005-0000-0000-0000566A0000}"/>
    <cellStyle name="SAPBEXHLevel2X 4 11 6" xfId="42386" xr:uid="{00000000-0005-0000-0000-0000576A0000}"/>
    <cellStyle name="SAPBEXHLevel2X 4 11 7" xfId="52711" xr:uid="{00000000-0005-0000-0000-0000586A0000}"/>
    <cellStyle name="SAPBEXHLevel2X 4 12" xfId="5507" xr:uid="{00000000-0005-0000-0000-0000596A0000}"/>
    <cellStyle name="SAPBEXHLevel2X 4 12 2" xfId="15363" xr:uid="{00000000-0005-0000-0000-00005A6A0000}"/>
    <cellStyle name="SAPBEXHLevel2X 4 12 2 2" xfId="38872" xr:uid="{00000000-0005-0000-0000-00005B6A0000}"/>
    <cellStyle name="SAPBEXHLevel2X 4 12 2 3" xfId="45790" xr:uid="{00000000-0005-0000-0000-00005C6A0000}"/>
    <cellStyle name="SAPBEXHLevel2X 4 12 2 4" xfId="48301" xr:uid="{00000000-0005-0000-0000-00005D6A0000}"/>
    <cellStyle name="SAPBEXHLevel2X 4 12 3" xfId="22399" xr:uid="{00000000-0005-0000-0000-00005E6A0000}"/>
    <cellStyle name="SAPBEXHLevel2X 4 12 4" xfId="28861" xr:uid="{00000000-0005-0000-0000-00005F6A0000}"/>
    <cellStyle name="SAPBEXHLevel2X 4 12 5" xfId="35208" xr:uid="{00000000-0005-0000-0000-0000606A0000}"/>
    <cellStyle name="SAPBEXHLevel2X 4 12 6" xfId="42244" xr:uid="{00000000-0005-0000-0000-0000616A0000}"/>
    <cellStyle name="SAPBEXHLevel2X 4 12 7" xfId="52085" xr:uid="{00000000-0005-0000-0000-0000626A0000}"/>
    <cellStyle name="SAPBEXHLevel2X 4 13" xfId="6905" xr:uid="{00000000-0005-0000-0000-0000636A0000}"/>
    <cellStyle name="SAPBEXHLevel2X 4 13 2" xfId="16695" xr:uid="{00000000-0005-0000-0000-0000646A0000}"/>
    <cellStyle name="SAPBEXHLevel2X 4 13 2 2" xfId="39882" xr:uid="{00000000-0005-0000-0000-0000656A0000}"/>
    <cellStyle name="SAPBEXHLevel2X 4 13 2 3" xfId="46800" xr:uid="{00000000-0005-0000-0000-0000666A0000}"/>
    <cellStyle name="SAPBEXHLevel2X 4 13 2 4" xfId="48608" xr:uid="{00000000-0005-0000-0000-0000676A0000}"/>
    <cellStyle name="SAPBEXHLevel2X 4 13 3" xfId="23663" xr:uid="{00000000-0005-0000-0000-0000686A0000}"/>
    <cellStyle name="SAPBEXHLevel2X 4 13 4" xfId="30100" xr:uid="{00000000-0005-0000-0000-0000696A0000}"/>
    <cellStyle name="SAPBEXHLevel2X 4 13 5" xfId="36267" xr:uid="{00000000-0005-0000-0000-00006A6A0000}"/>
    <cellStyle name="SAPBEXHLevel2X 4 13 6" xfId="43254" xr:uid="{00000000-0005-0000-0000-00006B6A0000}"/>
    <cellStyle name="SAPBEXHLevel2X 4 13 7" xfId="53514" xr:uid="{00000000-0005-0000-0000-00006C6A0000}"/>
    <cellStyle name="SAPBEXHLevel2X 4 14" xfId="6918" xr:uid="{00000000-0005-0000-0000-00006D6A0000}"/>
    <cellStyle name="SAPBEXHLevel2X 4 14 2" xfId="16708" xr:uid="{00000000-0005-0000-0000-00006E6A0000}"/>
    <cellStyle name="SAPBEXHLevel2X 4 14 2 2" xfId="39174" xr:uid="{00000000-0005-0000-0000-00006F6A0000}"/>
    <cellStyle name="SAPBEXHLevel2X 4 14 2 3" xfId="46092" xr:uid="{00000000-0005-0000-0000-0000706A0000}"/>
    <cellStyle name="SAPBEXHLevel2X 4 14 2 4" xfId="49383" xr:uid="{00000000-0005-0000-0000-0000716A0000}"/>
    <cellStyle name="SAPBEXHLevel2X 4 14 3" xfId="23676" xr:uid="{00000000-0005-0000-0000-0000726A0000}"/>
    <cellStyle name="SAPBEXHLevel2X 4 14 4" xfId="30112" xr:uid="{00000000-0005-0000-0000-0000736A0000}"/>
    <cellStyle name="SAPBEXHLevel2X 4 14 5" xfId="35538" xr:uid="{00000000-0005-0000-0000-0000746A0000}"/>
    <cellStyle name="SAPBEXHLevel2X 4 14 6" xfId="42546" xr:uid="{00000000-0005-0000-0000-0000756A0000}"/>
    <cellStyle name="SAPBEXHLevel2X 4 14 7" xfId="54251" xr:uid="{00000000-0005-0000-0000-0000766A0000}"/>
    <cellStyle name="SAPBEXHLevel2X 4 15" xfId="5841" xr:uid="{00000000-0005-0000-0000-0000776A0000}"/>
    <cellStyle name="SAPBEXHLevel2X 4 15 2" xfId="15694" xr:uid="{00000000-0005-0000-0000-0000786A0000}"/>
    <cellStyle name="SAPBEXHLevel2X 4 15 2 2" xfId="39987" xr:uid="{00000000-0005-0000-0000-0000796A0000}"/>
    <cellStyle name="SAPBEXHLevel2X 4 15 2 3" xfId="46905" xr:uid="{00000000-0005-0000-0000-00007A6A0000}"/>
    <cellStyle name="SAPBEXHLevel2X 4 15 2 4" xfId="49227" xr:uid="{00000000-0005-0000-0000-00007B6A0000}"/>
    <cellStyle name="SAPBEXHLevel2X 4 15 3" xfId="22720" xr:uid="{00000000-0005-0000-0000-00007C6A0000}"/>
    <cellStyle name="SAPBEXHLevel2X 4 15 4" xfId="29181" xr:uid="{00000000-0005-0000-0000-00007D6A0000}"/>
    <cellStyle name="SAPBEXHLevel2X 4 15 5" xfId="36377" xr:uid="{00000000-0005-0000-0000-00007E6A0000}"/>
    <cellStyle name="SAPBEXHLevel2X 4 15 6" xfId="43359" xr:uid="{00000000-0005-0000-0000-00007F6A0000}"/>
    <cellStyle name="SAPBEXHLevel2X 4 15 7" xfId="51641" xr:uid="{00000000-0005-0000-0000-0000806A0000}"/>
    <cellStyle name="SAPBEXHLevel2X 4 16" xfId="6076" xr:uid="{00000000-0005-0000-0000-0000816A0000}"/>
    <cellStyle name="SAPBEXHLevel2X 4 16 2" xfId="15924" xr:uid="{00000000-0005-0000-0000-0000826A0000}"/>
    <cellStyle name="SAPBEXHLevel2X 4 16 2 2" xfId="39570" xr:uid="{00000000-0005-0000-0000-0000836A0000}"/>
    <cellStyle name="SAPBEXHLevel2X 4 16 2 3" xfId="46488" xr:uid="{00000000-0005-0000-0000-0000846A0000}"/>
    <cellStyle name="SAPBEXHLevel2X 4 16 2 4" xfId="49189" xr:uid="{00000000-0005-0000-0000-0000856A0000}"/>
    <cellStyle name="SAPBEXHLevel2X 4 16 3" xfId="22944" xr:uid="{00000000-0005-0000-0000-0000866A0000}"/>
    <cellStyle name="SAPBEXHLevel2X 4 16 4" xfId="29403" xr:uid="{00000000-0005-0000-0000-0000876A0000}"/>
    <cellStyle name="SAPBEXHLevel2X 4 16 5" xfId="35943" xr:uid="{00000000-0005-0000-0000-0000886A0000}"/>
    <cellStyle name="SAPBEXHLevel2X 4 16 6" xfId="42942" xr:uid="{00000000-0005-0000-0000-0000896A0000}"/>
    <cellStyle name="SAPBEXHLevel2X 4 16 7" xfId="50743" xr:uid="{00000000-0005-0000-0000-00008A6A0000}"/>
    <cellStyle name="SAPBEXHLevel2X 4 17" xfId="5829" xr:uid="{00000000-0005-0000-0000-00008B6A0000}"/>
    <cellStyle name="SAPBEXHLevel2X 4 17 2" xfId="15682" xr:uid="{00000000-0005-0000-0000-00008C6A0000}"/>
    <cellStyle name="SAPBEXHLevel2X 4 17 2 2" xfId="39617" xr:uid="{00000000-0005-0000-0000-00008D6A0000}"/>
    <cellStyle name="SAPBEXHLevel2X 4 17 2 3" xfId="46535" xr:uid="{00000000-0005-0000-0000-00008E6A0000}"/>
    <cellStyle name="SAPBEXHLevel2X 4 17 2 4" xfId="51546" xr:uid="{00000000-0005-0000-0000-00008F6A0000}"/>
    <cellStyle name="SAPBEXHLevel2X 4 17 3" xfId="22708" xr:uid="{00000000-0005-0000-0000-0000906A0000}"/>
    <cellStyle name="SAPBEXHLevel2X 4 17 4" xfId="29169" xr:uid="{00000000-0005-0000-0000-0000916A0000}"/>
    <cellStyle name="SAPBEXHLevel2X 4 17 5" xfId="35990" xr:uid="{00000000-0005-0000-0000-0000926A0000}"/>
    <cellStyle name="SAPBEXHLevel2X 4 17 6" xfId="42989" xr:uid="{00000000-0005-0000-0000-0000936A0000}"/>
    <cellStyle name="SAPBEXHLevel2X 4 17 7" xfId="53617" xr:uid="{00000000-0005-0000-0000-0000946A0000}"/>
    <cellStyle name="SAPBEXHLevel2X 4 18" xfId="6352" xr:uid="{00000000-0005-0000-0000-0000956A0000}"/>
    <cellStyle name="SAPBEXHLevel2X 4 18 2" xfId="16197" xr:uid="{00000000-0005-0000-0000-0000966A0000}"/>
    <cellStyle name="SAPBEXHLevel2X 4 18 2 2" xfId="40211" xr:uid="{00000000-0005-0000-0000-0000976A0000}"/>
    <cellStyle name="SAPBEXHLevel2X 4 18 2 3" xfId="47129" xr:uid="{00000000-0005-0000-0000-0000986A0000}"/>
    <cellStyle name="SAPBEXHLevel2X 4 18 2 4" xfId="47505" xr:uid="{00000000-0005-0000-0000-0000996A0000}"/>
    <cellStyle name="SAPBEXHLevel2X 4 18 3" xfId="23204" xr:uid="{00000000-0005-0000-0000-00009A6A0000}"/>
    <cellStyle name="SAPBEXHLevel2X 4 18 4" xfId="29658" xr:uid="{00000000-0005-0000-0000-00009B6A0000}"/>
    <cellStyle name="SAPBEXHLevel2X 4 18 5" xfId="36626" xr:uid="{00000000-0005-0000-0000-00009C6A0000}"/>
    <cellStyle name="SAPBEXHLevel2X 4 18 6" xfId="43583" xr:uid="{00000000-0005-0000-0000-00009D6A0000}"/>
    <cellStyle name="SAPBEXHLevel2X 4 18 7" xfId="53747" xr:uid="{00000000-0005-0000-0000-00009E6A0000}"/>
    <cellStyle name="SAPBEXHLevel2X 4 19" xfId="6512" xr:uid="{00000000-0005-0000-0000-00009F6A0000}"/>
    <cellStyle name="SAPBEXHLevel2X 4 19 2" xfId="16355" xr:uid="{00000000-0005-0000-0000-0000A06A0000}"/>
    <cellStyle name="SAPBEXHLevel2X 4 19 2 2" xfId="39695" xr:uid="{00000000-0005-0000-0000-0000A16A0000}"/>
    <cellStyle name="SAPBEXHLevel2X 4 19 2 3" xfId="46613" xr:uid="{00000000-0005-0000-0000-0000A26A0000}"/>
    <cellStyle name="SAPBEXHLevel2X 4 19 2 4" xfId="48625" xr:uid="{00000000-0005-0000-0000-0000A36A0000}"/>
    <cellStyle name="SAPBEXHLevel2X 4 19 3" xfId="23362" xr:uid="{00000000-0005-0000-0000-0000A46A0000}"/>
    <cellStyle name="SAPBEXHLevel2X 4 19 4" xfId="29813" xr:uid="{00000000-0005-0000-0000-0000A56A0000}"/>
    <cellStyle name="SAPBEXHLevel2X 4 19 5" xfId="36068" xr:uid="{00000000-0005-0000-0000-0000A66A0000}"/>
    <cellStyle name="SAPBEXHLevel2X 4 19 6" xfId="43067" xr:uid="{00000000-0005-0000-0000-0000A76A0000}"/>
    <cellStyle name="SAPBEXHLevel2X 4 19 7" xfId="50472" xr:uid="{00000000-0005-0000-0000-0000A86A0000}"/>
    <cellStyle name="SAPBEXHLevel2X 4 2" xfId="2604" xr:uid="{00000000-0005-0000-0000-0000A96A0000}"/>
    <cellStyle name="SAPBEXHLevel2X 4 2 2" xfId="12839" xr:uid="{00000000-0005-0000-0000-0000AA6A0000}"/>
    <cellStyle name="SAPBEXHLevel2X 4 2 2 2" xfId="20245" xr:uid="{00000000-0005-0000-0000-0000AB6A0000}"/>
    <cellStyle name="SAPBEXHLevel2X 4 2 2 3" xfId="26856" xr:uid="{00000000-0005-0000-0000-0000AC6A0000}"/>
    <cellStyle name="SAPBEXHLevel2X 4 2 2 4" xfId="37276" xr:uid="{00000000-0005-0000-0000-0000AD6A0000}"/>
    <cellStyle name="SAPBEXHLevel2X 4 2 2 5" xfId="44222" xr:uid="{00000000-0005-0000-0000-0000AE6A0000}"/>
    <cellStyle name="SAPBEXHLevel2X 4 2 2 6" xfId="50548" xr:uid="{00000000-0005-0000-0000-0000AF6A0000}"/>
    <cellStyle name="SAPBEXHLevel2X 4 2 3" xfId="10300" xr:uid="{00000000-0005-0000-0000-0000B06A0000}"/>
    <cellStyle name="SAPBEXHLevel2X 4 2 4" xfId="10002" xr:uid="{00000000-0005-0000-0000-0000B16A0000}"/>
    <cellStyle name="SAPBEXHLevel2X 4 2 5" xfId="22242" xr:uid="{00000000-0005-0000-0000-0000B26A0000}"/>
    <cellStyle name="SAPBEXHLevel2X 4 2 6" xfId="33528" xr:uid="{00000000-0005-0000-0000-0000B36A0000}"/>
    <cellStyle name="SAPBEXHLevel2X 4 2 7" xfId="40664" xr:uid="{00000000-0005-0000-0000-0000B46A0000}"/>
    <cellStyle name="SAPBEXHLevel2X 4 2 8" xfId="52957" xr:uid="{00000000-0005-0000-0000-0000B56A0000}"/>
    <cellStyle name="SAPBEXHLevel2X 4 20" xfId="6403" xr:uid="{00000000-0005-0000-0000-0000B66A0000}"/>
    <cellStyle name="SAPBEXHLevel2X 4 20 2" xfId="16248" xr:uid="{00000000-0005-0000-0000-0000B76A0000}"/>
    <cellStyle name="SAPBEXHLevel2X 4 20 2 2" xfId="40303" xr:uid="{00000000-0005-0000-0000-0000B86A0000}"/>
    <cellStyle name="SAPBEXHLevel2X 4 20 2 3" xfId="47221" xr:uid="{00000000-0005-0000-0000-0000B96A0000}"/>
    <cellStyle name="SAPBEXHLevel2X 4 20 2 4" xfId="52133" xr:uid="{00000000-0005-0000-0000-0000BA6A0000}"/>
    <cellStyle name="SAPBEXHLevel2X 4 20 3" xfId="23255" xr:uid="{00000000-0005-0000-0000-0000BB6A0000}"/>
    <cellStyle name="SAPBEXHLevel2X 4 20 4" xfId="29707" xr:uid="{00000000-0005-0000-0000-0000BC6A0000}"/>
    <cellStyle name="SAPBEXHLevel2X 4 20 5" xfId="36718" xr:uid="{00000000-0005-0000-0000-0000BD6A0000}"/>
    <cellStyle name="SAPBEXHLevel2X 4 20 6" xfId="43675" xr:uid="{00000000-0005-0000-0000-0000BE6A0000}"/>
    <cellStyle name="SAPBEXHLevel2X 4 20 7" xfId="50451" xr:uid="{00000000-0005-0000-0000-0000BF6A0000}"/>
    <cellStyle name="SAPBEXHLevel2X 4 21" xfId="6921" xr:uid="{00000000-0005-0000-0000-0000C06A0000}"/>
    <cellStyle name="SAPBEXHLevel2X 4 21 2" xfId="16711" xr:uid="{00000000-0005-0000-0000-0000C16A0000}"/>
    <cellStyle name="SAPBEXHLevel2X 4 21 2 2" xfId="40476" xr:uid="{00000000-0005-0000-0000-0000C26A0000}"/>
    <cellStyle name="SAPBEXHLevel2X 4 21 2 3" xfId="47394" xr:uid="{00000000-0005-0000-0000-0000C36A0000}"/>
    <cellStyle name="SAPBEXHLevel2X 4 21 2 4" xfId="47599" xr:uid="{00000000-0005-0000-0000-0000C46A0000}"/>
    <cellStyle name="SAPBEXHLevel2X 4 21 3" xfId="23679" xr:uid="{00000000-0005-0000-0000-0000C56A0000}"/>
    <cellStyle name="SAPBEXHLevel2X 4 21 4" xfId="30115" xr:uid="{00000000-0005-0000-0000-0000C66A0000}"/>
    <cellStyle name="SAPBEXHLevel2X 4 21 5" xfId="36892" xr:uid="{00000000-0005-0000-0000-0000C76A0000}"/>
    <cellStyle name="SAPBEXHLevel2X 4 21 6" xfId="43848" xr:uid="{00000000-0005-0000-0000-0000C86A0000}"/>
    <cellStyle name="SAPBEXHLevel2X 4 21 7" xfId="54548" xr:uid="{00000000-0005-0000-0000-0000C96A0000}"/>
    <cellStyle name="SAPBEXHLevel2X 4 22" xfId="6235" xr:uid="{00000000-0005-0000-0000-0000CA6A0000}"/>
    <cellStyle name="SAPBEXHLevel2X 4 22 2" xfId="16083" xr:uid="{00000000-0005-0000-0000-0000CB6A0000}"/>
    <cellStyle name="SAPBEXHLevel2X 4 22 3" xfId="23092" xr:uid="{00000000-0005-0000-0000-0000CC6A0000}"/>
    <cellStyle name="SAPBEXHLevel2X 4 22 4" xfId="29549" xr:uid="{00000000-0005-0000-0000-0000CD6A0000}"/>
    <cellStyle name="SAPBEXHLevel2X 4 22 5" xfId="37146" xr:uid="{00000000-0005-0000-0000-0000CE6A0000}"/>
    <cellStyle name="SAPBEXHLevel2X 4 22 6" xfId="44092" xr:uid="{00000000-0005-0000-0000-0000CF6A0000}"/>
    <cellStyle name="SAPBEXHLevel2X 4 22 7" xfId="51688" xr:uid="{00000000-0005-0000-0000-0000D06A0000}"/>
    <cellStyle name="SAPBEXHLevel2X 4 23" xfId="8450" xr:uid="{00000000-0005-0000-0000-0000D16A0000}"/>
    <cellStyle name="SAPBEXHLevel2X 4 23 2" xfId="18234" xr:uid="{00000000-0005-0000-0000-0000D26A0000}"/>
    <cellStyle name="SAPBEXHLevel2X 4 23 3" xfId="25171" xr:uid="{00000000-0005-0000-0000-0000D36A0000}"/>
    <cellStyle name="SAPBEXHLevel2X 4 23 4" xfId="31584" xr:uid="{00000000-0005-0000-0000-0000D46A0000}"/>
    <cellStyle name="SAPBEXHLevel2X 4 24" xfId="7809" xr:uid="{00000000-0005-0000-0000-0000D56A0000}"/>
    <cellStyle name="SAPBEXHLevel2X 4 24 2" xfId="17594" xr:uid="{00000000-0005-0000-0000-0000D66A0000}"/>
    <cellStyle name="SAPBEXHLevel2X 4 24 3" xfId="24548" xr:uid="{00000000-0005-0000-0000-0000D76A0000}"/>
    <cellStyle name="SAPBEXHLevel2X 4 24 4" xfId="30973" xr:uid="{00000000-0005-0000-0000-0000D86A0000}"/>
    <cellStyle name="SAPBEXHLevel2X 4 25" xfId="7715" xr:uid="{00000000-0005-0000-0000-0000D96A0000}"/>
    <cellStyle name="SAPBEXHLevel2X 4 25 2" xfId="17500" xr:uid="{00000000-0005-0000-0000-0000DA6A0000}"/>
    <cellStyle name="SAPBEXHLevel2X 4 25 3" xfId="24457" xr:uid="{00000000-0005-0000-0000-0000DB6A0000}"/>
    <cellStyle name="SAPBEXHLevel2X 4 25 4" xfId="30883" xr:uid="{00000000-0005-0000-0000-0000DC6A0000}"/>
    <cellStyle name="SAPBEXHLevel2X 4 26" xfId="8329" xr:uid="{00000000-0005-0000-0000-0000DD6A0000}"/>
    <cellStyle name="SAPBEXHLevel2X 4 26 2" xfId="18113" xr:uid="{00000000-0005-0000-0000-0000DE6A0000}"/>
    <cellStyle name="SAPBEXHLevel2X 4 26 3" xfId="25053" xr:uid="{00000000-0005-0000-0000-0000DF6A0000}"/>
    <cellStyle name="SAPBEXHLevel2X 4 26 4" xfId="31469" xr:uid="{00000000-0005-0000-0000-0000E06A0000}"/>
    <cellStyle name="SAPBEXHLevel2X 4 27" xfId="8705" xr:uid="{00000000-0005-0000-0000-0000E16A0000}"/>
    <cellStyle name="SAPBEXHLevel2X 4 27 2" xfId="18489" xr:uid="{00000000-0005-0000-0000-0000E26A0000}"/>
    <cellStyle name="SAPBEXHLevel2X 4 27 3" xfId="25423" xr:uid="{00000000-0005-0000-0000-0000E36A0000}"/>
    <cellStyle name="SAPBEXHLevel2X 4 27 4" xfId="31835" xr:uid="{00000000-0005-0000-0000-0000E46A0000}"/>
    <cellStyle name="SAPBEXHLevel2X 4 28" xfId="8769" xr:uid="{00000000-0005-0000-0000-0000E56A0000}"/>
    <cellStyle name="SAPBEXHLevel2X 4 28 2" xfId="18553" xr:uid="{00000000-0005-0000-0000-0000E66A0000}"/>
    <cellStyle name="SAPBEXHLevel2X 4 28 3" xfId="25485" xr:uid="{00000000-0005-0000-0000-0000E76A0000}"/>
    <cellStyle name="SAPBEXHLevel2X 4 28 4" xfId="31897" xr:uid="{00000000-0005-0000-0000-0000E86A0000}"/>
    <cellStyle name="SAPBEXHLevel2X 4 29" xfId="8665" xr:uid="{00000000-0005-0000-0000-0000E96A0000}"/>
    <cellStyle name="SAPBEXHLevel2X 4 29 2" xfId="18449" xr:uid="{00000000-0005-0000-0000-0000EA6A0000}"/>
    <cellStyle name="SAPBEXHLevel2X 4 29 3" xfId="25384" xr:uid="{00000000-0005-0000-0000-0000EB6A0000}"/>
    <cellStyle name="SAPBEXHLevel2X 4 29 4" xfId="31797" xr:uid="{00000000-0005-0000-0000-0000EC6A0000}"/>
    <cellStyle name="SAPBEXHLevel2X 4 3" xfId="3757" xr:uid="{00000000-0005-0000-0000-0000ED6A0000}"/>
    <cellStyle name="SAPBEXHLevel2X 4 3 2" xfId="13679" xr:uid="{00000000-0005-0000-0000-0000EE6A0000}"/>
    <cellStyle name="SAPBEXHLevel2X 4 3 2 2" xfId="37436" xr:uid="{00000000-0005-0000-0000-0000EF6A0000}"/>
    <cellStyle name="SAPBEXHLevel2X 4 3 2 3" xfId="44381" xr:uid="{00000000-0005-0000-0000-0000F06A0000}"/>
    <cellStyle name="SAPBEXHLevel2X 4 3 2 4" xfId="51120" xr:uid="{00000000-0005-0000-0000-0000F16A0000}"/>
    <cellStyle name="SAPBEXHLevel2X 4 3 3" xfId="20833" xr:uid="{00000000-0005-0000-0000-0000F26A0000}"/>
    <cellStyle name="SAPBEXHLevel2X 4 3 4" xfId="27332" xr:uid="{00000000-0005-0000-0000-0000F36A0000}"/>
    <cellStyle name="SAPBEXHLevel2X 4 3 5" xfId="33693" xr:uid="{00000000-0005-0000-0000-0000F46A0000}"/>
    <cellStyle name="SAPBEXHLevel2X 4 3 6" xfId="40828" xr:uid="{00000000-0005-0000-0000-0000F56A0000}"/>
    <cellStyle name="SAPBEXHLevel2X 4 3 7" xfId="50484" xr:uid="{00000000-0005-0000-0000-0000F66A0000}"/>
    <cellStyle name="SAPBEXHLevel2X 4 30" xfId="11534" xr:uid="{00000000-0005-0000-0000-0000F76A0000}"/>
    <cellStyle name="SAPBEXHLevel2X 4 30 2" xfId="18993" xr:uid="{00000000-0005-0000-0000-0000F86A0000}"/>
    <cellStyle name="SAPBEXHLevel2X 4 30 3" xfId="25625" xr:uid="{00000000-0005-0000-0000-0000F96A0000}"/>
    <cellStyle name="SAPBEXHLevel2X 4 31" xfId="9185" xr:uid="{00000000-0005-0000-0000-0000FA6A0000}"/>
    <cellStyle name="SAPBEXHLevel2X 4 32" xfId="9996" xr:uid="{00000000-0005-0000-0000-0000FB6A0000}"/>
    <cellStyle name="SAPBEXHLevel2X 4 33" xfId="32193" xr:uid="{00000000-0005-0000-0000-0000FC6A0000}"/>
    <cellStyle name="SAPBEXHLevel2X 4 34" xfId="32123" xr:uid="{00000000-0005-0000-0000-0000FD6A0000}"/>
    <cellStyle name="SAPBEXHLevel2X 4 35" xfId="47881" xr:uid="{00000000-0005-0000-0000-0000FE6A0000}"/>
    <cellStyle name="SAPBEXHLevel2X 4 4" xfId="4022" xr:uid="{00000000-0005-0000-0000-0000FF6A0000}"/>
    <cellStyle name="SAPBEXHLevel2X 4 4 2" xfId="13909" xr:uid="{00000000-0005-0000-0000-0000006B0000}"/>
    <cellStyle name="SAPBEXHLevel2X 4 4 2 2" xfId="37911" xr:uid="{00000000-0005-0000-0000-0000016B0000}"/>
    <cellStyle name="SAPBEXHLevel2X 4 4 2 3" xfId="44851" xr:uid="{00000000-0005-0000-0000-0000026B0000}"/>
    <cellStyle name="SAPBEXHLevel2X 4 4 2 4" xfId="49010" xr:uid="{00000000-0005-0000-0000-0000036B0000}"/>
    <cellStyle name="SAPBEXHLevel2X 4 4 3" xfId="21005" xr:uid="{00000000-0005-0000-0000-0000046B0000}"/>
    <cellStyle name="SAPBEXHLevel2X 4 4 4" xfId="27501" xr:uid="{00000000-0005-0000-0000-0000056B0000}"/>
    <cellStyle name="SAPBEXHLevel2X 4 4 5" xfId="34168" xr:uid="{00000000-0005-0000-0000-0000066B0000}"/>
    <cellStyle name="SAPBEXHLevel2X 4 4 6" xfId="41300" xr:uid="{00000000-0005-0000-0000-0000076B0000}"/>
    <cellStyle name="SAPBEXHLevel2X 4 4 7" xfId="50443" xr:uid="{00000000-0005-0000-0000-0000086B0000}"/>
    <cellStyle name="SAPBEXHLevel2X 4 5" xfId="4986" xr:uid="{00000000-0005-0000-0000-0000096B0000}"/>
    <cellStyle name="SAPBEXHLevel2X 4 5 2" xfId="14843" xr:uid="{00000000-0005-0000-0000-00000A6B0000}"/>
    <cellStyle name="SAPBEXHLevel2X 4 5 2 2" xfId="37982" xr:uid="{00000000-0005-0000-0000-00000B6B0000}"/>
    <cellStyle name="SAPBEXHLevel2X 4 5 2 3" xfId="44920" xr:uid="{00000000-0005-0000-0000-00000C6B0000}"/>
    <cellStyle name="SAPBEXHLevel2X 4 5 2 4" xfId="47664" xr:uid="{00000000-0005-0000-0000-00000D6B0000}"/>
    <cellStyle name="SAPBEXHLevel2X 4 5 3" xfId="21889" xr:uid="{00000000-0005-0000-0000-00000E6B0000}"/>
    <cellStyle name="SAPBEXHLevel2X 4 5 4" xfId="28353" xr:uid="{00000000-0005-0000-0000-00000F6B0000}"/>
    <cellStyle name="SAPBEXHLevel2X 4 5 5" xfId="34240" xr:uid="{00000000-0005-0000-0000-0000106B0000}"/>
    <cellStyle name="SAPBEXHLevel2X 4 5 6" xfId="41370" xr:uid="{00000000-0005-0000-0000-0000116B0000}"/>
    <cellStyle name="SAPBEXHLevel2X 4 5 7" xfId="51948" xr:uid="{00000000-0005-0000-0000-0000126B0000}"/>
    <cellStyle name="SAPBEXHLevel2X 4 6" xfId="4192" xr:uid="{00000000-0005-0000-0000-0000136B0000}"/>
    <cellStyle name="SAPBEXHLevel2X 4 6 2" xfId="14055" xr:uid="{00000000-0005-0000-0000-0000146B0000}"/>
    <cellStyle name="SAPBEXHLevel2X 4 6 2 2" xfId="37730" xr:uid="{00000000-0005-0000-0000-0000156B0000}"/>
    <cellStyle name="SAPBEXHLevel2X 4 6 2 3" xfId="44674" xr:uid="{00000000-0005-0000-0000-0000166B0000}"/>
    <cellStyle name="SAPBEXHLevel2X 4 6 2 4" xfId="48501" xr:uid="{00000000-0005-0000-0000-0000176B0000}"/>
    <cellStyle name="SAPBEXHLevel2X 4 6 3" xfId="21117" xr:uid="{00000000-0005-0000-0000-0000186B0000}"/>
    <cellStyle name="SAPBEXHLevel2X 4 6 4" xfId="27592" xr:uid="{00000000-0005-0000-0000-0000196B0000}"/>
    <cellStyle name="SAPBEXHLevel2X 4 6 5" xfId="33989" xr:uid="{00000000-0005-0000-0000-00001A6B0000}"/>
    <cellStyle name="SAPBEXHLevel2X 4 6 6" xfId="41123" xr:uid="{00000000-0005-0000-0000-00001B6B0000}"/>
    <cellStyle name="SAPBEXHLevel2X 4 6 7" xfId="51315" xr:uid="{00000000-0005-0000-0000-00001C6B0000}"/>
    <cellStyle name="SAPBEXHLevel2X 4 7" xfId="5163" xr:uid="{00000000-0005-0000-0000-00001D6B0000}"/>
    <cellStyle name="SAPBEXHLevel2X 4 7 2" xfId="15020" xr:uid="{00000000-0005-0000-0000-00001E6B0000}"/>
    <cellStyle name="SAPBEXHLevel2X 4 7 2 2" xfId="37423" xr:uid="{00000000-0005-0000-0000-00001F6B0000}"/>
    <cellStyle name="SAPBEXHLevel2X 4 7 2 3" xfId="44368" xr:uid="{00000000-0005-0000-0000-0000206B0000}"/>
    <cellStyle name="SAPBEXHLevel2X 4 7 2 4" xfId="54446" xr:uid="{00000000-0005-0000-0000-0000216B0000}"/>
    <cellStyle name="SAPBEXHLevel2X 4 7 3" xfId="22062" xr:uid="{00000000-0005-0000-0000-0000226B0000}"/>
    <cellStyle name="SAPBEXHLevel2X 4 7 4" xfId="28525" xr:uid="{00000000-0005-0000-0000-0000236B0000}"/>
    <cellStyle name="SAPBEXHLevel2X 4 7 5" xfId="33680" xr:uid="{00000000-0005-0000-0000-0000246B0000}"/>
    <cellStyle name="SAPBEXHLevel2X 4 7 6" xfId="40815" xr:uid="{00000000-0005-0000-0000-0000256B0000}"/>
    <cellStyle name="SAPBEXHLevel2X 4 7 7" xfId="52785" xr:uid="{00000000-0005-0000-0000-0000266B0000}"/>
    <cellStyle name="SAPBEXHLevel2X 4 8" xfId="5267" xr:uid="{00000000-0005-0000-0000-0000276B0000}"/>
    <cellStyle name="SAPBEXHLevel2X 4 8 2" xfId="15124" xr:uid="{00000000-0005-0000-0000-0000286B0000}"/>
    <cellStyle name="SAPBEXHLevel2X 4 8 2 2" xfId="38370" xr:uid="{00000000-0005-0000-0000-0000296B0000}"/>
    <cellStyle name="SAPBEXHLevel2X 4 8 2 3" xfId="45288" xr:uid="{00000000-0005-0000-0000-00002A6B0000}"/>
    <cellStyle name="SAPBEXHLevel2X 4 8 2 4" xfId="48495" xr:uid="{00000000-0005-0000-0000-00002B6B0000}"/>
    <cellStyle name="SAPBEXHLevel2X 4 8 3" xfId="22166" xr:uid="{00000000-0005-0000-0000-00002C6B0000}"/>
    <cellStyle name="SAPBEXHLevel2X 4 8 4" xfId="28629" xr:uid="{00000000-0005-0000-0000-00002D6B0000}"/>
    <cellStyle name="SAPBEXHLevel2X 4 8 5" xfId="34704" xr:uid="{00000000-0005-0000-0000-00002E6B0000}"/>
    <cellStyle name="SAPBEXHLevel2X 4 8 6" xfId="41742" xr:uid="{00000000-0005-0000-0000-00002F6B0000}"/>
    <cellStyle name="SAPBEXHLevel2X 4 8 7" xfId="50588" xr:uid="{00000000-0005-0000-0000-0000306B0000}"/>
    <cellStyle name="SAPBEXHLevel2X 4 9" xfId="4279" xr:uid="{00000000-0005-0000-0000-0000316B0000}"/>
    <cellStyle name="SAPBEXHLevel2X 4 9 2" xfId="14142" xr:uid="{00000000-0005-0000-0000-0000326B0000}"/>
    <cellStyle name="SAPBEXHLevel2X 4 9 2 2" xfId="37948" xr:uid="{00000000-0005-0000-0000-0000336B0000}"/>
    <cellStyle name="SAPBEXHLevel2X 4 9 2 3" xfId="44886" xr:uid="{00000000-0005-0000-0000-0000346B0000}"/>
    <cellStyle name="SAPBEXHLevel2X 4 9 2 4" xfId="50937" xr:uid="{00000000-0005-0000-0000-0000356B0000}"/>
    <cellStyle name="SAPBEXHLevel2X 4 9 3" xfId="21204" xr:uid="{00000000-0005-0000-0000-0000366B0000}"/>
    <cellStyle name="SAPBEXHLevel2X 4 9 4" xfId="27678" xr:uid="{00000000-0005-0000-0000-0000376B0000}"/>
    <cellStyle name="SAPBEXHLevel2X 4 9 5" xfId="34206" xr:uid="{00000000-0005-0000-0000-0000386B0000}"/>
    <cellStyle name="SAPBEXHLevel2X 4 9 6" xfId="41336" xr:uid="{00000000-0005-0000-0000-0000396B0000}"/>
    <cellStyle name="SAPBEXHLevel2X 4 9 7" xfId="53537" xr:uid="{00000000-0005-0000-0000-00003A6B0000}"/>
    <cellStyle name="SAPBEXHLevel2X 5" xfId="624" xr:uid="{00000000-0005-0000-0000-00003B6B0000}"/>
    <cellStyle name="SAPBEXHLevel2X 5 2" xfId="2560" xr:uid="{00000000-0005-0000-0000-00003C6B0000}"/>
    <cellStyle name="SAPBEXHLevel2X 5 2 2" xfId="12795" xr:uid="{00000000-0005-0000-0000-00003D6B0000}"/>
    <cellStyle name="SAPBEXHLevel2X 5 2 2 2" xfId="20201" xr:uid="{00000000-0005-0000-0000-00003E6B0000}"/>
    <cellStyle name="SAPBEXHLevel2X 5 2 2 3" xfId="26812" xr:uid="{00000000-0005-0000-0000-00003F6B0000}"/>
    <cellStyle name="SAPBEXHLevel2X 5 2 3" xfId="10443" xr:uid="{00000000-0005-0000-0000-0000406B0000}"/>
    <cellStyle name="SAPBEXHLevel2X 5 2 4" xfId="13317" xr:uid="{00000000-0005-0000-0000-0000416B0000}"/>
    <cellStyle name="SAPBEXHLevel2X 5 2 5" xfId="20444" xr:uid="{00000000-0005-0000-0000-0000426B0000}"/>
    <cellStyle name="SAPBEXHLevel2X 5 2 6" xfId="37744" xr:uid="{00000000-0005-0000-0000-0000436B0000}"/>
    <cellStyle name="SAPBEXHLevel2X 5 2 7" xfId="44688" xr:uid="{00000000-0005-0000-0000-0000446B0000}"/>
    <cellStyle name="SAPBEXHLevel2X 5 2 8" xfId="48461" xr:uid="{00000000-0005-0000-0000-0000456B0000}"/>
    <cellStyle name="SAPBEXHLevel2X 5 3" xfId="11646" xr:uid="{00000000-0005-0000-0000-0000466B0000}"/>
    <cellStyle name="SAPBEXHLevel2X 5 3 2" xfId="19105" xr:uid="{00000000-0005-0000-0000-0000476B0000}"/>
    <cellStyle name="SAPBEXHLevel2X 5 3 3" xfId="25737" xr:uid="{00000000-0005-0000-0000-0000486B0000}"/>
    <cellStyle name="SAPBEXHLevel2X 5 4" xfId="9377" xr:uid="{00000000-0005-0000-0000-0000496B0000}"/>
    <cellStyle name="SAPBEXHLevel2X 5 5" xfId="14005" xr:uid="{00000000-0005-0000-0000-00004A6B0000}"/>
    <cellStyle name="SAPBEXHLevel2X 5 6" xfId="34003" xr:uid="{00000000-0005-0000-0000-00004B6B0000}"/>
    <cellStyle name="SAPBEXHLevel2X 5 7" xfId="41137" xr:uid="{00000000-0005-0000-0000-00004C6B0000}"/>
    <cellStyle name="SAPBEXHLevel2X 5 8" xfId="52655" xr:uid="{00000000-0005-0000-0000-00004D6B0000}"/>
    <cellStyle name="SAPBEXHLevel2X 6" xfId="887" xr:uid="{00000000-0005-0000-0000-00004E6B0000}"/>
    <cellStyle name="SAPBEXHLevel2X 6 2" xfId="10593" xr:uid="{00000000-0005-0000-0000-00004F6B0000}"/>
    <cellStyle name="SAPBEXHLevel2X 6 2 2" xfId="13004" xr:uid="{00000000-0005-0000-0000-0000506B0000}"/>
    <cellStyle name="SAPBEXHLevel2X 6 2 3" xfId="20525" xr:uid="{00000000-0005-0000-0000-0000516B0000}"/>
    <cellStyle name="SAPBEXHLevel2X 6 2 4" xfId="38225" xr:uid="{00000000-0005-0000-0000-0000526B0000}"/>
    <cellStyle name="SAPBEXHLevel2X 6 2 5" xfId="45145" xr:uid="{00000000-0005-0000-0000-0000536B0000}"/>
    <cellStyle name="SAPBEXHLevel2X 6 2 6" xfId="49169" xr:uid="{00000000-0005-0000-0000-0000546B0000}"/>
    <cellStyle name="SAPBEXHLevel2X 6 3" xfId="11766" xr:uid="{00000000-0005-0000-0000-0000556B0000}"/>
    <cellStyle name="SAPBEXHLevel2X 6 3 2" xfId="19225" xr:uid="{00000000-0005-0000-0000-0000566B0000}"/>
    <cellStyle name="SAPBEXHLevel2X 6 3 3" xfId="25857" xr:uid="{00000000-0005-0000-0000-0000576B0000}"/>
    <cellStyle name="SAPBEXHLevel2X 6 4" xfId="9587" xr:uid="{00000000-0005-0000-0000-0000586B0000}"/>
    <cellStyle name="SAPBEXHLevel2X 6 5" xfId="13325" xr:uid="{00000000-0005-0000-0000-0000596B0000}"/>
    <cellStyle name="SAPBEXHLevel2X 6 6" xfId="34559" xr:uid="{00000000-0005-0000-0000-00005A6B0000}"/>
    <cellStyle name="SAPBEXHLevel2X 6 7" xfId="41599" xr:uid="{00000000-0005-0000-0000-00005B6B0000}"/>
    <cellStyle name="SAPBEXHLevel2X 6 8" xfId="53779" xr:uid="{00000000-0005-0000-0000-00005C6B0000}"/>
    <cellStyle name="SAPBEXHLevel2X 7" xfId="1137" xr:uid="{00000000-0005-0000-0000-00005D6B0000}"/>
    <cellStyle name="SAPBEXHLevel2X 7 2" xfId="10767" xr:uid="{00000000-0005-0000-0000-00005E6B0000}"/>
    <cellStyle name="SAPBEXHLevel2X 7 2 2" xfId="9237" xr:uid="{00000000-0005-0000-0000-00005F6B0000}"/>
    <cellStyle name="SAPBEXHLevel2X 7 2 3" xfId="38700" xr:uid="{00000000-0005-0000-0000-0000606B0000}"/>
    <cellStyle name="SAPBEXHLevel2X 7 2 4" xfId="45618" xr:uid="{00000000-0005-0000-0000-0000616B0000}"/>
    <cellStyle name="SAPBEXHLevel2X 7 2 5" xfId="47981" xr:uid="{00000000-0005-0000-0000-0000626B0000}"/>
    <cellStyle name="SAPBEXHLevel2X 7 3" xfId="11922" xr:uid="{00000000-0005-0000-0000-0000636B0000}"/>
    <cellStyle name="SAPBEXHLevel2X 7 3 2" xfId="19381" xr:uid="{00000000-0005-0000-0000-0000646B0000}"/>
    <cellStyle name="SAPBEXHLevel2X 7 3 3" xfId="26009" xr:uid="{00000000-0005-0000-0000-0000656B0000}"/>
    <cellStyle name="SAPBEXHLevel2X 7 4" xfId="9805" xr:uid="{00000000-0005-0000-0000-0000666B0000}"/>
    <cellStyle name="SAPBEXHLevel2X 7 5" xfId="13346" xr:uid="{00000000-0005-0000-0000-0000676B0000}"/>
    <cellStyle name="SAPBEXHLevel2X 7 6" xfId="35035" xr:uid="{00000000-0005-0000-0000-0000686B0000}"/>
    <cellStyle name="SAPBEXHLevel2X 7 7" xfId="42072" xr:uid="{00000000-0005-0000-0000-0000696B0000}"/>
    <cellStyle name="SAPBEXHLevel2X 7 8" xfId="51975" xr:uid="{00000000-0005-0000-0000-00006A6B0000}"/>
    <cellStyle name="SAPBEXHLevel2X 8" xfId="1437" xr:uid="{00000000-0005-0000-0000-00006B6B0000}"/>
    <cellStyle name="SAPBEXHLevel2X 8 2" xfId="10197" xr:uid="{00000000-0005-0000-0000-00006C6B0000}"/>
    <cellStyle name="SAPBEXHLevel2X 8 2 2" xfId="14636" xr:uid="{00000000-0005-0000-0000-00006D6B0000}"/>
    <cellStyle name="SAPBEXHLevel2X 8 2 3" xfId="38932" xr:uid="{00000000-0005-0000-0000-00006E6B0000}"/>
    <cellStyle name="SAPBEXHLevel2X 8 2 4" xfId="45850" xr:uid="{00000000-0005-0000-0000-00006F6B0000}"/>
    <cellStyle name="SAPBEXHLevel2X 8 2 5" xfId="49511" xr:uid="{00000000-0005-0000-0000-0000706B0000}"/>
    <cellStyle name="SAPBEXHLevel2X 8 3" xfId="10989" xr:uid="{00000000-0005-0000-0000-0000716B0000}"/>
    <cellStyle name="SAPBEXHLevel2X 8 3 2" xfId="8971" xr:uid="{00000000-0005-0000-0000-0000726B0000}"/>
    <cellStyle name="SAPBEXHLevel2X 8 4" xfId="12106" xr:uid="{00000000-0005-0000-0000-0000736B0000}"/>
    <cellStyle name="SAPBEXHLevel2X 8 4 2" xfId="19565" xr:uid="{00000000-0005-0000-0000-0000746B0000}"/>
    <cellStyle name="SAPBEXHLevel2X 8 4 3" xfId="26188" xr:uid="{00000000-0005-0000-0000-0000756B0000}"/>
    <cellStyle name="SAPBEXHLevel2X 8 5" xfId="10063" xr:uid="{00000000-0005-0000-0000-0000766B0000}"/>
    <cellStyle name="SAPBEXHLevel2X 8 6" xfId="17803" xr:uid="{00000000-0005-0000-0000-0000776B0000}"/>
    <cellStyle name="SAPBEXHLevel2X 8 7" xfId="35269" xr:uid="{00000000-0005-0000-0000-0000786B0000}"/>
    <cellStyle name="SAPBEXHLevel2X 8 8" xfId="42304" xr:uid="{00000000-0005-0000-0000-0000796B0000}"/>
    <cellStyle name="SAPBEXHLevel2X 8 9" xfId="51506" xr:uid="{00000000-0005-0000-0000-00007A6B0000}"/>
    <cellStyle name="SAPBEXHLevel2X 9" xfId="1474" xr:uid="{00000000-0005-0000-0000-00007B6B0000}"/>
    <cellStyle name="SAPBEXHLevel2X 9 2" xfId="12135" xr:uid="{00000000-0005-0000-0000-00007C6B0000}"/>
    <cellStyle name="SAPBEXHLevel2X 9 2 2" xfId="19594" xr:uid="{00000000-0005-0000-0000-00007D6B0000}"/>
    <cellStyle name="SAPBEXHLevel2X 9 2 3" xfId="26217" xr:uid="{00000000-0005-0000-0000-00007E6B0000}"/>
    <cellStyle name="SAPBEXHLevel2X 9 2 4" xfId="39271" xr:uid="{00000000-0005-0000-0000-00007F6B0000}"/>
    <cellStyle name="SAPBEXHLevel2X 9 2 5" xfId="46189" xr:uid="{00000000-0005-0000-0000-0000806B0000}"/>
    <cellStyle name="SAPBEXHLevel2X 9 2 6" xfId="48527" xr:uid="{00000000-0005-0000-0000-0000816B0000}"/>
    <cellStyle name="SAPBEXHLevel2X 9 3" xfId="11026" xr:uid="{00000000-0005-0000-0000-0000826B0000}"/>
    <cellStyle name="SAPBEXHLevel2X 9 4" xfId="18680" xr:uid="{00000000-0005-0000-0000-0000836B0000}"/>
    <cellStyle name="SAPBEXHLevel2X 9 5" xfId="35635" xr:uid="{00000000-0005-0000-0000-0000846B0000}"/>
    <cellStyle name="SAPBEXHLevel2X 9 6" xfId="42643" xr:uid="{00000000-0005-0000-0000-0000856B0000}"/>
    <cellStyle name="SAPBEXHLevel2X 9 7" xfId="52406" xr:uid="{00000000-0005-0000-0000-0000866B0000}"/>
    <cellStyle name="SAPBEXHLevel3" xfId="274" xr:uid="{00000000-0005-0000-0000-0000876B0000}"/>
    <cellStyle name="SAPBEXHLevel3 10" xfId="1902" xr:uid="{00000000-0005-0000-0000-0000886B0000}"/>
    <cellStyle name="SAPBEXHLevel3 10 2" xfId="12256" xr:uid="{00000000-0005-0000-0000-0000896B0000}"/>
    <cellStyle name="SAPBEXHLevel3 10 2 2" xfId="19715" xr:uid="{00000000-0005-0000-0000-00008A6B0000}"/>
    <cellStyle name="SAPBEXHLevel3 10 2 3" xfId="26338" xr:uid="{00000000-0005-0000-0000-00008B6B0000}"/>
    <cellStyle name="SAPBEXHLevel3 10 2 4" xfId="40340" xr:uid="{00000000-0005-0000-0000-00008C6B0000}"/>
    <cellStyle name="SAPBEXHLevel3 10 2 5" xfId="47258" xr:uid="{00000000-0005-0000-0000-00008D6B0000}"/>
    <cellStyle name="SAPBEXHLevel3 10 2 6" xfId="47626" xr:uid="{00000000-0005-0000-0000-00008E6B0000}"/>
    <cellStyle name="SAPBEXHLevel3 10 3" xfId="11324" xr:uid="{00000000-0005-0000-0000-00008F6B0000}"/>
    <cellStyle name="SAPBEXHLevel3 10 4" xfId="18859" xr:uid="{00000000-0005-0000-0000-0000906B0000}"/>
    <cellStyle name="SAPBEXHLevel3 10 5" xfId="36756" xr:uid="{00000000-0005-0000-0000-0000916B0000}"/>
    <cellStyle name="SAPBEXHLevel3 10 6" xfId="43712" xr:uid="{00000000-0005-0000-0000-0000926B0000}"/>
    <cellStyle name="SAPBEXHLevel3 10 7" xfId="53554" xr:uid="{00000000-0005-0000-0000-0000936B0000}"/>
    <cellStyle name="SAPBEXHLevel3 11" xfId="2115" xr:uid="{00000000-0005-0000-0000-0000946B0000}"/>
    <cellStyle name="SAPBEXHLevel3 11 2" xfId="12379" xr:uid="{00000000-0005-0000-0000-0000956B0000}"/>
    <cellStyle name="SAPBEXHLevel3 11 2 2" xfId="19836" xr:uid="{00000000-0005-0000-0000-0000966B0000}"/>
    <cellStyle name="SAPBEXHLevel3 11 2 3" xfId="26458" xr:uid="{00000000-0005-0000-0000-0000976B0000}"/>
    <cellStyle name="SAPBEXHLevel3 11 3" xfId="10251" xr:uid="{00000000-0005-0000-0000-0000986B0000}"/>
    <cellStyle name="SAPBEXHLevel3 11 4" xfId="11434" xr:uid="{00000000-0005-0000-0000-0000996B0000}"/>
    <cellStyle name="SAPBEXHLevel3 11 5" xfId="20458" xr:uid="{00000000-0005-0000-0000-00009A6B0000}"/>
    <cellStyle name="SAPBEXHLevel3 11 6" xfId="37010" xr:uid="{00000000-0005-0000-0000-00009B6B0000}"/>
    <cellStyle name="SAPBEXHLevel3 11 7" xfId="43956" xr:uid="{00000000-0005-0000-0000-00009C6B0000}"/>
    <cellStyle name="SAPBEXHLevel3 11 8" xfId="51889" xr:uid="{00000000-0005-0000-0000-00009D6B0000}"/>
    <cellStyle name="SAPBEXHLevel3 12" xfId="2270" xr:uid="{00000000-0005-0000-0000-00009E6B0000}"/>
    <cellStyle name="SAPBEXHLevel3 12 2" xfId="12523" xr:uid="{00000000-0005-0000-0000-00009F6B0000}"/>
    <cellStyle name="SAPBEXHLevel3 12 3" xfId="19960" xr:uid="{00000000-0005-0000-0000-0000A06B0000}"/>
    <cellStyle name="SAPBEXHLevel3 12 4" xfId="26578" xr:uid="{00000000-0005-0000-0000-0000A16B0000}"/>
    <cellStyle name="SAPBEXHLevel3 13" xfId="2431" xr:uid="{00000000-0005-0000-0000-0000A26B0000}"/>
    <cellStyle name="SAPBEXHLevel3 13 2" xfId="12671" xr:uid="{00000000-0005-0000-0000-0000A36B0000}"/>
    <cellStyle name="SAPBEXHLevel3 13 3" xfId="20083" xr:uid="{00000000-0005-0000-0000-0000A46B0000}"/>
    <cellStyle name="SAPBEXHLevel3 13 4" xfId="26698" xr:uid="{00000000-0005-0000-0000-0000A56B0000}"/>
    <cellStyle name="SAPBEXHLevel3 14" xfId="3437" xr:uid="{00000000-0005-0000-0000-0000A66B0000}"/>
    <cellStyle name="SAPBEXHLevel3 14 2" xfId="13388" xr:uid="{00000000-0005-0000-0000-0000A76B0000}"/>
    <cellStyle name="SAPBEXHLevel3 14 3" xfId="20559" xr:uid="{00000000-0005-0000-0000-0000A86B0000}"/>
    <cellStyle name="SAPBEXHLevel3 14 4" xfId="27067" xr:uid="{00000000-0005-0000-0000-0000A96B0000}"/>
    <cellStyle name="SAPBEXHLevel3 15" xfId="3604" xr:uid="{00000000-0005-0000-0000-0000AA6B0000}"/>
    <cellStyle name="SAPBEXHLevel3 15 2" xfId="13529" xr:uid="{00000000-0005-0000-0000-0000AB6B0000}"/>
    <cellStyle name="SAPBEXHLevel3 15 3" xfId="20691" xr:uid="{00000000-0005-0000-0000-0000AC6B0000}"/>
    <cellStyle name="SAPBEXHLevel3 15 4" xfId="27190" xr:uid="{00000000-0005-0000-0000-0000AD6B0000}"/>
    <cellStyle name="SAPBEXHLevel3 16" xfId="4306" xr:uid="{00000000-0005-0000-0000-0000AE6B0000}"/>
    <cellStyle name="SAPBEXHLevel3 16 2" xfId="14169" xr:uid="{00000000-0005-0000-0000-0000AF6B0000}"/>
    <cellStyle name="SAPBEXHLevel3 16 3" xfId="21231" xr:uid="{00000000-0005-0000-0000-0000B06B0000}"/>
    <cellStyle name="SAPBEXHLevel3 16 4" xfId="27705" xr:uid="{00000000-0005-0000-0000-0000B16B0000}"/>
    <cellStyle name="SAPBEXHLevel3 17" xfId="4268" xr:uid="{00000000-0005-0000-0000-0000B26B0000}"/>
    <cellStyle name="SAPBEXHLevel3 17 2" xfId="14131" xr:uid="{00000000-0005-0000-0000-0000B36B0000}"/>
    <cellStyle name="SAPBEXHLevel3 17 3" xfId="21193" xr:uid="{00000000-0005-0000-0000-0000B46B0000}"/>
    <cellStyle name="SAPBEXHLevel3 17 4" xfId="27667" xr:uid="{00000000-0005-0000-0000-0000B56B0000}"/>
    <cellStyle name="SAPBEXHLevel3 18" xfId="4652" xr:uid="{00000000-0005-0000-0000-0000B66B0000}"/>
    <cellStyle name="SAPBEXHLevel3 18 2" xfId="14514" xr:uid="{00000000-0005-0000-0000-0000B76B0000}"/>
    <cellStyle name="SAPBEXHLevel3 18 3" xfId="21566" xr:uid="{00000000-0005-0000-0000-0000B86B0000}"/>
    <cellStyle name="SAPBEXHLevel3 18 4" xfId="28036" xr:uid="{00000000-0005-0000-0000-0000B96B0000}"/>
    <cellStyle name="SAPBEXHLevel3 19" xfId="4728" xr:uid="{00000000-0005-0000-0000-0000BA6B0000}"/>
    <cellStyle name="SAPBEXHLevel3 19 2" xfId="14590" xr:uid="{00000000-0005-0000-0000-0000BB6B0000}"/>
    <cellStyle name="SAPBEXHLevel3 19 3" xfId="21639" xr:uid="{00000000-0005-0000-0000-0000BC6B0000}"/>
    <cellStyle name="SAPBEXHLevel3 19 4" xfId="28109" xr:uid="{00000000-0005-0000-0000-0000BD6B0000}"/>
    <cellStyle name="SAPBEXHLevel3 2" xfId="507" xr:uid="{00000000-0005-0000-0000-0000BE6B0000}"/>
    <cellStyle name="SAPBEXHLevel3 2 10" xfId="2492" xr:uid="{00000000-0005-0000-0000-0000BF6B0000}"/>
    <cellStyle name="SAPBEXHLevel3 2 10 2" xfId="12731" xr:uid="{00000000-0005-0000-0000-0000C06B0000}"/>
    <cellStyle name="SAPBEXHLevel3 2 10 3" xfId="20140" xr:uid="{00000000-0005-0000-0000-0000C16B0000}"/>
    <cellStyle name="SAPBEXHLevel3 2 10 4" xfId="26754" xr:uid="{00000000-0005-0000-0000-0000C26B0000}"/>
    <cellStyle name="SAPBEXHLevel3 2 11" xfId="3498" xr:uid="{00000000-0005-0000-0000-0000C36B0000}"/>
    <cellStyle name="SAPBEXHLevel3 2 11 2" xfId="13447" xr:uid="{00000000-0005-0000-0000-0000C46B0000}"/>
    <cellStyle name="SAPBEXHLevel3 2 11 3" xfId="20616" xr:uid="{00000000-0005-0000-0000-0000C56B0000}"/>
    <cellStyle name="SAPBEXHLevel3 2 11 4" xfId="27123" xr:uid="{00000000-0005-0000-0000-0000C66B0000}"/>
    <cellStyle name="SAPBEXHLevel3 2 12" xfId="3667" xr:uid="{00000000-0005-0000-0000-0000C76B0000}"/>
    <cellStyle name="SAPBEXHLevel3 2 12 2" xfId="13592" xr:uid="{00000000-0005-0000-0000-0000C86B0000}"/>
    <cellStyle name="SAPBEXHLevel3 2 12 3" xfId="20753" xr:uid="{00000000-0005-0000-0000-0000C96B0000}"/>
    <cellStyle name="SAPBEXHLevel3 2 12 4" xfId="27252" xr:uid="{00000000-0005-0000-0000-0000CA6B0000}"/>
    <cellStyle name="SAPBEXHLevel3 2 13" xfId="4407" xr:uid="{00000000-0005-0000-0000-0000CB6B0000}"/>
    <cellStyle name="SAPBEXHLevel3 2 13 2" xfId="14269" xr:uid="{00000000-0005-0000-0000-0000CC6B0000}"/>
    <cellStyle name="SAPBEXHLevel3 2 13 3" xfId="21329" xr:uid="{00000000-0005-0000-0000-0000CD6B0000}"/>
    <cellStyle name="SAPBEXHLevel3 2 13 4" xfId="27803" xr:uid="{00000000-0005-0000-0000-0000CE6B0000}"/>
    <cellStyle name="SAPBEXHLevel3 2 14" xfId="4243" xr:uid="{00000000-0005-0000-0000-0000CF6B0000}"/>
    <cellStyle name="SAPBEXHLevel3 2 14 2" xfId="14106" xr:uid="{00000000-0005-0000-0000-0000D06B0000}"/>
    <cellStyle name="SAPBEXHLevel3 2 14 3" xfId="21168" xr:uid="{00000000-0005-0000-0000-0000D16B0000}"/>
    <cellStyle name="SAPBEXHLevel3 2 14 4" xfId="27642" xr:uid="{00000000-0005-0000-0000-0000D26B0000}"/>
    <cellStyle name="SAPBEXHLevel3 2 15" xfId="4919" xr:uid="{00000000-0005-0000-0000-0000D36B0000}"/>
    <cellStyle name="SAPBEXHLevel3 2 15 2" xfId="14777" xr:uid="{00000000-0005-0000-0000-0000D46B0000}"/>
    <cellStyle name="SAPBEXHLevel3 2 15 3" xfId="21825" xr:uid="{00000000-0005-0000-0000-0000D56B0000}"/>
    <cellStyle name="SAPBEXHLevel3 2 15 4" xfId="28290" xr:uid="{00000000-0005-0000-0000-0000D66B0000}"/>
    <cellStyle name="SAPBEXHLevel3 2 16" xfId="5183" xr:uid="{00000000-0005-0000-0000-0000D76B0000}"/>
    <cellStyle name="SAPBEXHLevel3 2 16 2" xfId="15040" xr:uid="{00000000-0005-0000-0000-0000D86B0000}"/>
    <cellStyle name="SAPBEXHLevel3 2 16 3" xfId="22082" xr:uid="{00000000-0005-0000-0000-0000D96B0000}"/>
    <cellStyle name="SAPBEXHLevel3 2 16 4" xfId="28545" xr:uid="{00000000-0005-0000-0000-0000DA6B0000}"/>
    <cellStyle name="SAPBEXHLevel3 2 17" xfId="5759" xr:uid="{00000000-0005-0000-0000-0000DB6B0000}"/>
    <cellStyle name="SAPBEXHLevel3 2 17 2" xfId="15613" xr:uid="{00000000-0005-0000-0000-0000DC6B0000}"/>
    <cellStyle name="SAPBEXHLevel3 2 17 3" xfId="22641" xr:uid="{00000000-0005-0000-0000-0000DD6B0000}"/>
    <cellStyle name="SAPBEXHLevel3 2 17 4" xfId="29102" xr:uid="{00000000-0005-0000-0000-0000DE6B0000}"/>
    <cellStyle name="SAPBEXHLevel3 2 18" xfId="6466" xr:uid="{00000000-0005-0000-0000-0000DF6B0000}"/>
    <cellStyle name="SAPBEXHLevel3 2 18 2" xfId="16310" xr:uid="{00000000-0005-0000-0000-0000E06B0000}"/>
    <cellStyle name="SAPBEXHLevel3 2 18 3" xfId="23318" xr:uid="{00000000-0005-0000-0000-0000E16B0000}"/>
    <cellStyle name="SAPBEXHLevel3 2 18 4" xfId="29769" xr:uid="{00000000-0005-0000-0000-0000E26B0000}"/>
    <cellStyle name="SAPBEXHLevel3 2 19" xfId="6080" xr:uid="{00000000-0005-0000-0000-0000E36B0000}"/>
    <cellStyle name="SAPBEXHLevel3 2 19 2" xfId="15928" xr:uid="{00000000-0005-0000-0000-0000E46B0000}"/>
    <cellStyle name="SAPBEXHLevel3 2 19 3" xfId="22948" xr:uid="{00000000-0005-0000-0000-0000E56B0000}"/>
    <cellStyle name="SAPBEXHLevel3 2 19 4" xfId="29407" xr:uid="{00000000-0005-0000-0000-0000E66B0000}"/>
    <cellStyle name="SAPBEXHLevel3 2 2" xfId="684" xr:uid="{00000000-0005-0000-0000-0000E76B0000}"/>
    <cellStyle name="SAPBEXHLevel3 2 2 10" xfId="5356" xr:uid="{00000000-0005-0000-0000-0000E86B0000}"/>
    <cellStyle name="SAPBEXHLevel3 2 2 10 2" xfId="15213" xr:uid="{00000000-0005-0000-0000-0000E96B0000}"/>
    <cellStyle name="SAPBEXHLevel3 2 2 10 2 2" xfId="38628" xr:uid="{00000000-0005-0000-0000-0000EA6B0000}"/>
    <cellStyle name="SAPBEXHLevel3 2 2 10 2 3" xfId="45546" xr:uid="{00000000-0005-0000-0000-0000EB6B0000}"/>
    <cellStyle name="SAPBEXHLevel3 2 2 10 2 4" xfId="50818" xr:uid="{00000000-0005-0000-0000-0000EC6B0000}"/>
    <cellStyle name="SAPBEXHLevel3 2 2 10 3" xfId="22254" xr:uid="{00000000-0005-0000-0000-0000ED6B0000}"/>
    <cellStyle name="SAPBEXHLevel3 2 2 10 4" xfId="28716" xr:uid="{00000000-0005-0000-0000-0000EE6B0000}"/>
    <cellStyle name="SAPBEXHLevel3 2 2 10 5" xfId="34962" xr:uid="{00000000-0005-0000-0000-0000EF6B0000}"/>
    <cellStyle name="SAPBEXHLevel3 2 2 10 6" xfId="42000" xr:uid="{00000000-0005-0000-0000-0000F06B0000}"/>
    <cellStyle name="SAPBEXHLevel3 2 2 10 7" xfId="50384" xr:uid="{00000000-0005-0000-0000-0000F16B0000}"/>
    <cellStyle name="SAPBEXHLevel3 2 2 11" xfId="6606" xr:uid="{00000000-0005-0000-0000-0000F26B0000}"/>
    <cellStyle name="SAPBEXHLevel3 2 2 11 2" xfId="16449" xr:uid="{00000000-0005-0000-0000-0000F36B0000}"/>
    <cellStyle name="SAPBEXHLevel3 2 2 11 2 2" xfId="39010" xr:uid="{00000000-0005-0000-0000-0000F46B0000}"/>
    <cellStyle name="SAPBEXHLevel3 2 2 11 2 3" xfId="45928" xr:uid="{00000000-0005-0000-0000-0000F56B0000}"/>
    <cellStyle name="SAPBEXHLevel3 2 2 11 2 4" xfId="47907" xr:uid="{00000000-0005-0000-0000-0000F66B0000}"/>
    <cellStyle name="SAPBEXHLevel3 2 2 11 3" xfId="23453" xr:uid="{00000000-0005-0000-0000-0000F76B0000}"/>
    <cellStyle name="SAPBEXHLevel3 2 2 11 4" xfId="29902" xr:uid="{00000000-0005-0000-0000-0000F86B0000}"/>
    <cellStyle name="SAPBEXHLevel3 2 2 11 5" xfId="35347" xr:uid="{00000000-0005-0000-0000-0000F96B0000}"/>
    <cellStyle name="SAPBEXHLevel3 2 2 11 6" xfId="42382" xr:uid="{00000000-0005-0000-0000-0000FA6B0000}"/>
    <cellStyle name="SAPBEXHLevel3 2 2 11 7" xfId="53239" xr:uid="{00000000-0005-0000-0000-0000FB6B0000}"/>
    <cellStyle name="SAPBEXHLevel3 2 2 12" xfId="5511" xr:uid="{00000000-0005-0000-0000-0000FC6B0000}"/>
    <cellStyle name="SAPBEXHLevel3 2 2 12 2" xfId="15367" xr:uid="{00000000-0005-0000-0000-0000FD6B0000}"/>
    <cellStyle name="SAPBEXHLevel3 2 2 12 2 2" xfId="38805" xr:uid="{00000000-0005-0000-0000-0000FE6B0000}"/>
    <cellStyle name="SAPBEXHLevel3 2 2 12 2 3" xfId="45723" xr:uid="{00000000-0005-0000-0000-0000FF6B0000}"/>
    <cellStyle name="SAPBEXHLevel3 2 2 12 2 4" xfId="50776" xr:uid="{00000000-0005-0000-0000-0000006C0000}"/>
    <cellStyle name="SAPBEXHLevel3 2 2 12 3" xfId="22403" xr:uid="{00000000-0005-0000-0000-0000016C0000}"/>
    <cellStyle name="SAPBEXHLevel3 2 2 12 4" xfId="28865" xr:uid="{00000000-0005-0000-0000-0000026C0000}"/>
    <cellStyle name="SAPBEXHLevel3 2 2 12 5" xfId="35141" xr:uid="{00000000-0005-0000-0000-0000036C0000}"/>
    <cellStyle name="SAPBEXHLevel3 2 2 12 6" xfId="42177" xr:uid="{00000000-0005-0000-0000-0000046C0000}"/>
    <cellStyle name="SAPBEXHLevel3 2 2 12 7" xfId="51816" xr:uid="{00000000-0005-0000-0000-0000056C0000}"/>
    <cellStyle name="SAPBEXHLevel3 2 2 13" xfId="6137" xr:uid="{00000000-0005-0000-0000-0000066C0000}"/>
    <cellStyle name="SAPBEXHLevel3 2 2 13 2" xfId="15985" xr:uid="{00000000-0005-0000-0000-0000076C0000}"/>
    <cellStyle name="SAPBEXHLevel3 2 2 13 2 2" xfId="39878" xr:uid="{00000000-0005-0000-0000-0000086C0000}"/>
    <cellStyle name="SAPBEXHLevel3 2 2 13 2 3" xfId="46796" xr:uid="{00000000-0005-0000-0000-0000096C0000}"/>
    <cellStyle name="SAPBEXHLevel3 2 2 13 2 4" xfId="48239" xr:uid="{00000000-0005-0000-0000-00000A6C0000}"/>
    <cellStyle name="SAPBEXHLevel3 2 2 13 3" xfId="23001" xr:uid="{00000000-0005-0000-0000-00000B6C0000}"/>
    <cellStyle name="SAPBEXHLevel3 2 2 13 4" xfId="29459" xr:uid="{00000000-0005-0000-0000-00000C6C0000}"/>
    <cellStyle name="SAPBEXHLevel3 2 2 13 5" xfId="36263" xr:uid="{00000000-0005-0000-0000-00000D6C0000}"/>
    <cellStyle name="SAPBEXHLevel3 2 2 13 6" xfId="43250" xr:uid="{00000000-0005-0000-0000-00000E6C0000}"/>
    <cellStyle name="SAPBEXHLevel3 2 2 13 7" xfId="53880" xr:uid="{00000000-0005-0000-0000-00000F6C0000}"/>
    <cellStyle name="SAPBEXHLevel3 2 2 14" xfId="6063" xr:uid="{00000000-0005-0000-0000-0000106C0000}"/>
    <cellStyle name="SAPBEXHLevel3 2 2 14 2" xfId="15911" xr:uid="{00000000-0005-0000-0000-0000116C0000}"/>
    <cellStyle name="SAPBEXHLevel3 2 2 14 2 2" xfId="39178" xr:uid="{00000000-0005-0000-0000-0000126C0000}"/>
    <cellStyle name="SAPBEXHLevel3 2 2 14 2 3" xfId="46096" xr:uid="{00000000-0005-0000-0000-0000136C0000}"/>
    <cellStyle name="SAPBEXHLevel3 2 2 14 2 4" xfId="50044" xr:uid="{00000000-0005-0000-0000-0000146C0000}"/>
    <cellStyle name="SAPBEXHLevel3 2 2 14 3" xfId="22931" xr:uid="{00000000-0005-0000-0000-0000156C0000}"/>
    <cellStyle name="SAPBEXHLevel3 2 2 14 4" xfId="29390" xr:uid="{00000000-0005-0000-0000-0000166C0000}"/>
    <cellStyle name="SAPBEXHLevel3 2 2 14 5" xfId="35542" xr:uid="{00000000-0005-0000-0000-0000176C0000}"/>
    <cellStyle name="SAPBEXHLevel3 2 2 14 6" xfId="42550" xr:uid="{00000000-0005-0000-0000-0000186C0000}"/>
    <cellStyle name="SAPBEXHLevel3 2 2 14 7" xfId="53720" xr:uid="{00000000-0005-0000-0000-0000196C0000}"/>
    <cellStyle name="SAPBEXHLevel3 2 2 15" xfId="6488" xr:uid="{00000000-0005-0000-0000-00001A6C0000}"/>
    <cellStyle name="SAPBEXHLevel3 2 2 15 2" xfId="16331" xr:uid="{00000000-0005-0000-0000-00001B6C0000}"/>
    <cellStyle name="SAPBEXHLevel3 2 2 15 2 2" xfId="39665" xr:uid="{00000000-0005-0000-0000-00001C6C0000}"/>
    <cellStyle name="SAPBEXHLevel3 2 2 15 2 3" xfId="46583" xr:uid="{00000000-0005-0000-0000-00001D6C0000}"/>
    <cellStyle name="SAPBEXHLevel3 2 2 15 2 4" xfId="48184" xr:uid="{00000000-0005-0000-0000-00001E6C0000}"/>
    <cellStyle name="SAPBEXHLevel3 2 2 15 3" xfId="23338" xr:uid="{00000000-0005-0000-0000-00001F6C0000}"/>
    <cellStyle name="SAPBEXHLevel3 2 2 15 4" xfId="29789" xr:uid="{00000000-0005-0000-0000-0000206C0000}"/>
    <cellStyle name="SAPBEXHLevel3 2 2 15 5" xfId="36038" xr:uid="{00000000-0005-0000-0000-0000216C0000}"/>
    <cellStyle name="SAPBEXHLevel3 2 2 15 6" xfId="43037" xr:uid="{00000000-0005-0000-0000-0000226C0000}"/>
    <cellStyle name="SAPBEXHLevel3 2 2 15 7" xfId="51189" xr:uid="{00000000-0005-0000-0000-0000236C0000}"/>
    <cellStyle name="SAPBEXHLevel3 2 2 16" xfId="7342" xr:uid="{00000000-0005-0000-0000-0000246C0000}"/>
    <cellStyle name="SAPBEXHLevel3 2 2 16 2" xfId="17128" xr:uid="{00000000-0005-0000-0000-0000256C0000}"/>
    <cellStyle name="SAPBEXHLevel3 2 2 16 2 2" xfId="39703" xr:uid="{00000000-0005-0000-0000-0000266C0000}"/>
    <cellStyle name="SAPBEXHLevel3 2 2 16 2 3" xfId="46621" xr:uid="{00000000-0005-0000-0000-0000276C0000}"/>
    <cellStyle name="SAPBEXHLevel3 2 2 16 2 4" xfId="48607" xr:uid="{00000000-0005-0000-0000-0000286C0000}"/>
    <cellStyle name="SAPBEXHLevel3 2 2 16 3" xfId="24090" xr:uid="{00000000-0005-0000-0000-0000296C0000}"/>
    <cellStyle name="SAPBEXHLevel3 2 2 16 4" xfId="30519" xr:uid="{00000000-0005-0000-0000-00002A6C0000}"/>
    <cellStyle name="SAPBEXHLevel3 2 2 16 5" xfId="36078" xr:uid="{00000000-0005-0000-0000-00002B6C0000}"/>
    <cellStyle name="SAPBEXHLevel3 2 2 16 6" xfId="43075" xr:uid="{00000000-0005-0000-0000-00002C6C0000}"/>
    <cellStyle name="SAPBEXHLevel3 2 2 16 7" xfId="53855" xr:uid="{00000000-0005-0000-0000-00002D6C0000}"/>
    <cellStyle name="SAPBEXHLevel3 2 2 17" xfId="5587" xr:uid="{00000000-0005-0000-0000-00002E6C0000}"/>
    <cellStyle name="SAPBEXHLevel3 2 2 17 2" xfId="15442" xr:uid="{00000000-0005-0000-0000-00002F6C0000}"/>
    <cellStyle name="SAPBEXHLevel3 2 2 17 2 2" xfId="39464" xr:uid="{00000000-0005-0000-0000-0000306C0000}"/>
    <cellStyle name="SAPBEXHLevel3 2 2 17 2 3" xfId="46382" xr:uid="{00000000-0005-0000-0000-0000316C0000}"/>
    <cellStyle name="SAPBEXHLevel3 2 2 17 2 4" xfId="50121" xr:uid="{00000000-0005-0000-0000-0000326C0000}"/>
    <cellStyle name="SAPBEXHLevel3 2 2 17 3" xfId="22477" xr:uid="{00000000-0005-0000-0000-0000336C0000}"/>
    <cellStyle name="SAPBEXHLevel3 2 2 17 4" xfId="28938" xr:uid="{00000000-0005-0000-0000-0000346C0000}"/>
    <cellStyle name="SAPBEXHLevel3 2 2 17 5" xfId="35832" xr:uid="{00000000-0005-0000-0000-0000356C0000}"/>
    <cellStyle name="SAPBEXHLevel3 2 2 17 6" xfId="42836" xr:uid="{00000000-0005-0000-0000-0000366C0000}"/>
    <cellStyle name="SAPBEXHLevel3 2 2 17 7" xfId="51295" xr:uid="{00000000-0005-0000-0000-0000376C0000}"/>
    <cellStyle name="SAPBEXHLevel3 2 2 18" xfId="5553" xr:uid="{00000000-0005-0000-0000-0000386C0000}"/>
    <cellStyle name="SAPBEXHLevel3 2 2 18 2" xfId="15409" xr:uid="{00000000-0005-0000-0000-0000396C0000}"/>
    <cellStyle name="SAPBEXHLevel3 2 2 18 2 2" xfId="40180" xr:uid="{00000000-0005-0000-0000-00003A6C0000}"/>
    <cellStyle name="SAPBEXHLevel3 2 2 18 2 3" xfId="47098" xr:uid="{00000000-0005-0000-0000-00003B6C0000}"/>
    <cellStyle name="SAPBEXHLevel3 2 2 18 2 4" xfId="51378" xr:uid="{00000000-0005-0000-0000-00003C6C0000}"/>
    <cellStyle name="SAPBEXHLevel3 2 2 18 3" xfId="22444" xr:uid="{00000000-0005-0000-0000-00003D6C0000}"/>
    <cellStyle name="SAPBEXHLevel3 2 2 18 4" xfId="28906" xr:uid="{00000000-0005-0000-0000-00003E6C0000}"/>
    <cellStyle name="SAPBEXHLevel3 2 2 18 5" xfId="36595" xr:uid="{00000000-0005-0000-0000-00003F6C0000}"/>
    <cellStyle name="SAPBEXHLevel3 2 2 18 6" xfId="43552" xr:uid="{00000000-0005-0000-0000-0000406C0000}"/>
    <cellStyle name="SAPBEXHLevel3 2 2 18 7" xfId="53511" xr:uid="{00000000-0005-0000-0000-0000416C0000}"/>
    <cellStyle name="SAPBEXHLevel3 2 2 19" xfId="7315" xr:uid="{00000000-0005-0000-0000-0000426C0000}"/>
    <cellStyle name="SAPBEXHLevel3 2 2 19 2" xfId="17101" xr:uid="{00000000-0005-0000-0000-0000436C0000}"/>
    <cellStyle name="SAPBEXHLevel3 2 2 19 2 2" xfId="39616" xr:uid="{00000000-0005-0000-0000-0000446C0000}"/>
    <cellStyle name="SAPBEXHLevel3 2 2 19 2 3" xfId="46534" xr:uid="{00000000-0005-0000-0000-0000456C0000}"/>
    <cellStyle name="SAPBEXHLevel3 2 2 19 2 4" xfId="51661" xr:uid="{00000000-0005-0000-0000-0000466C0000}"/>
    <cellStyle name="SAPBEXHLevel3 2 2 19 3" xfId="24063" xr:uid="{00000000-0005-0000-0000-0000476C0000}"/>
    <cellStyle name="SAPBEXHLevel3 2 2 19 4" xfId="30493" xr:uid="{00000000-0005-0000-0000-0000486C0000}"/>
    <cellStyle name="SAPBEXHLevel3 2 2 19 5" xfId="35989" xr:uid="{00000000-0005-0000-0000-0000496C0000}"/>
    <cellStyle name="SAPBEXHLevel3 2 2 19 6" xfId="42988" xr:uid="{00000000-0005-0000-0000-00004A6C0000}"/>
    <cellStyle name="SAPBEXHLevel3 2 2 19 7" xfId="51702" xr:uid="{00000000-0005-0000-0000-00004B6C0000}"/>
    <cellStyle name="SAPBEXHLevel3 2 2 2" xfId="2678" xr:uid="{00000000-0005-0000-0000-00004C6C0000}"/>
    <cellStyle name="SAPBEXHLevel3 2 2 2 2" xfId="12911" xr:uid="{00000000-0005-0000-0000-00004D6C0000}"/>
    <cellStyle name="SAPBEXHLevel3 2 2 2 2 2" xfId="20314" xr:uid="{00000000-0005-0000-0000-00004E6C0000}"/>
    <cellStyle name="SAPBEXHLevel3 2 2 2 2 3" xfId="26924" xr:uid="{00000000-0005-0000-0000-00004F6C0000}"/>
    <cellStyle name="SAPBEXHLevel3 2 2 2 2 4" xfId="37411" xr:uid="{00000000-0005-0000-0000-0000506C0000}"/>
    <cellStyle name="SAPBEXHLevel3 2 2 2 2 5" xfId="44356" xr:uid="{00000000-0005-0000-0000-0000516C0000}"/>
    <cellStyle name="SAPBEXHLevel3 2 2 2 2 6" xfId="54300" xr:uid="{00000000-0005-0000-0000-0000526C0000}"/>
    <cellStyle name="SAPBEXHLevel3 2 2 2 3" xfId="10503" xr:uid="{00000000-0005-0000-0000-0000536C0000}"/>
    <cellStyle name="SAPBEXHLevel3 2 2 2 4" xfId="9353" xr:uid="{00000000-0005-0000-0000-0000546C0000}"/>
    <cellStyle name="SAPBEXHLevel3 2 2 2 5" xfId="20447" xr:uid="{00000000-0005-0000-0000-0000556C0000}"/>
    <cellStyle name="SAPBEXHLevel3 2 2 2 6" xfId="33668" xr:uid="{00000000-0005-0000-0000-0000566C0000}"/>
    <cellStyle name="SAPBEXHLevel3 2 2 2 7" xfId="40803" xr:uid="{00000000-0005-0000-0000-0000576C0000}"/>
    <cellStyle name="SAPBEXHLevel3 2 2 2 8" xfId="53640" xr:uid="{00000000-0005-0000-0000-0000586C0000}"/>
    <cellStyle name="SAPBEXHLevel3 2 2 20" xfId="7399" xr:uid="{00000000-0005-0000-0000-0000596C0000}"/>
    <cellStyle name="SAPBEXHLevel3 2 2 20 2" xfId="17185" xr:uid="{00000000-0005-0000-0000-00005A6C0000}"/>
    <cellStyle name="SAPBEXHLevel3 2 2 20 2 2" xfId="40099" xr:uid="{00000000-0005-0000-0000-00005B6C0000}"/>
    <cellStyle name="SAPBEXHLevel3 2 2 20 2 3" xfId="47017" xr:uid="{00000000-0005-0000-0000-00005C6C0000}"/>
    <cellStyle name="SAPBEXHLevel3 2 2 20 2 4" xfId="48925" xr:uid="{00000000-0005-0000-0000-00005D6C0000}"/>
    <cellStyle name="SAPBEXHLevel3 2 2 20 3" xfId="24147" xr:uid="{00000000-0005-0000-0000-00005E6C0000}"/>
    <cellStyle name="SAPBEXHLevel3 2 2 20 4" xfId="30575" xr:uid="{00000000-0005-0000-0000-00005F6C0000}"/>
    <cellStyle name="SAPBEXHLevel3 2 2 20 5" xfId="36514" xr:uid="{00000000-0005-0000-0000-0000606C0000}"/>
    <cellStyle name="SAPBEXHLevel3 2 2 20 6" xfId="43471" xr:uid="{00000000-0005-0000-0000-0000616C0000}"/>
    <cellStyle name="SAPBEXHLevel3 2 2 20 7" xfId="53049" xr:uid="{00000000-0005-0000-0000-0000626C0000}"/>
    <cellStyle name="SAPBEXHLevel3 2 2 21" xfId="6517" xr:uid="{00000000-0005-0000-0000-0000636C0000}"/>
    <cellStyle name="SAPBEXHLevel3 2 2 21 2" xfId="16360" xr:uid="{00000000-0005-0000-0000-0000646C0000}"/>
    <cellStyle name="SAPBEXHLevel3 2 2 21 2 2" xfId="40472" xr:uid="{00000000-0005-0000-0000-0000656C0000}"/>
    <cellStyle name="SAPBEXHLevel3 2 2 21 2 3" xfId="47390" xr:uid="{00000000-0005-0000-0000-0000666C0000}"/>
    <cellStyle name="SAPBEXHLevel3 2 2 21 2 4" xfId="47603" xr:uid="{00000000-0005-0000-0000-0000676C0000}"/>
    <cellStyle name="SAPBEXHLevel3 2 2 21 3" xfId="23367" xr:uid="{00000000-0005-0000-0000-0000686C0000}"/>
    <cellStyle name="SAPBEXHLevel3 2 2 21 4" xfId="29817" xr:uid="{00000000-0005-0000-0000-0000696C0000}"/>
    <cellStyle name="SAPBEXHLevel3 2 2 21 5" xfId="36888" xr:uid="{00000000-0005-0000-0000-00006A6C0000}"/>
    <cellStyle name="SAPBEXHLevel3 2 2 21 6" xfId="43844" xr:uid="{00000000-0005-0000-0000-00006B6C0000}"/>
    <cellStyle name="SAPBEXHLevel3 2 2 21 7" xfId="50711" xr:uid="{00000000-0005-0000-0000-00006C6C0000}"/>
    <cellStyle name="SAPBEXHLevel3 2 2 22" xfId="6471" xr:uid="{00000000-0005-0000-0000-00006D6C0000}"/>
    <cellStyle name="SAPBEXHLevel3 2 2 22 2" xfId="16315" xr:uid="{00000000-0005-0000-0000-00006E6C0000}"/>
    <cellStyle name="SAPBEXHLevel3 2 2 22 3" xfId="23323" xr:uid="{00000000-0005-0000-0000-00006F6C0000}"/>
    <cellStyle name="SAPBEXHLevel3 2 2 22 4" xfId="29774" xr:uid="{00000000-0005-0000-0000-0000706C0000}"/>
    <cellStyle name="SAPBEXHLevel3 2 2 22 5" xfId="37142" xr:uid="{00000000-0005-0000-0000-0000716C0000}"/>
    <cellStyle name="SAPBEXHLevel3 2 2 22 6" xfId="44088" xr:uid="{00000000-0005-0000-0000-0000726C0000}"/>
    <cellStyle name="SAPBEXHLevel3 2 2 22 7" xfId="52493" xr:uid="{00000000-0005-0000-0000-0000736C0000}"/>
    <cellStyle name="SAPBEXHLevel3 2 2 23" xfId="8446" xr:uid="{00000000-0005-0000-0000-0000746C0000}"/>
    <cellStyle name="SAPBEXHLevel3 2 2 23 2" xfId="18230" xr:uid="{00000000-0005-0000-0000-0000756C0000}"/>
    <cellStyle name="SAPBEXHLevel3 2 2 23 3" xfId="25167" xr:uid="{00000000-0005-0000-0000-0000766C0000}"/>
    <cellStyle name="SAPBEXHLevel3 2 2 23 4" xfId="31580" xr:uid="{00000000-0005-0000-0000-0000776C0000}"/>
    <cellStyle name="SAPBEXHLevel3 2 2 24" xfId="7971" xr:uid="{00000000-0005-0000-0000-0000786C0000}"/>
    <cellStyle name="SAPBEXHLevel3 2 2 24 2" xfId="17755" xr:uid="{00000000-0005-0000-0000-0000796C0000}"/>
    <cellStyle name="SAPBEXHLevel3 2 2 24 3" xfId="24704" xr:uid="{00000000-0005-0000-0000-00007A6C0000}"/>
    <cellStyle name="SAPBEXHLevel3 2 2 24 4" xfId="31125" xr:uid="{00000000-0005-0000-0000-00007B6C0000}"/>
    <cellStyle name="SAPBEXHLevel3 2 2 25" xfId="8246" xr:uid="{00000000-0005-0000-0000-00007C6C0000}"/>
    <cellStyle name="SAPBEXHLevel3 2 2 25 2" xfId="18030" xr:uid="{00000000-0005-0000-0000-00007D6C0000}"/>
    <cellStyle name="SAPBEXHLevel3 2 2 25 3" xfId="24973" xr:uid="{00000000-0005-0000-0000-00007E6C0000}"/>
    <cellStyle name="SAPBEXHLevel3 2 2 25 4" xfId="31391" xr:uid="{00000000-0005-0000-0000-00007F6C0000}"/>
    <cellStyle name="SAPBEXHLevel3 2 2 26" xfId="8277" xr:uid="{00000000-0005-0000-0000-0000806C0000}"/>
    <cellStyle name="SAPBEXHLevel3 2 2 26 2" xfId="18061" xr:uid="{00000000-0005-0000-0000-0000816C0000}"/>
    <cellStyle name="SAPBEXHLevel3 2 2 26 3" xfId="25004" xr:uid="{00000000-0005-0000-0000-0000826C0000}"/>
    <cellStyle name="SAPBEXHLevel3 2 2 26 4" xfId="31420" xr:uid="{00000000-0005-0000-0000-0000836C0000}"/>
    <cellStyle name="SAPBEXHLevel3 2 2 27" xfId="8501" xr:uid="{00000000-0005-0000-0000-0000846C0000}"/>
    <cellStyle name="SAPBEXHLevel3 2 2 27 2" xfId="18285" xr:uid="{00000000-0005-0000-0000-0000856C0000}"/>
    <cellStyle name="SAPBEXHLevel3 2 2 27 3" xfId="25221" xr:uid="{00000000-0005-0000-0000-0000866C0000}"/>
    <cellStyle name="SAPBEXHLevel3 2 2 27 4" xfId="31634" xr:uid="{00000000-0005-0000-0000-0000876C0000}"/>
    <cellStyle name="SAPBEXHLevel3 2 2 28" xfId="8121" xr:uid="{00000000-0005-0000-0000-0000886C0000}"/>
    <cellStyle name="SAPBEXHLevel3 2 2 28 2" xfId="17905" xr:uid="{00000000-0005-0000-0000-0000896C0000}"/>
    <cellStyle name="SAPBEXHLevel3 2 2 28 3" xfId="24851" xr:uid="{00000000-0005-0000-0000-00008A6C0000}"/>
    <cellStyle name="SAPBEXHLevel3 2 2 28 4" xfId="31271" xr:uid="{00000000-0005-0000-0000-00008B6C0000}"/>
    <cellStyle name="SAPBEXHLevel3 2 2 29" xfId="8412" xr:uid="{00000000-0005-0000-0000-00008C6C0000}"/>
    <cellStyle name="SAPBEXHLevel3 2 2 29 2" xfId="18196" xr:uid="{00000000-0005-0000-0000-00008D6C0000}"/>
    <cellStyle name="SAPBEXHLevel3 2 2 29 3" xfId="25133" xr:uid="{00000000-0005-0000-0000-00008E6C0000}"/>
    <cellStyle name="SAPBEXHLevel3 2 2 29 4" xfId="31546" xr:uid="{00000000-0005-0000-0000-00008F6C0000}"/>
    <cellStyle name="SAPBEXHLevel3 2 2 3" xfId="3753" xr:uid="{00000000-0005-0000-0000-0000906C0000}"/>
    <cellStyle name="SAPBEXHLevel3 2 2 3 2" xfId="13675" xr:uid="{00000000-0005-0000-0000-0000916C0000}"/>
    <cellStyle name="SAPBEXHLevel3 2 2 3 2 2" xfId="38058" xr:uid="{00000000-0005-0000-0000-0000926C0000}"/>
    <cellStyle name="SAPBEXHLevel3 2 2 3 2 3" xfId="44985" xr:uid="{00000000-0005-0000-0000-0000936C0000}"/>
    <cellStyle name="SAPBEXHLevel3 2 2 3 2 4" xfId="48866" xr:uid="{00000000-0005-0000-0000-0000946C0000}"/>
    <cellStyle name="SAPBEXHLevel3 2 2 3 3" xfId="20829" xr:uid="{00000000-0005-0000-0000-0000956C0000}"/>
    <cellStyle name="SAPBEXHLevel3 2 2 3 4" xfId="27328" xr:uid="{00000000-0005-0000-0000-0000966C0000}"/>
    <cellStyle name="SAPBEXHLevel3 2 2 3 5" xfId="34393" xr:uid="{00000000-0005-0000-0000-0000976C0000}"/>
    <cellStyle name="SAPBEXHLevel3 2 2 3 6" xfId="41439" xr:uid="{00000000-0005-0000-0000-0000986C0000}"/>
    <cellStyle name="SAPBEXHLevel3 2 2 3 7" xfId="50385" xr:uid="{00000000-0005-0000-0000-0000996C0000}"/>
    <cellStyle name="SAPBEXHLevel3 2 2 30" xfId="11703" xr:uid="{00000000-0005-0000-0000-00009A6C0000}"/>
    <cellStyle name="SAPBEXHLevel3 2 2 30 2" xfId="19162" xr:uid="{00000000-0005-0000-0000-00009B6C0000}"/>
    <cellStyle name="SAPBEXHLevel3 2 2 30 3" xfId="25794" xr:uid="{00000000-0005-0000-0000-00009C6C0000}"/>
    <cellStyle name="SAPBEXHLevel3 2 2 31" xfId="9436" xr:uid="{00000000-0005-0000-0000-00009D6C0000}"/>
    <cellStyle name="SAPBEXHLevel3 2 2 32" xfId="11497" xr:uid="{00000000-0005-0000-0000-00009E6C0000}"/>
    <cellStyle name="SAPBEXHLevel3 2 2 33" xfId="32189" xr:uid="{00000000-0005-0000-0000-00009F6C0000}"/>
    <cellStyle name="SAPBEXHLevel3 2 2 34" xfId="32132" xr:uid="{00000000-0005-0000-0000-0000A06C0000}"/>
    <cellStyle name="SAPBEXHLevel3 2 2 35" xfId="49518" xr:uid="{00000000-0005-0000-0000-0000A16C0000}"/>
    <cellStyle name="SAPBEXHLevel3 2 2 4" xfId="4018" xr:uid="{00000000-0005-0000-0000-0000A26C0000}"/>
    <cellStyle name="SAPBEXHLevel3 2 2 4 2" xfId="13905" xr:uid="{00000000-0005-0000-0000-0000A36C0000}"/>
    <cellStyle name="SAPBEXHLevel3 2 2 4 2 2" xfId="37704" xr:uid="{00000000-0005-0000-0000-0000A46C0000}"/>
    <cellStyle name="SAPBEXHLevel3 2 2 4 2 3" xfId="44648" xr:uid="{00000000-0005-0000-0000-0000A56C0000}"/>
    <cellStyle name="SAPBEXHLevel3 2 2 4 2 4" xfId="52310" xr:uid="{00000000-0005-0000-0000-0000A66C0000}"/>
    <cellStyle name="SAPBEXHLevel3 2 2 4 3" xfId="21001" xr:uid="{00000000-0005-0000-0000-0000A76C0000}"/>
    <cellStyle name="SAPBEXHLevel3 2 2 4 4" xfId="27497" xr:uid="{00000000-0005-0000-0000-0000A86C0000}"/>
    <cellStyle name="SAPBEXHLevel3 2 2 4 5" xfId="33963" xr:uid="{00000000-0005-0000-0000-0000A96C0000}"/>
    <cellStyle name="SAPBEXHLevel3 2 2 4 6" xfId="41097" xr:uid="{00000000-0005-0000-0000-0000AA6C0000}"/>
    <cellStyle name="SAPBEXHLevel3 2 2 4 7" xfId="52162" xr:uid="{00000000-0005-0000-0000-0000AB6C0000}"/>
    <cellStyle name="SAPBEXHLevel3 2 2 5" xfId="4982" xr:uid="{00000000-0005-0000-0000-0000AC6C0000}"/>
    <cellStyle name="SAPBEXHLevel3 2 2 5 2" xfId="14839" xr:uid="{00000000-0005-0000-0000-0000AD6C0000}"/>
    <cellStyle name="SAPBEXHLevel3 2 2 5 2 2" xfId="37867" xr:uid="{00000000-0005-0000-0000-0000AE6C0000}"/>
    <cellStyle name="SAPBEXHLevel3 2 2 5 2 3" xfId="44807" xr:uid="{00000000-0005-0000-0000-0000AF6C0000}"/>
    <cellStyle name="SAPBEXHLevel3 2 2 5 2 4" xfId="49256" xr:uid="{00000000-0005-0000-0000-0000B06C0000}"/>
    <cellStyle name="SAPBEXHLevel3 2 2 5 3" xfId="21885" xr:uid="{00000000-0005-0000-0000-0000B16C0000}"/>
    <cellStyle name="SAPBEXHLevel3 2 2 5 4" xfId="28349" xr:uid="{00000000-0005-0000-0000-0000B26C0000}"/>
    <cellStyle name="SAPBEXHLevel3 2 2 5 5" xfId="34124" xr:uid="{00000000-0005-0000-0000-0000B36C0000}"/>
    <cellStyle name="SAPBEXHLevel3 2 2 5 6" xfId="41256" xr:uid="{00000000-0005-0000-0000-0000B46C0000}"/>
    <cellStyle name="SAPBEXHLevel3 2 2 5 7" xfId="54151" xr:uid="{00000000-0005-0000-0000-0000B56C0000}"/>
    <cellStyle name="SAPBEXHLevel3 2 2 6" xfId="4196" xr:uid="{00000000-0005-0000-0000-0000B66C0000}"/>
    <cellStyle name="SAPBEXHLevel3 2 2 6 2" xfId="14059" xr:uid="{00000000-0005-0000-0000-0000B76C0000}"/>
    <cellStyle name="SAPBEXHLevel3 2 2 6 2 2" xfId="37906" xr:uid="{00000000-0005-0000-0000-0000B86C0000}"/>
    <cellStyle name="SAPBEXHLevel3 2 2 6 2 3" xfId="44846" xr:uid="{00000000-0005-0000-0000-0000B96C0000}"/>
    <cellStyle name="SAPBEXHLevel3 2 2 6 2 4" xfId="49137" xr:uid="{00000000-0005-0000-0000-0000BA6C0000}"/>
    <cellStyle name="SAPBEXHLevel3 2 2 6 3" xfId="21121" xr:uid="{00000000-0005-0000-0000-0000BB6C0000}"/>
    <cellStyle name="SAPBEXHLevel3 2 2 6 4" xfId="27596" xr:uid="{00000000-0005-0000-0000-0000BC6C0000}"/>
    <cellStyle name="SAPBEXHLevel3 2 2 6 5" xfId="34163" xr:uid="{00000000-0005-0000-0000-0000BD6C0000}"/>
    <cellStyle name="SAPBEXHLevel3 2 2 6 6" xfId="41295" xr:uid="{00000000-0005-0000-0000-0000BE6C0000}"/>
    <cellStyle name="SAPBEXHLevel3 2 2 6 7" xfId="52735" xr:uid="{00000000-0005-0000-0000-0000BF6C0000}"/>
    <cellStyle name="SAPBEXHLevel3 2 2 7" xfId="4721" xr:uid="{00000000-0005-0000-0000-0000C06C0000}"/>
    <cellStyle name="SAPBEXHLevel3 2 2 7 2" xfId="14583" xr:uid="{00000000-0005-0000-0000-0000C16C0000}"/>
    <cellStyle name="SAPBEXHLevel3 2 2 7 2 2" xfId="38327" xr:uid="{00000000-0005-0000-0000-0000C26C0000}"/>
    <cellStyle name="SAPBEXHLevel3 2 2 7 2 3" xfId="45245" xr:uid="{00000000-0005-0000-0000-0000C36C0000}"/>
    <cellStyle name="SAPBEXHLevel3 2 2 7 2 4" xfId="48532" xr:uid="{00000000-0005-0000-0000-0000C46C0000}"/>
    <cellStyle name="SAPBEXHLevel3 2 2 7 3" xfId="21632" xr:uid="{00000000-0005-0000-0000-0000C56C0000}"/>
    <cellStyle name="SAPBEXHLevel3 2 2 7 4" xfId="28102" xr:uid="{00000000-0005-0000-0000-0000C66C0000}"/>
    <cellStyle name="SAPBEXHLevel3 2 2 7 5" xfId="34661" xr:uid="{00000000-0005-0000-0000-0000C76C0000}"/>
    <cellStyle name="SAPBEXHLevel3 2 2 7 6" xfId="41699" xr:uid="{00000000-0005-0000-0000-0000C86C0000}"/>
    <cellStyle name="SAPBEXHLevel3 2 2 7 7" xfId="51956" xr:uid="{00000000-0005-0000-0000-0000C96C0000}"/>
    <cellStyle name="SAPBEXHLevel3 2 2 8" xfId="5113" xr:uid="{00000000-0005-0000-0000-0000CA6C0000}"/>
    <cellStyle name="SAPBEXHLevel3 2 2 8 2" xfId="14970" xr:uid="{00000000-0005-0000-0000-0000CB6C0000}"/>
    <cellStyle name="SAPBEXHLevel3 2 2 8 2 2" xfId="38366" xr:uid="{00000000-0005-0000-0000-0000CC6C0000}"/>
    <cellStyle name="SAPBEXHLevel3 2 2 8 2 3" xfId="45284" xr:uid="{00000000-0005-0000-0000-0000CD6C0000}"/>
    <cellStyle name="SAPBEXHLevel3 2 2 8 2 4" xfId="48528" xr:uid="{00000000-0005-0000-0000-0000CE6C0000}"/>
    <cellStyle name="SAPBEXHLevel3 2 2 8 3" xfId="22013" xr:uid="{00000000-0005-0000-0000-0000CF6C0000}"/>
    <cellStyle name="SAPBEXHLevel3 2 2 8 4" xfId="28476" xr:uid="{00000000-0005-0000-0000-0000D06C0000}"/>
    <cellStyle name="SAPBEXHLevel3 2 2 8 5" xfId="34700" xr:uid="{00000000-0005-0000-0000-0000D16C0000}"/>
    <cellStyle name="SAPBEXHLevel3 2 2 8 6" xfId="41738" xr:uid="{00000000-0005-0000-0000-0000D26C0000}"/>
    <cellStyle name="SAPBEXHLevel3 2 2 8 7" xfId="50260" xr:uid="{00000000-0005-0000-0000-0000D36C0000}"/>
    <cellStyle name="SAPBEXHLevel3 2 2 9" xfId="5375" xr:uid="{00000000-0005-0000-0000-0000D46C0000}"/>
    <cellStyle name="SAPBEXHLevel3 2 2 9 2" xfId="15232" xr:uid="{00000000-0005-0000-0000-0000D56C0000}"/>
    <cellStyle name="SAPBEXHLevel3 2 2 9 2 2" xfId="37827" xr:uid="{00000000-0005-0000-0000-0000D66C0000}"/>
    <cellStyle name="SAPBEXHLevel3 2 2 9 2 3" xfId="44768" xr:uid="{00000000-0005-0000-0000-0000D76C0000}"/>
    <cellStyle name="SAPBEXHLevel3 2 2 9 2 4" xfId="49336" xr:uid="{00000000-0005-0000-0000-0000D86C0000}"/>
    <cellStyle name="SAPBEXHLevel3 2 2 9 3" xfId="22273" xr:uid="{00000000-0005-0000-0000-0000D96C0000}"/>
    <cellStyle name="SAPBEXHLevel3 2 2 9 4" xfId="28735" xr:uid="{00000000-0005-0000-0000-0000DA6C0000}"/>
    <cellStyle name="SAPBEXHLevel3 2 2 9 5" xfId="34085" xr:uid="{00000000-0005-0000-0000-0000DB6C0000}"/>
    <cellStyle name="SAPBEXHLevel3 2 2 9 6" xfId="41217" xr:uid="{00000000-0005-0000-0000-0000DC6C0000}"/>
    <cellStyle name="SAPBEXHLevel3 2 2 9 7" xfId="53660" xr:uid="{00000000-0005-0000-0000-0000DD6C0000}"/>
    <cellStyle name="SAPBEXHLevel3 2 20" xfId="7732" xr:uid="{00000000-0005-0000-0000-0000DE6C0000}"/>
    <cellStyle name="SAPBEXHLevel3 2 20 2" xfId="17517" xr:uid="{00000000-0005-0000-0000-0000DF6C0000}"/>
    <cellStyle name="SAPBEXHLevel3 2 20 3" xfId="24474" xr:uid="{00000000-0005-0000-0000-0000E06C0000}"/>
    <cellStyle name="SAPBEXHLevel3 2 20 4" xfId="30900" xr:uid="{00000000-0005-0000-0000-0000E16C0000}"/>
    <cellStyle name="SAPBEXHLevel3 2 21" xfId="8748" xr:uid="{00000000-0005-0000-0000-0000E26C0000}"/>
    <cellStyle name="SAPBEXHLevel3 2 21 2" xfId="18532" xr:uid="{00000000-0005-0000-0000-0000E36C0000}"/>
    <cellStyle name="SAPBEXHLevel3 2 21 3" xfId="25464" xr:uid="{00000000-0005-0000-0000-0000E46C0000}"/>
    <cellStyle name="SAPBEXHLevel3 2 21 4" xfId="31876" xr:uid="{00000000-0005-0000-0000-0000E56C0000}"/>
    <cellStyle name="SAPBEXHLevel3 2 22" xfId="11591" xr:uid="{00000000-0005-0000-0000-0000E66C0000}"/>
    <cellStyle name="SAPBEXHLevel3 2 22 2" xfId="19050" xr:uid="{00000000-0005-0000-0000-0000E76C0000}"/>
    <cellStyle name="SAPBEXHLevel3 2 22 3" xfId="25682" xr:uid="{00000000-0005-0000-0000-0000E86C0000}"/>
    <cellStyle name="SAPBEXHLevel3 2 23" xfId="9306" xr:uid="{00000000-0005-0000-0000-0000E96C0000}"/>
    <cellStyle name="SAPBEXHLevel3 2 24" xfId="9157" xr:uid="{00000000-0005-0000-0000-0000EA6C0000}"/>
    <cellStyle name="SAPBEXHLevel3 2 25" xfId="52270" xr:uid="{00000000-0005-0000-0000-0000EB6C0000}"/>
    <cellStyle name="SAPBEXHLevel3 2 3" xfId="944" xr:uid="{00000000-0005-0000-0000-0000EC6C0000}"/>
    <cellStyle name="SAPBEXHLevel3 2 3 2" xfId="2727" xr:uid="{00000000-0005-0000-0000-0000ED6C0000}"/>
    <cellStyle name="SAPBEXHLevel3 2 3 2 2" xfId="12956" xr:uid="{00000000-0005-0000-0000-0000EE6C0000}"/>
    <cellStyle name="SAPBEXHLevel3 2 3 2 2 2" xfId="20355" xr:uid="{00000000-0005-0000-0000-0000EF6C0000}"/>
    <cellStyle name="SAPBEXHLevel3 2 3 2 2 3" xfId="26962" xr:uid="{00000000-0005-0000-0000-0000F06C0000}"/>
    <cellStyle name="SAPBEXHLevel3 2 3 2 3" xfId="10650" xr:uid="{00000000-0005-0000-0000-0000F16C0000}"/>
    <cellStyle name="SAPBEXHLevel3 2 3 2 4" xfId="8933" xr:uid="{00000000-0005-0000-0000-0000F26C0000}"/>
    <cellStyle name="SAPBEXHLevel3 2 3 2 5" xfId="24565" xr:uid="{00000000-0005-0000-0000-0000F36C0000}"/>
    <cellStyle name="SAPBEXHLevel3 2 3 2 6" xfId="37782" xr:uid="{00000000-0005-0000-0000-0000F46C0000}"/>
    <cellStyle name="SAPBEXHLevel3 2 3 2 7" xfId="44723" xr:uid="{00000000-0005-0000-0000-0000F56C0000}"/>
    <cellStyle name="SAPBEXHLevel3 2 3 2 8" xfId="48105" xr:uid="{00000000-0005-0000-0000-0000F66C0000}"/>
    <cellStyle name="SAPBEXHLevel3 2 3 3" xfId="11823" xr:uid="{00000000-0005-0000-0000-0000F76C0000}"/>
    <cellStyle name="SAPBEXHLevel3 2 3 3 2" xfId="19282" xr:uid="{00000000-0005-0000-0000-0000F86C0000}"/>
    <cellStyle name="SAPBEXHLevel3 2 3 3 3" xfId="25914" xr:uid="{00000000-0005-0000-0000-0000F96C0000}"/>
    <cellStyle name="SAPBEXHLevel3 2 3 4" xfId="9644" xr:uid="{00000000-0005-0000-0000-0000FA6C0000}"/>
    <cellStyle name="SAPBEXHLevel3 2 3 5" xfId="9153" xr:uid="{00000000-0005-0000-0000-0000FB6C0000}"/>
    <cellStyle name="SAPBEXHLevel3 2 3 6" xfId="34040" xr:uid="{00000000-0005-0000-0000-0000FC6C0000}"/>
    <cellStyle name="SAPBEXHLevel3 2 3 7" xfId="41172" xr:uid="{00000000-0005-0000-0000-0000FD6C0000}"/>
    <cellStyle name="SAPBEXHLevel3 2 3 8" xfId="53455" xr:uid="{00000000-0005-0000-0000-0000FE6C0000}"/>
    <cellStyle name="SAPBEXHLevel3 2 4" xfId="1219" xr:uid="{00000000-0005-0000-0000-0000FF6C0000}"/>
    <cellStyle name="SAPBEXHLevel3 2 4 2" xfId="10848" xr:uid="{00000000-0005-0000-0000-0000006D0000}"/>
    <cellStyle name="SAPBEXHLevel3 2 4 2 2" xfId="9211" xr:uid="{00000000-0005-0000-0000-0000016D0000}"/>
    <cellStyle name="SAPBEXHLevel3 2 4 2 3" xfId="38205" xr:uid="{00000000-0005-0000-0000-0000026D0000}"/>
    <cellStyle name="SAPBEXHLevel3 2 4 2 4" xfId="45126" xr:uid="{00000000-0005-0000-0000-0000036D0000}"/>
    <cellStyle name="SAPBEXHLevel3 2 4 2 5" xfId="48727" xr:uid="{00000000-0005-0000-0000-0000046D0000}"/>
    <cellStyle name="SAPBEXHLevel3 2 4 3" xfId="11998" xr:uid="{00000000-0005-0000-0000-0000056D0000}"/>
    <cellStyle name="SAPBEXHLevel3 2 4 3 2" xfId="19457" xr:uid="{00000000-0005-0000-0000-0000066D0000}"/>
    <cellStyle name="SAPBEXHLevel3 2 4 3 3" xfId="26084" xr:uid="{00000000-0005-0000-0000-0000076D0000}"/>
    <cellStyle name="SAPBEXHLevel3 2 4 4" xfId="9887" xr:uid="{00000000-0005-0000-0000-0000086D0000}"/>
    <cellStyle name="SAPBEXHLevel3 2 4 5" xfId="11219" xr:uid="{00000000-0005-0000-0000-0000096D0000}"/>
    <cellStyle name="SAPBEXHLevel3 2 4 6" xfId="34539" xr:uid="{00000000-0005-0000-0000-00000A6D0000}"/>
    <cellStyle name="SAPBEXHLevel3 2 4 7" xfId="41580" xr:uid="{00000000-0005-0000-0000-00000B6D0000}"/>
    <cellStyle name="SAPBEXHLevel3 2 4 8" xfId="50681" xr:uid="{00000000-0005-0000-0000-00000C6D0000}"/>
    <cellStyle name="SAPBEXHLevel3 2 5" xfId="1429" xr:uid="{00000000-0005-0000-0000-00000D6D0000}"/>
    <cellStyle name="SAPBEXHLevel3 2 5 2" xfId="10190" xr:uid="{00000000-0005-0000-0000-00000E6D0000}"/>
    <cellStyle name="SAPBEXHLevel3 2 5 2 2" xfId="14896" xr:uid="{00000000-0005-0000-0000-00000F6D0000}"/>
    <cellStyle name="SAPBEXHLevel3 2 5 2 3" xfId="38770" xr:uid="{00000000-0005-0000-0000-0000106D0000}"/>
    <cellStyle name="SAPBEXHLevel3 2 5 2 4" xfId="45688" xr:uid="{00000000-0005-0000-0000-0000116D0000}"/>
    <cellStyle name="SAPBEXHLevel3 2 5 2 5" xfId="48049" xr:uid="{00000000-0005-0000-0000-0000126D0000}"/>
    <cellStyle name="SAPBEXHLevel3 2 5 3" xfId="10981" xr:uid="{00000000-0005-0000-0000-0000136D0000}"/>
    <cellStyle name="SAPBEXHLevel3 2 5 3 2" xfId="8978" xr:uid="{00000000-0005-0000-0000-0000146D0000}"/>
    <cellStyle name="SAPBEXHLevel3 2 5 4" xfId="12099" xr:uid="{00000000-0005-0000-0000-0000156D0000}"/>
    <cellStyle name="SAPBEXHLevel3 2 5 4 2" xfId="19558" xr:uid="{00000000-0005-0000-0000-0000166D0000}"/>
    <cellStyle name="SAPBEXHLevel3 2 5 4 3" xfId="26181" xr:uid="{00000000-0005-0000-0000-0000176D0000}"/>
    <cellStyle name="SAPBEXHLevel3 2 5 5" xfId="10055" xr:uid="{00000000-0005-0000-0000-0000186D0000}"/>
    <cellStyle name="SAPBEXHLevel3 2 5 6" xfId="17912" xr:uid="{00000000-0005-0000-0000-0000196D0000}"/>
    <cellStyle name="SAPBEXHLevel3 2 5 7" xfId="35105" xr:uid="{00000000-0005-0000-0000-00001A6D0000}"/>
    <cellStyle name="SAPBEXHLevel3 2 5 8" xfId="42142" xr:uid="{00000000-0005-0000-0000-00001B6D0000}"/>
    <cellStyle name="SAPBEXHLevel3 2 5 9" xfId="51178" xr:uid="{00000000-0005-0000-0000-00001C6D0000}"/>
    <cellStyle name="SAPBEXHLevel3 2 6" xfId="1533" xr:uid="{00000000-0005-0000-0000-00001D6D0000}"/>
    <cellStyle name="SAPBEXHLevel3 2 6 2" xfId="12192" xr:uid="{00000000-0005-0000-0000-00001E6D0000}"/>
    <cellStyle name="SAPBEXHLevel3 2 6 2 2" xfId="19651" xr:uid="{00000000-0005-0000-0000-00001F6D0000}"/>
    <cellStyle name="SAPBEXHLevel3 2 6 2 3" xfId="26274" xr:uid="{00000000-0005-0000-0000-0000206D0000}"/>
    <cellStyle name="SAPBEXHLevel3 2 6 2 4" xfId="39122" xr:uid="{00000000-0005-0000-0000-0000216D0000}"/>
    <cellStyle name="SAPBEXHLevel3 2 6 2 5" xfId="46040" xr:uid="{00000000-0005-0000-0000-0000226D0000}"/>
    <cellStyle name="SAPBEXHLevel3 2 6 2 6" xfId="52143" xr:uid="{00000000-0005-0000-0000-0000236D0000}"/>
    <cellStyle name="SAPBEXHLevel3 2 6 3" xfId="11085" xr:uid="{00000000-0005-0000-0000-0000246D0000}"/>
    <cellStyle name="SAPBEXHLevel3 2 6 4" xfId="18737" xr:uid="{00000000-0005-0000-0000-0000256D0000}"/>
    <cellStyle name="SAPBEXHLevel3 2 6 5" xfId="35484" xr:uid="{00000000-0005-0000-0000-0000266D0000}"/>
    <cellStyle name="SAPBEXHLevel3 2 6 6" xfId="42494" xr:uid="{00000000-0005-0000-0000-0000276D0000}"/>
    <cellStyle name="SAPBEXHLevel3 2 6 7" xfId="53797" xr:uid="{00000000-0005-0000-0000-0000286D0000}"/>
    <cellStyle name="SAPBEXHLevel3 2 7" xfId="1960" xr:uid="{00000000-0005-0000-0000-0000296D0000}"/>
    <cellStyle name="SAPBEXHLevel3 2 7 2" xfId="12312" xr:uid="{00000000-0005-0000-0000-00002A6D0000}"/>
    <cellStyle name="SAPBEXHLevel3 2 7 2 2" xfId="19771" xr:uid="{00000000-0005-0000-0000-00002B6D0000}"/>
    <cellStyle name="SAPBEXHLevel3 2 7 2 3" xfId="26394" xr:uid="{00000000-0005-0000-0000-00002C6D0000}"/>
    <cellStyle name="SAPBEXHLevel3 2 7 2 4" xfId="39370" xr:uid="{00000000-0005-0000-0000-00002D6D0000}"/>
    <cellStyle name="SAPBEXHLevel3 2 7 2 5" xfId="46288" xr:uid="{00000000-0005-0000-0000-00002E6D0000}"/>
    <cellStyle name="SAPBEXHLevel3 2 7 2 6" xfId="47496" xr:uid="{00000000-0005-0000-0000-00002F6D0000}"/>
    <cellStyle name="SAPBEXHLevel3 2 7 3" xfId="11382" xr:uid="{00000000-0005-0000-0000-0000306D0000}"/>
    <cellStyle name="SAPBEXHLevel3 2 7 4" xfId="18915" xr:uid="{00000000-0005-0000-0000-0000316D0000}"/>
    <cellStyle name="SAPBEXHLevel3 2 7 5" xfId="35736" xr:uid="{00000000-0005-0000-0000-0000326D0000}"/>
    <cellStyle name="SAPBEXHLevel3 2 7 6" xfId="42742" xr:uid="{00000000-0005-0000-0000-0000336D0000}"/>
    <cellStyle name="SAPBEXHLevel3 2 7 7" xfId="50972" xr:uid="{00000000-0005-0000-0000-0000346D0000}"/>
    <cellStyle name="SAPBEXHLevel3 2 8" xfId="2172" xr:uid="{00000000-0005-0000-0000-0000356D0000}"/>
    <cellStyle name="SAPBEXHLevel3 2 8 2" xfId="12436" xr:uid="{00000000-0005-0000-0000-0000366D0000}"/>
    <cellStyle name="SAPBEXHLevel3 2 8 2 2" xfId="19892" xr:uid="{00000000-0005-0000-0000-0000376D0000}"/>
    <cellStyle name="SAPBEXHLevel3 2 8 2 3" xfId="26514" xr:uid="{00000000-0005-0000-0000-0000386D0000}"/>
    <cellStyle name="SAPBEXHLevel3 2 8 2 4" xfId="40396" xr:uid="{00000000-0005-0000-0000-0000396D0000}"/>
    <cellStyle name="SAPBEXHLevel3 2 8 2 5" xfId="47314" xr:uid="{00000000-0005-0000-0000-00003A6D0000}"/>
    <cellStyle name="SAPBEXHLevel3 2 8 2 6" xfId="47756" xr:uid="{00000000-0005-0000-0000-00003B6D0000}"/>
    <cellStyle name="SAPBEXHLevel3 2 8 3" xfId="10368" xr:uid="{00000000-0005-0000-0000-00003C6D0000}"/>
    <cellStyle name="SAPBEXHLevel3 2 8 4" xfId="11191" xr:uid="{00000000-0005-0000-0000-00003D6D0000}"/>
    <cellStyle name="SAPBEXHLevel3 2 8 5" xfId="18960" xr:uid="{00000000-0005-0000-0000-00003E6D0000}"/>
    <cellStyle name="SAPBEXHLevel3 2 8 6" xfId="36812" xr:uid="{00000000-0005-0000-0000-00003F6D0000}"/>
    <cellStyle name="SAPBEXHLevel3 2 8 7" xfId="43768" xr:uid="{00000000-0005-0000-0000-0000406D0000}"/>
    <cellStyle name="SAPBEXHLevel3 2 8 8" xfId="53558" xr:uid="{00000000-0005-0000-0000-0000416D0000}"/>
    <cellStyle name="SAPBEXHLevel3 2 9" xfId="2326" xr:uid="{00000000-0005-0000-0000-0000426D0000}"/>
    <cellStyle name="SAPBEXHLevel3 2 9 2" xfId="12579" xr:uid="{00000000-0005-0000-0000-0000436D0000}"/>
    <cellStyle name="SAPBEXHLevel3 2 9 3" xfId="20016" xr:uid="{00000000-0005-0000-0000-0000446D0000}"/>
    <cellStyle name="SAPBEXHLevel3 2 9 4" xfId="26634" xr:uid="{00000000-0005-0000-0000-0000456D0000}"/>
    <cellStyle name="SAPBEXHLevel3 2 9 5" xfId="37066" xr:uid="{00000000-0005-0000-0000-0000466D0000}"/>
    <cellStyle name="SAPBEXHLevel3 2 9 6" xfId="44012" xr:uid="{00000000-0005-0000-0000-0000476D0000}"/>
    <cellStyle name="SAPBEXHLevel3 2 9 7" xfId="51731" xr:uid="{00000000-0005-0000-0000-0000486D0000}"/>
    <cellStyle name="SAPBEXHLevel3 20" xfId="5639" xr:uid="{00000000-0005-0000-0000-0000496D0000}"/>
    <cellStyle name="SAPBEXHLevel3 20 2" xfId="15494" xr:uid="{00000000-0005-0000-0000-00004A6D0000}"/>
    <cellStyle name="SAPBEXHLevel3 20 3" xfId="22526" xr:uid="{00000000-0005-0000-0000-00004B6D0000}"/>
    <cellStyle name="SAPBEXHLevel3 20 4" xfId="28987" xr:uid="{00000000-0005-0000-0000-00004C6D0000}"/>
    <cellStyle name="SAPBEXHLevel3 21" xfId="7133" xr:uid="{00000000-0005-0000-0000-00004D6D0000}"/>
    <cellStyle name="SAPBEXHLevel3 21 2" xfId="16923" xr:uid="{00000000-0005-0000-0000-00004E6D0000}"/>
    <cellStyle name="SAPBEXHLevel3 21 3" xfId="23886" xr:uid="{00000000-0005-0000-0000-00004F6D0000}"/>
    <cellStyle name="SAPBEXHLevel3 21 4" xfId="30321" xr:uid="{00000000-0005-0000-0000-0000506D0000}"/>
    <cellStyle name="SAPBEXHLevel3 22" xfId="6500" xr:uid="{00000000-0005-0000-0000-0000516D0000}"/>
    <cellStyle name="SAPBEXHLevel3 22 2" xfId="16343" xr:uid="{00000000-0005-0000-0000-0000526D0000}"/>
    <cellStyle name="SAPBEXHLevel3 22 3" xfId="23350" xr:uid="{00000000-0005-0000-0000-0000536D0000}"/>
    <cellStyle name="SAPBEXHLevel3 22 4" xfId="29801" xr:uid="{00000000-0005-0000-0000-0000546D0000}"/>
    <cellStyle name="SAPBEXHLevel3 23" xfId="8101" xr:uid="{00000000-0005-0000-0000-0000556D0000}"/>
    <cellStyle name="SAPBEXHLevel3 23 2" xfId="17885" xr:uid="{00000000-0005-0000-0000-0000566D0000}"/>
    <cellStyle name="SAPBEXHLevel3 23 3" xfId="24831" xr:uid="{00000000-0005-0000-0000-0000576D0000}"/>
    <cellStyle name="SAPBEXHLevel3 23 4" xfId="31251" xr:uid="{00000000-0005-0000-0000-0000586D0000}"/>
    <cellStyle name="SAPBEXHLevel3 24" xfId="8152" xr:uid="{00000000-0005-0000-0000-0000596D0000}"/>
    <cellStyle name="SAPBEXHLevel3 24 2" xfId="17936" xr:uid="{00000000-0005-0000-0000-00005A6D0000}"/>
    <cellStyle name="SAPBEXHLevel3 24 3" xfId="24880" xr:uid="{00000000-0005-0000-0000-00005B6D0000}"/>
    <cellStyle name="SAPBEXHLevel3 24 4" xfId="31300" xr:uid="{00000000-0005-0000-0000-00005C6D0000}"/>
    <cellStyle name="SAPBEXHLevel3 25" xfId="9124" xr:uid="{00000000-0005-0000-0000-00005D6D0000}"/>
    <cellStyle name="SAPBEXHLevel3 26" xfId="13089" xr:uid="{00000000-0005-0000-0000-00005E6D0000}"/>
    <cellStyle name="SAPBEXHLevel3 27" xfId="51985" xr:uid="{00000000-0005-0000-0000-00005F6D0000}"/>
    <cellStyle name="SAPBEXHLevel3 3" xfId="508" xr:uid="{00000000-0005-0000-0000-0000606D0000}"/>
    <cellStyle name="SAPBEXHLevel3 3 10" xfId="2493" xr:uid="{00000000-0005-0000-0000-0000616D0000}"/>
    <cellStyle name="SAPBEXHLevel3 3 10 2" xfId="12732" xr:uid="{00000000-0005-0000-0000-0000626D0000}"/>
    <cellStyle name="SAPBEXHLevel3 3 10 3" xfId="20141" xr:uid="{00000000-0005-0000-0000-0000636D0000}"/>
    <cellStyle name="SAPBEXHLevel3 3 10 4" xfId="26755" xr:uid="{00000000-0005-0000-0000-0000646D0000}"/>
    <cellStyle name="SAPBEXHLevel3 3 11" xfId="3499" xr:uid="{00000000-0005-0000-0000-0000656D0000}"/>
    <cellStyle name="SAPBEXHLevel3 3 11 2" xfId="13448" xr:uid="{00000000-0005-0000-0000-0000666D0000}"/>
    <cellStyle name="SAPBEXHLevel3 3 11 3" xfId="20617" xr:uid="{00000000-0005-0000-0000-0000676D0000}"/>
    <cellStyle name="SAPBEXHLevel3 3 11 4" xfId="27124" xr:uid="{00000000-0005-0000-0000-0000686D0000}"/>
    <cellStyle name="SAPBEXHLevel3 3 12" xfId="3668" xr:uid="{00000000-0005-0000-0000-0000696D0000}"/>
    <cellStyle name="SAPBEXHLevel3 3 12 2" xfId="13593" xr:uid="{00000000-0005-0000-0000-00006A6D0000}"/>
    <cellStyle name="SAPBEXHLevel3 3 12 3" xfId="20754" xr:uid="{00000000-0005-0000-0000-00006B6D0000}"/>
    <cellStyle name="SAPBEXHLevel3 3 12 4" xfId="27253" xr:uid="{00000000-0005-0000-0000-00006C6D0000}"/>
    <cellStyle name="SAPBEXHLevel3 3 13" xfId="4408" xr:uid="{00000000-0005-0000-0000-00006D6D0000}"/>
    <cellStyle name="SAPBEXHLevel3 3 13 2" xfId="14270" xr:uid="{00000000-0005-0000-0000-00006E6D0000}"/>
    <cellStyle name="SAPBEXHLevel3 3 13 3" xfId="21330" xr:uid="{00000000-0005-0000-0000-00006F6D0000}"/>
    <cellStyle name="SAPBEXHLevel3 3 13 4" xfId="27804" xr:uid="{00000000-0005-0000-0000-0000706D0000}"/>
    <cellStyle name="SAPBEXHLevel3 3 14" xfId="4747" xr:uid="{00000000-0005-0000-0000-0000716D0000}"/>
    <cellStyle name="SAPBEXHLevel3 3 14 2" xfId="14609" xr:uid="{00000000-0005-0000-0000-0000726D0000}"/>
    <cellStyle name="SAPBEXHLevel3 3 14 3" xfId="21658" xr:uid="{00000000-0005-0000-0000-0000736D0000}"/>
    <cellStyle name="SAPBEXHLevel3 3 14 4" xfId="28128" xr:uid="{00000000-0005-0000-0000-0000746D0000}"/>
    <cellStyle name="SAPBEXHLevel3 3 15" xfId="5159" xr:uid="{00000000-0005-0000-0000-0000756D0000}"/>
    <cellStyle name="SAPBEXHLevel3 3 15 2" xfId="15016" xr:uid="{00000000-0005-0000-0000-0000766D0000}"/>
    <cellStyle name="SAPBEXHLevel3 3 15 3" xfId="22058" xr:uid="{00000000-0005-0000-0000-0000776D0000}"/>
    <cellStyle name="SAPBEXHLevel3 3 15 4" xfId="28521" xr:uid="{00000000-0005-0000-0000-0000786D0000}"/>
    <cellStyle name="SAPBEXHLevel3 3 16" xfId="4909" xr:uid="{00000000-0005-0000-0000-0000796D0000}"/>
    <cellStyle name="SAPBEXHLevel3 3 16 2" xfId="14768" xr:uid="{00000000-0005-0000-0000-00007A6D0000}"/>
    <cellStyle name="SAPBEXHLevel3 3 16 3" xfId="21816" xr:uid="{00000000-0005-0000-0000-00007B6D0000}"/>
    <cellStyle name="SAPBEXHLevel3 3 16 4" xfId="28281" xr:uid="{00000000-0005-0000-0000-00007C6D0000}"/>
    <cellStyle name="SAPBEXHLevel3 3 17" xfId="5760" xr:uid="{00000000-0005-0000-0000-00007D6D0000}"/>
    <cellStyle name="SAPBEXHLevel3 3 17 2" xfId="15614" xr:uid="{00000000-0005-0000-0000-00007E6D0000}"/>
    <cellStyle name="SAPBEXHLevel3 3 17 3" xfId="22642" xr:uid="{00000000-0005-0000-0000-00007F6D0000}"/>
    <cellStyle name="SAPBEXHLevel3 3 17 4" xfId="29103" xr:uid="{00000000-0005-0000-0000-0000806D0000}"/>
    <cellStyle name="SAPBEXHLevel3 3 18" xfId="7164" xr:uid="{00000000-0005-0000-0000-0000816D0000}"/>
    <cellStyle name="SAPBEXHLevel3 3 18 2" xfId="16954" xr:uid="{00000000-0005-0000-0000-0000826D0000}"/>
    <cellStyle name="SAPBEXHLevel3 3 18 3" xfId="23917" xr:uid="{00000000-0005-0000-0000-0000836D0000}"/>
    <cellStyle name="SAPBEXHLevel3 3 18 4" xfId="30351" xr:uid="{00000000-0005-0000-0000-0000846D0000}"/>
    <cellStyle name="SAPBEXHLevel3 3 19" xfId="6412" xr:uid="{00000000-0005-0000-0000-0000856D0000}"/>
    <cellStyle name="SAPBEXHLevel3 3 19 2" xfId="16257" xr:uid="{00000000-0005-0000-0000-0000866D0000}"/>
    <cellStyle name="SAPBEXHLevel3 3 19 3" xfId="23264" xr:uid="{00000000-0005-0000-0000-0000876D0000}"/>
    <cellStyle name="SAPBEXHLevel3 3 19 4" xfId="29716" xr:uid="{00000000-0005-0000-0000-0000886D0000}"/>
    <cellStyle name="SAPBEXHLevel3 3 2" xfId="685" xr:uid="{00000000-0005-0000-0000-0000896D0000}"/>
    <cellStyle name="SAPBEXHLevel3 3 2 10" xfId="5351" xr:uid="{00000000-0005-0000-0000-00008A6D0000}"/>
    <cellStyle name="SAPBEXHLevel3 3 2 10 2" xfId="15208" xr:uid="{00000000-0005-0000-0000-00008B6D0000}"/>
    <cellStyle name="SAPBEXHLevel3 3 2 10 2 2" xfId="38544" xr:uid="{00000000-0005-0000-0000-00008C6D0000}"/>
    <cellStyle name="SAPBEXHLevel3 3 2 10 2 3" xfId="45462" xr:uid="{00000000-0005-0000-0000-00008D6D0000}"/>
    <cellStyle name="SAPBEXHLevel3 3 2 10 2 4" xfId="48176" xr:uid="{00000000-0005-0000-0000-00008E6D0000}"/>
    <cellStyle name="SAPBEXHLevel3 3 2 10 3" xfId="22249" xr:uid="{00000000-0005-0000-0000-00008F6D0000}"/>
    <cellStyle name="SAPBEXHLevel3 3 2 10 4" xfId="28711" xr:uid="{00000000-0005-0000-0000-0000906D0000}"/>
    <cellStyle name="SAPBEXHLevel3 3 2 10 5" xfId="34878" xr:uid="{00000000-0005-0000-0000-0000916D0000}"/>
    <cellStyle name="SAPBEXHLevel3 3 2 10 6" xfId="41916" xr:uid="{00000000-0005-0000-0000-0000926D0000}"/>
    <cellStyle name="SAPBEXHLevel3 3 2 10 7" xfId="54274" xr:uid="{00000000-0005-0000-0000-0000936D0000}"/>
    <cellStyle name="SAPBEXHLevel3 3 2 11" xfId="6605" xr:uid="{00000000-0005-0000-0000-0000946D0000}"/>
    <cellStyle name="SAPBEXHLevel3 3 2 11 2" xfId="16448" xr:uid="{00000000-0005-0000-0000-0000956D0000}"/>
    <cellStyle name="SAPBEXHLevel3 3 2 11 2 2" xfId="39009" xr:uid="{00000000-0005-0000-0000-0000966D0000}"/>
    <cellStyle name="SAPBEXHLevel3 3 2 11 2 3" xfId="45927" xr:uid="{00000000-0005-0000-0000-0000976D0000}"/>
    <cellStyle name="SAPBEXHLevel3 3 2 11 2 4" xfId="48196" xr:uid="{00000000-0005-0000-0000-0000986D0000}"/>
    <cellStyle name="SAPBEXHLevel3 3 2 11 3" xfId="23452" xr:uid="{00000000-0005-0000-0000-0000996D0000}"/>
    <cellStyle name="SAPBEXHLevel3 3 2 11 4" xfId="29901" xr:uid="{00000000-0005-0000-0000-00009A6D0000}"/>
    <cellStyle name="SAPBEXHLevel3 3 2 11 5" xfId="35346" xr:uid="{00000000-0005-0000-0000-00009B6D0000}"/>
    <cellStyle name="SAPBEXHLevel3 3 2 11 6" xfId="42381" xr:uid="{00000000-0005-0000-0000-00009C6D0000}"/>
    <cellStyle name="SAPBEXHLevel3 3 2 11 7" xfId="50627" xr:uid="{00000000-0005-0000-0000-00009D6D0000}"/>
    <cellStyle name="SAPBEXHLevel3 3 2 12" xfId="5512" xr:uid="{00000000-0005-0000-0000-00009E6D0000}"/>
    <cellStyle name="SAPBEXHLevel3 3 2 12 2" xfId="15368" xr:uid="{00000000-0005-0000-0000-00009F6D0000}"/>
    <cellStyle name="SAPBEXHLevel3 3 2 12 2 2" xfId="38806" xr:uid="{00000000-0005-0000-0000-0000A06D0000}"/>
    <cellStyle name="SAPBEXHLevel3 3 2 12 2 3" xfId="45724" xr:uid="{00000000-0005-0000-0000-0000A16D0000}"/>
    <cellStyle name="SAPBEXHLevel3 3 2 12 2 4" xfId="49094" xr:uid="{00000000-0005-0000-0000-0000A26D0000}"/>
    <cellStyle name="SAPBEXHLevel3 3 2 12 3" xfId="22404" xr:uid="{00000000-0005-0000-0000-0000A36D0000}"/>
    <cellStyle name="SAPBEXHLevel3 3 2 12 4" xfId="28866" xr:uid="{00000000-0005-0000-0000-0000A46D0000}"/>
    <cellStyle name="SAPBEXHLevel3 3 2 12 5" xfId="35142" xr:uid="{00000000-0005-0000-0000-0000A56D0000}"/>
    <cellStyle name="SAPBEXHLevel3 3 2 12 6" xfId="42178" xr:uid="{00000000-0005-0000-0000-0000A66D0000}"/>
    <cellStyle name="SAPBEXHLevel3 3 2 12 7" xfId="53944" xr:uid="{00000000-0005-0000-0000-0000A76D0000}"/>
    <cellStyle name="SAPBEXHLevel3 3 2 13" xfId="6038" xr:uid="{00000000-0005-0000-0000-0000A86D0000}"/>
    <cellStyle name="SAPBEXHLevel3 3 2 13 2" xfId="15888" xr:uid="{00000000-0005-0000-0000-0000A96D0000}"/>
    <cellStyle name="SAPBEXHLevel3 3 2 13 2 2" xfId="39877" xr:uid="{00000000-0005-0000-0000-0000AA6D0000}"/>
    <cellStyle name="SAPBEXHLevel3 3 2 13 2 3" xfId="46795" xr:uid="{00000000-0005-0000-0000-0000AB6D0000}"/>
    <cellStyle name="SAPBEXHLevel3 3 2 13 2 4" xfId="48801" xr:uid="{00000000-0005-0000-0000-0000AC6D0000}"/>
    <cellStyle name="SAPBEXHLevel3 3 2 13 3" xfId="22909" xr:uid="{00000000-0005-0000-0000-0000AD6D0000}"/>
    <cellStyle name="SAPBEXHLevel3 3 2 13 4" xfId="29369" xr:uid="{00000000-0005-0000-0000-0000AE6D0000}"/>
    <cellStyle name="SAPBEXHLevel3 3 2 13 5" xfId="36262" xr:uid="{00000000-0005-0000-0000-0000AF6D0000}"/>
    <cellStyle name="SAPBEXHLevel3 3 2 13 6" xfId="43249" xr:uid="{00000000-0005-0000-0000-0000B06D0000}"/>
    <cellStyle name="SAPBEXHLevel3 3 2 13 7" xfId="52352" xr:uid="{00000000-0005-0000-0000-0000B16D0000}"/>
    <cellStyle name="SAPBEXHLevel3 3 2 14" xfId="6110" xr:uid="{00000000-0005-0000-0000-0000B26D0000}"/>
    <cellStyle name="SAPBEXHLevel3 3 2 14 2" xfId="15958" xr:uid="{00000000-0005-0000-0000-0000B36D0000}"/>
    <cellStyle name="SAPBEXHLevel3 3 2 14 2 2" xfId="39179" xr:uid="{00000000-0005-0000-0000-0000B46D0000}"/>
    <cellStyle name="SAPBEXHLevel3 3 2 14 2 3" xfId="46097" xr:uid="{00000000-0005-0000-0000-0000B56D0000}"/>
    <cellStyle name="SAPBEXHLevel3 3 2 14 2 4" xfId="48774" xr:uid="{00000000-0005-0000-0000-0000B66D0000}"/>
    <cellStyle name="SAPBEXHLevel3 3 2 14 3" xfId="22977" xr:uid="{00000000-0005-0000-0000-0000B76D0000}"/>
    <cellStyle name="SAPBEXHLevel3 3 2 14 4" xfId="29436" xr:uid="{00000000-0005-0000-0000-0000B86D0000}"/>
    <cellStyle name="SAPBEXHLevel3 3 2 14 5" xfId="35543" xr:uid="{00000000-0005-0000-0000-0000B96D0000}"/>
    <cellStyle name="SAPBEXHLevel3 3 2 14 6" xfId="42551" xr:uid="{00000000-0005-0000-0000-0000BA6D0000}"/>
    <cellStyle name="SAPBEXHLevel3 3 2 14 7" xfId="51505" xr:uid="{00000000-0005-0000-0000-0000BB6D0000}"/>
    <cellStyle name="SAPBEXHLevel3 3 2 15" xfId="6558" xr:uid="{00000000-0005-0000-0000-0000BC6D0000}"/>
    <cellStyle name="SAPBEXHLevel3 3 2 15 2" xfId="16401" xr:uid="{00000000-0005-0000-0000-0000BD6D0000}"/>
    <cellStyle name="SAPBEXHLevel3 3 2 15 2 2" xfId="39791" xr:uid="{00000000-0005-0000-0000-0000BE6D0000}"/>
    <cellStyle name="SAPBEXHLevel3 3 2 15 2 3" xfId="46709" xr:uid="{00000000-0005-0000-0000-0000BF6D0000}"/>
    <cellStyle name="SAPBEXHLevel3 3 2 15 2 4" xfId="48561" xr:uid="{00000000-0005-0000-0000-0000C06D0000}"/>
    <cellStyle name="SAPBEXHLevel3 3 2 15 3" xfId="23407" xr:uid="{00000000-0005-0000-0000-0000C16D0000}"/>
    <cellStyle name="SAPBEXHLevel3 3 2 15 4" xfId="29857" xr:uid="{00000000-0005-0000-0000-0000C26D0000}"/>
    <cellStyle name="SAPBEXHLevel3 3 2 15 5" xfId="36172" xr:uid="{00000000-0005-0000-0000-0000C36D0000}"/>
    <cellStyle name="SAPBEXHLevel3 3 2 15 6" xfId="43163" xr:uid="{00000000-0005-0000-0000-0000C46D0000}"/>
    <cellStyle name="SAPBEXHLevel3 3 2 15 7" xfId="53131" xr:uid="{00000000-0005-0000-0000-0000C56D0000}"/>
    <cellStyle name="SAPBEXHLevel3 3 2 16" xfId="6249" xr:uid="{00000000-0005-0000-0000-0000C66D0000}"/>
    <cellStyle name="SAPBEXHLevel3 3 2 16 2" xfId="16096" xr:uid="{00000000-0005-0000-0000-0000C76D0000}"/>
    <cellStyle name="SAPBEXHLevel3 3 2 16 2 2" xfId="39780" xr:uid="{00000000-0005-0000-0000-0000C86D0000}"/>
    <cellStyle name="SAPBEXHLevel3 3 2 16 2 3" xfId="46698" xr:uid="{00000000-0005-0000-0000-0000C96D0000}"/>
    <cellStyle name="SAPBEXHLevel3 3 2 16 2 4" xfId="48021" xr:uid="{00000000-0005-0000-0000-0000CA6D0000}"/>
    <cellStyle name="SAPBEXHLevel3 3 2 16 3" xfId="23105" xr:uid="{00000000-0005-0000-0000-0000CB6D0000}"/>
    <cellStyle name="SAPBEXHLevel3 3 2 16 4" xfId="29561" xr:uid="{00000000-0005-0000-0000-0000CC6D0000}"/>
    <cellStyle name="SAPBEXHLevel3 3 2 16 5" xfId="36161" xr:uid="{00000000-0005-0000-0000-0000CD6D0000}"/>
    <cellStyle name="SAPBEXHLevel3 3 2 16 6" xfId="43152" xr:uid="{00000000-0005-0000-0000-0000CE6D0000}"/>
    <cellStyle name="SAPBEXHLevel3 3 2 16 7" xfId="50984" xr:uid="{00000000-0005-0000-0000-0000CF6D0000}"/>
    <cellStyle name="SAPBEXHLevel3 3 2 17" xfId="7398" xr:uid="{00000000-0005-0000-0000-0000D06D0000}"/>
    <cellStyle name="SAPBEXHLevel3 3 2 17 2" xfId="17184" xr:uid="{00000000-0005-0000-0000-0000D16D0000}"/>
    <cellStyle name="SAPBEXHLevel3 3 2 17 2 2" xfId="39744" xr:uid="{00000000-0005-0000-0000-0000D26D0000}"/>
    <cellStyle name="SAPBEXHLevel3 3 2 17 2 3" xfId="46662" xr:uid="{00000000-0005-0000-0000-0000D36D0000}"/>
    <cellStyle name="SAPBEXHLevel3 3 2 17 2 4" xfId="49641" xr:uid="{00000000-0005-0000-0000-0000D46D0000}"/>
    <cellStyle name="SAPBEXHLevel3 3 2 17 3" xfId="24146" xr:uid="{00000000-0005-0000-0000-0000D56D0000}"/>
    <cellStyle name="SAPBEXHLevel3 3 2 17 4" xfId="30574" xr:uid="{00000000-0005-0000-0000-0000D66D0000}"/>
    <cellStyle name="SAPBEXHLevel3 3 2 17 5" xfId="36121" xr:uid="{00000000-0005-0000-0000-0000D76D0000}"/>
    <cellStyle name="SAPBEXHLevel3 3 2 17 6" xfId="43116" xr:uid="{00000000-0005-0000-0000-0000D86D0000}"/>
    <cellStyle name="SAPBEXHLevel3 3 2 17 7" xfId="52570" xr:uid="{00000000-0005-0000-0000-0000D96D0000}"/>
    <cellStyle name="SAPBEXHLevel3 3 2 18" xfId="5573" xr:uid="{00000000-0005-0000-0000-0000DA6D0000}"/>
    <cellStyle name="SAPBEXHLevel3 3 2 18 2" xfId="15429" xr:uid="{00000000-0005-0000-0000-0000DB6D0000}"/>
    <cellStyle name="SAPBEXHLevel3 3 2 18 2 2" xfId="39536" xr:uid="{00000000-0005-0000-0000-0000DC6D0000}"/>
    <cellStyle name="SAPBEXHLevel3 3 2 18 2 3" xfId="46454" xr:uid="{00000000-0005-0000-0000-0000DD6D0000}"/>
    <cellStyle name="SAPBEXHLevel3 3 2 18 2 4" xfId="48967" xr:uid="{00000000-0005-0000-0000-0000DE6D0000}"/>
    <cellStyle name="SAPBEXHLevel3 3 2 18 3" xfId="22464" xr:uid="{00000000-0005-0000-0000-0000DF6D0000}"/>
    <cellStyle name="SAPBEXHLevel3 3 2 18 4" xfId="28926" xr:uid="{00000000-0005-0000-0000-0000E06D0000}"/>
    <cellStyle name="SAPBEXHLevel3 3 2 18 5" xfId="35907" xr:uid="{00000000-0005-0000-0000-0000E16D0000}"/>
    <cellStyle name="SAPBEXHLevel3 3 2 18 6" xfId="42908" xr:uid="{00000000-0005-0000-0000-0000E26D0000}"/>
    <cellStyle name="SAPBEXHLevel3 3 2 18 7" xfId="52414" xr:uid="{00000000-0005-0000-0000-0000E36D0000}"/>
    <cellStyle name="SAPBEXHLevel3 3 2 19" xfId="7014" xr:uid="{00000000-0005-0000-0000-0000E46D0000}"/>
    <cellStyle name="SAPBEXHLevel3 3 2 19 2" xfId="16804" xr:uid="{00000000-0005-0000-0000-0000E56D0000}"/>
    <cellStyle name="SAPBEXHLevel3 3 2 19 2 2" xfId="39425" xr:uid="{00000000-0005-0000-0000-0000E66D0000}"/>
    <cellStyle name="SAPBEXHLevel3 3 2 19 2 3" xfId="46343" xr:uid="{00000000-0005-0000-0000-0000E76D0000}"/>
    <cellStyle name="SAPBEXHLevel3 3 2 19 2 4" xfId="53146" xr:uid="{00000000-0005-0000-0000-0000E86D0000}"/>
    <cellStyle name="SAPBEXHLevel3 3 2 19 3" xfId="23771" xr:uid="{00000000-0005-0000-0000-0000E96D0000}"/>
    <cellStyle name="SAPBEXHLevel3 3 2 19 4" xfId="30207" xr:uid="{00000000-0005-0000-0000-0000EA6D0000}"/>
    <cellStyle name="SAPBEXHLevel3 3 2 19 5" xfId="35792" xr:uid="{00000000-0005-0000-0000-0000EB6D0000}"/>
    <cellStyle name="SAPBEXHLevel3 3 2 19 6" xfId="42797" xr:uid="{00000000-0005-0000-0000-0000EC6D0000}"/>
    <cellStyle name="SAPBEXHLevel3 3 2 19 7" xfId="50389" xr:uid="{00000000-0005-0000-0000-0000ED6D0000}"/>
    <cellStyle name="SAPBEXHLevel3 3 2 2" xfId="2679" xr:uid="{00000000-0005-0000-0000-0000EE6D0000}"/>
    <cellStyle name="SAPBEXHLevel3 3 2 2 2" xfId="12912" xr:uid="{00000000-0005-0000-0000-0000EF6D0000}"/>
    <cellStyle name="SAPBEXHLevel3 3 2 2 2 2" xfId="20315" xr:uid="{00000000-0005-0000-0000-0000F06D0000}"/>
    <cellStyle name="SAPBEXHLevel3 3 2 2 2 3" xfId="26925" xr:uid="{00000000-0005-0000-0000-0000F16D0000}"/>
    <cellStyle name="SAPBEXHLevel3 3 2 2 2 4" xfId="37588" xr:uid="{00000000-0005-0000-0000-0000F26D0000}"/>
    <cellStyle name="SAPBEXHLevel3 3 2 2 2 5" xfId="44532" xr:uid="{00000000-0005-0000-0000-0000F36D0000}"/>
    <cellStyle name="SAPBEXHLevel3 3 2 2 2 6" xfId="51201" xr:uid="{00000000-0005-0000-0000-0000F46D0000}"/>
    <cellStyle name="SAPBEXHLevel3 3 2 2 3" xfId="10504" xr:uid="{00000000-0005-0000-0000-0000F56D0000}"/>
    <cellStyle name="SAPBEXHLevel3 3 2 2 4" xfId="9564" xr:uid="{00000000-0005-0000-0000-0000F66D0000}"/>
    <cellStyle name="SAPBEXHLevel3 3 2 2 5" xfId="20488" xr:uid="{00000000-0005-0000-0000-0000F76D0000}"/>
    <cellStyle name="SAPBEXHLevel3 3 2 2 6" xfId="33847" xr:uid="{00000000-0005-0000-0000-0000F86D0000}"/>
    <cellStyle name="SAPBEXHLevel3 3 2 2 7" xfId="40981" xr:uid="{00000000-0005-0000-0000-0000F96D0000}"/>
    <cellStyle name="SAPBEXHLevel3 3 2 2 8" xfId="51966" xr:uid="{00000000-0005-0000-0000-0000FA6D0000}"/>
    <cellStyle name="SAPBEXHLevel3 3 2 20" xfId="6552" xr:uid="{00000000-0005-0000-0000-0000FB6D0000}"/>
    <cellStyle name="SAPBEXHLevel3 3 2 20 2" xfId="16395" xr:uid="{00000000-0005-0000-0000-0000FC6D0000}"/>
    <cellStyle name="SAPBEXHLevel3 3 2 20 2 2" xfId="40113" xr:uid="{00000000-0005-0000-0000-0000FD6D0000}"/>
    <cellStyle name="SAPBEXHLevel3 3 2 20 2 3" xfId="47031" xr:uid="{00000000-0005-0000-0000-0000FE6D0000}"/>
    <cellStyle name="SAPBEXHLevel3 3 2 20 2 4" xfId="49462" xr:uid="{00000000-0005-0000-0000-0000FF6D0000}"/>
    <cellStyle name="SAPBEXHLevel3 3 2 20 3" xfId="23401" xr:uid="{00000000-0005-0000-0000-0000006E0000}"/>
    <cellStyle name="SAPBEXHLevel3 3 2 20 4" xfId="29851" xr:uid="{00000000-0005-0000-0000-0000016E0000}"/>
    <cellStyle name="SAPBEXHLevel3 3 2 20 5" xfId="36528" xr:uid="{00000000-0005-0000-0000-0000026E0000}"/>
    <cellStyle name="SAPBEXHLevel3 3 2 20 6" xfId="43485" xr:uid="{00000000-0005-0000-0000-0000036E0000}"/>
    <cellStyle name="SAPBEXHLevel3 3 2 20 7" xfId="54206" xr:uid="{00000000-0005-0000-0000-0000046E0000}"/>
    <cellStyle name="SAPBEXHLevel3 3 2 21" xfId="6152" xr:uid="{00000000-0005-0000-0000-0000056E0000}"/>
    <cellStyle name="SAPBEXHLevel3 3 2 21 2" xfId="16000" xr:uid="{00000000-0005-0000-0000-0000066E0000}"/>
    <cellStyle name="SAPBEXHLevel3 3 2 21 2 2" xfId="40471" xr:uid="{00000000-0005-0000-0000-0000076E0000}"/>
    <cellStyle name="SAPBEXHLevel3 3 2 21 2 3" xfId="47389" xr:uid="{00000000-0005-0000-0000-0000086E0000}"/>
    <cellStyle name="SAPBEXHLevel3 3 2 21 2 4" xfId="47604" xr:uid="{00000000-0005-0000-0000-0000096E0000}"/>
    <cellStyle name="SAPBEXHLevel3 3 2 21 3" xfId="23016" xr:uid="{00000000-0005-0000-0000-00000A6E0000}"/>
    <cellStyle name="SAPBEXHLevel3 3 2 21 4" xfId="29474" xr:uid="{00000000-0005-0000-0000-00000B6E0000}"/>
    <cellStyle name="SAPBEXHLevel3 3 2 21 5" xfId="36887" xr:uid="{00000000-0005-0000-0000-00000C6E0000}"/>
    <cellStyle name="SAPBEXHLevel3 3 2 21 6" xfId="43843" xr:uid="{00000000-0005-0000-0000-00000D6E0000}"/>
    <cellStyle name="SAPBEXHLevel3 3 2 21 7" xfId="53021" xr:uid="{00000000-0005-0000-0000-00000E6E0000}"/>
    <cellStyle name="SAPBEXHLevel3 3 2 22" xfId="5611" xr:uid="{00000000-0005-0000-0000-00000F6E0000}"/>
    <cellStyle name="SAPBEXHLevel3 3 2 22 2" xfId="15466" xr:uid="{00000000-0005-0000-0000-0000106E0000}"/>
    <cellStyle name="SAPBEXHLevel3 3 2 22 3" xfId="22498" xr:uid="{00000000-0005-0000-0000-0000116E0000}"/>
    <cellStyle name="SAPBEXHLevel3 3 2 22 4" xfId="28959" xr:uid="{00000000-0005-0000-0000-0000126E0000}"/>
    <cellStyle name="SAPBEXHLevel3 3 2 22 5" xfId="37141" xr:uid="{00000000-0005-0000-0000-0000136E0000}"/>
    <cellStyle name="SAPBEXHLevel3 3 2 22 6" xfId="44087" xr:uid="{00000000-0005-0000-0000-0000146E0000}"/>
    <cellStyle name="SAPBEXHLevel3 3 2 22 7" xfId="47817" xr:uid="{00000000-0005-0000-0000-0000156E0000}"/>
    <cellStyle name="SAPBEXHLevel3 3 2 23" xfId="8445" xr:uid="{00000000-0005-0000-0000-0000166E0000}"/>
    <cellStyle name="SAPBEXHLevel3 3 2 23 2" xfId="18229" xr:uid="{00000000-0005-0000-0000-0000176E0000}"/>
    <cellStyle name="SAPBEXHLevel3 3 2 23 3" xfId="25166" xr:uid="{00000000-0005-0000-0000-0000186E0000}"/>
    <cellStyle name="SAPBEXHLevel3 3 2 23 4" xfId="31579" xr:uid="{00000000-0005-0000-0000-0000196E0000}"/>
    <cellStyle name="SAPBEXHLevel3 3 2 24" xfId="7739" xr:uid="{00000000-0005-0000-0000-00001A6E0000}"/>
    <cellStyle name="SAPBEXHLevel3 3 2 24 2" xfId="17524" xr:uid="{00000000-0005-0000-0000-00001B6E0000}"/>
    <cellStyle name="SAPBEXHLevel3 3 2 24 3" xfId="24481" xr:uid="{00000000-0005-0000-0000-00001C6E0000}"/>
    <cellStyle name="SAPBEXHLevel3 3 2 24 4" xfId="30907" xr:uid="{00000000-0005-0000-0000-00001D6E0000}"/>
    <cellStyle name="SAPBEXHLevel3 3 2 25" xfId="7730" xr:uid="{00000000-0005-0000-0000-00001E6E0000}"/>
    <cellStyle name="SAPBEXHLevel3 3 2 25 2" xfId="17515" xr:uid="{00000000-0005-0000-0000-00001F6E0000}"/>
    <cellStyle name="SAPBEXHLevel3 3 2 25 3" xfId="24472" xr:uid="{00000000-0005-0000-0000-0000206E0000}"/>
    <cellStyle name="SAPBEXHLevel3 3 2 25 4" xfId="30898" xr:uid="{00000000-0005-0000-0000-0000216E0000}"/>
    <cellStyle name="SAPBEXHLevel3 3 2 26" xfId="8262" xr:uid="{00000000-0005-0000-0000-0000226E0000}"/>
    <cellStyle name="SAPBEXHLevel3 3 2 26 2" xfId="18046" xr:uid="{00000000-0005-0000-0000-0000236E0000}"/>
    <cellStyle name="SAPBEXHLevel3 3 2 26 3" xfId="24989" xr:uid="{00000000-0005-0000-0000-0000246E0000}"/>
    <cellStyle name="SAPBEXHLevel3 3 2 26 4" xfId="31405" xr:uid="{00000000-0005-0000-0000-0000256E0000}"/>
    <cellStyle name="SAPBEXHLevel3 3 2 27" xfId="8655" xr:uid="{00000000-0005-0000-0000-0000266E0000}"/>
    <cellStyle name="SAPBEXHLevel3 3 2 27 2" xfId="18439" xr:uid="{00000000-0005-0000-0000-0000276E0000}"/>
    <cellStyle name="SAPBEXHLevel3 3 2 27 3" xfId="25374" xr:uid="{00000000-0005-0000-0000-0000286E0000}"/>
    <cellStyle name="SAPBEXHLevel3 3 2 27 4" xfId="31787" xr:uid="{00000000-0005-0000-0000-0000296E0000}"/>
    <cellStyle name="SAPBEXHLevel3 3 2 28" xfId="8015" xr:uid="{00000000-0005-0000-0000-00002A6E0000}"/>
    <cellStyle name="SAPBEXHLevel3 3 2 28 2" xfId="17799" xr:uid="{00000000-0005-0000-0000-00002B6E0000}"/>
    <cellStyle name="SAPBEXHLevel3 3 2 28 3" xfId="24748" xr:uid="{00000000-0005-0000-0000-00002C6E0000}"/>
    <cellStyle name="SAPBEXHLevel3 3 2 28 4" xfId="31169" xr:uid="{00000000-0005-0000-0000-00002D6E0000}"/>
    <cellStyle name="SAPBEXHLevel3 3 2 29" xfId="8832" xr:uid="{00000000-0005-0000-0000-00002E6E0000}"/>
    <cellStyle name="SAPBEXHLevel3 3 2 29 2" xfId="18615" xr:uid="{00000000-0005-0000-0000-00002F6E0000}"/>
    <cellStyle name="SAPBEXHLevel3 3 2 29 3" xfId="25543" xr:uid="{00000000-0005-0000-0000-0000306E0000}"/>
    <cellStyle name="SAPBEXHLevel3 3 2 29 4" xfId="31953" xr:uid="{00000000-0005-0000-0000-0000316E0000}"/>
    <cellStyle name="SAPBEXHLevel3 3 2 3" xfId="3752" xr:uid="{00000000-0005-0000-0000-0000326E0000}"/>
    <cellStyle name="SAPBEXHLevel3 3 2 3 2" xfId="13674" xr:uid="{00000000-0005-0000-0000-0000336E0000}"/>
    <cellStyle name="SAPBEXHLevel3 3 2 3 2 2" xfId="37374" xr:uid="{00000000-0005-0000-0000-0000346E0000}"/>
    <cellStyle name="SAPBEXHLevel3 3 2 3 2 3" xfId="44320" xr:uid="{00000000-0005-0000-0000-0000356E0000}"/>
    <cellStyle name="SAPBEXHLevel3 3 2 3 2 4" xfId="53468" xr:uid="{00000000-0005-0000-0000-0000366E0000}"/>
    <cellStyle name="SAPBEXHLevel3 3 2 3 3" xfId="20828" xr:uid="{00000000-0005-0000-0000-0000376E0000}"/>
    <cellStyle name="SAPBEXHLevel3 3 2 3 4" xfId="27327" xr:uid="{00000000-0005-0000-0000-0000386E0000}"/>
    <cellStyle name="SAPBEXHLevel3 3 2 3 5" xfId="33628" xr:uid="{00000000-0005-0000-0000-0000396E0000}"/>
    <cellStyle name="SAPBEXHLevel3 3 2 3 6" xfId="40764" xr:uid="{00000000-0005-0000-0000-00003A6E0000}"/>
    <cellStyle name="SAPBEXHLevel3 3 2 3 7" xfId="50417" xr:uid="{00000000-0005-0000-0000-00003B6E0000}"/>
    <cellStyle name="SAPBEXHLevel3 3 2 30" xfId="11704" xr:uid="{00000000-0005-0000-0000-00003C6E0000}"/>
    <cellStyle name="SAPBEXHLevel3 3 2 30 2" xfId="19163" xr:uid="{00000000-0005-0000-0000-00003D6E0000}"/>
    <cellStyle name="SAPBEXHLevel3 3 2 30 3" xfId="25795" xr:uid="{00000000-0005-0000-0000-00003E6E0000}"/>
    <cellStyle name="SAPBEXHLevel3 3 2 31" xfId="9437" xr:uid="{00000000-0005-0000-0000-00003F6E0000}"/>
    <cellStyle name="SAPBEXHLevel3 3 2 32" xfId="13406" xr:uid="{00000000-0005-0000-0000-0000406E0000}"/>
    <cellStyle name="SAPBEXHLevel3 3 2 33" xfId="32188" xr:uid="{00000000-0005-0000-0000-0000416E0000}"/>
    <cellStyle name="SAPBEXHLevel3 3 2 34" xfId="32131" xr:uid="{00000000-0005-0000-0000-0000426E0000}"/>
    <cellStyle name="SAPBEXHLevel3 3 2 35" xfId="48556" xr:uid="{00000000-0005-0000-0000-0000436E0000}"/>
    <cellStyle name="SAPBEXHLevel3 3 2 4" xfId="4017" xr:uid="{00000000-0005-0000-0000-0000446E0000}"/>
    <cellStyle name="SAPBEXHLevel3 3 2 4 2" xfId="13904" xr:uid="{00000000-0005-0000-0000-0000456E0000}"/>
    <cellStyle name="SAPBEXHLevel3 3 2 4 2 2" xfId="37497" xr:uid="{00000000-0005-0000-0000-0000466E0000}"/>
    <cellStyle name="SAPBEXHLevel3 3 2 4 2 3" xfId="44442" xr:uid="{00000000-0005-0000-0000-0000476E0000}"/>
    <cellStyle name="SAPBEXHLevel3 3 2 4 2 4" xfId="53213" xr:uid="{00000000-0005-0000-0000-0000486E0000}"/>
    <cellStyle name="SAPBEXHLevel3 3 2 4 3" xfId="21000" xr:uid="{00000000-0005-0000-0000-0000496E0000}"/>
    <cellStyle name="SAPBEXHLevel3 3 2 4 4" xfId="27496" xr:uid="{00000000-0005-0000-0000-00004A6E0000}"/>
    <cellStyle name="SAPBEXHLevel3 3 2 4 5" xfId="33756" xr:uid="{00000000-0005-0000-0000-00004B6E0000}"/>
    <cellStyle name="SAPBEXHLevel3 3 2 4 6" xfId="40891" xr:uid="{00000000-0005-0000-0000-00004C6E0000}"/>
    <cellStyle name="SAPBEXHLevel3 3 2 4 7" xfId="51600" xr:uid="{00000000-0005-0000-0000-00004D6E0000}"/>
    <cellStyle name="SAPBEXHLevel3 3 2 5" xfId="4981" xr:uid="{00000000-0005-0000-0000-00004E6E0000}"/>
    <cellStyle name="SAPBEXHLevel3 3 2 5 2" xfId="14838" xr:uid="{00000000-0005-0000-0000-00004F6E0000}"/>
    <cellStyle name="SAPBEXHLevel3 3 2 5 2 2" xfId="38034" xr:uid="{00000000-0005-0000-0000-0000506E0000}"/>
    <cellStyle name="SAPBEXHLevel3 3 2 5 2 3" xfId="44961" xr:uid="{00000000-0005-0000-0000-0000516E0000}"/>
    <cellStyle name="SAPBEXHLevel3 3 2 5 2 4" xfId="49818" xr:uid="{00000000-0005-0000-0000-0000526E0000}"/>
    <cellStyle name="SAPBEXHLevel3 3 2 5 3" xfId="21884" xr:uid="{00000000-0005-0000-0000-0000536E0000}"/>
    <cellStyle name="SAPBEXHLevel3 3 2 5 4" xfId="28348" xr:uid="{00000000-0005-0000-0000-0000546E0000}"/>
    <cellStyle name="SAPBEXHLevel3 3 2 5 5" xfId="34369" xr:uid="{00000000-0005-0000-0000-0000556E0000}"/>
    <cellStyle name="SAPBEXHLevel3 3 2 5 6" xfId="41415" xr:uid="{00000000-0005-0000-0000-0000566E0000}"/>
    <cellStyle name="SAPBEXHLevel3 3 2 5 7" xfId="51311" xr:uid="{00000000-0005-0000-0000-0000576E0000}"/>
    <cellStyle name="SAPBEXHLevel3 3 2 6" xfId="4197" xr:uid="{00000000-0005-0000-0000-0000586E0000}"/>
    <cellStyle name="SAPBEXHLevel3 3 2 6 2" xfId="14060" xr:uid="{00000000-0005-0000-0000-0000596E0000}"/>
    <cellStyle name="SAPBEXHLevel3 3 2 6 2 2" xfId="37485" xr:uid="{00000000-0005-0000-0000-00005A6E0000}"/>
    <cellStyle name="SAPBEXHLevel3 3 2 6 2 3" xfId="44430" xr:uid="{00000000-0005-0000-0000-00005B6E0000}"/>
    <cellStyle name="SAPBEXHLevel3 3 2 6 2 4" xfId="53501" xr:uid="{00000000-0005-0000-0000-00005C6E0000}"/>
    <cellStyle name="SAPBEXHLevel3 3 2 6 3" xfId="21122" xr:uid="{00000000-0005-0000-0000-00005D6E0000}"/>
    <cellStyle name="SAPBEXHLevel3 3 2 6 4" xfId="27597" xr:uid="{00000000-0005-0000-0000-00005E6E0000}"/>
    <cellStyle name="SAPBEXHLevel3 3 2 6 5" xfId="33744" xr:uid="{00000000-0005-0000-0000-00005F6E0000}"/>
    <cellStyle name="SAPBEXHLevel3 3 2 6 6" xfId="40879" xr:uid="{00000000-0005-0000-0000-0000606E0000}"/>
    <cellStyle name="SAPBEXHLevel3 3 2 6 7" xfId="50840" xr:uid="{00000000-0005-0000-0000-0000616E0000}"/>
    <cellStyle name="SAPBEXHLevel3 3 2 7" xfId="4787" xr:uid="{00000000-0005-0000-0000-0000626E0000}"/>
    <cellStyle name="SAPBEXHLevel3 3 2 7 2" xfId="14649" xr:uid="{00000000-0005-0000-0000-0000636E0000}"/>
    <cellStyle name="SAPBEXHLevel3 3 2 7 2 2" xfId="37817" xr:uid="{00000000-0005-0000-0000-0000646E0000}"/>
    <cellStyle name="SAPBEXHLevel3 3 2 7 2 3" xfId="44758" xr:uid="{00000000-0005-0000-0000-0000656E0000}"/>
    <cellStyle name="SAPBEXHLevel3 3 2 7 2 4" xfId="48055" xr:uid="{00000000-0005-0000-0000-0000666E0000}"/>
    <cellStyle name="SAPBEXHLevel3 3 2 7 3" xfId="21698" xr:uid="{00000000-0005-0000-0000-0000676E0000}"/>
    <cellStyle name="SAPBEXHLevel3 3 2 7 4" xfId="28167" xr:uid="{00000000-0005-0000-0000-0000686E0000}"/>
    <cellStyle name="SAPBEXHLevel3 3 2 7 5" xfId="34075" xr:uid="{00000000-0005-0000-0000-0000696E0000}"/>
    <cellStyle name="SAPBEXHLevel3 3 2 7 6" xfId="41207" xr:uid="{00000000-0005-0000-0000-00006A6E0000}"/>
    <cellStyle name="SAPBEXHLevel3 3 2 7 7" xfId="53807" xr:uid="{00000000-0005-0000-0000-00006B6E0000}"/>
    <cellStyle name="SAPBEXHLevel3 3 2 8" xfId="4461" xr:uid="{00000000-0005-0000-0000-00006C6E0000}"/>
    <cellStyle name="SAPBEXHLevel3 3 2 8 2" xfId="14323" xr:uid="{00000000-0005-0000-0000-00006D6E0000}"/>
    <cellStyle name="SAPBEXHLevel3 3 2 8 2 2" xfId="37682" xr:uid="{00000000-0005-0000-0000-00006E6E0000}"/>
    <cellStyle name="SAPBEXHLevel3 3 2 8 2 3" xfId="44626" xr:uid="{00000000-0005-0000-0000-00006F6E0000}"/>
    <cellStyle name="SAPBEXHLevel3 3 2 8 2 4" xfId="54020" xr:uid="{00000000-0005-0000-0000-0000706E0000}"/>
    <cellStyle name="SAPBEXHLevel3 3 2 8 3" xfId="21380" xr:uid="{00000000-0005-0000-0000-0000716E0000}"/>
    <cellStyle name="SAPBEXHLevel3 3 2 8 4" xfId="27854" xr:uid="{00000000-0005-0000-0000-0000726E0000}"/>
    <cellStyle name="SAPBEXHLevel3 3 2 8 5" xfId="33941" xr:uid="{00000000-0005-0000-0000-0000736E0000}"/>
    <cellStyle name="SAPBEXHLevel3 3 2 8 6" xfId="41075" xr:uid="{00000000-0005-0000-0000-0000746E0000}"/>
    <cellStyle name="SAPBEXHLevel3 3 2 8 7" xfId="51016" xr:uid="{00000000-0005-0000-0000-0000756E0000}"/>
    <cellStyle name="SAPBEXHLevel3 3 2 9" xfId="4527" xr:uid="{00000000-0005-0000-0000-0000766E0000}"/>
    <cellStyle name="SAPBEXHLevel3 3 2 9 2" xfId="14389" xr:uid="{00000000-0005-0000-0000-0000776E0000}"/>
    <cellStyle name="SAPBEXHLevel3 3 2 9 2 2" xfId="37610" xr:uid="{00000000-0005-0000-0000-0000786E0000}"/>
    <cellStyle name="SAPBEXHLevel3 3 2 9 2 3" xfId="44554" xr:uid="{00000000-0005-0000-0000-0000796E0000}"/>
    <cellStyle name="SAPBEXHLevel3 3 2 9 2 4" xfId="50641" xr:uid="{00000000-0005-0000-0000-00007A6E0000}"/>
    <cellStyle name="SAPBEXHLevel3 3 2 9 3" xfId="21445" xr:uid="{00000000-0005-0000-0000-00007B6E0000}"/>
    <cellStyle name="SAPBEXHLevel3 3 2 9 4" xfId="27917" xr:uid="{00000000-0005-0000-0000-00007C6E0000}"/>
    <cellStyle name="SAPBEXHLevel3 3 2 9 5" xfId="33869" xr:uid="{00000000-0005-0000-0000-00007D6E0000}"/>
    <cellStyle name="SAPBEXHLevel3 3 2 9 6" xfId="41003" xr:uid="{00000000-0005-0000-0000-00007E6E0000}"/>
    <cellStyle name="SAPBEXHLevel3 3 2 9 7" xfId="51171" xr:uid="{00000000-0005-0000-0000-00007F6E0000}"/>
    <cellStyle name="SAPBEXHLevel3 3 20" xfId="7733" xr:uid="{00000000-0005-0000-0000-0000806E0000}"/>
    <cellStyle name="SAPBEXHLevel3 3 20 2" xfId="17518" xr:uid="{00000000-0005-0000-0000-0000816E0000}"/>
    <cellStyle name="SAPBEXHLevel3 3 20 3" xfId="24475" xr:uid="{00000000-0005-0000-0000-0000826E0000}"/>
    <cellStyle name="SAPBEXHLevel3 3 20 4" xfId="30901" xr:uid="{00000000-0005-0000-0000-0000836E0000}"/>
    <cellStyle name="SAPBEXHLevel3 3 21" xfId="8803" xr:uid="{00000000-0005-0000-0000-0000846E0000}"/>
    <cellStyle name="SAPBEXHLevel3 3 21 2" xfId="18586" xr:uid="{00000000-0005-0000-0000-0000856E0000}"/>
    <cellStyle name="SAPBEXHLevel3 3 21 3" xfId="25518" xr:uid="{00000000-0005-0000-0000-0000866E0000}"/>
    <cellStyle name="SAPBEXHLevel3 3 21 4" xfId="31929" xr:uid="{00000000-0005-0000-0000-0000876E0000}"/>
    <cellStyle name="SAPBEXHLevel3 3 22" xfId="11592" xr:uid="{00000000-0005-0000-0000-0000886E0000}"/>
    <cellStyle name="SAPBEXHLevel3 3 22 2" xfId="19051" xr:uid="{00000000-0005-0000-0000-0000896E0000}"/>
    <cellStyle name="SAPBEXHLevel3 3 22 3" xfId="25683" xr:uid="{00000000-0005-0000-0000-00008A6E0000}"/>
    <cellStyle name="SAPBEXHLevel3 3 23" xfId="9307" xr:uid="{00000000-0005-0000-0000-00008B6E0000}"/>
    <cellStyle name="SAPBEXHLevel3 3 24" xfId="11459" xr:uid="{00000000-0005-0000-0000-00008C6E0000}"/>
    <cellStyle name="SAPBEXHLevel3 3 25" xfId="54366" xr:uid="{00000000-0005-0000-0000-00008D6E0000}"/>
    <cellStyle name="SAPBEXHLevel3 3 3" xfId="945" xr:uid="{00000000-0005-0000-0000-00008E6E0000}"/>
    <cellStyle name="SAPBEXHLevel3 3 3 2" xfId="2735" xr:uid="{00000000-0005-0000-0000-00008F6E0000}"/>
    <cellStyle name="SAPBEXHLevel3 3 3 2 2" xfId="12964" xr:uid="{00000000-0005-0000-0000-0000906E0000}"/>
    <cellStyle name="SAPBEXHLevel3 3 3 2 2 2" xfId="20363" xr:uid="{00000000-0005-0000-0000-0000916E0000}"/>
    <cellStyle name="SAPBEXHLevel3 3 3 2 2 3" xfId="26970" xr:uid="{00000000-0005-0000-0000-0000926E0000}"/>
    <cellStyle name="SAPBEXHLevel3 3 3 2 3" xfId="10651" xr:uid="{00000000-0005-0000-0000-0000936E0000}"/>
    <cellStyle name="SAPBEXHLevel3 3 3 2 4" xfId="18633" xr:uid="{00000000-0005-0000-0000-0000946E0000}"/>
    <cellStyle name="SAPBEXHLevel3 3 3 2 5" xfId="25090" xr:uid="{00000000-0005-0000-0000-0000956E0000}"/>
    <cellStyle name="SAPBEXHLevel3 3 3 2 6" xfId="38085" xr:uid="{00000000-0005-0000-0000-0000966E0000}"/>
    <cellStyle name="SAPBEXHLevel3 3 3 2 7" xfId="45011" xr:uid="{00000000-0005-0000-0000-0000976E0000}"/>
    <cellStyle name="SAPBEXHLevel3 3 3 2 8" xfId="49892" xr:uid="{00000000-0005-0000-0000-0000986E0000}"/>
    <cellStyle name="SAPBEXHLevel3 3 3 3" xfId="11824" xr:uid="{00000000-0005-0000-0000-0000996E0000}"/>
    <cellStyle name="SAPBEXHLevel3 3 3 3 2" xfId="19283" xr:uid="{00000000-0005-0000-0000-00009A6E0000}"/>
    <cellStyle name="SAPBEXHLevel3 3 3 3 3" xfId="25915" xr:uid="{00000000-0005-0000-0000-00009B6E0000}"/>
    <cellStyle name="SAPBEXHLevel3 3 3 4" xfId="9645" xr:uid="{00000000-0005-0000-0000-00009C6E0000}"/>
    <cellStyle name="SAPBEXHLevel3 3 3 5" xfId="8895" xr:uid="{00000000-0005-0000-0000-00009D6E0000}"/>
    <cellStyle name="SAPBEXHLevel3 3 3 6" xfId="34420" xr:uid="{00000000-0005-0000-0000-00009E6E0000}"/>
    <cellStyle name="SAPBEXHLevel3 3 3 7" xfId="41465" xr:uid="{00000000-0005-0000-0000-00009F6E0000}"/>
    <cellStyle name="SAPBEXHLevel3 3 3 8" xfId="51396" xr:uid="{00000000-0005-0000-0000-0000A06E0000}"/>
    <cellStyle name="SAPBEXHLevel3 3 4" xfId="1220" xr:uid="{00000000-0005-0000-0000-0000A16E0000}"/>
    <cellStyle name="SAPBEXHLevel3 3 4 2" xfId="10849" xr:uid="{00000000-0005-0000-0000-0000A26E0000}"/>
    <cellStyle name="SAPBEXHLevel3 3 4 2 2" xfId="13716" xr:uid="{00000000-0005-0000-0000-0000A36E0000}"/>
    <cellStyle name="SAPBEXHLevel3 3 4 2 3" xfId="37243" xr:uid="{00000000-0005-0000-0000-0000A46E0000}"/>
    <cellStyle name="SAPBEXHLevel3 3 4 2 4" xfId="44189" xr:uid="{00000000-0005-0000-0000-0000A56E0000}"/>
    <cellStyle name="SAPBEXHLevel3 3 4 2 5" xfId="54296" xr:uid="{00000000-0005-0000-0000-0000A66E0000}"/>
    <cellStyle name="SAPBEXHLevel3 3 4 3" xfId="11999" xr:uid="{00000000-0005-0000-0000-0000A76E0000}"/>
    <cellStyle name="SAPBEXHLevel3 3 4 3 2" xfId="19458" xr:uid="{00000000-0005-0000-0000-0000A86E0000}"/>
    <cellStyle name="SAPBEXHLevel3 3 4 3 3" xfId="26085" xr:uid="{00000000-0005-0000-0000-0000A96E0000}"/>
    <cellStyle name="SAPBEXHLevel3 3 4 4" xfId="9888" xr:uid="{00000000-0005-0000-0000-0000AA6E0000}"/>
    <cellStyle name="SAPBEXHLevel3 3 4 5" xfId="9729" xr:uid="{00000000-0005-0000-0000-0000AB6E0000}"/>
    <cellStyle name="SAPBEXHLevel3 3 4 6" xfId="33495" xr:uid="{00000000-0005-0000-0000-0000AC6E0000}"/>
    <cellStyle name="SAPBEXHLevel3 3 4 7" xfId="40631" xr:uid="{00000000-0005-0000-0000-0000AD6E0000}"/>
    <cellStyle name="SAPBEXHLevel3 3 4 8" xfId="54103" xr:uid="{00000000-0005-0000-0000-0000AE6E0000}"/>
    <cellStyle name="SAPBEXHLevel3 3 5" xfId="1153" xr:uid="{00000000-0005-0000-0000-0000AF6E0000}"/>
    <cellStyle name="SAPBEXHLevel3 3 5 2" xfId="10118" xr:uid="{00000000-0005-0000-0000-0000B06E0000}"/>
    <cellStyle name="SAPBEXHLevel3 3 5 2 2" xfId="9164" xr:uid="{00000000-0005-0000-0000-0000B16E0000}"/>
    <cellStyle name="SAPBEXHLevel3 3 5 2 3" xfId="38771" xr:uid="{00000000-0005-0000-0000-0000B26E0000}"/>
    <cellStyle name="SAPBEXHLevel3 3 5 2 4" xfId="45689" xr:uid="{00000000-0005-0000-0000-0000B36E0000}"/>
    <cellStyle name="SAPBEXHLevel3 3 5 2 5" xfId="49404" xr:uid="{00000000-0005-0000-0000-0000B46E0000}"/>
    <cellStyle name="SAPBEXHLevel3 3 5 3" xfId="10782" xr:uid="{00000000-0005-0000-0000-0000B56E0000}"/>
    <cellStyle name="SAPBEXHLevel3 3 5 3 2" xfId="9061" xr:uid="{00000000-0005-0000-0000-0000B66E0000}"/>
    <cellStyle name="SAPBEXHLevel3 3 5 4" xfId="11938" xr:uid="{00000000-0005-0000-0000-0000B76E0000}"/>
    <cellStyle name="SAPBEXHLevel3 3 5 4 2" xfId="19397" xr:uid="{00000000-0005-0000-0000-0000B86E0000}"/>
    <cellStyle name="SAPBEXHLevel3 3 5 4 3" xfId="26024" xr:uid="{00000000-0005-0000-0000-0000B96E0000}"/>
    <cellStyle name="SAPBEXHLevel3 3 5 5" xfId="9821" xr:uid="{00000000-0005-0000-0000-0000BA6E0000}"/>
    <cellStyle name="SAPBEXHLevel3 3 5 6" xfId="12496" xr:uid="{00000000-0005-0000-0000-0000BB6E0000}"/>
    <cellStyle name="SAPBEXHLevel3 3 5 7" xfId="35106" xr:uid="{00000000-0005-0000-0000-0000BC6E0000}"/>
    <cellStyle name="SAPBEXHLevel3 3 5 8" xfId="42143" xr:uid="{00000000-0005-0000-0000-0000BD6E0000}"/>
    <cellStyle name="SAPBEXHLevel3 3 5 9" xfId="49003" xr:uid="{00000000-0005-0000-0000-0000BE6E0000}"/>
    <cellStyle name="SAPBEXHLevel3 3 6" xfId="1534" xr:uid="{00000000-0005-0000-0000-0000BF6E0000}"/>
    <cellStyle name="SAPBEXHLevel3 3 6 2" xfId="12193" xr:uid="{00000000-0005-0000-0000-0000C06E0000}"/>
    <cellStyle name="SAPBEXHLevel3 3 6 2 2" xfId="19652" xr:uid="{00000000-0005-0000-0000-0000C16E0000}"/>
    <cellStyle name="SAPBEXHLevel3 3 6 2 3" xfId="26275" xr:uid="{00000000-0005-0000-0000-0000C26E0000}"/>
    <cellStyle name="SAPBEXHLevel3 3 6 2 4" xfId="39120" xr:uid="{00000000-0005-0000-0000-0000C36E0000}"/>
    <cellStyle name="SAPBEXHLevel3 3 6 2 5" xfId="46038" xr:uid="{00000000-0005-0000-0000-0000C46E0000}"/>
    <cellStyle name="SAPBEXHLevel3 3 6 2 6" xfId="54577" xr:uid="{00000000-0005-0000-0000-0000C56E0000}"/>
    <cellStyle name="SAPBEXHLevel3 3 6 3" xfId="11086" xr:uid="{00000000-0005-0000-0000-0000C66E0000}"/>
    <cellStyle name="SAPBEXHLevel3 3 6 4" xfId="18738" xr:uid="{00000000-0005-0000-0000-0000C76E0000}"/>
    <cellStyle name="SAPBEXHLevel3 3 6 5" xfId="35482" xr:uid="{00000000-0005-0000-0000-0000C86E0000}"/>
    <cellStyle name="SAPBEXHLevel3 3 6 6" xfId="42492" xr:uid="{00000000-0005-0000-0000-0000C96E0000}"/>
    <cellStyle name="SAPBEXHLevel3 3 6 7" xfId="51629" xr:uid="{00000000-0005-0000-0000-0000CA6E0000}"/>
    <cellStyle name="SAPBEXHLevel3 3 7" xfId="1961" xr:uid="{00000000-0005-0000-0000-0000CB6E0000}"/>
    <cellStyle name="SAPBEXHLevel3 3 7 2" xfId="12313" xr:uid="{00000000-0005-0000-0000-0000CC6E0000}"/>
    <cellStyle name="SAPBEXHLevel3 3 7 2 2" xfId="19772" xr:uid="{00000000-0005-0000-0000-0000CD6E0000}"/>
    <cellStyle name="SAPBEXHLevel3 3 7 2 3" xfId="26395" xr:uid="{00000000-0005-0000-0000-0000CE6E0000}"/>
    <cellStyle name="SAPBEXHLevel3 3 7 2 4" xfId="39371" xr:uid="{00000000-0005-0000-0000-0000CF6E0000}"/>
    <cellStyle name="SAPBEXHLevel3 3 7 2 5" xfId="46289" xr:uid="{00000000-0005-0000-0000-0000D06E0000}"/>
    <cellStyle name="SAPBEXHLevel3 3 7 2 6" xfId="47923" xr:uid="{00000000-0005-0000-0000-0000D16E0000}"/>
    <cellStyle name="SAPBEXHLevel3 3 7 3" xfId="11383" xr:uid="{00000000-0005-0000-0000-0000D26E0000}"/>
    <cellStyle name="SAPBEXHLevel3 3 7 4" xfId="18916" xr:uid="{00000000-0005-0000-0000-0000D36E0000}"/>
    <cellStyle name="SAPBEXHLevel3 3 7 5" xfId="35737" xr:uid="{00000000-0005-0000-0000-0000D46E0000}"/>
    <cellStyle name="SAPBEXHLevel3 3 7 6" xfId="42743" xr:uid="{00000000-0005-0000-0000-0000D56E0000}"/>
    <cellStyle name="SAPBEXHLevel3 3 7 7" xfId="53052" xr:uid="{00000000-0005-0000-0000-0000D66E0000}"/>
    <cellStyle name="SAPBEXHLevel3 3 8" xfId="2173" xr:uid="{00000000-0005-0000-0000-0000D76E0000}"/>
    <cellStyle name="SAPBEXHLevel3 3 8 2" xfId="12437" xr:uid="{00000000-0005-0000-0000-0000D86E0000}"/>
    <cellStyle name="SAPBEXHLevel3 3 8 2 2" xfId="19893" xr:uid="{00000000-0005-0000-0000-0000D96E0000}"/>
    <cellStyle name="SAPBEXHLevel3 3 8 2 3" xfId="26515" xr:uid="{00000000-0005-0000-0000-0000DA6E0000}"/>
    <cellStyle name="SAPBEXHLevel3 3 8 2 4" xfId="40397" xr:uid="{00000000-0005-0000-0000-0000DB6E0000}"/>
    <cellStyle name="SAPBEXHLevel3 3 8 2 5" xfId="47315" xr:uid="{00000000-0005-0000-0000-0000DC6E0000}"/>
    <cellStyle name="SAPBEXHLevel3 3 8 2 6" xfId="48009" xr:uid="{00000000-0005-0000-0000-0000DD6E0000}"/>
    <cellStyle name="SAPBEXHLevel3 3 8 3" xfId="10369" xr:uid="{00000000-0005-0000-0000-0000DE6E0000}"/>
    <cellStyle name="SAPBEXHLevel3 3 8 4" xfId="9544" xr:uid="{00000000-0005-0000-0000-0000DF6E0000}"/>
    <cellStyle name="SAPBEXHLevel3 3 8 5" xfId="18961" xr:uid="{00000000-0005-0000-0000-0000E06E0000}"/>
    <cellStyle name="SAPBEXHLevel3 3 8 6" xfId="36813" xr:uid="{00000000-0005-0000-0000-0000E16E0000}"/>
    <cellStyle name="SAPBEXHLevel3 3 8 7" xfId="43769" xr:uid="{00000000-0005-0000-0000-0000E26E0000}"/>
    <cellStyle name="SAPBEXHLevel3 3 8 8" xfId="51335" xr:uid="{00000000-0005-0000-0000-0000E36E0000}"/>
    <cellStyle name="SAPBEXHLevel3 3 9" xfId="2327" xr:uid="{00000000-0005-0000-0000-0000E46E0000}"/>
    <cellStyle name="SAPBEXHLevel3 3 9 2" xfId="12580" xr:uid="{00000000-0005-0000-0000-0000E56E0000}"/>
    <cellStyle name="SAPBEXHLevel3 3 9 3" xfId="20017" xr:uid="{00000000-0005-0000-0000-0000E66E0000}"/>
    <cellStyle name="SAPBEXHLevel3 3 9 4" xfId="26635" xr:uid="{00000000-0005-0000-0000-0000E76E0000}"/>
    <cellStyle name="SAPBEXHLevel3 3 9 5" xfId="37067" xr:uid="{00000000-0005-0000-0000-0000E86E0000}"/>
    <cellStyle name="SAPBEXHLevel3 3 9 6" xfId="44013" xr:uid="{00000000-0005-0000-0000-0000E96E0000}"/>
    <cellStyle name="SAPBEXHLevel3 3 9 7" xfId="53813" xr:uid="{00000000-0005-0000-0000-0000EA6E0000}"/>
    <cellStyle name="SAPBEXHLevel3 4" xfId="373" xr:uid="{00000000-0005-0000-0000-0000EB6E0000}"/>
    <cellStyle name="SAPBEXHLevel3 4 10" xfId="4469" xr:uid="{00000000-0005-0000-0000-0000EC6E0000}"/>
    <cellStyle name="SAPBEXHLevel3 4 10 2" xfId="14331" xr:uid="{00000000-0005-0000-0000-0000ED6E0000}"/>
    <cellStyle name="SAPBEXHLevel3 4 10 2 2" xfId="38596" xr:uid="{00000000-0005-0000-0000-0000EE6E0000}"/>
    <cellStyle name="SAPBEXHLevel3 4 10 2 3" xfId="45514" xr:uid="{00000000-0005-0000-0000-0000EF6E0000}"/>
    <cellStyle name="SAPBEXHLevel3 4 10 2 4" xfId="48250" xr:uid="{00000000-0005-0000-0000-0000F06E0000}"/>
    <cellStyle name="SAPBEXHLevel3 4 10 3" xfId="21388" xr:uid="{00000000-0005-0000-0000-0000F16E0000}"/>
    <cellStyle name="SAPBEXHLevel3 4 10 4" xfId="27862" xr:uid="{00000000-0005-0000-0000-0000F26E0000}"/>
    <cellStyle name="SAPBEXHLevel3 4 10 5" xfId="34930" xr:uid="{00000000-0005-0000-0000-0000F36E0000}"/>
    <cellStyle name="SAPBEXHLevel3 4 10 6" xfId="41968" xr:uid="{00000000-0005-0000-0000-0000F46E0000}"/>
    <cellStyle name="SAPBEXHLevel3 4 10 7" xfId="52132" xr:uid="{00000000-0005-0000-0000-0000F56E0000}"/>
    <cellStyle name="SAPBEXHLevel3 4 11" xfId="6607" xr:uid="{00000000-0005-0000-0000-0000F66E0000}"/>
    <cellStyle name="SAPBEXHLevel3 4 11 2" xfId="16450" xr:uid="{00000000-0005-0000-0000-0000F76E0000}"/>
    <cellStyle name="SAPBEXHLevel3 4 11 2 2" xfId="39011" xr:uid="{00000000-0005-0000-0000-0000F86E0000}"/>
    <cellStyle name="SAPBEXHLevel3 4 11 2 3" xfId="45929" xr:uid="{00000000-0005-0000-0000-0000F96E0000}"/>
    <cellStyle name="SAPBEXHLevel3 4 11 2 4" xfId="50815" xr:uid="{00000000-0005-0000-0000-0000FA6E0000}"/>
    <cellStyle name="SAPBEXHLevel3 4 11 3" xfId="23454" xr:uid="{00000000-0005-0000-0000-0000FB6E0000}"/>
    <cellStyle name="SAPBEXHLevel3 4 11 4" xfId="29903" xr:uid="{00000000-0005-0000-0000-0000FC6E0000}"/>
    <cellStyle name="SAPBEXHLevel3 4 11 5" xfId="35348" xr:uid="{00000000-0005-0000-0000-0000FD6E0000}"/>
    <cellStyle name="SAPBEXHLevel3 4 11 6" xfId="42383" xr:uid="{00000000-0005-0000-0000-0000FE6E0000}"/>
    <cellStyle name="SAPBEXHLevel3 4 11 7" xfId="50995" xr:uid="{00000000-0005-0000-0000-0000FF6E0000}"/>
    <cellStyle name="SAPBEXHLevel3 4 12" xfId="5510" xr:uid="{00000000-0005-0000-0000-0000006F0000}"/>
    <cellStyle name="SAPBEXHLevel3 4 12 2" xfId="15366" xr:uid="{00000000-0005-0000-0000-0000016F0000}"/>
    <cellStyle name="SAPBEXHLevel3 4 12 2 2" xfId="38863" xr:uid="{00000000-0005-0000-0000-0000026F0000}"/>
    <cellStyle name="SAPBEXHLevel3 4 12 2 3" xfId="45781" xr:uid="{00000000-0005-0000-0000-0000036F0000}"/>
    <cellStyle name="SAPBEXHLevel3 4 12 2 4" xfId="49978" xr:uid="{00000000-0005-0000-0000-0000046F0000}"/>
    <cellStyle name="SAPBEXHLevel3 4 12 3" xfId="22402" xr:uid="{00000000-0005-0000-0000-0000056F0000}"/>
    <cellStyle name="SAPBEXHLevel3 4 12 4" xfId="28864" xr:uid="{00000000-0005-0000-0000-0000066F0000}"/>
    <cellStyle name="SAPBEXHLevel3 4 12 5" xfId="35199" xr:uid="{00000000-0005-0000-0000-0000076F0000}"/>
    <cellStyle name="SAPBEXHLevel3 4 12 6" xfId="42235" xr:uid="{00000000-0005-0000-0000-0000086F0000}"/>
    <cellStyle name="SAPBEXHLevel3 4 12 7" xfId="53978" xr:uid="{00000000-0005-0000-0000-0000096F0000}"/>
    <cellStyle name="SAPBEXHLevel3 4 13" xfId="6467" xr:uid="{00000000-0005-0000-0000-00000A6F0000}"/>
    <cellStyle name="SAPBEXHLevel3 4 13 2" xfId="16311" xr:uid="{00000000-0005-0000-0000-00000B6F0000}"/>
    <cellStyle name="SAPBEXHLevel3 4 13 2 2" xfId="39879" xr:uid="{00000000-0005-0000-0000-00000C6F0000}"/>
    <cellStyle name="SAPBEXHLevel3 4 13 2 3" xfId="46797" xr:uid="{00000000-0005-0000-0000-00000D6F0000}"/>
    <cellStyle name="SAPBEXHLevel3 4 13 2 4" xfId="48039" xr:uid="{00000000-0005-0000-0000-00000E6F0000}"/>
    <cellStyle name="SAPBEXHLevel3 4 13 3" xfId="23319" xr:uid="{00000000-0005-0000-0000-00000F6F0000}"/>
    <cellStyle name="SAPBEXHLevel3 4 13 4" xfId="29770" xr:uid="{00000000-0005-0000-0000-0000106F0000}"/>
    <cellStyle name="SAPBEXHLevel3 4 13 5" xfId="36264" xr:uid="{00000000-0005-0000-0000-0000116F0000}"/>
    <cellStyle name="SAPBEXHLevel3 4 13 6" xfId="43251" xr:uid="{00000000-0005-0000-0000-0000126F0000}"/>
    <cellStyle name="SAPBEXHLevel3 4 13 7" xfId="51699" xr:uid="{00000000-0005-0000-0000-0000136F0000}"/>
    <cellStyle name="SAPBEXHLevel3 4 14" xfId="6545" xr:uid="{00000000-0005-0000-0000-0000146F0000}"/>
    <cellStyle name="SAPBEXHLevel3 4 14 2" xfId="16388" xr:uid="{00000000-0005-0000-0000-0000156F0000}"/>
    <cellStyle name="SAPBEXHLevel3 4 14 2 2" xfId="39177" xr:uid="{00000000-0005-0000-0000-0000166F0000}"/>
    <cellStyle name="SAPBEXHLevel3 4 14 2 3" xfId="46095" xr:uid="{00000000-0005-0000-0000-0000176F0000}"/>
    <cellStyle name="SAPBEXHLevel3 4 14 2 4" xfId="49561" xr:uid="{00000000-0005-0000-0000-0000186F0000}"/>
    <cellStyle name="SAPBEXHLevel3 4 14 3" xfId="23395" xr:uid="{00000000-0005-0000-0000-0000196F0000}"/>
    <cellStyle name="SAPBEXHLevel3 4 14 4" xfId="29845" xr:uid="{00000000-0005-0000-0000-00001A6F0000}"/>
    <cellStyle name="SAPBEXHLevel3 4 14 5" xfId="35541" xr:uid="{00000000-0005-0000-0000-00001B6F0000}"/>
    <cellStyle name="SAPBEXHLevel3 4 14 6" xfId="42549" xr:uid="{00000000-0005-0000-0000-00001C6F0000}"/>
    <cellStyle name="SAPBEXHLevel3 4 14 7" xfId="51388" xr:uid="{00000000-0005-0000-0000-00001D6F0000}"/>
    <cellStyle name="SAPBEXHLevel3 4 15" xfId="5657" xr:uid="{00000000-0005-0000-0000-00001E6F0000}"/>
    <cellStyle name="SAPBEXHLevel3 4 15 2" xfId="15512" xr:uid="{00000000-0005-0000-0000-00001F6F0000}"/>
    <cellStyle name="SAPBEXHLevel3 4 15 2 2" xfId="39775" xr:uid="{00000000-0005-0000-0000-0000206F0000}"/>
    <cellStyle name="SAPBEXHLevel3 4 15 2 3" xfId="46693" xr:uid="{00000000-0005-0000-0000-0000216F0000}"/>
    <cellStyle name="SAPBEXHLevel3 4 15 2 4" xfId="48610" xr:uid="{00000000-0005-0000-0000-0000226F0000}"/>
    <cellStyle name="SAPBEXHLevel3 4 15 3" xfId="22544" xr:uid="{00000000-0005-0000-0000-0000236F0000}"/>
    <cellStyle name="SAPBEXHLevel3 4 15 4" xfId="29005" xr:uid="{00000000-0005-0000-0000-0000246F0000}"/>
    <cellStyle name="SAPBEXHLevel3 4 15 5" xfId="36156" xr:uid="{00000000-0005-0000-0000-0000256F0000}"/>
    <cellStyle name="SAPBEXHLevel3 4 15 6" xfId="43147" xr:uid="{00000000-0005-0000-0000-0000266F0000}"/>
    <cellStyle name="SAPBEXHLevel3 4 15 7" xfId="53515" xr:uid="{00000000-0005-0000-0000-0000276F0000}"/>
    <cellStyle name="SAPBEXHLevel3 4 16" xfId="6144" xr:uid="{00000000-0005-0000-0000-0000286F0000}"/>
    <cellStyle name="SAPBEXHLevel3 4 16 2" xfId="15992" xr:uid="{00000000-0005-0000-0000-0000296F0000}"/>
    <cellStyle name="SAPBEXHLevel3 4 16 2 2" xfId="40102" xr:uid="{00000000-0005-0000-0000-00002A6F0000}"/>
    <cellStyle name="SAPBEXHLevel3 4 16 2 3" xfId="47020" xr:uid="{00000000-0005-0000-0000-00002B6F0000}"/>
    <cellStyle name="SAPBEXHLevel3 4 16 2 4" xfId="50153" xr:uid="{00000000-0005-0000-0000-00002C6F0000}"/>
    <cellStyle name="SAPBEXHLevel3 4 16 3" xfId="23008" xr:uid="{00000000-0005-0000-0000-00002D6F0000}"/>
    <cellStyle name="SAPBEXHLevel3 4 16 4" xfId="29466" xr:uid="{00000000-0005-0000-0000-00002E6F0000}"/>
    <cellStyle name="SAPBEXHLevel3 4 16 5" xfId="36517" xr:uid="{00000000-0005-0000-0000-00002F6F0000}"/>
    <cellStyle name="SAPBEXHLevel3 4 16 6" xfId="43474" xr:uid="{00000000-0005-0000-0000-0000306F0000}"/>
    <cellStyle name="SAPBEXHLevel3 4 16 7" xfId="51846" xr:uid="{00000000-0005-0000-0000-0000316F0000}"/>
    <cellStyle name="SAPBEXHLevel3 4 17" xfId="7411" xr:uid="{00000000-0005-0000-0000-0000326F0000}"/>
    <cellStyle name="SAPBEXHLevel3 4 17 2" xfId="17197" xr:uid="{00000000-0005-0000-0000-0000336F0000}"/>
    <cellStyle name="SAPBEXHLevel3 4 17 2 2" xfId="39574" xr:uid="{00000000-0005-0000-0000-0000346F0000}"/>
    <cellStyle name="SAPBEXHLevel3 4 17 2 3" xfId="46492" xr:uid="{00000000-0005-0000-0000-0000356F0000}"/>
    <cellStyle name="SAPBEXHLevel3 4 17 2 4" xfId="53127" xr:uid="{00000000-0005-0000-0000-0000366F0000}"/>
    <cellStyle name="SAPBEXHLevel3 4 17 3" xfId="24159" xr:uid="{00000000-0005-0000-0000-0000376F0000}"/>
    <cellStyle name="SAPBEXHLevel3 4 17 4" xfId="30587" xr:uid="{00000000-0005-0000-0000-0000386F0000}"/>
    <cellStyle name="SAPBEXHLevel3 4 17 5" xfId="35947" xr:uid="{00000000-0005-0000-0000-0000396F0000}"/>
    <cellStyle name="SAPBEXHLevel3 4 17 6" xfId="42946" xr:uid="{00000000-0005-0000-0000-00003A6F0000}"/>
    <cellStyle name="SAPBEXHLevel3 4 17 7" xfId="51043" xr:uid="{00000000-0005-0000-0000-00003B6F0000}"/>
    <cellStyle name="SAPBEXHLevel3 4 18" xfId="6999" xr:uid="{00000000-0005-0000-0000-00003C6F0000}"/>
    <cellStyle name="SAPBEXHLevel3 4 18 2" xfId="16789" xr:uid="{00000000-0005-0000-0000-00003D6F0000}"/>
    <cellStyle name="SAPBEXHLevel3 4 18 2 2" xfId="39282" xr:uid="{00000000-0005-0000-0000-00003E6F0000}"/>
    <cellStyle name="SAPBEXHLevel3 4 18 2 3" xfId="46200" xr:uid="{00000000-0005-0000-0000-00003F6F0000}"/>
    <cellStyle name="SAPBEXHLevel3 4 18 2 4" xfId="48952" xr:uid="{00000000-0005-0000-0000-0000406F0000}"/>
    <cellStyle name="SAPBEXHLevel3 4 18 3" xfId="23757" xr:uid="{00000000-0005-0000-0000-0000416F0000}"/>
    <cellStyle name="SAPBEXHLevel3 4 18 4" xfId="30193" xr:uid="{00000000-0005-0000-0000-0000426F0000}"/>
    <cellStyle name="SAPBEXHLevel3 4 18 5" xfId="35646" xr:uid="{00000000-0005-0000-0000-0000436F0000}"/>
    <cellStyle name="SAPBEXHLevel3 4 18 6" xfId="42654" xr:uid="{00000000-0005-0000-0000-0000446F0000}"/>
    <cellStyle name="SAPBEXHLevel3 4 18 7" xfId="53998" xr:uid="{00000000-0005-0000-0000-0000456F0000}"/>
    <cellStyle name="SAPBEXHLevel3 4 19" xfId="7439" xr:uid="{00000000-0005-0000-0000-0000466F0000}"/>
    <cellStyle name="SAPBEXHLevel3 4 19 2" xfId="17225" xr:uid="{00000000-0005-0000-0000-0000476F0000}"/>
    <cellStyle name="SAPBEXHLevel3 4 19 2 2" xfId="39323" xr:uid="{00000000-0005-0000-0000-0000486F0000}"/>
    <cellStyle name="SAPBEXHLevel3 4 19 2 3" xfId="46241" xr:uid="{00000000-0005-0000-0000-0000496F0000}"/>
    <cellStyle name="SAPBEXHLevel3 4 19 2 4" xfId="48968" xr:uid="{00000000-0005-0000-0000-00004A6F0000}"/>
    <cellStyle name="SAPBEXHLevel3 4 19 3" xfId="24187" xr:uid="{00000000-0005-0000-0000-00004B6F0000}"/>
    <cellStyle name="SAPBEXHLevel3 4 19 4" xfId="30615" xr:uid="{00000000-0005-0000-0000-00004C6F0000}"/>
    <cellStyle name="SAPBEXHLevel3 4 19 5" xfId="35689" xr:uid="{00000000-0005-0000-0000-00004D6F0000}"/>
    <cellStyle name="SAPBEXHLevel3 4 19 6" xfId="42695" xr:uid="{00000000-0005-0000-0000-00004E6F0000}"/>
    <cellStyle name="SAPBEXHLevel3 4 19 7" xfId="54516" xr:uid="{00000000-0005-0000-0000-00004F6F0000}"/>
    <cellStyle name="SAPBEXHLevel3 4 2" xfId="2605" xr:uid="{00000000-0005-0000-0000-0000506F0000}"/>
    <cellStyle name="SAPBEXHLevel3 4 2 2" xfId="12840" xr:uid="{00000000-0005-0000-0000-0000516F0000}"/>
    <cellStyle name="SAPBEXHLevel3 4 2 2 2" xfId="20246" xr:uid="{00000000-0005-0000-0000-0000526F0000}"/>
    <cellStyle name="SAPBEXHLevel3 4 2 2 3" xfId="26857" xr:uid="{00000000-0005-0000-0000-0000536F0000}"/>
    <cellStyle name="SAPBEXHLevel3 4 2 2 4" xfId="37757" xr:uid="{00000000-0005-0000-0000-0000546F0000}"/>
    <cellStyle name="SAPBEXHLevel3 4 2 2 5" xfId="44700" xr:uid="{00000000-0005-0000-0000-0000556F0000}"/>
    <cellStyle name="SAPBEXHLevel3 4 2 2 6" xfId="48433" xr:uid="{00000000-0005-0000-0000-0000566F0000}"/>
    <cellStyle name="SAPBEXHLevel3 4 2 3" xfId="10301" xr:uid="{00000000-0005-0000-0000-0000576F0000}"/>
    <cellStyle name="SAPBEXHLevel3 4 2 4" xfId="13119" xr:uid="{00000000-0005-0000-0000-0000586F0000}"/>
    <cellStyle name="SAPBEXHLevel3 4 2 5" xfId="21739" xr:uid="{00000000-0005-0000-0000-0000596F0000}"/>
    <cellStyle name="SAPBEXHLevel3 4 2 6" xfId="34016" xr:uid="{00000000-0005-0000-0000-00005A6F0000}"/>
    <cellStyle name="SAPBEXHLevel3 4 2 7" xfId="41149" xr:uid="{00000000-0005-0000-0000-00005B6F0000}"/>
    <cellStyle name="SAPBEXHLevel3 4 2 8" xfId="54253" xr:uid="{00000000-0005-0000-0000-00005C6F0000}"/>
    <cellStyle name="SAPBEXHLevel3 4 20" xfId="5593" xr:uid="{00000000-0005-0000-0000-00005D6F0000}"/>
    <cellStyle name="SAPBEXHLevel3 4 20 2" xfId="15448" xr:uid="{00000000-0005-0000-0000-00005E6F0000}"/>
    <cellStyle name="SAPBEXHLevel3 4 20 2 2" xfId="39590" xr:uid="{00000000-0005-0000-0000-00005F6F0000}"/>
    <cellStyle name="SAPBEXHLevel3 4 20 2 3" xfId="46508" xr:uid="{00000000-0005-0000-0000-0000606F0000}"/>
    <cellStyle name="SAPBEXHLevel3 4 20 2 4" xfId="50361" xr:uid="{00000000-0005-0000-0000-0000616F0000}"/>
    <cellStyle name="SAPBEXHLevel3 4 20 3" xfId="22482" xr:uid="{00000000-0005-0000-0000-0000626F0000}"/>
    <cellStyle name="SAPBEXHLevel3 4 20 4" xfId="28943" xr:uid="{00000000-0005-0000-0000-0000636F0000}"/>
    <cellStyle name="SAPBEXHLevel3 4 20 5" xfId="35963" xr:uid="{00000000-0005-0000-0000-0000646F0000}"/>
    <cellStyle name="SAPBEXHLevel3 4 20 6" xfId="42962" xr:uid="{00000000-0005-0000-0000-0000656F0000}"/>
    <cellStyle name="SAPBEXHLevel3 4 20 7" xfId="50872" xr:uid="{00000000-0005-0000-0000-0000666F0000}"/>
    <cellStyle name="SAPBEXHLevel3 4 21" xfId="7515" xr:uid="{00000000-0005-0000-0000-0000676F0000}"/>
    <cellStyle name="SAPBEXHLevel3 4 21 2" xfId="17300" xr:uid="{00000000-0005-0000-0000-0000686F0000}"/>
    <cellStyle name="SAPBEXHLevel3 4 21 2 2" xfId="40473" xr:uid="{00000000-0005-0000-0000-0000696F0000}"/>
    <cellStyle name="SAPBEXHLevel3 4 21 2 3" xfId="47391" xr:uid="{00000000-0005-0000-0000-00006A6F0000}"/>
    <cellStyle name="SAPBEXHLevel3 4 21 2 4" xfId="47602" xr:uid="{00000000-0005-0000-0000-00006B6F0000}"/>
    <cellStyle name="SAPBEXHLevel3 4 21 3" xfId="24262" xr:uid="{00000000-0005-0000-0000-00006C6F0000}"/>
    <cellStyle name="SAPBEXHLevel3 4 21 4" xfId="30690" xr:uid="{00000000-0005-0000-0000-00006D6F0000}"/>
    <cellStyle name="SAPBEXHLevel3 4 21 5" xfId="36889" xr:uid="{00000000-0005-0000-0000-00006E6F0000}"/>
    <cellStyle name="SAPBEXHLevel3 4 21 6" xfId="43845" xr:uid="{00000000-0005-0000-0000-00006F6F0000}"/>
    <cellStyle name="SAPBEXHLevel3 4 21 7" xfId="52625" xr:uid="{00000000-0005-0000-0000-0000706F0000}"/>
    <cellStyle name="SAPBEXHLevel3 4 22" xfId="6401" xr:uid="{00000000-0005-0000-0000-0000716F0000}"/>
    <cellStyle name="SAPBEXHLevel3 4 22 2" xfId="16246" xr:uid="{00000000-0005-0000-0000-0000726F0000}"/>
    <cellStyle name="SAPBEXHLevel3 4 22 3" xfId="23253" xr:uid="{00000000-0005-0000-0000-0000736F0000}"/>
    <cellStyle name="SAPBEXHLevel3 4 22 4" xfId="29705" xr:uid="{00000000-0005-0000-0000-0000746F0000}"/>
    <cellStyle name="SAPBEXHLevel3 4 22 5" xfId="37143" xr:uid="{00000000-0005-0000-0000-0000756F0000}"/>
    <cellStyle name="SAPBEXHLevel3 4 22 6" xfId="44089" xr:uid="{00000000-0005-0000-0000-0000766F0000}"/>
    <cellStyle name="SAPBEXHLevel3 4 22 7" xfId="54449" xr:uid="{00000000-0005-0000-0000-0000776F0000}"/>
    <cellStyle name="SAPBEXHLevel3 4 23" xfId="8447" xr:uid="{00000000-0005-0000-0000-0000786F0000}"/>
    <cellStyle name="SAPBEXHLevel3 4 23 2" xfId="18231" xr:uid="{00000000-0005-0000-0000-0000796F0000}"/>
    <cellStyle name="SAPBEXHLevel3 4 23 3" xfId="25168" xr:uid="{00000000-0005-0000-0000-00007A6F0000}"/>
    <cellStyle name="SAPBEXHLevel3 4 23 4" xfId="31581" xr:uid="{00000000-0005-0000-0000-00007B6F0000}"/>
    <cellStyle name="SAPBEXHLevel3 4 24" xfId="7807" xr:uid="{00000000-0005-0000-0000-00007C6F0000}"/>
    <cellStyle name="SAPBEXHLevel3 4 24 2" xfId="17592" xr:uid="{00000000-0005-0000-0000-00007D6F0000}"/>
    <cellStyle name="SAPBEXHLevel3 4 24 3" xfId="24546" xr:uid="{00000000-0005-0000-0000-00007E6F0000}"/>
    <cellStyle name="SAPBEXHLevel3 4 24 4" xfId="30971" xr:uid="{00000000-0005-0000-0000-00007F6F0000}"/>
    <cellStyle name="SAPBEXHLevel3 4 25" xfId="8326" xr:uid="{00000000-0005-0000-0000-0000806F0000}"/>
    <cellStyle name="SAPBEXHLevel3 4 25 2" xfId="18110" xr:uid="{00000000-0005-0000-0000-0000816F0000}"/>
    <cellStyle name="SAPBEXHLevel3 4 25 3" xfId="25050" xr:uid="{00000000-0005-0000-0000-0000826F0000}"/>
    <cellStyle name="SAPBEXHLevel3 4 25 4" xfId="31466" xr:uid="{00000000-0005-0000-0000-0000836F0000}"/>
    <cellStyle name="SAPBEXHLevel3 4 26" xfId="8085" xr:uid="{00000000-0005-0000-0000-0000846F0000}"/>
    <cellStyle name="SAPBEXHLevel3 4 26 2" xfId="17869" xr:uid="{00000000-0005-0000-0000-0000856F0000}"/>
    <cellStyle name="SAPBEXHLevel3 4 26 3" xfId="24816" xr:uid="{00000000-0005-0000-0000-0000866F0000}"/>
    <cellStyle name="SAPBEXHLevel3 4 26 4" xfId="31236" xr:uid="{00000000-0005-0000-0000-0000876F0000}"/>
    <cellStyle name="SAPBEXHLevel3 4 27" xfId="7912" xr:uid="{00000000-0005-0000-0000-0000886F0000}"/>
    <cellStyle name="SAPBEXHLevel3 4 27 2" xfId="17696" xr:uid="{00000000-0005-0000-0000-0000896F0000}"/>
    <cellStyle name="SAPBEXHLevel3 4 27 3" xfId="24648" xr:uid="{00000000-0005-0000-0000-00008A6F0000}"/>
    <cellStyle name="SAPBEXHLevel3 4 27 4" xfId="31070" xr:uid="{00000000-0005-0000-0000-00008B6F0000}"/>
    <cellStyle name="SAPBEXHLevel3 4 28" xfId="7665" xr:uid="{00000000-0005-0000-0000-00008C6F0000}"/>
    <cellStyle name="SAPBEXHLevel3 4 28 2" xfId="17450" xr:uid="{00000000-0005-0000-0000-00008D6F0000}"/>
    <cellStyle name="SAPBEXHLevel3 4 28 3" xfId="24407" xr:uid="{00000000-0005-0000-0000-00008E6F0000}"/>
    <cellStyle name="SAPBEXHLevel3 4 28 4" xfId="30833" xr:uid="{00000000-0005-0000-0000-00008F6F0000}"/>
    <cellStyle name="SAPBEXHLevel3 4 29" xfId="8219" xr:uid="{00000000-0005-0000-0000-0000906F0000}"/>
    <cellStyle name="SAPBEXHLevel3 4 29 2" xfId="18003" xr:uid="{00000000-0005-0000-0000-0000916F0000}"/>
    <cellStyle name="SAPBEXHLevel3 4 29 3" xfId="24946" xr:uid="{00000000-0005-0000-0000-0000926F0000}"/>
    <cellStyle name="SAPBEXHLevel3 4 29 4" xfId="31365" xr:uid="{00000000-0005-0000-0000-0000936F0000}"/>
    <cellStyle name="SAPBEXHLevel3 4 3" xfId="3754" xr:uid="{00000000-0005-0000-0000-0000946F0000}"/>
    <cellStyle name="SAPBEXHLevel3 4 3 2" xfId="13676" xr:uid="{00000000-0005-0000-0000-0000956F0000}"/>
    <cellStyle name="SAPBEXHLevel3 4 3 2 2" xfId="37472" xr:uid="{00000000-0005-0000-0000-0000966F0000}"/>
    <cellStyle name="SAPBEXHLevel3 4 3 2 3" xfId="44417" xr:uid="{00000000-0005-0000-0000-0000976F0000}"/>
    <cellStyle name="SAPBEXHLevel3 4 3 2 4" xfId="53707" xr:uid="{00000000-0005-0000-0000-0000986F0000}"/>
    <cellStyle name="SAPBEXHLevel3 4 3 3" xfId="20830" xr:uid="{00000000-0005-0000-0000-0000996F0000}"/>
    <cellStyle name="SAPBEXHLevel3 4 3 4" xfId="27329" xr:uid="{00000000-0005-0000-0000-00009A6F0000}"/>
    <cellStyle name="SAPBEXHLevel3 4 3 5" xfId="33731" xr:uid="{00000000-0005-0000-0000-00009B6F0000}"/>
    <cellStyle name="SAPBEXHLevel3 4 3 6" xfId="40866" xr:uid="{00000000-0005-0000-0000-00009C6F0000}"/>
    <cellStyle name="SAPBEXHLevel3 4 3 7" xfId="50894" xr:uid="{00000000-0005-0000-0000-00009D6F0000}"/>
    <cellStyle name="SAPBEXHLevel3 4 30" xfId="11535" xr:uid="{00000000-0005-0000-0000-00009E6F0000}"/>
    <cellStyle name="SAPBEXHLevel3 4 30 2" xfId="18994" xr:uid="{00000000-0005-0000-0000-00009F6F0000}"/>
    <cellStyle name="SAPBEXHLevel3 4 30 3" xfId="25626" xr:uid="{00000000-0005-0000-0000-0000A06F0000}"/>
    <cellStyle name="SAPBEXHLevel3 4 31" xfId="9186" xr:uid="{00000000-0005-0000-0000-0000A16F0000}"/>
    <cellStyle name="SAPBEXHLevel3 4 32" xfId="13115" xr:uid="{00000000-0005-0000-0000-0000A26F0000}"/>
    <cellStyle name="SAPBEXHLevel3 4 33" xfId="32190" xr:uid="{00000000-0005-0000-0000-0000A36F0000}"/>
    <cellStyle name="SAPBEXHLevel3 4 34" xfId="32129" xr:uid="{00000000-0005-0000-0000-0000A46F0000}"/>
    <cellStyle name="SAPBEXHLevel3 4 35" xfId="50001" xr:uid="{00000000-0005-0000-0000-0000A56F0000}"/>
    <cellStyle name="SAPBEXHLevel3 4 4" xfId="4019" xr:uid="{00000000-0005-0000-0000-0000A66F0000}"/>
    <cellStyle name="SAPBEXHLevel3 4 4 2" xfId="13906" xr:uid="{00000000-0005-0000-0000-0000A76F0000}"/>
    <cellStyle name="SAPBEXHLevel3 4 4 2 2" xfId="38213" xr:uid="{00000000-0005-0000-0000-0000A86F0000}"/>
    <cellStyle name="SAPBEXHLevel3 4 4 2 3" xfId="45134" xr:uid="{00000000-0005-0000-0000-0000A96F0000}"/>
    <cellStyle name="SAPBEXHLevel3 4 4 2 4" xfId="48201" xr:uid="{00000000-0005-0000-0000-0000AA6F0000}"/>
    <cellStyle name="SAPBEXHLevel3 4 4 3" xfId="21002" xr:uid="{00000000-0005-0000-0000-0000AB6F0000}"/>
    <cellStyle name="SAPBEXHLevel3 4 4 4" xfId="27498" xr:uid="{00000000-0005-0000-0000-0000AC6F0000}"/>
    <cellStyle name="SAPBEXHLevel3 4 4 5" xfId="34547" xr:uid="{00000000-0005-0000-0000-0000AD6F0000}"/>
    <cellStyle name="SAPBEXHLevel3 4 4 6" xfId="41588" xr:uid="{00000000-0005-0000-0000-0000AE6F0000}"/>
    <cellStyle name="SAPBEXHLevel3 4 4 7" xfId="52801" xr:uid="{00000000-0005-0000-0000-0000AF6F0000}"/>
    <cellStyle name="SAPBEXHLevel3 4 5" xfId="4983" xr:uid="{00000000-0005-0000-0000-0000B06F0000}"/>
    <cellStyle name="SAPBEXHLevel3 4 5 2" xfId="14840" xr:uid="{00000000-0005-0000-0000-0000B16F0000}"/>
    <cellStyle name="SAPBEXHLevel3 4 5 2 2" xfId="37430" xr:uid="{00000000-0005-0000-0000-0000B26F0000}"/>
    <cellStyle name="SAPBEXHLevel3 4 5 2 3" xfId="44375" xr:uid="{00000000-0005-0000-0000-0000B36F0000}"/>
    <cellStyle name="SAPBEXHLevel3 4 5 2 4" xfId="51279" xr:uid="{00000000-0005-0000-0000-0000B46F0000}"/>
    <cellStyle name="SAPBEXHLevel3 4 5 3" xfId="21886" xr:uid="{00000000-0005-0000-0000-0000B56F0000}"/>
    <cellStyle name="SAPBEXHLevel3 4 5 4" xfId="28350" xr:uid="{00000000-0005-0000-0000-0000B66F0000}"/>
    <cellStyle name="SAPBEXHLevel3 4 5 5" xfId="33687" xr:uid="{00000000-0005-0000-0000-0000B76F0000}"/>
    <cellStyle name="SAPBEXHLevel3 4 5 6" xfId="40822" xr:uid="{00000000-0005-0000-0000-0000B86F0000}"/>
    <cellStyle name="SAPBEXHLevel3 4 5 7" xfId="50491" xr:uid="{00000000-0005-0000-0000-0000B96F0000}"/>
    <cellStyle name="SAPBEXHLevel3 4 6" xfId="4195" xr:uid="{00000000-0005-0000-0000-0000BA6F0000}"/>
    <cellStyle name="SAPBEXHLevel3 4 6 2" xfId="14058" xr:uid="{00000000-0005-0000-0000-0000BB6F0000}"/>
    <cellStyle name="SAPBEXHLevel3 4 6 2 2" xfId="37544" xr:uid="{00000000-0005-0000-0000-0000BC6F0000}"/>
    <cellStyle name="SAPBEXHLevel3 4 6 2 3" xfId="44488" xr:uid="{00000000-0005-0000-0000-0000BD6F0000}"/>
    <cellStyle name="SAPBEXHLevel3 4 6 2 4" xfId="52781" xr:uid="{00000000-0005-0000-0000-0000BE6F0000}"/>
    <cellStyle name="SAPBEXHLevel3 4 6 3" xfId="21120" xr:uid="{00000000-0005-0000-0000-0000BF6F0000}"/>
    <cellStyle name="SAPBEXHLevel3 4 6 4" xfId="27595" xr:uid="{00000000-0005-0000-0000-0000C06F0000}"/>
    <cellStyle name="SAPBEXHLevel3 4 6 5" xfId="33803" xr:uid="{00000000-0005-0000-0000-0000C16F0000}"/>
    <cellStyle name="SAPBEXHLevel3 4 6 6" xfId="40937" xr:uid="{00000000-0005-0000-0000-0000C26F0000}"/>
    <cellStyle name="SAPBEXHLevel3 4 6 7" xfId="53992" xr:uid="{00000000-0005-0000-0000-0000C36F0000}"/>
    <cellStyle name="SAPBEXHLevel3 4 7" xfId="4456" xr:uid="{00000000-0005-0000-0000-0000C46F0000}"/>
    <cellStyle name="SAPBEXHLevel3 4 7 2" xfId="14318" xr:uid="{00000000-0005-0000-0000-0000C56F0000}"/>
    <cellStyle name="SAPBEXHLevel3 4 7 2 2" xfId="38324" xr:uid="{00000000-0005-0000-0000-0000C66F0000}"/>
    <cellStyle name="SAPBEXHLevel3 4 7 2 3" xfId="45242" xr:uid="{00000000-0005-0000-0000-0000C76F0000}"/>
    <cellStyle name="SAPBEXHLevel3 4 7 2 4" xfId="50779" xr:uid="{00000000-0005-0000-0000-0000C86F0000}"/>
    <cellStyle name="SAPBEXHLevel3 4 7 3" xfId="21376" xr:uid="{00000000-0005-0000-0000-0000C96F0000}"/>
    <cellStyle name="SAPBEXHLevel3 4 7 4" xfId="27850" xr:uid="{00000000-0005-0000-0000-0000CA6F0000}"/>
    <cellStyle name="SAPBEXHLevel3 4 7 5" xfId="34658" xr:uid="{00000000-0005-0000-0000-0000CB6F0000}"/>
    <cellStyle name="SAPBEXHLevel3 4 7 6" xfId="41696" xr:uid="{00000000-0005-0000-0000-0000CC6F0000}"/>
    <cellStyle name="SAPBEXHLevel3 4 7 7" xfId="53804" xr:uid="{00000000-0005-0000-0000-0000CD6F0000}"/>
    <cellStyle name="SAPBEXHLevel3 4 8" xfId="4815" xr:uid="{00000000-0005-0000-0000-0000CE6F0000}"/>
    <cellStyle name="SAPBEXHLevel3 4 8 2" xfId="14677" xr:uid="{00000000-0005-0000-0000-0000CF6F0000}"/>
    <cellStyle name="SAPBEXHLevel3 4 8 2 2" xfId="38367" xr:uid="{00000000-0005-0000-0000-0000D06F0000}"/>
    <cellStyle name="SAPBEXHLevel3 4 8 2 3" xfId="45285" xr:uid="{00000000-0005-0000-0000-0000D16F0000}"/>
    <cellStyle name="SAPBEXHLevel3 4 8 2 4" xfId="49759" xr:uid="{00000000-0005-0000-0000-0000D26F0000}"/>
    <cellStyle name="SAPBEXHLevel3 4 8 3" xfId="21726" xr:uid="{00000000-0005-0000-0000-0000D36F0000}"/>
    <cellStyle name="SAPBEXHLevel3 4 8 4" xfId="28194" xr:uid="{00000000-0005-0000-0000-0000D46F0000}"/>
    <cellStyle name="SAPBEXHLevel3 4 8 5" xfId="34701" xr:uid="{00000000-0005-0000-0000-0000D56F0000}"/>
    <cellStyle name="SAPBEXHLevel3 4 8 6" xfId="41739" xr:uid="{00000000-0005-0000-0000-0000D66F0000}"/>
    <cellStyle name="SAPBEXHLevel3 4 8 7" xfId="53000" xr:uid="{00000000-0005-0000-0000-0000D76F0000}"/>
    <cellStyle name="SAPBEXHLevel3 4 9" xfId="5232" xr:uid="{00000000-0005-0000-0000-0000D86F0000}"/>
    <cellStyle name="SAPBEXHLevel3 4 9 2" xfId="15089" xr:uid="{00000000-0005-0000-0000-0000D96F0000}"/>
    <cellStyle name="SAPBEXHLevel3 4 9 2 2" xfId="38224" xr:uid="{00000000-0005-0000-0000-0000DA6F0000}"/>
    <cellStyle name="SAPBEXHLevel3 4 9 2 3" xfId="45144" xr:uid="{00000000-0005-0000-0000-0000DB6F0000}"/>
    <cellStyle name="SAPBEXHLevel3 4 9 2 4" xfId="50802" xr:uid="{00000000-0005-0000-0000-0000DC6F0000}"/>
    <cellStyle name="SAPBEXHLevel3 4 9 3" xfId="22131" xr:uid="{00000000-0005-0000-0000-0000DD6F0000}"/>
    <cellStyle name="SAPBEXHLevel3 4 9 4" xfId="28594" xr:uid="{00000000-0005-0000-0000-0000DE6F0000}"/>
    <cellStyle name="SAPBEXHLevel3 4 9 5" xfId="34558" xr:uid="{00000000-0005-0000-0000-0000DF6F0000}"/>
    <cellStyle name="SAPBEXHLevel3 4 9 6" xfId="41598" xr:uid="{00000000-0005-0000-0000-0000E06F0000}"/>
    <cellStyle name="SAPBEXHLevel3 4 9 7" xfId="51903" xr:uid="{00000000-0005-0000-0000-0000E16F0000}"/>
    <cellStyle name="SAPBEXHLevel3 5" xfId="625" xr:uid="{00000000-0005-0000-0000-0000E26F0000}"/>
    <cellStyle name="SAPBEXHLevel3 5 2" xfId="2572" xr:uid="{00000000-0005-0000-0000-0000E36F0000}"/>
    <cellStyle name="SAPBEXHLevel3 5 2 2" xfId="12807" xr:uid="{00000000-0005-0000-0000-0000E46F0000}"/>
    <cellStyle name="SAPBEXHLevel3 5 2 2 2" xfId="20213" xr:uid="{00000000-0005-0000-0000-0000E56F0000}"/>
    <cellStyle name="SAPBEXHLevel3 5 2 2 3" xfId="26824" xr:uid="{00000000-0005-0000-0000-0000E66F0000}"/>
    <cellStyle name="SAPBEXHLevel3 5 2 3" xfId="10444" xr:uid="{00000000-0005-0000-0000-0000E76F0000}"/>
    <cellStyle name="SAPBEXHLevel3 5 2 4" xfId="11449" xr:uid="{00000000-0005-0000-0000-0000E86F0000}"/>
    <cellStyle name="SAPBEXHLevel3 5 2 5" xfId="20485" xr:uid="{00000000-0005-0000-0000-0000E96F0000}"/>
    <cellStyle name="SAPBEXHLevel3 5 2 6" xfId="38360" xr:uid="{00000000-0005-0000-0000-0000EA6F0000}"/>
    <cellStyle name="SAPBEXHLevel3 5 2 7" xfId="45278" xr:uid="{00000000-0005-0000-0000-0000EB6F0000}"/>
    <cellStyle name="SAPBEXHLevel3 5 2 8" xfId="50131" xr:uid="{00000000-0005-0000-0000-0000EC6F0000}"/>
    <cellStyle name="SAPBEXHLevel3 5 3" xfId="11647" xr:uid="{00000000-0005-0000-0000-0000ED6F0000}"/>
    <cellStyle name="SAPBEXHLevel3 5 3 2" xfId="19106" xr:uid="{00000000-0005-0000-0000-0000EE6F0000}"/>
    <cellStyle name="SAPBEXHLevel3 5 3 3" xfId="25738" xr:uid="{00000000-0005-0000-0000-0000EF6F0000}"/>
    <cellStyle name="SAPBEXHLevel3 5 4" xfId="9378" xr:uid="{00000000-0005-0000-0000-0000F06F0000}"/>
    <cellStyle name="SAPBEXHLevel3 5 5" xfId="14010" xr:uid="{00000000-0005-0000-0000-0000F16F0000}"/>
    <cellStyle name="SAPBEXHLevel3 5 6" xfId="34694" xr:uid="{00000000-0005-0000-0000-0000F26F0000}"/>
    <cellStyle name="SAPBEXHLevel3 5 7" xfId="41732" xr:uid="{00000000-0005-0000-0000-0000F36F0000}"/>
    <cellStyle name="SAPBEXHLevel3 5 8" xfId="50334" xr:uid="{00000000-0005-0000-0000-0000F46F0000}"/>
    <cellStyle name="SAPBEXHLevel3 6" xfId="888" xr:uid="{00000000-0005-0000-0000-0000F56F0000}"/>
    <cellStyle name="SAPBEXHLevel3 6 2" xfId="10594" xr:uid="{00000000-0005-0000-0000-0000F66F0000}"/>
    <cellStyle name="SAPBEXHLevel3 6 2 2" xfId="12688" xr:uid="{00000000-0005-0000-0000-0000F76F0000}"/>
    <cellStyle name="SAPBEXHLevel3 6 2 3" xfId="18964" xr:uid="{00000000-0005-0000-0000-0000F86F0000}"/>
    <cellStyle name="SAPBEXHLevel3 6 2 4" xfId="38257" xr:uid="{00000000-0005-0000-0000-0000F96F0000}"/>
    <cellStyle name="SAPBEXHLevel3 6 2 5" xfId="45175" xr:uid="{00000000-0005-0000-0000-0000FA6F0000}"/>
    <cellStyle name="SAPBEXHLevel3 6 2 6" xfId="49602" xr:uid="{00000000-0005-0000-0000-0000FB6F0000}"/>
    <cellStyle name="SAPBEXHLevel3 6 3" xfId="11767" xr:uid="{00000000-0005-0000-0000-0000FC6F0000}"/>
    <cellStyle name="SAPBEXHLevel3 6 3 2" xfId="19226" xr:uid="{00000000-0005-0000-0000-0000FD6F0000}"/>
    <cellStyle name="SAPBEXHLevel3 6 3 3" xfId="25858" xr:uid="{00000000-0005-0000-0000-0000FE6F0000}"/>
    <cellStyle name="SAPBEXHLevel3 6 4" xfId="9588" xr:uid="{00000000-0005-0000-0000-0000FF6F0000}"/>
    <cellStyle name="SAPBEXHLevel3 6 5" xfId="11457" xr:uid="{00000000-0005-0000-0000-000000700000}"/>
    <cellStyle name="SAPBEXHLevel3 6 6" xfId="34591" xr:uid="{00000000-0005-0000-0000-000001700000}"/>
    <cellStyle name="SAPBEXHLevel3 6 7" xfId="41629" xr:uid="{00000000-0005-0000-0000-000002700000}"/>
    <cellStyle name="SAPBEXHLevel3 6 8" xfId="53110" xr:uid="{00000000-0005-0000-0000-000003700000}"/>
    <cellStyle name="SAPBEXHLevel3 7" xfId="1138" xr:uid="{00000000-0005-0000-0000-000004700000}"/>
    <cellStyle name="SAPBEXHLevel3 7 2" xfId="10768" xr:uid="{00000000-0005-0000-0000-000005700000}"/>
    <cellStyle name="SAPBEXHLevel3 7 2 2" xfId="9063" xr:uid="{00000000-0005-0000-0000-000006700000}"/>
    <cellStyle name="SAPBEXHLevel3 7 2 3" xfId="38701" xr:uid="{00000000-0005-0000-0000-000007700000}"/>
    <cellStyle name="SAPBEXHLevel3 7 2 4" xfId="45619" xr:uid="{00000000-0005-0000-0000-000008700000}"/>
    <cellStyle name="SAPBEXHLevel3 7 2 5" xfId="49350" xr:uid="{00000000-0005-0000-0000-000009700000}"/>
    <cellStyle name="SAPBEXHLevel3 7 3" xfId="11923" xr:uid="{00000000-0005-0000-0000-00000A700000}"/>
    <cellStyle name="SAPBEXHLevel3 7 3 2" xfId="19382" xr:uid="{00000000-0005-0000-0000-00000B700000}"/>
    <cellStyle name="SAPBEXHLevel3 7 3 3" xfId="26010" xr:uid="{00000000-0005-0000-0000-00000C700000}"/>
    <cellStyle name="SAPBEXHLevel3 7 4" xfId="9806" xr:uid="{00000000-0005-0000-0000-00000D700000}"/>
    <cellStyle name="SAPBEXHLevel3 7 5" xfId="12497" xr:uid="{00000000-0005-0000-0000-00000E700000}"/>
    <cellStyle name="SAPBEXHLevel3 7 6" xfId="35036" xr:uid="{00000000-0005-0000-0000-00000F700000}"/>
    <cellStyle name="SAPBEXHLevel3 7 7" xfId="42073" xr:uid="{00000000-0005-0000-0000-000010700000}"/>
    <cellStyle name="SAPBEXHLevel3 7 8" xfId="54056" xr:uid="{00000000-0005-0000-0000-000011700000}"/>
    <cellStyle name="SAPBEXHLevel3 8" xfId="1285" xr:uid="{00000000-0005-0000-0000-000012700000}"/>
    <cellStyle name="SAPBEXHLevel3 8 2" xfId="10155" xr:uid="{00000000-0005-0000-0000-000013700000}"/>
    <cellStyle name="SAPBEXHLevel3 8 2 2" xfId="11179" xr:uid="{00000000-0005-0000-0000-000014700000}"/>
    <cellStyle name="SAPBEXHLevel3 8 2 3" xfId="38936" xr:uid="{00000000-0005-0000-0000-000015700000}"/>
    <cellStyle name="SAPBEXHLevel3 8 2 4" xfId="45854" xr:uid="{00000000-0005-0000-0000-000016700000}"/>
    <cellStyle name="SAPBEXHLevel3 8 2 5" xfId="49362" xr:uid="{00000000-0005-0000-0000-000017700000}"/>
    <cellStyle name="SAPBEXHLevel3 8 3" xfId="10911" xr:uid="{00000000-0005-0000-0000-000018700000}"/>
    <cellStyle name="SAPBEXHLevel3 8 3 2" xfId="9023" xr:uid="{00000000-0005-0000-0000-000019700000}"/>
    <cellStyle name="SAPBEXHLevel3 8 4" xfId="12056" xr:uid="{00000000-0005-0000-0000-00001A700000}"/>
    <cellStyle name="SAPBEXHLevel3 8 4 2" xfId="19515" xr:uid="{00000000-0005-0000-0000-00001B700000}"/>
    <cellStyle name="SAPBEXHLevel3 8 4 3" xfId="26139" xr:uid="{00000000-0005-0000-0000-00001C700000}"/>
    <cellStyle name="SAPBEXHLevel3 8 5" xfId="9952" xr:uid="{00000000-0005-0000-0000-00001D700000}"/>
    <cellStyle name="SAPBEXHLevel3 8 6" xfId="13206" xr:uid="{00000000-0005-0000-0000-00001E700000}"/>
    <cellStyle name="SAPBEXHLevel3 8 7" xfId="35273" xr:uid="{00000000-0005-0000-0000-00001F700000}"/>
    <cellStyle name="SAPBEXHLevel3 8 8" xfId="42308" xr:uid="{00000000-0005-0000-0000-000020700000}"/>
    <cellStyle name="SAPBEXHLevel3 8 9" xfId="52515" xr:uid="{00000000-0005-0000-0000-000021700000}"/>
    <cellStyle name="SAPBEXHLevel3 9" xfId="1475" xr:uid="{00000000-0005-0000-0000-000022700000}"/>
    <cellStyle name="SAPBEXHLevel3 9 2" xfId="12136" xr:uid="{00000000-0005-0000-0000-000023700000}"/>
    <cellStyle name="SAPBEXHLevel3 9 2 2" xfId="19595" xr:uid="{00000000-0005-0000-0000-000024700000}"/>
    <cellStyle name="SAPBEXHLevel3 9 2 3" xfId="26218" xr:uid="{00000000-0005-0000-0000-000025700000}"/>
    <cellStyle name="SAPBEXHLevel3 9 2 4" xfId="39272" xr:uid="{00000000-0005-0000-0000-000026700000}"/>
    <cellStyle name="SAPBEXHLevel3 9 2 5" xfId="46190" xr:uid="{00000000-0005-0000-0000-000027700000}"/>
    <cellStyle name="SAPBEXHLevel3 9 2 6" xfId="49752" xr:uid="{00000000-0005-0000-0000-000028700000}"/>
    <cellStyle name="SAPBEXHLevel3 9 3" xfId="11027" xr:uid="{00000000-0005-0000-0000-000029700000}"/>
    <cellStyle name="SAPBEXHLevel3 9 4" xfId="18681" xr:uid="{00000000-0005-0000-0000-00002A700000}"/>
    <cellStyle name="SAPBEXHLevel3 9 5" xfId="35636" xr:uid="{00000000-0005-0000-0000-00002B700000}"/>
    <cellStyle name="SAPBEXHLevel3 9 6" xfId="42644" xr:uid="{00000000-0005-0000-0000-00002C700000}"/>
    <cellStyle name="SAPBEXHLevel3 9 7" xfId="54408" xr:uid="{00000000-0005-0000-0000-00002D700000}"/>
    <cellStyle name="SAPBEXHLevel3X" xfId="275" xr:uid="{00000000-0005-0000-0000-00002E700000}"/>
    <cellStyle name="SAPBEXHLevel3X 10" xfId="1903" xr:uid="{00000000-0005-0000-0000-00002F700000}"/>
    <cellStyle name="SAPBEXHLevel3X 10 2" xfId="12257" xr:uid="{00000000-0005-0000-0000-000030700000}"/>
    <cellStyle name="SAPBEXHLevel3X 10 2 2" xfId="19716" xr:uid="{00000000-0005-0000-0000-000031700000}"/>
    <cellStyle name="SAPBEXHLevel3X 10 2 3" xfId="26339" xr:uid="{00000000-0005-0000-0000-000032700000}"/>
    <cellStyle name="SAPBEXHLevel3X 10 2 4" xfId="40341" xr:uid="{00000000-0005-0000-0000-000033700000}"/>
    <cellStyle name="SAPBEXHLevel3X 10 2 5" xfId="47259" xr:uid="{00000000-0005-0000-0000-000034700000}"/>
    <cellStyle name="SAPBEXHLevel3X 10 2 6" xfId="47773" xr:uid="{00000000-0005-0000-0000-000035700000}"/>
    <cellStyle name="SAPBEXHLevel3X 10 3" xfId="11325" xr:uid="{00000000-0005-0000-0000-000036700000}"/>
    <cellStyle name="SAPBEXHLevel3X 10 4" xfId="18860" xr:uid="{00000000-0005-0000-0000-000037700000}"/>
    <cellStyle name="SAPBEXHLevel3X 10 5" xfId="36757" xr:uid="{00000000-0005-0000-0000-000038700000}"/>
    <cellStyle name="SAPBEXHLevel3X 10 6" xfId="43713" xr:uid="{00000000-0005-0000-0000-000039700000}"/>
    <cellStyle name="SAPBEXHLevel3X 10 7" xfId="51330" xr:uid="{00000000-0005-0000-0000-00003A700000}"/>
    <cellStyle name="SAPBEXHLevel3X 11" xfId="2116" xr:uid="{00000000-0005-0000-0000-00003B700000}"/>
    <cellStyle name="SAPBEXHLevel3X 11 2" xfId="12380" xr:uid="{00000000-0005-0000-0000-00003C700000}"/>
    <cellStyle name="SAPBEXHLevel3X 11 2 2" xfId="19837" xr:uid="{00000000-0005-0000-0000-00003D700000}"/>
    <cellStyle name="SAPBEXHLevel3X 11 2 3" xfId="26459" xr:uid="{00000000-0005-0000-0000-00003E700000}"/>
    <cellStyle name="SAPBEXHLevel3X 11 3" xfId="10252" xr:uid="{00000000-0005-0000-0000-00003F700000}"/>
    <cellStyle name="SAPBEXHLevel3X 11 4" xfId="11437" xr:uid="{00000000-0005-0000-0000-000040700000}"/>
    <cellStyle name="SAPBEXHLevel3X 11 5" xfId="20499" xr:uid="{00000000-0005-0000-0000-000041700000}"/>
    <cellStyle name="SAPBEXHLevel3X 11 6" xfId="37011" xr:uid="{00000000-0005-0000-0000-000042700000}"/>
    <cellStyle name="SAPBEXHLevel3X 11 7" xfId="43957" xr:uid="{00000000-0005-0000-0000-000043700000}"/>
    <cellStyle name="SAPBEXHLevel3X 11 8" xfId="54316" xr:uid="{00000000-0005-0000-0000-000044700000}"/>
    <cellStyle name="SAPBEXHLevel3X 12" xfId="2271" xr:uid="{00000000-0005-0000-0000-000045700000}"/>
    <cellStyle name="SAPBEXHLevel3X 12 2" xfId="12524" xr:uid="{00000000-0005-0000-0000-000046700000}"/>
    <cellStyle name="SAPBEXHLevel3X 12 3" xfId="19961" xr:uid="{00000000-0005-0000-0000-000047700000}"/>
    <cellStyle name="SAPBEXHLevel3X 12 4" xfId="26579" xr:uid="{00000000-0005-0000-0000-000048700000}"/>
    <cellStyle name="SAPBEXHLevel3X 13" xfId="2432" xr:uid="{00000000-0005-0000-0000-000049700000}"/>
    <cellStyle name="SAPBEXHLevel3X 13 2" xfId="12672" xr:uid="{00000000-0005-0000-0000-00004A700000}"/>
    <cellStyle name="SAPBEXHLevel3X 13 3" xfId="20084" xr:uid="{00000000-0005-0000-0000-00004B700000}"/>
    <cellStyle name="SAPBEXHLevel3X 13 4" xfId="26699" xr:uid="{00000000-0005-0000-0000-00004C700000}"/>
    <cellStyle name="SAPBEXHLevel3X 14" xfId="3438" xr:uid="{00000000-0005-0000-0000-00004D700000}"/>
    <cellStyle name="SAPBEXHLevel3X 14 2" xfId="13389" xr:uid="{00000000-0005-0000-0000-00004E700000}"/>
    <cellStyle name="SAPBEXHLevel3X 14 3" xfId="20560" xr:uid="{00000000-0005-0000-0000-00004F700000}"/>
    <cellStyle name="SAPBEXHLevel3X 14 4" xfId="27068" xr:uid="{00000000-0005-0000-0000-000050700000}"/>
    <cellStyle name="SAPBEXHLevel3X 15" xfId="3605" xr:uid="{00000000-0005-0000-0000-000051700000}"/>
    <cellStyle name="SAPBEXHLevel3X 15 2" xfId="13530" xr:uid="{00000000-0005-0000-0000-000052700000}"/>
    <cellStyle name="SAPBEXHLevel3X 15 3" xfId="20692" xr:uid="{00000000-0005-0000-0000-000053700000}"/>
    <cellStyle name="SAPBEXHLevel3X 15 4" xfId="27191" xr:uid="{00000000-0005-0000-0000-000054700000}"/>
    <cellStyle name="SAPBEXHLevel3X 16" xfId="4307" xr:uid="{00000000-0005-0000-0000-000055700000}"/>
    <cellStyle name="SAPBEXHLevel3X 16 2" xfId="14170" xr:uid="{00000000-0005-0000-0000-000056700000}"/>
    <cellStyle name="SAPBEXHLevel3X 16 3" xfId="21232" xr:uid="{00000000-0005-0000-0000-000057700000}"/>
    <cellStyle name="SAPBEXHLevel3X 16 4" xfId="27706" xr:uid="{00000000-0005-0000-0000-000058700000}"/>
    <cellStyle name="SAPBEXHLevel3X 17" xfId="4915" xr:uid="{00000000-0005-0000-0000-000059700000}"/>
    <cellStyle name="SAPBEXHLevel3X 17 2" xfId="14773" xr:uid="{00000000-0005-0000-0000-00005A700000}"/>
    <cellStyle name="SAPBEXHLevel3X 17 3" xfId="21821" xr:uid="{00000000-0005-0000-0000-00005B700000}"/>
    <cellStyle name="SAPBEXHLevel3X 17 4" xfId="28286" xr:uid="{00000000-0005-0000-0000-00005C700000}"/>
    <cellStyle name="SAPBEXHLevel3X 18" xfId="5097" xr:uid="{00000000-0005-0000-0000-00005D700000}"/>
    <cellStyle name="SAPBEXHLevel3X 18 2" xfId="14954" xr:uid="{00000000-0005-0000-0000-00005E700000}"/>
    <cellStyle name="SAPBEXHLevel3X 18 3" xfId="21999" xr:uid="{00000000-0005-0000-0000-00005F700000}"/>
    <cellStyle name="SAPBEXHLevel3X 18 4" xfId="28462" xr:uid="{00000000-0005-0000-0000-000060700000}"/>
    <cellStyle name="SAPBEXHLevel3X 19" xfId="4674" xr:uid="{00000000-0005-0000-0000-000061700000}"/>
    <cellStyle name="SAPBEXHLevel3X 19 2" xfId="14536" xr:uid="{00000000-0005-0000-0000-000062700000}"/>
    <cellStyle name="SAPBEXHLevel3X 19 3" xfId="21588" xr:uid="{00000000-0005-0000-0000-000063700000}"/>
    <cellStyle name="SAPBEXHLevel3X 19 4" xfId="28058" xr:uid="{00000000-0005-0000-0000-000064700000}"/>
    <cellStyle name="SAPBEXHLevel3X 2" xfId="509" xr:uid="{00000000-0005-0000-0000-000065700000}"/>
    <cellStyle name="SAPBEXHLevel3X 2 10" xfId="2494" xr:uid="{00000000-0005-0000-0000-000066700000}"/>
    <cellStyle name="SAPBEXHLevel3X 2 10 2" xfId="12733" xr:uid="{00000000-0005-0000-0000-000067700000}"/>
    <cellStyle name="SAPBEXHLevel3X 2 10 3" xfId="20142" xr:uid="{00000000-0005-0000-0000-000068700000}"/>
    <cellStyle name="SAPBEXHLevel3X 2 10 4" xfId="26756" xr:uid="{00000000-0005-0000-0000-000069700000}"/>
    <cellStyle name="SAPBEXHLevel3X 2 11" xfId="3500" xr:uid="{00000000-0005-0000-0000-00006A700000}"/>
    <cellStyle name="SAPBEXHLevel3X 2 11 2" xfId="13449" xr:uid="{00000000-0005-0000-0000-00006B700000}"/>
    <cellStyle name="SAPBEXHLevel3X 2 11 3" xfId="20618" xr:uid="{00000000-0005-0000-0000-00006C700000}"/>
    <cellStyle name="SAPBEXHLevel3X 2 11 4" xfId="27125" xr:uid="{00000000-0005-0000-0000-00006D700000}"/>
    <cellStyle name="SAPBEXHLevel3X 2 12" xfId="3669" xr:uid="{00000000-0005-0000-0000-00006E700000}"/>
    <cellStyle name="SAPBEXHLevel3X 2 12 2" xfId="13594" xr:uid="{00000000-0005-0000-0000-00006F700000}"/>
    <cellStyle name="SAPBEXHLevel3X 2 12 3" xfId="20755" xr:uid="{00000000-0005-0000-0000-000070700000}"/>
    <cellStyle name="SAPBEXHLevel3X 2 12 4" xfId="27254" xr:uid="{00000000-0005-0000-0000-000071700000}"/>
    <cellStyle name="SAPBEXHLevel3X 2 13" xfId="4409" xr:uid="{00000000-0005-0000-0000-000072700000}"/>
    <cellStyle name="SAPBEXHLevel3X 2 13 2" xfId="14271" xr:uid="{00000000-0005-0000-0000-000073700000}"/>
    <cellStyle name="SAPBEXHLevel3X 2 13 3" xfId="21331" xr:uid="{00000000-0005-0000-0000-000074700000}"/>
    <cellStyle name="SAPBEXHLevel3X 2 13 4" xfId="27805" xr:uid="{00000000-0005-0000-0000-000075700000}"/>
    <cellStyle name="SAPBEXHLevel3X 2 14" xfId="4779" xr:uid="{00000000-0005-0000-0000-000076700000}"/>
    <cellStyle name="SAPBEXHLevel3X 2 14 2" xfId="14641" xr:uid="{00000000-0005-0000-0000-000077700000}"/>
    <cellStyle name="SAPBEXHLevel3X 2 14 3" xfId="21690" xr:uid="{00000000-0005-0000-0000-000078700000}"/>
    <cellStyle name="SAPBEXHLevel3X 2 14 4" xfId="28159" xr:uid="{00000000-0005-0000-0000-000079700000}"/>
    <cellStyle name="SAPBEXHLevel3X 2 15" xfId="4802" xr:uid="{00000000-0005-0000-0000-00007A700000}"/>
    <cellStyle name="SAPBEXHLevel3X 2 15 2" xfId="14664" xr:uid="{00000000-0005-0000-0000-00007B700000}"/>
    <cellStyle name="SAPBEXHLevel3X 2 15 3" xfId="21713" xr:uid="{00000000-0005-0000-0000-00007C700000}"/>
    <cellStyle name="SAPBEXHLevel3X 2 15 4" xfId="28181" xr:uid="{00000000-0005-0000-0000-00007D700000}"/>
    <cellStyle name="SAPBEXHLevel3X 2 16" xfId="5160" xr:uid="{00000000-0005-0000-0000-00007E700000}"/>
    <cellStyle name="SAPBEXHLevel3X 2 16 2" xfId="15017" xr:uid="{00000000-0005-0000-0000-00007F700000}"/>
    <cellStyle name="SAPBEXHLevel3X 2 16 3" xfId="22059" xr:uid="{00000000-0005-0000-0000-000080700000}"/>
    <cellStyle name="SAPBEXHLevel3X 2 16 4" xfId="28522" xr:uid="{00000000-0005-0000-0000-000081700000}"/>
    <cellStyle name="SAPBEXHLevel3X 2 17" xfId="5761" xr:uid="{00000000-0005-0000-0000-000082700000}"/>
    <cellStyle name="SAPBEXHLevel3X 2 17 2" xfId="15615" xr:uid="{00000000-0005-0000-0000-000083700000}"/>
    <cellStyle name="SAPBEXHLevel3X 2 17 3" xfId="22643" xr:uid="{00000000-0005-0000-0000-000084700000}"/>
    <cellStyle name="SAPBEXHLevel3X 2 17 4" xfId="29104" xr:uid="{00000000-0005-0000-0000-000085700000}"/>
    <cellStyle name="SAPBEXHLevel3X 2 18" xfId="5604" xr:uid="{00000000-0005-0000-0000-000086700000}"/>
    <cellStyle name="SAPBEXHLevel3X 2 18 2" xfId="15459" xr:uid="{00000000-0005-0000-0000-000087700000}"/>
    <cellStyle name="SAPBEXHLevel3X 2 18 3" xfId="22492" xr:uid="{00000000-0005-0000-0000-000088700000}"/>
    <cellStyle name="SAPBEXHLevel3X 2 18 4" xfId="28953" xr:uid="{00000000-0005-0000-0000-000089700000}"/>
    <cellStyle name="SAPBEXHLevel3X 2 19" xfId="5925" xr:uid="{00000000-0005-0000-0000-00008A700000}"/>
    <cellStyle name="SAPBEXHLevel3X 2 19 2" xfId="15777" xr:uid="{00000000-0005-0000-0000-00008B700000}"/>
    <cellStyle name="SAPBEXHLevel3X 2 19 3" xfId="22802" xr:uid="{00000000-0005-0000-0000-00008C700000}"/>
    <cellStyle name="SAPBEXHLevel3X 2 19 4" xfId="29263" xr:uid="{00000000-0005-0000-0000-00008D700000}"/>
    <cellStyle name="SAPBEXHLevel3X 2 2" xfId="686" xr:uid="{00000000-0005-0000-0000-00008E700000}"/>
    <cellStyle name="SAPBEXHLevel3X 2 2 10" xfId="5376" xr:uid="{00000000-0005-0000-0000-00008F700000}"/>
    <cellStyle name="SAPBEXHLevel3X 2 2 10 2" xfId="15233" xr:uid="{00000000-0005-0000-0000-000090700000}"/>
    <cellStyle name="SAPBEXHLevel3X 2 2 10 2 2" xfId="38594" xr:uid="{00000000-0005-0000-0000-000091700000}"/>
    <cellStyle name="SAPBEXHLevel3X 2 2 10 2 3" xfId="45512" xr:uid="{00000000-0005-0000-0000-000092700000}"/>
    <cellStyle name="SAPBEXHLevel3X 2 2 10 2 4" xfId="50080" xr:uid="{00000000-0005-0000-0000-000093700000}"/>
    <cellStyle name="SAPBEXHLevel3X 2 2 10 3" xfId="22274" xr:uid="{00000000-0005-0000-0000-000094700000}"/>
    <cellStyle name="SAPBEXHLevel3X 2 2 10 4" xfId="28736" xr:uid="{00000000-0005-0000-0000-000095700000}"/>
    <cellStyle name="SAPBEXHLevel3X 2 2 10 5" xfId="34928" xr:uid="{00000000-0005-0000-0000-000096700000}"/>
    <cellStyle name="SAPBEXHLevel3X 2 2 10 6" xfId="41966" xr:uid="{00000000-0005-0000-0000-000097700000}"/>
    <cellStyle name="SAPBEXHLevel3X 2 2 10 7" xfId="52293" xr:uid="{00000000-0005-0000-0000-000098700000}"/>
    <cellStyle name="SAPBEXHLevel3X 2 2 11" xfId="6603" xr:uid="{00000000-0005-0000-0000-000099700000}"/>
    <cellStyle name="SAPBEXHLevel3X 2 2 11 2" xfId="16446" xr:uid="{00000000-0005-0000-0000-00009A700000}"/>
    <cellStyle name="SAPBEXHLevel3X 2 2 11 2 2" xfId="39007" xr:uid="{00000000-0005-0000-0000-00009B700000}"/>
    <cellStyle name="SAPBEXHLevel3X 2 2 11 2 3" xfId="45925" xr:uid="{00000000-0005-0000-0000-00009C700000}"/>
    <cellStyle name="SAPBEXHLevel3X 2 2 11 2 4" xfId="50027" xr:uid="{00000000-0005-0000-0000-00009D700000}"/>
    <cellStyle name="SAPBEXHLevel3X 2 2 11 3" xfId="23450" xr:uid="{00000000-0005-0000-0000-00009E700000}"/>
    <cellStyle name="SAPBEXHLevel3X 2 2 11 4" xfId="29899" xr:uid="{00000000-0005-0000-0000-00009F700000}"/>
    <cellStyle name="SAPBEXHLevel3X 2 2 11 5" xfId="35344" xr:uid="{00000000-0005-0000-0000-0000A0700000}"/>
    <cellStyle name="SAPBEXHLevel3X 2 2 11 6" xfId="42379" xr:uid="{00000000-0005-0000-0000-0000A1700000}"/>
    <cellStyle name="SAPBEXHLevel3X 2 2 11 7" xfId="51077" xr:uid="{00000000-0005-0000-0000-0000A2700000}"/>
    <cellStyle name="SAPBEXHLevel3X 2 2 12" xfId="5514" xr:uid="{00000000-0005-0000-0000-0000A3700000}"/>
    <cellStyle name="SAPBEXHLevel3X 2 2 12 2" xfId="15370" xr:uid="{00000000-0005-0000-0000-0000A4700000}"/>
    <cellStyle name="SAPBEXHLevel3X 2 2 12 2 2" xfId="38807" xr:uid="{00000000-0005-0000-0000-0000A5700000}"/>
    <cellStyle name="SAPBEXHLevel3X 2 2 12 2 3" xfId="45725" xr:uid="{00000000-0005-0000-0000-0000A6700000}"/>
    <cellStyle name="SAPBEXHLevel3X 2 2 12 2 4" xfId="49816" xr:uid="{00000000-0005-0000-0000-0000A7700000}"/>
    <cellStyle name="SAPBEXHLevel3X 2 2 12 3" xfId="22406" xr:uid="{00000000-0005-0000-0000-0000A8700000}"/>
    <cellStyle name="SAPBEXHLevel3X 2 2 12 4" xfId="28868" xr:uid="{00000000-0005-0000-0000-0000A9700000}"/>
    <cellStyle name="SAPBEXHLevel3X 2 2 12 5" xfId="35143" xr:uid="{00000000-0005-0000-0000-0000AA700000}"/>
    <cellStyle name="SAPBEXHLevel3X 2 2 12 6" xfId="42179" xr:uid="{00000000-0005-0000-0000-0000AB700000}"/>
    <cellStyle name="SAPBEXHLevel3X 2 2 12 7" xfId="51770" xr:uid="{00000000-0005-0000-0000-0000AC700000}"/>
    <cellStyle name="SAPBEXHLevel3X 2 2 13" xfId="5802" xr:uid="{00000000-0005-0000-0000-0000AD700000}"/>
    <cellStyle name="SAPBEXHLevel3X 2 2 13 2" xfId="15655" xr:uid="{00000000-0005-0000-0000-0000AE700000}"/>
    <cellStyle name="SAPBEXHLevel3X 2 2 13 2 2" xfId="39875" xr:uid="{00000000-0005-0000-0000-0000AF700000}"/>
    <cellStyle name="SAPBEXHLevel3X 2 2 13 2 3" xfId="46793" xr:uid="{00000000-0005-0000-0000-0000B0700000}"/>
    <cellStyle name="SAPBEXHLevel3X 2 2 13 2 4" xfId="49589" xr:uid="{00000000-0005-0000-0000-0000B1700000}"/>
    <cellStyle name="SAPBEXHLevel3X 2 2 13 3" xfId="22682" xr:uid="{00000000-0005-0000-0000-0000B2700000}"/>
    <cellStyle name="SAPBEXHLevel3X 2 2 13 4" xfId="29143" xr:uid="{00000000-0005-0000-0000-0000B3700000}"/>
    <cellStyle name="SAPBEXHLevel3X 2 2 13 5" xfId="36260" xr:uid="{00000000-0005-0000-0000-0000B4700000}"/>
    <cellStyle name="SAPBEXHLevel3X 2 2 13 6" xfId="43247" xr:uid="{00000000-0005-0000-0000-0000B5700000}"/>
    <cellStyle name="SAPBEXHLevel3X 2 2 13 7" xfId="52504" xr:uid="{00000000-0005-0000-0000-0000B6700000}"/>
    <cellStyle name="SAPBEXHLevel3X 2 2 14" xfId="5706" xr:uid="{00000000-0005-0000-0000-0000B7700000}"/>
    <cellStyle name="SAPBEXHLevel3X 2 2 14 2" xfId="15561" xr:uid="{00000000-0005-0000-0000-0000B8700000}"/>
    <cellStyle name="SAPBEXHLevel3X 2 2 14 2 2" xfId="39181" xr:uid="{00000000-0005-0000-0000-0000B9700000}"/>
    <cellStyle name="SAPBEXHLevel3X 2 2 14 2 3" xfId="46099" xr:uid="{00000000-0005-0000-0000-0000BA700000}"/>
    <cellStyle name="SAPBEXHLevel3X 2 2 14 2 4" xfId="47979" xr:uid="{00000000-0005-0000-0000-0000BB700000}"/>
    <cellStyle name="SAPBEXHLevel3X 2 2 14 3" xfId="22589" xr:uid="{00000000-0005-0000-0000-0000BC700000}"/>
    <cellStyle name="SAPBEXHLevel3X 2 2 14 4" xfId="29050" xr:uid="{00000000-0005-0000-0000-0000BD700000}"/>
    <cellStyle name="SAPBEXHLevel3X 2 2 14 5" xfId="35545" xr:uid="{00000000-0005-0000-0000-0000BE700000}"/>
    <cellStyle name="SAPBEXHLevel3X 2 2 14 6" xfId="42553" xr:uid="{00000000-0005-0000-0000-0000BF700000}"/>
    <cellStyle name="SAPBEXHLevel3X 2 2 14 7" xfId="51174" xr:uid="{00000000-0005-0000-0000-0000C0700000}"/>
    <cellStyle name="SAPBEXHLevel3X 2 2 15" xfId="7040" xr:uid="{00000000-0005-0000-0000-0000C1700000}"/>
    <cellStyle name="SAPBEXHLevel3X 2 2 15 2" xfId="16830" xr:uid="{00000000-0005-0000-0000-0000C2700000}"/>
    <cellStyle name="SAPBEXHLevel3X 2 2 15 2 2" xfId="39735" xr:uid="{00000000-0005-0000-0000-0000C3700000}"/>
    <cellStyle name="SAPBEXHLevel3X 2 2 15 2 3" xfId="46653" xr:uid="{00000000-0005-0000-0000-0000C4700000}"/>
    <cellStyle name="SAPBEXHLevel3X 2 2 15 2 4" xfId="49535" xr:uid="{00000000-0005-0000-0000-0000C5700000}"/>
    <cellStyle name="SAPBEXHLevel3X 2 2 15 3" xfId="23796" xr:uid="{00000000-0005-0000-0000-0000C6700000}"/>
    <cellStyle name="SAPBEXHLevel3X 2 2 15 4" xfId="30232" xr:uid="{00000000-0005-0000-0000-0000C7700000}"/>
    <cellStyle name="SAPBEXHLevel3X 2 2 15 5" xfId="36112" xr:uid="{00000000-0005-0000-0000-0000C8700000}"/>
    <cellStyle name="SAPBEXHLevel3X 2 2 15 6" xfId="43107" xr:uid="{00000000-0005-0000-0000-0000C9700000}"/>
    <cellStyle name="SAPBEXHLevel3X 2 2 15 7" xfId="50579" xr:uid="{00000000-0005-0000-0000-0000CA700000}"/>
    <cellStyle name="SAPBEXHLevel3X 2 2 16" xfId="5904" xr:uid="{00000000-0005-0000-0000-0000CB700000}"/>
    <cellStyle name="SAPBEXHLevel3X 2 2 16 2" xfId="15757" xr:uid="{00000000-0005-0000-0000-0000CC700000}"/>
    <cellStyle name="SAPBEXHLevel3X 2 2 16 2 2" xfId="39468" xr:uid="{00000000-0005-0000-0000-0000CD700000}"/>
    <cellStyle name="SAPBEXHLevel3X 2 2 16 2 3" xfId="46386" xr:uid="{00000000-0005-0000-0000-0000CE700000}"/>
    <cellStyle name="SAPBEXHLevel3X 2 2 16 2 4" xfId="49448" xr:uid="{00000000-0005-0000-0000-0000CF700000}"/>
    <cellStyle name="SAPBEXHLevel3X 2 2 16 3" xfId="22782" xr:uid="{00000000-0005-0000-0000-0000D0700000}"/>
    <cellStyle name="SAPBEXHLevel3X 2 2 16 4" xfId="29243" xr:uid="{00000000-0005-0000-0000-0000D1700000}"/>
    <cellStyle name="SAPBEXHLevel3X 2 2 16 5" xfId="35836" xr:uid="{00000000-0005-0000-0000-0000D2700000}"/>
    <cellStyle name="SAPBEXHLevel3X 2 2 16 6" xfId="42840" xr:uid="{00000000-0005-0000-0000-0000D3700000}"/>
    <cellStyle name="SAPBEXHLevel3X 2 2 16 7" xfId="53337" xr:uid="{00000000-0005-0000-0000-0000D4700000}"/>
    <cellStyle name="SAPBEXHLevel3X 2 2 17" xfId="6294" xr:uid="{00000000-0005-0000-0000-0000D5700000}"/>
    <cellStyle name="SAPBEXHLevel3X 2 2 17 2" xfId="16139" xr:uid="{00000000-0005-0000-0000-0000D6700000}"/>
    <cellStyle name="SAPBEXHLevel3X 2 2 17 2 2" xfId="39236" xr:uid="{00000000-0005-0000-0000-0000D7700000}"/>
    <cellStyle name="SAPBEXHLevel3X 2 2 17 2 3" xfId="46154" xr:uid="{00000000-0005-0000-0000-0000D8700000}"/>
    <cellStyle name="SAPBEXHLevel3X 2 2 17 2 4" xfId="48489" xr:uid="{00000000-0005-0000-0000-0000D9700000}"/>
    <cellStyle name="SAPBEXHLevel3X 2 2 17 3" xfId="23148" xr:uid="{00000000-0005-0000-0000-0000DA700000}"/>
    <cellStyle name="SAPBEXHLevel3X 2 2 17 4" xfId="29602" xr:uid="{00000000-0005-0000-0000-0000DB700000}"/>
    <cellStyle name="SAPBEXHLevel3X 2 2 17 5" xfId="35600" xr:uid="{00000000-0005-0000-0000-0000DC700000}"/>
    <cellStyle name="SAPBEXHLevel3X 2 2 17 6" xfId="42608" xr:uid="{00000000-0005-0000-0000-0000DD700000}"/>
    <cellStyle name="SAPBEXHLevel3X 2 2 17 7" xfId="51489" xr:uid="{00000000-0005-0000-0000-0000DE700000}"/>
    <cellStyle name="SAPBEXHLevel3X 2 2 18" xfId="6267" xr:uid="{00000000-0005-0000-0000-0000DF700000}"/>
    <cellStyle name="SAPBEXHLevel3X 2 2 18 2" xfId="16113" xr:uid="{00000000-0005-0000-0000-0000E0700000}"/>
    <cellStyle name="SAPBEXHLevel3X 2 2 18 2 2" xfId="39746" xr:uid="{00000000-0005-0000-0000-0000E1700000}"/>
    <cellStyle name="SAPBEXHLevel3X 2 2 18 2 3" xfId="46664" xr:uid="{00000000-0005-0000-0000-0000E2700000}"/>
    <cellStyle name="SAPBEXHLevel3X 2 2 18 2 4" xfId="48853" xr:uid="{00000000-0005-0000-0000-0000E3700000}"/>
    <cellStyle name="SAPBEXHLevel3X 2 2 18 3" xfId="23122" xr:uid="{00000000-0005-0000-0000-0000E4700000}"/>
    <cellStyle name="SAPBEXHLevel3X 2 2 18 4" xfId="29578" xr:uid="{00000000-0005-0000-0000-0000E5700000}"/>
    <cellStyle name="SAPBEXHLevel3X 2 2 18 5" xfId="36124" xr:uid="{00000000-0005-0000-0000-0000E6700000}"/>
    <cellStyle name="SAPBEXHLevel3X 2 2 18 6" xfId="43118" xr:uid="{00000000-0005-0000-0000-0000E7700000}"/>
    <cellStyle name="SAPBEXHLevel3X 2 2 18 7" xfId="54334" xr:uid="{00000000-0005-0000-0000-0000E8700000}"/>
    <cellStyle name="SAPBEXHLevel3X 2 2 19" xfId="7511" xr:uid="{00000000-0005-0000-0000-0000E9700000}"/>
    <cellStyle name="SAPBEXHLevel3X 2 2 19 2" xfId="17296" xr:uid="{00000000-0005-0000-0000-0000EA700000}"/>
    <cellStyle name="SAPBEXHLevel3X 2 2 19 2 2" xfId="39790" xr:uid="{00000000-0005-0000-0000-0000EB700000}"/>
    <cellStyle name="SAPBEXHLevel3X 2 2 19 2 3" xfId="46708" xr:uid="{00000000-0005-0000-0000-0000EC700000}"/>
    <cellStyle name="SAPBEXHLevel3X 2 2 19 2 4" xfId="49829" xr:uid="{00000000-0005-0000-0000-0000ED700000}"/>
    <cellStyle name="SAPBEXHLevel3X 2 2 19 3" xfId="24258" xr:uid="{00000000-0005-0000-0000-0000EE700000}"/>
    <cellStyle name="SAPBEXHLevel3X 2 2 19 4" xfId="30686" xr:uid="{00000000-0005-0000-0000-0000EF700000}"/>
    <cellStyle name="SAPBEXHLevel3X 2 2 19 5" xfId="36171" xr:uid="{00000000-0005-0000-0000-0000F0700000}"/>
    <cellStyle name="SAPBEXHLevel3X 2 2 19 6" xfId="43162" xr:uid="{00000000-0005-0000-0000-0000F1700000}"/>
    <cellStyle name="SAPBEXHLevel3X 2 2 19 7" xfId="50656" xr:uid="{00000000-0005-0000-0000-0000F2700000}"/>
    <cellStyle name="SAPBEXHLevel3X 2 2 2" xfId="2680" xr:uid="{00000000-0005-0000-0000-0000F3700000}"/>
    <cellStyle name="SAPBEXHLevel3X 2 2 2 2" xfId="12913" xr:uid="{00000000-0005-0000-0000-0000F4700000}"/>
    <cellStyle name="SAPBEXHLevel3X 2 2 2 2 2" xfId="20316" xr:uid="{00000000-0005-0000-0000-0000F5700000}"/>
    <cellStyle name="SAPBEXHLevel3X 2 2 2 2 3" xfId="26926" xr:uid="{00000000-0005-0000-0000-0000F6700000}"/>
    <cellStyle name="SAPBEXHLevel3X 2 2 2 2 4" xfId="37262" xr:uid="{00000000-0005-0000-0000-0000F7700000}"/>
    <cellStyle name="SAPBEXHLevel3X 2 2 2 2 5" xfId="44208" xr:uid="{00000000-0005-0000-0000-0000F8700000}"/>
    <cellStyle name="SAPBEXHLevel3X 2 2 2 2 6" xfId="51281" xr:uid="{00000000-0005-0000-0000-0000F9700000}"/>
    <cellStyle name="SAPBEXHLevel3X 2 2 2 3" xfId="10505" xr:uid="{00000000-0005-0000-0000-0000FA700000}"/>
    <cellStyle name="SAPBEXHLevel3X 2 2 2 4" xfId="9469" xr:uid="{00000000-0005-0000-0000-0000FB700000}"/>
    <cellStyle name="SAPBEXHLevel3X 2 2 2 5" xfId="18796" xr:uid="{00000000-0005-0000-0000-0000FC700000}"/>
    <cellStyle name="SAPBEXHLevel3X 2 2 2 6" xfId="33514" xr:uid="{00000000-0005-0000-0000-0000FD700000}"/>
    <cellStyle name="SAPBEXHLevel3X 2 2 2 7" xfId="40650" xr:uid="{00000000-0005-0000-0000-0000FE700000}"/>
    <cellStyle name="SAPBEXHLevel3X 2 2 2 8" xfId="51320" xr:uid="{00000000-0005-0000-0000-0000FF700000}"/>
    <cellStyle name="SAPBEXHLevel3X 2 2 20" xfId="5833" xr:uid="{00000000-0005-0000-0000-000000710000}"/>
    <cellStyle name="SAPBEXHLevel3X 2 2 20 2" xfId="15686" xr:uid="{00000000-0005-0000-0000-000001710000}"/>
    <cellStyle name="SAPBEXHLevel3X 2 2 20 2 2" xfId="40032" xr:uid="{00000000-0005-0000-0000-000002710000}"/>
    <cellStyle name="SAPBEXHLevel3X 2 2 20 2 3" xfId="46950" xr:uid="{00000000-0005-0000-0000-000003710000}"/>
    <cellStyle name="SAPBEXHLevel3X 2 2 20 2 4" xfId="48529" xr:uid="{00000000-0005-0000-0000-000004710000}"/>
    <cellStyle name="SAPBEXHLevel3X 2 2 20 3" xfId="22712" xr:uid="{00000000-0005-0000-0000-000005710000}"/>
    <cellStyle name="SAPBEXHLevel3X 2 2 20 4" xfId="29173" xr:uid="{00000000-0005-0000-0000-000006710000}"/>
    <cellStyle name="SAPBEXHLevel3X 2 2 20 5" xfId="36447" xr:uid="{00000000-0005-0000-0000-000007710000}"/>
    <cellStyle name="SAPBEXHLevel3X 2 2 20 6" xfId="43404" xr:uid="{00000000-0005-0000-0000-000008710000}"/>
    <cellStyle name="SAPBEXHLevel3X 2 2 20 7" xfId="52845" xr:uid="{00000000-0005-0000-0000-000009710000}"/>
    <cellStyle name="SAPBEXHLevel3X 2 2 21" xfId="7001" xr:uid="{00000000-0005-0000-0000-00000A710000}"/>
    <cellStyle name="SAPBEXHLevel3X 2 2 21 2" xfId="16791" xr:uid="{00000000-0005-0000-0000-00000B710000}"/>
    <cellStyle name="SAPBEXHLevel3X 2 2 21 2 2" xfId="40469" xr:uid="{00000000-0005-0000-0000-00000C710000}"/>
    <cellStyle name="SAPBEXHLevel3X 2 2 21 2 3" xfId="47387" xr:uid="{00000000-0005-0000-0000-00000D710000}"/>
    <cellStyle name="SAPBEXHLevel3X 2 2 21 2 4" xfId="47606" xr:uid="{00000000-0005-0000-0000-00000E710000}"/>
    <cellStyle name="SAPBEXHLevel3X 2 2 21 3" xfId="23759" xr:uid="{00000000-0005-0000-0000-00000F710000}"/>
    <cellStyle name="SAPBEXHLevel3X 2 2 21 4" xfId="30195" xr:uid="{00000000-0005-0000-0000-000010710000}"/>
    <cellStyle name="SAPBEXHLevel3X 2 2 21 5" xfId="36885" xr:uid="{00000000-0005-0000-0000-000011710000}"/>
    <cellStyle name="SAPBEXHLevel3X 2 2 21 6" xfId="43841" xr:uid="{00000000-0005-0000-0000-000012710000}"/>
    <cellStyle name="SAPBEXHLevel3X 2 2 21 7" xfId="53034" xr:uid="{00000000-0005-0000-0000-000013710000}"/>
    <cellStyle name="SAPBEXHLevel3X 2 2 22" xfId="7007" xr:uid="{00000000-0005-0000-0000-000014710000}"/>
    <cellStyle name="SAPBEXHLevel3X 2 2 22 2" xfId="16797" xr:uid="{00000000-0005-0000-0000-000015710000}"/>
    <cellStyle name="SAPBEXHLevel3X 2 2 22 3" xfId="23765" xr:uid="{00000000-0005-0000-0000-000016710000}"/>
    <cellStyle name="SAPBEXHLevel3X 2 2 22 4" xfId="30201" xr:uid="{00000000-0005-0000-0000-000017710000}"/>
    <cellStyle name="SAPBEXHLevel3X 2 2 22 5" xfId="37139" xr:uid="{00000000-0005-0000-0000-000018710000}"/>
    <cellStyle name="SAPBEXHLevel3X 2 2 22 6" xfId="44085" xr:uid="{00000000-0005-0000-0000-000019710000}"/>
    <cellStyle name="SAPBEXHLevel3X 2 2 22 7" xfId="51216" xr:uid="{00000000-0005-0000-0000-00001A710000}"/>
    <cellStyle name="SAPBEXHLevel3X 2 2 23" xfId="8443" xr:uid="{00000000-0005-0000-0000-00001B710000}"/>
    <cellStyle name="SAPBEXHLevel3X 2 2 23 2" xfId="18227" xr:uid="{00000000-0005-0000-0000-00001C710000}"/>
    <cellStyle name="SAPBEXHLevel3X 2 2 23 3" xfId="25164" xr:uid="{00000000-0005-0000-0000-00001D710000}"/>
    <cellStyle name="SAPBEXHLevel3X 2 2 23 4" xfId="31577" xr:uid="{00000000-0005-0000-0000-00001E710000}"/>
    <cellStyle name="SAPBEXHLevel3X 2 2 24" xfId="7930" xr:uid="{00000000-0005-0000-0000-00001F710000}"/>
    <cellStyle name="SAPBEXHLevel3X 2 2 24 2" xfId="17714" xr:uid="{00000000-0005-0000-0000-000020710000}"/>
    <cellStyle name="SAPBEXHLevel3X 2 2 24 3" xfId="24665" xr:uid="{00000000-0005-0000-0000-000021710000}"/>
    <cellStyle name="SAPBEXHLevel3X 2 2 24 4" xfId="31086" xr:uid="{00000000-0005-0000-0000-000022710000}"/>
    <cellStyle name="SAPBEXHLevel3X 2 2 25" xfId="7989" xr:uid="{00000000-0005-0000-0000-000023710000}"/>
    <cellStyle name="SAPBEXHLevel3X 2 2 25 2" xfId="17773" xr:uid="{00000000-0005-0000-0000-000024710000}"/>
    <cellStyle name="SAPBEXHLevel3X 2 2 25 3" xfId="24722" xr:uid="{00000000-0005-0000-0000-000025710000}"/>
    <cellStyle name="SAPBEXHLevel3X 2 2 25 4" xfId="31143" xr:uid="{00000000-0005-0000-0000-000026710000}"/>
    <cellStyle name="SAPBEXHLevel3X 2 2 26" xfId="8666" xr:uid="{00000000-0005-0000-0000-000027710000}"/>
    <cellStyle name="SAPBEXHLevel3X 2 2 26 2" xfId="18450" xr:uid="{00000000-0005-0000-0000-000028710000}"/>
    <cellStyle name="SAPBEXHLevel3X 2 2 26 3" xfId="25385" xr:uid="{00000000-0005-0000-0000-000029710000}"/>
    <cellStyle name="SAPBEXHLevel3X 2 2 26 4" xfId="31798" xr:uid="{00000000-0005-0000-0000-00002A710000}"/>
    <cellStyle name="SAPBEXHLevel3X 2 2 27" xfId="8759" xr:uid="{00000000-0005-0000-0000-00002B710000}"/>
    <cellStyle name="SAPBEXHLevel3X 2 2 27 2" xfId="18543" xr:uid="{00000000-0005-0000-0000-00002C710000}"/>
    <cellStyle name="SAPBEXHLevel3X 2 2 27 3" xfId="25475" xr:uid="{00000000-0005-0000-0000-00002D710000}"/>
    <cellStyle name="SAPBEXHLevel3X 2 2 27 4" xfId="31887" xr:uid="{00000000-0005-0000-0000-00002E710000}"/>
    <cellStyle name="SAPBEXHLevel3X 2 2 28" xfId="8640" xr:uid="{00000000-0005-0000-0000-00002F710000}"/>
    <cellStyle name="SAPBEXHLevel3X 2 2 28 2" xfId="18424" xr:uid="{00000000-0005-0000-0000-000030710000}"/>
    <cellStyle name="SAPBEXHLevel3X 2 2 28 3" xfId="25359" xr:uid="{00000000-0005-0000-0000-000031710000}"/>
    <cellStyle name="SAPBEXHLevel3X 2 2 28 4" xfId="31772" xr:uid="{00000000-0005-0000-0000-000032710000}"/>
    <cellStyle name="SAPBEXHLevel3X 2 2 29" xfId="8348" xr:uid="{00000000-0005-0000-0000-000033710000}"/>
    <cellStyle name="SAPBEXHLevel3X 2 2 29 2" xfId="18132" xr:uid="{00000000-0005-0000-0000-000034710000}"/>
    <cellStyle name="SAPBEXHLevel3X 2 2 29 3" xfId="25072" xr:uid="{00000000-0005-0000-0000-000035710000}"/>
    <cellStyle name="SAPBEXHLevel3X 2 2 29 4" xfId="31488" xr:uid="{00000000-0005-0000-0000-000036710000}"/>
    <cellStyle name="SAPBEXHLevel3X 2 2 3" xfId="3750" xr:uid="{00000000-0005-0000-0000-000037710000}"/>
    <cellStyle name="SAPBEXHLevel3X 2 2 3 2" xfId="13672" xr:uid="{00000000-0005-0000-0000-000038710000}"/>
    <cellStyle name="SAPBEXHLevel3X 2 2 3 2 2" xfId="37876" xr:uid="{00000000-0005-0000-0000-000039710000}"/>
    <cellStyle name="SAPBEXHLevel3X 2 2 3 2 3" xfId="44816" xr:uid="{00000000-0005-0000-0000-00003A710000}"/>
    <cellStyle name="SAPBEXHLevel3X 2 2 3 2 4" xfId="49243" xr:uid="{00000000-0005-0000-0000-00003B710000}"/>
    <cellStyle name="SAPBEXHLevel3X 2 2 3 3" xfId="20826" xr:uid="{00000000-0005-0000-0000-00003C710000}"/>
    <cellStyle name="SAPBEXHLevel3X 2 2 3 4" xfId="27325" xr:uid="{00000000-0005-0000-0000-00003D710000}"/>
    <cellStyle name="SAPBEXHLevel3X 2 2 3 5" xfId="34133" xr:uid="{00000000-0005-0000-0000-00003E710000}"/>
    <cellStyle name="SAPBEXHLevel3X 2 2 3 6" xfId="41265" xr:uid="{00000000-0005-0000-0000-00003F710000}"/>
    <cellStyle name="SAPBEXHLevel3X 2 2 3 7" xfId="51680" xr:uid="{00000000-0005-0000-0000-000040710000}"/>
    <cellStyle name="SAPBEXHLevel3X 2 2 30" xfId="11705" xr:uid="{00000000-0005-0000-0000-000041710000}"/>
    <cellStyle name="SAPBEXHLevel3X 2 2 30 2" xfId="19164" xr:uid="{00000000-0005-0000-0000-000042710000}"/>
    <cellStyle name="SAPBEXHLevel3X 2 2 30 3" xfId="25796" xr:uid="{00000000-0005-0000-0000-000043710000}"/>
    <cellStyle name="SAPBEXHLevel3X 2 2 31" xfId="9438" xr:uid="{00000000-0005-0000-0000-000044710000}"/>
    <cellStyle name="SAPBEXHLevel3X 2 2 32" xfId="11496" xr:uid="{00000000-0005-0000-0000-000045710000}"/>
    <cellStyle name="SAPBEXHLevel3X 2 2 33" xfId="32186" xr:uid="{00000000-0005-0000-0000-000046710000}"/>
    <cellStyle name="SAPBEXHLevel3X 2 2 34" xfId="32054" xr:uid="{00000000-0005-0000-0000-000047710000}"/>
    <cellStyle name="SAPBEXHLevel3X 2 2 35" xfId="49340" xr:uid="{00000000-0005-0000-0000-000048710000}"/>
    <cellStyle name="SAPBEXHLevel3X 2 2 4" xfId="4015" xr:uid="{00000000-0005-0000-0000-000049710000}"/>
    <cellStyle name="SAPBEXHLevel3X 2 2 4 2" xfId="13902" xr:uid="{00000000-0005-0000-0000-00004A710000}"/>
    <cellStyle name="SAPBEXHLevel3X 2 2 4 2 2" xfId="37303" xr:uid="{00000000-0005-0000-0000-00004B710000}"/>
    <cellStyle name="SAPBEXHLevel3X 2 2 4 2 3" xfId="44249" xr:uid="{00000000-0005-0000-0000-00004C710000}"/>
    <cellStyle name="SAPBEXHLevel3X 2 2 4 2 4" xfId="51415" xr:uid="{00000000-0005-0000-0000-00004D710000}"/>
    <cellStyle name="SAPBEXHLevel3X 2 2 4 3" xfId="20998" xr:uid="{00000000-0005-0000-0000-00004E710000}"/>
    <cellStyle name="SAPBEXHLevel3X 2 2 4 4" xfId="27494" xr:uid="{00000000-0005-0000-0000-00004F710000}"/>
    <cellStyle name="SAPBEXHLevel3X 2 2 4 5" xfId="33555" xr:uid="{00000000-0005-0000-0000-000050710000}"/>
    <cellStyle name="SAPBEXHLevel3X 2 2 4 6" xfId="40691" xr:uid="{00000000-0005-0000-0000-000051710000}"/>
    <cellStyle name="SAPBEXHLevel3X 2 2 4 7" xfId="49020" xr:uid="{00000000-0005-0000-0000-000052710000}"/>
    <cellStyle name="SAPBEXHLevel3X 2 2 5" xfId="4979" xr:uid="{00000000-0005-0000-0000-000053710000}"/>
    <cellStyle name="SAPBEXHLevel3X 2 2 5 2" xfId="14836" xr:uid="{00000000-0005-0000-0000-000054710000}"/>
    <cellStyle name="SAPBEXHLevel3X 2 2 5 2 2" xfId="37615" xr:uid="{00000000-0005-0000-0000-000055710000}"/>
    <cellStyle name="SAPBEXHLevel3X 2 2 5 2 3" xfId="44559" xr:uid="{00000000-0005-0000-0000-000056710000}"/>
    <cellStyle name="SAPBEXHLevel3X 2 2 5 2 4" xfId="52864" xr:uid="{00000000-0005-0000-0000-000057710000}"/>
    <cellStyle name="SAPBEXHLevel3X 2 2 5 3" xfId="21882" xr:uid="{00000000-0005-0000-0000-000058710000}"/>
    <cellStyle name="SAPBEXHLevel3X 2 2 5 4" xfId="28346" xr:uid="{00000000-0005-0000-0000-000059710000}"/>
    <cellStyle name="SAPBEXHLevel3X 2 2 5 5" xfId="33874" xr:uid="{00000000-0005-0000-0000-00005A710000}"/>
    <cellStyle name="SAPBEXHLevel3X 2 2 5 6" xfId="41008" xr:uid="{00000000-0005-0000-0000-00005B710000}"/>
    <cellStyle name="SAPBEXHLevel3X 2 2 5 7" xfId="52375" xr:uid="{00000000-0005-0000-0000-00005C710000}"/>
    <cellStyle name="SAPBEXHLevel3X 2 2 6" xfId="4199" xr:uid="{00000000-0005-0000-0000-00005D710000}"/>
    <cellStyle name="SAPBEXHLevel3X 2 2 6 2" xfId="14062" xr:uid="{00000000-0005-0000-0000-00005E710000}"/>
    <cellStyle name="SAPBEXHLevel3X 2 2 6 2 2" xfId="38251" xr:uid="{00000000-0005-0000-0000-00005F710000}"/>
    <cellStyle name="SAPBEXHLevel3X 2 2 6 2 3" xfId="45169" xr:uid="{00000000-0005-0000-0000-000060710000}"/>
    <cellStyle name="SAPBEXHLevel3X 2 2 6 2 4" xfId="48832" xr:uid="{00000000-0005-0000-0000-000061710000}"/>
    <cellStyle name="SAPBEXHLevel3X 2 2 6 3" xfId="21124" xr:uid="{00000000-0005-0000-0000-000062710000}"/>
    <cellStyle name="SAPBEXHLevel3X 2 2 6 4" xfId="27599" xr:uid="{00000000-0005-0000-0000-000063710000}"/>
    <cellStyle name="SAPBEXHLevel3X 2 2 6 5" xfId="34585" xr:uid="{00000000-0005-0000-0000-000064710000}"/>
    <cellStyle name="SAPBEXHLevel3X 2 2 6 6" xfId="41623" xr:uid="{00000000-0005-0000-0000-000065710000}"/>
    <cellStyle name="SAPBEXHLevel3X 2 2 6 7" xfId="53205" xr:uid="{00000000-0005-0000-0000-000066710000}"/>
    <cellStyle name="SAPBEXHLevel3X 2 2 7" xfId="5177" xr:uid="{00000000-0005-0000-0000-000067710000}"/>
    <cellStyle name="SAPBEXHLevel3X 2 2 7 2" xfId="15034" xr:uid="{00000000-0005-0000-0000-000068710000}"/>
    <cellStyle name="SAPBEXHLevel3X 2 2 7 2 2" xfId="37658" xr:uid="{00000000-0005-0000-0000-000069710000}"/>
    <cellStyle name="SAPBEXHLevel3X 2 2 7 2 3" xfId="44602" xr:uid="{00000000-0005-0000-0000-00006A710000}"/>
    <cellStyle name="SAPBEXHLevel3X 2 2 7 2 4" xfId="50333" xr:uid="{00000000-0005-0000-0000-00006B710000}"/>
    <cellStyle name="SAPBEXHLevel3X 2 2 7 3" xfId="22076" xr:uid="{00000000-0005-0000-0000-00006C710000}"/>
    <cellStyle name="SAPBEXHLevel3X 2 2 7 4" xfId="28539" xr:uid="{00000000-0005-0000-0000-00006D710000}"/>
    <cellStyle name="SAPBEXHLevel3X 2 2 7 5" xfId="33917" xr:uid="{00000000-0005-0000-0000-00006E710000}"/>
    <cellStyle name="SAPBEXHLevel3X 2 2 7 6" xfId="41051" xr:uid="{00000000-0005-0000-0000-00006F710000}"/>
    <cellStyle name="SAPBEXHLevel3X 2 2 7 7" xfId="54246" xr:uid="{00000000-0005-0000-0000-000070710000}"/>
    <cellStyle name="SAPBEXHLevel3X 2 2 8" xfId="4634" xr:uid="{00000000-0005-0000-0000-000071710000}"/>
    <cellStyle name="SAPBEXHLevel3X 2 2 8 2" xfId="14496" xr:uid="{00000000-0005-0000-0000-000072710000}"/>
    <cellStyle name="SAPBEXHLevel3X 2 2 8 2 2" xfId="38345" xr:uid="{00000000-0005-0000-0000-000073710000}"/>
    <cellStyle name="SAPBEXHLevel3X 2 2 8 2 3" xfId="45263" xr:uid="{00000000-0005-0000-0000-000074710000}"/>
    <cellStyle name="SAPBEXHLevel3X 2 2 8 2 4" xfId="50167" xr:uid="{00000000-0005-0000-0000-000075710000}"/>
    <cellStyle name="SAPBEXHLevel3X 2 2 8 3" xfId="21548" xr:uid="{00000000-0005-0000-0000-000076710000}"/>
    <cellStyle name="SAPBEXHLevel3X 2 2 8 4" xfId="28019" xr:uid="{00000000-0005-0000-0000-000077710000}"/>
    <cellStyle name="SAPBEXHLevel3X 2 2 8 5" xfId="34679" xr:uid="{00000000-0005-0000-0000-000078710000}"/>
    <cellStyle name="SAPBEXHLevel3X 2 2 8 6" xfId="41717" xr:uid="{00000000-0005-0000-0000-000079710000}"/>
    <cellStyle name="SAPBEXHLevel3X 2 2 8 7" xfId="47847" xr:uid="{00000000-0005-0000-0000-00007A710000}"/>
    <cellStyle name="SAPBEXHLevel3X 2 2 9" xfId="4778" xr:uid="{00000000-0005-0000-0000-00007B710000}"/>
    <cellStyle name="SAPBEXHLevel3X 2 2 9 2" xfId="14640" xr:uid="{00000000-0005-0000-0000-00007C710000}"/>
    <cellStyle name="SAPBEXHLevel3X 2 2 9 2 2" xfId="37248" xr:uid="{00000000-0005-0000-0000-00007D710000}"/>
    <cellStyle name="SAPBEXHLevel3X 2 2 9 2 3" xfId="44194" xr:uid="{00000000-0005-0000-0000-00007E710000}"/>
    <cellStyle name="SAPBEXHLevel3X 2 2 9 2 4" xfId="51341" xr:uid="{00000000-0005-0000-0000-00007F710000}"/>
    <cellStyle name="SAPBEXHLevel3X 2 2 9 3" xfId="21689" xr:uid="{00000000-0005-0000-0000-000080710000}"/>
    <cellStyle name="SAPBEXHLevel3X 2 2 9 4" xfId="28158" xr:uid="{00000000-0005-0000-0000-000081710000}"/>
    <cellStyle name="SAPBEXHLevel3X 2 2 9 5" xfId="33500" xr:uid="{00000000-0005-0000-0000-000082710000}"/>
    <cellStyle name="SAPBEXHLevel3X 2 2 9 6" xfId="40636" xr:uid="{00000000-0005-0000-0000-000083710000}"/>
    <cellStyle name="SAPBEXHLevel3X 2 2 9 7" xfId="52023" xr:uid="{00000000-0005-0000-0000-000084710000}"/>
    <cellStyle name="SAPBEXHLevel3X 2 20" xfId="8050" xr:uid="{00000000-0005-0000-0000-000085710000}"/>
    <cellStyle name="SAPBEXHLevel3X 2 20 2" xfId="17834" xr:uid="{00000000-0005-0000-0000-000086710000}"/>
    <cellStyle name="SAPBEXHLevel3X 2 20 3" xfId="24782" xr:uid="{00000000-0005-0000-0000-000087710000}"/>
    <cellStyle name="SAPBEXHLevel3X 2 20 4" xfId="31203" xr:uid="{00000000-0005-0000-0000-000088710000}"/>
    <cellStyle name="SAPBEXHLevel3X 2 21" xfId="8587" xr:uid="{00000000-0005-0000-0000-000089710000}"/>
    <cellStyle name="SAPBEXHLevel3X 2 21 2" xfId="18371" xr:uid="{00000000-0005-0000-0000-00008A710000}"/>
    <cellStyle name="SAPBEXHLevel3X 2 21 3" xfId="25306" xr:uid="{00000000-0005-0000-0000-00008B710000}"/>
    <cellStyle name="SAPBEXHLevel3X 2 21 4" xfId="31719" xr:uid="{00000000-0005-0000-0000-00008C710000}"/>
    <cellStyle name="SAPBEXHLevel3X 2 22" xfId="11593" xr:uid="{00000000-0005-0000-0000-00008D710000}"/>
    <cellStyle name="SAPBEXHLevel3X 2 22 2" xfId="19052" xr:uid="{00000000-0005-0000-0000-00008E710000}"/>
    <cellStyle name="SAPBEXHLevel3X 2 22 3" xfId="25684" xr:uid="{00000000-0005-0000-0000-00008F710000}"/>
    <cellStyle name="SAPBEXHLevel3X 2 23" xfId="9308" xr:uid="{00000000-0005-0000-0000-000090710000}"/>
    <cellStyle name="SAPBEXHLevel3X 2 24" xfId="11470" xr:uid="{00000000-0005-0000-0000-000091710000}"/>
    <cellStyle name="SAPBEXHLevel3X 2 25" xfId="52251" xr:uid="{00000000-0005-0000-0000-000092710000}"/>
    <cellStyle name="SAPBEXHLevel3X 2 3" xfId="946" xr:uid="{00000000-0005-0000-0000-000093710000}"/>
    <cellStyle name="SAPBEXHLevel3X 2 3 2" xfId="2770" xr:uid="{00000000-0005-0000-0000-000094710000}"/>
    <cellStyle name="SAPBEXHLevel3X 2 3 2 2" xfId="12998" xr:uid="{00000000-0005-0000-0000-000095710000}"/>
    <cellStyle name="SAPBEXHLevel3X 2 3 2 2 2" xfId="20395" xr:uid="{00000000-0005-0000-0000-000096710000}"/>
    <cellStyle name="SAPBEXHLevel3X 2 3 2 2 3" xfId="27002" xr:uid="{00000000-0005-0000-0000-000097710000}"/>
    <cellStyle name="SAPBEXHLevel3X 2 3 2 3" xfId="10652" xr:uid="{00000000-0005-0000-0000-000098710000}"/>
    <cellStyle name="SAPBEXHLevel3X 2 3 2 4" xfId="17998" xr:uid="{00000000-0005-0000-0000-000099710000}"/>
    <cellStyle name="SAPBEXHLevel3X 2 3 2 5" xfId="15443" xr:uid="{00000000-0005-0000-0000-00009A710000}"/>
    <cellStyle name="SAPBEXHLevel3X 2 3 2 6" xfId="38240" xr:uid="{00000000-0005-0000-0000-00009B710000}"/>
    <cellStyle name="SAPBEXHLevel3X 2 3 2 7" xfId="45159" xr:uid="{00000000-0005-0000-0000-00009C710000}"/>
    <cellStyle name="SAPBEXHLevel3X 2 3 2 8" xfId="48673" xr:uid="{00000000-0005-0000-0000-00009D710000}"/>
    <cellStyle name="SAPBEXHLevel3X 2 3 3" xfId="11825" xr:uid="{00000000-0005-0000-0000-00009E710000}"/>
    <cellStyle name="SAPBEXHLevel3X 2 3 3 2" xfId="19284" xr:uid="{00000000-0005-0000-0000-00009F710000}"/>
    <cellStyle name="SAPBEXHLevel3X 2 3 3 3" xfId="25916" xr:uid="{00000000-0005-0000-0000-0000A0710000}"/>
    <cellStyle name="SAPBEXHLevel3X 2 3 4" xfId="9646" xr:uid="{00000000-0005-0000-0000-0000A1710000}"/>
    <cellStyle name="SAPBEXHLevel3X 2 3 5" xfId="10068" xr:uid="{00000000-0005-0000-0000-0000A2710000}"/>
    <cellStyle name="SAPBEXHLevel3X 2 3 6" xfId="34574" xr:uid="{00000000-0005-0000-0000-0000A3710000}"/>
    <cellStyle name="SAPBEXHLevel3X 2 3 7" xfId="41613" xr:uid="{00000000-0005-0000-0000-0000A4710000}"/>
    <cellStyle name="SAPBEXHLevel3X 2 3 8" xfId="51653" xr:uid="{00000000-0005-0000-0000-0000A5710000}"/>
    <cellStyle name="SAPBEXHLevel3X 2 4" xfId="1221" xr:uid="{00000000-0005-0000-0000-0000A6710000}"/>
    <cellStyle name="SAPBEXHLevel3X 2 4 2" xfId="10850" xr:uid="{00000000-0005-0000-0000-0000A7710000}"/>
    <cellStyle name="SAPBEXHLevel3X 2 4 2 2" xfId="9521" xr:uid="{00000000-0005-0000-0000-0000A8710000}"/>
    <cellStyle name="SAPBEXHLevel3X 2 4 2 3" xfId="37894" xr:uid="{00000000-0005-0000-0000-0000A9710000}"/>
    <cellStyle name="SAPBEXHLevel3X 2 4 2 4" xfId="44834" xr:uid="{00000000-0005-0000-0000-0000AA710000}"/>
    <cellStyle name="SAPBEXHLevel3X 2 4 2 5" xfId="47875" xr:uid="{00000000-0005-0000-0000-0000AB710000}"/>
    <cellStyle name="SAPBEXHLevel3X 2 4 3" xfId="12000" xr:uid="{00000000-0005-0000-0000-0000AC710000}"/>
    <cellStyle name="SAPBEXHLevel3X 2 4 3 2" xfId="19459" xr:uid="{00000000-0005-0000-0000-0000AD710000}"/>
    <cellStyle name="SAPBEXHLevel3X 2 4 3 3" xfId="26086" xr:uid="{00000000-0005-0000-0000-0000AE710000}"/>
    <cellStyle name="SAPBEXHLevel3X 2 4 4" xfId="9889" xr:uid="{00000000-0005-0000-0000-0000AF710000}"/>
    <cellStyle name="SAPBEXHLevel3X 2 4 5" xfId="13097" xr:uid="{00000000-0005-0000-0000-0000B0710000}"/>
    <cellStyle name="SAPBEXHLevel3X 2 4 6" xfId="34151" xr:uid="{00000000-0005-0000-0000-0000B1710000}"/>
    <cellStyle name="SAPBEXHLevel3X 2 4 7" xfId="41283" xr:uid="{00000000-0005-0000-0000-0000B2710000}"/>
    <cellStyle name="SAPBEXHLevel3X 2 4 8" xfId="51380" xr:uid="{00000000-0005-0000-0000-0000B3710000}"/>
    <cellStyle name="SAPBEXHLevel3X 2 5" xfId="1282" xr:uid="{00000000-0005-0000-0000-0000B4710000}"/>
    <cellStyle name="SAPBEXHLevel3X 2 5 2" xfId="10153" xr:uid="{00000000-0005-0000-0000-0000B5710000}"/>
    <cellStyle name="SAPBEXHLevel3X 2 5 2 2" xfId="13070" xr:uid="{00000000-0005-0000-0000-0000B6710000}"/>
    <cellStyle name="SAPBEXHLevel3X 2 5 2 3" xfId="38772" xr:uid="{00000000-0005-0000-0000-0000B7710000}"/>
    <cellStyle name="SAPBEXHLevel3X 2 5 2 4" xfId="45690" xr:uid="{00000000-0005-0000-0000-0000B8710000}"/>
    <cellStyle name="SAPBEXHLevel3X 2 5 2 5" xfId="49887" xr:uid="{00000000-0005-0000-0000-0000B9710000}"/>
    <cellStyle name="SAPBEXHLevel3X 2 5 3" xfId="10908" xr:uid="{00000000-0005-0000-0000-0000BA710000}"/>
    <cellStyle name="SAPBEXHLevel3X 2 5 3 2" xfId="9026" xr:uid="{00000000-0005-0000-0000-0000BB710000}"/>
    <cellStyle name="SAPBEXHLevel3X 2 5 4" xfId="12054" xr:uid="{00000000-0005-0000-0000-0000BC710000}"/>
    <cellStyle name="SAPBEXHLevel3X 2 5 4 2" xfId="19513" xr:uid="{00000000-0005-0000-0000-0000BD710000}"/>
    <cellStyle name="SAPBEXHLevel3X 2 5 4 3" xfId="26137" xr:uid="{00000000-0005-0000-0000-0000BE710000}"/>
    <cellStyle name="SAPBEXHLevel3X 2 5 5" xfId="9949" xr:uid="{00000000-0005-0000-0000-0000BF710000}"/>
    <cellStyle name="SAPBEXHLevel3X 2 5 6" xfId="13183" xr:uid="{00000000-0005-0000-0000-0000C0710000}"/>
    <cellStyle name="SAPBEXHLevel3X 2 5 7" xfId="35107" xr:uid="{00000000-0005-0000-0000-0000C1710000}"/>
    <cellStyle name="SAPBEXHLevel3X 2 5 8" xfId="42144" xr:uid="{00000000-0005-0000-0000-0000C2710000}"/>
    <cellStyle name="SAPBEXHLevel3X 2 5 9" xfId="52517" xr:uid="{00000000-0005-0000-0000-0000C3710000}"/>
    <cellStyle name="SAPBEXHLevel3X 2 6" xfId="1535" xr:uid="{00000000-0005-0000-0000-0000C4710000}"/>
    <cellStyle name="SAPBEXHLevel3X 2 6 2" xfId="12194" xr:uid="{00000000-0005-0000-0000-0000C5710000}"/>
    <cellStyle name="SAPBEXHLevel3X 2 6 2 2" xfId="19653" xr:uid="{00000000-0005-0000-0000-0000C6710000}"/>
    <cellStyle name="SAPBEXHLevel3X 2 6 2 3" xfId="26276" xr:uid="{00000000-0005-0000-0000-0000C7710000}"/>
    <cellStyle name="SAPBEXHLevel3X 2 6 2 4" xfId="39119" xr:uid="{00000000-0005-0000-0000-0000C8710000}"/>
    <cellStyle name="SAPBEXHLevel3X 2 6 2 5" xfId="46037" xr:uid="{00000000-0005-0000-0000-0000C9710000}"/>
    <cellStyle name="SAPBEXHLevel3X 2 6 2 6" xfId="47792" xr:uid="{00000000-0005-0000-0000-0000CA710000}"/>
    <cellStyle name="SAPBEXHLevel3X 2 6 3" xfId="11087" xr:uid="{00000000-0005-0000-0000-0000CB710000}"/>
    <cellStyle name="SAPBEXHLevel3X 2 6 4" xfId="18739" xr:uid="{00000000-0005-0000-0000-0000CC710000}"/>
    <cellStyle name="SAPBEXHLevel3X 2 6 5" xfId="35480" xr:uid="{00000000-0005-0000-0000-0000CD710000}"/>
    <cellStyle name="SAPBEXHLevel3X 2 6 6" xfId="42491" xr:uid="{00000000-0005-0000-0000-0000CE710000}"/>
    <cellStyle name="SAPBEXHLevel3X 2 6 7" xfId="51676" xr:uid="{00000000-0005-0000-0000-0000CF710000}"/>
    <cellStyle name="SAPBEXHLevel3X 2 7" xfId="1962" xr:uid="{00000000-0005-0000-0000-0000D0710000}"/>
    <cellStyle name="SAPBEXHLevel3X 2 7 2" xfId="12314" xr:uid="{00000000-0005-0000-0000-0000D1710000}"/>
    <cellStyle name="SAPBEXHLevel3X 2 7 2 2" xfId="19773" xr:uid="{00000000-0005-0000-0000-0000D2710000}"/>
    <cellStyle name="SAPBEXHLevel3X 2 7 2 3" xfId="26396" xr:uid="{00000000-0005-0000-0000-0000D3710000}"/>
    <cellStyle name="SAPBEXHLevel3X 2 7 2 4" xfId="39372" xr:uid="{00000000-0005-0000-0000-0000D4710000}"/>
    <cellStyle name="SAPBEXHLevel3X 2 7 2 5" xfId="46290" xr:uid="{00000000-0005-0000-0000-0000D5710000}"/>
    <cellStyle name="SAPBEXHLevel3X 2 7 2 6" xfId="47934" xr:uid="{00000000-0005-0000-0000-0000D6710000}"/>
    <cellStyle name="SAPBEXHLevel3X 2 7 3" xfId="11384" xr:uid="{00000000-0005-0000-0000-0000D7710000}"/>
    <cellStyle name="SAPBEXHLevel3X 2 7 4" xfId="18917" xr:uid="{00000000-0005-0000-0000-0000D8710000}"/>
    <cellStyle name="SAPBEXHLevel3X 2 7 5" xfId="35738" xr:uid="{00000000-0005-0000-0000-0000D9710000}"/>
    <cellStyle name="SAPBEXHLevel3X 2 7 6" xfId="42744" xr:uid="{00000000-0005-0000-0000-0000DA710000}"/>
    <cellStyle name="SAPBEXHLevel3X 2 7 7" xfId="50745" xr:uid="{00000000-0005-0000-0000-0000DB710000}"/>
    <cellStyle name="SAPBEXHLevel3X 2 8" xfId="2174" xr:uid="{00000000-0005-0000-0000-0000DC710000}"/>
    <cellStyle name="SAPBEXHLevel3X 2 8 2" xfId="12438" xr:uid="{00000000-0005-0000-0000-0000DD710000}"/>
    <cellStyle name="SAPBEXHLevel3X 2 8 2 2" xfId="19894" xr:uid="{00000000-0005-0000-0000-0000DE710000}"/>
    <cellStyle name="SAPBEXHLevel3X 2 8 2 3" xfId="26516" xr:uid="{00000000-0005-0000-0000-0000DF710000}"/>
    <cellStyle name="SAPBEXHLevel3X 2 8 2 4" xfId="40398" xr:uid="{00000000-0005-0000-0000-0000E0710000}"/>
    <cellStyle name="SAPBEXHLevel3X 2 8 2 5" xfId="47316" xr:uid="{00000000-0005-0000-0000-0000E1710000}"/>
    <cellStyle name="SAPBEXHLevel3X 2 8 2 6" xfId="47955" xr:uid="{00000000-0005-0000-0000-0000E2710000}"/>
    <cellStyle name="SAPBEXHLevel3X 2 8 3" xfId="10370" xr:uid="{00000000-0005-0000-0000-0000E3710000}"/>
    <cellStyle name="SAPBEXHLevel3X 2 8 4" xfId="13061" xr:uid="{00000000-0005-0000-0000-0000E4710000}"/>
    <cellStyle name="SAPBEXHLevel3X 2 8 5" xfId="20257" xr:uid="{00000000-0005-0000-0000-0000E5710000}"/>
    <cellStyle name="SAPBEXHLevel3X 2 8 6" xfId="36814" xr:uid="{00000000-0005-0000-0000-0000E6710000}"/>
    <cellStyle name="SAPBEXHLevel3X 2 8 7" xfId="43770" xr:uid="{00000000-0005-0000-0000-0000E7710000}"/>
    <cellStyle name="SAPBEXHLevel3X 2 8 8" xfId="53508" xr:uid="{00000000-0005-0000-0000-0000E8710000}"/>
    <cellStyle name="SAPBEXHLevel3X 2 9" xfId="2328" xr:uid="{00000000-0005-0000-0000-0000E9710000}"/>
    <cellStyle name="SAPBEXHLevel3X 2 9 2" xfId="12581" xr:uid="{00000000-0005-0000-0000-0000EA710000}"/>
    <cellStyle name="SAPBEXHLevel3X 2 9 3" xfId="20018" xr:uid="{00000000-0005-0000-0000-0000EB710000}"/>
    <cellStyle name="SAPBEXHLevel3X 2 9 4" xfId="26636" xr:uid="{00000000-0005-0000-0000-0000EC710000}"/>
    <cellStyle name="SAPBEXHLevel3X 2 9 5" xfId="37068" xr:uid="{00000000-0005-0000-0000-0000ED710000}"/>
    <cellStyle name="SAPBEXHLevel3X 2 9 6" xfId="44014" xr:uid="{00000000-0005-0000-0000-0000EE710000}"/>
    <cellStyle name="SAPBEXHLevel3X 2 9 7" xfId="51626" xr:uid="{00000000-0005-0000-0000-0000EF710000}"/>
    <cellStyle name="SAPBEXHLevel3X 20" xfId="5640" xr:uid="{00000000-0005-0000-0000-0000F0710000}"/>
    <cellStyle name="SAPBEXHLevel3X 20 2" xfId="15495" xr:uid="{00000000-0005-0000-0000-0000F1710000}"/>
    <cellStyle name="SAPBEXHLevel3X 20 3" xfId="22527" xr:uid="{00000000-0005-0000-0000-0000F2710000}"/>
    <cellStyle name="SAPBEXHLevel3X 20 4" xfId="28988" xr:uid="{00000000-0005-0000-0000-0000F3710000}"/>
    <cellStyle name="SAPBEXHLevel3X 21" xfId="7120" xr:uid="{00000000-0005-0000-0000-0000F4710000}"/>
    <cellStyle name="SAPBEXHLevel3X 21 2" xfId="16910" xr:uid="{00000000-0005-0000-0000-0000F5710000}"/>
    <cellStyle name="SAPBEXHLevel3X 21 3" xfId="23873" xr:uid="{00000000-0005-0000-0000-0000F6710000}"/>
    <cellStyle name="SAPBEXHLevel3X 21 4" xfId="30308" xr:uid="{00000000-0005-0000-0000-0000F7710000}"/>
    <cellStyle name="SAPBEXHLevel3X 22" xfId="6477" xr:uid="{00000000-0005-0000-0000-0000F8710000}"/>
    <cellStyle name="SAPBEXHLevel3X 22 2" xfId="16321" xr:uid="{00000000-0005-0000-0000-0000F9710000}"/>
    <cellStyle name="SAPBEXHLevel3X 22 3" xfId="23328" xr:uid="{00000000-0005-0000-0000-0000FA710000}"/>
    <cellStyle name="SAPBEXHLevel3X 22 4" xfId="29779" xr:uid="{00000000-0005-0000-0000-0000FB710000}"/>
    <cellStyle name="SAPBEXHLevel3X 23" xfId="8381" xr:uid="{00000000-0005-0000-0000-0000FC710000}"/>
    <cellStyle name="SAPBEXHLevel3X 23 2" xfId="18165" xr:uid="{00000000-0005-0000-0000-0000FD710000}"/>
    <cellStyle name="SAPBEXHLevel3X 23 3" xfId="25104" xr:uid="{00000000-0005-0000-0000-0000FE710000}"/>
    <cellStyle name="SAPBEXHLevel3X 23 4" xfId="31518" xr:uid="{00000000-0005-0000-0000-0000FF710000}"/>
    <cellStyle name="SAPBEXHLevel3X 24" xfId="7839" xr:uid="{00000000-0005-0000-0000-000000720000}"/>
    <cellStyle name="SAPBEXHLevel3X 24 2" xfId="17623" xr:uid="{00000000-0005-0000-0000-000001720000}"/>
    <cellStyle name="SAPBEXHLevel3X 24 3" xfId="24577" xr:uid="{00000000-0005-0000-0000-000002720000}"/>
    <cellStyle name="SAPBEXHLevel3X 24 4" xfId="31000" xr:uid="{00000000-0005-0000-0000-000003720000}"/>
    <cellStyle name="SAPBEXHLevel3X 25" xfId="9125" xr:uid="{00000000-0005-0000-0000-000004720000}"/>
    <cellStyle name="SAPBEXHLevel3X 26" xfId="13227" xr:uid="{00000000-0005-0000-0000-000005720000}"/>
    <cellStyle name="SAPBEXHLevel3X 27" xfId="54333" xr:uid="{00000000-0005-0000-0000-000006720000}"/>
    <cellStyle name="SAPBEXHLevel3X 3" xfId="510" xr:uid="{00000000-0005-0000-0000-000007720000}"/>
    <cellStyle name="SAPBEXHLevel3X 3 10" xfId="2495" xr:uid="{00000000-0005-0000-0000-000008720000}"/>
    <cellStyle name="SAPBEXHLevel3X 3 10 2" xfId="12734" xr:uid="{00000000-0005-0000-0000-000009720000}"/>
    <cellStyle name="SAPBEXHLevel3X 3 10 3" xfId="20143" xr:uid="{00000000-0005-0000-0000-00000A720000}"/>
    <cellStyle name="SAPBEXHLevel3X 3 10 4" xfId="26757" xr:uid="{00000000-0005-0000-0000-00000B720000}"/>
    <cellStyle name="SAPBEXHLevel3X 3 11" xfId="3501" xr:uid="{00000000-0005-0000-0000-00000C720000}"/>
    <cellStyle name="SAPBEXHLevel3X 3 11 2" xfId="13450" xr:uid="{00000000-0005-0000-0000-00000D720000}"/>
    <cellStyle name="SAPBEXHLevel3X 3 11 3" xfId="20619" xr:uid="{00000000-0005-0000-0000-00000E720000}"/>
    <cellStyle name="SAPBEXHLevel3X 3 11 4" xfId="27126" xr:uid="{00000000-0005-0000-0000-00000F720000}"/>
    <cellStyle name="SAPBEXHLevel3X 3 12" xfId="3670" xr:uid="{00000000-0005-0000-0000-000010720000}"/>
    <cellStyle name="SAPBEXHLevel3X 3 12 2" xfId="13595" xr:uid="{00000000-0005-0000-0000-000011720000}"/>
    <cellStyle name="SAPBEXHLevel3X 3 12 3" xfId="20756" xr:uid="{00000000-0005-0000-0000-000012720000}"/>
    <cellStyle name="SAPBEXHLevel3X 3 12 4" xfId="27255" xr:uid="{00000000-0005-0000-0000-000013720000}"/>
    <cellStyle name="SAPBEXHLevel3X 3 13" xfId="4410" xr:uid="{00000000-0005-0000-0000-000014720000}"/>
    <cellStyle name="SAPBEXHLevel3X 3 13 2" xfId="14272" xr:uid="{00000000-0005-0000-0000-000015720000}"/>
    <cellStyle name="SAPBEXHLevel3X 3 13 3" xfId="21332" xr:uid="{00000000-0005-0000-0000-000016720000}"/>
    <cellStyle name="SAPBEXHLevel3X 3 13 4" xfId="27806" xr:uid="{00000000-0005-0000-0000-000017720000}"/>
    <cellStyle name="SAPBEXHLevel3X 3 14" xfId="4554" xr:uid="{00000000-0005-0000-0000-000018720000}"/>
    <cellStyle name="SAPBEXHLevel3X 3 14 2" xfId="14416" xr:uid="{00000000-0005-0000-0000-000019720000}"/>
    <cellStyle name="SAPBEXHLevel3X 3 14 3" xfId="21472" xr:uid="{00000000-0005-0000-0000-00001A720000}"/>
    <cellStyle name="SAPBEXHLevel3X 3 14 4" xfId="27943" xr:uid="{00000000-0005-0000-0000-00001B720000}"/>
    <cellStyle name="SAPBEXHLevel3X 3 15" xfId="4565" xr:uid="{00000000-0005-0000-0000-00001C720000}"/>
    <cellStyle name="SAPBEXHLevel3X 3 15 2" xfId="14427" xr:uid="{00000000-0005-0000-0000-00001D720000}"/>
    <cellStyle name="SAPBEXHLevel3X 3 15 3" xfId="21483" xr:uid="{00000000-0005-0000-0000-00001E720000}"/>
    <cellStyle name="SAPBEXHLevel3X 3 15 4" xfId="27954" xr:uid="{00000000-0005-0000-0000-00001F720000}"/>
    <cellStyle name="SAPBEXHLevel3X 3 16" xfId="4939" xr:uid="{00000000-0005-0000-0000-000020720000}"/>
    <cellStyle name="SAPBEXHLevel3X 3 16 2" xfId="14796" xr:uid="{00000000-0005-0000-0000-000021720000}"/>
    <cellStyle name="SAPBEXHLevel3X 3 16 3" xfId="21844" xr:uid="{00000000-0005-0000-0000-000022720000}"/>
    <cellStyle name="SAPBEXHLevel3X 3 16 4" xfId="28308" xr:uid="{00000000-0005-0000-0000-000023720000}"/>
    <cellStyle name="SAPBEXHLevel3X 3 17" xfId="5762" xr:uid="{00000000-0005-0000-0000-000024720000}"/>
    <cellStyle name="SAPBEXHLevel3X 3 17 2" xfId="15616" xr:uid="{00000000-0005-0000-0000-000025720000}"/>
    <cellStyle name="SAPBEXHLevel3X 3 17 3" xfId="22644" xr:uid="{00000000-0005-0000-0000-000026720000}"/>
    <cellStyle name="SAPBEXHLevel3X 3 17 4" xfId="29105" xr:uid="{00000000-0005-0000-0000-000027720000}"/>
    <cellStyle name="SAPBEXHLevel3X 3 18" xfId="6141" xr:uid="{00000000-0005-0000-0000-000028720000}"/>
    <cellStyle name="SAPBEXHLevel3X 3 18 2" xfId="15989" xr:uid="{00000000-0005-0000-0000-000029720000}"/>
    <cellStyle name="SAPBEXHLevel3X 3 18 3" xfId="23005" xr:uid="{00000000-0005-0000-0000-00002A720000}"/>
    <cellStyle name="SAPBEXHLevel3X 3 18 4" xfId="29463" xr:uid="{00000000-0005-0000-0000-00002B720000}"/>
    <cellStyle name="SAPBEXHLevel3X 3 19" xfId="5877" xr:uid="{00000000-0005-0000-0000-00002C720000}"/>
    <cellStyle name="SAPBEXHLevel3X 3 19 2" xfId="15730" xr:uid="{00000000-0005-0000-0000-00002D720000}"/>
    <cellStyle name="SAPBEXHLevel3X 3 19 3" xfId="22755" xr:uid="{00000000-0005-0000-0000-00002E720000}"/>
    <cellStyle name="SAPBEXHLevel3X 3 19 4" xfId="29216" xr:uid="{00000000-0005-0000-0000-00002F720000}"/>
    <cellStyle name="SAPBEXHLevel3X 3 2" xfId="687" xr:uid="{00000000-0005-0000-0000-000030720000}"/>
    <cellStyle name="SAPBEXHLevel3X 3 2 10" xfId="4639" xr:uid="{00000000-0005-0000-0000-000031720000}"/>
    <cellStyle name="SAPBEXHLevel3X 3 2 10 2" xfId="14501" xr:uid="{00000000-0005-0000-0000-000032720000}"/>
    <cellStyle name="SAPBEXHLevel3X 3 2 10 2 2" xfId="38614" xr:uid="{00000000-0005-0000-0000-000033720000}"/>
    <cellStyle name="SAPBEXHLevel3X 3 2 10 2 3" xfId="45532" xr:uid="{00000000-0005-0000-0000-000034720000}"/>
    <cellStyle name="SAPBEXHLevel3X 3 2 10 2 4" xfId="54582" xr:uid="{00000000-0005-0000-0000-000035720000}"/>
    <cellStyle name="SAPBEXHLevel3X 3 2 10 3" xfId="21553" xr:uid="{00000000-0005-0000-0000-000036720000}"/>
    <cellStyle name="SAPBEXHLevel3X 3 2 10 4" xfId="28024" xr:uid="{00000000-0005-0000-0000-000037720000}"/>
    <cellStyle name="SAPBEXHLevel3X 3 2 10 5" xfId="34948" xr:uid="{00000000-0005-0000-0000-000038720000}"/>
    <cellStyle name="SAPBEXHLevel3X 3 2 10 6" xfId="41986" xr:uid="{00000000-0005-0000-0000-000039720000}"/>
    <cellStyle name="SAPBEXHLevel3X 3 2 10 7" xfId="53893" xr:uid="{00000000-0005-0000-0000-00003A720000}"/>
    <cellStyle name="SAPBEXHLevel3X 3 2 11" xfId="6602" xr:uid="{00000000-0005-0000-0000-00003B720000}"/>
    <cellStyle name="SAPBEXHLevel3X 3 2 11 2" xfId="16445" xr:uid="{00000000-0005-0000-0000-00003C720000}"/>
    <cellStyle name="SAPBEXHLevel3X 3 2 11 2 2" xfId="39006" xr:uid="{00000000-0005-0000-0000-00003D720000}"/>
    <cellStyle name="SAPBEXHLevel3X 3 2 11 2 3" xfId="45924" xr:uid="{00000000-0005-0000-0000-00003E720000}"/>
    <cellStyle name="SAPBEXHLevel3X 3 2 11 2 4" xfId="49544" xr:uid="{00000000-0005-0000-0000-00003F720000}"/>
    <cellStyle name="SAPBEXHLevel3X 3 2 11 3" xfId="23449" xr:uid="{00000000-0005-0000-0000-000040720000}"/>
    <cellStyle name="SAPBEXHLevel3X 3 2 11 4" xfId="29898" xr:uid="{00000000-0005-0000-0000-000041720000}"/>
    <cellStyle name="SAPBEXHLevel3X 3 2 11 5" xfId="35343" xr:uid="{00000000-0005-0000-0000-000042720000}"/>
    <cellStyle name="SAPBEXHLevel3X 3 2 11 6" xfId="42378" xr:uid="{00000000-0005-0000-0000-000043720000}"/>
    <cellStyle name="SAPBEXHLevel3X 3 2 11 7" xfId="53323" xr:uid="{00000000-0005-0000-0000-000044720000}"/>
    <cellStyle name="SAPBEXHLevel3X 3 2 12" xfId="5515" xr:uid="{00000000-0005-0000-0000-000045720000}"/>
    <cellStyle name="SAPBEXHLevel3X 3 2 12 2" xfId="15371" xr:uid="{00000000-0005-0000-0000-000046720000}"/>
    <cellStyle name="SAPBEXHLevel3X 3 2 12 2 2" xfId="38853" xr:uid="{00000000-0005-0000-0000-000047720000}"/>
    <cellStyle name="SAPBEXHLevel3X 3 2 12 2 3" xfId="45771" xr:uid="{00000000-0005-0000-0000-000048720000}"/>
    <cellStyle name="SAPBEXHLevel3X 3 2 12 2 4" xfId="48420" xr:uid="{00000000-0005-0000-0000-000049720000}"/>
    <cellStyle name="SAPBEXHLevel3X 3 2 12 3" xfId="22407" xr:uid="{00000000-0005-0000-0000-00004A720000}"/>
    <cellStyle name="SAPBEXHLevel3X 3 2 12 4" xfId="28869" xr:uid="{00000000-0005-0000-0000-00004B720000}"/>
    <cellStyle name="SAPBEXHLevel3X 3 2 12 5" xfId="35189" xr:uid="{00000000-0005-0000-0000-00004C720000}"/>
    <cellStyle name="SAPBEXHLevel3X 3 2 12 6" xfId="42225" xr:uid="{00000000-0005-0000-0000-00004D720000}"/>
    <cellStyle name="SAPBEXHLevel3X 3 2 12 7" xfId="54545" xr:uid="{00000000-0005-0000-0000-00004E720000}"/>
    <cellStyle name="SAPBEXHLevel3X 3 2 13" xfId="5878" xr:uid="{00000000-0005-0000-0000-00004F720000}"/>
    <cellStyle name="SAPBEXHLevel3X 3 2 13 2" xfId="15731" xr:uid="{00000000-0005-0000-0000-000050720000}"/>
    <cellStyle name="SAPBEXHLevel3X 3 2 13 2 2" xfId="39874" xr:uid="{00000000-0005-0000-0000-000051720000}"/>
    <cellStyle name="SAPBEXHLevel3X 3 2 13 2 3" xfId="46792" xr:uid="{00000000-0005-0000-0000-000052720000}"/>
    <cellStyle name="SAPBEXHLevel3X 3 2 13 2 4" xfId="48626" xr:uid="{00000000-0005-0000-0000-000053720000}"/>
    <cellStyle name="SAPBEXHLevel3X 3 2 13 3" xfId="22756" xr:uid="{00000000-0005-0000-0000-000054720000}"/>
    <cellStyle name="SAPBEXHLevel3X 3 2 13 4" xfId="29217" xr:uid="{00000000-0005-0000-0000-000055720000}"/>
    <cellStyle name="SAPBEXHLevel3X 3 2 13 5" xfId="36259" xr:uid="{00000000-0005-0000-0000-000056720000}"/>
    <cellStyle name="SAPBEXHLevel3X 3 2 13 6" xfId="43246" xr:uid="{00000000-0005-0000-0000-000057720000}"/>
    <cellStyle name="SAPBEXHLevel3X 3 2 13 7" xfId="49042" xr:uid="{00000000-0005-0000-0000-000058720000}"/>
    <cellStyle name="SAPBEXHLevel3X 3 2 14" xfId="7016" xr:uid="{00000000-0005-0000-0000-000059720000}"/>
    <cellStyle name="SAPBEXHLevel3X 3 2 14 2" xfId="16806" xr:uid="{00000000-0005-0000-0000-00005A720000}"/>
    <cellStyle name="SAPBEXHLevel3X 3 2 14 2 2" xfId="39182" xr:uid="{00000000-0005-0000-0000-00005B720000}"/>
    <cellStyle name="SAPBEXHLevel3X 3 2 14 2 3" xfId="46100" xr:uid="{00000000-0005-0000-0000-00005C720000}"/>
    <cellStyle name="SAPBEXHLevel3X 3 2 14 2 4" xfId="54578" xr:uid="{00000000-0005-0000-0000-00005D720000}"/>
    <cellStyle name="SAPBEXHLevel3X 3 2 14 3" xfId="23773" xr:uid="{00000000-0005-0000-0000-00005E720000}"/>
    <cellStyle name="SAPBEXHLevel3X 3 2 14 4" xfId="30209" xr:uid="{00000000-0005-0000-0000-00005F720000}"/>
    <cellStyle name="SAPBEXHLevel3X 3 2 14 5" xfId="35546" xr:uid="{00000000-0005-0000-0000-000060720000}"/>
    <cellStyle name="SAPBEXHLevel3X 3 2 14 6" xfId="42554" xr:uid="{00000000-0005-0000-0000-000061720000}"/>
    <cellStyle name="SAPBEXHLevel3X 3 2 14 7" xfId="49148" xr:uid="{00000000-0005-0000-0000-000062720000}"/>
    <cellStyle name="SAPBEXHLevel3X 3 2 15" xfId="5937" xr:uid="{00000000-0005-0000-0000-000063720000}"/>
    <cellStyle name="SAPBEXHLevel3X 3 2 15 2" xfId="15789" xr:uid="{00000000-0005-0000-0000-000064720000}"/>
    <cellStyle name="SAPBEXHLevel3X 3 2 15 2 2" xfId="39421" xr:uid="{00000000-0005-0000-0000-000065720000}"/>
    <cellStyle name="SAPBEXHLevel3X 3 2 15 2 3" xfId="46339" xr:uid="{00000000-0005-0000-0000-000066720000}"/>
    <cellStyle name="SAPBEXHLevel3X 3 2 15 2 4" xfId="50767" xr:uid="{00000000-0005-0000-0000-000067720000}"/>
    <cellStyle name="SAPBEXHLevel3X 3 2 15 3" xfId="22811" xr:uid="{00000000-0005-0000-0000-000068720000}"/>
    <cellStyle name="SAPBEXHLevel3X 3 2 15 4" xfId="29272" xr:uid="{00000000-0005-0000-0000-000069720000}"/>
    <cellStyle name="SAPBEXHLevel3X 3 2 15 5" xfId="35788" xr:uid="{00000000-0005-0000-0000-00006A720000}"/>
    <cellStyle name="SAPBEXHLevel3X 3 2 15 6" xfId="42793" xr:uid="{00000000-0005-0000-0000-00006B720000}"/>
    <cellStyle name="SAPBEXHLevel3X 3 2 15 7" xfId="53288" xr:uid="{00000000-0005-0000-0000-00006C720000}"/>
    <cellStyle name="SAPBEXHLevel3X 3 2 16" xfId="6749" xr:uid="{00000000-0005-0000-0000-00006D720000}"/>
    <cellStyle name="SAPBEXHLevel3X 3 2 16 2" xfId="16592" xr:uid="{00000000-0005-0000-0000-00006E720000}"/>
    <cellStyle name="SAPBEXHLevel3X 3 2 16 2 2" xfId="39678" xr:uid="{00000000-0005-0000-0000-00006F720000}"/>
    <cellStyle name="SAPBEXHLevel3X 3 2 16 2 3" xfId="46596" xr:uid="{00000000-0005-0000-0000-000070720000}"/>
    <cellStyle name="SAPBEXHLevel3X 3 2 16 2 4" xfId="48922" xr:uid="{00000000-0005-0000-0000-000071720000}"/>
    <cellStyle name="SAPBEXHLevel3X 3 2 16 3" xfId="23595" xr:uid="{00000000-0005-0000-0000-000072720000}"/>
    <cellStyle name="SAPBEXHLevel3X 3 2 16 4" xfId="30043" xr:uid="{00000000-0005-0000-0000-000073720000}"/>
    <cellStyle name="SAPBEXHLevel3X 3 2 16 5" xfId="36051" xr:uid="{00000000-0005-0000-0000-000074720000}"/>
    <cellStyle name="SAPBEXHLevel3X 3 2 16 6" xfId="43050" xr:uid="{00000000-0005-0000-0000-000075720000}"/>
    <cellStyle name="SAPBEXHLevel3X 3 2 16 7" xfId="53202" xr:uid="{00000000-0005-0000-0000-000076720000}"/>
    <cellStyle name="SAPBEXHLevel3X 3 2 17" xfId="5972" xr:uid="{00000000-0005-0000-0000-000077720000}"/>
    <cellStyle name="SAPBEXHLevel3X 3 2 17 2" xfId="15823" xr:uid="{00000000-0005-0000-0000-000078720000}"/>
    <cellStyle name="SAPBEXHLevel3X 3 2 17 2 2" xfId="40172" xr:uid="{00000000-0005-0000-0000-000079720000}"/>
    <cellStyle name="SAPBEXHLevel3X 3 2 17 2 3" xfId="47090" xr:uid="{00000000-0005-0000-0000-00007A720000}"/>
    <cellStyle name="SAPBEXHLevel3X 3 2 17 2 4" xfId="51834" xr:uid="{00000000-0005-0000-0000-00007B720000}"/>
    <cellStyle name="SAPBEXHLevel3X 3 2 17 3" xfId="22845" xr:uid="{00000000-0005-0000-0000-00007C720000}"/>
    <cellStyle name="SAPBEXHLevel3X 3 2 17 4" xfId="29306" xr:uid="{00000000-0005-0000-0000-00007D720000}"/>
    <cellStyle name="SAPBEXHLevel3X 3 2 17 5" xfId="36587" xr:uid="{00000000-0005-0000-0000-00007E720000}"/>
    <cellStyle name="SAPBEXHLevel3X 3 2 17 6" xfId="43544" xr:uid="{00000000-0005-0000-0000-00007F720000}"/>
    <cellStyle name="SAPBEXHLevel3X 3 2 17 7" xfId="49048" xr:uid="{00000000-0005-0000-0000-000080720000}"/>
    <cellStyle name="SAPBEXHLevel3X 3 2 18" xfId="6347" xr:uid="{00000000-0005-0000-0000-000081720000}"/>
    <cellStyle name="SAPBEXHLevel3X 3 2 18 2" xfId="16192" xr:uid="{00000000-0005-0000-0000-000082720000}"/>
    <cellStyle name="SAPBEXHLevel3X 3 2 18 2 2" xfId="40227" xr:uid="{00000000-0005-0000-0000-000083720000}"/>
    <cellStyle name="SAPBEXHLevel3X 3 2 18 2 3" xfId="47145" xr:uid="{00000000-0005-0000-0000-000084720000}"/>
    <cellStyle name="SAPBEXHLevel3X 3 2 18 2 4" xfId="48906" xr:uid="{00000000-0005-0000-0000-000085720000}"/>
    <cellStyle name="SAPBEXHLevel3X 3 2 18 3" xfId="23199" xr:uid="{00000000-0005-0000-0000-000086720000}"/>
    <cellStyle name="SAPBEXHLevel3X 3 2 18 4" xfId="29653" xr:uid="{00000000-0005-0000-0000-000087720000}"/>
    <cellStyle name="SAPBEXHLevel3X 3 2 18 5" xfId="36642" xr:uid="{00000000-0005-0000-0000-000088720000}"/>
    <cellStyle name="SAPBEXHLevel3X 3 2 18 6" xfId="43599" xr:uid="{00000000-0005-0000-0000-000089720000}"/>
    <cellStyle name="SAPBEXHLevel3X 3 2 18 7" xfId="49046" xr:uid="{00000000-0005-0000-0000-00008A720000}"/>
    <cellStyle name="SAPBEXHLevel3X 3 2 19" xfId="7351" xr:uid="{00000000-0005-0000-0000-00008B720000}"/>
    <cellStyle name="SAPBEXHLevel3X 3 2 19 2" xfId="17137" xr:uid="{00000000-0005-0000-0000-00008C720000}"/>
    <cellStyle name="SAPBEXHLevel3X 3 2 19 2 2" xfId="40275" xr:uid="{00000000-0005-0000-0000-00008D720000}"/>
    <cellStyle name="SAPBEXHLevel3X 3 2 19 2 3" xfId="47193" xr:uid="{00000000-0005-0000-0000-00008E720000}"/>
    <cellStyle name="SAPBEXHLevel3X 3 2 19 2 4" xfId="48185" xr:uid="{00000000-0005-0000-0000-00008F720000}"/>
    <cellStyle name="SAPBEXHLevel3X 3 2 19 3" xfId="24099" xr:uid="{00000000-0005-0000-0000-000090720000}"/>
    <cellStyle name="SAPBEXHLevel3X 3 2 19 4" xfId="30528" xr:uid="{00000000-0005-0000-0000-000091720000}"/>
    <cellStyle name="SAPBEXHLevel3X 3 2 19 5" xfId="36690" xr:uid="{00000000-0005-0000-0000-000092720000}"/>
    <cellStyle name="SAPBEXHLevel3X 3 2 19 6" xfId="43647" xr:uid="{00000000-0005-0000-0000-000093720000}"/>
    <cellStyle name="SAPBEXHLevel3X 3 2 19 7" xfId="52063" xr:uid="{00000000-0005-0000-0000-000094720000}"/>
    <cellStyle name="SAPBEXHLevel3X 3 2 2" xfId="2681" xr:uid="{00000000-0005-0000-0000-000095720000}"/>
    <cellStyle name="SAPBEXHLevel3X 3 2 2 2" xfId="12914" xr:uid="{00000000-0005-0000-0000-000096720000}"/>
    <cellStyle name="SAPBEXHLevel3X 3 2 2 2 2" xfId="20317" xr:uid="{00000000-0005-0000-0000-000097720000}"/>
    <cellStyle name="SAPBEXHLevel3X 3 2 2 2 3" xfId="26927" xr:uid="{00000000-0005-0000-0000-000098720000}"/>
    <cellStyle name="SAPBEXHLevel3X 3 2 2 2 4" xfId="37683" xr:uid="{00000000-0005-0000-0000-000099720000}"/>
    <cellStyle name="SAPBEXHLevel3X 3 2 2 2 5" xfId="44627" xr:uid="{00000000-0005-0000-0000-00009A720000}"/>
    <cellStyle name="SAPBEXHLevel3X 3 2 2 2 6" xfId="51858" xr:uid="{00000000-0005-0000-0000-00009B720000}"/>
    <cellStyle name="SAPBEXHLevel3X 3 2 2 3" xfId="10506" xr:uid="{00000000-0005-0000-0000-00009C720000}"/>
    <cellStyle name="SAPBEXHLevel3X 3 2 2 4" xfId="9351" xr:uid="{00000000-0005-0000-0000-00009D720000}"/>
    <cellStyle name="SAPBEXHLevel3X 3 2 2 5" xfId="16641" xr:uid="{00000000-0005-0000-0000-00009E720000}"/>
    <cellStyle name="SAPBEXHLevel3X 3 2 2 6" xfId="33942" xr:uid="{00000000-0005-0000-0000-00009F720000}"/>
    <cellStyle name="SAPBEXHLevel3X 3 2 2 7" xfId="41076" xr:uid="{00000000-0005-0000-0000-0000A0720000}"/>
    <cellStyle name="SAPBEXHLevel3X 3 2 2 8" xfId="53264" xr:uid="{00000000-0005-0000-0000-0000A1720000}"/>
    <cellStyle name="SAPBEXHLevel3X 3 2 20" xfId="7423" xr:uid="{00000000-0005-0000-0000-0000A2720000}"/>
    <cellStyle name="SAPBEXHLevel3X 3 2 20 2" xfId="17209" xr:uid="{00000000-0005-0000-0000-0000A3720000}"/>
    <cellStyle name="SAPBEXHLevel3X 3 2 20 2 2" xfId="39741" xr:uid="{00000000-0005-0000-0000-0000A4720000}"/>
    <cellStyle name="SAPBEXHLevel3X 3 2 20 2 3" xfId="46659" xr:uid="{00000000-0005-0000-0000-0000A5720000}"/>
    <cellStyle name="SAPBEXHLevel3X 3 2 20 2 4" xfId="49465" xr:uid="{00000000-0005-0000-0000-0000A6720000}"/>
    <cellStyle name="SAPBEXHLevel3X 3 2 20 3" xfId="24171" xr:uid="{00000000-0005-0000-0000-0000A7720000}"/>
    <cellStyle name="SAPBEXHLevel3X 3 2 20 4" xfId="30599" xr:uid="{00000000-0005-0000-0000-0000A8720000}"/>
    <cellStyle name="SAPBEXHLevel3X 3 2 20 5" xfId="36118" xr:uid="{00000000-0005-0000-0000-0000A9720000}"/>
    <cellStyle name="SAPBEXHLevel3X 3 2 20 6" xfId="43113" xr:uid="{00000000-0005-0000-0000-0000AA720000}"/>
    <cellStyle name="SAPBEXHLevel3X 3 2 20 7" xfId="50314" xr:uid="{00000000-0005-0000-0000-0000AB720000}"/>
    <cellStyle name="SAPBEXHLevel3X 3 2 21" xfId="5896" xr:uid="{00000000-0005-0000-0000-0000AC720000}"/>
    <cellStyle name="SAPBEXHLevel3X 3 2 21 2" xfId="15749" xr:uid="{00000000-0005-0000-0000-0000AD720000}"/>
    <cellStyle name="SAPBEXHLevel3X 3 2 21 2 2" xfId="40468" xr:uid="{00000000-0005-0000-0000-0000AE720000}"/>
    <cellStyle name="SAPBEXHLevel3X 3 2 21 2 3" xfId="47386" xr:uid="{00000000-0005-0000-0000-0000AF720000}"/>
    <cellStyle name="SAPBEXHLevel3X 3 2 21 2 4" xfId="47607" xr:uid="{00000000-0005-0000-0000-0000B0720000}"/>
    <cellStyle name="SAPBEXHLevel3X 3 2 21 3" xfId="22774" xr:uid="{00000000-0005-0000-0000-0000B1720000}"/>
    <cellStyle name="SAPBEXHLevel3X 3 2 21 4" xfId="29235" xr:uid="{00000000-0005-0000-0000-0000B2720000}"/>
    <cellStyle name="SAPBEXHLevel3X 3 2 21 5" xfId="36884" xr:uid="{00000000-0005-0000-0000-0000B3720000}"/>
    <cellStyle name="SAPBEXHLevel3X 3 2 21 6" xfId="43840" xr:uid="{00000000-0005-0000-0000-0000B4720000}"/>
    <cellStyle name="SAPBEXHLevel3X 3 2 21 7" xfId="50446" xr:uid="{00000000-0005-0000-0000-0000B5720000}"/>
    <cellStyle name="SAPBEXHLevel3X 3 2 22" xfId="6402" xr:uid="{00000000-0005-0000-0000-0000B6720000}"/>
    <cellStyle name="SAPBEXHLevel3X 3 2 22 2" xfId="16247" xr:uid="{00000000-0005-0000-0000-0000B7720000}"/>
    <cellStyle name="SAPBEXHLevel3X 3 2 22 3" xfId="23254" xr:uid="{00000000-0005-0000-0000-0000B8720000}"/>
    <cellStyle name="SAPBEXHLevel3X 3 2 22 4" xfId="29706" xr:uid="{00000000-0005-0000-0000-0000B9720000}"/>
    <cellStyle name="SAPBEXHLevel3X 3 2 22 5" xfId="37138" xr:uid="{00000000-0005-0000-0000-0000BA720000}"/>
    <cellStyle name="SAPBEXHLevel3X 3 2 22 6" xfId="44084" xr:uid="{00000000-0005-0000-0000-0000BB720000}"/>
    <cellStyle name="SAPBEXHLevel3X 3 2 22 7" xfId="53444" xr:uid="{00000000-0005-0000-0000-0000BC720000}"/>
    <cellStyle name="SAPBEXHLevel3X 3 2 23" xfId="8442" xr:uid="{00000000-0005-0000-0000-0000BD720000}"/>
    <cellStyle name="SAPBEXHLevel3X 3 2 23 2" xfId="18226" xr:uid="{00000000-0005-0000-0000-0000BE720000}"/>
    <cellStyle name="SAPBEXHLevel3X 3 2 23 3" xfId="25163" xr:uid="{00000000-0005-0000-0000-0000BF720000}"/>
    <cellStyle name="SAPBEXHLevel3X 3 2 23 4" xfId="31576" xr:uid="{00000000-0005-0000-0000-0000C0720000}"/>
    <cellStyle name="SAPBEXHLevel3X 3 2 24" xfId="7974" xr:uid="{00000000-0005-0000-0000-0000C1720000}"/>
    <cellStyle name="SAPBEXHLevel3X 3 2 24 2" xfId="17758" xr:uid="{00000000-0005-0000-0000-0000C2720000}"/>
    <cellStyle name="SAPBEXHLevel3X 3 2 24 3" xfId="24707" xr:uid="{00000000-0005-0000-0000-0000C3720000}"/>
    <cellStyle name="SAPBEXHLevel3X 3 2 24 4" xfId="31128" xr:uid="{00000000-0005-0000-0000-0000C4720000}"/>
    <cellStyle name="SAPBEXHLevel3X 3 2 25" xfId="8647" xr:uid="{00000000-0005-0000-0000-0000C5720000}"/>
    <cellStyle name="SAPBEXHLevel3X 3 2 25 2" xfId="18431" xr:uid="{00000000-0005-0000-0000-0000C6720000}"/>
    <cellStyle name="SAPBEXHLevel3X 3 2 25 3" xfId="25366" xr:uid="{00000000-0005-0000-0000-0000C7720000}"/>
    <cellStyle name="SAPBEXHLevel3X 3 2 25 4" xfId="31779" xr:uid="{00000000-0005-0000-0000-0000C8720000}"/>
    <cellStyle name="SAPBEXHLevel3X 3 2 26" xfId="8011" xr:uid="{00000000-0005-0000-0000-0000C9720000}"/>
    <cellStyle name="SAPBEXHLevel3X 3 2 26 2" xfId="17795" xr:uid="{00000000-0005-0000-0000-0000CA720000}"/>
    <cellStyle name="SAPBEXHLevel3X 3 2 26 3" xfId="24744" xr:uid="{00000000-0005-0000-0000-0000CB720000}"/>
    <cellStyle name="SAPBEXHLevel3X 3 2 26 4" xfId="31165" xr:uid="{00000000-0005-0000-0000-0000CC720000}"/>
    <cellStyle name="SAPBEXHLevel3X 3 2 27" xfId="7947" xr:uid="{00000000-0005-0000-0000-0000CD720000}"/>
    <cellStyle name="SAPBEXHLevel3X 3 2 27 2" xfId="17731" xr:uid="{00000000-0005-0000-0000-0000CE720000}"/>
    <cellStyle name="SAPBEXHLevel3X 3 2 27 3" xfId="24681" xr:uid="{00000000-0005-0000-0000-0000CF720000}"/>
    <cellStyle name="SAPBEXHLevel3X 3 2 27 4" xfId="31102" xr:uid="{00000000-0005-0000-0000-0000D0720000}"/>
    <cellStyle name="SAPBEXHLevel3X 3 2 28" xfId="7871" xr:uid="{00000000-0005-0000-0000-0000D1720000}"/>
    <cellStyle name="SAPBEXHLevel3X 3 2 28 2" xfId="17655" xr:uid="{00000000-0005-0000-0000-0000D2720000}"/>
    <cellStyle name="SAPBEXHLevel3X 3 2 28 3" xfId="24608" xr:uid="{00000000-0005-0000-0000-0000D3720000}"/>
    <cellStyle name="SAPBEXHLevel3X 3 2 28 4" xfId="31031" xr:uid="{00000000-0005-0000-0000-0000D4720000}"/>
    <cellStyle name="SAPBEXHLevel3X 3 2 29" xfId="8783" xr:uid="{00000000-0005-0000-0000-0000D5720000}"/>
    <cellStyle name="SAPBEXHLevel3X 3 2 29 2" xfId="18567" xr:uid="{00000000-0005-0000-0000-0000D6720000}"/>
    <cellStyle name="SAPBEXHLevel3X 3 2 29 3" xfId="25499" xr:uid="{00000000-0005-0000-0000-0000D7720000}"/>
    <cellStyle name="SAPBEXHLevel3X 3 2 29 4" xfId="31911" xr:uid="{00000000-0005-0000-0000-0000D8720000}"/>
    <cellStyle name="SAPBEXHLevel3X 3 2 3" xfId="3749" xr:uid="{00000000-0005-0000-0000-0000D9720000}"/>
    <cellStyle name="SAPBEXHLevel3X 3 2 3 2" xfId="13671" xr:uid="{00000000-0005-0000-0000-0000DA720000}"/>
    <cellStyle name="SAPBEXHLevel3X 3 2 3 2 2" xfId="37367" xr:uid="{00000000-0005-0000-0000-0000DB720000}"/>
    <cellStyle name="SAPBEXHLevel3X 3 2 3 2 3" xfId="44313" xr:uid="{00000000-0005-0000-0000-0000DC720000}"/>
    <cellStyle name="SAPBEXHLevel3X 3 2 3 2 4" xfId="54422" xr:uid="{00000000-0005-0000-0000-0000DD720000}"/>
    <cellStyle name="SAPBEXHLevel3X 3 2 3 3" xfId="20825" xr:uid="{00000000-0005-0000-0000-0000DE720000}"/>
    <cellStyle name="SAPBEXHLevel3X 3 2 3 4" xfId="27324" xr:uid="{00000000-0005-0000-0000-0000DF720000}"/>
    <cellStyle name="SAPBEXHLevel3X 3 2 3 5" xfId="33621" xr:uid="{00000000-0005-0000-0000-0000E0720000}"/>
    <cellStyle name="SAPBEXHLevel3X 3 2 3 6" xfId="40757" xr:uid="{00000000-0005-0000-0000-0000E1720000}"/>
    <cellStyle name="SAPBEXHLevel3X 3 2 3 7" xfId="53186" xr:uid="{00000000-0005-0000-0000-0000E2720000}"/>
    <cellStyle name="SAPBEXHLevel3X 3 2 30" xfId="11706" xr:uid="{00000000-0005-0000-0000-0000E3720000}"/>
    <cellStyle name="SAPBEXHLevel3X 3 2 30 2" xfId="19165" xr:uid="{00000000-0005-0000-0000-0000E4720000}"/>
    <cellStyle name="SAPBEXHLevel3X 3 2 30 3" xfId="25797" xr:uid="{00000000-0005-0000-0000-0000E5720000}"/>
    <cellStyle name="SAPBEXHLevel3X 3 2 31" xfId="9439" xr:uid="{00000000-0005-0000-0000-0000E6720000}"/>
    <cellStyle name="SAPBEXHLevel3X 3 2 32" xfId="11495" xr:uid="{00000000-0005-0000-0000-0000E7720000}"/>
    <cellStyle name="SAPBEXHLevel3X 3 2 33" xfId="32185" xr:uid="{00000000-0005-0000-0000-0000E8720000}"/>
    <cellStyle name="SAPBEXHLevel3X 3 2 34" xfId="32110" xr:uid="{00000000-0005-0000-0000-0000E9720000}"/>
    <cellStyle name="SAPBEXHLevel3X 3 2 35" xfId="48134" xr:uid="{00000000-0005-0000-0000-0000EA720000}"/>
    <cellStyle name="SAPBEXHLevel3X 3 2 4" xfId="4014" xr:uid="{00000000-0005-0000-0000-0000EB720000}"/>
    <cellStyle name="SAPBEXHLevel3X 3 2 4 2" xfId="13901" xr:uid="{00000000-0005-0000-0000-0000EC720000}"/>
    <cellStyle name="SAPBEXHLevel3X 3 2 4 2 2" xfId="37484" xr:uid="{00000000-0005-0000-0000-0000ED720000}"/>
    <cellStyle name="SAPBEXHLevel3X 3 2 4 2 3" xfId="44429" xr:uid="{00000000-0005-0000-0000-0000EE720000}"/>
    <cellStyle name="SAPBEXHLevel3X 3 2 4 2 4" xfId="51241" xr:uid="{00000000-0005-0000-0000-0000EF720000}"/>
    <cellStyle name="SAPBEXHLevel3X 3 2 4 3" xfId="20997" xr:uid="{00000000-0005-0000-0000-0000F0720000}"/>
    <cellStyle name="SAPBEXHLevel3X 3 2 4 4" xfId="27493" xr:uid="{00000000-0005-0000-0000-0000F1720000}"/>
    <cellStyle name="SAPBEXHLevel3X 3 2 4 5" xfId="33743" xr:uid="{00000000-0005-0000-0000-0000F2720000}"/>
    <cellStyle name="SAPBEXHLevel3X 3 2 4 6" xfId="40878" xr:uid="{00000000-0005-0000-0000-0000F3720000}"/>
    <cellStyle name="SAPBEXHLevel3X 3 2 4 7" xfId="53092" xr:uid="{00000000-0005-0000-0000-0000F4720000}"/>
    <cellStyle name="SAPBEXHLevel3X 3 2 5" xfId="4978" xr:uid="{00000000-0005-0000-0000-0000F5720000}"/>
    <cellStyle name="SAPBEXHLevel3X 3 2 5 2" xfId="14835" xr:uid="{00000000-0005-0000-0000-0000F6720000}"/>
    <cellStyle name="SAPBEXHLevel3X 3 2 5 2 2" xfId="38014" xr:uid="{00000000-0005-0000-0000-0000F7720000}"/>
    <cellStyle name="SAPBEXHLevel3X 3 2 5 2 3" xfId="44941" xr:uid="{00000000-0005-0000-0000-0000F8720000}"/>
    <cellStyle name="SAPBEXHLevel3X 3 2 5 2 4" xfId="48797" xr:uid="{00000000-0005-0000-0000-0000F9720000}"/>
    <cellStyle name="SAPBEXHLevel3X 3 2 5 3" xfId="21881" xr:uid="{00000000-0005-0000-0000-0000FA720000}"/>
    <cellStyle name="SAPBEXHLevel3X 3 2 5 4" xfId="28345" xr:uid="{00000000-0005-0000-0000-0000FB720000}"/>
    <cellStyle name="SAPBEXHLevel3X 3 2 5 5" xfId="34349" xr:uid="{00000000-0005-0000-0000-0000FC720000}"/>
    <cellStyle name="SAPBEXHLevel3X 3 2 5 6" xfId="41395" xr:uid="{00000000-0005-0000-0000-0000FD720000}"/>
    <cellStyle name="SAPBEXHLevel3X 3 2 5 7" xfId="51977" xr:uid="{00000000-0005-0000-0000-0000FE720000}"/>
    <cellStyle name="SAPBEXHLevel3X 3 2 6" xfId="4200" xr:uid="{00000000-0005-0000-0000-0000FF720000}"/>
    <cellStyle name="SAPBEXHLevel3X 3 2 6 2" xfId="14063" xr:uid="{00000000-0005-0000-0000-000000730000}"/>
    <cellStyle name="SAPBEXHLevel3X 3 2 6 2 2" xfId="37426" xr:uid="{00000000-0005-0000-0000-000001730000}"/>
    <cellStyle name="SAPBEXHLevel3X 3 2 6 2 3" xfId="44371" xr:uid="{00000000-0005-0000-0000-000002730000}"/>
    <cellStyle name="SAPBEXHLevel3X 3 2 6 2 4" xfId="51685" xr:uid="{00000000-0005-0000-0000-000003730000}"/>
    <cellStyle name="SAPBEXHLevel3X 3 2 6 3" xfId="21125" xr:uid="{00000000-0005-0000-0000-000004730000}"/>
    <cellStyle name="SAPBEXHLevel3X 3 2 6 4" xfId="27600" xr:uid="{00000000-0005-0000-0000-000005730000}"/>
    <cellStyle name="SAPBEXHLevel3X 3 2 6 5" xfId="33683" xr:uid="{00000000-0005-0000-0000-000006730000}"/>
    <cellStyle name="SAPBEXHLevel3X 3 2 6 6" xfId="40818" xr:uid="{00000000-0005-0000-0000-000007730000}"/>
    <cellStyle name="SAPBEXHLevel3X 3 2 6 7" xfId="50663" xr:uid="{00000000-0005-0000-0000-000008730000}"/>
    <cellStyle name="SAPBEXHLevel3X 3 2 7" xfId="4764" xr:uid="{00000000-0005-0000-0000-000009730000}"/>
    <cellStyle name="SAPBEXHLevel3X 3 2 7 2" xfId="14626" xr:uid="{00000000-0005-0000-0000-00000A730000}"/>
    <cellStyle name="SAPBEXHLevel3X 3 2 7 2 2" xfId="38049" xr:uid="{00000000-0005-0000-0000-00000B730000}"/>
    <cellStyle name="SAPBEXHLevel3X 3 2 7 2 3" xfId="44976" xr:uid="{00000000-0005-0000-0000-00000C730000}"/>
    <cellStyle name="SAPBEXHLevel3X 3 2 7 2 4" xfId="49497" xr:uid="{00000000-0005-0000-0000-00000D730000}"/>
    <cellStyle name="SAPBEXHLevel3X 3 2 7 3" xfId="21675" xr:uid="{00000000-0005-0000-0000-00000E730000}"/>
    <cellStyle name="SAPBEXHLevel3X 3 2 7 4" xfId="28145" xr:uid="{00000000-0005-0000-0000-00000F730000}"/>
    <cellStyle name="SAPBEXHLevel3X 3 2 7 5" xfId="34384" xr:uid="{00000000-0005-0000-0000-000010730000}"/>
    <cellStyle name="SAPBEXHLevel3X 3 2 7 6" xfId="41430" xr:uid="{00000000-0005-0000-0000-000011730000}"/>
    <cellStyle name="SAPBEXHLevel3X 3 2 7 7" xfId="50575" xr:uid="{00000000-0005-0000-0000-000012730000}"/>
    <cellStyle name="SAPBEXHLevel3X 3 2 8" xfId="5307" xr:uid="{00000000-0005-0000-0000-000013730000}"/>
    <cellStyle name="SAPBEXHLevel3X 3 2 8 2" xfId="15164" xr:uid="{00000000-0005-0000-0000-000014730000}"/>
    <cellStyle name="SAPBEXHLevel3X 3 2 8 2 2" xfId="37560" xr:uid="{00000000-0005-0000-0000-000015730000}"/>
    <cellStyle name="SAPBEXHLevel3X 3 2 8 2 3" xfId="44504" xr:uid="{00000000-0005-0000-0000-000016730000}"/>
    <cellStyle name="SAPBEXHLevel3X 3 2 8 2 4" xfId="53152" xr:uid="{00000000-0005-0000-0000-000017730000}"/>
    <cellStyle name="SAPBEXHLevel3X 3 2 8 3" xfId="22206" xr:uid="{00000000-0005-0000-0000-000018730000}"/>
    <cellStyle name="SAPBEXHLevel3X 3 2 8 4" xfId="28669" xr:uid="{00000000-0005-0000-0000-000019730000}"/>
    <cellStyle name="SAPBEXHLevel3X 3 2 8 5" xfId="33819" xr:uid="{00000000-0005-0000-0000-00001A730000}"/>
    <cellStyle name="SAPBEXHLevel3X 3 2 8 6" xfId="40953" xr:uid="{00000000-0005-0000-0000-00001B730000}"/>
    <cellStyle name="SAPBEXHLevel3X 3 2 8 7" xfId="54484" xr:uid="{00000000-0005-0000-0000-00001C730000}"/>
    <cellStyle name="SAPBEXHLevel3X 3 2 9" xfId="5378" xr:uid="{00000000-0005-0000-0000-00001D730000}"/>
    <cellStyle name="SAPBEXHLevel3X 3 2 9 2" xfId="15235" xr:uid="{00000000-0005-0000-0000-00001E730000}"/>
    <cellStyle name="SAPBEXHLevel3X 3 2 9 2 2" xfId="37300" xr:uid="{00000000-0005-0000-0000-00001F730000}"/>
    <cellStyle name="SAPBEXHLevel3X 3 2 9 2 3" xfId="44246" xr:uid="{00000000-0005-0000-0000-000020730000}"/>
    <cellStyle name="SAPBEXHLevel3X 3 2 9 2 4" xfId="54230" xr:uid="{00000000-0005-0000-0000-000021730000}"/>
    <cellStyle name="SAPBEXHLevel3X 3 2 9 3" xfId="22276" xr:uid="{00000000-0005-0000-0000-000022730000}"/>
    <cellStyle name="SAPBEXHLevel3X 3 2 9 4" xfId="28738" xr:uid="{00000000-0005-0000-0000-000023730000}"/>
    <cellStyle name="SAPBEXHLevel3X 3 2 9 5" xfId="33552" xr:uid="{00000000-0005-0000-0000-000024730000}"/>
    <cellStyle name="SAPBEXHLevel3X 3 2 9 6" xfId="40688" xr:uid="{00000000-0005-0000-0000-000025730000}"/>
    <cellStyle name="SAPBEXHLevel3X 3 2 9 7" xfId="51444" xr:uid="{00000000-0005-0000-0000-000026730000}"/>
    <cellStyle name="SAPBEXHLevel3X 3 20" xfId="8002" xr:uid="{00000000-0005-0000-0000-000027730000}"/>
    <cellStyle name="SAPBEXHLevel3X 3 20 2" xfId="17786" xr:uid="{00000000-0005-0000-0000-000028730000}"/>
    <cellStyle name="SAPBEXHLevel3X 3 20 3" xfId="24735" xr:uid="{00000000-0005-0000-0000-000029730000}"/>
    <cellStyle name="SAPBEXHLevel3X 3 20 4" xfId="31156" xr:uid="{00000000-0005-0000-0000-00002A730000}"/>
    <cellStyle name="SAPBEXHLevel3X 3 21" xfId="7896" xr:uid="{00000000-0005-0000-0000-00002B730000}"/>
    <cellStyle name="SAPBEXHLevel3X 3 21 2" xfId="17680" xr:uid="{00000000-0005-0000-0000-00002C730000}"/>
    <cellStyle name="SAPBEXHLevel3X 3 21 3" xfId="24632" xr:uid="{00000000-0005-0000-0000-00002D730000}"/>
    <cellStyle name="SAPBEXHLevel3X 3 21 4" xfId="31055" xr:uid="{00000000-0005-0000-0000-00002E730000}"/>
    <cellStyle name="SAPBEXHLevel3X 3 22" xfId="11594" xr:uid="{00000000-0005-0000-0000-00002F730000}"/>
    <cellStyle name="SAPBEXHLevel3X 3 22 2" xfId="19053" xr:uid="{00000000-0005-0000-0000-000030730000}"/>
    <cellStyle name="SAPBEXHLevel3X 3 22 3" xfId="25685" xr:uid="{00000000-0005-0000-0000-000031730000}"/>
    <cellStyle name="SAPBEXHLevel3X 3 23" xfId="9309" xr:uid="{00000000-0005-0000-0000-000032730000}"/>
    <cellStyle name="SAPBEXHLevel3X 3 24" xfId="11469" xr:uid="{00000000-0005-0000-0000-000033730000}"/>
    <cellStyle name="SAPBEXHLevel3X 3 25" xfId="54342" xr:uid="{00000000-0005-0000-0000-000034730000}"/>
    <cellStyle name="SAPBEXHLevel3X 3 3" xfId="947" xr:uid="{00000000-0005-0000-0000-000035730000}"/>
    <cellStyle name="SAPBEXHLevel3X 3 3 2" xfId="2734" xr:uid="{00000000-0005-0000-0000-000036730000}"/>
    <cellStyle name="SAPBEXHLevel3X 3 3 2 2" xfId="12963" xr:uid="{00000000-0005-0000-0000-000037730000}"/>
    <cellStyle name="SAPBEXHLevel3X 3 3 2 2 2" xfId="20362" xr:uid="{00000000-0005-0000-0000-000038730000}"/>
    <cellStyle name="SAPBEXHLevel3X 3 3 2 2 3" xfId="26969" xr:uid="{00000000-0005-0000-0000-000039730000}"/>
    <cellStyle name="SAPBEXHLevel3X 3 3 2 3" xfId="10653" xr:uid="{00000000-0005-0000-0000-00003A730000}"/>
    <cellStyle name="SAPBEXHLevel3X 3 3 2 4" xfId="13045" xr:uid="{00000000-0005-0000-0000-00003B730000}"/>
    <cellStyle name="SAPBEXHLevel3X 3 3 2 5" xfId="13273" xr:uid="{00000000-0005-0000-0000-00003C730000}"/>
    <cellStyle name="SAPBEXHLevel3X 3 3 2 6" xfId="38067" xr:uid="{00000000-0005-0000-0000-00003D730000}"/>
    <cellStyle name="SAPBEXHLevel3X 3 3 2 7" xfId="44994" xr:uid="{00000000-0005-0000-0000-00003E730000}"/>
    <cellStyle name="SAPBEXHLevel3X 3 3 2 8" xfId="48101" xr:uid="{00000000-0005-0000-0000-00003F730000}"/>
    <cellStyle name="SAPBEXHLevel3X 3 3 3" xfId="11826" xr:uid="{00000000-0005-0000-0000-000040730000}"/>
    <cellStyle name="SAPBEXHLevel3X 3 3 3 2" xfId="19285" xr:uid="{00000000-0005-0000-0000-000041730000}"/>
    <cellStyle name="SAPBEXHLevel3X 3 3 3 3" xfId="25917" xr:uid="{00000000-0005-0000-0000-000042730000}"/>
    <cellStyle name="SAPBEXHLevel3X 3 3 4" xfId="9647" xr:uid="{00000000-0005-0000-0000-000043730000}"/>
    <cellStyle name="SAPBEXHLevel3X 3 3 5" xfId="9776" xr:uid="{00000000-0005-0000-0000-000044730000}"/>
    <cellStyle name="SAPBEXHLevel3X 3 3 6" xfId="34402" xr:uid="{00000000-0005-0000-0000-000045730000}"/>
    <cellStyle name="SAPBEXHLevel3X 3 3 7" xfId="41448" xr:uid="{00000000-0005-0000-0000-000046730000}"/>
    <cellStyle name="SAPBEXHLevel3X 3 3 8" xfId="51591" xr:uid="{00000000-0005-0000-0000-000047730000}"/>
    <cellStyle name="SAPBEXHLevel3X 3 4" xfId="1222" xr:uid="{00000000-0005-0000-0000-000048730000}"/>
    <cellStyle name="SAPBEXHLevel3X 3 4 2" xfId="10851" xr:uid="{00000000-0005-0000-0000-000049730000}"/>
    <cellStyle name="SAPBEXHLevel3X 3 4 2 2" xfId="9213" xr:uid="{00000000-0005-0000-0000-00004A730000}"/>
    <cellStyle name="SAPBEXHLevel3X 3 4 2 3" xfId="38047" xr:uid="{00000000-0005-0000-0000-00004B730000}"/>
    <cellStyle name="SAPBEXHLevel3X 3 4 2 4" xfId="44974" xr:uid="{00000000-0005-0000-0000-00004C730000}"/>
    <cellStyle name="SAPBEXHLevel3X 3 4 2 5" xfId="47911" xr:uid="{00000000-0005-0000-0000-00004D730000}"/>
    <cellStyle name="SAPBEXHLevel3X 3 4 3" xfId="12001" xr:uid="{00000000-0005-0000-0000-00004E730000}"/>
    <cellStyle name="SAPBEXHLevel3X 3 4 3 2" xfId="19460" xr:uid="{00000000-0005-0000-0000-00004F730000}"/>
    <cellStyle name="SAPBEXHLevel3X 3 4 3 3" xfId="26087" xr:uid="{00000000-0005-0000-0000-000050730000}"/>
    <cellStyle name="SAPBEXHLevel3X 3 4 4" xfId="9890" xr:uid="{00000000-0005-0000-0000-000051730000}"/>
    <cellStyle name="SAPBEXHLevel3X 3 4 5" xfId="13235" xr:uid="{00000000-0005-0000-0000-000052730000}"/>
    <cellStyle name="SAPBEXHLevel3X 3 4 6" xfId="34382" xr:uid="{00000000-0005-0000-0000-000053730000}"/>
    <cellStyle name="SAPBEXHLevel3X 3 4 7" xfId="41428" xr:uid="{00000000-0005-0000-0000-000054730000}"/>
    <cellStyle name="SAPBEXHLevel3X 3 4 8" xfId="50664" xr:uid="{00000000-0005-0000-0000-000055730000}"/>
    <cellStyle name="SAPBEXHLevel3X 3 5" xfId="1089" xr:uid="{00000000-0005-0000-0000-000056730000}"/>
    <cellStyle name="SAPBEXHLevel3X 3 5 2" xfId="10092" xr:uid="{00000000-0005-0000-0000-000057730000}"/>
    <cellStyle name="SAPBEXHLevel3X 3 5 2 2" xfId="13800" xr:uid="{00000000-0005-0000-0000-000058730000}"/>
    <cellStyle name="SAPBEXHLevel3X 3 5 2 3" xfId="38773" xr:uid="{00000000-0005-0000-0000-000059730000}"/>
    <cellStyle name="SAPBEXHLevel3X 3 5 2 4" xfId="45691" xr:uid="{00000000-0005-0000-0000-00005A730000}"/>
    <cellStyle name="SAPBEXHLevel3X 3 5 2 5" xfId="48618" xr:uid="{00000000-0005-0000-0000-00005B730000}"/>
    <cellStyle name="SAPBEXHLevel3X 3 5 3" xfId="10722" xr:uid="{00000000-0005-0000-0000-00005C730000}"/>
    <cellStyle name="SAPBEXHLevel3X 3 5 3 2" xfId="8944" xr:uid="{00000000-0005-0000-0000-00005D730000}"/>
    <cellStyle name="SAPBEXHLevel3X 3 5 4" xfId="11881" xr:uid="{00000000-0005-0000-0000-00005E730000}"/>
    <cellStyle name="SAPBEXHLevel3X 3 5 4 2" xfId="19340" xr:uid="{00000000-0005-0000-0000-00005F730000}"/>
    <cellStyle name="SAPBEXHLevel3X 3 5 4 3" xfId="25971" xr:uid="{00000000-0005-0000-0000-000060730000}"/>
    <cellStyle name="SAPBEXHLevel3X 3 5 5" xfId="9759" xr:uid="{00000000-0005-0000-0000-000061730000}"/>
    <cellStyle name="SAPBEXHLevel3X 3 5 6" xfId="11133" xr:uid="{00000000-0005-0000-0000-000062730000}"/>
    <cellStyle name="SAPBEXHLevel3X 3 5 7" xfId="35108" xr:uid="{00000000-0005-0000-0000-000063730000}"/>
    <cellStyle name="SAPBEXHLevel3X 3 5 8" xfId="42145" xr:uid="{00000000-0005-0000-0000-000064730000}"/>
    <cellStyle name="SAPBEXHLevel3X 3 5 9" xfId="54471" xr:uid="{00000000-0005-0000-0000-000065730000}"/>
    <cellStyle name="SAPBEXHLevel3X 3 6" xfId="1536" xr:uid="{00000000-0005-0000-0000-000066730000}"/>
    <cellStyle name="SAPBEXHLevel3X 3 6 2" xfId="12195" xr:uid="{00000000-0005-0000-0000-000067730000}"/>
    <cellStyle name="SAPBEXHLevel3X 3 6 2 2" xfId="19654" xr:uid="{00000000-0005-0000-0000-000068730000}"/>
    <cellStyle name="SAPBEXHLevel3X 3 6 2 3" xfId="26277" xr:uid="{00000000-0005-0000-0000-000069730000}"/>
    <cellStyle name="SAPBEXHLevel3X 3 6 2 4" xfId="38909" xr:uid="{00000000-0005-0000-0000-00006A730000}"/>
    <cellStyle name="SAPBEXHLevel3X 3 6 2 5" xfId="45827" xr:uid="{00000000-0005-0000-0000-00006B730000}"/>
    <cellStyle name="SAPBEXHLevel3X 3 6 2 6" xfId="50059" xr:uid="{00000000-0005-0000-0000-00006C730000}"/>
    <cellStyle name="SAPBEXHLevel3X 3 6 3" xfId="11088" xr:uid="{00000000-0005-0000-0000-00006D730000}"/>
    <cellStyle name="SAPBEXHLevel3X 3 6 4" xfId="18740" xr:uid="{00000000-0005-0000-0000-00006E730000}"/>
    <cellStyle name="SAPBEXHLevel3X 3 6 5" xfId="35246" xr:uid="{00000000-0005-0000-0000-00006F730000}"/>
    <cellStyle name="SAPBEXHLevel3X 3 6 6" xfId="42281" xr:uid="{00000000-0005-0000-0000-000070730000}"/>
    <cellStyle name="SAPBEXHLevel3X 3 6 7" xfId="54562" xr:uid="{00000000-0005-0000-0000-000071730000}"/>
    <cellStyle name="SAPBEXHLevel3X 3 7" xfId="1963" xr:uid="{00000000-0005-0000-0000-000072730000}"/>
    <cellStyle name="SAPBEXHLevel3X 3 7 2" xfId="12315" xr:uid="{00000000-0005-0000-0000-000073730000}"/>
    <cellStyle name="SAPBEXHLevel3X 3 7 2 2" xfId="19774" xr:uid="{00000000-0005-0000-0000-000074730000}"/>
    <cellStyle name="SAPBEXHLevel3X 3 7 2 3" xfId="26397" xr:uid="{00000000-0005-0000-0000-000075730000}"/>
    <cellStyle name="SAPBEXHLevel3X 3 7 2 4" xfId="39373" xr:uid="{00000000-0005-0000-0000-000076730000}"/>
    <cellStyle name="SAPBEXHLevel3X 3 7 2 5" xfId="46291" xr:uid="{00000000-0005-0000-0000-000077730000}"/>
    <cellStyle name="SAPBEXHLevel3X 3 7 2 6" xfId="47921" xr:uid="{00000000-0005-0000-0000-000078730000}"/>
    <cellStyle name="SAPBEXHLevel3X 3 7 3" xfId="11385" xr:uid="{00000000-0005-0000-0000-000079730000}"/>
    <cellStyle name="SAPBEXHLevel3X 3 7 4" xfId="18918" xr:uid="{00000000-0005-0000-0000-00007A730000}"/>
    <cellStyle name="SAPBEXHLevel3X 3 7 5" xfId="35739" xr:uid="{00000000-0005-0000-0000-00007B730000}"/>
    <cellStyle name="SAPBEXHLevel3X 3 7 6" xfId="42745" xr:uid="{00000000-0005-0000-0000-00007C730000}"/>
    <cellStyle name="SAPBEXHLevel3X 3 7 7" xfId="53106" xr:uid="{00000000-0005-0000-0000-00007D730000}"/>
    <cellStyle name="SAPBEXHLevel3X 3 8" xfId="2175" xr:uid="{00000000-0005-0000-0000-00007E730000}"/>
    <cellStyle name="SAPBEXHLevel3X 3 8 2" xfId="12439" xr:uid="{00000000-0005-0000-0000-00007F730000}"/>
    <cellStyle name="SAPBEXHLevel3X 3 8 2 2" xfId="19895" xr:uid="{00000000-0005-0000-0000-000080730000}"/>
    <cellStyle name="SAPBEXHLevel3X 3 8 2 3" xfId="26517" xr:uid="{00000000-0005-0000-0000-000081730000}"/>
    <cellStyle name="SAPBEXHLevel3X 3 8 2 4" xfId="40399" xr:uid="{00000000-0005-0000-0000-000082730000}"/>
    <cellStyle name="SAPBEXHLevel3X 3 8 2 5" xfId="47317" xr:uid="{00000000-0005-0000-0000-000083730000}"/>
    <cellStyle name="SAPBEXHLevel3X 3 8 2 6" xfId="47755" xr:uid="{00000000-0005-0000-0000-000084730000}"/>
    <cellStyle name="SAPBEXHLevel3X 3 8 3" xfId="10371" xr:uid="{00000000-0005-0000-0000-000085730000}"/>
    <cellStyle name="SAPBEXHLevel3X 3 8 4" xfId="13194" xr:uid="{00000000-0005-0000-0000-000086730000}"/>
    <cellStyle name="SAPBEXHLevel3X 3 8 5" xfId="18940" xr:uid="{00000000-0005-0000-0000-000087730000}"/>
    <cellStyle name="SAPBEXHLevel3X 3 8 6" xfId="36815" xr:uid="{00000000-0005-0000-0000-000088730000}"/>
    <cellStyle name="SAPBEXHLevel3X 3 8 7" xfId="43771" xr:uid="{00000000-0005-0000-0000-000089730000}"/>
    <cellStyle name="SAPBEXHLevel3X 3 8 8" xfId="51285" xr:uid="{00000000-0005-0000-0000-00008A730000}"/>
    <cellStyle name="SAPBEXHLevel3X 3 9" xfId="2329" xr:uid="{00000000-0005-0000-0000-00008B730000}"/>
    <cellStyle name="SAPBEXHLevel3X 3 9 2" xfId="12582" xr:uid="{00000000-0005-0000-0000-00008C730000}"/>
    <cellStyle name="SAPBEXHLevel3X 3 9 3" xfId="20019" xr:uid="{00000000-0005-0000-0000-00008D730000}"/>
    <cellStyle name="SAPBEXHLevel3X 3 9 4" xfId="26637" xr:uid="{00000000-0005-0000-0000-00008E730000}"/>
    <cellStyle name="SAPBEXHLevel3X 3 9 5" xfId="37069" xr:uid="{00000000-0005-0000-0000-00008F730000}"/>
    <cellStyle name="SAPBEXHLevel3X 3 9 6" xfId="44015" xr:uid="{00000000-0005-0000-0000-000090730000}"/>
    <cellStyle name="SAPBEXHLevel3X 3 9 7" xfId="54356" xr:uid="{00000000-0005-0000-0000-000091730000}"/>
    <cellStyle name="SAPBEXHLevel3X 4" xfId="374" xr:uid="{00000000-0005-0000-0000-000092730000}"/>
    <cellStyle name="SAPBEXHLevel3X 4 10" xfId="4628" xr:uid="{00000000-0005-0000-0000-000093730000}"/>
    <cellStyle name="SAPBEXHLevel3X 4 10 2" xfId="14490" xr:uid="{00000000-0005-0000-0000-000094730000}"/>
    <cellStyle name="SAPBEXHLevel3X 4 10 2 2" xfId="38574" xr:uid="{00000000-0005-0000-0000-000095730000}"/>
    <cellStyle name="SAPBEXHLevel3X 4 10 2 3" xfId="45492" xr:uid="{00000000-0005-0000-0000-000096730000}"/>
    <cellStyle name="SAPBEXHLevel3X 4 10 2 4" xfId="49456" xr:uid="{00000000-0005-0000-0000-000097730000}"/>
    <cellStyle name="SAPBEXHLevel3X 4 10 3" xfId="21542" xr:uid="{00000000-0005-0000-0000-000098730000}"/>
    <cellStyle name="SAPBEXHLevel3X 4 10 4" xfId="28013" xr:uid="{00000000-0005-0000-0000-000099730000}"/>
    <cellStyle name="SAPBEXHLevel3X 4 10 5" xfId="34908" xr:uid="{00000000-0005-0000-0000-00009A730000}"/>
    <cellStyle name="SAPBEXHLevel3X 4 10 6" xfId="41946" xr:uid="{00000000-0005-0000-0000-00009B730000}"/>
    <cellStyle name="SAPBEXHLevel3X 4 10 7" xfId="50304" xr:uid="{00000000-0005-0000-0000-00009C730000}"/>
    <cellStyle name="SAPBEXHLevel3X 4 11" xfId="6604" xr:uid="{00000000-0005-0000-0000-00009D730000}"/>
    <cellStyle name="SAPBEXHLevel3X 4 11 2" xfId="16447" xr:uid="{00000000-0005-0000-0000-00009E730000}"/>
    <cellStyle name="SAPBEXHLevel3X 4 11 2 2" xfId="39008" xr:uid="{00000000-0005-0000-0000-00009F730000}"/>
    <cellStyle name="SAPBEXHLevel3X 4 11 2 3" xfId="45926" xr:uid="{00000000-0005-0000-0000-0000A0730000}"/>
    <cellStyle name="SAPBEXHLevel3X 4 11 2 4" xfId="48757" xr:uid="{00000000-0005-0000-0000-0000A1730000}"/>
    <cellStyle name="SAPBEXHLevel3X 4 11 3" xfId="23451" xr:uid="{00000000-0005-0000-0000-0000A2730000}"/>
    <cellStyle name="SAPBEXHLevel3X 4 11 4" xfId="29900" xr:uid="{00000000-0005-0000-0000-0000A3730000}"/>
    <cellStyle name="SAPBEXHLevel3X 4 11 5" xfId="35345" xr:uid="{00000000-0005-0000-0000-0000A4730000}"/>
    <cellStyle name="SAPBEXHLevel3X 4 11 6" xfId="42380" xr:uid="{00000000-0005-0000-0000-0000A5730000}"/>
    <cellStyle name="SAPBEXHLevel3X 4 11 7" xfId="52938" xr:uid="{00000000-0005-0000-0000-0000A6730000}"/>
    <cellStyle name="SAPBEXHLevel3X 4 12" xfId="5513" xr:uid="{00000000-0005-0000-0000-0000A7730000}"/>
    <cellStyle name="SAPBEXHLevel3X 4 12 2" xfId="15369" xr:uid="{00000000-0005-0000-0000-0000A8730000}"/>
    <cellStyle name="SAPBEXHLevel3X 4 12 2 2" xfId="39064" xr:uid="{00000000-0005-0000-0000-0000A9730000}"/>
    <cellStyle name="SAPBEXHLevel3X 4 12 2 3" xfId="45982" xr:uid="{00000000-0005-0000-0000-0000AA730000}"/>
    <cellStyle name="SAPBEXHLevel3X 4 12 2 4" xfId="49433" xr:uid="{00000000-0005-0000-0000-0000AB730000}"/>
    <cellStyle name="SAPBEXHLevel3X 4 12 3" xfId="22405" xr:uid="{00000000-0005-0000-0000-0000AC730000}"/>
    <cellStyle name="SAPBEXHLevel3X 4 12 4" xfId="28867" xr:uid="{00000000-0005-0000-0000-0000AD730000}"/>
    <cellStyle name="SAPBEXHLevel3X 4 12 5" xfId="35401" xr:uid="{00000000-0005-0000-0000-0000AE730000}"/>
    <cellStyle name="SAPBEXHLevel3X 4 12 6" xfId="42436" xr:uid="{00000000-0005-0000-0000-0000AF730000}"/>
    <cellStyle name="SAPBEXHLevel3X 4 12 7" xfId="51129" xr:uid="{00000000-0005-0000-0000-0000B0730000}"/>
    <cellStyle name="SAPBEXHLevel3X 4 13" xfId="6280" xr:uid="{00000000-0005-0000-0000-0000B1730000}"/>
    <cellStyle name="SAPBEXHLevel3X 4 13 2" xfId="16125" xr:uid="{00000000-0005-0000-0000-0000B2730000}"/>
    <cellStyle name="SAPBEXHLevel3X 4 13 2 2" xfId="39876" xr:uid="{00000000-0005-0000-0000-0000B3730000}"/>
    <cellStyle name="SAPBEXHLevel3X 4 13 2 3" xfId="46794" xr:uid="{00000000-0005-0000-0000-0000B4730000}"/>
    <cellStyle name="SAPBEXHLevel3X 4 13 2 4" xfId="50069" xr:uid="{00000000-0005-0000-0000-0000B5730000}"/>
    <cellStyle name="SAPBEXHLevel3X 4 13 3" xfId="23134" xr:uid="{00000000-0005-0000-0000-0000B6730000}"/>
    <cellStyle name="SAPBEXHLevel3X 4 13 4" xfId="29588" xr:uid="{00000000-0005-0000-0000-0000B7730000}"/>
    <cellStyle name="SAPBEXHLevel3X 4 13 5" xfId="36261" xr:uid="{00000000-0005-0000-0000-0000B8730000}"/>
    <cellStyle name="SAPBEXHLevel3X 4 13 6" xfId="43248" xr:uid="{00000000-0005-0000-0000-0000B9730000}"/>
    <cellStyle name="SAPBEXHLevel3X 4 13 7" xfId="54460" xr:uid="{00000000-0005-0000-0000-0000BA730000}"/>
    <cellStyle name="SAPBEXHLevel3X 4 14" xfId="6485" xr:uid="{00000000-0005-0000-0000-0000BB730000}"/>
    <cellStyle name="SAPBEXHLevel3X 4 14 2" xfId="16328" xr:uid="{00000000-0005-0000-0000-0000BC730000}"/>
    <cellStyle name="SAPBEXHLevel3X 4 14 2 2" xfId="39180" xr:uid="{00000000-0005-0000-0000-0000BD730000}"/>
    <cellStyle name="SAPBEXHLevel3X 4 14 2 3" xfId="46098" xr:uid="{00000000-0005-0000-0000-0000BE730000}"/>
    <cellStyle name="SAPBEXHLevel3X 4 14 2 4" xfId="48213" xr:uid="{00000000-0005-0000-0000-0000BF730000}"/>
    <cellStyle name="SAPBEXHLevel3X 4 14 3" xfId="23335" xr:uid="{00000000-0005-0000-0000-0000C0730000}"/>
    <cellStyle name="SAPBEXHLevel3X 4 14 4" xfId="29786" xr:uid="{00000000-0005-0000-0000-0000C1730000}"/>
    <cellStyle name="SAPBEXHLevel3X 4 14 5" xfId="35544" xr:uid="{00000000-0005-0000-0000-0000C2730000}"/>
    <cellStyle name="SAPBEXHLevel3X 4 14 6" xfId="42552" xr:uid="{00000000-0005-0000-0000-0000C3730000}"/>
    <cellStyle name="SAPBEXHLevel3X 4 14 7" xfId="53406" xr:uid="{00000000-0005-0000-0000-0000C4730000}"/>
    <cellStyle name="SAPBEXHLevel3X 4 15" xfId="6018" xr:uid="{00000000-0005-0000-0000-0000C5730000}"/>
    <cellStyle name="SAPBEXHLevel3X 4 15 2" xfId="15868" xr:uid="{00000000-0005-0000-0000-0000C6730000}"/>
    <cellStyle name="SAPBEXHLevel3X 4 15 2 2" xfId="39325" xr:uid="{00000000-0005-0000-0000-0000C7730000}"/>
    <cellStyle name="SAPBEXHLevel3X 4 15 2 3" xfId="46243" xr:uid="{00000000-0005-0000-0000-0000C8730000}"/>
    <cellStyle name="SAPBEXHLevel3X 4 15 2 4" xfId="49714" xr:uid="{00000000-0005-0000-0000-0000C9730000}"/>
    <cellStyle name="SAPBEXHLevel3X 4 15 3" xfId="22890" xr:uid="{00000000-0005-0000-0000-0000CA730000}"/>
    <cellStyle name="SAPBEXHLevel3X 4 15 4" xfId="29351" xr:uid="{00000000-0005-0000-0000-0000CB730000}"/>
    <cellStyle name="SAPBEXHLevel3X 4 15 5" xfId="35691" xr:uid="{00000000-0005-0000-0000-0000CC730000}"/>
    <cellStyle name="SAPBEXHLevel3X 4 15 6" xfId="42697" xr:uid="{00000000-0005-0000-0000-0000CD730000}"/>
    <cellStyle name="SAPBEXHLevel3X 4 15 7" xfId="54375" xr:uid="{00000000-0005-0000-0000-0000CE730000}"/>
    <cellStyle name="SAPBEXHLevel3X 4 16" xfId="6191" xr:uid="{00000000-0005-0000-0000-0000CF730000}"/>
    <cellStyle name="SAPBEXHLevel3X 4 16 2" xfId="16039" xr:uid="{00000000-0005-0000-0000-0000D0730000}"/>
    <cellStyle name="SAPBEXHLevel3X 4 16 2 2" xfId="39572" xr:uid="{00000000-0005-0000-0000-0000D1730000}"/>
    <cellStyle name="SAPBEXHLevel3X 4 16 2 3" xfId="46490" xr:uid="{00000000-0005-0000-0000-0000D2730000}"/>
    <cellStyle name="SAPBEXHLevel3X 4 16 2 4" xfId="50765" xr:uid="{00000000-0005-0000-0000-0000D3730000}"/>
    <cellStyle name="SAPBEXHLevel3X 4 16 3" xfId="23053" xr:uid="{00000000-0005-0000-0000-0000D4730000}"/>
    <cellStyle name="SAPBEXHLevel3X 4 16 4" xfId="29511" xr:uid="{00000000-0005-0000-0000-0000D5730000}"/>
    <cellStyle name="SAPBEXHLevel3X 4 16 5" xfId="35945" xr:uid="{00000000-0005-0000-0000-0000D6730000}"/>
    <cellStyle name="SAPBEXHLevel3X 4 16 6" xfId="42944" xr:uid="{00000000-0005-0000-0000-0000D7730000}"/>
    <cellStyle name="SAPBEXHLevel3X 4 16 7" xfId="51093" xr:uid="{00000000-0005-0000-0000-0000D8730000}"/>
    <cellStyle name="SAPBEXHLevel3X 4 17" xfId="6753" xr:uid="{00000000-0005-0000-0000-0000D9730000}"/>
    <cellStyle name="SAPBEXHLevel3X 4 17 2" xfId="16596" xr:uid="{00000000-0005-0000-0000-0000DA730000}"/>
    <cellStyle name="SAPBEXHLevel3X 4 17 2 2" xfId="39136" xr:uid="{00000000-0005-0000-0000-0000DB730000}"/>
    <cellStyle name="SAPBEXHLevel3X 4 17 2 3" xfId="46054" xr:uid="{00000000-0005-0000-0000-0000DC730000}"/>
    <cellStyle name="SAPBEXHLevel3X 4 17 2 4" xfId="48684" xr:uid="{00000000-0005-0000-0000-0000DD730000}"/>
    <cellStyle name="SAPBEXHLevel3X 4 17 3" xfId="23599" xr:uid="{00000000-0005-0000-0000-0000DE730000}"/>
    <cellStyle name="SAPBEXHLevel3X 4 17 4" xfId="30047" xr:uid="{00000000-0005-0000-0000-0000DF730000}"/>
    <cellStyle name="SAPBEXHLevel3X 4 17 5" xfId="35499" xr:uid="{00000000-0005-0000-0000-0000E0730000}"/>
    <cellStyle name="SAPBEXHLevel3X 4 17 6" xfId="42508" xr:uid="{00000000-0005-0000-0000-0000E1730000}"/>
    <cellStyle name="SAPBEXHLevel3X 4 17 7" xfId="51351" xr:uid="{00000000-0005-0000-0000-0000E2730000}"/>
    <cellStyle name="SAPBEXHLevel3X 4 18" xfId="6553" xr:uid="{00000000-0005-0000-0000-0000E3730000}"/>
    <cellStyle name="SAPBEXHLevel3X 4 18 2" xfId="16396" xr:uid="{00000000-0005-0000-0000-0000E4730000}"/>
    <cellStyle name="SAPBEXHLevel3X 4 18 2 2" xfId="39729" xr:uid="{00000000-0005-0000-0000-0000E5730000}"/>
    <cellStyle name="SAPBEXHLevel3X 4 18 2 3" xfId="46647" xr:uid="{00000000-0005-0000-0000-0000E6730000}"/>
    <cellStyle name="SAPBEXHLevel3X 4 18 2 4" xfId="49989" xr:uid="{00000000-0005-0000-0000-0000E7730000}"/>
    <cellStyle name="SAPBEXHLevel3X 4 18 3" xfId="23402" xr:uid="{00000000-0005-0000-0000-0000E8730000}"/>
    <cellStyle name="SAPBEXHLevel3X 4 18 4" xfId="29852" xr:uid="{00000000-0005-0000-0000-0000E9730000}"/>
    <cellStyle name="SAPBEXHLevel3X 4 18 5" xfId="36106" xr:uid="{00000000-0005-0000-0000-0000EA730000}"/>
    <cellStyle name="SAPBEXHLevel3X 4 18 6" xfId="43101" xr:uid="{00000000-0005-0000-0000-0000EB730000}"/>
    <cellStyle name="SAPBEXHLevel3X 4 18 7" xfId="50390" xr:uid="{00000000-0005-0000-0000-0000EC730000}"/>
    <cellStyle name="SAPBEXHLevel3X 4 19" xfId="6007" xr:uid="{00000000-0005-0000-0000-0000ED730000}"/>
    <cellStyle name="SAPBEXHLevel3X 4 19 2" xfId="15857" xr:uid="{00000000-0005-0000-0000-0000EE730000}"/>
    <cellStyle name="SAPBEXHLevel3X 4 19 2 2" xfId="39825" xr:uid="{00000000-0005-0000-0000-0000EF730000}"/>
    <cellStyle name="SAPBEXHLevel3X 4 19 2 3" xfId="46743" xr:uid="{00000000-0005-0000-0000-0000F0730000}"/>
    <cellStyle name="SAPBEXHLevel3X 4 19 2 4" xfId="49793" xr:uid="{00000000-0005-0000-0000-0000F1730000}"/>
    <cellStyle name="SAPBEXHLevel3X 4 19 3" xfId="22879" xr:uid="{00000000-0005-0000-0000-0000F2730000}"/>
    <cellStyle name="SAPBEXHLevel3X 4 19 4" xfId="29340" xr:uid="{00000000-0005-0000-0000-0000F3730000}"/>
    <cellStyle name="SAPBEXHLevel3X 4 19 5" xfId="36209" xr:uid="{00000000-0005-0000-0000-0000F4730000}"/>
    <cellStyle name="SAPBEXHLevel3X 4 19 6" xfId="43197" xr:uid="{00000000-0005-0000-0000-0000F5730000}"/>
    <cellStyle name="SAPBEXHLevel3X 4 19 7" xfId="53827" xr:uid="{00000000-0005-0000-0000-0000F6730000}"/>
    <cellStyle name="SAPBEXHLevel3X 4 2" xfId="2606" xr:uid="{00000000-0005-0000-0000-0000F7730000}"/>
    <cellStyle name="SAPBEXHLevel3X 4 2 2" xfId="12841" xr:uid="{00000000-0005-0000-0000-0000F8730000}"/>
    <cellStyle name="SAPBEXHLevel3X 4 2 2 2" xfId="20247" xr:uid="{00000000-0005-0000-0000-0000F9730000}"/>
    <cellStyle name="SAPBEXHLevel3X 4 2 2 3" xfId="26858" xr:uid="{00000000-0005-0000-0000-0000FA730000}"/>
    <cellStyle name="SAPBEXHLevel3X 4 2 2 4" xfId="37444" xr:uid="{00000000-0005-0000-0000-0000FB730000}"/>
    <cellStyle name="SAPBEXHLevel3X 4 2 2 5" xfId="44389" xr:uid="{00000000-0005-0000-0000-0000FC730000}"/>
    <cellStyle name="SAPBEXHLevel3X 4 2 2 6" xfId="50903" xr:uid="{00000000-0005-0000-0000-0000FD730000}"/>
    <cellStyle name="SAPBEXHLevel3X 4 2 3" xfId="10302" xr:uid="{00000000-0005-0000-0000-0000FE730000}"/>
    <cellStyle name="SAPBEXHLevel3X 4 2 4" xfId="13254" xr:uid="{00000000-0005-0000-0000-0000FF730000}"/>
    <cellStyle name="SAPBEXHLevel3X 4 2 5" xfId="21806" xr:uid="{00000000-0005-0000-0000-000000740000}"/>
    <cellStyle name="SAPBEXHLevel3X 4 2 6" xfId="33702" xr:uid="{00000000-0005-0000-0000-000001740000}"/>
    <cellStyle name="SAPBEXHLevel3X 4 2 7" xfId="40837" xr:uid="{00000000-0005-0000-0000-000002740000}"/>
    <cellStyle name="SAPBEXHLevel3X 4 2 8" xfId="54321" xr:uid="{00000000-0005-0000-0000-000003740000}"/>
    <cellStyle name="SAPBEXHLevel3X 4 20" xfId="6317" xr:uid="{00000000-0005-0000-0000-000004740000}"/>
    <cellStyle name="SAPBEXHLevel3X 4 20 2" xfId="16162" xr:uid="{00000000-0005-0000-0000-000005740000}"/>
    <cellStyle name="SAPBEXHLevel3X 4 20 2 2" xfId="39295" xr:uid="{00000000-0005-0000-0000-000006740000}"/>
    <cellStyle name="SAPBEXHLevel3X 4 20 2 3" xfId="46213" xr:uid="{00000000-0005-0000-0000-000007740000}"/>
    <cellStyle name="SAPBEXHLevel3X 4 20 2 4" xfId="48371" xr:uid="{00000000-0005-0000-0000-000008740000}"/>
    <cellStyle name="SAPBEXHLevel3X 4 20 3" xfId="23171" xr:uid="{00000000-0005-0000-0000-000009740000}"/>
    <cellStyle name="SAPBEXHLevel3X 4 20 4" xfId="29625" xr:uid="{00000000-0005-0000-0000-00000A740000}"/>
    <cellStyle name="SAPBEXHLevel3X 4 20 5" xfId="35659" xr:uid="{00000000-0005-0000-0000-00000B740000}"/>
    <cellStyle name="SAPBEXHLevel3X 4 20 6" xfId="42667" xr:uid="{00000000-0005-0000-0000-00000C740000}"/>
    <cellStyle name="SAPBEXHLevel3X 4 20 7" xfId="49029" xr:uid="{00000000-0005-0000-0000-00000D740000}"/>
    <cellStyle name="SAPBEXHLevel3X 4 21" xfId="7465" xr:uid="{00000000-0005-0000-0000-00000E740000}"/>
    <cellStyle name="SAPBEXHLevel3X 4 21 2" xfId="17250" xr:uid="{00000000-0005-0000-0000-00000F740000}"/>
    <cellStyle name="SAPBEXHLevel3X 4 21 2 2" xfId="40470" xr:uid="{00000000-0005-0000-0000-000010740000}"/>
    <cellStyle name="SAPBEXHLevel3X 4 21 2 3" xfId="47388" xr:uid="{00000000-0005-0000-0000-000011740000}"/>
    <cellStyle name="SAPBEXHLevel3X 4 21 2 4" xfId="47605" xr:uid="{00000000-0005-0000-0000-000012740000}"/>
    <cellStyle name="SAPBEXHLevel3X 4 21 3" xfId="24212" xr:uid="{00000000-0005-0000-0000-000013740000}"/>
    <cellStyle name="SAPBEXHLevel3X 4 21 4" xfId="30640" xr:uid="{00000000-0005-0000-0000-000014740000}"/>
    <cellStyle name="SAPBEXHLevel3X 4 21 5" xfId="36886" xr:uid="{00000000-0005-0000-0000-000015740000}"/>
    <cellStyle name="SAPBEXHLevel3X 4 21 6" xfId="43842" xr:uid="{00000000-0005-0000-0000-000016740000}"/>
    <cellStyle name="SAPBEXHLevel3X 4 21 7" xfId="50725" xr:uid="{00000000-0005-0000-0000-000017740000}"/>
    <cellStyle name="SAPBEXHLevel3X 4 22" xfId="7339" xr:uid="{00000000-0005-0000-0000-000018740000}"/>
    <cellStyle name="SAPBEXHLevel3X 4 22 2" xfId="17125" xr:uid="{00000000-0005-0000-0000-000019740000}"/>
    <cellStyle name="SAPBEXHLevel3X 4 22 3" xfId="24087" xr:uid="{00000000-0005-0000-0000-00001A740000}"/>
    <cellStyle name="SAPBEXHLevel3X 4 22 4" xfId="30516" xr:uid="{00000000-0005-0000-0000-00001B740000}"/>
    <cellStyle name="SAPBEXHLevel3X 4 22 5" xfId="37140" xr:uid="{00000000-0005-0000-0000-00001C740000}"/>
    <cellStyle name="SAPBEXHLevel3X 4 22 6" xfId="44086" xr:uid="{00000000-0005-0000-0000-00001D740000}"/>
    <cellStyle name="SAPBEXHLevel3X 4 22 7" xfId="49054" xr:uid="{00000000-0005-0000-0000-00001E740000}"/>
    <cellStyle name="SAPBEXHLevel3X 4 23" xfId="8444" xr:uid="{00000000-0005-0000-0000-00001F740000}"/>
    <cellStyle name="SAPBEXHLevel3X 4 23 2" xfId="18228" xr:uid="{00000000-0005-0000-0000-000020740000}"/>
    <cellStyle name="SAPBEXHLevel3X 4 23 3" xfId="25165" xr:uid="{00000000-0005-0000-0000-000021740000}"/>
    <cellStyle name="SAPBEXHLevel3X 4 23 4" xfId="31578" xr:uid="{00000000-0005-0000-0000-000022740000}"/>
    <cellStyle name="SAPBEXHLevel3X 4 24" xfId="7811" xr:uid="{00000000-0005-0000-0000-000023740000}"/>
    <cellStyle name="SAPBEXHLevel3X 4 24 2" xfId="17596" xr:uid="{00000000-0005-0000-0000-000024740000}"/>
    <cellStyle name="SAPBEXHLevel3X 4 24 3" xfId="24550" xr:uid="{00000000-0005-0000-0000-000025740000}"/>
    <cellStyle name="SAPBEXHLevel3X 4 24 4" xfId="30975" xr:uid="{00000000-0005-0000-0000-000026740000}"/>
    <cellStyle name="SAPBEXHLevel3X 4 25" xfId="7751" xr:uid="{00000000-0005-0000-0000-000027740000}"/>
    <cellStyle name="SAPBEXHLevel3X 4 25 2" xfId="17536" xr:uid="{00000000-0005-0000-0000-000028740000}"/>
    <cellStyle name="SAPBEXHLevel3X 4 25 3" xfId="24493" xr:uid="{00000000-0005-0000-0000-000029740000}"/>
    <cellStyle name="SAPBEXHLevel3X 4 25 4" xfId="30919" xr:uid="{00000000-0005-0000-0000-00002A740000}"/>
    <cellStyle name="SAPBEXHLevel3X 4 26" xfId="8231" xr:uid="{00000000-0005-0000-0000-00002B740000}"/>
    <cellStyle name="SAPBEXHLevel3X 4 26 2" xfId="18015" xr:uid="{00000000-0005-0000-0000-00002C740000}"/>
    <cellStyle name="SAPBEXHLevel3X 4 26 3" xfId="24958" xr:uid="{00000000-0005-0000-0000-00002D740000}"/>
    <cellStyle name="SAPBEXHLevel3X 4 26 4" xfId="31377" xr:uid="{00000000-0005-0000-0000-00002E740000}"/>
    <cellStyle name="SAPBEXHLevel3X 4 27" xfId="7710" xr:uid="{00000000-0005-0000-0000-00002F740000}"/>
    <cellStyle name="SAPBEXHLevel3X 4 27 2" xfId="17495" xr:uid="{00000000-0005-0000-0000-000030740000}"/>
    <cellStyle name="SAPBEXHLevel3X 4 27 3" xfId="24452" xr:uid="{00000000-0005-0000-0000-000031740000}"/>
    <cellStyle name="SAPBEXHLevel3X 4 27 4" xfId="30878" xr:uid="{00000000-0005-0000-0000-000032740000}"/>
    <cellStyle name="SAPBEXHLevel3X 4 28" xfId="8727" xr:uid="{00000000-0005-0000-0000-000033740000}"/>
    <cellStyle name="SAPBEXHLevel3X 4 28 2" xfId="18511" xr:uid="{00000000-0005-0000-0000-000034740000}"/>
    <cellStyle name="SAPBEXHLevel3X 4 28 3" xfId="25443" xr:uid="{00000000-0005-0000-0000-000035740000}"/>
    <cellStyle name="SAPBEXHLevel3X 4 28 4" xfId="31855" xr:uid="{00000000-0005-0000-0000-000036740000}"/>
    <cellStyle name="SAPBEXHLevel3X 4 29" xfId="8384" xr:uid="{00000000-0005-0000-0000-000037740000}"/>
    <cellStyle name="SAPBEXHLevel3X 4 29 2" xfId="18168" xr:uid="{00000000-0005-0000-0000-000038740000}"/>
    <cellStyle name="SAPBEXHLevel3X 4 29 3" xfId="25107" xr:uid="{00000000-0005-0000-0000-000039740000}"/>
    <cellStyle name="SAPBEXHLevel3X 4 29 4" xfId="31521" xr:uid="{00000000-0005-0000-0000-00003A740000}"/>
    <cellStyle name="SAPBEXHLevel3X 4 3" xfId="3751" xr:uid="{00000000-0005-0000-0000-00003B740000}"/>
    <cellStyle name="SAPBEXHLevel3X 4 3 2" xfId="13673" xr:uid="{00000000-0005-0000-0000-00003C740000}"/>
    <cellStyle name="SAPBEXHLevel3X 4 3 2 2" xfId="37709" xr:uid="{00000000-0005-0000-0000-00003D740000}"/>
    <cellStyle name="SAPBEXHLevel3X 4 3 2 3" xfId="44653" xr:uid="{00000000-0005-0000-0000-00003E740000}"/>
    <cellStyle name="SAPBEXHLevel3X 4 3 2 4" xfId="49116" xr:uid="{00000000-0005-0000-0000-00003F740000}"/>
    <cellStyle name="SAPBEXHLevel3X 4 3 3" xfId="20827" xr:uid="{00000000-0005-0000-0000-000040740000}"/>
    <cellStyle name="SAPBEXHLevel3X 4 3 4" xfId="27326" xr:uid="{00000000-0005-0000-0000-000041740000}"/>
    <cellStyle name="SAPBEXHLevel3X 4 3 5" xfId="33968" xr:uid="{00000000-0005-0000-0000-000042740000}"/>
    <cellStyle name="SAPBEXHLevel3X 4 3 6" xfId="41102" xr:uid="{00000000-0005-0000-0000-000043740000}"/>
    <cellStyle name="SAPBEXHLevel3X 4 3 7" xfId="54044" xr:uid="{00000000-0005-0000-0000-000044740000}"/>
    <cellStyle name="SAPBEXHLevel3X 4 30" xfId="11536" xr:uid="{00000000-0005-0000-0000-000045740000}"/>
    <cellStyle name="SAPBEXHLevel3X 4 30 2" xfId="18995" xr:uid="{00000000-0005-0000-0000-000046740000}"/>
    <cellStyle name="SAPBEXHLevel3X 4 30 3" xfId="25627" xr:uid="{00000000-0005-0000-0000-000047740000}"/>
    <cellStyle name="SAPBEXHLevel3X 4 31" xfId="9187" xr:uid="{00000000-0005-0000-0000-000048740000}"/>
    <cellStyle name="SAPBEXHLevel3X 4 32" xfId="13250" xr:uid="{00000000-0005-0000-0000-000049740000}"/>
    <cellStyle name="SAPBEXHLevel3X 4 33" xfId="32187" xr:uid="{00000000-0005-0000-0000-00004A740000}"/>
    <cellStyle name="SAPBEXHLevel3X 4 34" xfId="32130" xr:uid="{00000000-0005-0000-0000-00004B740000}"/>
    <cellStyle name="SAPBEXHLevel3X 4 35" xfId="49824" xr:uid="{00000000-0005-0000-0000-00004C740000}"/>
    <cellStyle name="SAPBEXHLevel3X 4 4" xfId="4016" xr:uid="{00000000-0005-0000-0000-00004D740000}"/>
    <cellStyle name="SAPBEXHLevel3X 4 4 2" xfId="13903" xr:uid="{00000000-0005-0000-0000-00004E740000}"/>
    <cellStyle name="SAPBEXHLevel3X 4 4 2 2" xfId="37811" xr:uid="{00000000-0005-0000-0000-00004F740000}"/>
    <cellStyle name="SAPBEXHLevel3X 4 4 2 3" xfId="44752" xr:uid="{00000000-0005-0000-0000-000050740000}"/>
    <cellStyle name="SAPBEXHLevel3X 4 4 2 4" xfId="54590" xr:uid="{00000000-0005-0000-0000-000051740000}"/>
    <cellStyle name="SAPBEXHLevel3X 4 4 3" xfId="20999" xr:uid="{00000000-0005-0000-0000-000052740000}"/>
    <cellStyle name="SAPBEXHLevel3X 4 4 4" xfId="27495" xr:uid="{00000000-0005-0000-0000-000053740000}"/>
    <cellStyle name="SAPBEXHLevel3X 4 4 5" xfId="34069" xr:uid="{00000000-0005-0000-0000-000054740000}"/>
    <cellStyle name="SAPBEXHLevel3X 4 4 6" xfId="41201" xr:uid="{00000000-0005-0000-0000-000055740000}"/>
    <cellStyle name="SAPBEXHLevel3X 4 4 7" xfId="54140" xr:uid="{00000000-0005-0000-0000-000056740000}"/>
    <cellStyle name="SAPBEXHLevel3X 4 5" xfId="4980" xr:uid="{00000000-0005-0000-0000-000057740000}"/>
    <cellStyle name="SAPBEXHLevel3X 4 5 2" xfId="14837" xr:uid="{00000000-0005-0000-0000-000058740000}"/>
    <cellStyle name="SAPBEXHLevel3X 4 5 2 2" xfId="37907" xr:uid="{00000000-0005-0000-0000-000059740000}"/>
    <cellStyle name="SAPBEXHLevel3X 4 5 2 3" xfId="44847" xr:uid="{00000000-0005-0000-0000-00005A740000}"/>
    <cellStyle name="SAPBEXHLevel3X 4 5 2 4" xfId="49000" xr:uid="{00000000-0005-0000-0000-00005B740000}"/>
    <cellStyle name="SAPBEXHLevel3X 4 5 3" xfId="21883" xr:uid="{00000000-0005-0000-0000-00005C740000}"/>
    <cellStyle name="SAPBEXHLevel3X 4 5 4" xfId="28347" xr:uid="{00000000-0005-0000-0000-00005D740000}"/>
    <cellStyle name="SAPBEXHLevel3X 4 5 5" xfId="34164" xr:uid="{00000000-0005-0000-0000-00005E740000}"/>
    <cellStyle name="SAPBEXHLevel3X 4 5 6" xfId="41296" xr:uid="{00000000-0005-0000-0000-00005F740000}"/>
    <cellStyle name="SAPBEXHLevel3X 4 5 7" xfId="50397" xr:uid="{00000000-0005-0000-0000-000060740000}"/>
    <cellStyle name="SAPBEXHLevel3X 4 6" xfId="4198" xr:uid="{00000000-0005-0000-0000-000061740000}"/>
    <cellStyle name="SAPBEXHLevel3X 4 6 2" xfId="14061" xr:uid="{00000000-0005-0000-0000-000062740000}"/>
    <cellStyle name="SAPBEXHLevel3X 4 6 2 2" xfId="37471" xr:uid="{00000000-0005-0000-0000-000063740000}"/>
    <cellStyle name="SAPBEXHLevel3X 4 6 2 3" xfId="44416" xr:uid="{00000000-0005-0000-0000-000064740000}"/>
    <cellStyle name="SAPBEXHLevel3X 4 6 2 4" xfId="51391" xr:uid="{00000000-0005-0000-0000-000065740000}"/>
    <cellStyle name="SAPBEXHLevel3X 4 6 3" xfId="21123" xr:uid="{00000000-0005-0000-0000-000066740000}"/>
    <cellStyle name="SAPBEXHLevel3X 4 6 4" xfId="27598" xr:uid="{00000000-0005-0000-0000-000067740000}"/>
    <cellStyle name="SAPBEXHLevel3X 4 6 5" xfId="33730" xr:uid="{00000000-0005-0000-0000-000068740000}"/>
    <cellStyle name="SAPBEXHLevel3X 4 6 6" xfId="40865" xr:uid="{00000000-0005-0000-0000-000069740000}"/>
    <cellStyle name="SAPBEXHLevel3X 4 6 7" xfId="50479" xr:uid="{00000000-0005-0000-0000-00006A740000}"/>
    <cellStyle name="SAPBEXHLevel3X 4 7" xfId="4241" xr:uid="{00000000-0005-0000-0000-00006B740000}"/>
    <cellStyle name="SAPBEXHLevel3X 4 7 2" xfId="14104" xr:uid="{00000000-0005-0000-0000-00006C740000}"/>
    <cellStyle name="SAPBEXHLevel3X 4 7 2 2" xfId="37870" xr:uid="{00000000-0005-0000-0000-00006D740000}"/>
    <cellStyle name="SAPBEXHLevel3X 4 7 2 3" xfId="44810" xr:uid="{00000000-0005-0000-0000-00006E740000}"/>
    <cellStyle name="SAPBEXHLevel3X 4 7 2 4" xfId="49254" xr:uid="{00000000-0005-0000-0000-00006F740000}"/>
    <cellStyle name="SAPBEXHLevel3X 4 7 3" xfId="21166" xr:uid="{00000000-0005-0000-0000-000070740000}"/>
    <cellStyle name="SAPBEXHLevel3X 4 7 4" xfId="27640" xr:uid="{00000000-0005-0000-0000-000071740000}"/>
    <cellStyle name="SAPBEXHLevel3X 4 7 5" xfId="34127" xr:uid="{00000000-0005-0000-0000-000072740000}"/>
    <cellStyle name="SAPBEXHLevel3X 4 7 6" xfId="41259" xr:uid="{00000000-0005-0000-0000-000073740000}"/>
    <cellStyle name="SAPBEXHLevel3X 4 7 7" xfId="51946" xr:uid="{00000000-0005-0000-0000-000074740000}"/>
    <cellStyle name="SAPBEXHLevel3X 4 8" xfId="5022" xr:uid="{00000000-0005-0000-0000-000075740000}"/>
    <cellStyle name="SAPBEXHLevel3X 4 8 2" xfId="14879" xr:uid="{00000000-0005-0000-0000-000076740000}"/>
    <cellStyle name="SAPBEXHLevel3X 4 8 2 2" xfId="38343" xr:uid="{00000000-0005-0000-0000-000077740000}"/>
    <cellStyle name="SAPBEXHLevel3X 4 8 2 3" xfId="45261" xr:uid="{00000000-0005-0000-0000-000078740000}"/>
    <cellStyle name="SAPBEXHLevel3X 4 8 2 4" xfId="48424" xr:uid="{00000000-0005-0000-0000-000079740000}"/>
    <cellStyle name="SAPBEXHLevel3X 4 8 3" xfId="21925" xr:uid="{00000000-0005-0000-0000-00007A740000}"/>
    <cellStyle name="SAPBEXHLevel3X 4 8 4" xfId="28389" xr:uid="{00000000-0005-0000-0000-00007B740000}"/>
    <cellStyle name="SAPBEXHLevel3X 4 8 5" xfId="34677" xr:uid="{00000000-0005-0000-0000-00007C740000}"/>
    <cellStyle name="SAPBEXHLevel3X 4 8 6" xfId="41715" xr:uid="{00000000-0005-0000-0000-00007D740000}"/>
    <cellStyle name="SAPBEXHLevel3X 4 8 7" xfId="51163" xr:uid="{00000000-0005-0000-0000-00007E740000}"/>
    <cellStyle name="SAPBEXHLevel3X 4 9" xfId="4595" xr:uid="{00000000-0005-0000-0000-00007F740000}"/>
    <cellStyle name="SAPBEXHLevel3X 4 9 2" xfId="14457" xr:uid="{00000000-0005-0000-0000-000080740000}"/>
    <cellStyle name="SAPBEXHLevel3X 4 9 2 2" xfId="38056" xr:uid="{00000000-0005-0000-0000-000081740000}"/>
    <cellStyle name="SAPBEXHLevel3X 4 9 2 3" xfId="44983" xr:uid="{00000000-0005-0000-0000-000082740000}"/>
    <cellStyle name="SAPBEXHLevel3X 4 9 2 4" xfId="49654" xr:uid="{00000000-0005-0000-0000-000083740000}"/>
    <cellStyle name="SAPBEXHLevel3X 4 9 3" xfId="21510" xr:uid="{00000000-0005-0000-0000-000084740000}"/>
    <cellStyle name="SAPBEXHLevel3X 4 9 4" xfId="27981" xr:uid="{00000000-0005-0000-0000-000085740000}"/>
    <cellStyle name="SAPBEXHLevel3X 4 9 5" xfId="34391" xr:uid="{00000000-0005-0000-0000-000086740000}"/>
    <cellStyle name="SAPBEXHLevel3X 4 9 6" xfId="41437" xr:uid="{00000000-0005-0000-0000-000087740000}"/>
    <cellStyle name="SAPBEXHLevel3X 4 9 7" xfId="52196" xr:uid="{00000000-0005-0000-0000-000088740000}"/>
    <cellStyle name="SAPBEXHLevel3X 5" xfId="626" xr:uid="{00000000-0005-0000-0000-000089740000}"/>
    <cellStyle name="SAPBEXHLevel3X 5 2" xfId="2558" xr:uid="{00000000-0005-0000-0000-00008A740000}"/>
    <cellStyle name="SAPBEXHLevel3X 5 2 2" xfId="12793" xr:uid="{00000000-0005-0000-0000-00008B740000}"/>
    <cellStyle name="SAPBEXHLevel3X 5 2 2 2" xfId="20199" xr:uid="{00000000-0005-0000-0000-00008C740000}"/>
    <cellStyle name="SAPBEXHLevel3X 5 2 2 3" xfId="26810" xr:uid="{00000000-0005-0000-0000-00008D740000}"/>
    <cellStyle name="SAPBEXHLevel3X 5 2 3" xfId="10445" xr:uid="{00000000-0005-0000-0000-00008E740000}"/>
    <cellStyle name="SAPBEXHLevel3X 5 2 4" xfId="13304" xr:uid="{00000000-0005-0000-0000-00008F740000}"/>
    <cellStyle name="SAPBEXHLevel3X 5 2 5" xfId="18793" xr:uid="{00000000-0005-0000-0000-000090740000}"/>
    <cellStyle name="SAPBEXHLevel3X 5 2 6" xfId="38352" xr:uid="{00000000-0005-0000-0000-000091740000}"/>
    <cellStyle name="SAPBEXHLevel3X 5 2 7" xfId="45270" xr:uid="{00000000-0005-0000-0000-000092740000}"/>
    <cellStyle name="SAPBEXHLevel3X 5 2 8" xfId="49495" xr:uid="{00000000-0005-0000-0000-000093740000}"/>
    <cellStyle name="SAPBEXHLevel3X 5 3" xfId="11648" xr:uid="{00000000-0005-0000-0000-000094740000}"/>
    <cellStyle name="SAPBEXHLevel3X 5 3 2" xfId="19107" xr:uid="{00000000-0005-0000-0000-000095740000}"/>
    <cellStyle name="SAPBEXHLevel3X 5 3 3" xfId="25739" xr:uid="{00000000-0005-0000-0000-000096740000}"/>
    <cellStyle name="SAPBEXHLevel3X 5 4" xfId="9379" xr:uid="{00000000-0005-0000-0000-000097740000}"/>
    <cellStyle name="SAPBEXHLevel3X 5 5" xfId="14008" xr:uid="{00000000-0005-0000-0000-000098740000}"/>
    <cellStyle name="SAPBEXHLevel3X 5 6" xfId="34686" xr:uid="{00000000-0005-0000-0000-000099740000}"/>
    <cellStyle name="SAPBEXHLevel3X 5 7" xfId="41724" xr:uid="{00000000-0005-0000-0000-00009A740000}"/>
    <cellStyle name="SAPBEXHLevel3X 5 8" xfId="51239" xr:uid="{00000000-0005-0000-0000-00009B740000}"/>
    <cellStyle name="SAPBEXHLevel3X 6" xfId="889" xr:uid="{00000000-0005-0000-0000-00009C740000}"/>
    <cellStyle name="SAPBEXHLevel3X 6 2" xfId="10595" xr:uid="{00000000-0005-0000-0000-00009D740000}"/>
    <cellStyle name="SAPBEXHLevel3X 6 2 2" xfId="12395" xr:uid="{00000000-0005-0000-0000-00009E740000}"/>
    <cellStyle name="SAPBEXHLevel3X 6 2 3" xfId="20523" xr:uid="{00000000-0005-0000-0000-00009F740000}"/>
    <cellStyle name="SAPBEXHLevel3X 6 2 4" xfId="37875" xr:uid="{00000000-0005-0000-0000-0000A0740000}"/>
    <cellStyle name="SAPBEXHLevel3X 6 2 5" xfId="44815" xr:uid="{00000000-0005-0000-0000-0000A1740000}"/>
    <cellStyle name="SAPBEXHLevel3X 6 2 6" xfId="49212" xr:uid="{00000000-0005-0000-0000-0000A2740000}"/>
    <cellStyle name="SAPBEXHLevel3X 6 3" xfId="11768" xr:uid="{00000000-0005-0000-0000-0000A3740000}"/>
    <cellStyle name="SAPBEXHLevel3X 6 3 2" xfId="19227" xr:uid="{00000000-0005-0000-0000-0000A4740000}"/>
    <cellStyle name="SAPBEXHLevel3X 6 3 3" xfId="25859" xr:uid="{00000000-0005-0000-0000-0000A5740000}"/>
    <cellStyle name="SAPBEXHLevel3X 6 4" xfId="9589" xr:uid="{00000000-0005-0000-0000-0000A6740000}"/>
    <cellStyle name="SAPBEXHLevel3X 6 5" xfId="13312" xr:uid="{00000000-0005-0000-0000-0000A7740000}"/>
    <cellStyle name="SAPBEXHLevel3X 6 6" xfId="34132" xr:uid="{00000000-0005-0000-0000-0000A8740000}"/>
    <cellStyle name="SAPBEXHLevel3X 6 7" xfId="41264" xr:uid="{00000000-0005-0000-0000-0000A9740000}"/>
    <cellStyle name="SAPBEXHLevel3X 6 8" xfId="53860" xr:uid="{00000000-0005-0000-0000-0000AA740000}"/>
    <cellStyle name="SAPBEXHLevel3X 7" xfId="1139" xr:uid="{00000000-0005-0000-0000-0000AB740000}"/>
    <cellStyle name="SAPBEXHLevel3X 7 2" xfId="10769" xr:uid="{00000000-0005-0000-0000-0000AC740000}"/>
    <cellStyle name="SAPBEXHLevel3X 7 2 2" xfId="9234" xr:uid="{00000000-0005-0000-0000-0000AD740000}"/>
    <cellStyle name="SAPBEXHLevel3X 7 2 3" xfId="38702" xr:uid="{00000000-0005-0000-0000-0000AE740000}"/>
    <cellStyle name="SAPBEXHLevel3X 7 2 4" xfId="45620" xr:uid="{00000000-0005-0000-0000-0000AF740000}"/>
    <cellStyle name="SAPBEXHLevel3X 7 2 5" xfId="49834" xr:uid="{00000000-0005-0000-0000-0000B0740000}"/>
    <cellStyle name="SAPBEXHLevel3X 7 3" xfId="11924" xr:uid="{00000000-0005-0000-0000-0000B1740000}"/>
    <cellStyle name="SAPBEXHLevel3X 7 3 2" xfId="19383" xr:uid="{00000000-0005-0000-0000-0000B2740000}"/>
    <cellStyle name="SAPBEXHLevel3X 7 3 3" xfId="26011" xr:uid="{00000000-0005-0000-0000-0000B3740000}"/>
    <cellStyle name="SAPBEXHLevel3X 7 4" xfId="9807" xr:uid="{00000000-0005-0000-0000-0000B4740000}"/>
    <cellStyle name="SAPBEXHLevel3X 7 5" xfId="13335" xr:uid="{00000000-0005-0000-0000-0000B5740000}"/>
    <cellStyle name="SAPBEXHLevel3X 7 6" xfId="35037" xr:uid="{00000000-0005-0000-0000-0000B6740000}"/>
    <cellStyle name="SAPBEXHLevel3X 7 7" xfId="42074" xr:uid="{00000000-0005-0000-0000-0000B7740000}"/>
    <cellStyle name="SAPBEXHLevel3X 7 8" xfId="51895" xr:uid="{00000000-0005-0000-0000-0000B8740000}"/>
    <cellStyle name="SAPBEXHLevel3X 8" xfId="1304" xr:uid="{00000000-0005-0000-0000-0000B9740000}"/>
    <cellStyle name="SAPBEXHLevel3X 8 2" xfId="10165" xr:uid="{00000000-0005-0000-0000-0000BA740000}"/>
    <cellStyle name="SAPBEXHLevel3X 8 2 2" xfId="13332" xr:uid="{00000000-0005-0000-0000-0000BB740000}"/>
    <cellStyle name="SAPBEXHLevel3X 8 2 3" xfId="38958" xr:uid="{00000000-0005-0000-0000-0000BC740000}"/>
    <cellStyle name="SAPBEXHLevel3X 8 2 4" xfId="45876" xr:uid="{00000000-0005-0000-0000-0000BD740000}"/>
    <cellStyle name="SAPBEXHLevel3X 8 2 5" xfId="49937" xr:uid="{00000000-0005-0000-0000-0000BE740000}"/>
    <cellStyle name="SAPBEXHLevel3X 8 3" xfId="10929" xr:uid="{00000000-0005-0000-0000-0000BF740000}"/>
    <cellStyle name="SAPBEXHLevel3X 8 3 2" xfId="9006" xr:uid="{00000000-0005-0000-0000-0000C0740000}"/>
    <cellStyle name="SAPBEXHLevel3X 8 4" xfId="12074" xr:uid="{00000000-0005-0000-0000-0000C1740000}"/>
    <cellStyle name="SAPBEXHLevel3X 8 4 2" xfId="19533" xr:uid="{00000000-0005-0000-0000-0000C2740000}"/>
    <cellStyle name="SAPBEXHLevel3X 8 4 3" xfId="26156" xr:uid="{00000000-0005-0000-0000-0000C3740000}"/>
    <cellStyle name="SAPBEXHLevel3X 8 5" xfId="9971" xr:uid="{00000000-0005-0000-0000-0000C4740000}"/>
    <cellStyle name="SAPBEXHLevel3X 8 6" xfId="13257" xr:uid="{00000000-0005-0000-0000-0000C5740000}"/>
    <cellStyle name="SAPBEXHLevel3X 8 7" xfId="35295" xr:uid="{00000000-0005-0000-0000-0000C6740000}"/>
    <cellStyle name="SAPBEXHLevel3X 8 8" xfId="42330" xr:uid="{00000000-0005-0000-0000-0000C7740000}"/>
    <cellStyle name="SAPBEXHLevel3X 8 9" xfId="53013" xr:uid="{00000000-0005-0000-0000-0000C8740000}"/>
    <cellStyle name="SAPBEXHLevel3X 9" xfId="1476" xr:uid="{00000000-0005-0000-0000-0000C9740000}"/>
    <cellStyle name="SAPBEXHLevel3X 9 2" xfId="12137" xr:uid="{00000000-0005-0000-0000-0000CA740000}"/>
    <cellStyle name="SAPBEXHLevel3X 9 2 2" xfId="19596" xr:uid="{00000000-0005-0000-0000-0000CB740000}"/>
    <cellStyle name="SAPBEXHLevel3X 9 2 3" xfId="26219" xr:uid="{00000000-0005-0000-0000-0000CC740000}"/>
    <cellStyle name="SAPBEXHLevel3X 9 2 4" xfId="39273" xr:uid="{00000000-0005-0000-0000-0000CD740000}"/>
    <cellStyle name="SAPBEXHLevel3X 9 2 5" xfId="46191" xr:uid="{00000000-0005-0000-0000-0000CE740000}"/>
    <cellStyle name="SAPBEXHLevel3X 9 2 6" xfId="50231" xr:uid="{00000000-0005-0000-0000-0000CF740000}"/>
    <cellStyle name="SAPBEXHLevel3X 9 3" xfId="11028" xr:uid="{00000000-0005-0000-0000-0000D0740000}"/>
    <cellStyle name="SAPBEXHLevel3X 9 4" xfId="18682" xr:uid="{00000000-0005-0000-0000-0000D1740000}"/>
    <cellStyle name="SAPBEXHLevel3X 9 5" xfId="35637" xr:uid="{00000000-0005-0000-0000-0000D2740000}"/>
    <cellStyle name="SAPBEXHLevel3X 9 6" xfId="42645" xr:uid="{00000000-0005-0000-0000-0000D3740000}"/>
    <cellStyle name="SAPBEXHLevel3X 9 7" xfId="52295" xr:uid="{00000000-0005-0000-0000-0000D4740000}"/>
    <cellStyle name="SAPBEXresData" xfId="276" xr:uid="{00000000-0005-0000-0000-0000D5740000}"/>
    <cellStyle name="SAPBEXresData 10" xfId="1904" xr:uid="{00000000-0005-0000-0000-0000D6740000}"/>
    <cellStyle name="SAPBEXresData 10 2" xfId="12258" xr:uid="{00000000-0005-0000-0000-0000D7740000}"/>
    <cellStyle name="SAPBEXresData 10 2 2" xfId="19717" xr:uid="{00000000-0005-0000-0000-0000D8740000}"/>
    <cellStyle name="SAPBEXresData 10 2 3" xfId="26340" xr:uid="{00000000-0005-0000-0000-0000D9740000}"/>
    <cellStyle name="SAPBEXresData 10 2 4" xfId="40342" xr:uid="{00000000-0005-0000-0000-0000DA740000}"/>
    <cellStyle name="SAPBEXresData 10 2 5" xfId="47260" xr:uid="{00000000-0005-0000-0000-0000DB740000}"/>
    <cellStyle name="SAPBEXresData 10 2 6" xfId="49073" xr:uid="{00000000-0005-0000-0000-0000DC740000}"/>
    <cellStyle name="SAPBEXresData 10 3" xfId="11326" xr:uid="{00000000-0005-0000-0000-0000DD740000}"/>
    <cellStyle name="SAPBEXresData 10 4" xfId="18861" xr:uid="{00000000-0005-0000-0000-0000DE740000}"/>
    <cellStyle name="SAPBEXresData 10 5" xfId="36758" xr:uid="{00000000-0005-0000-0000-0000DF740000}"/>
    <cellStyle name="SAPBEXresData 10 6" xfId="43714" xr:uid="{00000000-0005-0000-0000-0000E0740000}"/>
    <cellStyle name="SAPBEXresData 10 7" xfId="53509" xr:uid="{00000000-0005-0000-0000-0000E1740000}"/>
    <cellStyle name="SAPBEXresData 11" xfId="2117" xr:uid="{00000000-0005-0000-0000-0000E2740000}"/>
    <cellStyle name="SAPBEXresData 11 2" xfId="12381" xr:uid="{00000000-0005-0000-0000-0000E3740000}"/>
    <cellStyle name="SAPBEXresData 11 2 2" xfId="19838" xr:uid="{00000000-0005-0000-0000-0000E4740000}"/>
    <cellStyle name="SAPBEXresData 11 2 3" xfId="26460" xr:uid="{00000000-0005-0000-0000-0000E5740000}"/>
    <cellStyle name="SAPBEXresData 11 3" xfId="10253" xr:uid="{00000000-0005-0000-0000-0000E6740000}"/>
    <cellStyle name="SAPBEXresData 11 4" xfId="12851" xr:uid="{00000000-0005-0000-0000-0000E7740000}"/>
    <cellStyle name="SAPBEXresData 11 5" xfId="18805" xr:uid="{00000000-0005-0000-0000-0000E8740000}"/>
    <cellStyle name="SAPBEXresData 11 6" xfId="37012" xr:uid="{00000000-0005-0000-0000-0000E9740000}"/>
    <cellStyle name="SAPBEXresData 11 7" xfId="43958" xr:uid="{00000000-0005-0000-0000-0000EA740000}"/>
    <cellStyle name="SAPBEXresData 11 8" xfId="52198" xr:uid="{00000000-0005-0000-0000-0000EB740000}"/>
    <cellStyle name="SAPBEXresData 12" xfId="2272" xr:uid="{00000000-0005-0000-0000-0000EC740000}"/>
    <cellStyle name="SAPBEXresData 12 2" xfId="12525" xr:uid="{00000000-0005-0000-0000-0000ED740000}"/>
    <cellStyle name="SAPBEXresData 12 3" xfId="19962" xr:uid="{00000000-0005-0000-0000-0000EE740000}"/>
    <cellStyle name="SAPBEXresData 12 4" xfId="26580" xr:uid="{00000000-0005-0000-0000-0000EF740000}"/>
    <cellStyle name="SAPBEXresData 13" xfId="2433" xr:uid="{00000000-0005-0000-0000-0000F0740000}"/>
    <cellStyle name="SAPBEXresData 13 2" xfId="12673" xr:uid="{00000000-0005-0000-0000-0000F1740000}"/>
    <cellStyle name="SAPBEXresData 13 3" xfId="20085" xr:uid="{00000000-0005-0000-0000-0000F2740000}"/>
    <cellStyle name="SAPBEXresData 13 4" xfId="26700" xr:uid="{00000000-0005-0000-0000-0000F3740000}"/>
    <cellStyle name="SAPBEXresData 14" xfId="3439" xr:uid="{00000000-0005-0000-0000-0000F4740000}"/>
    <cellStyle name="SAPBEXresData 14 2" xfId="13390" xr:uid="{00000000-0005-0000-0000-0000F5740000}"/>
    <cellStyle name="SAPBEXresData 14 3" xfId="20561" xr:uid="{00000000-0005-0000-0000-0000F6740000}"/>
    <cellStyle name="SAPBEXresData 14 4" xfId="27069" xr:uid="{00000000-0005-0000-0000-0000F7740000}"/>
    <cellStyle name="SAPBEXresData 15" xfId="3606" xr:uid="{00000000-0005-0000-0000-0000F8740000}"/>
    <cellStyle name="SAPBEXresData 15 2" xfId="13531" xr:uid="{00000000-0005-0000-0000-0000F9740000}"/>
    <cellStyle name="SAPBEXresData 15 3" xfId="20693" xr:uid="{00000000-0005-0000-0000-0000FA740000}"/>
    <cellStyle name="SAPBEXresData 15 4" xfId="27192" xr:uid="{00000000-0005-0000-0000-0000FB740000}"/>
    <cellStyle name="SAPBEXresData 16" xfId="4308" xr:uid="{00000000-0005-0000-0000-0000FC740000}"/>
    <cellStyle name="SAPBEXresData 16 2" xfId="14171" xr:uid="{00000000-0005-0000-0000-0000FD740000}"/>
    <cellStyle name="SAPBEXresData 16 3" xfId="21233" xr:uid="{00000000-0005-0000-0000-0000FE740000}"/>
    <cellStyle name="SAPBEXresData 16 4" xfId="27707" xr:uid="{00000000-0005-0000-0000-0000FF740000}"/>
    <cellStyle name="SAPBEXresData 17" xfId="4651" xr:uid="{00000000-0005-0000-0000-000000750000}"/>
    <cellStyle name="SAPBEXresData 17 2" xfId="14513" xr:uid="{00000000-0005-0000-0000-000001750000}"/>
    <cellStyle name="SAPBEXresData 17 3" xfId="21565" xr:uid="{00000000-0005-0000-0000-000002750000}"/>
    <cellStyle name="SAPBEXresData 17 4" xfId="28035" xr:uid="{00000000-0005-0000-0000-000003750000}"/>
    <cellStyle name="SAPBEXresData 18" xfId="4365" xr:uid="{00000000-0005-0000-0000-000004750000}"/>
    <cellStyle name="SAPBEXresData 18 2" xfId="14227" xr:uid="{00000000-0005-0000-0000-000005750000}"/>
    <cellStyle name="SAPBEXresData 18 3" xfId="21288" xr:uid="{00000000-0005-0000-0000-000006750000}"/>
    <cellStyle name="SAPBEXresData 18 4" xfId="27762" xr:uid="{00000000-0005-0000-0000-000007750000}"/>
    <cellStyle name="SAPBEXresData 19" xfId="4555" xr:uid="{00000000-0005-0000-0000-000008750000}"/>
    <cellStyle name="SAPBEXresData 19 2" xfId="14417" xr:uid="{00000000-0005-0000-0000-000009750000}"/>
    <cellStyle name="SAPBEXresData 19 3" xfId="21473" xr:uid="{00000000-0005-0000-0000-00000A750000}"/>
    <cellStyle name="SAPBEXresData 19 4" xfId="27944" xr:uid="{00000000-0005-0000-0000-00000B750000}"/>
    <cellStyle name="SAPBEXresData 2" xfId="511" xr:uid="{00000000-0005-0000-0000-00000C750000}"/>
    <cellStyle name="SAPBEXresData 2 10" xfId="2496" xr:uid="{00000000-0005-0000-0000-00000D750000}"/>
    <cellStyle name="SAPBEXresData 2 10 2" xfId="12735" xr:uid="{00000000-0005-0000-0000-00000E750000}"/>
    <cellStyle name="SAPBEXresData 2 10 3" xfId="20144" xr:uid="{00000000-0005-0000-0000-00000F750000}"/>
    <cellStyle name="SAPBEXresData 2 10 4" xfId="26758" xr:uid="{00000000-0005-0000-0000-000010750000}"/>
    <cellStyle name="SAPBEXresData 2 11" xfId="3502" xr:uid="{00000000-0005-0000-0000-000011750000}"/>
    <cellStyle name="SAPBEXresData 2 11 2" xfId="13451" xr:uid="{00000000-0005-0000-0000-000012750000}"/>
    <cellStyle name="SAPBEXresData 2 11 3" xfId="20620" xr:uid="{00000000-0005-0000-0000-000013750000}"/>
    <cellStyle name="SAPBEXresData 2 11 4" xfId="27127" xr:uid="{00000000-0005-0000-0000-000014750000}"/>
    <cellStyle name="SAPBEXresData 2 12" xfId="3671" xr:uid="{00000000-0005-0000-0000-000015750000}"/>
    <cellStyle name="SAPBEXresData 2 12 2" xfId="13596" xr:uid="{00000000-0005-0000-0000-000016750000}"/>
    <cellStyle name="SAPBEXresData 2 12 3" xfId="20757" xr:uid="{00000000-0005-0000-0000-000017750000}"/>
    <cellStyle name="SAPBEXresData 2 12 4" xfId="27256" xr:uid="{00000000-0005-0000-0000-000018750000}"/>
    <cellStyle name="SAPBEXresData 2 13" xfId="4411" xr:uid="{00000000-0005-0000-0000-000019750000}"/>
    <cellStyle name="SAPBEXresData 2 13 2" xfId="14273" xr:uid="{00000000-0005-0000-0000-00001A750000}"/>
    <cellStyle name="SAPBEXresData 2 13 3" xfId="21333" xr:uid="{00000000-0005-0000-0000-00001B750000}"/>
    <cellStyle name="SAPBEXresData 2 13 4" xfId="27807" xr:uid="{00000000-0005-0000-0000-00001C750000}"/>
    <cellStyle name="SAPBEXresData 2 14" xfId="5104" xr:uid="{00000000-0005-0000-0000-00001D750000}"/>
    <cellStyle name="SAPBEXresData 2 14 2" xfId="14961" xr:uid="{00000000-0005-0000-0000-00001E750000}"/>
    <cellStyle name="SAPBEXresData 2 14 3" xfId="22006" xr:uid="{00000000-0005-0000-0000-00001F750000}"/>
    <cellStyle name="SAPBEXresData 2 14 4" xfId="28469" xr:uid="{00000000-0005-0000-0000-000020750000}"/>
    <cellStyle name="SAPBEXresData 2 15" xfId="4589" xr:uid="{00000000-0005-0000-0000-000021750000}"/>
    <cellStyle name="SAPBEXresData 2 15 2" xfId="14451" xr:uid="{00000000-0005-0000-0000-000022750000}"/>
    <cellStyle name="SAPBEXresData 2 15 3" xfId="21504" xr:uid="{00000000-0005-0000-0000-000023750000}"/>
    <cellStyle name="SAPBEXresData 2 15 4" xfId="27975" xr:uid="{00000000-0005-0000-0000-000024750000}"/>
    <cellStyle name="SAPBEXresData 2 16" xfId="5478" xr:uid="{00000000-0005-0000-0000-000025750000}"/>
    <cellStyle name="SAPBEXresData 2 16 2" xfId="15335" xr:uid="{00000000-0005-0000-0000-000026750000}"/>
    <cellStyle name="SAPBEXresData 2 16 3" xfId="22374" xr:uid="{00000000-0005-0000-0000-000027750000}"/>
    <cellStyle name="SAPBEXresData 2 16 4" xfId="28836" xr:uid="{00000000-0005-0000-0000-000028750000}"/>
    <cellStyle name="SAPBEXresData 2 17" xfId="5763" xr:uid="{00000000-0005-0000-0000-000029750000}"/>
    <cellStyle name="SAPBEXresData 2 17 2" xfId="15617" xr:uid="{00000000-0005-0000-0000-00002A750000}"/>
    <cellStyle name="SAPBEXresData 2 17 3" xfId="22645" xr:uid="{00000000-0005-0000-0000-00002B750000}"/>
    <cellStyle name="SAPBEXresData 2 17 4" xfId="29106" xr:uid="{00000000-0005-0000-0000-00002C750000}"/>
    <cellStyle name="SAPBEXresData 2 18" xfId="6923" xr:uid="{00000000-0005-0000-0000-00002D750000}"/>
    <cellStyle name="SAPBEXresData 2 18 2" xfId="16713" xr:uid="{00000000-0005-0000-0000-00002E750000}"/>
    <cellStyle name="SAPBEXresData 2 18 3" xfId="23681" xr:uid="{00000000-0005-0000-0000-00002F750000}"/>
    <cellStyle name="SAPBEXresData 2 18 4" xfId="30117" xr:uid="{00000000-0005-0000-0000-000030750000}"/>
    <cellStyle name="SAPBEXresData 2 19" xfId="6735" xr:uid="{00000000-0005-0000-0000-000031750000}"/>
    <cellStyle name="SAPBEXresData 2 19 2" xfId="16578" xr:uid="{00000000-0005-0000-0000-000032750000}"/>
    <cellStyle name="SAPBEXresData 2 19 3" xfId="23581" xr:uid="{00000000-0005-0000-0000-000033750000}"/>
    <cellStyle name="SAPBEXresData 2 19 4" xfId="30029" xr:uid="{00000000-0005-0000-0000-000034750000}"/>
    <cellStyle name="SAPBEXresData 2 2" xfId="688" xr:uid="{00000000-0005-0000-0000-000035750000}"/>
    <cellStyle name="SAPBEXresData 2 2 10" xfId="4746" xr:uid="{00000000-0005-0000-0000-000036750000}"/>
    <cellStyle name="SAPBEXresData 2 2 10 2" xfId="14608" xr:uid="{00000000-0005-0000-0000-000037750000}"/>
    <cellStyle name="SAPBEXresData 2 2 10 2 2" xfId="38630" xr:uid="{00000000-0005-0000-0000-000038750000}"/>
    <cellStyle name="SAPBEXresData 2 2 10 2 3" xfId="45548" xr:uid="{00000000-0005-0000-0000-000039750000}"/>
    <cellStyle name="SAPBEXresData 2 2 10 2 4" xfId="50800" xr:uid="{00000000-0005-0000-0000-00003A750000}"/>
    <cellStyle name="SAPBEXresData 2 2 10 3" xfId="21657" xr:uid="{00000000-0005-0000-0000-00003B750000}"/>
    <cellStyle name="SAPBEXresData 2 2 10 4" xfId="28127" xr:uid="{00000000-0005-0000-0000-00003C750000}"/>
    <cellStyle name="SAPBEXresData 2 2 10 5" xfId="34964" xr:uid="{00000000-0005-0000-0000-00003D750000}"/>
    <cellStyle name="SAPBEXresData 2 2 10 6" xfId="42002" xr:uid="{00000000-0005-0000-0000-00003E750000}"/>
    <cellStyle name="SAPBEXresData 2 2 10 7" xfId="51001" xr:uid="{00000000-0005-0000-0000-00003F750000}"/>
    <cellStyle name="SAPBEXresData 2 2 11" xfId="6593" xr:uid="{00000000-0005-0000-0000-000040750000}"/>
    <cellStyle name="SAPBEXresData 2 2 11 2" xfId="16436" xr:uid="{00000000-0005-0000-0000-000041750000}"/>
    <cellStyle name="SAPBEXresData 2 2 11 2 2" xfId="38997" xr:uid="{00000000-0005-0000-0000-000042750000}"/>
    <cellStyle name="SAPBEXresData 2 2 11 2 3" xfId="45915" xr:uid="{00000000-0005-0000-0000-000043750000}"/>
    <cellStyle name="SAPBEXresData 2 2 11 2 4" xfId="54579" xr:uid="{00000000-0005-0000-0000-000044750000}"/>
    <cellStyle name="SAPBEXresData 2 2 11 3" xfId="23440" xr:uid="{00000000-0005-0000-0000-000045750000}"/>
    <cellStyle name="SAPBEXresData 2 2 11 4" xfId="29889" xr:uid="{00000000-0005-0000-0000-000046750000}"/>
    <cellStyle name="SAPBEXresData 2 2 11 5" xfId="35334" xr:uid="{00000000-0005-0000-0000-000047750000}"/>
    <cellStyle name="SAPBEXresData 2 2 11 6" xfId="42369" xr:uid="{00000000-0005-0000-0000-000048750000}"/>
    <cellStyle name="SAPBEXresData 2 2 11 7" xfId="51336" xr:uid="{00000000-0005-0000-0000-000049750000}"/>
    <cellStyle name="SAPBEXresData 2 2 12" xfId="5525" xr:uid="{00000000-0005-0000-0000-00004A750000}"/>
    <cellStyle name="SAPBEXresData 2 2 12 2" xfId="15381" xr:uid="{00000000-0005-0000-0000-00004B750000}"/>
    <cellStyle name="SAPBEXresData 2 2 12 2 2" xfId="38868" xr:uid="{00000000-0005-0000-0000-00004C750000}"/>
    <cellStyle name="SAPBEXresData 2 2 12 2 3" xfId="45786" xr:uid="{00000000-0005-0000-0000-00004D750000}"/>
    <cellStyle name="SAPBEXresData 2 2 12 2 4" xfId="48686" xr:uid="{00000000-0005-0000-0000-00004E750000}"/>
    <cellStyle name="SAPBEXresData 2 2 12 3" xfId="22417" xr:uid="{00000000-0005-0000-0000-00004F750000}"/>
    <cellStyle name="SAPBEXresData 2 2 12 4" xfId="28879" xr:uid="{00000000-0005-0000-0000-000050750000}"/>
    <cellStyle name="SAPBEXresData 2 2 12 5" xfId="35204" xr:uid="{00000000-0005-0000-0000-000051750000}"/>
    <cellStyle name="SAPBEXresData 2 2 12 6" xfId="42240" xr:uid="{00000000-0005-0000-0000-000052750000}"/>
    <cellStyle name="SAPBEXresData 2 2 12 7" xfId="51872" xr:uid="{00000000-0005-0000-0000-000053750000}"/>
    <cellStyle name="SAPBEXresData 2 2 13" xfId="6907" xr:uid="{00000000-0005-0000-0000-000054750000}"/>
    <cellStyle name="SAPBEXresData 2 2 13 2" xfId="16697" xr:uid="{00000000-0005-0000-0000-000055750000}"/>
    <cellStyle name="SAPBEXresData 2 2 13 2 2" xfId="39865" xr:uid="{00000000-0005-0000-0000-000056750000}"/>
    <cellStyle name="SAPBEXresData 2 2 13 2 3" xfId="46783" xr:uid="{00000000-0005-0000-0000-000057750000}"/>
    <cellStyle name="SAPBEXresData 2 2 13 2 4" xfId="49911" xr:uid="{00000000-0005-0000-0000-000058750000}"/>
    <cellStyle name="SAPBEXresData 2 2 13 3" xfId="23665" xr:uid="{00000000-0005-0000-0000-000059750000}"/>
    <cellStyle name="SAPBEXresData 2 2 13 4" xfId="30102" xr:uid="{00000000-0005-0000-0000-00005A750000}"/>
    <cellStyle name="SAPBEXresData 2 2 13 5" xfId="36250" xr:uid="{00000000-0005-0000-0000-00005B750000}"/>
    <cellStyle name="SAPBEXresData 2 2 13 6" xfId="43237" xr:uid="{00000000-0005-0000-0000-00005C750000}"/>
    <cellStyle name="SAPBEXresData 2 2 13 7" xfId="51574" xr:uid="{00000000-0005-0000-0000-00005D750000}"/>
    <cellStyle name="SAPBEXresData 2 2 14" xfId="5853" xr:uid="{00000000-0005-0000-0000-00005E750000}"/>
    <cellStyle name="SAPBEXresData 2 2 14 2" xfId="15706" xr:uid="{00000000-0005-0000-0000-00005F750000}"/>
    <cellStyle name="SAPBEXresData 2 2 14 2 2" xfId="39191" xr:uid="{00000000-0005-0000-0000-000060750000}"/>
    <cellStyle name="SAPBEXresData 2 2 14 2 3" xfId="46109" xr:uid="{00000000-0005-0000-0000-000061750000}"/>
    <cellStyle name="SAPBEXresData 2 2 14 2 4" xfId="49543" xr:uid="{00000000-0005-0000-0000-000062750000}"/>
    <cellStyle name="SAPBEXresData 2 2 14 3" xfId="22731" xr:uid="{00000000-0005-0000-0000-000063750000}"/>
    <cellStyle name="SAPBEXresData 2 2 14 4" xfId="29192" xr:uid="{00000000-0005-0000-0000-000064750000}"/>
    <cellStyle name="SAPBEXresData 2 2 14 5" xfId="35555" xr:uid="{00000000-0005-0000-0000-000065750000}"/>
    <cellStyle name="SAPBEXresData 2 2 14 6" xfId="42563" xr:uid="{00000000-0005-0000-0000-000066750000}"/>
    <cellStyle name="SAPBEXresData 2 2 14 7" xfId="53831" xr:uid="{00000000-0005-0000-0000-000067750000}"/>
    <cellStyle name="SAPBEXresData 2 2 15" xfId="7223" xr:uid="{00000000-0005-0000-0000-000068750000}"/>
    <cellStyle name="SAPBEXresData 2 2 15 2" xfId="17012" xr:uid="{00000000-0005-0000-0000-000069750000}"/>
    <cellStyle name="SAPBEXresData 2 2 15 2 2" xfId="39301" xr:uid="{00000000-0005-0000-0000-00006A750000}"/>
    <cellStyle name="SAPBEXresData 2 2 15 2 3" xfId="46219" xr:uid="{00000000-0005-0000-0000-00006B750000}"/>
    <cellStyle name="SAPBEXresData 2 2 15 2 4" xfId="49951" xr:uid="{00000000-0005-0000-0000-00006C750000}"/>
    <cellStyle name="SAPBEXresData 2 2 15 3" xfId="23973" xr:uid="{00000000-0005-0000-0000-00006D750000}"/>
    <cellStyle name="SAPBEXresData 2 2 15 4" xfId="30406" xr:uid="{00000000-0005-0000-0000-00006E750000}"/>
    <cellStyle name="SAPBEXresData 2 2 15 5" xfId="35665" xr:uid="{00000000-0005-0000-0000-00006F750000}"/>
    <cellStyle name="SAPBEXresData 2 2 15 6" xfId="42673" xr:uid="{00000000-0005-0000-0000-000070750000}"/>
    <cellStyle name="SAPBEXresData 2 2 15 7" xfId="51706" xr:uid="{00000000-0005-0000-0000-000071750000}"/>
    <cellStyle name="SAPBEXresData 2 2 16" xfId="6087" xr:uid="{00000000-0005-0000-0000-000072750000}"/>
    <cellStyle name="SAPBEXresData 2 2 16 2" xfId="15935" xr:uid="{00000000-0005-0000-0000-000073750000}"/>
    <cellStyle name="SAPBEXresData 2 2 16 2 2" xfId="39219" xr:uid="{00000000-0005-0000-0000-000074750000}"/>
    <cellStyle name="SAPBEXresData 2 2 16 2 3" xfId="46137" xr:uid="{00000000-0005-0000-0000-000075750000}"/>
    <cellStyle name="SAPBEXresData 2 2 16 2 4" xfId="48418" xr:uid="{00000000-0005-0000-0000-000076750000}"/>
    <cellStyle name="SAPBEXresData 2 2 16 3" xfId="22955" xr:uid="{00000000-0005-0000-0000-000077750000}"/>
    <cellStyle name="SAPBEXresData 2 2 16 4" xfId="29414" xr:uid="{00000000-0005-0000-0000-000078750000}"/>
    <cellStyle name="SAPBEXresData 2 2 16 5" xfId="35583" xr:uid="{00000000-0005-0000-0000-000079750000}"/>
    <cellStyle name="SAPBEXresData 2 2 16 6" xfId="42591" xr:uid="{00000000-0005-0000-0000-00007A750000}"/>
    <cellStyle name="SAPBEXresData 2 2 16 7" xfId="51791" xr:uid="{00000000-0005-0000-0000-00007B750000}"/>
    <cellStyle name="SAPBEXresData 2 2 17" xfId="5946" xr:uid="{00000000-0005-0000-0000-00007C750000}"/>
    <cellStyle name="SAPBEXresData 2 2 17 2" xfId="15798" xr:uid="{00000000-0005-0000-0000-00007D750000}"/>
    <cellStyle name="SAPBEXresData 2 2 17 2 2" xfId="39643" xr:uid="{00000000-0005-0000-0000-00007E750000}"/>
    <cellStyle name="SAPBEXresData 2 2 17 2 3" xfId="46561" xr:uid="{00000000-0005-0000-0000-00007F750000}"/>
    <cellStyle name="SAPBEXresData 2 2 17 2 4" xfId="50499" xr:uid="{00000000-0005-0000-0000-000080750000}"/>
    <cellStyle name="SAPBEXresData 2 2 17 3" xfId="22820" xr:uid="{00000000-0005-0000-0000-000081750000}"/>
    <cellStyle name="SAPBEXresData 2 2 17 4" xfId="29281" xr:uid="{00000000-0005-0000-0000-000082750000}"/>
    <cellStyle name="SAPBEXresData 2 2 17 5" xfId="36016" xr:uid="{00000000-0005-0000-0000-000083750000}"/>
    <cellStyle name="SAPBEXresData 2 2 17 6" xfId="43015" xr:uid="{00000000-0005-0000-0000-000084750000}"/>
    <cellStyle name="SAPBEXresData 2 2 17 7" xfId="51941" xr:uid="{00000000-0005-0000-0000-000085750000}"/>
    <cellStyle name="SAPBEXresData 2 2 18" xfId="7525" xr:uid="{00000000-0005-0000-0000-000086750000}"/>
    <cellStyle name="SAPBEXresData 2 2 18 2" xfId="17310" xr:uid="{00000000-0005-0000-0000-000087750000}"/>
    <cellStyle name="SAPBEXresData 2 2 18 2 2" xfId="40189" xr:uid="{00000000-0005-0000-0000-000088750000}"/>
    <cellStyle name="SAPBEXresData 2 2 18 2 3" xfId="47107" xr:uid="{00000000-0005-0000-0000-000089750000}"/>
    <cellStyle name="SAPBEXresData 2 2 18 2 4" xfId="47507" xr:uid="{00000000-0005-0000-0000-00008A750000}"/>
    <cellStyle name="SAPBEXresData 2 2 18 3" xfId="24272" xr:uid="{00000000-0005-0000-0000-00008B750000}"/>
    <cellStyle name="SAPBEXresData 2 2 18 4" xfId="30700" xr:uid="{00000000-0005-0000-0000-00008C750000}"/>
    <cellStyle name="SAPBEXresData 2 2 18 5" xfId="36604" xr:uid="{00000000-0005-0000-0000-00008D750000}"/>
    <cellStyle name="SAPBEXresData 2 2 18 6" xfId="43561" xr:uid="{00000000-0005-0000-0000-00008E750000}"/>
    <cellStyle name="SAPBEXresData 2 2 18 7" xfId="51055" xr:uid="{00000000-0005-0000-0000-00008F750000}"/>
    <cellStyle name="SAPBEXresData 2 2 19" xfId="6413" xr:uid="{00000000-0005-0000-0000-000090750000}"/>
    <cellStyle name="SAPBEXresData 2 2 19 2" xfId="16258" xr:uid="{00000000-0005-0000-0000-000091750000}"/>
    <cellStyle name="SAPBEXresData 2 2 19 2 2" xfId="39805" xr:uid="{00000000-0005-0000-0000-000092750000}"/>
    <cellStyle name="SAPBEXresData 2 2 19 2 3" xfId="46723" xr:uid="{00000000-0005-0000-0000-000093750000}"/>
    <cellStyle name="SAPBEXresData 2 2 19 2 4" xfId="49322" xr:uid="{00000000-0005-0000-0000-000094750000}"/>
    <cellStyle name="SAPBEXresData 2 2 19 3" xfId="23265" xr:uid="{00000000-0005-0000-0000-000095750000}"/>
    <cellStyle name="SAPBEXresData 2 2 19 4" xfId="29717" xr:uid="{00000000-0005-0000-0000-000096750000}"/>
    <cellStyle name="SAPBEXresData 2 2 19 5" xfId="36187" xr:uid="{00000000-0005-0000-0000-000097750000}"/>
    <cellStyle name="SAPBEXresData 2 2 19 6" xfId="43177" xr:uid="{00000000-0005-0000-0000-000098750000}"/>
    <cellStyle name="SAPBEXresData 2 2 19 7" xfId="54049" xr:uid="{00000000-0005-0000-0000-000099750000}"/>
    <cellStyle name="SAPBEXresData 2 2 2" xfId="2682" xr:uid="{00000000-0005-0000-0000-00009A750000}"/>
    <cellStyle name="SAPBEXresData 2 2 2 2" xfId="12915" xr:uid="{00000000-0005-0000-0000-00009B750000}"/>
    <cellStyle name="SAPBEXresData 2 2 2 2 2" xfId="20318" xr:uid="{00000000-0005-0000-0000-00009C750000}"/>
    <cellStyle name="SAPBEXresData 2 2 2 2 3" xfId="26928" xr:uid="{00000000-0005-0000-0000-00009D750000}"/>
    <cellStyle name="SAPBEXresData 2 2 2 2 4" xfId="37681" xr:uid="{00000000-0005-0000-0000-00009E750000}"/>
    <cellStyle name="SAPBEXresData 2 2 2 2 5" xfId="44625" xr:uid="{00000000-0005-0000-0000-00009F750000}"/>
    <cellStyle name="SAPBEXresData 2 2 2 2 6" xfId="51921" xr:uid="{00000000-0005-0000-0000-0000A0750000}"/>
    <cellStyle name="SAPBEXresData 2 2 2 3" xfId="10507" xr:uid="{00000000-0005-0000-0000-0000A1750000}"/>
    <cellStyle name="SAPBEXresData 2 2 2 4" xfId="17611" xr:uid="{00000000-0005-0000-0000-0000A2750000}"/>
    <cellStyle name="SAPBEXresData 2 2 2 5" xfId="9332" xr:uid="{00000000-0005-0000-0000-0000A3750000}"/>
    <cellStyle name="SAPBEXresData 2 2 2 6" xfId="33940" xr:uid="{00000000-0005-0000-0000-0000A4750000}"/>
    <cellStyle name="SAPBEXresData 2 2 2 7" xfId="41074" xr:uid="{00000000-0005-0000-0000-0000A5750000}"/>
    <cellStyle name="SAPBEXresData 2 2 2 8" xfId="53262" xr:uid="{00000000-0005-0000-0000-0000A6750000}"/>
    <cellStyle name="SAPBEXresData 2 2 20" xfId="6381" xr:uid="{00000000-0005-0000-0000-0000A7750000}"/>
    <cellStyle name="SAPBEXresData 2 2 20 2" xfId="16226" xr:uid="{00000000-0005-0000-0000-0000A8750000}"/>
    <cellStyle name="SAPBEXresData 2 2 20 2 2" xfId="39708" xr:uid="{00000000-0005-0000-0000-0000A9750000}"/>
    <cellStyle name="SAPBEXresData 2 2 20 2 3" xfId="46626" xr:uid="{00000000-0005-0000-0000-0000AA750000}"/>
    <cellStyle name="SAPBEXresData 2 2 20 2 4" xfId="48018" xr:uid="{00000000-0005-0000-0000-0000AB750000}"/>
    <cellStyle name="SAPBEXresData 2 2 20 3" xfId="23233" xr:uid="{00000000-0005-0000-0000-0000AC750000}"/>
    <cellStyle name="SAPBEXresData 2 2 20 4" xfId="29686" xr:uid="{00000000-0005-0000-0000-0000AD750000}"/>
    <cellStyle name="SAPBEXresData 2 2 20 5" xfId="36083" xr:uid="{00000000-0005-0000-0000-0000AE750000}"/>
    <cellStyle name="SAPBEXresData 2 2 20 6" xfId="43080" xr:uid="{00000000-0005-0000-0000-0000AF750000}"/>
    <cellStyle name="SAPBEXresData 2 2 20 7" xfId="51996" xr:uid="{00000000-0005-0000-0000-0000B0750000}"/>
    <cellStyle name="SAPBEXresData 2 2 21" xfId="7251" xr:uid="{00000000-0005-0000-0000-0000B1750000}"/>
    <cellStyle name="SAPBEXresData 2 2 21 2" xfId="17040" xr:uid="{00000000-0005-0000-0000-0000B2750000}"/>
    <cellStyle name="SAPBEXresData 2 2 21 2 2" xfId="40459" xr:uid="{00000000-0005-0000-0000-0000B3750000}"/>
    <cellStyle name="SAPBEXresData 2 2 21 2 3" xfId="47377" xr:uid="{00000000-0005-0000-0000-0000B4750000}"/>
    <cellStyle name="SAPBEXresData 2 2 21 2 4" xfId="47942" xr:uid="{00000000-0005-0000-0000-0000B5750000}"/>
    <cellStyle name="SAPBEXresData 2 2 21 3" xfId="24001" xr:uid="{00000000-0005-0000-0000-0000B6750000}"/>
    <cellStyle name="SAPBEXresData 2 2 21 4" xfId="30434" xr:uid="{00000000-0005-0000-0000-0000B7750000}"/>
    <cellStyle name="SAPBEXresData 2 2 21 5" xfId="36875" xr:uid="{00000000-0005-0000-0000-0000B8750000}"/>
    <cellStyle name="SAPBEXresData 2 2 21 6" xfId="43831" xr:uid="{00000000-0005-0000-0000-0000B9750000}"/>
    <cellStyle name="SAPBEXresData 2 2 21 7" xfId="52622" xr:uid="{00000000-0005-0000-0000-0000BA750000}"/>
    <cellStyle name="SAPBEXresData 2 2 22" xfId="6469" xr:uid="{00000000-0005-0000-0000-0000BB750000}"/>
    <cellStyle name="SAPBEXresData 2 2 22 2" xfId="16313" xr:uid="{00000000-0005-0000-0000-0000BC750000}"/>
    <cellStyle name="SAPBEXresData 2 2 22 3" xfId="23321" xr:uid="{00000000-0005-0000-0000-0000BD750000}"/>
    <cellStyle name="SAPBEXresData 2 2 22 4" xfId="29772" xr:uid="{00000000-0005-0000-0000-0000BE750000}"/>
    <cellStyle name="SAPBEXresData 2 2 22 5" xfId="37129" xr:uid="{00000000-0005-0000-0000-0000BF750000}"/>
    <cellStyle name="SAPBEXresData 2 2 22 6" xfId="44075" xr:uid="{00000000-0005-0000-0000-0000C0750000}"/>
    <cellStyle name="SAPBEXresData 2 2 22 7" xfId="52100" xr:uid="{00000000-0005-0000-0000-0000C1750000}"/>
    <cellStyle name="SAPBEXresData 2 2 23" xfId="8433" xr:uid="{00000000-0005-0000-0000-0000C2750000}"/>
    <cellStyle name="SAPBEXresData 2 2 23 2" xfId="18217" xr:uid="{00000000-0005-0000-0000-0000C3750000}"/>
    <cellStyle name="SAPBEXresData 2 2 23 3" xfId="25154" xr:uid="{00000000-0005-0000-0000-0000C4750000}"/>
    <cellStyle name="SAPBEXresData 2 2 23 4" xfId="31567" xr:uid="{00000000-0005-0000-0000-0000C5750000}"/>
    <cellStyle name="SAPBEXresData 2 2 24" xfId="7815" xr:uid="{00000000-0005-0000-0000-0000C6750000}"/>
    <cellStyle name="SAPBEXresData 2 2 24 2" xfId="17600" xr:uid="{00000000-0005-0000-0000-0000C7750000}"/>
    <cellStyle name="SAPBEXresData 2 2 24 3" xfId="24554" xr:uid="{00000000-0005-0000-0000-0000C8750000}"/>
    <cellStyle name="SAPBEXresData 2 2 24 4" xfId="30979" xr:uid="{00000000-0005-0000-0000-0000C9750000}"/>
    <cellStyle name="SAPBEXresData 2 2 25" xfId="7853" xr:uid="{00000000-0005-0000-0000-0000CA750000}"/>
    <cellStyle name="SAPBEXresData 2 2 25 2" xfId="17637" xr:uid="{00000000-0005-0000-0000-0000CB750000}"/>
    <cellStyle name="SAPBEXresData 2 2 25 3" xfId="24591" xr:uid="{00000000-0005-0000-0000-0000CC750000}"/>
    <cellStyle name="SAPBEXresData 2 2 25 4" xfId="31014" xr:uid="{00000000-0005-0000-0000-0000CD750000}"/>
    <cellStyle name="SAPBEXresData 2 2 26" xfId="8142" xr:uid="{00000000-0005-0000-0000-0000CE750000}"/>
    <cellStyle name="SAPBEXresData 2 2 26 2" xfId="17926" xr:uid="{00000000-0005-0000-0000-0000CF750000}"/>
    <cellStyle name="SAPBEXresData 2 2 26 3" xfId="24871" xr:uid="{00000000-0005-0000-0000-0000D0750000}"/>
    <cellStyle name="SAPBEXresData 2 2 26 4" xfId="31291" xr:uid="{00000000-0005-0000-0000-0000D1750000}"/>
    <cellStyle name="SAPBEXresData 2 2 27" xfId="8115" xr:uid="{00000000-0005-0000-0000-0000D2750000}"/>
    <cellStyle name="SAPBEXresData 2 2 27 2" xfId="17899" xr:uid="{00000000-0005-0000-0000-0000D3750000}"/>
    <cellStyle name="SAPBEXresData 2 2 27 3" xfId="24845" xr:uid="{00000000-0005-0000-0000-0000D4750000}"/>
    <cellStyle name="SAPBEXresData 2 2 27 4" xfId="31265" xr:uid="{00000000-0005-0000-0000-0000D5750000}"/>
    <cellStyle name="SAPBEXresData 2 2 28" xfId="8675" xr:uid="{00000000-0005-0000-0000-0000D6750000}"/>
    <cellStyle name="SAPBEXresData 2 2 28 2" xfId="18459" xr:uid="{00000000-0005-0000-0000-0000D7750000}"/>
    <cellStyle name="SAPBEXresData 2 2 28 3" xfId="25394" xr:uid="{00000000-0005-0000-0000-0000D8750000}"/>
    <cellStyle name="SAPBEXresData 2 2 28 4" xfId="31807" xr:uid="{00000000-0005-0000-0000-0000D9750000}"/>
    <cellStyle name="SAPBEXresData 2 2 29" xfId="7872" xr:uid="{00000000-0005-0000-0000-0000DA750000}"/>
    <cellStyle name="SAPBEXresData 2 2 29 2" xfId="17656" xr:uid="{00000000-0005-0000-0000-0000DB750000}"/>
    <cellStyle name="SAPBEXresData 2 2 29 3" xfId="24609" xr:uid="{00000000-0005-0000-0000-0000DC750000}"/>
    <cellStyle name="SAPBEXresData 2 2 29 4" xfId="31032" xr:uid="{00000000-0005-0000-0000-0000DD750000}"/>
    <cellStyle name="SAPBEXresData 2 2 3" xfId="3739" xr:uid="{00000000-0005-0000-0000-0000DE750000}"/>
    <cellStyle name="SAPBEXresData 2 2 3 2" xfId="13661" xr:uid="{00000000-0005-0000-0000-0000DF750000}"/>
    <cellStyle name="SAPBEXresData 2 2 3 2 2" xfId="37940" xr:uid="{00000000-0005-0000-0000-0000E0750000}"/>
    <cellStyle name="SAPBEXresData 2 2 3 2 3" xfId="44878" xr:uid="{00000000-0005-0000-0000-0000E1750000}"/>
    <cellStyle name="SAPBEXresData 2 2 3 2 4" xfId="53018" xr:uid="{00000000-0005-0000-0000-0000E2750000}"/>
    <cellStyle name="SAPBEXresData 2 2 3 3" xfId="20816" xr:uid="{00000000-0005-0000-0000-0000E3750000}"/>
    <cellStyle name="SAPBEXresData 2 2 3 4" xfId="27315" xr:uid="{00000000-0005-0000-0000-0000E4750000}"/>
    <cellStyle name="SAPBEXresData 2 2 3 5" xfId="34198" xr:uid="{00000000-0005-0000-0000-0000E5750000}"/>
    <cellStyle name="SAPBEXresData 2 2 3 6" xfId="41328" xr:uid="{00000000-0005-0000-0000-0000E6750000}"/>
    <cellStyle name="SAPBEXresData 2 2 3 7" xfId="47852" xr:uid="{00000000-0005-0000-0000-0000E7750000}"/>
    <cellStyle name="SAPBEXresData 2 2 30" xfId="11707" xr:uid="{00000000-0005-0000-0000-0000E8750000}"/>
    <cellStyle name="SAPBEXresData 2 2 30 2" xfId="19166" xr:uid="{00000000-0005-0000-0000-0000E9750000}"/>
    <cellStyle name="SAPBEXresData 2 2 30 3" xfId="25798" xr:uid="{00000000-0005-0000-0000-0000EA750000}"/>
    <cellStyle name="SAPBEXresData 2 2 31" xfId="9440" xr:uid="{00000000-0005-0000-0000-0000EB750000}"/>
    <cellStyle name="SAPBEXresData 2 2 32" xfId="12785" xr:uid="{00000000-0005-0000-0000-0000EC750000}"/>
    <cellStyle name="SAPBEXresData 2 2 33" xfId="32176" xr:uid="{00000000-0005-0000-0000-0000ED750000}"/>
    <cellStyle name="SAPBEXresData 2 2 34" xfId="32150" xr:uid="{00000000-0005-0000-0000-0000EE750000}"/>
    <cellStyle name="SAPBEXresData 2 2 35" xfId="47873" xr:uid="{00000000-0005-0000-0000-0000EF750000}"/>
    <cellStyle name="SAPBEXresData 2 2 4" xfId="4005" xr:uid="{00000000-0005-0000-0000-0000F0750000}"/>
    <cellStyle name="SAPBEXresData 2 2 4 2" xfId="13892" xr:uid="{00000000-0005-0000-0000-0000F1750000}"/>
    <cellStyle name="SAPBEXresData 2 2 4 2 2" xfId="37691" xr:uid="{00000000-0005-0000-0000-0000F2750000}"/>
    <cellStyle name="SAPBEXresData 2 2 4 2 3" xfId="44635" xr:uid="{00000000-0005-0000-0000-0000F3750000}"/>
    <cellStyle name="SAPBEXresData 2 2 4 2 4" xfId="51559" xr:uid="{00000000-0005-0000-0000-0000F4750000}"/>
    <cellStyle name="SAPBEXresData 2 2 4 3" xfId="20988" xr:uid="{00000000-0005-0000-0000-0000F5750000}"/>
    <cellStyle name="SAPBEXresData 2 2 4 4" xfId="27484" xr:uid="{00000000-0005-0000-0000-0000F6750000}"/>
    <cellStyle name="SAPBEXresData 2 2 4 5" xfId="33950" xr:uid="{00000000-0005-0000-0000-0000F7750000}"/>
    <cellStyle name="SAPBEXresData 2 2 4 6" xfId="41084" xr:uid="{00000000-0005-0000-0000-0000F8750000}"/>
    <cellStyle name="SAPBEXresData 2 2 4 7" xfId="52652" xr:uid="{00000000-0005-0000-0000-0000F9750000}"/>
    <cellStyle name="SAPBEXresData 2 2 5" xfId="4969" xr:uid="{00000000-0005-0000-0000-0000FA750000}"/>
    <cellStyle name="SAPBEXresData 2 2 5 2" xfId="14826" xr:uid="{00000000-0005-0000-0000-0000FB750000}"/>
    <cellStyle name="SAPBEXresData 2 2 5 2 2" xfId="37883" xr:uid="{00000000-0005-0000-0000-0000FC750000}"/>
    <cellStyle name="SAPBEXresData 2 2 5 2 3" xfId="44823" xr:uid="{00000000-0005-0000-0000-0000FD750000}"/>
    <cellStyle name="SAPBEXresData 2 2 5 2 4" xfId="47940" xr:uid="{00000000-0005-0000-0000-0000FE750000}"/>
    <cellStyle name="SAPBEXresData 2 2 5 3" xfId="21872" xr:uid="{00000000-0005-0000-0000-0000FF750000}"/>
    <cellStyle name="SAPBEXresData 2 2 5 4" xfId="28336" xr:uid="{00000000-0005-0000-0000-000000760000}"/>
    <cellStyle name="SAPBEXresData 2 2 5 5" xfId="34140" xr:uid="{00000000-0005-0000-0000-000001760000}"/>
    <cellStyle name="SAPBEXresData 2 2 5 6" xfId="41272" xr:uid="{00000000-0005-0000-0000-000002760000}"/>
    <cellStyle name="SAPBEXresData 2 2 5 7" xfId="53665" xr:uid="{00000000-0005-0000-0000-000003760000}"/>
    <cellStyle name="SAPBEXresData 2 2 6" xfId="4209" xr:uid="{00000000-0005-0000-0000-000004760000}"/>
    <cellStyle name="SAPBEXresData 2 2 6 2" xfId="14072" xr:uid="{00000000-0005-0000-0000-000005760000}"/>
    <cellStyle name="SAPBEXresData 2 2 6 2 2" xfId="38277" xr:uid="{00000000-0005-0000-0000-000006760000}"/>
    <cellStyle name="SAPBEXresData 2 2 6 2 3" xfId="45195" xr:uid="{00000000-0005-0000-0000-000007760000}"/>
    <cellStyle name="SAPBEXresData 2 2 6 2 4" xfId="47985" xr:uid="{00000000-0005-0000-0000-000008760000}"/>
    <cellStyle name="SAPBEXresData 2 2 6 3" xfId="21134" xr:uid="{00000000-0005-0000-0000-000009760000}"/>
    <cellStyle name="SAPBEXresData 2 2 6 4" xfId="27609" xr:uid="{00000000-0005-0000-0000-00000A760000}"/>
    <cellStyle name="SAPBEXresData 2 2 6 5" xfId="34611" xr:uid="{00000000-0005-0000-0000-00000B760000}"/>
    <cellStyle name="SAPBEXresData 2 2 6 6" xfId="41649" xr:uid="{00000000-0005-0000-0000-00000C760000}"/>
    <cellStyle name="SAPBEXresData 2 2 6 7" xfId="51666" xr:uid="{00000000-0005-0000-0000-00000D760000}"/>
    <cellStyle name="SAPBEXresData 2 2 7" xfId="4450" xr:uid="{00000000-0005-0000-0000-00000E760000}"/>
    <cellStyle name="SAPBEXresData 2 2 7 2" xfId="14312" xr:uid="{00000000-0005-0000-0000-00000F760000}"/>
    <cellStyle name="SAPBEXresData 2 2 7 2 2" xfId="38279" xr:uid="{00000000-0005-0000-0000-000010760000}"/>
    <cellStyle name="SAPBEXresData 2 2 7 2 3" xfId="45197" xr:uid="{00000000-0005-0000-0000-000011760000}"/>
    <cellStyle name="SAPBEXresData 2 2 7 2 4" xfId="49316" xr:uid="{00000000-0005-0000-0000-000012760000}"/>
    <cellStyle name="SAPBEXresData 2 2 7 3" xfId="21370" xr:uid="{00000000-0005-0000-0000-000013760000}"/>
    <cellStyle name="SAPBEXresData 2 2 7 4" xfId="27844" xr:uid="{00000000-0005-0000-0000-000014760000}"/>
    <cellStyle name="SAPBEXresData 2 2 7 5" xfId="34613" xr:uid="{00000000-0005-0000-0000-000015760000}"/>
    <cellStyle name="SAPBEXresData 2 2 7 6" xfId="41651" xr:uid="{00000000-0005-0000-0000-000016760000}"/>
    <cellStyle name="SAPBEXresData 2 2 7 7" xfId="51786" xr:uid="{00000000-0005-0000-0000-000017760000}"/>
    <cellStyle name="SAPBEXresData 2 2 8" xfId="4673" xr:uid="{00000000-0005-0000-0000-000018760000}"/>
    <cellStyle name="SAPBEXresData 2 2 8 2" xfId="14535" xr:uid="{00000000-0005-0000-0000-000019760000}"/>
    <cellStyle name="SAPBEXresData 2 2 8 2 2" xfId="37935" xr:uid="{00000000-0005-0000-0000-00001A760000}"/>
    <cellStyle name="SAPBEXresData 2 2 8 2 3" xfId="44874" xr:uid="{00000000-0005-0000-0000-00001B760000}"/>
    <cellStyle name="SAPBEXresData 2 2 8 2 4" xfId="50938" xr:uid="{00000000-0005-0000-0000-00001C760000}"/>
    <cellStyle name="SAPBEXresData 2 2 8 3" xfId="21587" xr:uid="{00000000-0005-0000-0000-00001D760000}"/>
    <cellStyle name="SAPBEXresData 2 2 8 4" xfId="28057" xr:uid="{00000000-0005-0000-0000-00001E760000}"/>
    <cellStyle name="SAPBEXresData 2 2 8 5" xfId="34193" xr:uid="{00000000-0005-0000-0000-00001F760000}"/>
    <cellStyle name="SAPBEXresData 2 2 8 6" xfId="41324" xr:uid="{00000000-0005-0000-0000-000020760000}"/>
    <cellStyle name="SAPBEXresData 2 2 8 7" xfId="53663" xr:uid="{00000000-0005-0000-0000-000021760000}"/>
    <cellStyle name="SAPBEXresData 2 2 9" xfId="4912" xr:uid="{00000000-0005-0000-0000-000022760000}"/>
    <cellStyle name="SAPBEXresData 2 2 9 2" xfId="14771" xr:uid="{00000000-0005-0000-0000-000023760000}"/>
    <cellStyle name="SAPBEXresData 2 2 9 2 2" xfId="37407" xr:uid="{00000000-0005-0000-0000-000024760000}"/>
    <cellStyle name="SAPBEXresData 2 2 9 2 3" xfId="44352" xr:uid="{00000000-0005-0000-0000-000025760000}"/>
    <cellStyle name="SAPBEXresData 2 2 9 2 4" xfId="53916" xr:uid="{00000000-0005-0000-0000-000026760000}"/>
    <cellStyle name="SAPBEXresData 2 2 9 3" xfId="21819" xr:uid="{00000000-0005-0000-0000-000027760000}"/>
    <cellStyle name="SAPBEXresData 2 2 9 4" xfId="28284" xr:uid="{00000000-0005-0000-0000-000028760000}"/>
    <cellStyle name="SAPBEXresData 2 2 9 5" xfId="33664" xr:uid="{00000000-0005-0000-0000-000029760000}"/>
    <cellStyle name="SAPBEXresData 2 2 9 6" xfId="40799" xr:uid="{00000000-0005-0000-0000-00002A760000}"/>
    <cellStyle name="SAPBEXresData 2 2 9 7" xfId="52531" xr:uid="{00000000-0005-0000-0000-00002B760000}"/>
    <cellStyle name="SAPBEXresData 2 20" xfId="8084" xr:uid="{00000000-0005-0000-0000-00002C760000}"/>
    <cellStyle name="SAPBEXresData 2 20 2" xfId="17868" xr:uid="{00000000-0005-0000-0000-00002D760000}"/>
    <cellStyle name="SAPBEXresData 2 20 3" xfId="24815" xr:uid="{00000000-0005-0000-0000-00002E760000}"/>
    <cellStyle name="SAPBEXresData 2 20 4" xfId="31235" xr:uid="{00000000-0005-0000-0000-00002F760000}"/>
    <cellStyle name="SAPBEXresData 2 21" xfId="8297" xr:uid="{00000000-0005-0000-0000-000030760000}"/>
    <cellStyle name="SAPBEXresData 2 21 2" xfId="18081" xr:uid="{00000000-0005-0000-0000-000031760000}"/>
    <cellStyle name="SAPBEXresData 2 21 3" xfId="25023" xr:uid="{00000000-0005-0000-0000-000032760000}"/>
    <cellStyle name="SAPBEXresData 2 21 4" xfId="31439" xr:uid="{00000000-0005-0000-0000-000033760000}"/>
    <cellStyle name="SAPBEXresData 2 22" xfId="11595" xr:uid="{00000000-0005-0000-0000-000034760000}"/>
    <cellStyle name="SAPBEXresData 2 22 2" xfId="19054" xr:uid="{00000000-0005-0000-0000-000035760000}"/>
    <cellStyle name="SAPBEXresData 2 22 3" xfId="25686" xr:uid="{00000000-0005-0000-0000-000036760000}"/>
    <cellStyle name="SAPBEXresData 2 23" xfId="9310" xr:uid="{00000000-0005-0000-0000-000037760000}"/>
    <cellStyle name="SAPBEXresData 2 24" xfId="11467" xr:uid="{00000000-0005-0000-0000-000038760000}"/>
    <cellStyle name="SAPBEXresData 2 25" xfId="52228" xr:uid="{00000000-0005-0000-0000-000039760000}"/>
    <cellStyle name="SAPBEXresData 2 3" xfId="948" xr:uid="{00000000-0005-0000-0000-00003A760000}"/>
    <cellStyle name="SAPBEXresData 2 3 2" xfId="2761" xr:uid="{00000000-0005-0000-0000-00003B760000}"/>
    <cellStyle name="SAPBEXresData 2 3 2 2" xfId="12989" xr:uid="{00000000-0005-0000-0000-00003C760000}"/>
    <cellStyle name="SAPBEXresData 2 3 2 2 2" xfId="20386" xr:uid="{00000000-0005-0000-0000-00003D760000}"/>
    <cellStyle name="SAPBEXresData 2 3 2 2 3" xfId="26993" xr:uid="{00000000-0005-0000-0000-00003E760000}"/>
    <cellStyle name="SAPBEXresData 2 3 2 3" xfId="10654" xr:uid="{00000000-0005-0000-0000-00003F760000}"/>
    <cellStyle name="SAPBEXresData 2 3 2 4" xfId="13178" xr:uid="{00000000-0005-0000-0000-000040760000}"/>
    <cellStyle name="SAPBEXresData 2 3 2 5" xfId="25087" xr:uid="{00000000-0005-0000-0000-000041760000}"/>
    <cellStyle name="SAPBEXresData 2 3 2 6" xfId="37476" xr:uid="{00000000-0005-0000-0000-000042760000}"/>
    <cellStyle name="SAPBEXresData 2 3 2 7" xfId="44421" xr:uid="{00000000-0005-0000-0000-000043760000}"/>
    <cellStyle name="SAPBEXresData 2 3 2 8" xfId="49113" xr:uid="{00000000-0005-0000-0000-000044760000}"/>
    <cellStyle name="SAPBEXresData 2 3 3" xfId="11827" xr:uid="{00000000-0005-0000-0000-000045760000}"/>
    <cellStyle name="SAPBEXresData 2 3 3 2" xfId="19286" xr:uid="{00000000-0005-0000-0000-000046760000}"/>
    <cellStyle name="SAPBEXresData 2 3 3 3" xfId="25918" xr:uid="{00000000-0005-0000-0000-000047760000}"/>
    <cellStyle name="SAPBEXresData 2 3 4" xfId="9648" xr:uid="{00000000-0005-0000-0000-000048760000}"/>
    <cellStyle name="SAPBEXresData 2 3 5" xfId="9841" xr:uid="{00000000-0005-0000-0000-000049760000}"/>
    <cellStyle name="SAPBEXresData 2 3 6" xfId="33735" xr:uid="{00000000-0005-0000-0000-00004A760000}"/>
    <cellStyle name="SAPBEXresData 2 3 7" xfId="40870" xr:uid="{00000000-0005-0000-0000-00004B760000}"/>
    <cellStyle name="SAPBEXresData 2 3 8" xfId="50271" xr:uid="{00000000-0005-0000-0000-00004C760000}"/>
    <cellStyle name="SAPBEXresData 2 4" xfId="1223" xr:uid="{00000000-0005-0000-0000-00004D760000}"/>
    <cellStyle name="SAPBEXresData 2 4 2" xfId="10852" xr:uid="{00000000-0005-0000-0000-00004E760000}"/>
    <cellStyle name="SAPBEXresData 2 4 2 2" xfId="9695" xr:uid="{00000000-0005-0000-0000-00004F760000}"/>
    <cellStyle name="SAPBEXresData 2 4 2 3" xfId="37887" xr:uid="{00000000-0005-0000-0000-000050760000}"/>
    <cellStyle name="SAPBEXresData 2 4 2 4" xfId="44827" xr:uid="{00000000-0005-0000-0000-000051760000}"/>
    <cellStyle name="SAPBEXresData 2 4 2 5" xfId="49247" xr:uid="{00000000-0005-0000-0000-000052760000}"/>
    <cellStyle name="SAPBEXresData 2 4 3" xfId="12002" xr:uid="{00000000-0005-0000-0000-000053760000}"/>
    <cellStyle name="SAPBEXresData 2 4 3 2" xfId="19461" xr:uid="{00000000-0005-0000-0000-000054760000}"/>
    <cellStyle name="SAPBEXresData 2 4 3 3" xfId="26088" xr:uid="{00000000-0005-0000-0000-000055760000}"/>
    <cellStyle name="SAPBEXresData 2 4 4" xfId="9891" xr:uid="{00000000-0005-0000-0000-000056760000}"/>
    <cellStyle name="SAPBEXresData 2 4 5" xfId="11209" xr:uid="{00000000-0005-0000-0000-000057760000}"/>
    <cellStyle name="SAPBEXresData 2 4 6" xfId="34144" xr:uid="{00000000-0005-0000-0000-000058760000}"/>
    <cellStyle name="SAPBEXresData 2 4 7" xfId="41276" xr:uid="{00000000-0005-0000-0000-000059760000}"/>
    <cellStyle name="SAPBEXresData 2 4 8" xfId="49024" xr:uid="{00000000-0005-0000-0000-00005A760000}"/>
    <cellStyle name="SAPBEXresData 2 5" xfId="1310" xr:uid="{00000000-0005-0000-0000-00005B760000}"/>
    <cellStyle name="SAPBEXresData 2 5 2" xfId="10169" xr:uid="{00000000-0005-0000-0000-00005C760000}"/>
    <cellStyle name="SAPBEXresData 2 5 2 2" xfId="13307" xr:uid="{00000000-0005-0000-0000-00005D760000}"/>
    <cellStyle name="SAPBEXresData 2 5 2 3" xfId="38774" xr:uid="{00000000-0005-0000-0000-00005E760000}"/>
    <cellStyle name="SAPBEXresData 2 5 2 4" xfId="45692" xr:uid="{00000000-0005-0000-0000-00005F760000}"/>
    <cellStyle name="SAPBEXresData 2 5 2 5" xfId="49582" xr:uid="{00000000-0005-0000-0000-000060760000}"/>
    <cellStyle name="SAPBEXresData 2 5 3" xfId="10935" xr:uid="{00000000-0005-0000-0000-000061760000}"/>
    <cellStyle name="SAPBEXresData 2 5 3 2" xfId="9001" xr:uid="{00000000-0005-0000-0000-000062760000}"/>
    <cellStyle name="SAPBEXresData 2 5 4" xfId="12078" xr:uid="{00000000-0005-0000-0000-000063760000}"/>
    <cellStyle name="SAPBEXresData 2 5 4 2" xfId="19537" xr:uid="{00000000-0005-0000-0000-000064760000}"/>
    <cellStyle name="SAPBEXresData 2 5 4 3" xfId="26160" xr:uid="{00000000-0005-0000-0000-000065760000}"/>
    <cellStyle name="SAPBEXresData 2 5 5" xfId="9977" xr:uid="{00000000-0005-0000-0000-000066760000}"/>
    <cellStyle name="SAPBEXresData 2 5 6" xfId="9728" xr:uid="{00000000-0005-0000-0000-000067760000}"/>
    <cellStyle name="SAPBEXresData 2 5 7" xfId="35109" xr:uid="{00000000-0005-0000-0000-000068760000}"/>
    <cellStyle name="SAPBEXresData 2 5 8" xfId="42146" xr:uid="{00000000-0005-0000-0000-000069760000}"/>
    <cellStyle name="SAPBEXresData 2 5 9" xfId="52363" xr:uid="{00000000-0005-0000-0000-00006A760000}"/>
    <cellStyle name="SAPBEXresData 2 6" xfId="1537" xr:uid="{00000000-0005-0000-0000-00006B760000}"/>
    <cellStyle name="SAPBEXresData 2 6 2" xfId="12196" xr:uid="{00000000-0005-0000-0000-00006C760000}"/>
    <cellStyle name="SAPBEXresData 2 6 2 2" xfId="19655" xr:uid="{00000000-0005-0000-0000-00006D760000}"/>
    <cellStyle name="SAPBEXresData 2 6 2 3" xfId="26278" xr:uid="{00000000-0005-0000-0000-00006E760000}"/>
    <cellStyle name="SAPBEXresData 2 6 2 4" xfId="38659" xr:uid="{00000000-0005-0000-0000-00006F760000}"/>
    <cellStyle name="SAPBEXresData 2 6 2 5" xfId="45577" xr:uid="{00000000-0005-0000-0000-000070760000}"/>
    <cellStyle name="SAPBEXresData 2 6 2 6" xfId="48377" xr:uid="{00000000-0005-0000-0000-000071760000}"/>
    <cellStyle name="SAPBEXresData 2 6 3" xfId="11089" xr:uid="{00000000-0005-0000-0000-000072760000}"/>
    <cellStyle name="SAPBEXresData 2 6 4" xfId="18741" xr:uid="{00000000-0005-0000-0000-000073760000}"/>
    <cellStyle name="SAPBEXresData 2 6 5" xfId="34994" xr:uid="{00000000-0005-0000-0000-000074760000}"/>
    <cellStyle name="SAPBEXresData 2 6 6" xfId="42031" xr:uid="{00000000-0005-0000-0000-000075760000}"/>
    <cellStyle name="SAPBEXresData 2 6 7" xfId="49147" xr:uid="{00000000-0005-0000-0000-000076760000}"/>
    <cellStyle name="SAPBEXresData 2 7" xfId="1964" xr:uid="{00000000-0005-0000-0000-000077760000}"/>
    <cellStyle name="SAPBEXresData 2 7 2" xfId="12316" xr:uid="{00000000-0005-0000-0000-000078760000}"/>
    <cellStyle name="SAPBEXresData 2 7 2 2" xfId="19775" xr:uid="{00000000-0005-0000-0000-000079760000}"/>
    <cellStyle name="SAPBEXresData 2 7 2 3" xfId="26398" xr:uid="{00000000-0005-0000-0000-00007A760000}"/>
    <cellStyle name="SAPBEXresData 2 7 2 4" xfId="39374" xr:uid="{00000000-0005-0000-0000-00007B760000}"/>
    <cellStyle name="SAPBEXresData 2 7 2 5" xfId="46292" xr:uid="{00000000-0005-0000-0000-00007C760000}"/>
    <cellStyle name="SAPBEXresData 2 7 2 6" xfId="47930" xr:uid="{00000000-0005-0000-0000-00007D760000}"/>
    <cellStyle name="SAPBEXresData 2 7 3" xfId="11386" xr:uid="{00000000-0005-0000-0000-00007E760000}"/>
    <cellStyle name="SAPBEXresData 2 7 4" xfId="18919" xr:uid="{00000000-0005-0000-0000-00007F760000}"/>
    <cellStyle name="SAPBEXresData 2 7 5" xfId="35740" xr:uid="{00000000-0005-0000-0000-000080760000}"/>
    <cellStyle name="SAPBEXresData 2 7 6" xfId="42746" xr:uid="{00000000-0005-0000-0000-000081760000}"/>
    <cellStyle name="SAPBEXresData 2 7 7" xfId="50855" xr:uid="{00000000-0005-0000-0000-000082760000}"/>
    <cellStyle name="SAPBEXresData 2 8" xfId="2176" xr:uid="{00000000-0005-0000-0000-000083760000}"/>
    <cellStyle name="SAPBEXresData 2 8 2" xfId="12440" xr:uid="{00000000-0005-0000-0000-000084760000}"/>
    <cellStyle name="SAPBEXresData 2 8 2 2" xfId="19896" xr:uid="{00000000-0005-0000-0000-000085760000}"/>
    <cellStyle name="SAPBEXresData 2 8 2 3" xfId="26518" xr:uid="{00000000-0005-0000-0000-000086760000}"/>
    <cellStyle name="SAPBEXresData 2 8 2 4" xfId="40400" xr:uid="{00000000-0005-0000-0000-000087760000}"/>
    <cellStyle name="SAPBEXresData 2 8 2 5" xfId="47318" xr:uid="{00000000-0005-0000-0000-000088760000}"/>
    <cellStyle name="SAPBEXresData 2 8 2 6" xfId="47618" xr:uid="{00000000-0005-0000-0000-000089760000}"/>
    <cellStyle name="SAPBEXresData 2 8 3" xfId="10372" xr:uid="{00000000-0005-0000-0000-00008A760000}"/>
    <cellStyle name="SAPBEXresData 2 8 4" xfId="11171" xr:uid="{00000000-0005-0000-0000-00008B760000}"/>
    <cellStyle name="SAPBEXresData 2 8 5" xfId="18832" xr:uid="{00000000-0005-0000-0000-00008C760000}"/>
    <cellStyle name="SAPBEXresData 2 8 6" xfId="36816" xr:uid="{00000000-0005-0000-0000-00008D760000}"/>
    <cellStyle name="SAPBEXresData 2 8 7" xfId="43772" xr:uid="{00000000-0005-0000-0000-00008E760000}"/>
    <cellStyle name="SAPBEXresData 2 8 8" xfId="53140" xr:uid="{00000000-0005-0000-0000-00008F760000}"/>
    <cellStyle name="SAPBEXresData 2 9" xfId="2330" xr:uid="{00000000-0005-0000-0000-000090760000}"/>
    <cellStyle name="SAPBEXresData 2 9 2" xfId="12583" xr:uid="{00000000-0005-0000-0000-000091760000}"/>
    <cellStyle name="SAPBEXresData 2 9 3" xfId="20020" xr:uid="{00000000-0005-0000-0000-000092760000}"/>
    <cellStyle name="SAPBEXresData 2 9 4" xfId="26638" xr:uid="{00000000-0005-0000-0000-000093760000}"/>
    <cellStyle name="SAPBEXresData 2 9 5" xfId="37070" xr:uid="{00000000-0005-0000-0000-000094760000}"/>
    <cellStyle name="SAPBEXresData 2 9 6" xfId="44016" xr:uid="{00000000-0005-0000-0000-000095760000}"/>
    <cellStyle name="SAPBEXresData 2 9 7" xfId="52242" xr:uid="{00000000-0005-0000-0000-000096760000}"/>
    <cellStyle name="SAPBEXresData 20" xfId="5641" xr:uid="{00000000-0005-0000-0000-000097760000}"/>
    <cellStyle name="SAPBEXresData 20 2" xfId="15496" xr:uid="{00000000-0005-0000-0000-000098760000}"/>
    <cellStyle name="SAPBEXresData 20 3" xfId="22528" xr:uid="{00000000-0005-0000-0000-000099760000}"/>
    <cellStyle name="SAPBEXresData 20 4" xfId="28989" xr:uid="{00000000-0005-0000-0000-00009A760000}"/>
    <cellStyle name="SAPBEXresData 21" xfId="7027" xr:uid="{00000000-0005-0000-0000-00009B760000}"/>
    <cellStyle name="SAPBEXresData 21 2" xfId="16817" xr:uid="{00000000-0005-0000-0000-00009C760000}"/>
    <cellStyle name="SAPBEXresData 21 3" xfId="23784" xr:uid="{00000000-0005-0000-0000-00009D760000}"/>
    <cellStyle name="SAPBEXresData 21 4" xfId="30220" xr:uid="{00000000-0005-0000-0000-00009E760000}"/>
    <cellStyle name="SAPBEXresData 22" xfId="7025" xr:uid="{00000000-0005-0000-0000-00009F760000}"/>
    <cellStyle name="SAPBEXresData 22 2" xfId="16815" xr:uid="{00000000-0005-0000-0000-0000A0760000}"/>
    <cellStyle name="SAPBEXresData 22 3" xfId="23782" xr:uid="{00000000-0005-0000-0000-0000A1760000}"/>
    <cellStyle name="SAPBEXresData 22 4" xfId="30218" xr:uid="{00000000-0005-0000-0000-0000A2760000}"/>
    <cellStyle name="SAPBEXresData 23" xfId="8088" xr:uid="{00000000-0005-0000-0000-0000A3760000}"/>
    <cellStyle name="SAPBEXresData 23 2" xfId="17872" xr:uid="{00000000-0005-0000-0000-0000A4760000}"/>
    <cellStyle name="SAPBEXresData 23 3" xfId="24819" xr:uid="{00000000-0005-0000-0000-0000A5760000}"/>
    <cellStyle name="SAPBEXresData 23 4" xfId="31239" xr:uid="{00000000-0005-0000-0000-0000A6760000}"/>
    <cellStyle name="SAPBEXresData 24" xfId="8497" xr:uid="{00000000-0005-0000-0000-0000A7760000}"/>
    <cellStyle name="SAPBEXresData 24 2" xfId="18281" xr:uid="{00000000-0005-0000-0000-0000A8760000}"/>
    <cellStyle name="SAPBEXresData 24 3" xfId="25217" xr:uid="{00000000-0005-0000-0000-0000A9760000}"/>
    <cellStyle name="SAPBEXresData 24 4" xfId="31630" xr:uid="{00000000-0005-0000-0000-0000AA760000}"/>
    <cellStyle name="SAPBEXresData 25" xfId="9126" xr:uid="{00000000-0005-0000-0000-0000AB760000}"/>
    <cellStyle name="SAPBEXresData 26" xfId="11202" xr:uid="{00000000-0005-0000-0000-0000AC760000}"/>
    <cellStyle name="SAPBEXresData 27" xfId="52219" xr:uid="{00000000-0005-0000-0000-0000AD760000}"/>
    <cellStyle name="SAPBEXresData 3" xfId="512" xr:uid="{00000000-0005-0000-0000-0000AE760000}"/>
    <cellStyle name="SAPBEXresData 3 10" xfId="2497" xr:uid="{00000000-0005-0000-0000-0000AF760000}"/>
    <cellStyle name="SAPBEXresData 3 10 2" xfId="12736" xr:uid="{00000000-0005-0000-0000-0000B0760000}"/>
    <cellStyle name="SAPBEXresData 3 10 3" xfId="20145" xr:uid="{00000000-0005-0000-0000-0000B1760000}"/>
    <cellStyle name="SAPBEXresData 3 10 4" xfId="26759" xr:uid="{00000000-0005-0000-0000-0000B2760000}"/>
    <cellStyle name="SAPBEXresData 3 11" xfId="3503" xr:uid="{00000000-0005-0000-0000-0000B3760000}"/>
    <cellStyle name="SAPBEXresData 3 11 2" xfId="13452" xr:uid="{00000000-0005-0000-0000-0000B4760000}"/>
    <cellStyle name="SAPBEXresData 3 11 3" xfId="20621" xr:uid="{00000000-0005-0000-0000-0000B5760000}"/>
    <cellStyle name="SAPBEXresData 3 11 4" xfId="27128" xr:uid="{00000000-0005-0000-0000-0000B6760000}"/>
    <cellStyle name="SAPBEXresData 3 12" xfId="3672" xr:uid="{00000000-0005-0000-0000-0000B7760000}"/>
    <cellStyle name="SAPBEXresData 3 12 2" xfId="13597" xr:uid="{00000000-0005-0000-0000-0000B8760000}"/>
    <cellStyle name="SAPBEXresData 3 12 3" xfId="20758" xr:uid="{00000000-0005-0000-0000-0000B9760000}"/>
    <cellStyle name="SAPBEXresData 3 12 4" xfId="27257" xr:uid="{00000000-0005-0000-0000-0000BA760000}"/>
    <cellStyle name="SAPBEXresData 3 13" xfId="4412" xr:uid="{00000000-0005-0000-0000-0000BB760000}"/>
    <cellStyle name="SAPBEXresData 3 13 2" xfId="14274" xr:uid="{00000000-0005-0000-0000-0000BC760000}"/>
    <cellStyle name="SAPBEXresData 3 13 3" xfId="21334" xr:uid="{00000000-0005-0000-0000-0000BD760000}"/>
    <cellStyle name="SAPBEXresData 3 13 4" xfId="27808" xr:uid="{00000000-0005-0000-0000-0000BE760000}"/>
    <cellStyle name="SAPBEXresData 3 14" xfId="4866" xr:uid="{00000000-0005-0000-0000-0000BF760000}"/>
    <cellStyle name="SAPBEXresData 3 14 2" xfId="14728" xr:uid="{00000000-0005-0000-0000-0000C0760000}"/>
    <cellStyle name="SAPBEXresData 3 14 3" xfId="21776" xr:uid="{00000000-0005-0000-0000-0000C1760000}"/>
    <cellStyle name="SAPBEXresData 3 14 4" xfId="28243" xr:uid="{00000000-0005-0000-0000-0000C2760000}"/>
    <cellStyle name="SAPBEXresData 3 15" xfId="4186" xr:uid="{00000000-0005-0000-0000-0000C3760000}"/>
    <cellStyle name="SAPBEXresData 3 15 2" xfId="14049" xr:uid="{00000000-0005-0000-0000-0000C4760000}"/>
    <cellStyle name="SAPBEXresData 3 15 3" xfId="21111" xr:uid="{00000000-0005-0000-0000-0000C5760000}"/>
    <cellStyle name="SAPBEXresData 3 15 4" xfId="27586" xr:uid="{00000000-0005-0000-0000-0000C6760000}"/>
    <cellStyle name="SAPBEXresData 3 16" xfId="5373" xr:uid="{00000000-0005-0000-0000-0000C7760000}"/>
    <cellStyle name="SAPBEXresData 3 16 2" xfId="15230" xr:uid="{00000000-0005-0000-0000-0000C8760000}"/>
    <cellStyle name="SAPBEXresData 3 16 3" xfId="22271" xr:uid="{00000000-0005-0000-0000-0000C9760000}"/>
    <cellStyle name="SAPBEXresData 3 16 4" xfId="28733" xr:uid="{00000000-0005-0000-0000-0000CA760000}"/>
    <cellStyle name="SAPBEXresData 3 17" xfId="5764" xr:uid="{00000000-0005-0000-0000-0000CB760000}"/>
    <cellStyle name="SAPBEXresData 3 17 2" xfId="15618" xr:uid="{00000000-0005-0000-0000-0000CC760000}"/>
    <cellStyle name="SAPBEXresData 3 17 3" xfId="22646" xr:uid="{00000000-0005-0000-0000-0000CD760000}"/>
    <cellStyle name="SAPBEXresData 3 17 4" xfId="29107" xr:uid="{00000000-0005-0000-0000-0000CE760000}"/>
    <cellStyle name="SAPBEXresData 3 18" xfId="6454" xr:uid="{00000000-0005-0000-0000-0000CF760000}"/>
    <cellStyle name="SAPBEXresData 3 18 2" xfId="16298" xr:uid="{00000000-0005-0000-0000-0000D0760000}"/>
    <cellStyle name="SAPBEXresData 3 18 3" xfId="23306" xr:uid="{00000000-0005-0000-0000-0000D1760000}"/>
    <cellStyle name="SAPBEXresData 3 18 4" xfId="29757" xr:uid="{00000000-0005-0000-0000-0000D2760000}"/>
    <cellStyle name="SAPBEXresData 3 19" xfId="5714" xr:uid="{00000000-0005-0000-0000-0000D3760000}"/>
    <cellStyle name="SAPBEXresData 3 19 2" xfId="15568" xr:uid="{00000000-0005-0000-0000-0000D4760000}"/>
    <cellStyle name="SAPBEXresData 3 19 3" xfId="22596" xr:uid="{00000000-0005-0000-0000-0000D5760000}"/>
    <cellStyle name="SAPBEXresData 3 19 4" xfId="29057" xr:uid="{00000000-0005-0000-0000-0000D6760000}"/>
    <cellStyle name="SAPBEXresData 3 2" xfId="689" xr:uid="{00000000-0005-0000-0000-0000D7760000}"/>
    <cellStyle name="SAPBEXresData 3 2 10" xfId="5447" xr:uid="{00000000-0005-0000-0000-0000D8760000}"/>
    <cellStyle name="SAPBEXresData 3 2 10 2" xfId="15304" xr:uid="{00000000-0005-0000-0000-0000D9760000}"/>
    <cellStyle name="SAPBEXresData 3 2 10 2 2" xfId="38623" xr:uid="{00000000-0005-0000-0000-0000DA760000}"/>
    <cellStyle name="SAPBEXresData 3 2 10 2 3" xfId="45541" xr:uid="{00000000-0005-0000-0000-0000DB760000}"/>
    <cellStyle name="SAPBEXresData 3 2 10 2 4" xfId="49547" xr:uid="{00000000-0005-0000-0000-0000DC760000}"/>
    <cellStyle name="SAPBEXresData 3 2 10 3" xfId="22344" xr:uid="{00000000-0005-0000-0000-0000DD760000}"/>
    <cellStyle name="SAPBEXresData 3 2 10 4" xfId="28806" xr:uid="{00000000-0005-0000-0000-0000DE760000}"/>
    <cellStyle name="SAPBEXresData 3 2 10 5" xfId="34957" xr:uid="{00000000-0005-0000-0000-0000DF760000}"/>
    <cellStyle name="SAPBEXresData 3 2 10 6" xfId="41995" xr:uid="{00000000-0005-0000-0000-0000E0760000}"/>
    <cellStyle name="SAPBEXresData 3 2 10 7" xfId="50733" xr:uid="{00000000-0005-0000-0000-0000E1760000}"/>
    <cellStyle name="SAPBEXresData 3 2 11" xfId="6703" xr:uid="{00000000-0005-0000-0000-0000E2760000}"/>
    <cellStyle name="SAPBEXresData 3 2 11 2" xfId="16546" xr:uid="{00000000-0005-0000-0000-0000E3760000}"/>
    <cellStyle name="SAPBEXresData 3 2 11 2 2" xfId="39073" xr:uid="{00000000-0005-0000-0000-0000E4760000}"/>
    <cellStyle name="SAPBEXresData 3 2 11 2 3" xfId="45991" xr:uid="{00000000-0005-0000-0000-0000E5760000}"/>
    <cellStyle name="SAPBEXresData 3 2 11 2 4" xfId="49901" xr:uid="{00000000-0005-0000-0000-0000E6760000}"/>
    <cellStyle name="SAPBEXresData 3 2 11 3" xfId="23549" xr:uid="{00000000-0005-0000-0000-0000E7760000}"/>
    <cellStyle name="SAPBEXresData 3 2 11 4" xfId="29997" xr:uid="{00000000-0005-0000-0000-0000E8760000}"/>
    <cellStyle name="SAPBEXresData 3 2 11 5" xfId="35410" xr:uid="{00000000-0005-0000-0000-0000E9760000}"/>
    <cellStyle name="SAPBEXresData 3 2 11 6" xfId="42445" xr:uid="{00000000-0005-0000-0000-0000EA760000}"/>
    <cellStyle name="SAPBEXresData 3 2 11 7" xfId="53082" xr:uid="{00000000-0005-0000-0000-0000EB760000}"/>
    <cellStyle name="SAPBEXresData 3 2 12" xfId="6962" xr:uid="{00000000-0005-0000-0000-0000EC760000}"/>
    <cellStyle name="SAPBEXresData 3 2 12 2" xfId="16752" xr:uid="{00000000-0005-0000-0000-0000ED760000}"/>
    <cellStyle name="SAPBEXresData 3 2 12 2 2" xfId="39113" xr:uid="{00000000-0005-0000-0000-0000EE760000}"/>
    <cellStyle name="SAPBEXresData 3 2 12 2 3" xfId="46031" xr:uid="{00000000-0005-0000-0000-0000EF760000}"/>
    <cellStyle name="SAPBEXresData 3 2 12 2 4" xfId="48580" xr:uid="{00000000-0005-0000-0000-0000F0760000}"/>
    <cellStyle name="SAPBEXresData 3 2 12 3" xfId="23720" xr:uid="{00000000-0005-0000-0000-0000F1760000}"/>
    <cellStyle name="SAPBEXresData 3 2 12 4" xfId="30156" xr:uid="{00000000-0005-0000-0000-0000F2760000}"/>
    <cellStyle name="SAPBEXresData 3 2 12 5" xfId="35474" xr:uid="{00000000-0005-0000-0000-0000F3760000}"/>
    <cellStyle name="SAPBEXresData 3 2 12 6" xfId="42485" xr:uid="{00000000-0005-0000-0000-0000F4760000}"/>
    <cellStyle name="SAPBEXresData 3 2 12 7" xfId="50692" xr:uid="{00000000-0005-0000-0000-0000F5760000}"/>
    <cellStyle name="SAPBEXresData 3 2 13" xfId="6374" xr:uid="{00000000-0005-0000-0000-0000F6760000}"/>
    <cellStyle name="SAPBEXresData 3 2 13 2" xfId="16219" xr:uid="{00000000-0005-0000-0000-0000F7760000}"/>
    <cellStyle name="SAPBEXresData 3 2 13 2 2" xfId="39953" xr:uid="{00000000-0005-0000-0000-0000F8760000}"/>
    <cellStyle name="SAPBEXresData 3 2 13 2 3" xfId="46871" xr:uid="{00000000-0005-0000-0000-0000F9760000}"/>
    <cellStyle name="SAPBEXresData 3 2 13 2 4" xfId="49606" xr:uid="{00000000-0005-0000-0000-0000FA760000}"/>
    <cellStyle name="SAPBEXresData 3 2 13 3" xfId="23226" xr:uid="{00000000-0005-0000-0000-0000FB760000}"/>
    <cellStyle name="SAPBEXresData 3 2 13 4" xfId="29680" xr:uid="{00000000-0005-0000-0000-0000FC760000}"/>
    <cellStyle name="SAPBEXresData 3 2 13 5" xfId="36342" xr:uid="{00000000-0005-0000-0000-0000FD760000}"/>
    <cellStyle name="SAPBEXresData 3 2 13 6" xfId="43325" xr:uid="{00000000-0005-0000-0000-0000FE760000}"/>
    <cellStyle name="SAPBEXresData 3 2 13 7" xfId="50723" xr:uid="{00000000-0005-0000-0000-0000FF760000}"/>
    <cellStyle name="SAPBEXresData 3 2 14" xfId="7102" xr:uid="{00000000-0005-0000-0000-000000770000}"/>
    <cellStyle name="SAPBEXresData 3 2 14 2" xfId="16892" xr:uid="{00000000-0005-0000-0000-000001770000}"/>
    <cellStyle name="SAPBEXresData 3 2 14 2 2" xfId="40069" xr:uid="{00000000-0005-0000-0000-000002770000}"/>
    <cellStyle name="SAPBEXresData 3 2 14 2 3" xfId="46987" xr:uid="{00000000-0005-0000-0000-000003770000}"/>
    <cellStyle name="SAPBEXresData 3 2 14 2 4" xfId="47713" xr:uid="{00000000-0005-0000-0000-000004770000}"/>
    <cellStyle name="SAPBEXresData 3 2 14 3" xfId="23856" xr:uid="{00000000-0005-0000-0000-000005770000}"/>
    <cellStyle name="SAPBEXresData 3 2 14 4" xfId="30291" xr:uid="{00000000-0005-0000-0000-000006770000}"/>
    <cellStyle name="SAPBEXresData 3 2 14 5" xfId="36484" xr:uid="{00000000-0005-0000-0000-000007770000}"/>
    <cellStyle name="SAPBEXresData 3 2 14 6" xfId="43441" xr:uid="{00000000-0005-0000-0000-000008770000}"/>
    <cellStyle name="SAPBEXresData 3 2 14 7" xfId="52350" xr:uid="{00000000-0005-0000-0000-000009770000}"/>
    <cellStyle name="SAPBEXresData 3 2 15" xfId="7274" xr:uid="{00000000-0005-0000-0000-00000A770000}"/>
    <cellStyle name="SAPBEXresData 3 2 15 2" xfId="17060" xr:uid="{00000000-0005-0000-0000-00000B770000}"/>
    <cellStyle name="SAPBEXresData 3 2 15 2 2" xfId="39547" xr:uid="{00000000-0005-0000-0000-00000C770000}"/>
    <cellStyle name="SAPBEXresData 3 2 15 2 3" xfId="46465" xr:uid="{00000000-0005-0000-0000-00000D770000}"/>
    <cellStyle name="SAPBEXresData 3 2 15 2 4" xfId="50157" xr:uid="{00000000-0005-0000-0000-00000E770000}"/>
    <cellStyle name="SAPBEXresData 3 2 15 3" xfId="24023" xr:uid="{00000000-0005-0000-0000-00000F770000}"/>
    <cellStyle name="SAPBEXresData 3 2 15 4" xfId="30454" xr:uid="{00000000-0005-0000-0000-000010770000}"/>
    <cellStyle name="SAPBEXresData 3 2 15 5" xfId="35918" xr:uid="{00000000-0005-0000-0000-000011770000}"/>
    <cellStyle name="SAPBEXresData 3 2 15 6" xfId="42919" xr:uid="{00000000-0005-0000-0000-000012770000}"/>
    <cellStyle name="SAPBEXresData 3 2 15 7" xfId="53843" xr:uid="{00000000-0005-0000-0000-000013770000}"/>
    <cellStyle name="SAPBEXresData 3 2 16" xfId="6335" xr:uid="{00000000-0005-0000-0000-000014770000}"/>
    <cellStyle name="SAPBEXresData 3 2 16 2" xfId="16180" xr:uid="{00000000-0005-0000-0000-000015770000}"/>
    <cellStyle name="SAPBEXresData 3 2 16 2 2" xfId="39466" xr:uid="{00000000-0005-0000-0000-000016770000}"/>
    <cellStyle name="SAPBEXresData 3 2 16 2 3" xfId="46384" xr:uid="{00000000-0005-0000-0000-000017770000}"/>
    <cellStyle name="SAPBEXresData 3 2 16 2 4" xfId="48295" xr:uid="{00000000-0005-0000-0000-000018770000}"/>
    <cellStyle name="SAPBEXresData 3 2 16 3" xfId="23188" xr:uid="{00000000-0005-0000-0000-000019770000}"/>
    <cellStyle name="SAPBEXresData 3 2 16 4" xfId="29642" xr:uid="{00000000-0005-0000-0000-00001A770000}"/>
    <cellStyle name="SAPBEXresData 3 2 16 5" xfId="35834" xr:uid="{00000000-0005-0000-0000-00001B770000}"/>
    <cellStyle name="SAPBEXresData 3 2 16 6" xfId="42838" xr:uid="{00000000-0005-0000-0000-00001C770000}"/>
    <cellStyle name="SAPBEXresData 3 2 16 7" xfId="51025" xr:uid="{00000000-0005-0000-0000-00001D770000}"/>
    <cellStyle name="SAPBEXresData 3 2 17" xfId="6928" xr:uid="{00000000-0005-0000-0000-00001E770000}"/>
    <cellStyle name="SAPBEXresData 3 2 17 2" xfId="16718" xr:uid="{00000000-0005-0000-0000-00001F770000}"/>
    <cellStyle name="SAPBEXresData 3 2 17 2 2" xfId="39517" xr:uid="{00000000-0005-0000-0000-000020770000}"/>
    <cellStyle name="SAPBEXresData 3 2 17 2 3" xfId="46435" xr:uid="{00000000-0005-0000-0000-000021770000}"/>
    <cellStyle name="SAPBEXresData 3 2 17 2 4" xfId="49539" xr:uid="{00000000-0005-0000-0000-000022770000}"/>
    <cellStyle name="SAPBEXresData 3 2 17 3" xfId="23686" xr:uid="{00000000-0005-0000-0000-000023770000}"/>
    <cellStyle name="SAPBEXresData 3 2 17 4" xfId="30122" xr:uid="{00000000-0005-0000-0000-000024770000}"/>
    <cellStyle name="SAPBEXresData 3 2 17 5" xfId="35887" xr:uid="{00000000-0005-0000-0000-000025770000}"/>
    <cellStyle name="SAPBEXresData 3 2 17 6" xfId="42889" xr:uid="{00000000-0005-0000-0000-000026770000}"/>
    <cellStyle name="SAPBEXresData 3 2 17 7" xfId="51252" xr:uid="{00000000-0005-0000-0000-000027770000}"/>
    <cellStyle name="SAPBEXresData 3 2 18" xfId="7262" xr:uid="{00000000-0005-0000-0000-000028770000}"/>
    <cellStyle name="SAPBEXresData 3 2 18 2" xfId="17049" xr:uid="{00000000-0005-0000-0000-000029770000}"/>
    <cellStyle name="SAPBEXresData 3 2 18 2 2" xfId="39982" xr:uid="{00000000-0005-0000-0000-00002A770000}"/>
    <cellStyle name="SAPBEXresData 3 2 18 2 3" xfId="46900" xr:uid="{00000000-0005-0000-0000-00002B770000}"/>
    <cellStyle name="SAPBEXresData 3 2 18 2 4" xfId="54572" xr:uid="{00000000-0005-0000-0000-00002C770000}"/>
    <cellStyle name="SAPBEXresData 3 2 18 3" xfId="24012" xr:uid="{00000000-0005-0000-0000-00002D770000}"/>
    <cellStyle name="SAPBEXresData 3 2 18 4" xfId="30443" xr:uid="{00000000-0005-0000-0000-00002E770000}"/>
    <cellStyle name="SAPBEXresData 3 2 18 5" xfId="36372" xr:uid="{00000000-0005-0000-0000-00002F770000}"/>
    <cellStyle name="SAPBEXresData 3 2 18 6" xfId="43354" xr:uid="{00000000-0005-0000-0000-000030770000}"/>
    <cellStyle name="SAPBEXresData 3 2 18 7" xfId="52470" xr:uid="{00000000-0005-0000-0000-000031770000}"/>
    <cellStyle name="SAPBEXresData 3 2 19" xfId="7210" xr:uid="{00000000-0005-0000-0000-000032770000}"/>
    <cellStyle name="SAPBEXresData 3 2 19 2" xfId="16999" xr:uid="{00000000-0005-0000-0000-000033770000}"/>
    <cellStyle name="SAPBEXresData 3 2 19 2 2" xfId="39515" xr:uid="{00000000-0005-0000-0000-000034770000}"/>
    <cellStyle name="SAPBEXresData 3 2 19 2 3" xfId="46433" xr:uid="{00000000-0005-0000-0000-000035770000}"/>
    <cellStyle name="SAPBEXresData 3 2 19 2 4" xfId="49845" xr:uid="{00000000-0005-0000-0000-000036770000}"/>
    <cellStyle name="SAPBEXresData 3 2 19 3" xfId="23961" xr:uid="{00000000-0005-0000-0000-000037770000}"/>
    <cellStyle name="SAPBEXresData 3 2 19 4" xfId="30395" xr:uid="{00000000-0005-0000-0000-000038770000}"/>
    <cellStyle name="SAPBEXresData 3 2 19 5" xfId="35885" xr:uid="{00000000-0005-0000-0000-000039770000}"/>
    <cellStyle name="SAPBEXresData 3 2 19 6" xfId="42887" xr:uid="{00000000-0005-0000-0000-00003A770000}"/>
    <cellStyle name="SAPBEXresData 3 2 19 7" xfId="51273" xr:uid="{00000000-0005-0000-0000-00003B770000}"/>
    <cellStyle name="SAPBEXresData 3 2 2" xfId="2683" xr:uid="{00000000-0005-0000-0000-00003C770000}"/>
    <cellStyle name="SAPBEXresData 3 2 2 2" xfId="12916" xr:uid="{00000000-0005-0000-0000-00003D770000}"/>
    <cellStyle name="SAPBEXresData 3 2 2 2 2" xfId="20319" xr:uid="{00000000-0005-0000-0000-00003E770000}"/>
    <cellStyle name="SAPBEXresData 3 2 2 2 3" xfId="26929" xr:uid="{00000000-0005-0000-0000-00003F770000}"/>
    <cellStyle name="SAPBEXresData 3 2 2 2 4" xfId="38027" xr:uid="{00000000-0005-0000-0000-000040770000}"/>
    <cellStyle name="SAPBEXresData 3 2 2 2 5" xfId="44954" xr:uid="{00000000-0005-0000-0000-000041770000}"/>
    <cellStyle name="SAPBEXresData 3 2 2 2 6" xfId="48564" xr:uid="{00000000-0005-0000-0000-000042770000}"/>
    <cellStyle name="SAPBEXresData 3 2 2 3" xfId="10508" xr:uid="{00000000-0005-0000-0000-000043770000}"/>
    <cellStyle name="SAPBEXresData 3 2 2 4" xfId="18151" xr:uid="{00000000-0005-0000-0000-000044770000}"/>
    <cellStyle name="SAPBEXresData 3 2 2 5" xfId="23612" xr:uid="{00000000-0005-0000-0000-000045770000}"/>
    <cellStyle name="SAPBEXresData 3 2 2 6" xfId="34362" xr:uid="{00000000-0005-0000-0000-000046770000}"/>
    <cellStyle name="SAPBEXresData 3 2 2 7" xfId="41408" xr:uid="{00000000-0005-0000-0000-000047770000}"/>
    <cellStyle name="SAPBEXresData 3 2 2 8" xfId="54479" xr:uid="{00000000-0005-0000-0000-000048770000}"/>
    <cellStyle name="SAPBEXresData 3 2 20" xfId="7183" xr:uid="{00000000-0005-0000-0000-000049770000}"/>
    <cellStyle name="SAPBEXresData 3 2 20 2" xfId="16972" xr:uid="{00000000-0005-0000-0000-00004A770000}"/>
    <cellStyle name="SAPBEXresData 3 2 20 2 2" xfId="39583" xr:uid="{00000000-0005-0000-0000-00004B770000}"/>
    <cellStyle name="SAPBEXresData 3 2 20 2 3" xfId="46501" xr:uid="{00000000-0005-0000-0000-00004C770000}"/>
    <cellStyle name="SAPBEXresData 3 2 20 2 4" xfId="49188" xr:uid="{00000000-0005-0000-0000-00004D770000}"/>
    <cellStyle name="SAPBEXresData 3 2 20 3" xfId="23935" xr:uid="{00000000-0005-0000-0000-00004E770000}"/>
    <cellStyle name="SAPBEXresData 3 2 20 4" xfId="30369" xr:uid="{00000000-0005-0000-0000-00004F770000}"/>
    <cellStyle name="SAPBEXresData 3 2 20 5" xfId="35956" xr:uid="{00000000-0005-0000-0000-000050770000}"/>
    <cellStyle name="SAPBEXresData 3 2 20 6" xfId="42955" xr:uid="{00000000-0005-0000-0000-000051770000}"/>
    <cellStyle name="SAPBEXresData 3 2 20 7" xfId="50295" xr:uid="{00000000-0005-0000-0000-000052770000}"/>
    <cellStyle name="SAPBEXresData 3 2 21" xfId="6953" xr:uid="{00000000-0005-0000-0000-000053770000}"/>
    <cellStyle name="SAPBEXresData 3 2 21 2" xfId="16743" xr:uid="{00000000-0005-0000-0000-000054770000}"/>
    <cellStyle name="SAPBEXresData 3 2 21 2 2" xfId="40524" xr:uid="{00000000-0005-0000-0000-000055770000}"/>
    <cellStyle name="SAPBEXresData 3 2 21 2 3" xfId="47442" xr:uid="{00000000-0005-0000-0000-000056770000}"/>
    <cellStyle name="SAPBEXresData 3 2 21 2 4" xfId="47551" xr:uid="{00000000-0005-0000-0000-000057770000}"/>
    <cellStyle name="SAPBEXresData 3 2 21 3" xfId="23711" xr:uid="{00000000-0005-0000-0000-000058770000}"/>
    <cellStyle name="SAPBEXresData 3 2 21 4" xfId="30147" xr:uid="{00000000-0005-0000-0000-000059770000}"/>
    <cellStyle name="SAPBEXresData 3 2 21 5" xfId="36940" xr:uid="{00000000-0005-0000-0000-00005A770000}"/>
    <cellStyle name="SAPBEXresData 3 2 21 6" xfId="43896" xr:uid="{00000000-0005-0000-0000-00005B770000}"/>
    <cellStyle name="SAPBEXresData 3 2 21 7" xfId="53148" xr:uid="{00000000-0005-0000-0000-00005C770000}"/>
    <cellStyle name="SAPBEXresData 3 2 22" xfId="7611" xr:uid="{00000000-0005-0000-0000-00005D770000}"/>
    <cellStyle name="SAPBEXresData 3 2 22 2" xfId="17396" xr:uid="{00000000-0005-0000-0000-00005E770000}"/>
    <cellStyle name="SAPBEXresData 3 2 22 3" xfId="24356" xr:uid="{00000000-0005-0000-0000-00005F770000}"/>
    <cellStyle name="SAPBEXresData 3 2 22 4" xfId="30784" xr:uid="{00000000-0005-0000-0000-000060770000}"/>
    <cellStyle name="SAPBEXresData 3 2 22 5" xfId="37194" xr:uid="{00000000-0005-0000-0000-000061770000}"/>
    <cellStyle name="SAPBEXresData 3 2 22 6" xfId="44140" xr:uid="{00000000-0005-0000-0000-000062770000}"/>
    <cellStyle name="SAPBEXresData 3 2 22 7" xfId="53424" xr:uid="{00000000-0005-0000-0000-000063770000}"/>
    <cellStyle name="SAPBEXresData 3 2 23" xfId="8531" xr:uid="{00000000-0005-0000-0000-000064770000}"/>
    <cellStyle name="SAPBEXresData 3 2 23 2" xfId="18315" xr:uid="{00000000-0005-0000-0000-000065770000}"/>
    <cellStyle name="SAPBEXresData 3 2 23 3" xfId="25251" xr:uid="{00000000-0005-0000-0000-000066770000}"/>
    <cellStyle name="SAPBEXresData 3 2 23 4" xfId="31664" xr:uid="{00000000-0005-0000-0000-000067770000}"/>
    <cellStyle name="SAPBEXresData 3 2 24" xfId="7695" xr:uid="{00000000-0005-0000-0000-000068770000}"/>
    <cellStyle name="SAPBEXresData 3 2 24 2" xfId="17480" xr:uid="{00000000-0005-0000-0000-000069770000}"/>
    <cellStyle name="SAPBEXresData 3 2 24 3" xfId="24437" xr:uid="{00000000-0005-0000-0000-00006A770000}"/>
    <cellStyle name="SAPBEXresData 3 2 24 4" xfId="30863" xr:uid="{00000000-0005-0000-0000-00006B770000}"/>
    <cellStyle name="SAPBEXresData 3 2 25" xfId="8678" xr:uid="{00000000-0005-0000-0000-00006C770000}"/>
    <cellStyle name="SAPBEXresData 3 2 25 2" xfId="18462" xr:uid="{00000000-0005-0000-0000-00006D770000}"/>
    <cellStyle name="SAPBEXresData 3 2 25 3" xfId="25397" xr:uid="{00000000-0005-0000-0000-00006E770000}"/>
    <cellStyle name="SAPBEXresData 3 2 25 4" xfId="31810" xr:uid="{00000000-0005-0000-0000-00006F770000}"/>
    <cellStyle name="SAPBEXresData 3 2 26" xfId="7848" xr:uid="{00000000-0005-0000-0000-000070770000}"/>
    <cellStyle name="SAPBEXresData 3 2 26 2" xfId="17632" xr:uid="{00000000-0005-0000-0000-000071770000}"/>
    <cellStyle name="SAPBEXresData 3 2 26 3" xfId="24586" xr:uid="{00000000-0005-0000-0000-000072770000}"/>
    <cellStyle name="SAPBEXresData 3 2 26 4" xfId="31009" xr:uid="{00000000-0005-0000-0000-000073770000}"/>
    <cellStyle name="SAPBEXresData 3 2 27" xfId="8261" xr:uid="{00000000-0005-0000-0000-000074770000}"/>
    <cellStyle name="SAPBEXresData 3 2 27 2" xfId="18045" xr:uid="{00000000-0005-0000-0000-000075770000}"/>
    <cellStyle name="SAPBEXresData 3 2 27 3" xfId="24988" xr:uid="{00000000-0005-0000-0000-000076770000}"/>
    <cellStyle name="SAPBEXresData 3 2 27 4" xfId="31404" xr:uid="{00000000-0005-0000-0000-000077770000}"/>
    <cellStyle name="SAPBEXresData 3 2 28" xfId="8834" xr:uid="{00000000-0005-0000-0000-000078770000}"/>
    <cellStyle name="SAPBEXresData 3 2 28 2" xfId="18617" xr:uid="{00000000-0005-0000-0000-000079770000}"/>
    <cellStyle name="SAPBEXresData 3 2 28 3" xfId="25544" xr:uid="{00000000-0005-0000-0000-00007A770000}"/>
    <cellStyle name="SAPBEXresData 3 2 28 4" xfId="31954" xr:uid="{00000000-0005-0000-0000-00007B770000}"/>
    <cellStyle name="SAPBEXresData 3 2 29" xfId="8752" xr:uid="{00000000-0005-0000-0000-00007C770000}"/>
    <cellStyle name="SAPBEXresData 3 2 29 2" xfId="18536" xr:uid="{00000000-0005-0000-0000-00007D770000}"/>
    <cellStyle name="SAPBEXresData 3 2 29 3" xfId="25468" xr:uid="{00000000-0005-0000-0000-00007E770000}"/>
    <cellStyle name="SAPBEXresData 3 2 29 4" xfId="31880" xr:uid="{00000000-0005-0000-0000-00007F770000}"/>
    <cellStyle name="SAPBEXresData 3 2 3" xfId="3897" xr:uid="{00000000-0005-0000-0000-000080770000}"/>
    <cellStyle name="SAPBEXresData 3 2 3 2" xfId="13784" xr:uid="{00000000-0005-0000-0000-000081770000}"/>
    <cellStyle name="SAPBEXresData 3 2 3 2 2" xfId="38144" xr:uid="{00000000-0005-0000-0000-000082770000}"/>
    <cellStyle name="SAPBEXresData 3 2 3 2 3" xfId="45068" xr:uid="{00000000-0005-0000-0000-000083770000}"/>
    <cellStyle name="SAPBEXresData 3 2 3 2 4" xfId="48381" xr:uid="{00000000-0005-0000-0000-000084770000}"/>
    <cellStyle name="SAPBEXresData 3 2 3 3" xfId="20893" xr:uid="{00000000-0005-0000-0000-000085770000}"/>
    <cellStyle name="SAPBEXresData 3 2 3 4" xfId="27389" xr:uid="{00000000-0005-0000-0000-000086770000}"/>
    <cellStyle name="SAPBEXresData 3 2 3 5" xfId="34478" xr:uid="{00000000-0005-0000-0000-000087770000}"/>
    <cellStyle name="SAPBEXresData 3 2 3 6" xfId="41522" xr:uid="{00000000-0005-0000-0000-000088770000}"/>
    <cellStyle name="SAPBEXresData 3 2 3 7" xfId="50948" xr:uid="{00000000-0005-0000-0000-000089770000}"/>
    <cellStyle name="SAPBEXresData 3 2 30" xfId="11708" xr:uid="{00000000-0005-0000-0000-00008A770000}"/>
    <cellStyle name="SAPBEXresData 3 2 30 2" xfId="19167" xr:uid="{00000000-0005-0000-0000-00008B770000}"/>
    <cellStyle name="SAPBEXresData 3 2 30 3" xfId="25799" xr:uid="{00000000-0005-0000-0000-00008C770000}"/>
    <cellStyle name="SAPBEXresData 3 2 31" xfId="9441" xr:uid="{00000000-0005-0000-0000-00008D770000}"/>
    <cellStyle name="SAPBEXresData 3 2 32" xfId="13127" xr:uid="{00000000-0005-0000-0000-00008E770000}"/>
    <cellStyle name="SAPBEXresData 3 2 33" xfId="32241" xr:uid="{00000000-0005-0000-0000-00008F770000}"/>
    <cellStyle name="SAPBEXresData 3 2 34" xfId="32087" xr:uid="{00000000-0005-0000-0000-000090770000}"/>
    <cellStyle name="SAPBEXresData 3 2 35" xfId="49176" xr:uid="{00000000-0005-0000-0000-000091770000}"/>
    <cellStyle name="SAPBEXresData 3 2 4" xfId="4076" xr:uid="{00000000-0005-0000-0000-000092770000}"/>
    <cellStyle name="SAPBEXresData 3 2 4 2" xfId="13963" xr:uid="{00000000-0005-0000-0000-000093770000}"/>
    <cellStyle name="SAPBEXresData 3 2 4 2 2" xfId="37299" xr:uid="{00000000-0005-0000-0000-000094770000}"/>
    <cellStyle name="SAPBEXresData 3 2 4 2 3" xfId="44245" xr:uid="{00000000-0005-0000-0000-000095770000}"/>
    <cellStyle name="SAPBEXresData 3 2 4 2 4" xfId="52165" xr:uid="{00000000-0005-0000-0000-000096770000}"/>
    <cellStyle name="SAPBEXresData 3 2 4 3" xfId="21059" xr:uid="{00000000-0005-0000-0000-000097770000}"/>
    <cellStyle name="SAPBEXresData 3 2 4 4" xfId="27550" xr:uid="{00000000-0005-0000-0000-000098770000}"/>
    <cellStyle name="SAPBEXresData 3 2 4 5" xfId="33551" xr:uid="{00000000-0005-0000-0000-000099770000}"/>
    <cellStyle name="SAPBEXresData 3 2 4 6" xfId="40687" xr:uid="{00000000-0005-0000-0000-00009A770000}"/>
    <cellStyle name="SAPBEXresData 3 2 4 7" xfId="53661" xr:uid="{00000000-0005-0000-0000-00009B770000}"/>
    <cellStyle name="SAPBEXresData 3 2 5" xfId="5069" xr:uid="{00000000-0005-0000-0000-00009C770000}"/>
    <cellStyle name="SAPBEXresData 3 2 5 2" xfId="14926" xr:uid="{00000000-0005-0000-0000-00009D770000}"/>
    <cellStyle name="SAPBEXresData 3 2 5 2 2" xfId="37676" xr:uid="{00000000-0005-0000-0000-00009E770000}"/>
    <cellStyle name="SAPBEXresData 3 2 5 2 3" xfId="44620" xr:uid="{00000000-0005-0000-0000-00009F770000}"/>
    <cellStyle name="SAPBEXresData 3 2 5 2 4" xfId="54411" xr:uid="{00000000-0005-0000-0000-0000A0770000}"/>
    <cellStyle name="SAPBEXresData 3 2 5 3" xfId="21971" xr:uid="{00000000-0005-0000-0000-0000A1770000}"/>
    <cellStyle name="SAPBEXresData 3 2 5 4" xfId="28434" xr:uid="{00000000-0005-0000-0000-0000A2770000}"/>
    <cellStyle name="SAPBEXresData 3 2 5 5" xfId="33935" xr:uid="{00000000-0005-0000-0000-0000A3770000}"/>
    <cellStyle name="SAPBEXresData 3 2 5 6" xfId="41069" xr:uid="{00000000-0005-0000-0000-0000A4770000}"/>
    <cellStyle name="SAPBEXresData 3 2 5 7" xfId="51262" xr:uid="{00000000-0005-0000-0000-0000A5770000}"/>
    <cellStyle name="SAPBEXresData 3 2 6" xfId="5199" xr:uid="{00000000-0005-0000-0000-0000A6770000}"/>
    <cellStyle name="SAPBEXresData 3 2 6 2" xfId="15056" xr:uid="{00000000-0005-0000-0000-0000A7770000}"/>
    <cellStyle name="SAPBEXresData 3 2 6 2 2" xfId="38288" xr:uid="{00000000-0005-0000-0000-0000A8770000}"/>
    <cellStyle name="SAPBEXresData 3 2 6 2 3" xfId="45206" xr:uid="{00000000-0005-0000-0000-0000A9770000}"/>
    <cellStyle name="SAPBEXresData 3 2 6 2 4" xfId="48763" xr:uid="{00000000-0005-0000-0000-0000AA770000}"/>
    <cellStyle name="SAPBEXresData 3 2 6 3" xfId="22098" xr:uid="{00000000-0005-0000-0000-0000AB770000}"/>
    <cellStyle name="SAPBEXresData 3 2 6 4" xfId="28561" xr:uid="{00000000-0005-0000-0000-0000AC770000}"/>
    <cellStyle name="SAPBEXresData 3 2 6 5" xfId="34622" xr:uid="{00000000-0005-0000-0000-0000AD770000}"/>
    <cellStyle name="SAPBEXresData 3 2 6 6" xfId="41660" xr:uid="{00000000-0005-0000-0000-0000AE770000}"/>
    <cellStyle name="SAPBEXresData 3 2 6 7" xfId="51224" xr:uid="{00000000-0005-0000-0000-0000AF770000}"/>
    <cellStyle name="SAPBEXresData 3 2 7" xfId="4341" xr:uid="{00000000-0005-0000-0000-0000B0770000}"/>
    <cellStyle name="SAPBEXresData 3 2 7 2" xfId="14203" xr:uid="{00000000-0005-0000-0000-0000B1770000}"/>
    <cellStyle name="SAPBEXresData 3 2 7 2 2" xfId="37551" xr:uid="{00000000-0005-0000-0000-0000B2770000}"/>
    <cellStyle name="SAPBEXresData 3 2 7 2 3" xfId="44495" xr:uid="{00000000-0005-0000-0000-0000B3770000}"/>
    <cellStyle name="SAPBEXresData 3 2 7 2 4" xfId="51075" xr:uid="{00000000-0005-0000-0000-0000B4770000}"/>
    <cellStyle name="SAPBEXresData 3 2 7 3" xfId="21264" xr:uid="{00000000-0005-0000-0000-0000B5770000}"/>
    <cellStyle name="SAPBEXresData 3 2 7 4" xfId="27738" xr:uid="{00000000-0005-0000-0000-0000B6770000}"/>
    <cellStyle name="SAPBEXresData 3 2 7 5" xfId="33810" xr:uid="{00000000-0005-0000-0000-0000B7770000}"/>
    <cellStyle name="SAPBEXresData 3 2 7 6" xfId="40944" xr:uid="{00000000-0005-0000-0000-0000B8770000}"/>
    <cellStyle name="SAPBEXresData 3 2 7 7" xfId="51602" xr:uid="{00000000-0005-0000-0000-0000B9770000}"/>
    <cellStyle name="SAPBEXresData 3 2 8" xfId="5270" xr:uid="{00000000-0005-0000-0000-0000BA770000}"/>
    <cellStyle name="SAPBEXresData 3 2 8 2" xfId="15127" xr:uid="{00000000-0005-0000-0000-0000BB770000}"/>
    <cellStyle name="SAPBEXresData 3 2 8 2 2" xfId="38421" xr:uid="{00000000-0005-0000-0000-0000BC770000}"/>
    <cellStyle name="SAPBEXresData 3 2 8 2 3" xfId="45339" xr:uid="{00000000-0005-0000-0000-0000BD770000}"/>
    <cellStyle name="SAPBEXresData 3 2 8 2 4" xfId="50245" xr:uid="{00000000-0005-0000-0000-0000BE770000}"/>
    <cellStyle name="SAPBEXresData 3 2 8 3" xfId="22169" xr:uid="{00000000-0005-0000-0000-0000BF770000}"/>
    <cellStyle name="SAPBEXresData 3 2 8 4" xfId="28632" xr:uid="{00000000-0005-0000-0000-0000C0770000}"/>
    <cellStyle name="SAPBEXresData 3 2 8 5" xfId="34755" xr:uid="{00000000-0005-0000-0000-0000C1770000}"/>
    <cellStyle name="SAPBEXresData 3 2 8 6" xfId="41793" xr:uid="{00000000-0005-0000-0000-0000C2770000}"/>
    <cellStyle name="SAPBEXresData 3 2 8 7" xfId="50943" xr:uid="{00000000-0005-0000-0000-0000C3770000}"/>
    <cellStyle name="SAPBEXresData 3 2 9" xfId="4680" xr:uid="{00000000-0005-0000-0000-0000C4770000}"/>
    <cellStyle name="SAPBEXresData 3 2 9 2" xfId="14542" xr:uid="{00000000-0005-0000-0000-0000C5770000}"/>
    <cellStyle name="SAPBEXresData 3 2 9 2 2" xfId="38496" xr:uid="{00000000-0005-0000-0000-0000C6770000}"/>
    <cellStyle name="SAPBEXresData 3 2 9 2 3" xfId="45414" xr:uid="{00000000-0005-0000-0000-0000C7770000}"/>
    <cellStyle name="SAPBEXresData 3 2 9 2 4" xfId="50035" xr:uid="{00000000-0005-0000-0000-0000C8770000}"/>
    <cellStyle name="SAPBEXresData 3 2 9 3" xfId="21594" xr:uid="{00000000-0005-0000-0000-0000C9770000}"/>
    <cellStyle name="SAPBEXresData 3 2 9 4" xfId="28064" xr:uid="{00000000-0005-0000-0000-0000CA770000}"/>
    <cellStyle name="SAPBEXresData 3 2 9 5" xfId="34830" xr:uid="{00000000-0005-0000-0000-0000CB770000}"/>
    <cellStyle name="SAPBEXresData 3 2 9 6" xfId="41868" xr:uid="{00000000-0005-0000-0000-0000CC770000}"/>
    <cellStyle name="SAPBEXresData 3 2 9 7" xfId="54075" xr:uid="{00000000-0005-0000-0000-0000CD770000}"/>
    <cellStyle name="SAPBEXresData 3 20" xfId="8652" xr:uid="{00000000-0005-0000-0000-0000CE770000}"/>
    <cellStyle name="SAPBEXresData 3 20 2" xfId="18436" xr:uid="{00000000-0005-0000-0000-0000CF770000}"/>
    <cellStyle name="SAPBEXresData 3 20 3" xfId="25371" xr:uid="{00000000-0005-0000-0000-0000D0770000}"/>
    <cellStyle name="SAPBEXresData 3 20 4" xfId="31784" xr:uid="{00000000-0005-0000-0000-0000D1770000}"/>
    <cellStyle name="SAPBEXresData 3 21" xfId="8018" xr:uid="{00000000-0005-0000-0000-0000D2770000}"/>
    <cellStyle name="SAPBEXresData 3 21 2" xfId="17802" xr:uid="{00000000-0005-0000-0000-0000D3770000}"/>
    <cellStyle name="SAPBEXresData 3 21 3" xfId="24751" xr:uid="{00000000-0005-0000-0000-0000D4770000}"/>
    <cellStyle name="SAPBEXresData 3 21 4" xfId="31172" xr:uid="{00000000-0005-0000-0000-0000D5770000}"/>
    <cellStyle name="SAPBEXresData 3 22" xfId="11596" xr:uid="{00000000-0005-0000-0000-0000D6770000}"/>
    <cellStyle name="SAPBEXresData 3 22 2" xfId="19055" xr:uid="{00000000-0005-0000-0000-0000D7770000}"/>
    <cellStyle name="SAPBEXresData 3 22 3" xfId="25687" xr:uid="{00000000-0005-0000-0000-0000D8770000}"/>
    <cellStyle name="SAPBEXresData 3 23" xfId="9311" xr:uid="{00000000-0005-0000-0000-0000D9770000}"/>
    <cellStyle name="SAPBEXresData 3 24" xfId="11462" xr:uid="{00000000-0005-0000-0000-0000DA770000}"/>
    <cellStyle name="SAPBEXresData 3 25" xfId="54273" xr:uid="{00000000-0005-0000-0000-0000DB770000}"/>
    <cellStyle name="SAPBEXresData 3 3" xfId="949" xr:uid="{00000000-0005-0000-0000-0000DC770000}"/>
    <cellStyle name="SAPBEXresData 3 3 2" xfId="2733" xr:uid="{00000000-0005-0000-0000-0000DD770000}"/>
    <cellStyle name="SAPBEXresData 3 3 2 2" xfId="12962" xr:uid="{00000000-0005-0000-0000-0000DE770000}"/>
    <cellStyle name="SAPBEXresData 3 3 2 2 2" xfId="20361" xr:uid="{00000000-0005-0000-0000-0000DF770000}"/>
    <cellStyle name="SAPBEXresData 3 3 2 2 3" xfId="26968" xr:uid="{00000000-0005-0000-0000-0000E0770000}"/>
    <cellStyle name="SAPBEXresData 3 3 2 3" xfId="10655" xr:uid="{00000000-0005-0000-0000-0000E1770000}"/>
    <cellStyle name="SAPBEXresData 3 3 2 4" xfId="11154" xr:uid="{00000000-0005-0000-0000-0000E2770000}"/>
    <cellStyle name="SAPBEXresData 3 3 2 5" xfId="24967" xr:uid="{00000000-0005-0000-0000-0000E3770000}"/>
    <cellStyle name="SAPBEXresData 3 3 2 6" xfId="37525" xr:uid="{00000000-0005-0000-0000-0000E4770000}"/>
    <cellStyle name="SAPBEXresData 3 3 2 7" xfId="44469" xr:uid="{00000000-0005-0000-0000-0000E5770000}"/>
    <cellStyle name="SAPBEXresData 3 3 2 8" xfId="52073" xr:uid="{00000000-0005-0000-0000-0000E6770000}"/>
    <cellStyle name="SAPBEXresData 3 3 3" xfId="11828" xr:uid="{00000000-0005-0000-0000-0000E7770000}"/>
    <cellStyle name="SAPBEXresData 3 3 3 2" xfId="19287" xr:uid="{00000000-0005-0000-0000-0000E8770000}"/>
    <cellStyle name="SAPBEXresData 3 3 3 3" xfId="25919" xr:uid="{00000000-0005-0000-0000-0000E9770000}"/>
    <cellStyle name="SAPBEXresData 3 3 4" xfId="9649" xr:uid="{00000000-0005-0000-0000-0000EA770000}"/>
    <cellStyle name="SAPBEXresData 3 3 5" xfId="9931" xr:uid="{00000000-0005-0000-0000-0000EB770000}"/>
    <cellStyle name="SAPBEXresData 3 3 6" xfId="33784" xr:uid="{00000000-0005-0000-0000-0000EC770000}"/>
    <cellStyle name="SAPBEXresData 3 3 7" xfId="40918" xr:uid="{00000000-0005-0000-0000-0000ED770000}"/>
    <cellStyle name="SAPBEXresData 3 3 8" xfId="50521" xr:uid="{00000000-0005-0000-0000-0000EE770000}"/>
    <cellStyle name="SAPBEXresData 3 4" xfId="1224" xr:uid="{00000000-0005-0000-0000-0000EF770000}"/>
    <cellStyle name="SAPBEXresData 3 4 2" xfId="10853" xr:uid="{00000000-0005-0000-0000-0000F0770000}"/>
    <cellStyle name="SAPBEXresData 3 4 2 2" xfId="9520" xr:uid="{00000000-0005-0000-0000-0000F1770000}"/>
    <cellStyle name="SAPBEXresData 3 4 2 3" xfId="37859" xr:uid="{00000000-0005-0000-0000-0000F2770000}"/>
    <cellStyle name="SAPBEXresData 3 4 2 4" xfId="44799" xr:uid="{00000000-0005-0000-0000-0000F3770000}"/>
    <cellStyle name="SAPBEXresData 3 4 2 5" xfId="49223" xr:uid="{00000000-0005-0000-0000-0000F4770000}"/>
    <cellStyle name="SAPBEXresData 3 4 3" xfId="12003" xr:uid="{00000000-0005-0000-0000-0000F5770000}"/>
    <cellStyle name="SAPBEXresData 3 4 3 2" xfId="19462" xr:uid="{00000000-0005-0000-0000-0000F6770000}"/>
    <cellStyle name="SAPBEXresData 3 4 3 3" xfId="26089" xr:uid="{00000000-0005-0000-0000-0000F7770000}"/>
    <cellStyle name="SAPBEXresData 3 4 4" xfId="9892" xr:uid="{00000000-0005-0000-0000-0000F8770000}"/>
    <cellStyle name="SAPBEXresData 3 4 5" xfId="9716" xr:uid="{00000000-0005-0000-0000-0000F9770000}"/>
    <cellStyle name="SAPBEXresData 3 4 6" xfId="34116" xr:uid="{00000000-0005-0000-0000-0000FA770000}"/>
    <cellStyle name="SAPBEXresData 3 4 7" xfId="41248" xr:uid="{00000000-0005-0000-0000-0000FB770000}"/>
    <cellStyle name="SAPBEXresData 3 4 8" xfId="52888" xr:uid="{00000000-0005-0000-0000-0000FC770000}"/>
    <cellStyle name="SAPBEXresData 3 5" xfId="1112" xr:uid="{00000000-0005-0000-0000-0000FD770000}"/>
    <cellStyle name="SAPBEXresData 3 5 2" xfId="10109" xr:uid="{00000000-0005-0000-0000-0000FE770000}"/>
    <cellStyle name="SAPBEXresData 3 5 2 2" xfId="14805" xr:uid="{00000000-0005-0000-0000-0000FF770000}"/>
    <cellStyle name="SAPBEXresData 3 5 2 3" xfId="38775" xr:uid="{00000000-0005-0000-0000-000000780000}"/>
    <cellStyle name="SAPBEXresData 3 5 2 4" xfId="45693" xr:uid="{00000000-0005-0000-0000-000001780000}"/>
    <cellStyle name="SAPBEXresData 3 5 2 5" xfId="50064" xr:uid="{00000000-0005-0000-0000-000002780000}"/>
    <cellStyle name="SAPBEXresData 3 5 3" xfId="10743" xr:uid="{00000000-0005-0000-0000-000003780000}"/>
    <cellStyle name="SAPBEXresData 3 5 3 2" xfId="9068" xr:uid="{00000000-0005-0000-0000-000004780000}"/>
    <cellStyle name="SAPBEXresData 3 5 4" xfId="11898" xr:uid="{00000000-0005-0000-0000-000005780000}"/>
    <cellStyle name="SAPBEXresData 3 5 4 2" xfId="19357" xr:uid="{00000000-0005-0000-0000-000006780000}"/>
    <cellStyle name="SAPBEXresData 3 5 4 3" xfId="25986" xr:uid="{00000000-0005-0000-0000-000007780000}"/>
    <cellStyle name="SAPBEXresData 3 5 5" xfId="9780" xr:uid="{00000000-0005-0000-0000-000008780000}"/>
    <cellStyle name="SAPBEXresData 3 5 6" xfId="9991" xr:uid="{00000000-0005-0000-0000-000009780000}"/>
    <cellStyle name="SAPBEXresData 3 5 7" xfId="35110" xr:uid="{00000000-0005-0000-0000-00000A780000}"/>
    <cellStyle name="SAPBEXresData 3 5 8" xfId="42147" xr:uid="{00000000-0005-0000-0000-00000B780000}"/>
    <cellStyle name="SAPBEXresData 3 5 9" xfId="53891" xr:uid="{00000000-0005-0000-0000-00000C780000}"/>
    <cellStyle name="SAPBEXresData 3 6" xfId="1538" xr:uid="{00000000-0005-0000-0000-00000D780000}"/>
    <cellStyle name="SAPBEXresData 3 6 2" xfId="12197" xr:uid="{00000000-0005-0000-0000-00000E780000}"/>
    <cellStyle name="SAPBEXresData 3 6 2 2" xfId="19656" xr:uid="{00000000-0005-0000-0000-00000F780000}"/>
    <cellStyle name="SAPBEXresData 3 6 2 3" xfId="26279" xr:uid="{00000000-0005-0000-0000-000010780000}"/>
    <cellStyle name="SAPBEXresData 3 6 2 4" xfId="38884" xr:uid="{00000000-0005-0000-0000-000011780000}"/>
    <cellStyle name="SAPBEXresData 3 6 2 5" xfId="45802" xr:uid="{00000000-0005-0000-0000-000012780000}"/>
    <cellStyle name="SAPBEXresData 3 6 2 6" xfId="49160" xr:uid="{00000000-0005-0000-0000-000013780000}"/>
    <cellStyle name="SAPBEXresData 3 6 3" xfId="11090" xr:uid="{00000000-0005-0000-0000-000014780000}"/>
    <cellStyle name="SAPBEXresData 3 6 4" xfId="18742" xr:uid="{00000000-0005-0000-0000-000015780000}"/>
    <cellStyle name="SAPBEXresData 3 6 5" xfId="35220" xr:uid="{00000000-0005-0000-0000-000016780000}"/>
    <cellStyle name="SAPBEXresData 3 6 6" xfId="42256" xr:uid="{00000000-0005-0000-0000-000017780000}"/>
    <cellStyle name="SAPBEXresData 3 6 7" xfId="47694" xr:uid="{00000000-0005-0000-0000-000018780000}"/>
    <cellStyle name="SAPBEXresData 3 7" xfId="1965" xr:uid="{00000000-0005-0000-0000-000019780000}"/>
    <cellStyle name="SAPBEXresData 3 7 2" xfId="12317" xr:uid="{00000000-0005-0000-0000-00001A780000}"/>
    <cellStyle name="SAPBEXresData 3 7 2 2" xfId="19776" xr:uid="{00000000-0005-0000-0000-00001B780000}"/>
    <cellStyle name="SAPBEXresData 3 7 2 3" xfId="26399" xr:uid="{00000000-0005-0000-0000-00001C780000}"/>
    <cellStyle name="SAPBEXresData 3 7 2 4" xfId="39375" xr:uid="{00000000-0005-0000-0000-00001D780000}"/>
    <cellStyle name="SAPBEXresData 3 7 2 5" xfId="46293" xr:uid="{00000000-0005-0000-0000-00001E780000}"/>
    <cellStyle name="SAPBEXresData 3 7 2 6" xfId="47920" xr:uid="{00000000-0005-0000-0000-00001F780000}"/>
    <cellStyle name="SAPBEXresData 3 7 3" xfId="11387" xr:uid="{00000000-0005-0000-0000-000020780000}"/>
    <cellStyle name="SAPBEXresData 3 7 4" xfId="18920" xr:uid="{00000000-0005-0000-0000-000021780000}"/>
    <cellStyle name="SAPBEXresData 3 7 5" xfId="35741" xr:uid="{00000000-0005-0000-0000-000022780000}"/>
    <cellStyle name="SAPBEXresData 3 7 6" xfId="42747" xr:uid="{00000000-0005-0000-0000-000023780000}"/>
    <cellStyle name="SAPBEXresData 3 7 7" xfId="53207" xr:uid="{00000000-0005-0000-0000-000024780000}"/>
    <cellStyle name="SAPBEXresData 3 8" xfId="2177" xr:uid="{00000000-0005-0000-0000-000025780000}"/>
    <cellStyle name="SAPBEXresData 3 8 2" xfId="12441" xr:uid="{00000000-0005-0000-0000-000026780000}"/>
    <cellStyle name="SAPBEXresData 3 8 2 2" xfId="19897" xr:uid="{00000000-0005-0000-0000-000027780000}"/>
    <cellStyle name="SAPBEXresData 3 8 2 3" xfId="26519" xr:uid="{00000000-0005-0000-0000-000028780000}"/>
    <cellStyle name="SAPBEXresData 3 8 2 4" xfId="40401" xr:uid="{00000000-0005-0000-0000-000029780000}"/>
    <cellStyle name="SAPBEXresData 3 8 2 5" xfId="47319" xr:uid="{00000000-0005-0000-0000-00002A780000}"/>
    <cellStyle name="SAPBEXresData 3 8 2 6" xfId="48006" xr:uid="{00000000-0005-0000-0000-00002B780000}"/>
    <cellStyle name="SAPBEXresData 3 8 3" xfId="10373" xr:uid="{00000000-0005-0000-0000-00002C780000}"/>
    <cellStyle name="SAPBEXresData 3 8 4" xfId="9480" xr:uid="{00000000-0005-0000-0000-00002D780000}"/>
    <cellStyle name="SAPBEXresData 3 8 5" xfId="18831" xr:uid="{00000000-0005-0000-0000-00002E780000}"/>
    <cellStyle name="SAPBEXresData 3 8 6" xfId="36817" xr:uid="{00000000-0005-0000-0000-00002F780000}"/>
    <cellStyle name="SAPBEXresData 3 8 7" xfId="43773" xr:uid="{00000000-0005-0000-0000-000030780000}"/>
    <cellStyle name="SAPBEXresData 3 8 8" xfId="50892" xr:uid="{00000000-0005-0000-0000-000031780000}"/>
    <cellStyle name="SAPBEXresData 3 9" xfId="2331" xr:uid="{00000000-0005-0000-0000-000032780000}"/>
    <cellStyle name="SAPBEXresData 3 9 2" xfId="12584" xr:uid="{00000000-0005-0000-0000-000033780000}"/>
    <cellStyle name="SAPBEXresData 3 9 3" xfId="20021" xr:uid="{00000000-0005-0000-0000-000034780000}"/>
    <cellStyle name="SAPBEXresData 3 9 4" xfId="26639" xr:uid="{00000000-0005-0000-0000-000035780000}"/>
    <cellStyle name="SAPBEXresData 3 9 5" xfId="37071" xr:uid="{00000000-0005-0000-0000-000036780000}"/>
    <cellStyle name="SAPBEXresData 3 9 6" xfId="44017" xr:uid="{00000000-0005-0000-0000-000037780000}"/>
    <cellStyle name="SAPBEXresData 3 9 7" xfId="54265" xr:uid="{00000000-0005-0000-0000-000038780000}"/>
    <cellStyle name="SAPBEXresData 4" xfId="375" xr:uid="{00000000-0005-0000-0000-000039780000}"/>
    <cellStyle name="SAPBEXresData 4 10" xfId="4470" xr:uid="{00000000-0005-0000-0000-00003A780000}"/>
    <cellStyle name="SAPBEXresData 4 10 2" xfId="14332" xr:uid="{00000000-0005-0000-0000-00003B780000}"/>
    <cellStyle name="SAPBEXresData 4 10 2 2" xfId="38565" xr:uid="{00000000-0005-0000-0000-00003C780000}"/>
    <cellStyle name="SAPBEXresData 4 10 2 3" xfId="45483" xr:uid="{00000000-0005-0000-0000-00003D780000}"/>
    <cellStyle name="SAPBEXresData 4 10 2 4" xfId="48148" xr:uid="{00000000-0005-0000-0000-00003E780000}"/>
    <cellStyle name="SAPBEXresData 4 10 3" xfId="21389" xr:uid="{00000000-0005-0000-0000-00003F780000}"/>
    <cellStyle name="SAPBEXresData 4 10 4" xfId="27863" xr:uid="{00000000-0005-0000-0000-000040780000}"/>
    <cellStyle name="SAPBEXresData 4 10 5" xfId="34899" xr:uid="{00000000-0005-0000-0000-000041780000}"/>
    <cellStyle name="SAPBEXresData 4 10 6" xfId="41937" xr:uid="{00000000-0005-0000-0000-000042780000}"/>
    <cellStyle name="SAPBEXresData 4 10 7" xfId="53835" xr:uid="{00000000-0005-0000-0000-000043780000}"/>
    <cellStyle name="SAPBEXresData 4 11" xfId="6601" xr:uid="{00000000-0005-0000-0000-000044780000}"/>
    <cellStyle name="SAPBEXresData 4 11 2" xfId="16444" xr:uid="{00000000-0005-0000-0000-000045780000}"/>
    <cellStyle name="SAPBEXresData 4 11 2 2" xfId="39005" xr:uid="{00000000-0005-0000-0000-000046780000}"/>
    <cellStyle name="SAPBEXresData 4 11 2 3" xfId="45923" xr:uid="{00000000-0005-0000-0000-000047780000}"/>
    <cellStyle name="SAPBEXresData 4 11 2 4" xfId="48582" xr:uid="{00000000-0005-0000-0000-000048780000}"/>
    <cellStyle name="SAPBEXresData 4 11 3" xfId="23448" xr:uid="{00000000-0005-0000-0000-000049780000}"/>
    <cellStyle name="SAPBEXresData 4 11 4" xfId="29897" xr:uid="{00000000-0005-0000-0000-00004A780000}"/>
    <cellStyle name="SAPBEXresData 4 11 5" xfId="35342" xr:uid="{00000000-0005-0000-0000-00004B780000}"/>
    <cellStyle name="SAPBEXresData 4 11 6" xfId="42377" xr:uid="{00000000-0005-0000-0000-00004C780000}"/>
    <cellStyle name="SAPBEXresData 4 11 7" xfId="51125" xr:uid="{00000000-0005-0000-0000-00004D780000}"/>
    <cellStyle name="SAPBEXresData 4 12" xfId="5516" xr:uid="{00000000-0005-0000-0000-00004E780000}"/>
    <cellStyle name="SAPBEXresData 4 12 2" xfId="15372" xr:uid="{00000000-0005-0000-0000-00004F780000}"/>
    <cellStyle name="SAPBEXresData 4 12 2 2" xfId="38929" xr:uid="{00000000-0005-0000-0000-000050780000}"/>
    <cellStyle name="SAPBEXresData 4 12 2 3" xfId="45847" xr:uid="{00000000-0005-0000-0000-000051780000}"/>
    <cellStyle name="SAPBEXresData 4 12 2 4" xfId="49326" xr:uid="{00000000-0005-0000-0000-000052780000}"/>
    <cellStyle name="SAPBEXresData 4 12 3" xfId="22408" xr:uid="{00000000-0005-0000-0000-000053780000}"/>
    <cellStyle name="SAPBEXresData 4 12 4" xfId="28870" xr:uid="{00000000-0005-0000-0000-000054780000}"/>
    <cellStyle name="SAPBEXresData 4 12 5" xfId="35266" xr:uid="{00000000-0005-0000-0000-000055780000}"/>
    <cellStyle name="SAPBEXresData 4 12 6" xfId="42301" xr:uid="{00000000-0005-0000-0000-000056780000}"/>
    <cellStyle name="SAPBEXresData 4 12 7" xfId="53699" xr:uid="{00000000-0005-0000-0000-000057780000}"/>
    <cellStyle name="SAPBEXresData 4 13" xfId="6906" xr:uid="{00000000-0005-0000-0000-000058780000}"/>
    <cellStyle name="SAPBEXresData 4 13 2" xfId="16696" xr:uid="{00000000-0005-0000-0000-000059780000}"/>
    <cellStyle name="SAPBEXresData 4 13 2 2" xfId="39873" xr:uid="{00000000-0005-0000-0000-00005A780000}"/>
    <cellStyle name="SAPBEXresData 4 13 2 3" xfId="46791" xr:uid="{00000000-0005-0000-0000-00005B780000}"/>
    <cellStyle name="SAPBEXresData 4 13 2 4" xfId="49895" xr:uid="{00000000-0005-0000-0000-00005C780000}"/>
    <cellStyle name="SAPBEXresData 4 13 3" xfId="23664" xr:uid="{00000000-0005-0000-0000-00005D780000}"/>
    <cellStyle name="SAPBEXresData 4 13 4" xfId="30101" xr:uid="{00000000-0005-0000-0000-00005E780000}"/>
    <cellStyle name="SAPBEXresData 4 13 5" xfId="36258" xr:uid="{00000000-0005-0000-0000-00005F780000}"/>
    <cellStyle name="SAPBEXresData 4 13 6" xfId="43245" xr:uid="{00000000-0005-0000-0000-000060780000}"/>
    <cellStyle name="SAPBEXresData 4 13 7" xfId="51146" xr:uid="{00000000-0005-0000-0000-000061780000}"/>
    <cellStyle name="SAPBEXresData 4 14" xfId="6189" xr:uid="{00000000-0005-0000-0000-000062780000}"/>
    <cellStyle name="SAPBEXresData 4 14 2" xfId="16037" xr:uid="{00000000-0005-0000-0000-000063780000}"/>
    <cellStyle name="SAPBEXresData 4 14 2 2" xfId="39183" xr:uid="{00000000-0005-0000-0000-000064780000}"/>
    <cellStyle name="SAPBEXresData 4 14 2 3" xfId="46101" xr:uid="{00000000-0005-0000-0000-000065780000}"/>
    <cellStyle name="SAPBEXresData 4 14 2 4" xfId="49309" xr:uid="{00000000-0005-0000-0000-000066780000}"/>
    <cellStyle name="SAPBEXresData 4 14 3" xfId="23051" xr:uid="{00000000-0005-0000-0000-000067780000}"/>
    <cellStyle name="SAPBEXresData 4 14 4" xfId="29509" xr:uid="{00000000-0005-0000-0000-000068780000}"/>
    <cellStyle name="SAPBEXresData 4 14 5" xfId="35547" xr:uid="{00000000-0005-0000-0000-000069780000}"/>
    <cellStyle name="SAPBEXresData 4 14 6" xfId="42555" xr:uid="{00000000-0005-0000-0000-00006A780000}"/>
    <cellStyle name="SAPBEXresData 4 14 7" xfId="47836" xr:uid="{00000000-0005-0000-0000-00006B780000}"/>
    <cellStyle name="SAPBEXresData 4 15" xfId="6655" xr:uid="{00000000-0005-0000-0000-00006C780000}"/>
    <cellStyle name="SAPBEXresData 4 15 2" xfId="16498" xr:uid="{00000000-0005-0000-0000-00006D780000}"/>
    <cellStyle name="SAPBEXresData 4 15 2 2" xfId="39630" xr:uid="{00000000-0005-0000-0000-00006E780000}"/>
    <cellStyle name="SAPBEXresData 4 15 2 3" xfId="46548" xr:uid="{00000000-0005-0000-0000-00006F780000}"/>
    <cellStyle name="SAPBEXresData 4 15 2 4" xfId="47917" xr:uid="{00000000-0005-0000-0000-000070780000}"/>
    <cellStyle name="SAPBEXresData 4 15 3" xfId="23502" xr:uid="{00000000-0005-0000-0000-000071780000}"/>
    <cellStyle name="SAPBEXresData 4 15 4" xfId="29951" xr:uid="{00000000-0005-0000-0000-000072780000}"/>
    <cellStyle name="SAPBEXresData 4 15 5" xfId="36003" xr:uid="{00000000-0005-0000-0000-000073780000}"/>
    <cellStyle name="SAPBEXresData 4 15 6" xfId="43002" xr:uid="{00000000-0005-0000-0000-000074780000}"/>
    <cellStyle name="SAPBEXresData 4 15 7" xfId="50325" xr:uid="{00000000-0005-0000-0000-000075780000}"/>
    <cellStyle name="SAPBEXresData 4 16" xfId="6211" xr:uid="{00000000-0005-0000-0000-000076780000}"/>
    <cellStyle name="SAPBEXresData 4 16 2" xfId="16059" xr:uid="{00000000-0005-0000-0000-000077780000}"/>
    <cellStyle name="SAPBEXresData 4 16 2 2" xfId="39435" xr:uid="{00000000-0005-0000-0000-000078780000}"/>
    <cellStyle name="SAPBEXresData 4 16 2 3" xfId="46353" xr:uid="{00000000-0005-0000-0000-000079780000}"/>
    <cellStyle name="SAPBEXresData 4 16 2 4" xfId="53218" xr:uid="{00000000-0005-0000-0000-00007A780000}"/>
    <cellStyle name="SAPBEXresData 4 16 3" xfId="23072" xr:uid="{00000000-0005-0000-0000-00007B780000}"/>
    <cellStyle name="SAPBEXresData 4 16 4" xfId="29529" xr:uid="{00000000-0005-0000-0000-00007C780000}"/>
    <cellStyle name="SAPBEXresData 4 16 5" xfId="35803" xr:uid="{00000000-0005-0000-0000-00007D780000}"/>
    <cellStyle name="SAPBEXresData 4 16 6" xfId="42807" xr:uid="{00000000-0005-0000-0000-00007E780000}"/>
    <cellStyle name="SAPBEXresData 4 16 7" xfId="52933" xr:uid="{00000000-0005-0000-0000-00007F780000}"/>
    <cellStyle name="SAPBEXresData 4 17" xfId="6995" xr:uid="{00000000-0005-0000-0000-000080780000}"/>
    <cellStyle name="SAPBEXresData 4 17 2" xfId="16785" xr:uid="{00000000-0005-0000-0000-000081780000}"/>
    <cellStyle name="SAPBEXresData 4 17 2 2" xfId="39668" xr:uid="{00000000-0005-0000-0000-000082780000}"/>
    <cellStyle name="SAPBEXresData 4 17 2 3" xfId="46586" xr:uid="{00000000-0005-0000-0000-000083780000}"/>
    <cellStyle name="SAPBEXresData 4 17 2 4" xfId="49778" xr:uid="{00000000-0005-0000-0000-000084780000}"/>
    <cellStyle name="SAPBEXresData 4 17 3" xfId="23753" xr:uid="{00000000-0005-0000-0000-000085780000}"/>
    <cellStyle name="SAPBEXresData 4 17 4" xfId="30189" xr:uid="{00000000-0005-0000-0000-000086780000}"/>
    <cellStyle name="SAPBEXresData 4 17 5" xfId="36041" xr:uid="{00000000-0005-0000-0000-000087780000}"/>
    <cellStyle name="SAPBEXresData 4 17 6" xfId="43040" xr:uid="{00000000-0005-0000-0000-000088780000}"/>
    <cellStyle name="SAPBEXresData 4 17 7" xfId="52472" xr:uid="{00000000-0005-0000-0000-000089780000}"/>
    <cellStyle name="SAPBEXresData 4 18" xfId="6455" xr:uid="{00000000-0005-0000-0000-00008A780000}"/>
    <cellStyle name="SAPBEXresData 4 18 2" xfId="16299" xr:uid="{00000000-0005-0000-0000-00008B780000}"/>
    <cellStyle name="SAPBEXresData 4 18 2 2" xfId="40034" xr:uid="{00000000-0005-0000-0000-00008C780000}"/>
    <cellStyle name="SAPBEXresData 4 18 2 3" xfId="46952" xr:uid="{00000000-0005-0000-0000-00008D780000}"/>
    <cellStyle name="SAPBEXresData 4 18 2 4" xfId="50226" xr:uid="{00000000-0005-0000-0000-00008E780000}"/>
    <cellStyle name="SAPBEXresData 4 18 3" xfId="23307" xr:uid="{00000000-0005-0000-0000-00008F780000}"/>
    <cellStyle name="SAPBEXresData 4 18 4" xfId="29758" xr:uid="{00000000-0005-0000-0000-000090780000}"/>
    <cellStyle name="SAPBEXresData 4 18 5" xfId="36449" xr:uid="{00000000-0005-0000-0000-000091780000}"/>
    <cellStyle name="SAPBEXresData 4 18 6" xfId="43406" xr:uid="{00000000-0005-0000-0000-000092780000}"/>
    <cellStyle name="SAPBEXresData 4 18 7" xfId="52755" xr:uid="{00000000-0005-0000-0000-000093780000}"/>
    <cellStyle name="SAPBEXresData 4 19" xfId="6435" xr:uid="{00000000-0005-0000-0000-000094780000}"/>
    <cellStyle name="SAPBEXresData 4 19 2" xfId="16279" xr:uid="{00000000-0005-0000-0000-000095780000}"/>
    <cellStyle name="SAPBEXresData 4 19 2 2" xfId="39813" xr:uid="{00000000-0005-0000-0000-000096780000}"/>
    <cellStyle name="SAPBEXresData 4 19 2 3" xfId="46731" xr:uid="{00000000-0005-0000-0000-000097780000}"/>
    <cellStyle name="SAPBEXresData 4 19 2 4" xfId="49844" xr:uid="{00000000-0005-0000-0000-000098780000}"/>
    <cellStyle name="SAPBEXresData 4 19 3" xfId="23287" xr:uid="{00000000-0005-0000-0000-000099780000}"/>
    <cellStyle name="SAPBEXresData 4 19 4" xfId="29738" xr:uid="{00000000-0005-0000-0000-00009A780000}"/>
    <cellStyle name="SAPBEXresData 4 19 5" xfId="36197" xr:uid="{00000000-0005-0000-0000-00009B780000}"/>
    <cellStyle name="SAPBEXresData 4 19 6" xfId="43185" xr:uid="{00000000-0005-0000-0000-00009C780000}"/>
    <cellStyle name="SAPBEXresData 4 19 7" xfId="53625" xr:uid="{00000000-0005-0000-0000-00009D780000}"/>
    <cellStyle name="SAPBEXresData 4 2" xfId="2607" xr:uid="{00000000-0005-0000-0000-00009E780000}"/>
    <cellStyle name="SAPBEXresData 4 2 2" xfId="12842" xr:uid="{00000000-0005-0000-0000-00009F780000}"/>
    <cellStyle name="SAPBEXresData 4 2 2 2" xfId="20248" xr:uid="{00000000-0005-0000-0000-0000A0780000}"/>
    <cellStyle name="SAPBEXresData 4 2 2 3" xfId="26859" xr:uid="{00000000-0005-0000-0000-0000A1780000}"/>
    <cellStyle name="SAPBEXresData 4 2 2 4" xfId="37505" xr:uid="{00000000-0005-0000-0000-0000A2780000}"/>
    <cellStyle name="SAPBEXresData 4 2 2 5" xfId="44450" xr:uid="{00000000-0005-0000-0000-0000A3780000}"/>
    <cellStyle name="SAPBEXresData 4 2 2 6" xfId="52589" xr:uid="{00000000-0005-0000-0000-0000A4780000}"/>
    <cellStyle name="SAPBEXresData 4 2 3" xfId="10303" xr:uid="{00000000-0005-0000-0000-0000A5780000}"/>
    <cellStyle name="SAPBEXresData 4 2 4" xfId="11230" xr:uid="{00000000-0005-0000-0000-0000A6780000}"/>
    <cellStyle name="SAPBEXresData 4 2 5" xfId="21942" xr:uid="{00000000-0005-0000-0000-0000A7780000}"/>
    <cellStyle name="SAPBEXresData 4 2 6" xfId="33764" xr:uid="{00000000-0005-0000-0000-0000A8780000}"/>
    <cellStyle name="SAPBEXresData 4 2 7" xfId="40899" xr:uid="{00000000-0005-0000-0000-0000A9780000}"/>
    <cellStyle name="SAPBEXresData 4 2 8" xfId="49015" xr:uid="{00000000-0005-0000-0000-0000AA780000}"/>
    <cellStyle name="SAPBEXresData 4 20" xfId="5550" xr:uid="{00000000-0005-0000-0000-0000AB780000}"/>
    <cellStyle name="SAPBEXresData 4 20 2" xfId="15406" xr:uid="{00000000-0005-0000-0000-0000AC780000}"/>
    <cellStyle name="SAPBEXresData 4 20 2 2" xfId="39546" xr:uid="{00000000-0005-0000-0000-0000AD780000}"/>
    <cellStyle name="SAPBEXresData 4 20 2 3" xfId="46464" xr:uid="{00000000-0005-0000-0000-0000AE780000}"/>
    <cellStyle name="SAPBEXresData 4 20 2 4" xfId="49678" xr:uid="{00000000-0005-0000-0000-0000AF780000}"/>
    <cellStyle name="SAPBEXresData 4 20 3" xfId="22441" xr:uid="{00000000-0005-0000-0000-0000B0780000}"/>
    <cellStyle name="SAPBEXresData 4 20 4" xfId="28903" xr:uid="{00000000-0005-0000-0000-0000B1780000}"/>
    <cellStyle name="SAPBEXresData 4 20 5" xfId="35917" xr:uid="{00000000-0005-0000-0000-0000B2780000}"/>
    <cellStyle name="SAPBEXresData 4 20 6" xfId="42918" xr:uid="{00000000-0005-0000-0000-0000B3780000}"/>
    <cellStyle name="SAPBEXresData 4 20 7" xfId="52131" xr:uid="{00000000-0005-0000-0000-0000B4780000}"/>
    <cellStyle name="SAPBEXresData 4 21" xfId="7187" xr:uid="{00000000-0005-0000-0000-0000B5780000}"/>
    <cellStyle name="SAPBEXresData 4 21 2" xfId="16976" xr:uid="{00000000-0005-0000-0000-0000B6780000}"/>
    <cellStyle name="SAPBEXresData 4 21 2 2" xfId="40467" xr:uid="{00000000-0005-0000-0000-0000B7780000}"/>
    <cellStyle name="SAPBEXresData 4 21 2 3" xfId="47385" xr:uid="{00000000-0005-0000-0000-0000B8780000}"/>
    <cellStyle name="SAPBEXresData 4 21 2 4" xfId="47608" xr:uid="{00000000-0005-0000-0000-0000B9780000}"/>
    <cellStyle name="SAPBEXresData 4 21 3" xfId="23939" xr:uid="{00000000-0005-0000-0000-0000BA780000}"/>
    <cellStyle name="SAPBEXresData 4 21 4" xfId="30373" xr:uid="{00000000-0005-0000-0000-0000BB780000}"/>
    <cellStyle name="SAPBEXresData 4 21 5" xfId="36883" xr:uid="{00000000-0005-0000-0000-0000BC780000}"/>
    <cellStyle name="SAPBEXresData 4 21 6" xfId="43839" xr:uid="{00000000-0005-0000-0000-0000BD780000}"/>
    <cellStyle name="SAPBEXresData 4 21 7" xfId="52773" xr:uid="{00000000-0005-0000-0000-0000BE780000}"/>
    <cellStyle name="SAPBEXresData 4 22" xfId="5713" xr:uid="{00000000-0005-0000-0000-0000BF780000}"/>
    <cellStyle name="SAPBEXresData 4 22 2" xfId="15567" xr:uid="{00000000-0005-0000-0000-0000C0780000}"/>
    <cellStyle name="SAPBEXresData 4 22 3" xfId="22595" xr:uid="{00000000-0005-0000-0000-0000C1780000}"/>
    <cellStyle name="SAPBEXresData 4 22 4" xfId="29056" xr:uid="{00000000-0005-0000-0000-0000C2780000}"/>
    <cellStyle name="SAPBEXresData 4 22 5" xfId="37137" xr:uid="{00000000-0005-0000-0000-0000C3780000}"/>
    <cellStyle name="SAPBEXresData 4 22 6" xfId="44083" xr:uid="{00000000-0005-0000-0000-0000C4780000}"/>
    <cellStyle name="SAPBEXresData 4 22 7" xfId="51478" xr:uid="{00000000-0005-0000-0000-0000C5780000}"/>
    <cellStyle name="SAPBEXresData 4 23" xfId="8441" xr:uid="{00000000-0005-0000-0000-0000C6780000}"/>
    <cellStyle name="SAPBEXresData 4 23 2" xfId="18225" xr:uid="{00000000-0005-0000-0000-0000C7780000}"/>
    <cellStyle name="SAPBEXresData 4 23 3" xfId="25162" xr:uid="{00000000-0005-0000-0000-0000C8780000}"/>
    <cellStyle name="SAPBEXresData 4 23 4" xfId="31575" xr:uid="{00000000-0005-0000-0000-0000C9780000}"/>
    <cellStyle name="SAPBEXresData 4 24" xfId="7812" xr:uid="{00000000-0005-0000-0000-0000CA780000}"/>
    <cellStyle name="SAPBEXresData 4 24 2" xfId="17597" xr:uid="{00000000-0005-0000-0000-0000CB780000}"/>
    <cellStyle name="SAPBEXresData 4 24 3" xfId="24551" xr:uid="{00000000-0005-0000-0000-0000CC780000}"/>
    <cellStyle name="SAPBEXresData 4 24 4" xfId="30976" xr:uid="{00000000-0005-0000-0000-0000CD780000}"/>
    <cellStyle name="SAPBEXresData 4 25" xfId="8528" xr:uid="{00000000-0005-0000-0000-0000CE780000}"/>
    <cellStyle name="SAPBEXresData 4 25 2" xfId="18312" xr:uid="{00000000-0005-0000-0000-0000CF780000}"/>
    <cellStyle name="SAPBEXresData 4 25 3" xfId="25248" xr:uid="{00000000-0005-0000-0000-0000D0780000}"/>
    <cellStyle name="SAPBEXresData 4 25 4" xfId="31661" xr:uid="{00000000-0005-0000-0000-0000D1780000}"/>
    <cellStyle name="SAPBEXresData 4 26" xfId="8300" xr:uid="{00000000-0005-0000-0000-0000D2780000}"/>
    <cellStyle name="SAPBEXresData 4 26 2" xfId="18084" xr:uid="{00000000-0005-0000-0000-0000D3780000}"/>
    <cellStyle name="SAPBEXresData 4 26 3" xfId="25026" xr:uid="{00000000-0005-0000-0000-0000D4780000}"/>
    <cellStyle name="SAPBEXresData 4 26 4" xfId="31442" xr:uid="{00000000-0005-0000-0000-0000D5780000}"/>
    <cellStyle name="SAPBEXresData 4 27" xfId="8082" xr:uid="{00000000-0005-0000-0000-0000D6780000}"/>
    <cellStyle name="SAPBEXresData 4 27 2" xfId="17866" xr:uid="{00000000-0005-0000-0000-0000D7780000}"/>
    <cellStyle name="SAPBEXresData 4 27 3" xfId="24813" xr:uid="{00000000-0005-0000-0000-0000D8780000}"/>
    <cellStyle name="SAPBEXresData 4 27 4" xfId="31233" xr:uid="{00000000-0005-0000-0000-0000D9780000}"/>
    <cellStyle name="SAPBEXresData 4 28" xfId="7760" xr:uid="{00000000-0005-0000-0000-0000DA780000}"/>
    <cellStyle name="SAPBEXresData 4 28 2" xfId="17545" xr:uid="{00000000-0005-0000-0000-0000DB780000}"/>
    <cellStyle name="SAPBEXresData 4 28 3" xfId="24502" xr:uid="{00000000-0005-0000-0000-0000DC780000}"/>
    <cellStyle name="SAPBEXresData 4 28 4" xfId="30928" xr:uid="{00000000-0005-0000-0000-0000DD780000}"/>
    <cellStyle name="SAPBEXresData 4 29" xfId="8296" xr:uid="{00000000-0005-0000-0000-0000DE780000}"/>
    <cellStyle name="SAPBEXresData 4 29 2" xfId="18080" xr:uid="{00000000-0005-0000-0000-0000DF780000}"/>
    <cellStyle name="SAPBEXresData 4 29 3" xfId="25022" xr:uid="{00000000-0005-0000-0000-0000E0780000}"/>
    <cellStyle name="SAPBEXresData 4 29 4" xfId="31438" xr:uid="{00000000-0005-0000-0000-0000E1780000}"/>
    <cellStyle name="SAPBEXresData 4 3" xfId="3748" xr:uid="{00000000-0005-0000-0000-0000E2780000}"/>
    <cellStyle name="SAPBEXresData 4 3 2" xfId="13670" xr:uid="{00000000-0005-0000-0000-0000E3780000}"/>
    <cellStyle name="SAPBEXresData 4 3 2 2" xfId="37432" xr:uid="{00000000-0005-0000-0000-0000E4780000}"/>
    <cellStyle name="SAPBEXresData 4 3 2 3" xfId="44377" xr:uid="{00000000-0005-0000-0000-0000E5780000}"/>
    <cellStyle name="SAPBEXresData 4 3 2 4" xfId="50973" xr:uid="{00000000-0005-0000-0000-0000E6780000}"/>
    <cellStyle name="SAPBEXresData 4 3 3" xfId="20824" xr:uid="{00000000-0005-0000-0000-0000E7780000}"/>
    <cellStyle name="SAPBEXresData 4 3 4" xfId="27323" xr:uid="{00000000-0005-0000-0000-0000E8780000}"/>
    <cellStyle name="SAPBEXresData 4 3 5" xfId="33689" xr:uid="{00000000-0005-0000-0000-0000E9780000}"/>
    <cellStyle name="SAPBEXresData 4 3 6" xfId="40824" xr:uid="{00000000-0005-0000-0000-0000EA780000}"/>
    <cellStyle name="SAPBEXresData 4 3 7" xfId="54500" xr:uid="{00000000-0005-0000-0000-0000EB780000}"/>
    <cellStyle name="SAPBEXresData 4 30" xfId="11537" xr:uid="{00000000-0005-0000-0000-0000EC780000}"/>
    <cellStyle name="SAPBEXresData 4 30 2" xfId="18996" xr:uid="{00000000-0005-0000-0000-0000ED780000}"/>
    <cellStyle name="SAPBEXresData 4 30 3" xfId="25628" xr:uid="{00000000-0005-0000-0000-0000EE780000}"/>
    <cellStyle name="SAPBEXresData 4 31" xfId="9188" xr:uid="{00000000-0005-0000-0000-0000EF780000}"/>
    <cellStyle name="SAPBEXresData 4 32" xfId="11226" xr:uid="{00000000-0005-0000-0000-0000F0780000}"/>
    <cellStyle name="SAPBEXresData 4 33" xfId="32184" xr:uid="{00000000-0005-0000-0000-0000F1780000}"/>
    <cellStyle name="SAPBEXresData 4 34" xfId="32115" xr:uid="{00000000-0005-0000-0000-0000F2780000}"/>
    <cellStyle name="SAPBEXresData 4 35" xfId="48697" xr:uid="{00000000-0005-0000-0000-0000F3780000}"/>
    <cellStyle name="SAPBEXresData 4 4" xfId="4013" xr:uid="{00000000-0005-0000-0000-0000F4780000}"/>
    <cellStyle name="SAPBEXresData 4 4 2" xfId="13900" xr:uid="{00000000-0005-0000-0000-0000F5780000}"/>
    <cellStyle name="SAPBEXresData 4 4 2 2" xfId="37295" xr:uid="{00000000-0005-0000-0000-0000F6780000}"/>
    <cellStyle name="SAPBEXresData 4 4 2 3" xfId="44241" xr:uid="{00000000-0005-0000-0000-0000F7780000}"/>
    <cellStyle name="SAPBEXresData 4 4 2 4" xfId="52095" xr:uid="{00000000-0005-0000-0000-0000F8780000}"/>
    <cellStyle name="SAPBEXresData 4 4 3" xfId="20996" xr:uid="{00000000-0005-0000-0000-0000F9780000}"/>
    <cellStyle name="SAPBEXresData 4 4 4" xfId="27492" xr:uid="{00000000-0005-0000-0000-0000FA780000}"/>
    <cellStyle name="SAPBEXresData 4 4 5" xfId="33547" xr:uid="{00000000-0005-0000-0000-0000FB780000}"/>
    <cellStyle name="SAPBEXresData 4 4 6" xfId="40683" xr:uid="{00000000-0005-0000-0000-0000FC780000}"/>
    <cellStyle name="SAPBEXresData 4 4 7" xfId="51597" xr:uid="{00000000-0005-0000-0000-0000FD780000}"/>
    <cellStyle name="SAPBEXresData 4 5" xfId="4977" xr:uid="{00000000-0005-0000-0000-0000FE780000}"/>
    <cellStyle name="SAPBEXresData 4 5 2" xfId="14834" xr:uid="{00000000-0005-0000-0000-0000FF780000}"/>
    <cellStyle name="SAPBEXresData 4 5 2 2" xfId="37596" xr:uid="{00000000-0005-0000-0000-000000790000}"/>
    <cellStyle name="SAPBEXresData 4 5 2 3" xfId="44540" xr:uid="{00000000-0005-0000-0000-000001790000}"/>
    <cellStyle name="SAPBEXresData 4 5 2 4" xfId="51232" xr:uid="{00000000-0005-0000-0000-000002790000}"/>
    <cellStyle name="SAPBEXresData 4 5 3" xfId="21880" xr:uid="{00000000-0005-0000-0000-000003790000}"/>
    <cellStyle name="SAPBEXresData 4 5 4" xfId="28344" xr:uid="{00000000-0005-0000-0000-000004790000}"/>
    <cellStyle name="SAPBEXresData 4 5 5" xfId="33855" xr:uid="{00000000-0005-0000-0000-000005790000}"/>
    <cellStyle name="SAPBEXresData 4 5 6" xfId="40989" xr:uid="{00000000-0005-0000-0000-000006790000}"/>
    <cellStyle name="SAPBEXresData 4 5 7" xfId="51900" xr:uid="{00000000-0005-0000-0000-000007790000}"/>
    <cellStyle name="SAPBEXresData 4 6" xfId="4201" xr:uid="{00000000-0005-0000-0000-000008790000}"/>
    <cellStyle name="SAPBEXresData 4 6 2" xfId="14064" xr:uid="{00000000-0005-0000-0000-000009790000}"/>
    <cellStyle name="SAPBEXresData 4 6 2 2" xfId="37739" xr:uid="{00000000-0005-0000-0000-00000A790000}"/>
    <cellStyle name="SAPBEXresData 4 6 2 3" xfId="44683" xr:uid="{00000000-0005-0000-0000-00000B790000}"/>
    <cellStyle name="SAPBEXresData 4 6 2 4" xfId="48502" xr:uid="{00000000-0005-0000-0000-00000C790000}"/>
    <cellStyle name="SAPBEXresData 4 6 3" xfId="21126" xr:uid="{00000000-0005-0000-0000-00000D790000}"/>
    <cellStyle name="SAPBEXresData 4 6 4" xfId="27601" xr:uid="{00000000-0005-0000-0000-00000E790000}"/>
    <cellStyle name="SAPBEXresData 4 6 5" xfId="33998" xr:uid="{00000000-0005-0000-0000-00000F790000}"/>
    <cellStyle name="SAPBEXresData 4 6 6" xfId="41132" xr:uid="{00000000-0005-0000-0000-000010790000}"/>
    <cellStyle name="SAPBEXresData 4 6 7" xfId="50486" xr:uid="{00000000-0005-0000-0000-000011790000}"/>
    <cellStyle name="SAPBEXresData 4 7" xfId="4443" xr:uid="{00000000-0005-0000-0000-000012790000}"/>
    <cellStyle name="SAPBEXresData 4 7 2" xfId="14305" xr:uid="{00000000-0005-0000-0000-000013790000}"/>
    <cellStyle name="SAPBEXresData 4 7 2 2" xfId="37477" xr:uid="{00000000-0005-0000-0000-000014790000}"/>
    <cellStyle name="SAPBEXresData 4 7 2 3" xfId="44422" xr:uid="{00000000-0005-0000-0000-000015790000}"/>
    <cellStyle name="SAPBEXresData 4 7 2 4" xfId="47812" xr:uid="{00000000-0005-0000-0000-000016790000}"/>
    <cellStyle name="SAPBEXresData 4 7 3" xfId="21363" xr:uid="{00000000-0005-0000-0000-000017790000}"/>
    <cellStyle name="SAPBEXresData 4 7 4" xfId="27837" xr:uid="{00000000-0005-0000-0000-000018790000}"/>
    <cellStyle name="SAPBEXresData 4 7 5" xfId="33736" xr:uid="{00000000-0005-0000-0000-000019790000}"/>
    <cellStyle name="SAPBEXresData 4 7 6" xfId="40871" xr:uid="{00000000-0005-0000-0000-00001A790000}"/>
    <cellStyle name="SAPBEXresData 4 7 7" xfId="52670" xr:uid="{00000000-0005-0000-0000-00001B790000}"/>
    <cellStyle name="SAPBEXresData 4 8" xfId="4254" xr:uid="{00000000-0005-0000-0000-00001C790000}"/>
    <cellStyle name="SAPBEXresData 4 8 2" xfId="14117" xr:uid="{00000000-0005-0000-0000-00001D790000}"/>
    <cellStyle name="SAPBEXresData 4 8 2 2" xfId="38344" xr:uid="{00000000-0005-0000-0000-00001E790000}"/>
    <cellStyle name="SAPBEXresData 4 8 2 3" xfId="45262" xr:uid="{00000000-0005-0000-0000-00001F790000}"/>
    <cellStyle name="SAPBEXresData 4 8 2 4" xfId="49688" xr:uid="{00000000-0005-0000-0000-000020790000}"/>
    <cellStyle name="SAPBEXresData 4 8 3" xfId="21179" xr:uid="{00000000-0005-0000-0000-000021790000}"/>
    <cellStyle name="SAPBEXresData 4 8 4" xfId="27653" xr:uid="{00000000-0005-0000-0000-000022790000}"/>
    <cellStyle name="SAPBEXresData 4 8 5" xfId="34678" xr:uid="{00000000-0005-0000-0000-000023790000}"/>
    <cellStyle name="SAPBEXresData 4 8 6" xfId="41716" xr:uid="{00000000-0005-0000-0000-000024790000}"/>
    <cellStyle name="SAPBEXresData 4 8 7" xfId="49027" xr:uid="{00000000-0005-0000-0000-000025790000}"/>
    <cellStyle name="SAPBEXresData 4 9" xfId="4238" xr:uid="{00000000-0005-0000-0000-000026790000}"/>
    <cellStyle name="SAPBEXresData 4 9 2" xfId="14101" xr:uid="{00000000-0005-0000-0000-000027790000}"/>
    <cellStyle name="SAPBEXresData 4 9 2 2" xfId="38339" xr:uid="{00000000-0005-0000-0000-000028790000}"/>
    <cellStyle name="SAPBEXresData 4 9 2 3" xfId="45257" xr:uid="{00000000-0005-0000-0000-000029790000}"/>
    <cellStyle name="SAPBEXresData 4 9 2 4" xfId="48454" xr:uid="{00000000-0005-0000-0000-00002A790000}"/>
    <cellStyle name="SAPBEXresData 4 9 3" xfId="21163" xr:uid="{00000000-0005-0000-0000-00002B790000}"/>
    <cellStyle name="SAPBEXresData 4 9 4" xfId="27638" xr:uid="{00000000-0005-0000-0000-00002C790000}"/>
    <cellStyle name="SAPBEXresData 4 9 5" xfId="34673" xr:uid="{00000000-0005-0000-0000-00002D790000}"/>
    <cellStyle name="SAPBEXresData 4 9 6" xfId="41711" xr:uid="{00000000-0005-0000-0000-00002E790000}"/>
    <cellStyle name="SAPBEXresData 4 9 7" xfId="51370" xr:uid="{00000000-0005-0000-0000-00002F790000}"/>
    <cellStyle name="SAPBEXresData 5" xfId="627" xr:uid="{00000000-0005-0000-0000-000030790000}"/>
    <cellStyle name="SAPBEXresData 5 2" xfId="2574" xr:uid="{00000000-0005-0000-0000-000031790000}"/>
    <cellStyle name="SAPBEXresData 5 2 2" xfId="12809" xr:uid="{00000000-0005-0000-0000-000032790000}"/>
    <cellStyle name="SAPBEXresData 5 2 2 2" xfId="20215" xr:uid="{00000000-0005-0000-0000-000033790000}"/>
    <cellStyle name="SAPBEXresData 5 2 2 3" xfId="26826" xr:uid="{00000000-0005-0000-0000-000034790000}"/>
    <cellStyle name="SAPBEXresData 5 2 3" xfId="10446" xr:uid="{00000000-0005-0000-0000-000035790000}"/>
    <cellStyle name="SAPBEXresData 5 2 4" xfId="11280" xr:uid="{00000000-0005-0000-0000-000036790000}"/>
    <cellStyle name="SAPBEXresData 5 2 5" xfId="11238" xr:uid="{00000000-0005-0000-0000-000037790000}"/>
    <cellStyle name="SAPBEXresData 5 2 6" xfId="38333" xr:uid="{00000000-0005-0000-0000-000038790000}"/>
    <cellStyle name="SAPBEXresData 5 2 7" xfId="45251" xr:uid="{00000000-0005-0000-0000-000039790000}"/>
    <cellStyle name="SAPBEXresData 5 2 8" xfId="50220" xr:uid="{00000000-0005-0000-0000-00003A790000}"/>
    <cellStyle name="SAPBEXresData 5 3" xfId="11649" xr:uid="{00000000-0005-0000-0000-00003B790000}"/>
    <cellStyle name="SAPBEXresData 5 3 2" xfId="19108" xr:uid="{00000000-0005-0000-0000-00003C790000}"/>
    <cellStyle name="SAPBEXresData 5 3 3" xfId="25740" xr:uid="{00000000-0005-0000-0000-00003D790000}"/>
    <cellStyle name="SAPBEXresData 5 4" xfId="9380" xr:uid="{00000000-0005-0000-0000-00003E790000}"/>
    <cellStyle name="SAPBEXresData 5 5" xfId="13991" xr:uid="{00000000-0005-0000-0000-00003F790000}"/>
    <cellStyle name="SAPBEXresData 5 6" xfId="34667" xr:uid="{00000000-0005-0000-0000-000040790000}"/>
    <cellStyle name="SAPBEXresData 5 7" xfId="41705" xr:uid="{00000000-0005-0000-0000-000041790000}"/>
    <cellStyle name="SAPBEXresData 5 8" xfId="51974" xr:uid="{00000000-0005-0000-0000-000042790000}"/>
    <cellStyle name="SAPBEXresData 6" xfId="890" xr:uid="{00000000-0005-0000-0000-000043790000}"/>
    <cellStyle name="SAPBEXresData 6 2" xfId="10596" xr:uid="{00000000-0005-0000-0000-000044790000}"/>
    <cellStyle name="SAPBEXresData 6 2 2" xfId="12358" xr:uid="{00000000-0005-0000-0000-000045790000}"/>
    <cellStyle name="SAPBEXresData 6 2 3" xfId="18962" xr:uid="{00000000-0005-0000-0000-000046790000}"/>
    <cellStyle name="SAPBEXresData 6 2 4" xfId="37755" xr:uid="{00000000-0005-0000-0000-000047790000}"/>
    <cellStyle name="SAPBEXresData 6 2 5" xfId="44699" xr:uid="{00000000-0005-0000-0000-000048790000}"/>
    <cellStyle name="SAPBEXresData 6 2 6" xfId="48435" xr:uid="{00000000-0005-0000-0000-000049790000}"/>
    <cellStyle name="SAPBEXresData 6 3" xfId="11769" xr:uid="{00000000-0005-0000-0000-00004A790000}"/>
    <cellStyle name="SAPBEXresData 6 3 2" xfId="19228" xr:uid="{00000000-0005-0000-0000-00004B790000}"/>
    <cellStyle name="SAPBEXresData 6 3 3" xfId="25860" xr:uid="{00000000-0005-0000-0000-00004C790000}"/>
    <cellStyle name="SAPBEXresData 6 4" xfId="9590" xr:uid="{00000000-0005-0000-0000-00004D790000}"/>
    <cellStyle name="SAPBEXresData 6 5" xfId="11288" xr:uid="{00000000-0005-0000-0000-00004E790000}"/>
    <cellStyle name="SAPBEXresData 6 6" xfId="34014" xr:uid="{00000000-0005-0000-0000-00004F790000}"/>
    <cellStyle name="SAPBEXresData 6 7" xfId="41148" xr:uid="{00000000-0005-0000-0000-000050790000}"/>
    <cellStyle name="SAPBEXresData 6 8" xfId="53981" xr:uid="{00000000-0005-0000-0000-000051790000}"/>
    <cellStyle name="SAPBEXresData 7" xfId="1140" xr:uid="{00000000-0005-0000-0000-000052790000}"/>
    <cellStyle name="SAPBEXresData 7 2" xfId="10770" xr:uid="{00000000-0005-0000-0000-000053790000}"/>
    <cellStyle name="SAPBEXresData 7 2 2" xfId="13725" xr:uid="{00000000-0005-0000-0000-000054790000}"/>
    <cellStyle name="SAPBEXresData 7 2 3" xfId="38703" xr:uid="{00000000-0005-0000-0000-000055790000}"/>
    <cellStyle name="SAPBEXresData 7 2 4" xfId="45621" xr:uid="{00000000-0005-0000-0000-000056790000}"/>
    <cellStyle name="SAPBEXresData 7 2 5" xfId="48566" xr:uid="{00000000-0005-0000-0000-000057790000}"/>
    <cellStyle name="SAPBEXresData 7 3" xfId="11925" xr:uid="{00000000-0005-0000-0000-000058790000}"/>
    <cellStyle name="SAPBEXresData 7 3 2" xfId="19384" xr:uid="{00000000-0005-0000-0000-000059790000}"/>
    <cellStyle name="SAPBEXresData 7 3 3" xfId="26012" xr:uid="{00000000-0005-0000-0000-00005A790000}"/>
    <cellStyle name="SAPBEXresData 7 4" xfId="9808" xr:uid="{00000000-0005-0000-0000-00005B790000}"/>
    <cellStyle name="SAPBEXresData 7 5" xfId="11479" xr:uid="{00000000-0005-0000-0000-00005C790000}"/>
    <cellStyle name="SAPBEXresData 7 6" xfId="35038" xr:uid="{00000000-0005-0000-0000-00005D790000}"/>
    <cellStyle name="SAPBEXresData 7 7" xfId="42075" xr:uid="{00000000-0005-0000-0000-00005E790000}"/>
    <cellStyle name="SAPBEXresData 7 8" xfId="54088" xr:uid="{00000000-0005-0000-0000-00005F790000}"/>
    <cellStyle name="SAPBEXresData 8" xfId="1278" xr:uid="{00000000-0005-0000-0000-000060790000}"/>
    <cellStyle name="SAPBEXresData 8 2" xfId="10150" xr:uid="{00000000-0005-0000-0000-000061790000}"/>
    <cellStyle name="SAPBEXresData 8 2 2" xfId="9547" xr:uid="{00000000-0005-0000-0000-000062790000}"/>
    <cellStyle name="SAPBEXresData 8 2 3" xfId="38721" xr:uid="{00000000-0005-0000-0000-000063790000}"/>
    <cellStyle name="SAPBEXresData 8 2 4" xfId="45639" xr:uid="{00000000-0005-0000-0000-000064790000}"/>
    <cellStyle name="SAPBEXresData 8 2 5" xfId="48758" xr:uid="{00000000-0005-0000-0000-000065790000}"/>
    <cellStyle name="SAPBEXresData 8 3" xfId="10905" xr:uid="{00000000-0005-0000-0000-000066790000}"/>
    <cellStyle name="SAPBEXresData 8 3 2" xfId="9028" xr:uid="{00000000-0005-0000-0000-000067790000}"/>
    <cellStyle name="SAPBEXresData 8 4" xfId="12051" xr:uid="{00000000-0005-0000-0000-000068790000}"/>
    <cellStyle name="SAPBEXresData 8 4 2" xfId="19510" xr:uid="{00000000-0005-0000-0000-000069790000}"/>
    <cellStyle name="SAPBEXresData 8 4 3" xfId="26135" xr:uid="{00000000-0005-0000-0000-00006A790000}"/>
    <cellStyle name="SAPBEXresData 8 5" xfId="9945" xr:uid="{00000000-0005-0000-0000-00006B790000}"/>
    <cellStyle name="SAPBEXresData 8 6" xfId="13196" xr:uid="{00000000-0005-0000-0000-00006C790000}"/>
    <cellStyle name="SAPBEXresData 8 7" xfId="35056" xr:uid="{00000000-0005-0000-0000-00006D790000}"/>
    <cellStyle name="SAPBEXresData 8 8" xfId="42093" xr:uid="{00000000-0005-0000-0000-00006E790000}"/>
    <cellStyle name="SAPBEXresData 8 9" xfId="51650" xr:uid="{00000000-0005-0000-0000-00006F790000}"/>
    <cellStyle name="SAPBEXresData 9" xfId="1477" xr:uid="{00000000-0005-0000-0000-000070790000}"/>
    <cellStyle name="SAPBEXresData 9 2" xfId="12138" xr:uid="{00000000-0005-0000-0000-000071790000}"/>
    <cellStyle name="SAPBEXresData 9 2 2" xfId="19597" xr:uid="{00000000-0005-0000-0000-000072790000}"/>
    <cellStyle name="SAPBEXresData 9 2 3" xfId="26220" xr:uid="{00000000-0005-0000-0000-000073790000}"/>
    <cellStyle name="SAPBEXresData 9 2 4" xfId="39274" xr:uid="{00000000-0005-0000-0000-000074790000}"/>
    <cellStyle name="SAPBEXresData 9 2 5" xfId="46192" xr:uid="{00000000-0005-0000-0000-000075790000}"/>
    <cellStyle name="SAPBEXresData 9 2 6" xfId="48987" xr:uid="{00000000-0005-0000-0000-000076790000}"/>
    <cellStyle name="SAPBEXresData 9 3" xfId="11029" xr:uid="{00000000-0005-0000-0000-000077790000}"/>
    <cellStyle name="SAPBEXresData 9 4" xfId="18683" xr:uid="{00000000-0005-0000-0000-000078790000}"/>
    <cellStyle name="SAPBEXresData 9 5" xfId="35638" xr:uid="{00000000-0005-0000-0000-000079790000}"/>
    <cellStyle name="SAPBEXresData 9 6" xfId="42646" xr:uid="{00000000-0005-0000-0000-00007A790000}"/>
    <cellStyle name="SAPBEXresData 9 7" xfId="52824" xr:uid="{00000000-0005-0000-0000-00007B790000}"/>
    <cellStyle name="SAPBEXresDataEmph" xfId="277" xr:uid="{00000000-0005-0000-0000-00007C790000}"/>
    <cellStyle name="SAPBEXresDataEmph 10" xfId="1905" xr:uid="{00000000-0005-0000-0000-00007D790000}"/>
    <cellStyle name="SAPBEXresDataEmph 10 2" xfId="12259" xr:uid="{00000000-0005-0000-0000-00007E790000}"/>
    <cellStyle name="SAPBEXresDataEmph 10 2 2" xfId="19718" xr:uid="{00000000-0005-0000-0000-00007F790000}"/>
    <cellStyle name="SAPBEXresDataEmph 10 2 3" xfId="26341" xr:uid="{00000000-0005-0000-0000-000080790000}"/>
    <cellStyle name="SAPBEXresDataEmph 10 2 4" xfId="40343" xr:uid="{00000000-0005-0000-0000-000081790000}"/>
    <cellStyle name="SAPBEXresDataEmph 10 2 5" xfId="47261" xr:uid="{00000000-0005-0000-0000-000082790000}"/>
    <cellStyle name="SAPBEXresDataEmph 10 2 6" xfId="47967" xr:uid="{00000000-0005-0000-0000-000083790000}"/>
    <cellStyle name="SAPBEXresDataEmph 10 3" xfId="11327" xr:uid="{00000000-0005-0000-0000-000084790000}"/>
    <cellStyle name="SAPBEXresDataEmph 10 4" xfId="18862" xr:uid="{00000000-0005-0000-0000-000085790000}"/>
    <cellStyle name="SAPBEXresDataEmph 10 5" xfId="36759" xr:uid="{00000000-0005-0000-0000-000086790000}"/>
    <cellStyle name="SAPBEXresDataEmph 10 6" xfId="43715" xr:uid="{00000000-0005-0000-0000-000087790000}"/>
    <cellStyle name="SAPBEXresDataEmph 10 7" xfId="51286" xr:uid="{00000000-0005-0000-0000-000088790000}"/>
    <cellStyle name="SAPBEXresDataEmph 11" xfId="2118" xr:uid="{00000000-0005-0000-0000-000089790000}"/>
    <cellStyle name="SAPBEXresDataEmph 11 2" xfId="12382" xr:uid="{00000000-0005-0000-0000-00008A790000}"/>
    <cellStyle name="SAPBEXresDataEmph 11 2 2" xfId="19839" xr:uid="{00000000-0005-0000-0000-00008B790000}"/>
    <cellStyle name="SAPBEXresDataEmph 11 2 3" xfId="26461" xr:uid="{00000000-0005-0000-0000-00008C790000}"/>
    <cellStyle name="SAPBEXresDataEmph 11 3" xfId="10254" xr:uid="{00000000-0005-0000-0000-00008D790000}"/>
    <cellStyle name="SAPBEXresDataEmph 11 4" xfId="11408" xr:uid="{00000000-0005-0000-0000-00008E790000}"/>
    <cellStyle name="SAPBEXresDataEmph 11 5" xfId="13287" xr:uid="{00000000-0005-0000-0000-00008F790000}"/>
    <cellStyle name="SAPBEXresDataEmph 11 6" xfId="37013" xr:uid="{00000000-0005-0000-0000-000090790000}"/>
    <cellStyle name="SAPBEXresDataEmph 11 7" xfId="43959" xr:uid="{00000000-0005-0000-0000-000091790000}"/>
    <cellStyle name="SAPBEXresDataEmph 11 8" xfId="54345" xr:uid="{00000000-0005-0000-0000-000092790000}"/>
    <cellStyle name="SAPBEXresDataEmph 12" xfId="2273" xr:uid="{00000000-0005-0000-0000-000093790000}"/>
    <cellStyle name="SAPBEXresDataEmph 12 2" xfId="12526" xr:uid="{00000000-0005-0000-0000-000094790000}"/>
    <cellStyle name="SAPBEXresDataEmph 12 3" xfId="19963" xr:uid="{00000000-0005-0000-0000-000095790000}"/>
    <cellStyle name="SAPBEXresDataEmph 12 4" xfId="26581" xr:uid="{00000000-0005-0000-0000-000096790000}"/>
    <cellStyle name="SAPBEXresDataEmph 13" xfId="2434" xr:uid="{00000000-0005-0000-0000-000097790000}"/>
    <cellStyle name="SAPBEXresDataEmph 13 2" xfId="12674" xr:uid="{00000000-0005-0000-0000-000098790000}"/>
    <cellStyle name="SAPBEXresDataEmph 13 3" xfId="20086" xr:uid="{00000000-0005-0000-0000-000099790000}"/>
    <cellStyle name="SAPBEXresDataEmph 13 4" xfId="26701" xr:uid="{00000000-0005-0000-0000-00009A790000}"/>
    <cellStyle name="SAPBEXresDataEmph 14" xfId="3440" xr:uid="{00000000-0005-0000-0000-00009B790000}"/>
    <cellStyle name="SAPBEXresDataEmph 14 2" xfId="13391" xr:uid="{00000000-0005-0000-0000-00009C790000}"/>
    <cellStyle name="SAPBEXresDataEmph 14 3" xfId="20562" xr:uid="{00000000-0005-0000-0000-00009D790000}"/>
    <cellStyle name="SAPBEXresDataEmph 14 4" xfId="27070" xr:uid="{00000000-0005-0000-0000-00009E790000}"/>
    <cellStyle name="SAPBEXresDataEmph 15" xfId="3607" xr:uid="{00000000-0005-0000-0000-00009F790000}"/>
    <cellStyle name="SAPBEXresDataEmph 15 2" xfId="13532" xr:uid="{00000000-0005-0000-0000-0000A0790000}"/>
    <cellStyle name="SAPBEXresDataEmph 15 3" xfId="20694" xr:uid="{00000000-0005-0000-0000-0000A1790000}"/>
    <cellStyle name="SAPBEXresDataEmph 15 4" xfId="27193" xr:uid="{00000000-0005-0000-0000-0000A2790000}"/>
    <cellStyle name="SAPBEXresDataEmph 16" xfId="4309" xr:uid="{00000000-0005-0000-0000-0000A3790000}"/>
    <cellStyle name="SAPBEXresDataEmph 16 2" xfId="14172" xr:uid="{00000000-0005-0000-0000-0000A4790000}"/>
    <cellStyle name="SAPBEXresDataEmph 16 3" xfId="21234" xr:uid="{00000000-0005-0000-0000-0000A5790000}"/>
    <cellStyle name="SAPBEXresDataEmph 16 4" xfId="27708" xr:uid="{00000000-0005-0000-0000-0000A6790000}"/>
    <cellStyle name="SAPBEXresDataEmph 17" xfId="4338" xr:uid="{00000000-0005-0000-0000-0000A7790000}"/>
    <cellStyle name="SAPBEXresDataEmph 17 2" xfId="14200" xr:uid="{00000000-0005-0000-0000-0000A8790000}"/>
    <cellStyle name="SAPBEXresDataEmph 17 3" xfId="21261" xr:uid="{00000000-0005-0000-0000-0000A9790000}"/>
    <cellStyle name="SAPBEXresDataEmph 17 4" xfId="27735" xr:uid="{00000000-0005-0000-0000-0000AA790000}"/>
    <cellStyle name="SAPBEXresDataEmph 18" xfId="4777" xr:uid="{00000000-0005-0000-0000-0000AB790000}"/>
    <cellStyle name="SAPBEXresDataEmph 18 2" xfId="14639" xr:uid="{00000000-0005-0000-0000-0000AC790000}"/>
    <cellStyle name="SAPBEXresDataEmph 18 3" xfId="21688" xr:uid="{00000000-0005-0000-0000-0000AD790000}"/>
    <cellStyle name="SAPBEXresDataEmph 18 4" xfId="28157" xr:uid="{00000000-0005-0000-0000-0000AE790000}"/>
    <cellStyle name="SAPBEXresDataEmph 19" xfId="4932" xr:uid="{00000000-0005-0000-0000-0000AF790000}"/>
    <cellStyle name="SAPBEXresDataEmph 19 2" xfId="14789" xr:uid="{00000000-0005-0000-0000-0000B0790000}"/>
    <cellStyle name="SAPBEXresDataEmph 19 3" xfId="21837" xr:uid="{00000000-0005-0000-0000-0000B1790000}"/>
    <cellStyle name="SAPBEXresDataEmph 19 4" xfId="28302" xr:uid="{00000000-0005-0000-0000-0000B2790000}"/>
    <cellStyle name="SAPBEXresDataEmph 2" xfId="513" xr:uid="{00000000-0005-0000-0000-0000B3790000}"/>
    <cellStyle name="SAPBEXresDataEmph 2 10" xfId="2498" xr:uid="{00000000-0005-0000-0000-0000B4790000}"/>
    <cellStyle name="SAPBEXresDataEmph 2 10 2" xfId="12737" xr:uid="{00000000-0005-0000-0000-0000B5790000}"/>
    <cellStyle name="SAPBEXresDataEmph 2 10 3" xfId="20146" xr:uid="{00000000-0005-0000-0000-0000B6790000}"/>
    <cellStyle name="SAPBEXresDataEmph 2 10 4" xfId="26760" xr:uid="{00000000-0005-0000-0000-0000B7790000}"/>
    <cellStyle name="SAPBEXresDataEmph 2 11" xfId="3504" xr:uid="{00000000-0005-0000-0000-0000B8790000}"/>
    <cellStyle name="SAPBEXresDataEmph 2 11 2" xfId="13453" xr:uid="{00000000-0005-0000-0000-0000B9790000}"/>
    <cellStyle name="SAPBEXresDataEmph 2 11 3" xfId="20622" xr:uid="{00000000-0005-0000-0000-0000BA790000}"/>
    <cellStyle name="SAPBEXresDataEmph 2 11 4" xfId="27129" xr:uid="{00000000-0005-0000-0000-0000BB790000}"/>
    <cellStyle name="SAPBEXresDataEmph 2 12" xfId="3673" xr:uid="{00000000-0005-0000-0000-0000BC790000}"/>
    <cellStyle name="SAPBEXresDataEmph 2 12 2" xfId="13598" xr:uid="{00000000-0005-0000-0000-0000BD790000}"/>
    <cellStyle name="SAPBEXresDataEmph 2 12 3" xfId="20759" xr:uid="{00000000-0005-0000-0000-0000BE790000}"/>
    <cellStyle name="SAPBEXresDataEmph 2 12 4" xfId="27258" xr:uid="{00000000-0005-0000-0000-0000BF790000}"/>
    <cellStyle name="SAPBEXresDataEmph 2 13" xfId="4413" xr:uid="{00000000-0005-0000-0000-0000C0790000}"/>
    <cellStyle name="SAPBEXresDataEmph 2 13 2" xfId="14275" xr:uid="{00000000-0005-0000-0000-0000C1790000}"/>
    <cellStyle name="SAPBEXresDataEmph 2 13 3" xfId="21335" xr:uid="{00000000-0005-0000-0000-0000C2790000}"/>
    <cellStyle name="SAPBEXresDataEmph 2 13 4" xfId="27809" xr:uid="{00000000-0005-0000-0000-0000C3790000}"/>
    <cellStyle name="SAPBEXresDataEmph 2 14" xfId="5288" xr:uid="{00000000-0005-0000-0000-0000C4790000}"/>
    <cellStyle name="SAPBEXresDataEmph 2 14 2" xfId="15145" xr:uid="{00000000-0005-0000-0000-0000C5790000}"/>
    <cellStyle name="SAPBEXresDataEmph 2 14 3" xfId="22187" xr:uid="{00000000-0005-0000-0000-0000C6790000}"/>
    <cellStyle name="SAPBEXresDataEmph 2 14 4" xfId="28650" xr:uid="{00000000-0005-0000-0000-0000C7790000}"/>
    <cellStyle name="SAPBEXresDataEmph 2 15" xfId="4265" xr:uid="{00000000-0005-0000-0000-0000C8790000}"/>
    <cellStyle name="SAPBEXresDataEmph 2 15 2" xfId="14128" xr:uid="{00000000-0005-0000-0000-0000C9790000}"/>
    <cellStyle name="SAPBEXresDataEmph 2 15 3" xfId="21190" xr:uid="{00000000-0005-0000-0000-0000CA790000}"/>
    <cellStyle name="SAPBEXresDataEmph 2 15 4" xfId="27664" xr:uid="{00000000-0005-0000-0000-0000CB790000}"/>
    <cellStyle name="SAPBEXresDataEmph 2 16" xfId="5382" xr:uid="{00000000-0005-0000-0000-0000CC790000}"/>
    <cellStyle name="SAPBEXresDataEmph 2 16 2" xfId="15239" xr:uid="{00000000-0005-0000-0000-0000CD790000}"/>
    <cellStyle name="SAPBEXresDataEmph 2 16 3" xfId="22280" xr:uid="{00000000-0005-0000-0000-0000CE790000}"/>
    <cellStyle name="SAPBEXresDataEmph 2 16 4" xfId="28742" xr:uid="{00000000-0005-0000-0000-0000CF790000}"/>
    <cellStyle name="SAPBEXresDataEmph 2 17" xfId="5765" xr:uid="{00000000-0005-0000-0000-0000D0790000}"/>
    <cellStyle name="SAPBEXresDataEmph 2 17 2" xfId="15619" xr:uid="{00000000-0005-0000-0000-0000D1790000}"/>
    <cellStyle name="SAPBEXresDataEmph 2 17 3" xfId="22647" xr:uid="{00000000-0005-0000-0000-0000D2790000}"/>
    <cellStyle name="SAPBEXresDataEmph 2 17 4" xfId="29108" xr:uid="{00000000-0005-0000-0000-0000D3790000}"/>
    <cellStyle name="SAPBEXresDataEmph 2 18" xfId="7199" xr:uid="{00000000-0005-0000-0000-0000D4790000}"/>
    <cellStyle name="SAPBEXresDataEmph 2 18 2" xfId="16988" xr:uid="{00000000-0005-0000-0000-0000D5790000}"/>
    <cellStyle name="SAPBEXresDataEmph 2 18 3" xfId="23950" xr:uid="{00000000-0005-0000-0000-0000D6790000}"/>
    <cellStyle name="SAPBEXresDataEmph 2 18 4" xfId="30384" xr:uid="{00000000-0005-0000-0000-0000D7790000}"/>
    <cellStyle name="SAPBEXresDataEmph 2 19" xfId="7225" xr:uid="{00000000-0005-0000-0000-0000D8790000}"/>
    <cellStyle name="SAPBEXresDataEmph 2 19 2" xfId="17014" xr:uid="{00000000-0005-0000-0000-0000D9790000}"/>
    <cellStyle name="SAPBEXresDataEmph 2 19 3" xfId="23975" xr:uid="{00000000-0005-0000-0000-0000DA790000}"/>
    <cellStyle name="SAPBEXresDataEmph 2 19 4" xfId="30408" xr:uid="{00000000-0005-0000-0000-0000DB790000}"/>
    <cellStyle name="SAPBEXresDataEmph 2 2" xfId="690" xr:uid="{00000000-0005-0000-0000-0000DC790000}"/>
    <cellStyle name="SAPBEXresDataEmph 2 2 10" xfId="5450" xr:uid="{00000000-0005-0000-0000-0000DD790000}"/>
    <cellStyle name="SAPBEXresDataEmph 2 2 10 2" xfId="15307" xr:uid="{00000000-0005-0000-0000-0000DE790000}"/>
    <cellStyle name="SAPBEXresDataEmph 2 2 10 2 2" xfId="38551" xr:uid="{00000000-0005-0000-0000-0000DF790000}"/>
    <cellStyle name="SAPBEXresDataEmph 2 2 10 2 3" xfId="45469" xr:uid="{00000000-0005-0000-0000-0000E0790000}"/>
    <cellStyle name="SAPBEXresDataEmph 2 2 10 2 4" xfId="48723" xr:uid="{00000000-0005-0000-0000-0000E1790000}"/>
    <cellStyle name="SAPBEXresDataEmph 2 2 10 3" xfId="22347" xr:uid="{00000000-0005-0000-0000-0000E2790000}"/>
    <cellStyle name="SAPBEXresDataEmph 2 2 10 4" xfId="28809" xr:uid="{00000000-0005-0000-0000-0000E3790000}"/>
    <cellStyle name="SAPBEXresDataEmph 2 2 10 5" xfId="34885" xr:uid="{00000000-0005-0000-0000-0000E4790000}"/>
    <cellStyle name="SAPBEXresDataEmph 2 2 10 6" xfId="41923" xr:uid="{00000000-0005-0000-0000-0000E5790000}"/>
    <cellStyle name="SAPBEXresDataEmph 2 2 10 7" xfId="53794" xr:uid="{00000000-0005-0000-0000-0000E6790000}"/>
    <cellStyle name="SAPBEXresDataEmph 2 2 11" xfId="6706" xr:uid="{00000000-0005-0000-0000-0000E7790000}"/>
    <cellStyle name="SAPBEXresDataEmph 2 2 11 2" xfId="16549" xr:uid="{00000000-0005-0000-0000-0000E8790000}"/>
    <cellStyle name="SAPBEXresDataEmph 2 2 11 2 2" xfId="39076" xr:uid="{00000000-0005-0000-0000-0000E9790000}"/>
    <cellStyle name="SAPBEXresDataEmph 2 2 11 2 3" xfId="45994" xr:uid="{00000000-0005-0000-0000-0000EA790000}"/>
    <cellStyle name="SAPBEXresDataEmph 2 2 11 2 4" xfId="50075" xr:uid="{00000000-0005-0000-0000-0000EB790000}"/>
    <cellStyle name="SAPBEXresDataEmph 2 2 11 3" xfId="23552" xr:uid="{00000000-0005-0000-0000-0000EC790000}"/>
    <cellStyle name="SAPBEXresDataEmph 2 2 11 4" xfId="30000" xr:uid="{00000000-0005-0000-0000-0000ED790000}"/>
    <cellStyle name="SAPBEXresDataEmph 2 2 11 5" xfId="35413" xr:uid="{00000000-0005-0000-0000-0000EE790000}"/>
    <cellStyle name="SAPBEXresDataEmph 2 2 11 6" xfId="42448" xr:uid="{00000000-0005-0000-0000-0000EF790000}"/>
    <cellStyle name="SAPBEXresDataEmph 2 2 11 7" xfId="50911" xr:uid="{00000000-0005-0000-0000-0000F0790000}"/>
    <cellStyle name="SAPBEXresDataEmph 2 2 12" xfId="6965" xr:uid="{00000000-0005-0000-0000-0000F1790000}"/>
    <cellStyle name="SAPBEXresDataEmph 2 2 12 2" xfId="16755" xr:uid="{00000000-0005-0000-0000-0000F2790000}"/>
    <cellStyle name="SAPBEXresDataEmph 2 2 12 2 2" xfId="38953" xr:uid="{00000000-0005-0000-0000-0000F3790000}"/>
    <cellStyle name="SAPBEXresDataEmph 2 2 12 2 3" xfId="45871" xr:uid="{00000000-0005-0000-0000-0000F4790000}"/>
    <cellStyle name="SAPBEXresDataEmph 2 2 12 2 4" xfId="50126" xr:uid="{00000000-0005-0000-0000-0000F5790000}"/>
    <cellStyle name="SAPBEXresDataEmph 2 2 12 3" xfId="23723" xr:uid="{00000000-0005-0000-0000-0000F6790000}"/>
    <cellStyle name="SAPBEXresDataEmph 2 2 12 4" xfId="30159" xr:uid="{00000000-0005-0000-0000-0000F7790000}"/>
    <cellStyle name="SAPBEXresDataEmph 2 2 12 5" xfId="35290" xr:uid="{00000000-0005-0000-0000-0000F8790000}"/>
    <cellStyle name="SAPBEXresDataEmph 2 2 12 6" xfId="42325" xr:uid="{00000000-0005-0000-0000-0000F9790000}"/>
    <cellStyle name="SAPBEXresDataEmph 2 2 12 7" xfId="50543" xr:uid="{00000000-0005-0000-0000-0000FA790000}"/>
    <cellStyle name="SAPBEXresDataEmph 2 2 13" xfId="6354" xr:uid="{00000000-0005-0000-0000-0000FB790000}"/>
    <cellStyle name="SAPBEXresDataEmph 2 2 13 2" xfId="16199" xr:uid="{00000000-0005-0000-0000-0000FC790000}"/>
    <cellStyle name="SAPBEXresDataEmph 2 2 13 2 2" xfId="39956" xr:uid="{00000000-0005-0000-0000-0000FD790000}"/>
    <cellStyle name="SAPBEXresDataEmph 2 2 13 2 3" xfId="46874" xr:uid="{00000000-0005-0000-0000-0000FE790000}"/>
    <cellStyle name="SAPBEXresDataEmph 2 2 13 2 4" xfId="48257" xr:uid="{00000000-0005-0000-0000-0000FF790000}"/>
    <cellStyle name="SAPBEXresDataEmph 2 2 13 3" xfId="23206" xr:uid="{00000000-0005-0000-0000-0000007A0000}"/>
    <cellStyle name="SAPBEXresDataEmph 2 2 13 4" xfId="29660" xr:uid="{00000000-0005-0000-0000-0000017A0000}"/>
    <cellStyle name="SAPBEXresDataEmph 2 2 13 5" xfId="36345" xr:uid="{00000000-0005-0000-0000-0000027A0000}"/>
    <cellStyle name="SAPBEXresDataEmph 2 2 13 6" xfId="43328" xr:uid="{00000000-0005-0000-0000-0000037A0000}"/>
    <cellStyle name="SAPBEXresDataEmph 2 2 13 7" xfId="52418" xr:uid="{00000000-0005-0000-0000-0000047A0000}"/>
    <cellStyle name="SAPBEXresDataEmph 2 2 14" xfId="5493" xr:uid="{00000000-0005-0000-0000-0000057A0000}"/>
    <cellStyle name="SAPBEXresDataEmph 2 2 14 2" xfId="15349" xr:uid="{00000000-0005-0000-0000-0000067A0000}"/>
    <cellStyle name="SAPBEXresDataEmph 2 2 14 2 2" xfId="40072" xr:uid="{00000000-0005-0000-0000-0000077A0000}"/>
    <cellStyle name="SAPBEXresDataEmph 2 2 14 2 3" xfId="46990" xr:uid="{00000000-0005-0000-0000-0000087A0000}"/>
    <cellStyle name="SAPBEXresDataEmph 2 2 14 2 4" xfId="52136" xr:uid="{00000000-0005-0000-0000-0000097A0000}"/>
    <cellStyle name="SAPBEXresDataEmph 2 2 14 3" xfId="22386" xr:uid="{00000000-0005-0000-0000-00000A7A0000}"/>
    <cellStyle name="SAPBEXresDataEmph 2 2 14 4" xfId="28848" xr:uid="{00000000-0005-0000-0000-00000B7A0000}"/>
    <cellStyle name="SAPBEXresDataEmph 2 2 14 5" xfId="36487" xr:uid="{00000000-0005-0000-0000-00000C7A0000}"/>
    <cellStyle name="SAPBEXresDataEmph 2 2 14 6" xfId="43444" xr:uid="{00000000-0005-0000-0000-00000D7A0000}"/>
    <cellStyle name="SAPBEXresDataEmph 2 2 14 7" xfId="53492" xr:uid="{00000000-0005-0000-0000-00000E7A0000}"/>
    <cellStyle name="SAPBEXresDataEmph 2 2 15" xfId="5569" xr:uid="{00000000-0005-0000-0000-00000F7A0000}"/>
    <cellStyle name="SAPBEXresDataEmph 2 2 15 2" xfId="15425" xr:uid="{00000000-0005-0000-0000-0000107A0000}"/>
    <cellStyle name="SAPBEXresDataEmph 2 2 15 2 2" xfId="39439" xr:uid="{00000000-0005-0000-0000-0000117A0000}"/>
    <cellStyle name="SAPBEXresDataEmph 2 2 15 2 3" xfId="46357" xr:uid="{00000000-0005-0000-0000-0000127A0000}"/>
    <cellStyle name="SAPBEXresDataEmph 2 2 15 2 4" xfId="49087" xr:uid="{00000000-0005-0000-0000-0000137A0000}"/>
    <cellStyle name="SAPBEXresDataEmph 2 2 15 3" xfId="22460" xr:uid="{00000000-0005-0000-0000-0000147A0000}"/>
    <cellStyle name="SAPBEXresDataEmph 2 2 15 4" xfId="28922" xr:uid="{00000000-0005-0000-0000-0000157A0000}"/>
    <cellStyle name="SAPBEXresDataEmph 2 2 15 5" xfId="35807" xr:uid="{00000000-0005-0000-0000-0000167A0000}"/>
    <cellStyle name="SAPBEXresDataEmph 2 2 15 6" xfId="42811" xr:uid="{00000000-0005-0000-0000-0000177A0000}"/>
    <cellStyle name="SAPBEXresDataEmph 2 2 15 7" xfId="54061" xr:uid="{00000000-0005-0000-0000-0000187A0000}"/>
    <cellStyle name="SAPBEXresDataEmph 2 2 16" xfId="6916" xr:uid="{00000000-0005-0000-0000-0000197A0000}"/>
    <cellStyle name="SAPBEXresDataEmph 2 2 16 2" xfId="16706" xr:uid="{00000000-0005-0000-0000-00001A7A0000}"/>
    <cellStyle name="SAPBEXresDataEmph 2 2 16 2 2" xfId="40067" xr:uid="{00000000-0005-0000-0000-00001B7A0000}"/>
    <cellStyle name="SAPBEXresDataEmph 2 2 16 2 3" xfId="46985" xr:uid="{00000000-0005-0000-0000-00001C7A0000}"/>
    <cellStyle name="SAPBEXresDataEmph 2 2 16 2 4" xfId="48292" xr:uid="{00000000-0005-0000-0000-00001D7A0000}"/>
    <cellStyle name="SAPBEXresDataEmph 2 2 16 3" xfId="23674" xr:uid="{00000000-0005-0000-0000-00001E7A0000}"/>
    <cellStyle name="SAPBEXresDataEmph 2 2 16 4" xfId="30110" xr:uid="{00000000-0005-0000-0000-00001F7A0000}"/>
    <cellStyle name="SAPBEXresDataEmph 2 2 16 5" xfId="36482" xr:uid="{00000000-0005-0000-0000-0000207A0000}"/>
    <cellStyle name="SAPBEXresDataEmph 2 2 16 6" xfId="43439" xr:uid="{00000000-0005-0000-0000-0000217A0000}"/>
    <cellStyle name="SAPBEXresDataEmph 2 2 16 7" xfId="52501" xr:uid="{00000000-0005-0000-0000-0000227A0000}"/>
    <cellStyle name="SAPBEXresDataEmph 2 2 17" xfId="6342" xr:uid="{00000000-0005-0000-0000-0000237A0000}"/>
    <cellStyle name="SAPBEXresDataEmph 2 2 17 2" xfId="16187" xr:uid="{00000000-0005-0000-0000-0000247A0000}"/>
    <cellStyle name="SAPBEXresDataEmph 2 2 17 2 2" xfId="39545" xr:uid="{00000000-0005-0000-0000-0000257A0000}"/>
    <cellStyle name="SAPBEXresDataEmph 2 2 17 2 3" xfId="46463" xr:uid="{00000000-0005-0000-0000-0000267A0000}"/>
    <cellStyle name="SAPBEXresDataEmph 2 2 17 2 4" xfId="48414" xr:uid="{00000000-0005-0000-0000-0000277A0000}"/>
    <cellStyle name="SAPBEXresDataEmph 2 2 17 3" xfId="23195" xr:uid="{00000000-0005-0000-0000-0000287A0000}"/>
    <cellStyle name="SAPBEXresDataEmph 2 2 17 4" xfId="29649" xr:uid="{00000000-0005-0000-0000-0000297A0000}"/>
    <cellStyle name="SAPBEXresDataEmph 2 2 17 5" xfId="35916" xr:uid="{00000000-0005-0000-0000-00002A7A0000}"/>
    <cellStyle name="SAPBEXresDataEmph 2 2 17 6" xfId="42917" xr:uid="{00000000-0005-0000-0000-00002B7A0000}"/>
    <cellStyle name="SAPBEXresDataEmph 2 2 17 7" xfId="54269" xr:uid="{00000000-0005-0000-0000-00002C7A0000}"/>
    <cellStyle name="SAPBEXresDataEmph 2 2 18" xfId="6494" xr:uid="{00000000-0005-0000-0000-00002D7A0000}"/>
    <cellStyle name="SAPBEXresDataEmph 2 2 18 2" xfId="16337" xr:uid="{00000000-0005-0000-0000-00002E7A0000}"/>
    <cellStyle name="SAPBEXresDataEmph 2 2 18 2 2" xfId="39530" xr:uid="{00000000-0005-0000-0000-00002F7A0000}"/>
    <cellStyle name="SAPBEXresDataEmph 2 2 18 2 3" xfId="46448" xr:uid="{00000000-0005-0000-0000-0000307A0000}"/>
    <cellStyle name="SAPBEXresDataEmph 2 2 18 2 4" xfId="49750" xr:uid="{00000000-0005-0000-0000-0000317A0000}"/>
    <cellStyle name="SAPBEXresDataEmph 2 2 18 3" xfId="23344" xr:uid="{00000000-0005-0000-0000-0000327A0000}"/>
    <cellStyle name="SAPBEXresDataEmph 2 2 18 4" xfId="29795" xr:uid="{00000000-0005-0000-0000-0000337A0000}"/>
    <cellStyle name="SAPBEXresDataEmph 2 2 18 5" xfId="35901" xr:uid="{00000000-0005-0000-0000-0000347A0000}"/>
    <cellStyle name="SAPBEXresDataEmph 2 2 18 6" xfId="42902" xr:uid="{00000000-0005-0000-0000-0000357A0000}"/>
    <cellStyle name="SAPBEXresDataEmph 2 2 18 7" xfId="52742" xr:uid="{00000000-0005-0000-0000-0000367A0000}"/>
    <cellStyle name="SAPBEXresDataEmph 2 2 19" xfId="6274" xr:uid="{00000000-0005-0000-0000-0000377A0000}"/>
    <cellStyle name="SAPBEXresDataEmph 2 2 19 2" xfId="16120" xr:uid="{00000000-0005-0000-0000-0000387A0000}"/>
    <cellStyle name="SAPBEXresDataEmph 2 2 19 2 2" xfId="39621" xr:uid="{00000000-0005-0000-0000-0000397A0000}"/>
    <cellStyle name="SAPBEXresDataEmph 2 2 19 2 3" xfId="46539" xr:uid="{00000000-0005-0000-0000-00003A7A0000}"/>
    <cellStyle name="SAPBEXresDataEmph 2 2 19 2 4" xfId="51339" xr:uid="{00000000-0005-0000-0000-00003B7A0000}"/>
    <cellStyle name="SAPBEXresDataEmph 2 2 19 3" xfId="23129" xr:uid="{00000000-0005-0000-0000-00003C7A0000}"/>
    <cellStyle name="SAPBEXresDataEmph 2 2 19 4" xfId="29584" xr:uid="{00000000-0005-0000-0000-00003D7A0000}"/>
    <cellStyle name="SAPBEXresDataEmph 2 2 19 5" xfId="35994" xr:uid="{00000000-0005-0000-0000-00003E7A0000}"/>
    <cellStyle name="SAPBEXresDataEmph 2 2 19 6" xfId="42993" xr:uid="{00000000-0005-0000-0000-00003F7A0000}"/>
    <cellStyle name="SAPBEXresDataEmph 2 2 19 7" xfId="52669" xr:uid="{00000000-0005-0000-0000-0000407A0000}"/>
    <cellStyle name="SAPBEXresDataEmph 2 2 2" xfId="2684" xr:uid="{00000000-0005-0000-0000-0000417A0000}"/>
    <cellStyle name="SAPBEXresDataEmph 2 2 2 2" xfId="12917" xr:uid="{00000000-0005-0000-0000-0000427A0000}"/>
    <cellStyle name="SAPBEXresDataEmph 2 2 2 2 2" xfId="20320" xr:uid="{00000000-0005-0000-0000-0000437A0000}"/>
    <cellStyle name="SAPBEXresDataEmph 2 2 2 2 3" xfId="26930" xr:uid="{00000000-0005-0000-0000-0000447A0000}"/>
    <cellStyle name="SAPBEXresDataEmph 2 2 2 2 4" xfId="37895" xr:uid="{00000000-0005-0000-0000-0000457A0000}"/>
    <cellStyle name="SAPBEXresDataEmph 2 2 2 2 5" xfId="44835" xr:uid="{00000000-0005-0000-0000-0000467A0000}"/>
    <cellStyle name="SAPBEXresDataEmph 2 2 2 2 6" xfId="49174" xr:uid="{00000000-0005-0000-0000-0000477A0000}"/>
    <cellStyle name="SAPBEXresDataEmph 2 2 2 3" xfId="10509" xr:uid="{00000000-0005-0000-0000-0000487A0000}"/>
    <cellStyle name="SAPBEXresDataEmph 2 2 2 4" xfId="9506" xr:uid="{00000000-0005-0000-0000-0000497A0000}"/>
    <cellStyle name="SAPBEXresDataEmph 2 2 2 5" xfId="23604" xr:uid="{00000000-0005-0000-0000-00004A7A0000}"/>
    <cellStyle name="SAPBEXresDataEmph 2 2 2 6" xfId="34152" xr:uid="{00000000-0005-0000-0000-00004B7A0000}"/>
    <cellStyle name="SAPBEXresDataEmph 2 2 2 7" xfId="41284" xr:uid="{00000000-0005-0000-0000-00004C7A0000}"/>
    <cellStyle name="SAPBEXresDataEmph 2 2 2 8" xfId="53538" xr:uid="{00000000-0005-0000-0000-00004D7A0000}"/>
    <cellStyle name="SAPBEXresDataEmph 2 2 20" xfId="6651" xr:uid="{00000000-0005-0000-0000-00004E7A0000}"/>
    <cellStyle name="SAPBEXresDataEmph 2 2 20 2" xfId="16494" xr:uid="{00000000-0005-0000-0000-00004F7A0000}"/>
    <cellStyle name="SAPBEXresDataEmph 2 2 20 2 2" xfId="39499" xr:uid="{00000000-0005-0000-0000-0000507A0000}"/>
    <cellStyle name="SAPBEXresDataEmph 2 2 20 2 3" xfId="46417" xr:uid="{00000000-0005-0000-0000-0000517A0000}"/>
    <cellStyle name="SAPBEXresDataEmph 2 2 20 2 4" xfId="48022" xr:uid="{00000000-0005-0000-0000-0000527A0000}"/>
    <cellStyle name="SAPBEXresDataEmph 2 2 20 3" xfId="23498" xr:uid="{00000000-0005-0000-0000-0000537A0000}"/>
    <cellStyle name="SAPBEXresDataEmph 2 2 20 4" xfId="29947" xr:uid="{00000000-0005-0000-0000-0000547A0000}"/>
    <cellStyle name="SAPBEXresDataEmph 2 2 20 5" xfId="35868" xr:uid="{00000000-0005-0000-0000-0000557A0000}"/>
    <cellStyle name="SAPBEXresDataEmph 2 2 20 6" xfId="42871" xr:uid="{00000000-0005-0000-0000-0000567A0000}"/>
    <cellStyle name="SAPBEXresDataEmph 2 2 20 7" xfId="51582" xr:uid="{00000000-0005-0000-0000-0000577A0000}"/>
    <cellStyle name="SAPBEXresDataEmph 2 2 21" xfId="7569" xr:uid="{00000000-0005-0000-0000-0000587A0000}"/>
    <cellStyle name="SAPBEXresDataEmph 2 2 21 2" xfId="17354" xr:uid="{00000000-0005-0000-0000-0000597A0000}"/>
    <cellStyle name="SAPBEXresDataEmph 2 2 21 2 2" xfId="40527" xr:uid="{00000000-0005-0000-0000-00005A7A0000}"/>
    <cellStyle name="SAPBEXresDataEmph 2 2 21 2 3" xfId="47445" xr:uid="{00000000-0005-0000-0000-00005B7A0000}"/>
    <cellStyle name="SAPBEXresDataEmph 2 2 21 2 4" xfId="47548" xr:uid="{00000000-0005-0000-0000-00005C7A0000}"/>
    <cellStyle name="SAPBEXresDataEmph 2 2 21 3" xfId="24315" xr:uid="{00000000-0005-0000-0000-00005D7A0000}"/>
    <cellStyle name="SAPBEXresDataEmph 2 2 21 4" xfId="30743" xr:uid="{00000000-0005-0000-0000-00005E7A0000}"/>
    <cellStyle name="SAPBEXresDataEmph 2 2 21 5" xfId="36943" xr:uid="{00000000-0005-0000-0000-00005F7A0000}"/>
    <cellStyle name="SAPBEXresDataEmph 2 2 21 6" xfId="43899" xr:uid="{00000000-0005-0000-0000-0000607A0000}"/>
    <cellStyle name="SAPBEXresDataEmph 2 2 21 7" xfId="50345" xr:uid="{00000000-0005-0000-0000-0000617A0000}"/>
    <cellStyle name="SAPBEXresDataEmph 2 2 22" xfId="7614" xr:uid="{00000000-0005-0000-0000-0000627A0000}"/>
    <cellStyle name="SAPBEXresDataEmph 2 2 22 2" xfId="17399" xr:uid="{00000000-0005-0000-0000-0000637A0000}"/>
    <cellStyle name="SAPBEXresDataEmph 2 2 22 3" xfId="24359" xr:uid="{00000000-0005-0000-0000-0000647A0000}"/>
    <cellStyle name="SAPBEXresDataEmph 2 2 22 4" xfId="30787" xr:uid="{00000000-0005-0000-0000-0000657A0000}"/>
    <cellStyle name="SAPBEXresDataEmph 2 2 22 5" xfId="37197" xr:uid="{00000000-0005-0000-0000-0000667A0000}"/>
    <cellStyle name="SAPBEXresDataEmph 2 2 22 6" xfId="44143" xr:uid="{00000000-0005-0000-0000-0000677A0000}"/>
    <cellStyle name="SAPBEXresDataEmph 2 2 22 7" xfId="47816" xr:uid="{00000000-0005-0000-0000-0000687A0000}"/>
    <cellStyle name="SAPBEXresDataEmph 2 2 23" xfId="8534" xr:uid="{00000000-0005-0000-0000-0000697A0000}"/>
    <cellStyle name="SAPBEXresDataEmph 2 2 23 2" xfId="18318" xr:uid="{00000000-0005-0000-0000-00006A7A0000}"/>
    <cellStyle name="SAPBEXresDataEmph 2 2 23 3" xfId="25254" xr:uid="{00000000-0005-0000-0000-00006B7A0000}"/>
    <cellStyle name="SAPBEXresDataEmph 2 2 23 4" xfId="31667" xr:uid="{00000000-0005-0000-0000-00006C7A0000}"/>
    <cellStyle name="SAPBEXresDataEmph 2 2 24" xfId="7692" xr:uid="{00000000-0005-0000-0000-00006D7A0000}"/>
    <cellStyle name="SAPBEXresDataEmph 2 2 24 2" xfId="17477" xr:uid="{00000000-0005-0000-0000-00006E7A0000}"/>
    <cellStyle name="SAPBEXresDataEmph 2 2 24 3" xfId="24434" xr:uid="{00000000-0005-0000-0000-00006F7A0000}"/>
    <cellStyle name="SAPBEXresDataEmph 2 2 24 4" xfId="30860" xr:uid="{00000000-0005-0000-0000-0000707A0000}"/>
    <cellStyle name="SAPBEXresDataEmph 2 2 25" xfId="8696" xr:uid="{00000000-0005-0000-0000-0000717A0000}"/>
    <cellStyle name="SAPBEXresDataEmph 2 2 25 2" xfId="18480" xr:uid="{00000000-0005-0000-0000-0000727A0000}"/>
    <cellStyle name="SAPBEXresDataEmph 2 2 25 3" xfId="25415" xr:uid="{00000000-0005-0000-0000-0000737A0000}"/>
    <cellStyle name="SAPBEXresDataEmph 2 2 25 4" xfId="31827" xr:uid="{00000000-0005-0000-0000-0000747A0000}"/>
    <cellStyle name="SAPBEXresDataEmph 2 2 26" xfId="8086" xr:uid="{00000000-0005-0000-0000-0000757A0000}"/>
    <cellStyle name="SAPBEXresDataEmph 2 2 26 2" xfId="17870" xr:uid="{00000000-0005-0000-0000-0000767A0000}"/>
    <cellStyle name="SAPBEXresDataEmph 2 2 26 3" xfId="24817" xr:uid="{00000000-0005-0000-0000-0000777A0000}"/>
    <cellStyle name="SAPBEXresDataEmph 2 2 26 4" xfId="31237" xr:uid="{00000000-0005-0000-0000-0000787A0000}"/>
    <cellStyle name="SAPBEXresDataEmph 2 2 27" xfId="7744" xr:uid="{00000000-0005-0000-0000-0000797A0000}"/>
    <cellStyle name="SAPBEXresDataEmph 2 2 27 2" xfId="17529" xr:uid="{00000000-0005-0000-0000-00007A7A0000}"/>
    <cellStyle name="SAPBEXresDataEmph 2 2 27 3" xfId="24486" xr:uid="{00000000-0005-0000-0000-00007B7A0000}"/>
    <cellStyle name="SAPBEXresDataEmph 2 2 27 4" xfId="30912" xr:uid="{00000000-0005-0000-0000-00007C7A0000}"/>
    <cellStyle name="SAPBEXresDataEmph 2 2 28" xfId="8484" xr:uid="{00000000-0005-0000-0000-00007D7A0000}"/>
    <cellStyle name="SAPBEXresDataEmph 2 2 28 2" xfId="18268" xr:uid="{00000000-0005-0000-0000-00007E7A0000}"/>
    <cellStyle name="SAPBEXresDataEmph 2 2 28 3" xfId="25205" xr:uid="{00000000-0005-0000-0000-00007F7A0000}"/>
    <cellStyle name="SAPBEXresDataEmph 2 2 28 4" xfId="31618" xr:uid="{00000000-0005-0000-0000-0000807A0000}"/>
    <cellStyle name="SAPBEXresDataEmph 2 2 29" xfId="7914" xr:uid="{00000000-0005-0000-0000-0000817A0000}"/>
    <cellStyle name="SAPBEXresDataEmph 2 2 29 2" xfId="17698" xr:uid="{00000000-0005-0000-0000-0000827A0000}"/>
    <cellStyle name="SAPBEXresDataEmph 2 2 29 3" xfId="24650" xr:uid="{00000000-0005-0000-0000-0000837A0000}"/>
    <cellStyle name="SAPBEXresDataEmph 2 2 29 4" xfId="31072" xr:uid="{00000000-0005-0000-0000-0000847A0000}"/>
    <cellStyle name="SAPBEXresDataEmph 2 2 3" xfId="3900" xr:uid="{00000000-0005-0000-0000-0000857A0000}"/>
    <cellStyle name="SAPBEXresDataEmph 2 2 3 2" xfId="13787" xr:uid="{00000000-0005-0000-0000-0000867A0000}"/>
    <cellStyle name="SAPBEXresDataEmph 2 2 3 2 2" xfId="38147" xr:uid="{00000000-0005-0000-0000-0000877A0000}"/>
    <cellStyle name="SAPBEXresDataEmph 2 2 3 2 3" xfId="45071" xr:uid="{00000000-0005-0000-0000-0000887A0000}"/>
    <cellStyle name="SAPBEXresDataEmph 2 2 3 2 4" xfId="49314" xr:uid="{00000000-0005-0000-0000-0000897A0000}"/>
    <cellStyle name="SAPBEXresDataEmph 2 2 3 3" xfId="20896" xr:uid="{00000000-0005-0000-0000-00008A7A0000}"/>
    <cellStyle name="SAPBEXresDataEmph 2 2 3 4" xfId="27392" xr:uid="{00000000-0005-0000-0000-00008B7A0000}"/>
    <cellStyle name="SAPBEXresDataEmph 2 2 3 5" xfId="34481" xr:uid="{00000000-0005-0000-0000-00008C7A0000}"/>
    <cellStyle name="SAPBEXresDataEmph 2 2 3 6" xfId="41525" xr:uid="{00000000-0005-0000-0000-00008D7A0000}"/>
    <cellStyle name="SAPBEXresDataEmph 2 2 3 7" xfId="53280" xr:uid="{00000000-0005-0000-0000-00008E7A0000}"/>
    <cellStyle name="SAPBEXresDataEmph 2 2 30" xfId="11709" xr:uid="{00000000-0005-0000-0000-00008F7A0000}"/>
    <cellStyle name="SAPBEXresDataEmph 2 2 30 2" xfId="19168" xr:uid="{00000000-0005-0000-0000-0000907A0000}"/>
    <cellStyle name="SAPBEXresDataEmph 2 2 30 3" xfId="25800" xr:uid="{00000000-0005-0000-0000-0000917A0000}"/>
    <cellStyle name="SAPBEXresDataEmph 2 2 31" xfId="9442" xr:uid="{00000000-0005-0000-0000-0000927A0000}"/>
    <cellStyle name="SAPBEXresDataEmph 2 2 32" xfId="13260" xr:uid="{00000000-0005-0000-0000-0000937A0000}"/>
    <cellStyle name="SAPBEXresDataEmph 2 2 33" xfId="32244" xr:uid="{00000000-0005-0000-0000-0000947A0000}"/>
    <cellStyle name="SAPBEXresDataEmph 2 2 34" xfId="32141" xr:uid="{00000000-0005-0000-0000-0000957A0000}"/>
    <cellStyle name="SAPBEXresDataEmph 2 2 35" xfId="49893" xr:uid="{00000000-0005-0000-0000-0000967A0000}"/>
    <cellStyle name="SAPBEXresDataEmph 2 2 4" xfId="4079" xr:uid="{00000000-0005-0000-0000-0000977A0000}"/>
    <cellStyle name="SAPBEXresDataEmph 2 2 4 2" xfId="13966" xr:uid="{00000000-0005-0000-0000-0000987A0000}"/>
    <cellStyle name="SAPBEXresDataEmph 2 2 4 2 2" xfId="37501" xr:uid="{00000000-0005-0000-0000-0000997A0000}"/>
    <cellStyle name="SAPBEXresDataEmph 2 2 4 2 3" xfId="44446" xr:uid="{00000000-0005-0000-0000-00009A7A0000}"/>
    <cellStyle name="SAPBEXresDataEmph 2 2 4 2 4" xfId="53216" xr:uid="{00000000-0005-0000-0000-00009B7A0000}"/>
    <cellStyle name="SAPBEXresDataEmph 2 2 4 3" xfId="21062" xr:uid="{00000000-0005-0000-0000-00009C7A0000}"/>
    <cellStyle name="SAPBEXresDataEmph 2 2 4 4" xfId="27553" xr:uid="{00000000-0005-0000-0000-00009D7A0000}"/>
    <cellStyle name="SAPBEXresDataEmph 2 2 4 5" xfId="33760" xr:uid="{00000000-0005-0000-0000-00009E7A0000}"/>
    <cellStyle name="SAPBEXresDataEmph 2 2 4 6" xfId="40895" xr:uid="{00000000-0005-0000-0000-00009F7A0000}"/>
    <cellStyle name="SAPBEXresDataEmph 2 2 4 7" xfId="51418" xr:uid="{00000000-0005-0000-0000-0000A07A0000}"/>
    <cellStyle name="SAPBEXresDataEmph 2 2 5" xfId="5072" xr:uid="{00000000-0005-0000-0000-0000A17A0000}"/>
    <cellStyle name="SAPBEXresDataEmph 2 2 5 2" xfId="14929" xr:uid="{00000000-0005-0000-0000-0000A27A0000}"/>
    <cellStyle name="SAPBEXresDataEmph 2 2 5 2 2" xfId="37985" xr:uid="{00000000-0005-0000-0000-0000A37A0000}"/>
    <cellStyle name="SAPBEXresDataEmph 2 2 5 2 3" xfId="44923" xr:uid="{00000000-0005-0000-0000-0000A47A0000}"/>
    <cellStyle name="SAPBEXresDataEmph 2 2 5 2 4" xfId="50567" xr:uid="{00000000-0005-0000-0000-0000A57A0000}"/>
    <cellStyle name="SAPBEXresDataEmph 2 2 5 3" xfId="21974" xr:uid="{00000000-0005-0000-0000-0000A67A0000}"/>
    <cellStyle name="SAPBEXresDataEmph 2 2 5 4" xfId="28437" xr:uid="{00000000-0005-0000-0000-0000A77A0000}"/>
    <cellStyle name="SAPBEXresDataEmph 2 2 5 5" xfId="34243" xr:uid="{00000000-0005-0000-0000-0000A87A0000}"/>
    <cellStyle name="SAPBEXresDataEmph 2 2 5 6" xfId="41373" xr:uid="{00000000-0005-0000-0000-0000A97A0000}"/>
    <cellStyle name="SAPBEXresDataEmph 2 2 5 7" xfId="54181" xr:uid="{00000000-0005-0000-0000-0000AA7A0000}"/>
    <cellStyle name="SAPBEXresDataEmph 2 2 6" xfId="5202" xr:uid="{00000000-0005-0000-0000-0000AB7A0000}"/>
    <cellStyle name="SAPBEXresDataEmph 2 2 6 2" xfId="15059" xr:uid="{00000000-0005-0000-0000-0000AC7A0000}"/>
    <cellStyle name="SAPBEXresDataEmph 2 2 6 2 2" xfId="38291" xr:uid="{00000000-0005-0000-0000-0000AD7A0000}"/>
    <cellStyle name="SAPBEXresDataEmph 2 2 6 2 3" xfId="45209" xr:uid="{00000000-0005-0000-0000-0000AE7A0000}"/>
    <cellStyle name="SAPBEXresDataEmph 2 2 6 2 4" xfId="50820" xr:uid="{00000000-0005-0000-0000-0000AF7A0000}"/>
    <cellStyle name="SAPBEXresDataEmph 2 2 6 3" xfId="22101" xr:uid="{00000000-0005-0000-0000-0000B07A0000}"/>
    <cellStyle name="SAPBEXresDataEmph 2 2 6 4" xfId="28564" xr:uid="{00000000-0005-0000-0000-0000B17A0000}"/>
    <cellStyle name="SAPBEXresDataEmph 2 2 6 5" xfId="34625" xr:uid="{00000000-0005-0000-0000-0000B27A0000}"/>
    <cellStyle name="SAPBEXresDataEmph 2 2 6 6" xfId="41663" xr:uid="{00000000-0005-0000-0000-0000B37A0000}"/>
    <cellStyle name="SAPBEXresDataEmph 2 2 6 7" xfId="54477" xr:uid="{00000000-0005-0000-0000-0000B47A0000}"/>
    <cellStyle name="SAPBEXresDataEmph 2 2 7" xfId="4182" xr:uid="{00000000-0005-0000-0000-0000B57A0000}"/>
    <cellStyle name="SAPBEXresDataEmph 2 2 7 2" xfId="14045" xr:uid="{00000000-0005-0000-0000-0000B67A0000}"/>
    <cellStyle name="SAPBEXresDataEmph 2 2 7 2 2" xfId="38184" xr:uid="{00000000-0005-0000-0000-0000B77A0000}"/>
    <cellStyle name="SAPBEXresDataEmph 2 2 7 2 3" xfId="45108" xr:uid="{00000000-0005-0000-0000-0000B87A0000}"/>
    <cellStyle name="SAPBEXresDataEmph 2 2 7 2 4" xfId="48621" xr:uid="{00000000-0005-0000-0000-0000B97A0000}"/>
    <cellStyle name="SAPBEXresDataEmph 2 2 7 3" xfId="21107" xr:uid="{00000000-0005-0000-0000-0000BA7A0000}"/>
    <cellStyle name="SAPBEXresDataEmph 2 2 7 4" xfId="27582" xr:uid="{00000000-0005-0000-0000-0000BB7A0000}"/>
    <cellStyle name="SAPBEXresDataEmph 2 2 7 5" xfId="34518" xr:uid="{00000000-0005-0000-0000-0000BC7A0000}"/>
    <cellStyle name="SAPBEXresDataEmph 2 2 7 6" xfId="41562" xr:uid="{00000000-0005-0000-0000-0000BD7A0000}"/>
    <cellStyle name="SAPBEXresDataEmph 2 2 7 7" xfId="53401" xr:uid="{00000000-0005-0000-0000-0000BE7A0000}"/>
    <cellStyle name="SAPBEXresDataEmph 2 2 8" xfId="4826" xr:uid="{00000000-0005-0000-0000-0000BF7A0000}"/>
    <cellStyle name="SAPBEXresDataEmph 2 2 8 2" xfId="14688" xr:uid="{00000000-0005-0000-0000-0000C07A0000}"/>
    <cellStyle name="SAPBEXresDataEmph 2 2 8 2 2" xfId="38424" xr:uid="{00000000-0005-0000-0000-0000C17A0000}"/>
    <cellStyle name="SAPBEXresDataEmph 2 2 8 2 3" xfId="45342" xr:uid="{00000000-0005-0000-0000-0000C27A0000}"/>
    <cellStyle name="SAPBEXresDataEmph 2 2 8 2 4" xfId="50249" xr:uid="{00000000-0005-0000-0000-0000C37A0000}"/>
    <cellStyle name="SAPBEXresDataEmph 2 2 8 3" xfId="21737" xr:uid="{00000000-0005-0000-0000-0000C47A0000}"/>
    <cellStyle name="SAPBEXresDataEmph 2 2 8 4" xfId="28205" xr:uid="{00000000-0005-0000-0000-0000C57A0000}"/>
    <cellStyle name="SAPBEXresDataEmph 2 2 8 5" xfId="34758" xr:uid="{00000000-0005-0000-0000-0000C67A0000}"/>
    <cellStyle name="SAPBEXresDataEmph 2 2 8 6" xfId="41796" xr:uid="{00000000-0005-0000-0000-0000C77A0000}"/>
    <cellStyle name="SAPBEXresDataEmph 2 2 8 7" xfId="52962" xr:uid="{00000000-0005-0000-0000-0000C87A0000}"/>
    <cellStyle name="SAPBEXresDataEmph 2 2 9" xfId="5365" xr:uid="{00000000-0005-0000-0000-0000C97A0000}"/>
    <cellStyle name="SAPBEXresDataEmph 2 2 9 2" xfId="15222" xr:uid="{00000000-0005-0000-0000-0000CA7A0000}"/>
    <cellStyle name="SAPBEXresDataEmph 2 2 9 2 2" xfId="38499" xr:uid="{00000000-0005-0000-0000-0000CB7A0000}"/>
    <cellStyle name="SAPBEXresDataEmph 2 2 9 2 3" xfId="45417" xr:uid="{00000000-0005-0000-0000-0000CC7A0000}"/>
    <cellStyle name="SAPBEXresDataEmph 2 2 9 2 4" xfId="47915" xr:uid="{00000000-0005-0000-0000-0000CD7A0000}"/>
    <cellStyle name="SAPBEXresDataEmph 2 2 9 3" xfId="22263" xr:uid="{00000000-0005-0000-0000-0000CE7A0000}"/>
    <cellStyle name="SAPBEXresDataEmph 2 2 9 4" xfId="28725" xr:uid="{00000000-0005-0000-0000-0000CF7A0000}"/>
    <cellStyle name="SAPBEXresDataEmph 2 2 9 5" xfId="34833" xr:uid="{00000000-0005-0000-0000-0000D07A0000}"/>
    <cellStyle name="SAPBEXresDataEmph 2 2 9 6" xfId="41871" xr:uid="{00000000-0005-0000-0000-0000D17A0000}"/>
    <cellStyle name="SAPBEXresDataEmph 2 2 9 7" xfId="52015" xr:uid="{00000000-0005-0000-0000-0000D27A0000}"/>
    <cellStyle name="SAPBEXresDataEmph 2 20" xfId="8181" xr:uid="{00000000-0005-0000-0000-0000D37A0000}"/>
    <cellStyle name="SAPBEXresDataEmph 2 20 2" xfId="17965" xr:uid="{00000000-0005-0000-0000-0000D47A0000}"/>
    <cellStyle name="SAPBEXresDataEmph 2 20 3" xfId="24909" xr:uid="{00000000-0005-0000-0000-0000D57A0000}"/>
    <cellStyle name="SAPBEXresDataEmph 2 20 4" xfId="31328" xr:uid="{00000000-0005-0000-0000-0000D67A0000}"/>
    <cellStyle name="SAPBEXresDataEmph 2 21" xfId="8568" xr:uid="{00000000-0005-0000-0000-0000D77A0000}"/>
    <cellStyle name="SAPBEXresDataEmph 2 21 2" xfId="18352" xr:uid="{00000000-0005-0000-0000-0000D87A0000}"/>
    <cellStyle name="SAPBEXresDataEmph 2 21 3" xfId="25288" xr:uid="{00000000-0005-0000-0000-0000D97A0000}"/>
    <cellStyle name="SAPBEXresDataEmph 2 21 4" xfId="31701" xr:uid="{00000000-0005-0000-0000-0000DA7A0000}"/>
    <cellStyle name="SAPBEXresDataEmph 2 22" xfId="11597" xr:uid="{00000000-0005-0000-0000-0000DB7A0000}"/>
    <cellStyle name="SAPBEXresDataEmph 2 22 2" xfId="19056" xr:uid="{00000000-0005-0000-0000-0000DC7A0000}"/>
    <cellStyle name="SAPBEXresDataEmph 2 22 3" xfId="25688" xr:uid="{00000000-0005-0000-0000-0000DD7A0000}"/>
    <cellStyle name="SAPBEXresDataEmph 2 23" xfId="9312" xr:uid="{00000000-0005-0000-0000-0000DE7A0000}"/>
    <cellStyle name="SAPBEXresDataEmph 2 24" xfId="11446" xr:uid="{00000000-0005-0000-0000-0000DF7A0000}"/>
    <cellStyle name="SAPBEXresDataEmph 2 25" xfId="52153" xr:uid="{00000000-0005-0000-0000-0000E07A0000}"/>
    <cellStyle name="SAPBEXresDataEmph 2 3" xfId="950" xr:uid="{00000000-0005-0000-0000-0000E17A0000}"/>
    <cellStyle name="SAPBEXresDataEmph 2 3 2" xfId="2771" xr:uid="{00000000-0005-0000-0000-0000E27A0000}"/>
    <cellStyle name="SAPBEXresDataEmph 2 3 2 2" xfId="12999" xr:uid="{00000000-0005-0000-0000-0000E37A0000}"/>
    <cellStyle name="SAPBEXresDataEmph 2 3 2 2 2" xfId="20396" xr:uid="{00000000-0005-0000-0000-0000E47A0000}"/>
    <cellStyle name="SAPBEXresDataEmph 2 3 2 2 3" xfId="27003" xr:uid="{00000000-0005-0000-0000-0000E57A0000}"/>
    <cellStyle name="SAPBEXresDataEmph 2 3 2 3" xfId="10656" xr:uid="{00000000-0005-0000-0000-0000E67A0000}"/>
    <cellStyle name="SAPBEXresDataEmph 2 3 2 4" xfId="13066" xr:uid="{00000000-0005-0000-0000-0000E77A0000}"/>
    <cellStyle name="SAPBEXresDataEmph 2 3 2 5" xfId="24654" xr:uid="{00000000-0005-0000-0000-0000E87A0000}"/>
    <cellStyle name="SAPBEXresDataEmph 2 3 2 6" xfId="37892" xr:uid="{00000000-0005-0000-0000-0000E97A0000}"/>
    <cellStyle name="SAPBEXresDataEmph 2 3 2 7" xfId="44832" xr:uid="{00000000-0005-0000-0000-0000EA7A0000}"/>
    <cellStyle name="SAPBEXresDataEmph 2 3 2 8" xfId="49181" xr:uid="{00000000-0005-0000-0000-0000EB7A0000}"/>
    <cellStyle name="SAPBEXresDataEmph 2 3 3" xfId="11829" xr:uid="{00000000-0005-0000-0000-0000EC7A0000}"/>
    <cellStyle name="SAPBEXresDataEmph 2 3 3 2" xfId="19288" xr:uid="{00000000-0005-0000-0000-0000ED7A0000}"/>
    <cellStyle name="SAPBEXresDataEmph 2 3 3 3" xfId="25920" xr:uid="{00000000-0005-0000-0000-0000EE7A0000}"/>
    <cellStyle name="SAPBEXresDataEmph 2 3 4" xfId="9650" xr:uid="{00000000-0005-0000-0000-0000EF7A0000}"/>
    <cellStyle name="SAPBEXresDataEmph 2 3 5" xfId="10042" xr:uid="{00000000-0005-0000-0000-0000F07A0000}"/>
    <cellStyle name="SAPBEXresDataEmph 2 3 6" xfId="34149" xr:uid="{00000000-0005-0000-0000-0000F17A0000}"/>
    <cellStyle name="SAPBEXresDataEmph 2 3 7" xfId="41281" xr:uid="{00000000-0005-0000-0000-0000F27A0000}"/>
    <cellStyle name="SAPBEXresDataEmph 2 3 8" xfId="51723" xr:uid="{00000000-0005-0000-0000-0000F37A0000}"/>
    <cellStyle name="SAPBEXresDataEmph 2 4" xfId="1225" xr:uid="{00000000-0005-0000-0000-0000F47A0000}"/>
    <cellStyle name="SAPBEXresDataEmph 2 4 2" xfId="10854" xr:uid="{00000000-0005-0000-0000-0000F57A0000}"/>
    <cellStyle name="SAPBEXresDataEmph 2 4 2 2" xfId="9212" xr:uid="{00000000-0005-0000-0000-0000F67A0000}"/>
    <cellStyle name="SAPBEXresDataEmph 2 4 2 3" xfId="38266" xr:uid="{00000000-0005-0000-0000-0000F77A0000}"/>
    <cellStyle name="SAPBEXresDataEmph 2 4 2 4" xfId="45184" xr:uid="{00000000-0005-0000-0000-0000F87A0000}"/>
    <cellStyle name="SAPBEXresDataEmph 2 4 2 5" xfId="50066" xr:uid="{00000000-0005-0000-0000-0000F97A0000}"/>
    <cellStyle name="SAPBEXresDataEmph 2 4 3" xfId="12004" xr:uid="{00000000-0005-0000-0000-0000FA7A0000}"/>
    <cellStyle name="SAPBEXresDataEmph 2 4 3 2" xfId="19463" xr:uid="{00000000-0005-0000-0000-0000FB7A0000}"/>
    <cellStyle name="SAPBEXresDataEmph 2 4 3 3" xfId="26090" xr:uid="{00000000-0005-0000-0000-0000FC7A0000}"/>
    <cellStyle name="SAPBEXresDataEmph 2 4 4" xfId="9893" xr:uid="{00000000-0005-0000-0000-0000FD7A0000}"/>
    <cellStyle name="SAPBEXresDataEmph 2 4 5" xfId="13085" xr:uid="{00000000-0005-0000-0000-0000FE7A0000}"/>
    <cellStyle name="SAPBEXresDataEmph 2 4 6" xfId="34600" xr:uid="{00000000-0005-0000-0000-0000FF7A0000}"/>
    <cellStyle name="SAPBEXresDataEmph 2 4 7" xfId="41638" xr:uid="{00000000-0005-0000-0000-0000007B0000}"/>
    <cellStyle name="SAPBEXresDataEmph 2 4 8" xfId="54153" xr:uid="{00000000-0005-0000-0000-0000017B0000}"/>
    <cellStyle name="SAPBEXresDataEmph 2 5" xfId="1421" xr:uid="{00000000-0005-0000-0000-0000027B0000}"/>
    <cellStyle name="SAPBEXresDataEmph 2 5 2" xfId="10185" xr:uid="{00000000-0005-0000-0000-0000037B0000}"/>
    <cellStyle name="SAPBEXresDataEmph 2 5 2 2" xfId="14388" xr:uid="{00000000-0005-0000-0000-0000047B0000}"/>
    <cellStyle name="SAPBEXresDataEmph 2 5 2 3" xfId="38776" xr:uid="{00000000-0005-0000-0000-0000057B0000}"/>
    <cellStyle name="SAPBEXresDataEmph 2 5 2 4" xfId="45694" xr:uid="{00000000-0005-0000-0000-0000067B0000}"/>
    <cellStyle name="SAPBEXresDataEmph 2 5 2 5" xfId="48795" xr:uid="{00000000-0005-0000-0000-0000077B0000}"/>
    <cellStyle name="SAPBEXresDataEmph 2 5 3" xfId="10973" xr:uid="{00000000-0005-0000-0000-0000087B0000}"/>
    <cellStyle name="SAPBEXresDataEmph 2 5 3 2" xfId="8984" xr:uid="{00000000-0005-0000-0000-0000097B0000}"/>
    <cellStyle name="SAPBEXresDataEmph 2 5 4" xfId="12094" xr:uid="{00000000-0005-0000-0000-00000A7B0000}"/>
    <cellStyle name="SAPBEXresDataEmph 2 5 4 2" xfId="19553" xr:uid="{00000000-0005-0000-0000-00000B7B0000}"/>
    <cellStyle name="SAPBEXresDataEmph 2 5 4 3" xfId="26176" xr:uid="{00000000-0005-0000-0000-00000C7B0000}"/>
    <cellStyle name="SAPBEXresDataEmph 2 5 5" xfId="10047" xr:uid="{00000000-0005-0000-0000-00000D7B0000}"/>
    <cellStyle name="SAPBEXresDataEmph 2 5 6" xfId="9500" xr:uid="{00000000-0005-0000-0000-00000E7B0000}"/>
    <cellStyle name="SAPBEXresDataEmph 2 5 7" xfId="35111" xr:uid="{00000000-0005-0000-0000-00000F7B0000}"/>
    <cellStyle name="SAPBEXresDataEmph 2 5 8" xfId="42148" xr:uid="{00000000-0005-0000-0000-0000107B0000}"/>
    <cellStyle name="SAPBEXresDataEmph 2 5 9" xfId="51712" xr:uid="{00000000-0005-0000-0000-0000117B0000}"/>
    <cellStyle name="SAPBEXresDataEmph 2 6" xfId="1539" xr:uid="{00000000-0005-0000-0000-0000127B0000}"/>
    <cellStyle name="SAPBEXresDataEmph 2 6 2" xfId="12198" xr:uid="{00000000-0005-0000-0000-0000137B0000}"/>
    <cellStyle name="SAPBEXresDataEmph 2 6 2 2" xfId="19657" xr:uid="{00000000-0005-0000-0000-0000147B0000}"/>
    <cellStyle name="SAPBEXresDataEmph 2 6 2 3" xfId="26280" xr:uid="{00000000-0005-0000-0000-0000157B0000}"/>
    <cellStyle name="SAPBEXresDataEmph 2 6 2 4" xfId="38662" xr:uid="{00000000-0005-0000-0000-0000167B0000}"/>
    <cellStyle name="SAPBEXresDataEmph 2 6 2 5" xfId="45580" xr:uid="{00000000-0005-0000-0000-0000177B0000}"/>
    <cellStyle name="SAPBEXresDataEmph 2 6 2 6" xfId="49938" xr:uid="{00000000-0005-0000-0000-0000187B0000}"/>
    <cellStyle name="SAPBEXresDataEmph 2 6 3" xfId="11091" xr:uid="{00000000-0005-0000-0000-0000197B0000}"/>
    <cellStyle name="SAPBEXresDataEmph 2 6 4" xfId="18743" xr:uid="{00000000-0005-0000-0000-00001A7B0000}"/>
    <cellStyle name="SAPBEXresDataEmph 2 6 5" xfId="34997" xr:uid="{00000000-0005-0000-0000-00001B7B0000}"/>
    <cellStyle name="SAPBEXresDataEmph 2 6 6" xfId="42034" xr:uid="{00000000-0005-0000-0000-00001C7B0000}"/>
    <cellStyle name="SAPBEXresDataEmph 2 6 7" xfId="54472" xr:uid="{00000000-0005-0000-0000-00001D7B0000}"/>
    <cellStyle name="SAPBEXresDataEmph 2 7" xfId="1966" xr:uid="{00000000-0005-0000-0000-00001E7B0000}"/>
    <cellStyle name="SAPBEXresDataEmph 2 7 2" xfId="12318" xr:uid="{00000000-0005-0000-0000-00001F7B0000}"/>
    <cellStyle name="SAPBEXresDataEmph 2 7 2 2" xfId="19777" xr:uid="{00000000-0005-0000-0000-0000207B0000}"/>
    <cellStyle name="SAPBEXresDataEmph 2 7 2 3" xfId="26400" xr:uid="{00000000-0005-0000-0000-0000217B0000}"/>
    <cellStyle name="SAPBEXresDataEmph 2 7 2 4" xfId="39376" xr:uid="{00000000-0005-0000-0000-0000227B0000}"/>
    <cellStyle name="SAPBEXresDataEmph 2 7 2 5" xfId="46294" xr:uid="{00000000-0005-0000-0000-0000237B0000}"/>
    <cellStyle name="SAPBEXresDataEmph 2 7 2 6" xfId="48914" xr:uid="{00000000-0005-0000-0000-0000247B0000}"/>
    <cellStyle name="SAPBEXresDataEmph 2 7 3" xfId="11388" xr:uid="{00000000-0005-0000-0000-0000257B0000}"/>
    <cellStyle name="SAPBEXresDataEmph 2 7 4" xfId="18921" xr:uid="{00000000-0005-0000-0000-0000267B0000}"/>
    <cellStyle name="SAPBEXresDataEmph 2 7 5" xfId="35742" xr:uid="{00000000-0005-0000-0000-0000277B0000}"/>
    <cellStyle name="SAPBEXresDataEmph 2 7 6" xfId="42748" xr:uid="{00000000-0005-0000-0000-0000287B0000}"/>
    <cellStyle name="SAPBEXresDataEmph 2 7 7" xfId="50964" xr:uid="{00000000-0005-0000-0000-0000297B0000}"/>
    <cellStyle name="SAPBEXresDataEmph 2 8" xfId="2178" xr:uid="{00000000-0005-0000-0000-00002A7B0000}"/>
    <cellStyle name="SAPBEXresDataEmph 2 8 2" xfId="12442" xr:uid="{00000000-0005-0000-0000-00002B7B0000}"/>
    <cellStyle name="SAPBEXresDataEmph 2 8 2 2" xfId="19898" xr:uid="{00000000-0005-0000-0000-00002C7B0000}"/>
    <cellStyle name="SAPBEXresDataEmph 2 8 2 3" xfId="26520" xr:uid="{00000000-0005-0000-0000-00002D7B0000}"/>
    <cellStyle name="SAPBEXresDataEmph 2 8 2 4" xfId="40402" xr:uid="{00000000-0005-0000-0000-00002E7B0000}"/>
    <cellStyle name="SAPBEXresDataEmph 2 8 2 5" xfId="47320" xr:uid="{00000000-0005-0000-0000-00002F7B0000}"/>
    <cellStyle name="SAPBEXresDataEmph 2 8 2 6" xfId="47751" xr:uid="{00000000-0005-0000-0000-0000307B0000}"/>
    <cellStyle name="SAPBEXresDataEmph 2 8 3" xfId="10374" xr:uid="{00000000-0005-0000-0000-0000317B0000}"/>
    <cellStyle name="SAPBEXresDataEmph 2 8 4" xfId="13047" xr:uid="{00000000-0005-0000-0000-0000327B0000}"/>
    <cellStyle name="SAPBEXresDataEmph 2 8 5" xfId="18774" xr:uid="{00000000-0005-0000-0000-0000337B0000}"/>
    <cellStyle name="SAPBEXresDataEmph 2 8 6" xfId="36818" xr:uid="{00000000-0005-0000-0000-0000347B0000}"/>
    <cellStyle name="SAPBEXresDataEmph 2 8 7" xfId="43774" xr:uid="{00000000-0005-0000-0000-0000357B0000}"/>
    <cellStyle name="SAPBEXresDataEmph 2 8 8" xfId="52774" xr:uid="{00000000-0005-0000-0000-0000367B0000}"/>
    <cellStyle name="SAPBEXresDataEmph 2 9" xfId="2332" xr:uid="{00000000-0005-0000-0000-0000377B0000}"/>
    <cellStyle name="SAPBEXresDataEmph 2 9 2" xfId="12585" xr:uid="{00000000-0005-0000-0000-0000387B0000}"/>
    <cellStyle name="SAPBEXresDataEmph 2 9 3" xfId="20022" xr:uid="{00000000-0005-0000-0000-0000397B0000}"/>
    <cellStyle name="SAPBEXresDataEmph 2 9 4" xfId="26640" xr:uid="{00000000-0005-0000-0000-00003A7B0000}"/>
    <cellStyle name="SAPBEXresDataEmph 2 9 5" xfId="37072" xr:uid="{00000000-0005-0000-0000-00003B7B0000}"/>
    <cellStyle name="SAPBEXresDataEmph 2 9 6" xfId="44018" xr:uid="{00000000-0005-0000-0000-00003C7B0000}"/>
    <cellStyle name="SAPBEXresDataEmph 2 9 7" xfId="52126" xr:uid="{00000000-0005-0000-0000-00003D7B0000}"/>
    <cellStyle name="SAPBEXresDataEmph 20" xfId="5642" xr:uid="{00000000-0005-0000-0000-00003E7B0000}"/>
    <cellStyle name="SAPBEXresDataEmph 20 2" xfId="15497" xr:uid="{00000000-0005-0000-0000-00003F7B0000}"/>
    <cellStyle name="SAPBEXresDataEmph 20 3" xfId="22529" xr:uid="{00000000-0005-0000-0000-0000407B0000}"/>
    <cellStyle name="SAPBEXresDataEmph 20 4" xfId="28990" xr:uid="{00000000-0005-0000-0000-0000417B0000}"/>
    <cellStyle name="SAPBEXresDataEmph 21" xfId="6386" xr:uid="{00000000-0005-0000-0000-0000427B0000}"/>
    <cellStyle name="SAPBEXresDataEmph 21 2" xfId="16231" xr:uid="{00000000-0005-0000-0000-0000437B0000}"/>
    <cellStyle name="SAPBEXresDataEmph 21 3" xfId="23238" xr:uid="{00000000-0005-0000-0000-0000447B0000}"/>
    <cellStyle name="SAPBEXresDataEmph 21 4" xfId="29691" xr:uid="{00000000-0005-0000-0000-0000457B0000}"/>
    <cellStyle name="SAPBEXresDataEmph 22" xfId="5953" xr:uid="{00000000-0005-0000-0000-0000467B0000}"/>
    <cellStyle name="SAPBEXresDataEmph 22 2" xfId="15805" xr:uid="{00000000-0005-0000-0000-0000477B0000}"/>
    <cellStyle name="SAPBEXresDataEmph 22 3" xfId="22827" xr:uid="{00000000-0005-0000-0000-0000487B0000}"/>
    <cellStyle name="SAPBEXresDataEmph 22 4" xfId="29288" xr:uid="{00000000-0005-0000-0000-0000497B0000}"/>
    <cellStyle name="SAPBEXresDataEmph 23" xfId="8045" xr:uid="{00000000-0005-0000-0000-00004A7B0000}"/>
    <cellStyle name="SAPBEXresDataEmph 23 2" xfId="17829" xr:uid="{00000000-0005-0000-0000-00004B7B0000}"/>
    <cellStyle name="SAPBEXresDataEmph 23 3" xfId="24777" xr:uid="{00000000-0005-0000-0000-00004C7B0000}"/>
    <cellStyle name="SAPBEXresDataEmph 23 4" xfId="31198" xr:uid="{00000000-0005-0000-0000-00004D7B0000}"/>
    <cellStyle name="SAPBEXresDataEmph 24" xfId="8087" xr:uid="{00000000-0005-0000-0000-00004E7B0000}"/>
    <cellStyle name="SAPBEXresDataEmph 24 2" xfId="17871" xr:uid="{00000000-0005-0000-0000-00004F7B0000}"/>
    <cellStyle name="SAPBEXresDataEmph 24 3" xfId="24818" xr:uid="{00000000-0005-0000-0000-0000507B0000}"/>
    <cellStyle name="SAPBEXresDataEmph 24 4" xfId="31238" xr:uid="{00000000-0005-0000-0000-0000517B0000}"/>
    <cellStyle name="SAPBEXresDataEmph 25" xfId="9127" xr:uid="{00000000-0005-0000-0000-0000527B0000}"/>
    <cellStyle name="SAPBEXresDataEmph 26" xfId="9561" xr:uid="{00000000-0005-0000-0000-0000537B0000}"/>
    <cellStyle name="SAPBEXresDataEmph 27" xfId="53819" xr:uid="{00000000-0005-0000-0000-0000547B0000}"/>
    <cellStyle name="SAPBEXresDataEmph 3" xfId="514" xr:uid="{00000000-0005-0000-0000-0000557B0000}"/>
    <cellStyle name="SAPBEXresDataEmph 3 10" xfId="2499" xr:uid="{00000000-0005-0000-0000-0000567B0000}"/>
    <cellStyle name="SAPBEXresDataEmph 3 10 2" xfId="12738" xr:uid="{00000000-0005-0000-0000-0000577B0000}"/>
    <cellStyle name="SAPBEXresDataEmph 3 10 3" xfId="20147" xr:uid="{00000000-0005-0000-0000-0000587B0000}"/>
    <cellStyle name="SAPBEXresDataEmph 3 10 4" xfId="26761" xr:uid="{00000000-0005-0000-0000-0000597B0000}"/>
    <cellStyle name="SAPBEXresDataEmph 3 11" xfId="3505" xr:uid="{00000000-0005-0000-0000-00005A7B0000}"/>
    <cellStyle name="SAPBEXresDataEmph 3 11 2" xfId="13454" xr:uid="{00000000-0005-0000-0000-00005B7B0000}"/>
    <cellStyle name="SAPBEXresDataEmph 3 11 3" xfId="20623" xr:uid="{00000000-0005-0000-0000-00005C7B0000}"/>
    <cellStyle name="SAPBEXresDataEmph 3 11 4" xfId="27130" xr:uid="{00000000-0005-0000-0000-00005D7B0000}"/>
    <cellStyle name="SAPBEXresDataEmph 3 12" xfId="3674" xr:uid="{00000000-0005-0000-0000-00005E7B0000}"/>
    <cellStyle name="SAPBEXresDataEmph 3 12 2" xfId="13599" xr:uid="{00000000-0005-0000-0000-00005F7B0000}"/>
    <cellStyle name="SAPBEXresDataEmph 3 12 3" xfId="20760" xr:uid="{00000000-0005-0000-0000-0000607B0000}"/>
    <cellStyle name="SAPBEXresDataEmph 3 12 4" xfId="27259" xr:uid="{00000000-0005-0000-0000-0000617B0000}"/>
    <cellStyle name="SAPBEXresDataEmph 3 13" xfId="4414" xr:uid="{00000000-0005-0000-0000-0000627B0000}"/>
    <cellStyle name="SAPBEXresDataEmph 3 13 2" xfId="14276" xr:uid="{00000000-0005-0000-0000-0000637B0000}"/>
    <cellStyle name="SAPBEXresDataEmph 3 13 3" xfId="21336" xr:uid="{00000000-0005-0000-0000-0000647B0000}"/>
    <cellStyle name="SAPBEXresDataEmph 3 13 4" xfId="27810" xr:uid="{00000000-0005-0000-0000-0000657B0000}"/>
    <cellStyle name="SAPBEXresDataEmph 3 14" xfId="4804" xr:uid="{00000000-0005-0000-0000-0000667B0000}"/>
    <cellStyle name="SAPBEXresDataEmph 3 14 2" xfId="14666" xr:uid="{00000000-0005-0000-0000-0000677B0000}"/>
    <cellStyle name="SAPBEXresDataEmph 3 14 3" xfId="21715" xr:uid="{00000000-0005-0000-0000-0000687B0000}"/>
    <cellStyle name="SAPBEXresDataEmph 3 14 4" xfId="28183" xr:uid="{00000000-0005-0000-0000-0000697B0000}"/>
    <cellStyle name="SAPBEXresDataEmph 3 15" xfId="4837" xr:uid="{00000000-0005-0000-0000-00006A7B0000}"/>
    <cellStyle name="SAPBEXresDataEmph 3 15 2" xfId="14699" xr:uid="{00000000-0005-0000-0000-00006B7B0000}"/>
    <cellStyle name="SAPBEXresDataEmph 3 15 3" xfId="21748" xr:uid="{00000000-0005-0000-0000-00006C7B0000}"/>
    <cellStyle name="SAPBEXresDataEmph 3 15 4" xfId="28215" xr:uid="{00000000-0005-0000-0000-00006D7B0000}"/>
    <cellStyle name="SAPBEXresDataEmph 3 16" xfId="4783" xr:uid="{00000000-0005-0000-0000-00006E7B0000}"/>
    <cellStyle name="SAPBEXresDataEmph 3 16 2" xfId="14645" xr:uid="{00000000-0005-0000-0000-00006F7B0000}"/>
    <cellStyle name="SAPBEXresDataEmph 3 16 3" xfId="21694" xr:uid="{00000000-0005-0000-0000-0000707B0000}"/>
    <cellStyle name="SAPBEXresDataEmph 3 16 4" xfId="28163" xr:uid="{00000000-0005-0000-0000-0000717B0000}"/>
    <cellStyle name="SAPBEXresDataEmph 3 17" xfId="5766" xr:uid="{00000000-0005-0000-0000-0000727B0000}"/>
    <cellStyle name="SAPBEXresDataEmph 3 17 2" xfId="15620" xr:uid="{00000000-0005-0000-0000-0000737B0000}"/>
    <cellStyle name="SAPBEXresDataEmph 3 17 3" xfId="22648" xr:uid="{00000000-0005-0000-0000-0000747B0000}"/>
    <cellStyle name="SAPBEXresDataEmph 3 17 4" xfId="29109" xr:uid="{00000000-0005-0000-0000-0000757B0000}"/>
    <cellStyle name="SAPBEXresDataEmph 3 18" xfId="7004" xr:uid="{00000000-0005-0000-0000-0000767B0000}"/>
    <cellStyle name="SAPBEXresDataEmph 3 18 2" xfId="16794" xr:uid="{00000000-0005-0000-0000-0000777B0000}"/>
    <cellStyle name="SAPBEXresDataEmph 3 18 3" xfId="23762" xr:uid="{00000000-0005-0000-0000-0000787B0000}"/>
    <cellStyle name="SAPBEXresDataEmph 3 18 4" xfId="30198" xr:uid="{00000000-0005-0000-0000-0000797B0000}"/>
    <cellStyle name="SAPBEXresDataEmph 3 19" xfId="6534" xr:uid="{00000000-0005-0000-0000-00007A7B0000}"/>
    <cellStyle name="SAPBEXresDataEmph 3 19 2" xfId="16377" xr:uid="{00000000-0005-0000-0000-00007B7B0000}"/>
    <cellStyle name="SAPBEXresDataEmph 3 19 3" xfId="23384" xr:uid="{00000000-0005-0000-0000-00007C7B0000}"/>
    <cellStyle name="SAPBEXresDataEmph 3 19 4" xfId="29834" xr:uid="{00000000-0005-0000-0000-00007D7B0000}"/>
    <cellStyle name="SAPBEXresDataEmph 3 2" xfId="691" xr:uid="{00000000-0005-0000-0000-00007E7B0000}"/>
    <cellStyle name="SAPBEXresDataEmph 3 2 10" xfId="4944" xr:uid="{00000000-0005-0000-0000-00007F7B0000}"/>
    <cellStyle name="SAPBEXresDataEmph 3 2 10 2" xfId="14801" xr:uid="{00000000-0005-0000-0000-0000807B0000}"/>
    <cellStyle name="SAPBEXresDataEmph 3 2 10 2 2" xfId="38572" xr:uid="{00000000-0005-0000-0000-0000817B0000}"/>
    <cellStyle name="SAPBEXresDataEmph 3 2 10 2 3" xfId="45490" xr:uid="{00000000-0005-0000-0000-0000827B0000}"/>
    <cellStyle name="SAPBEXresDataEmph 3 2 10 2 4" xfId="48303" xr:uid="{00000000-0005-0000-0000-0000837B0000}"/>
    <cellStyle name="SAPBEXresDataEmph 3 2 10 3" xfId="21849" xr:uid="{00000000-0005-0000-0000-0000847B0000}"/>
    <cellStyle name="SAPBEXresDataEmph 3 2 10 4" xfId="28313" xr:uid="{00000000-0005-0000-0000-0000857B0000}"/>
    <cellStyle name="SAPBEXresDataEmph 3 2 10 5" xfId="34906" xr:uid="{00000000-0005-0000-0000-0000867B0000}"/>
    <cellStyle name="SAPBEXresDataEmph 3 2 10 6" xfId="41944" xr:uid="{00000000-0005-0000-0000-0000877B0000}"/>
    <cellStyle name="SAPBEXresDataEmph 3 2 10 7" xfId="50466" xr:uid="{00000000-0005-0000-0000-0000887B0000}"/>
    <cellStyle name="SAPBEXresDataEmph 3 2 11" xfId="6584" xr:uid="{00000000-0005-0000-0000-0000897B0000}"/>
    <cellStyle name="SAPBEXresDataEmph 3 2 11 2" xfId="16427" xr:uid="{00000000-0005-0000-0000-00008A7B0000}"/>
    <cellStyle name="SAPBEXresDataEmph 3 2 11 2 2" xfId="38988" xr:uid="{00000000-0005-0000-0000-00008B7B0000}"/>
    <cellStyle name="SAPBEXresDataEmph 3 2 11 2 3" xfId="45906" xr:uid="{00000000-0005-0000-0000-00008C7B0000}"/>
    <cellStyle name="SAPBEXresDataEmph 3 2 11 2 4" xfId="48027" xr:uid="{00000000-0005-0000-0000-00008D7B0000}"/>
    <cellStyle name="SAPBEXresDataEmph 3 2 11 3" xfId="23431" xr:uid="{00000000-0005-0000-0000-00008E7B0000}"/>
    <cellStyle name="SAPBEXresDataEmph 3 2 11 4" xfId="29880" xr:uid="{00000000-0005-0000-0000-00008F7B0000}"/>
    <cellStyle name="SAPBEXresDataEmph 3 2 11 5" xfId="35325" xr:uid="{00000000-0005-0000-0000-0000907B0000}"/>
    <cellStyle name="SAPBEXresDataEmph 3 2 11 6" xfId="42360" xr:uid="{00000000-0005-0000-0000-0000917B0000}"/>
    <cellStyle name="SAPBEXresDataEmph 3 2 11 7" xfId="51220" xr:uid="{00000000-0005-0000-0000-0000927B0000}"/>
    <cellStyle name="SAPBEXresDataEmph 3 2 12" xfId="5533" xr:uid="{00000000-0005-0000-0000-0000937B0000}"/>
    <cellStyle name="SAPBEXresDataEmph 3 2 12 2" xfId="15389" xr:uid="{00000000-0005-0000-0000-0000947B0000}"/>
    <cellStyle name="SAPBEXresDataEmph 3 2 12 2 2" xfId="38793" xr:uid="{00000000-0005-0000-0000-0000957B0000}"/>
    <cellStyle name="SAPBEXresDataEmph 3 2 12 2 3" xfId="45711" xr:uid="{00000000-0005-0000-0000-0000967B0000}"/>
    <cellStyle name="SAPBEXresDataEmph 3 2 12 2 4" xfId="49367" xr:uid="{00000000-0005-0000-0000-0000977B0000}"/>
    <cellStyle name="SAPBEXresDataEmph 3 2 12 3" xfId="22425" xr:uid="{00000000-0005-0000-0000-0000987B0000}"/>
    <cellStyle name="SAPBEXresDataEmph 3 2 12 4" xfId="28887" xr:uid="{00000000-0005-0000-0000-0000997B0000}"/>
    <cellStyle name="SAPBEXresDataEmph 3 2 12 5" xfId="35128" xr:uid="{00000000-0005-0000-0000-00009A7B0000}"/>
    <cellStyle name="SAPBEXresDataEmph 3 2 12 6" xfId="42165" xr:uid="{00000000-0005-0000-0000-00009B7B0000}"/>
    <cellStyle name="SAPBEXresDataEmph 3 2 12 7" xfId="53096" xr:uid="{00000000-0005-0000-0000-00009C7B0000}"/>
    <cellStyle name="SAPBEXresDataEmph 3 2 13" xfId="5831" xr:uid="{00000000-0005-0000-0000-00009D7B0000}"/>
    <cellStyle name="SAPBEXresDataEmph 3 2 13 2" xfId="15684" xr:uid="{00000000-0005-0000-0000-00009E7B0000}"/>
    <cellStyle name="SAPBEXresDataEmph 3 2 13 2 2" xfId="39856" xr:uid="{00000000-0005-0000-0000-00009F7B0000}"/>
    <cellStyle name="SAPBEXresDataEmph 3 2 13 2 3" xfId="46774" xr:uid="{00000000-0005-0000-0000-0000A07B0000}"/>
    <cellStyle name="SAPBEXresDataEmph 3 2 13 2 4" xfId="49445" xr:uid="{00000000-0005-0000-0000-0000A17B0000}"/>
    <cellStyle name="SAPBEXresDataEmph 3 2 13 3" xfId="22710" xr:uid="{00000000-0005-0000-0000-0000A27B0000}"/>
    <cellStyle name="SAPBEXresDataEmph 3 2 13 4" xfId="29171" xr:uid="{00000000-0005-0000-0000-0000A37B0000}"/>
    <cellStyle name="SAPBEXresDataEmph 3 2 13 5" xfId="36241" xr:uid="{00000000-0005-0000-0000-0000A47B0000}"/>
    <cellStyle name="SAPBEXresDataEmph 3 2 13 6" xfId="43228" xr:uid="{00000000-0005-0000-0000-0000A57B0000}"/>
    <cellStyle name="SAPBEXresDataEmph 3 2 13 7" xfId="54266" xr:uid="{00000000-0005-0000-0000-0000A67B0000}"/>
    <cellStyle name="SAPBEXresDataEmph 3 2 14" xfId="6090" xr:uid="{00000000-0005-0000-0000-0000A77B0000}"/>
    <cellStyle name="SAPBEXresDataEmph 3 2 14 2" xfId="15938" xr:uid="{00000000-0005-0000-0000-0000A87B0000}"/>
    <cellStyle name="SAPBEXresDataEmph 3 2 14 2 2" xfId="39200" xr:uid="{00000000-0005-0000-0000-0000A97B0000}"/>
    <cellStyle name="SAPBEXresDataEmph 3 2 14 2 3" xfId="46118" xr:uid="{00000000-0005-0000-0000-0000AA7B0000}"/>
    <cellStyle name="SAPBEXresDataEmph 3 2 14 2 4" xfId="50773" xr:uid="{00000000-0005-0000-0000-0000AB7B0000}"/>
    <cellStyle name="SAPBEXresDataEmph 3 2 14 3" xfId="22958" xr:uid="{00000000-0005-0000-0000-0000AC7B0000}"/>
    <cellStyle name="SAPBEXresDataEmph 3 2 14 4" xfId="29417" xr:uid="{00000000-0005-0000-0000-0000AD7B0000}"/>
    <cellStyle name="SAPBEXresDataEmph 3 2 14 5" xfId="35564" xr:uid="{00000000-0005-0000-0000-0000AE7B0000}"/>
    <cellStyle name="SAPBEXresDataEmph 3 2 14 6" xfId="42572" xr:uid="{00000000-0005-0000-0000-0000AF7B0000}"/>
    <cellStyle name="SAPBEXresDataEmph 3 2 14 7" xfId="50461" xr:uid="{00000000-0005-0000-0000-0000B07B0000}"/>
    <cellStyle name="SAPBEXresDataEmph 3 2 15" xfId="5979" xr:uid="{00000000-0005-0000-0000-0000B17B0000}"/>
    <cellStyle name="SAPBEXresDataEmph 3 2 15 2" xfId="15830" xr:uid="{00000000-0005-0000-0000-0000B27B0000}"/>
    <cellStyle name="SAPBEXresDataEmph 3 2 15 2 2" xfId="39244" xr:uid="{00000000-0005-0000-0000-0000B37B0000}"/>
    <cellStyle name="SAPBEXresDataEmph 3 2 15 2 3" xfId="46162" xr:uid="{00000000-0005-0000-0000-0000B47B0000}"/>
    <cellStyle name="SAPBEXresDataEmph 3 2 15 2 4" xfId="48447" xr:uid="{00000000-0005-0000-0000-0000B57B0000}"/>
    <cellStyle name="SAPBEXresDataEmph 3 2 15 3" xfId="22852" xr:uid="{00000000-0005-0000-0000-0000B67B0000}"/>
    <cellStyle name="SAPBEXresDataEmph 3 2 15 4" xfId="29313" xr:uid="{00000000-0005-0000-0000-0000B77B0000}"/>
    <cellStyle name="SAPBEXresDataEmph 3 2 15 5" xfId="35608" xr:uid="{00000000-0005-0000-0000-0000B87B0000}"/>
    <cellStyle name="SAPBEXresDataEmph 3 2 15 6" xfId="42616" xr:uid="{00000000-0005-0000-0000-0000B97B0000}"/>
    <cellStyle name="SAPBEXresDataEmph 3 2 15 7" xfId="52360" xr:uid="{00000000-0005-0000-0000-0000BA7B0000}"/>
    <cellStyle name="SAPBEXresDataEmph 3 2 16" xfId="7288" xr:uid="{00000000-0005-0000-0000-0000BB7B0000}"/>
    <cellStyle name="SAPBEXresDataEmph 3 2 16 2" xfId="17074" xr:uid="{00000000-0005-0000-0000-0000BC7B0000}"/>
    <cellStyle name="SAPBEXresDataEmph 3 2 16 2 2" xfId="39750" xr:uid="{00000000-0005-0000-0000-0000BD7B0000}"/>
    <cellStyle name="SAPBEXresDataEmph 3 2 16 2 3" xfId="46668" xr:uid="{00000000-0005-0000-0000-0000BE7B0000}"/>
    <cellStyle name="SAPBEXresDataEmph 3 2 16 2 4" xfId="49931" xr:uid="{00000000-0005-0000-0000-0000BF7B0000}"/>
    <cellStyle name="SAPBEXresDataEmph 3 2 16 3" xfId="24036" xr:uid="{00000000-0005-0000-0000-0000C07B0000}"/>
    <cellStyle name="SAPBEXresDataEmph 3 2 16 4" xfId="30467" xr:uid="{00000000-0005-0000-0000-0000C17B0000}"/>
    <cellStyle name="SAPBEXresDataEmph 3 2 16 5" xfId="36128" xr:uid="{00000000-0005-0000-0000-0000C27B0000}"/>
    <cellStyle name="SAPBEXresDataEmph 3 2 16 6" xfId="43122" xr:uid="{00000000-0005-0000-0000-0000C37B0000}"/>
    <cellStyle name="SAPBEXresDataEmph 3 2 16 7" xfId="54380" xr:uid="{00000000-0005-0000-0000-0000C47B0000}"/>
    <cellStyle name="SAPBEXresDataEmph 3 2 17" xfId="6082" xr:uid="{00000000-0005-0000-0000-0000C57B0000}"/>
    <cellStyle name="SAPBEXresDataEmph 3 2 17 2" xfId="15930" xr:uid="{00000000-0005-0000-0000-0000C67B0000}"/>
    <cellStyle name="SAPBEXresDataEmph 3 2 17 2 2" xfId="39656" xr:uid="{00000000-0005-0000-0000-0000C77B0000}"/>
    <cellStyle name="SAPBEXresDataEmph 3 2 17 2 3" xfId="46574" xr:uid="{00000000-0005-0000-0000-0000C87B0000}"/>
    <cellStyle name="SAPBEXresDataEmph 3 2 17 2 4" xfId="49986" xr:uid="{00000000-0005-0000-0000-0000C97B0000}"/>
    <cellStyle name="SAPBEXresDataEmph 3 2 17 3" xfId="22950" xr:uid="{00000000-0005-0000-0000-0000CA7B0000}"/>
    <cellStyle name="SAPBEXresDataEmph 3 2 17 4" xfId="29409" xr:uid="{00000000-0005-0000-0000-0000CB7B0000}"/>
    <cellStyle name="SAPBEXresDataEmph 3 2 17 5" xfId="36029" xr:uid="{00000000-0005-0000-0000-0000CC7B0000}"/>
    <cellStyle name="SAPBEXresDataEmph 3 2 17 6" xfId="43028" xr:uid="{00000000-0005-0000-0000-0000CD7B0000}"/>
    <cellStyle name="SAPBEXresDataEmph 3 2 17 7" xfId="53768" xr:uid="{00000000-0005-0000-0000-0000CE7B0000}"/>
    <cellStyle name="SAPBEXresDataEmph 3 2 18" xfId="7341" xr:uid="{00000000-0005-0000-0000-0000CF7B0000}"/>
    <cellStyle name="SAPBEXresDataEmph 3 2 18 2" xfId="17127" xr:uid="{00000000-0005-0000-0000-0000D07B0000}"/>
    <cellStyle name="SAPBEXresDataEmph 3 2 18 2 2" xfId="40004" xr:uid="{00000000-0005-0000-0000-0000D17B0000}"/>
    <cellStyle name="SAPBEXresDataEmph 3 2 18 2 3" xfId="46922" xr:uid="{00000000-0005-0000-0000-0000D27B0000}"/>
    <cellStyle name="SAPBEXresDataEmph 3 2 18 2 4" xfId="49748" xr:uid="{00000000-0005-0000-0000-0000D37B0000}"/>
    <cellStyle name="SAPBEXresDataEmph 3 2 18 3" xfId="24089" xr:uid="{00000000-0005-0000-0000-0000D47B0000}"/>
    <cellStyle name="SAPBEXresDataEmph 3 2 18 4" xfId="30518" xr:uid="{00000000-0005-0000-0000-0000D57B0000}"/>
    <cellStyle name="SAPBEXresDataEmph 3 2 18 5" xfId="36394" xr:uid="{00000000-0005-0000-0000-0000D67B0000}"/>
    <cellStyle name="SAPBEXresDataEmph 3 2 18 6" xfId="43376" xr:uid="{00000000-0005-0000-0000-0000D77B0000}"/>
    <cellStyle name="SAPBEXresDataEmph 3 2 18 7" xfId="52867" xr:uid="{00000000-0005-0000-0000-0000D87B0000}"/>
    <cellStyle name="SAPBEXresDataEmph 3 2 19" xfId="6942" xr:uid="{00000000-0005-0000-0000-0000D97B0000}"/>
    <cellStyle name="SAPBEXresDataEmph 3 2 19 2" xfId="16732" xr:uid="{00000000-0005-0000-0000-0000DA7B0000}"/>
    <cellStyle name="SAPBEXresDataEmph 3 2 19 2 2" xfId="39803" xr:uid="{00000000-0005-0000-0000-0000DB7B0000}"/>
    <cellStyle name="SAPBEXresDataEmph 3 2 19 2 3" xfId="46721" xr:uid="{00000000-0005-0000-0000-0000DC7B0000}"/>
    <cellStyle name="SAPBEXresDataEmph 3 2 19 2 4" xfId="50809" xr:uid="{00000000-0005-0000-0000-0000DD7B0000}"/>
    <cellStyle name="SAPBEXresDataEmph 3 2 19 3" xfId="23700" xr:uid="{00000000-0005-0000-0000-0000DE7B0000}"/>
    <cellStyle name="SAPBEXresDataEmph 3 2 19 4" xfId="30136" xr:uid="{00000000-0005-0000-0000-0000DF7B0000}"/>
    <cellStyle name="SAPBEXresDataEmph 3 2 19 5" xfId="36184" xr:uid="{00000000-0005-0000-0000-0000E07B0000}"/>
    <cellStyle name="SAPBEXresDataEmph 3 2 19 6" xfId="43175" xr:uid="{00000000-0005-0000-0000-0000E17B0000}"/>
    <cellStyle name="SAPBEXresDataEmph 3 2 19 7" xfId="52266" xr:uid="{00000000-0005-0000-0000-0000E27B0000}"/>
    <cellStyle name="SAPBEXresDataEmph 3 2 2" xfId="2685" xr:uid="{00000000-0005-0000-0000-0000E37B0000}"/>
    <cellStyle name="SAPBEXresDataEmph 3 2 2 2" xfId="12918" xr:uid="{00000000-0005-0000-0000-0000E47B0000}"/>
    <cellStyle name="SAPBEXresDataEmph 3 2 2 2 2" xfId="20321" xr:uid="{00000000-0005-0000-0000-0000E57B0000}"/>
    <cellStyle name="SAPBEXresDataEmph 3 2 2 2 3" xfId="26931" xr:uid="{00000000-0005-0000-0000-0000E67B0000}"/>
    <cellStyle name="SAPBEXresDataEmph 3 2 2 2 4" xfId="37746" xr:uid="{00000000-0005-0000-0000-0000E77B0000}"/>
    <cellStyle name="SAPBEXresDataEmph 3 2 2 2 5" xfId="44690" xr:uid="{00000000-0005-0000-0000-0000E87B0000}"/>
    <cellStyle name="SAPBEXresDataEmph 3 2 2 2 6" xfId="48460" xr:uid="{00000000-0005-0000-0000-0000E97B0000}"/>
    <cellStyle name="SAPBEXresDataEmph 3 2 2 3" xfId="10510" xr:uid="{00000000-0005-0000-0000-0000EA7B0000}"/>
    <cellStyle name="SAPBEXresDataEmph 3 2 2 4" xfId="18148" xr:uid="{00000000-0005-0000-0000-0000EB7B0000}"/>
    <cellStyle name="SAPBEXresDataEmph 3 2 2 5" xfId="21092" xr:uid="{00000000-0005-0000-0000-0000EC7B0000}"/>
    <cellStyle name="SAPBEXresDataEmph 3 2 2 6" xfId="34005" xr:uid="{00000000-0005-0000-0000-0000ED7B0000}"/>
    <cellStyle name="SAPBEXresDataEmph 3 2 2 7" xfId="41139" xr:uid="{00000000-0005-0000-0000-0000EE7B0000}"/>
    <cellStyle name="SAPBEXresDataEmph 3 2 2 8" xfId="53156" xr:uid="{00000000-0005-0000-0000-0000EF7B0000}"/>
    <cellStyle name="SAPBEXresDataEmph 3 2 20" xfId="6150" xr:uid="{00000000-0005-0000-0000-0000F07B0000}"/>
    <cellStyle name="SAPBEXresDataEmph 3 2 20 2" xfId="15998" xr:uid="{00000000-0005-0000-0000-0000F17B0000}"/>
    <cellStyle name="SAPBEXresDataEmph 3 2 20 2 2" xfId="39766" xr:uid="{00000000-0005-0000-0000-0000F27B0000}"/>
    <cellStyle name="SAPBEXresDataEmph 3 2 20 2 3" xfId="46684" xr:uid="{00000000-0005-0000-0000-0000F37B0000}"/>
    <cellStyle name="SAPBEXresDataEmph 3 2 20 2 4" xfId="49897" xr:uid="{00000000-0005-0000-0000-0000F47B0000}"/>
    <cellStyle name="SAPBEXresDataEmph 3 2 20 3" xfId="23014" xr:uid="{00000000-0005-0000-0000-0000F57B0000}"/>
    <cellStyle name="SAPBEXresDataEmph 3 2 20 4" xfId="29472" xr:uid="{00000000-0005-0000-0000-0000F67B0000}"/>
    <cellStyle name="SAPBEXresDataEmph 3 2 20 5" xfId="36145" xr:uid="{00000000-0005-0000-0000-0000F77B0000}"/>
    <cellStyle name="SAPBEXresDataEmph 3 2 20 6" xfId="43138" xr:uid="{00000000-0005-0000-0000-0000F87B0000}"/>
    <cellStyle name="SAPBEXresDataEmph 3 2 20 7" xfId="53422" xr:uid="{00000000-0005-0000-0000-0000F97B0000}"/>
    <cellStyle name="SAPBEXresDataEmph 3 2 21" xfId="6474" xr:uid="{00000000-0005-0000-0000-0000FA7B0000}"/>
    <cellStyle name="SAPBEXresDataEmph 3 2 21 2" xfId="16318" xr:uid="{00000000-0005-0000-0000-0000FB7B0000}"/>
    <cellStyle name="SAPBEXresDataEmph 3 2 21 2 2" xfId="40451" xr:uid="{00000000-0005-0000-0000-0000FC7B0000}"/>
    <cellStyle name="SAPBEXresDataEmph 3 2 21 2 3" xfId="47369" xr:uid="{00000000-0005-0000-0000-0000FD7B0000}"/>
    <cellStyle name="SAPBEXresDataEmph 3 2 21 2 4" xfId="47738" xr:uid="{00000000-0005-0000-0000-0000FE7B0000}"/>
    <cellStyle name="SAPBEXresDataEmph 3 2 21 3" xfId="23326" xr:uid="{00000000-0005-0000-0000-0000FF7B0000}"/>
    <cellStyle name="SAPBEXresDataEmph 3 2 21 4" xfId="29777" xr:uid="{00000000-0005-0000-0000-0000007C0000}"/>
    <cellStyle name="SAPBEXresDataEmph 3 2 21 5" xfId="36867" xr:uid="{00000000-0005-0000-0000-0000017C0000}"/>
    <cellStyle name="SAPBEXresDataEmph 3 2 21 6" xfId="43823" xr:uid="{00000000-0005-0000-0000-0000027C0000}"/>
    <cellStyle name="SAPBEXresDataEmph 3 2 21 7" xfId="53824" xr:uid="{00000000-0005-0000-0000-0000037C0000}"/>
    <cellStyle name="SAPBEXresDataEmph 3 2 22" xfId="6295" xr:uid="{00000000-0005-0000-0000-0000047C0000}"/>
    <cellStyle name="SAPBEXresDataEmph 3 2 22 2" xfId="16140" xr:uid="{00000000-0005-0000-0000-0000057C0000}"/>
    <cellStyle name="SAPBEXresDataEmph 3 2 22 3" xfId="23149" xr:uid="{00000000-0005-0000-0000-0000067C0000}"/>
    <cellStyle name="SAPBEXresDataEmph 3 2 22 4" xfId="29603" xr:uid="{00000000-0005-0000-0000-0000077C0000}"/>
    <cellStyle name="SAPBEXresDataEmph 3 2 22 5" xfId="37121" xr:uid="{00000000-0005-0000-0000-0000087C0000}"/>
    <cellStyle name="SAPBEXresDataEmph 3 2 22 6" xfId="44067" xr:uid="{00000000-0005-0000-0000-0000097C0000}"/>
    <cellStyle name="SAPBEXresDataEmph 3 2 22 7" xfId="52017" xr:uid="{00000000-0005-0000-0000-00000A7C0000}"/>
    <cellStyle name="SAPBEXresDataEmph 3 2 23" xfId="8425" xr:uid="{00000000-0005-0000-0000-00000B7C0000}"/>
    <cellStyle name="SAPBEXresDataEmph 3 2 23 2" xfId="18209" xr:uid="{00000000-0005-0000-0000-00000C7C0000}"/>
    <cellStyle name="SAPBEXresDataEmph 3 2 23 3" xfId="25146" xr:uid="{00000000-0005-0000-0000-00000D7C0000}"/>
    <cellStyle name="SAPBEXresDataEmph 3 2 23 4" xfId="31559" xr:uid="{00000000-0005-0000-0000-00000E7C0000}"/>
    <cellStyle name="SAPBEXresDataEmph 3 2 24" xfId="7933" xr:uid="{00000000-0005-0000-0000-00000F7C0000}"/>
    <cellStyle name="SAPBEXresDataEmph 3 2 24 2" xfId="17717" xr:uid="{00000000-0005-0000-0000-0000107C0000}"/>
    <cellStyle name="SAPBEXresDataEmph 3 2 24 3" xfId="24668" xr:uid="{00000000-0005-0000-0000-0000117C0000}"/>
    <cellStyle name="SAPBEXresDataEmph 3 2 24 4" xfId="31089" xr:uid="{00000000-0005-0000-0000-0000127C0000}"/>
    <cellStyle name="SAPBEXresDataEmph 3 2 25" xfId="8313" xr:uid="{00000000-0005-0000-0000-0000137C0000}"/>
    <cellStyle name="SAPBEXresDataEmph 3 2 25 2" xfId="18097" xr:uid="{00000000-0005-0000-0000-0000147C0000}"/>
    <cellStyle name="SAPBEXresDataEmph 3 2 25 3" xfId="25037" xr:uid="{00000000-0005-0000-0000-0000157C0000}"/>
    <cellStyle name="SAPBEXresDataEmph 3 2 25 4" xfId="31453" xr:uid="{00000000-0005-0000-0000-0000167C0000}"/>
    <cellStyle name="SAPBEXresDataEmph 3 2 26" xfId="7887" xr:uid="{00000000-0005-0000-0000-0000177C0000}"/>
    <cellStyle name="SAPBEXresDataEmph 3 2 26 2" xfId="17671" xr:uid="{00000000-0005-0000-0000-0000187C0000}"/>
    <cellStyle name="SAPBEXresDataEmph 3 2 26 3" xfId="24623" xr:uid="{00000000-0005-0000-0000-0000197C0000}"/>
    <cellStyle name="SAPBEXresDataEmph 3 2 26 4" xfId="31046" xr:uid="{00000000-0005-0000-0000-00001A7C0000}"/>
    <cellStyle name="SAPBEXresDataEmph 3 2 27" xfId="8190" xr:uid="{00000000-0005-0000-0000-00001B7C0000}"/>
    <cellStyle name="SAPBEXresDataEmph 3 2 27 2" xfId="17974" xr:uid="{00000000-0005-0000-0000-00001C7C0000}"/>
    <cellStyle name="SAPBEXresDataEmph 3 2 27 3" xfId="24918" xr:uid="{00000000-0005-0000-0000-00001D7C0000}"/>
    <cellStyle name="SAPBEXresDataEmph 3 2 27 4" xfId="31337" xr:uid="{00000000-0005-0000-0000-00001E7C0000}"/>
    <cellStyle name="SAPBEXresDataEmph 3 2 28" xfId="7895" xr:uid="{00000000-0005-0000-0000-00001F7C0000}"/>
    <cellStyle name="SAPBEXresDataEmph 3 2 28 2" xfId="17679" xr:uid="{00000000-0005-0000-0000-0000207C0000}"/>
    <cellStyle name="SAPBEXresDataEmph 3 2 28 3" xfId="24631" xr:uid="{00000000-0005-0000-0000-0000217C0000}"/>
    <cellStyle name="SAPBEXresDataEmph 3 2 28 4" xfId="31054" xr:uid="{00000000-0005-0000-0000-0000227C0000}"/>
    <cellStyle name="SAPBEXresDataEmph 3 2 29" xfId="8836" xr:uid="{00000000-0005-0000-0000-0000237C0000}"/>
    <cellStyle name="SAPBEXresDataEmph 3 2 29 2" xfId="18619" xr:uid="{00000000-0005-0000-0000-0000247C0000}"/>
    <cellStyle name="SAPBEXresDataEmph 3 2 29 3" xfId="25546" xr:uid="{00000000-0005-0000-0000-0000257C0000}"/>
    <cellStyle name="SAPBEXresDataEmph 3 2 29 4" xfId="31956" xr:uid="{00000000-0005-0000-0000-0000267C0000}"/>
    <cellStyle name="SAPBEXresDataEmph 3 2 3" xfId="3729" xr:uid="{00000000-0005-0000-0000-0000277C0000}"/>
    <cellStyle name="SAPBEXresDataEmph 3 2 3 2" xfId="13652" xr:uid="{00000000-0005-0000-0000-0000287C0000}"/>
    <cellStyle name="SAPBEXresDataEmph 3 2 3 2 2" xfId="38036" xr:uid="{00000000-0005-0000-0000-0000297C0000}"/>
    <cellStyle name="SAPBEXresDataEmph 3 2 3 2 3" xfId="44963" xr:uid="{00000000-0005-0000-0000-00002A7C0000}"/>
    <cellStyle name="SAPBEXresDataEmph 3 2 3 2 4" xfId="49513" xr:uid="{00000000-0005-0000-0000-00002B7C0000}"/>
    <cellStyle name="SAPBEXresDataEmph 3 2 3 3" xfId="20808" xr:uid="{00000000-0005-0000-0000-00002C7C0000}"/>
    <cellStyle name="SAPBEXresDataEmph 3 2 3 4" xfId="27307" xr:uid="{00000000-0005-0000-0000-00002D7C0000}"/>
    <cellStyle name="SAPBEXresDataEmph 3 2 3 5" xfId="34371" xr:uid="{00000000-0005-0000-0000-00002E7C0000}"/>
    <cellStyle name="SAPBEXresDataEmph 3 2 3 6" xfId="41417" xr:uid="{00000000-0005-0000-0000-00002F7C0000}"/>
    <cellStyle name="SAPBEXresDataEmph 3 2 3 7" xfId="50946" xr:uid="{00000000-0005-0000-0000-0000307C0000}"/>
    <cellStyle name="SAPBEXresDataEmph 3 2 30" xfId="11710" xr:uid="{00000000-0005-0000-0000-0000317C0000}"/>
    <cellStyle name="SAPBEXresDataEmph 3 2 30 2" xfId="19169" xr:uid="{00000000-0005-0000-0000-0000327C0000}"/>
    <cellStyle name="SAPBEXresDataEmph 3 2 30 3" xfId="25801" xr:uid="{00000000-0005-0000-0000-0000337C0000}"/>
    <cellStyle name="SAPBEXresDataEmph 3 2 31" xfId="9443" xr:uid="{00000000-0005-0000-0000-0000347C0000}"/>
    <cellStyle name="SAPBEXresDataEmph 3 2 32" xfId="11237" xr:uid="{00000000-0005-0000-0000-0000357C0000}"/>
    <cellStyle name="SAPBEXresDataEmph 3 2 33" xfId="32168" xr:uid="{00000000-0005-0000-0000-0000367C0000}"/>
    <cellStyle name="SAPBEXresDataEmph 3 2 34" xfId="32137" xr:uid="{00000000-0005-0000-0000-0000377C0000}"/>
    <cellStyle name="SAPBEXresDataEmph 3 2 35" xfId="47705" xr:uid="{00000000-0005-0000-0000-0000387C0000}"/>
    <cellStyle name="SAPBEXresDataEmph 3 2 4" xfId="3996" xr:uid="{00000000-0005-0000-0000-0000397C0000}"/>
    <cellStyle name="SAPBEXresDataEmph 3 2 4 2" xfId="13883" xr:uid="{00000000-0005-0000-0000-00003A7C0000}"/>
    <cellStyle name="SAPBEXresDataEmph 3 2 4 2 2" xfId="37334" xr:uid="{00000000-0005-0000-0000-00003B7C0000}"/>
    <cellStyle name="SAPBEXresDataEmph 3 2 4 2 3" xfId="44280" xr:uid="{00000000-0005-0000-0000-00003C7C0000}"/>
    <cellStyle name="SAPBEXresDataEmph 3 2 4 2 4" xfId="50550" xr:uid="{00000000-0005-0000-0000-00003D7C0000}"/>
    <cellStyle name="SAPBEXresDataEmph 3 2 4 3" xfId="20979" xr:uid="{00000000-0005-0000-0000-00003E7C0000}"/>
    <cellStyle name="SAPBEXresDataEmph 3 2 4 4" xfId="27475" xr:uid="{00000000-0005-0000-0000-00003F7C0000}"/>
    <cellStyle name="SAPBEXresDataEmph 3 2 4 5" xfId="33588" xr:uid="{00000000-0005-0000-0000-0000407C0000}"/>
    <cellStyle name="SAPBEXresDataEmph 3 2 4 6" xfId="40724" xr:uid="{00000000-0005-0000-0000-0000417C0000}"/>
    <cellStyle name="SAPBEXresDataEmph 3 2 4 7" xfId="53098" xr:uid="{00000000-0005-0000-0000-0000427C0000}"/>
    <cellStyle name="SAPBEXresDataEmph 3 2 5" xfId="4961" xr:uid="{00000000-0005-0000-0000-0000437C0000}"/>
    <cellStyle name="SAPBEXresDataEmph 3 2 5 2" xfId="14818" xr:uid="{00000000-0005-0000-0000-0000447C0000}"/>
    <cellStyle name="SAPBEXresDataEmph 3 2 5 2 2" xfId="37356" xr:uid="{00000000-0005-0000-0000-0000457C0000}"/>
    <cellStyle name="SAPBEXresDataEmph 3 2 5 2 3" xfId="44302" xr:uid="{00000000-0005-0000-0000-0000467C0000}"/>
    <cellStyle name="SAPBEXresDataEmph 3 2 5 2 4" xfId="54217" xr:uid="{00000000-0005-0000-0000-0000477C0000}"/>
    <cellStyle name="SAPBEXresDataEmph 3 2 5 3" xfId="21864" xr:uid="{00000000-0005-0000-0000-0000487C0000}"/>
    <cellStyle name="SAPBEXresDataEmph 3 2 5 4" xfId="28328" xr:uid="{00000000-0005-0000-0000-0000497C0000}"/>
    <cellStyle name="SAPBEXresDataEmph 3 2 5 5" xfId="33610" xr:uid="{00000000-0005-0000-0000-00004A7C0000}"/>
    <cellStyle name="SAPBEXresDataEmph 3 2 5 6" xfId="40746" xr:uid="{00000000-0005-0000-0000-00004B7C0000}"/>
    <cellStyle name="SAPBEXresDataEmph 3 2 5 7" xfId="47859" xr:uid="{00000000-0005-0000-0000-00004C7C0000}"/>
    <cellStyle name="SAPBEXresDataEmph 3 2 6" xfId="4218" xr:uid="{00000000-0005-0000-0000-00004D7C0000}"/>
    <cellStyle name="SAPBEXresDataEmph 3 2 6 2" xfId="14081" xr:uid="{00000000-0005-0000-0000-00004E7C0000}"/>
    <cellStyle name="SAPBEXresDataEmph 3 2 6 2 2" xfId="38118" xr:uid="{00000000-0005-0000-0000-00004F7C0000}"/>
    <cellStyle name="SAPBEXresDataEmph 3 2 6 2 3" xfId="45043" xr:uid="{00000000-0005-0000-0000-0000507C0000}"/>
    <cellStyle name="SAPBEXresDataEmph 3 2 6 2 4" xfId="50781" xr:uid="{00000000-0005-0000-0000-0000517C0000}"/>
    <cellStyle name="SAPBEXresDataEmph 3 2 6 3" xfId="21143" xr:uid="{00000000-0005-0000-0000-0000527C0000}"/>
    <cellStyle name="SAPBEXresDataEmph 3 2 6 4" xfId="27618" xr:uid="{00000000-0005-0000-0000-0000537C0000}"/>
    <cellStyle name="SAPBEXresDataEmph 3 2 6 5" xfId="34453" xr:uid="{00000000-0005-0000-0000-0000547C0000}"/>
    <cellStyle name="SAPBEXresDataEmph 3 2 6 6" xfId="41497" xr:uid="{00000000-0005-0000-0000-0000557C0000}"/>
    <cellStyle name="SAPBEXresDataEmph 3 2 6 7" xfId="54005" xr:uid="{00000000-0005-0000-0000-0000567C0000}"/>
    <cellStyle name="SAPBEXresDataEmph 3 2 7" xfId="4637" xr:uid="{00000000-0005-0000-0000-0000577C0000}"/>
    <cellStyle name="SAPBEXresDataEmph 3 2 7 2" xfId="14499" xr:uid="{00000000-0005-0000-0000-0000587C0000}"/>
    <cellStyle name="SAPBEXresDataEmph 3 2 7 2 2" xfId="37539" xr:uid="{00000000-0005-0000-0000-0000597C0000}"/>
    <cellStyle name="SAPBEXresDataEmph 3 2 7 2 3" xfId="44483" xr:uid="{00000000-0005-0000-0000-00005A7C0000}"/>
    <cellStyle name="SAPBEXresDataEmph 3 2 7 2 4" xfId="51634" xr:uid="{00000000-0005-0000-0000-00005B7C0000}"/>
    <cellStyle name="SAPBEXresDataEmph 3 2 7 3" xfId="21551" xr:uid="{00000000-0005-0000-0000-00005C7C0000}"/>
    <cellStyle name="SAPBEXresDataEmph 3 2 7 4" xfId="28022" xr:uid="{00000000-0005-0000-0000-00005D7C0000}"/>
    <cellStyle name="SAPBEXresDataEmph 3 2 7 5" xfId="33798" xr:uid="{00000000-0005-0000-0000-00005E7C0000}"/>
    <cellStyle name="SAPBEXresDataEmph 3 2 7 6" xfId="40932" xr:uid="{00000000-0005-0000-0000-00005F7C0000}"/>
    <cellStyle name="SAPBEXresDataEmph 3 2 7 7" xfId="50838" xr:uid="{00000000-0005-0000-0000-0000607C0000}"/>
    <cellStyle name="SAPBEXresDataEmph 3 2 8" xfId="4353" xr:uid="{00000000-0005-0000-0000-0000617C0000}"/>
    <cellStyle name="SAPBEXresDataEmph 3 2 8 2" xfId="14215" xr:uid="{00000000-0005-0000-0000-0000627C0000}"/>
    <cellStyle name="SAPBEXresDataEmph 3 2 8 2 2" xfId="37352" xr:uid="{00000000-0005-0000-0000-0000637C0000}"/>
    <cellStyle name="SAPBEXresDataEmph 3 2 8 2 3" xfId="44298" xr:uid="{00000000-0005-0000-0000-0000647C0000}"/>
    <cellStyle name="SAPBEXresDataEmph 3 2 8 2 4" xfId="54332" xr:uid="{00000000-0005-0000-0000-0000657C0000}"/>
    <cellStyle name="SAPBEXresDataEmph 3 2 8 3" xfId="21276" xr:uid="{00000000-0005-0000-0000-0000667C0000}"/>
    <cellStyle name="SAPBEXresDataEmph 3 2 8 4" xfId="27750" xr:uid="{00000000-0005-0000-0000-0000677C0000}"/>
    <cellStyle name="SAPBEXresDataEmph 3 2 8 5" xfId="33606" xr:uid="{00000000-0005-0000-0000-0000687C0000}"/>
    <cellStyle name="SAPBEXresDataEmph 3 2 8 6" xfId="40742" xr:uid="{00000000-0005-0000-0000-0000697C0000}"/>
    <cellStyle name="SAPBEXresDataEmph 3 2 8 7" xfId="51503" xr:uid="{00000000-0005-0000-0000-00006A7C0000}"/>
    <cellStyle name="SAPBEXresDataEmph 3 2 9" xfId="5287" xr:uid="{00000000-0005-0000-0000-00006B7C0000}"/>
    <cellStyle name="SAPBEXresDataEmph 3 2 9 2" xfId="15144" xr:uid="{00000000-0005-0000-0000-00006C7C0000}"/>
    <cellStyle name="SAPBEXresDataEmph 3 2 9 2 2" xfId="37515" xr:uid="{00000000-0005-0000-0000-00006D7C0000}"/>
    <cellStyle name="SAPBEXresDataEmph 3 2 9 2 3" xfId="44459" xr:uid="{00000000-0005-0000-0000-00006E7C0000}"/>
    <cellStyle name="SAPBEXresDataEmph 3 2 9 2 4" xfId="51989" xr:uid="{00000000-0005-0000-0000-00006F7C0000}"/>
    <cellStyle name="SAPBEXresDataEmph 3 2 9 3" xfId="22186" xr:uid="{00000000-0005-0000-0000-0000707C0000}"/>
    <cellStyle name="SAPBEXresDataEmph 3 2 9 4" xfId="28649" xr:uid="{00000000-0005-0000-0000-0000717C0000}"/>
    <cellStyle name="SAPBEXresDataEmph 3 2 9 5" xfId="33774" xr:uid="{00000000-0005-0000-0000-0000727C0000}"/>
    <cellStyle name="SAPBEXresDataEmph 3 2 9 6" xfId="40908" xr:uid="{00000000-0005-0000-0000-0000737C0000}"/>
    <cellStyle name="SAPBEXresDataEmph 3 2 9 7" xfId="51263" xr:uid="{00000000-0005-0000-0000-0000747C0000}"/>
    <cellStyle name="SAPBEXresDataEmph 3 20" xfId="8193" xr:uid="{00000000-0005-0000-0000-0000757C0000}"/>
    <cellStyle name="SAPBEXresDataEmph 3 20 2" xfId="17977" xr:uid="{00000000-0005-0000-0000-0000767C0000}"/>
    <cellStyle name="SAPBEXresDataEmph 3 20 3" xfId="24921" xr:uid="{00000000-0005-0000-0000-0000777C0000}"/>
    <cellStyle name="SAPBEXresDataEmph 3 20 4" xfId="31340" xr:uid="{00000000-0005-0000-0000-0000787C0000}"/>
    <cellStyle name="SAPBEXresDataEmph 3 21" xfId="8236" xr:uid="{00000000-0005-0000-0000-0000797C0000}"/>
    <cellStyle name="SAPBEXresDataEmph 3 21 2" xfId="18020" xr:uid="{00000000-0005-0000-0000-00007A7C0000}"/>
    <cellStyle name="SAPBEXresDataEmph 3 21 3" xfId="24963" xr:uid="{00000000-0005-0000-0000-00007B7C0000}"/>
    <cellStyle name="SAPBEXresDataEmph 3 21 4" xfId="31382" xr:uid="{00000000-0005-0000-0000-00007C7C0000}"/>
    <cellStyle name="SAPBEXresDataEmph 3 22" xfId="11598" xr:uid="{00000000-0005-0000-0000-00007D7C0000}"/>
    <cellStyle name="SAPBEXresDataEmph 3 22 2" xfId="19057" xr:uid="{00000000-0005-0000-0000-00007E7C0000}"/>
    <cellStyle name="SAPBEXresDataEmph 3 22 3" xfId="25689" xr:uid="{00000000-0005-0000-0000-00007F7C0000}"/>
    <cellStyle name="SAPBEXresDataEmph 3 23" xfId="9313" xr:uid="{00000000-0005-0000-0000-0000807C0000}"/>
    <cellStyle name="SAPBEXresDataEmph 3 24" xfId="11468" xr:uid="{00000000-0005-0000-0000-0000817C0000}"/>
    <cellStyle name="SAPBEXresDataEmph 3 25" xfId="52609" xr:uid="{00000000-0005-0000-0000-0000827C0000}"/>
    <cellStyle name="SAPBEXresDataEmph 3 3" xfId="951" xr:uid="{00000000-0005-0000-0000-0000837C0000}"/>
    <cellStyle name="SAPBEXresDataEmph 3 3 2" xfId="2732" xr:uid="{00000000-0005-0000-0000-0000847C0000}"/>
    <cellStyle name="SAPBEXresDataEmph 3 3 2 2" xfId="12961" xr:uid="{00000000-0005-0000-0000-0000857C0000}"/>
    <cellStyle name="SAPBEXresDataEmph 3 3 2 2 2" xfId="20360" xr:uid="{00000000-0005-0000-0000-0000867C0000}"/>
    <cellStyle name="SAPBEXresDataEmph 3 3 2 2 3" xfId="26967" xr:uid="{00000000-0005-0000-0000-0000877C0000}"/>
    <cellStyle name="SAPBEXresDataEmph 3 3 2 3" xfId="10657" xr:uid="{00000000-0005-0000-0000-0000887C0000}"/>
    <cellStyle name="SAPBEXresDataEmph 3 3 2 4" xfId="13199" xr:uid="{00000000-0005-0000-0000-0000897C0000}"/>
    <cellStyle name="SAPBEXresDataEmph 3 3 2 5" xfId="24567" xr:uid="{00000000-0005-0000-0000-00008A7C0000}"/>
    <cellStyle name="SAPBEXresDataEmph 3 3 2 6" xfId="37650" xr:uid="{00000000-0005-0000-0000-00008B7C0000}"/>
    <cellStyle name="SAPBEXresDataEmph 3 3 2 7" xfId="44594" xr:uid="{00000000-0005-0000-0000-00008C7C0000}"/>
    <cellStyle name="SAPBEXresDataEmph 3 3 2 8" xfId="51682" xr:uid="{00000000-0005-0000-0000-00008D7C0000}"/>
    <cellStyle name="SAPBEXresDataEmph 3 3 3" xfId="11830" xr:uid="{00000000-0005-0000-0000-00008E7C0000}"/>
    <cellStyle name="SAPBEXresDataEmph 3 3 3 2" xfId="19289" xr:uid="{00000000-0005-0000-0000-00008F7C0000}"/>
    <cellStyle name="SAPBEXresDataEmph 3 3 3 3" xfId="25921" xr:uid="{00000000-0005-0000-0000-0000907C0000}"/>
    <cellStyle name="SAPBEXresDataEmph 3 3 4" xfId="9651" xr:uid="{00000000-0005-0000-0000-0000917C0000}"/>
    <cellStyle name="SAPBEXresDataEmph 3 3 5" xfId="10049" xr:uid="{00000000-0005-0000-0000-0000927C0000}"/>
    <cellStyle name="SAPBEXresDataEmph 3 3 6" xfId="33909" xr:uid="{00000000-0005-0000-0000-0000937C0000}"/>
    <cellStyle name="SAPBEXresDataEmph 3 3 7" xfId="41043" xr:uid="{00000000-0005-0000-0000-0000947C0000}"/>
    <cellStyle name="SAPBEXresDataEmph 3 3 8" xfId="53995" xr:uid="{00000000-0005-0000-0000-0000957C0000}"/>
    <cellStyle name="SAPBEXresDataEmph 3 4" xfId="1226" xr:uid="{00000000-0005-0000-0000-0000967C0000}"/>
    <cellStyle name="SAPBEXresDataEmph 3 4 2" xfId="10855" xr:uid="{00000000-0005-0000-0000-0000977C0000}"/>
    <cellStyle name="SAPBEXresDataEmph 3 4 2 2" xfId="9053" xr:uid="{00000000-0005-0000-0000-0000987C0000}"/>
    <cellStyle name="SAPBEXresDataEmph 3 4 2 3" xfId="37461" xr:uid="{00000000-0005-0000-0000-0000997C0000}"/>
    <cellStyle name="SAPBEXresDataEmph 3 4 2 4" xfId="44406" xr:uid="{00000000-0005-0000-0000-00009A7C0000}"/>
    <cellStyle name="SAPBEXresDataEmph 3 4 2 5" xfId="52221" xr:uid="{00000000-0005-0000-0000-00009B7C0000}"/>
    <cellStyle name="SAPBEXresDataEmph 3 4 3" xfId="12005" xr:uid="{00000000-0005-0000-0000-00009C7C0000}"/>
    <cellStyle name="SAPBEXresDataEmph 3 4 3 2" xfId="19464" xr:uid="{00000000-0005-0000-0000-00009D7C0000}"/>
    <cellStyle name="SAPBEXresDataEmph 3 4 3 3" xfId="26091" xr:uid="{00000000-0005-0000-0000-00009E7C0000}"/>
    <cellStyle name="SAPBEXresDataEmph 3 4 4" xfId="9894" xr:uid="{00000000-0005-0000-0000-00009F7C0000}"/>
    <cellStyle name="SAPBEXresDataEmph 3 4 5" xfId="13223" xr:uid="{00000000-0005-0000-0000-0000A07C0000}"/>
    <cellStyle name="SAPBEXresDataEmph 3 4 6" xfId="33719" xr:uid="{00000000-0005-0000-0000-0000A17C0000}"/>
    <cellStyle name="SAPBEXresDataEmph 3 4 7" xfId="40854" xr:uid="{00000000-0005-0000-0000-0000A27C0000}"/>
    <cellStyle name="SAPBEXresDataEmph 3 4 8" xfId="53543" xr:uid="{00000000-0005-0000-0000-0000A37C0000}"/>
    <cellStyle name="SAPBEXresDataEmph 3 5" xfId="1422" xr:uid="{00000000-0005-0000-0000-0000A47C0000}"/>
    <cellStyle name="SAPBEXresDataEmph 3 5 2" xfId="10186" xr:uid="{00000000-0005-0000-0000-0000A57C0000}"/>
    <cellStyle name="SAPBEXresDataEmph 3 5 2 2" xfId="14502" xr:uid="{00000000-0005-0000-0000-0000A67C0000}"/>
    <cellStyle name="SAPBEXresDataEmph 3 5 2 3" xfId="38777" xr:uid="{00000000-0005-0000-0000-0000A77C0000}"/>
    <cellStyle name="SAPBEXresDataEmph 3 5 2 4" xfId="45695" xr:uid="{00000000-0005-0000-0000-0000A87C0000}"/>
    <cellStyle name="SAPBEXresDataEmph 3 5 2 5" xfId="48233" xr:uid="{00000000-0005-0000-0000-0000A97C0000}"/>
    <cellStyle name="SAPBEXresDataEmph 3 5 3" xfId="10974" xr:uid="{00000000-0005-0000-0000-0000AA7C0000}"/>
    <cellStyle name="SAPBEXresDataEmph 3 5 3 2" xfId="8983" xr:uid="{00000000-0005-0000-0000-0000AB7C0000}"/>
    <cellStyle name="SAPBEXresDataEmph 3 5 4" xfId="12095" xr:uid="{00000000-0005-0000-0000-0000AC7C0000}"/>
    <cellStyle name="SAPBEXresDataEmph 3 5 4 2" xfId="19554" xr:uid="{00000000-0005-0000-0000-0000AD7C0000}"/>
    <cellStyle name="SAPBEXresDataEmph 3 5 4 3" xfId="26177" xr:uid="{00000000-0005-0000-0000-0000AE7C0000}"/>
    <cellStyle name="SAPBEXresDataEmph 3 5 5" xfId="10048" xr:uid="{00000000-0005-0000-0000-0000AF7C0000}"/>
    <cellStyle name="SAPBEXresDataEmph 3 5 6" xfId="18072" xr:uid="{00000000-0005-0000-0000-0000B07C0000}"/>
    <cellStyle name="SAPBEXresDataEmph 3 5 7" xfId="35112" xr:uid="{00000000-0005-0000-0000-0000B17C0000}"/>
    <cellStyle name="SAPBEXresDataEmph 3 5 8" xfId="42149" xr:uid="{00000000-0005-0000-0000-0000B27C0000}"/>
    <cellStyle name="SAPBEXresDataEmph 3 5 9" xfId="53725" xr:uid="{00000000-0005-0000-0000-0000B37C0000}"/>
    <cellStyle name="SAPBEXresDataEmph 3 6" xfId="1540" xr:uid="{00000000-0005-0000-0000-0000B47C0000}"/>
    <cellStyle name="SAPBEXresDataEmph 3 6 2" xfId="12199" xr:uid="{00000000-0005-0000-0000-0000B57C0000}"/>
    <cellStyle name="SAPBEXresDataEmph 3 6 2 2" xfId="19658" xr:uid="{00000000-0005-0000-0000-0000B67C0000}"/>
    <cellStyle name="SAPBEXresDataEmph 3 6 2 3" xfId="26281" xr:uid="{00000000-0005-0000-0000-0000B77C0000}"/>
    <cellStyle name="SAPBEXresDataEmph 3 6 2 4" xfId="38811" xr:uid="{00000000-0005-0000-0000-0000B87C0000}"/>
    <cellStyle name="SAPBEXresDataEmph 3 6 2 5" xfId="45729" xr:uid="{00000000-0005-0000-0000-0000B97C0000}"/>
    <cellStyle name="SAPBEXresDataEmph 3 6 2 6" xfId="48992" xr:uid="{00000000-0005-0000-0000-0000BA7C0000}"/>
    <cellStyle name="SAPBEXresDataEmph 3 6 3" xfId="11092" xr:uid="{00000000-0005-0000-0000-0000BB7C0000}"/>
    <cellStyle name="SAPBEXresDataEmph 3 6 4" xfId="18744" xr:uid="{00000000-0005-0000-0000-0000BC7C0000}"/>
    <cellStyle name="SAPBEXresDataEmph 3 6 5" xfId="35147" xr:uid="{00000000-0005-0000-0000-0000BD7C0000}"/>
    <cellStyle name="SAPBEXresDataEmph 3 6 6" xfId="42183" xr:uid="{00000000-0005-0000-0000-0000BE7C0000}"/>
    <cellStyle name="SAPBEXresDataEmph 3 6 7" xfId="52204" xr:uid="{00000000-0005-0000-0000-0000BF7C0000}"/>
    <cellStyle name="SAPBEXresDataEmph 3 7" xfId="1967" xr:uid="{00000000-0005-0000-0000-0000C07C0000}"/>
    <cellStyle name="SAPBEXresDataEmph 3 7 2" xfId="12319" xr:uid="{00000000-0005-0000-0000-0000C17C0000}"/>
    <cellStyle name="SAPBEXresDataEmph 3 7 2 2" xfId="19778" xr:uid="{00000000-0005-0000-0000-0000C27C0000}"/>
    <cellStyle name="SAPBEXresDataEmph 3 7 2 3" xfId="26401" xr:uid="{00000000-0005-0000-0000-0000C37C0000}"/>
    <cellStyle name="SAPBEXresDataEmph 3 7 2 4" xfId="39377" xr:uid="{00000000-0005-0000-0000-0000C47C0000}"/>
    <cellStyle name="SAPBEXresDataEmph 3 7 2 5" xfId="46295" xr:uid="{00000000-0005-0000-0000-0000C57C0000}"/>
    <cellStyle name="SAPBEXresDataEmph 3 7 2 6" xfId="47936" xr:uid="{00000000-0005-0000-0000-0000C67C0000}"/>
    <cellStyle name="SAPBEXresDataEmph 3 7 3" xfId="11389" xr:uid="{00000000-0005-0000-0000-0000C77C0000}"/>
    <cellStyle name="SAPBEXresDataEmph 3 7 4" xfId="18922" xr:uid="{00000000-0005-0000-0000-0000C87C0000}"/>
    <cellStyle name="SAPBEXresDataEmph 3 7 5" xfId="35743" xr:uid="{00000000-0005-0000-0000-0000C97C0000}"/>
    <cellStyle name="SAPBEXresDataEmph 3 7 6" xfId="42749" xr:uid="{00000000-0005-0000-0000-0000CA7C0000}"/>
    <cellStyle name="SAPBEXresDataEmph 3 7 7" xfId="52830" xr:uid="{00000000-0005-0000-0000-0000CB7C0000}"/>
    <cellStyle name="SAPBEXresDataEmph 3 8" xfId="2179" xr:uid="{00000000-0005-0000-0000-0000CC7C0000}"/>
    <cellStyle name="SAPBEXresDataEmph 3 8 2" xfId="12443" xr:uid="{00000000-0005-0000-0000-0000CD7C0000}"/>
    <cellStyle name="SAPBEXresDataEmph 3 8 2 2" xfId="19899" xr:uid="{00000000-0005-0000-0000-0000CE7C0000}"/>
    <cellStyle name="SAPBEXresDataEmph 3 8 2 3" xfId="26521" xr:uid="{00000000-0005-0000-0000-0000CF7C0000}"/>
    <cellStyle name="SAPBEXresDataEmph 3 8 2 4" xfId="40403" xr:uid="{00000000-0005-0000-0000-0000D07C0000}"/>
    <cellStyle name="SAPBEXresDataEmph 3 8 2 5" xfId="47321" xr:uid="{00000000-0005-0000-0000-0000D17C0000}"/>
    <cellStyle name="SAPBEXresDataEmph 3 8 2 6" xfId="49065" xr:uid="{00000000-0005-0000-0000-0000D27C0000}"/>
    <cellStyle name="SAPBEXresDataEmph 3 8 3" xfId="10375" xr:uid="{00000000-0005-0000-0000-0000D37C0000}"/>
    <cellStyle name="SAPBEXresDataEmph 3 8 4" xfId="13180" xr:uid="{00000000-0005-0000-0000-0000D47C0000}"/>
    <cellStyle name="SAPBEXresDataEmph 3 8 5" xfId="12639" xr:uid="{00000000-0005-0000-0000-0000D57C0000}"/>
    <cellStyle name="SAPBEXresDataEmph 3 8 6" xfId="36819" xr:uid="{00000000-0005-0000-0000-0000D67C0000}"/>
    <cellStyle name="SAPBEXresDataEmph 3 8 7" xfId="43775" xr:uid="{00000000-0005-0000-0000-0000D77C0000}"/>
    <cellStyle name="SAPBEXresDataEmph 3 8 8" xfId="50447" xr:uid="{00000000-0005-0000-0000-0000D87C0000}"/>
    <cellStyle name="SAPBEXresDataEmph 3 9" xfId="2333" xr:uid="{00000000-0005-0000-0000-0000D97C0000}"/>
    <cellStyle name="SAPBEXresDataEmph 3 9 2" xfId="12586" xr:uid="{00000000-0005-0000-0000-0000DA7C0000}"/>
    <cellStyle name="SAPBEXresDataEmph 3 9 3" xfId="20023" xr:uid="{00000000-0005-0000-0000-0000DB7C0000}"/>
    <cellStyle name="SAPBEXresDataEmph 3 9 4" xfId="26641" xr:uid="{00000000-0005-0000-0000-0000DC7C0000}"/>
    <cellStyle name="SAPBEXresDataEmph 3 9 5" xfId="37073" xr:uid="{00000000-0005-0000-0000-0000DD7C0000}"/>
    <cellStyle name="SAPBEXresDataEmph 3 9 6" xfId="44019" xr:uid="{00000000-0005-0000-0000-0000DE7C0000}"/>
    <cellStyle name="SAPBEXresDataEmph 3 9 7" xfId="53951" xr:uid="{00000000-0005-0000-0000-0000DF7C0000}"/>
    <cellStyle name="SAPBEXresDataEmph 4" xfId="376" xr:uid="{00000000-0005-0000-0000-0000E07C0000}"/>
    <cellStyle name="SAPBEXresDataEmph 4 10" xfId="4945" xr:uid="{00000000-0005-0000-0000-0000E17C0000}"/>
    <cellStyle name="SAPBEXresDataEmph 4 10 2" xfId="14802" xr:uid="{00000000-0005-0000-0000-0000E27C0000}"/>
    <cellStyle name="SAPBEXresDataEmph 4 10 2 2" xfId="38592" xr:uid="{00000000-0005-0000-0000-0000E37C0000}"/>
    <cellStyle name="SAPBEXresDataEmph 4 10 2 3" xfId="45510" xr:uid="{00000000-0005-0000-0000-0000E47C0000}"/>
    <cellStyle name="SAPBEXresDataEmph 4 10 2 4" xfId="48637" xr:uid="{00000000-0005-0000-0000-0000E57C0000}"/>
    <cellStyle name="SAPBEXresDataEmph 4 10 3" xfId="21850" xr:uid="{00000000-0005-0000-0000-0000E67C0000}"/>
    <cellStyle name="SAPBEXresDataEmph 4 10 4" xfId="28314" xr:uid="{00000000-0005-0000-0000-0000E77C0000}"/>
    <cellStyle name="SAPBEXresDataEmph 4 10 5" xfId="34926" xr:uid="{00000000-0005-0000-0000-0000E87C0000}"/>
    <cellStyle name="SAPBEXresDataEmph 4 10 6" xfId="41964" xr:uid="{00000000-0005-0000-0000-0000E97C0000}"/>
    <cellStyle name="SAPBEXresDataEmph 4 10 7" xfId="50294" xr:uid="{00000000-0005-0000-0000-0000EA7C0000}"/>
    <cellStyle name="SAPBEXresDataEmph 4 11" xfId="6590" xr:uid="{00000000-0005-0000-0000-0000EB7C0000}"/>
    <cellStyle name="SAPBEXresDataEmph 4 11 2" xfId="16433" xr:uid="{00000000-0005-0000-0000-0000EC7C0000}"/>
    <cellStyle name="SAPBEXresDataEmph 4 11 2 2" xfId="38994" xr:uid="{00000000-0005-0000-0000-0000ED7C0000}"/>
    <cellStyle name="SAPBEXresDataEmph 4 11 2 3" xfId="45912" xr:uid="{00000000-0005-0000-0000-0000EE7C0000}"/>
    <cellStyle name="SAPBEXresDataEmph 4 11 2 4" xfId="48775" xr:uid="{00000000-0005-0000-0000-0000EF7C0000}"/>
    <cellStyle name="SAPBEXresDataEmph 4 11 3" xfId="23437" xr:uid="{00000000-0005-0000-0000-0000F07C0000}"/>
    <cellStyle name="SAPBEXresDataEmph 4 11 4" xfId="29886" xr:uid="{00000000-0005-0000-0000-0000F17C0000}"/>
    <cellStyle name="SAPBEXresDataEmph 4 11 5" xfId="35331" xr:uid="{00000000-0005-0000-0000-0000F27C0000}"/>
    <cellStyle name="SAPBEXresDataEmph 4 11 6" xfId="42366" xr:uid="{00000000-0005-0000-0000-0000F37C0000}"/>
    <cellStyle name="SAPBEXresDataEmph 4 11 7" xfId="53888" xr:uid="{00000000-0005-0000-0000-0000F47C0000}"/>
    <cellStyle name="SAPBEXresDataEmph 4 12" xfId="5528" xr:uid="{00000000-0005-0000-0000-0000F57C0000}"/>
    <cellStyle name="SAPBEXresDataEmph 4 12 2" xfId="15384" xr:uid="{00000000-0005-0000-0000-0000F67C0000}"/>
    <cellStyle name="SAPBEXresDataEmph 4 12 2 2" xfId="38718" xr:uid="{00000000-0005-0000-0000-0000F77C0000}"/>
    <cellStyle name="SAPBEXresDataEmph 4 12 2 3" xfId="45636" xr:uid="{00000000-0005-0000-0000-0000F87C0000}"/>
    <cellStyle name="SAPBEXresDataEmph 4 12 2 4" xfId="48583" xr:uid="{00000000-0005-0000-0000-0000F97C0000}"/>
    <cellStyle name="SAPBEXresDataEmph 4 12 3" xfId="22420" xr:uid="{00000000-0005-0000-0000-0000FA7C0000}"/>
    <cellStyle name="SAPBEXresDataEmph 4 12 4" xfId="28882" xr:uid="{00000000-0005-0000-0000-0000FB7C0000}"/>
    <cellStyle name="SAPBEXresDataEmph 4 12 5" xfId="35053" xr:uid="{00000000-0005-0000-0000-0000FC7C0000}"/>
    <cellStyle name="SAPBEXresDataEmph 4 12 6" xfId="42090" xr:uid="{00000000-0005-0000-0000-0000FD7C0000}"/>
    <cellStyle name="SAPBEXresDataEmph 4 12 7" xfId="54435" xr:uid="{00000000-0005-0000-0000-0000FE7C0000}"/>
    <cellStyle name="SAPBEXresDataEmph 4 13" xfId="6508" xr:uid="{00000000-0005-0000-0000-0000FF7C0000}"/>
    <cellStyle name="SAPBEXresDataEmph 4 13 2" xfId="16351" xr:uid="{00000000-0005-0000-0000-0000007D0000}"/>
    <cellStyle name="SAPBEXresDataEmph 4 13 2 2" xfId="39861" xr:uid="{00000000-0005-0000-0000-0000017D0000}"/>
    <cellStyle name="SAPBEXresDataEmph 4 13 2 3" xfId="46779" xr:uid="{00000000-0005-0000-0000-0000027D0000}"/>
    <cellStyle name="SAPBEXresDataEmph 4 13 2 4" xfId="48835" xr:uid="{00000000-0005-0000-0000-0000037D0000}"/>
    <cellStyle name="SAPBEXresDataEmph 4 13 3" xfId="23358" xr:uid="{00000000-0005-0000-0000-0000047D0000}"/>
    <cellStyle name="SAPBEXresDataEmph 4 13 4" xfId="29809" xr:uid="{00000000-0005-0000-0000-0000057D0000}"/>
    <cellStyle name="SAPBEXresDataEmph 4 13 5" xfId="36246" xr:uid="{00000000-0005-0000-0000-0000067D0000}"/>
    <cellStyle name="SAPBEXresDataEmph 4 13 6" xfId="43233" xr:uid="{00000000-0005-0000-0000-0000077D0000}"/>
    <cellStyle name="SAPBEXresDataEmph 4 13 7" xfId="51882" xr:uid="{00000000-0005-0000-0000-0000087D0000}"/>
    <cellStyle name="SAPBEXresDataEmph 4 14" xfId="6031" xr:uid="{00000000-0005-0000-0000-0000097D0000}"/>
    <cellStyle name="SAPBEXresDataEmph 4 14 2" xfId="15881" xr:uid="{00000000-0005-0000-0000-00000A7D0000}"/>
    <cellStyle name="SAPBEXresDataEmph 4 14 2 2" xfId="39194" xr:uid="{00000000-0005-0000-0000-00000B7D0000}"/>
    <cellStyle name="SAPBEXresDataEmph 4 14 2 3" xfId="46112" xr:uid="{00000000-0005-0000-0000-00000C7D0000}"/>
    <cellStyle name="SAPBEXresDataEmph 4 14 2 4" xfId="48195" xr:uid="{00000000-0005-0000-0000-00000D7D0000}"/>
    <cellStyle name="SAPBEXresDataEmph 4 14 3" xfId="22902" xr:uid="{00000000-0005-0000-0000-00000E7D0000}"/>
    <cellStyle name="SAPBEXresDataEmph 4 14 4" xfId="29362" xr:uid="{00000000-0005-0000-0000-00000F7D0000}"/>
    <cellStyle name="SAPBEXresDataEmph 4 14 5" xfId="35558" xr:uid="{00000000-0005-0000-0000-0000107D0000}"/>
    <cellStyle name="SAPBEXresDataEmph 4 14 6" xfId="42566" xr:uid="{00000000-0005-0000-0000-0000117D0000}"/>
    <cellStyle name="SAPBEXresDataEmph 4 14 7" xfId="51413" xr:uid="{00000000-0005-0000-0000-0000127D0000}"/>
    <cellStyle name="SAPBEXresDataEmph 4 15" xfId="5985" xr:uid="{00000000-0005-0000-0000-0000137D0000}"/>
    <cellStyle name="SAPBEXresDataEmph 4 15 2" xfId="15836" xr:uid="{00000000-0005-0000-0000-0000147D0000}"/>
    <cellStyle name="SAPBEXresDataEmph 4 15 2 2" xfId="39833" xr:uid="{00000000-0005-0000-0000-0000157D0000}"/>
    <cellStyle name="SAPBEXresDataEmph 4 15 2 3" xfId="46751" xr:uid="{00000000-0005-0000-0000-0000167D0000}"/>
    <cellStyle name="SAPBEXresDataEmph 4 15 2 4" xfId="48966" xr:uid="{00000000-0005-0000-0000-0000177D0000}"/>
    <cellStyle name="SAPBEXresDataEmph 4 15 3" xfId="22858" xr:uid="{00000000-0005-0000-0000-0000187D0000}"/>
    <cellStyle name="SAPBEXresDataEmph 4 15 4" xfId="29319" xr:uid="{00000000-0005-0000-0000-0000197D0000}"/>
    <cellStyle name="SAPBEXresDataEmph 4 15 5" xfId="36218" xr:uid="{00000000-0005-0000-0000-00001A7D0000}"/>
    <cellStyle name="SAPBEXresDataEmph 4 15 6" xfId="43205" xr:uid="{00000000-0005-0000-0000-00001B7D0000}"/>
    <cellStyle name="SAPBEXresDataEmph 4 15 7" xfId="51009" xr:uid="{00000000-0005-0000-0000-00001C7D0000}"/>
    <cellStyle name="SAPBEXresDataEmph 4 16" xfId="6123" xr:uid="{00000000-0005-0000-0000-00001D7D0000}"/>
    <cellStyle name="SAPBEXresDataEmph 4 16 2" xfId="15971" xr:uid="{00000000-0005-0000-0000-00001E7D0000}"/>
    <cellStyle name="SAPBEXresDataEmph 4 16 2 2" xfId="39539" xr:uid="{00000000-0005-0000-0000-00001F7D0000}"/>
    <cellStyle name="SAPBEXresDataEmph 4 16 2 3" xfId="46457" xr:uid="{00000000-0005-0000-0000-0000207D0000}"/>
    <cellStyle name="SAPBEXresDataEmph 4 16 2 4" xfId="50193" xr:uid="{00000000-0005-0000-0000-0000217D0000}"/>
    <cellStyle name="SAPBEXresDataEmph 4 16 3" xfId="22987" xr:uid="{00000000-0005-0000-0000-0000227D0000}"/>
    <cellStyle name="SAPBEXresDataEmph 4 16 4" xfId="29446" xr:uid="{00000000-0005-0000-0000-0000237D0000}"/>
    <cellStyle name="SAPBEXresDataEmph 4 16 5" xfId="35910" xr:uid="{00000000-0005-0000-0000-0000247D0000}"/>
    <cellStyle name="SAPBEXresDataEmph 4 16 6" xfId="42911" xr:uid="{00000000-0005-0000-0000-0000257D0000}"/>
    <cellStyle name="SAPBEXresDataEmph 4 16 7" xfId="53042" xr:uid="{00000000-0005-0000-0000-0000267D0000}"/>
    <cellStyle name="SAPBEXresDataEmph 4 17" xfId="5899" xr:uid="{00000000-0005-0000-0000-0000277D0000}"/>
    <cellStyle name="SAPBEXresDataEmph 4 17 2" xfId="15752" xr:uid="{00000000-0005-0000-0000-0000287D0000}"/>
    <cellStyle name="SAPBEXresDataEmph 4 17 2 2" xfId="39540" xr:uid="{00000000-0005-0000-0000-0000297D0000}"/>
    <cellStyle name="SAPBEXresDataEmph 4 17 2 3" xfId="46458" xr:uid="{00000000-0005-0000-0000-00002A7D0000}"/>
    <cellStyle name="SAPBEXresDataEmph 4 17 2 4" xfId="48950" xr:uid="{00000000-0005-0000-0000-00002B7D0000}"/>
    <cellStyle name="SAPBEXresDataEmph 4 17 3" xfId="22777" xr:uid="{00000000-0005-0000-0000-00002C7D0000}"/>
    <cellStyle name="SAPBEXresDataEmph 4 17 4" xfId="29238" xr:uid="{00000000-0005-0000-0000-00002D7D0000}"/>
    <cellStyle name="SAPBEXresDataEmph 4 17 5" xfId="35911" xr:uid="{00000000-0005-0000-0000-00002E7D0000}"/>
    <cellStyle name="SAPBEXresDataEmph 4 17 6" xfId="42912" xr:uid="{00000000-0005-0000-0000-00002F7D0000}"/>
    <cellStyle name="SAPBEXresDataEmph 4 17 7" xfId="50734" xr:uid="{00000000-0005-0000-0000-0000307D0000}"/>
    <cellStyle name="SAPBEXresDataEmph 4 18" xfId="7103" xr:uid="{00000000-0005-0000-0000-0000317D0000}"/>
    <cellStyle name="SAPBEXresDataEmph 4 18 2" xfId="16893" xr:uid="{00000000-0005-0000-0000-0000327D0000}"/>
    <cellStyle name="SAPBEXresDataEmph 4 18 2 2" xfId="39427" xr:uid="{00000000-0005-0000-0000-0000337D0000}"/>
    <cellStyle name="SAPBEXresDataEmph 4 18 2 3" xfId="46345" xr:uid="{00000000-0005-0000-0000-0000347D0000}"/>
    <cellStyle name="SAPBEXresDataEmph 4 18 2 4" xfId="49085" xr:uid="{00000000-0005-0000-0000-0000357D0000}"/>
    <cellStyle name="SAPBEXresDataEmph 4 18 3" xfId="23857" xr:uid="{00000000-0005-0000-0000-0000367D0000}"/>
    <cellStyle name="SAPBEXresDataEmph 4 18 4" xfId="30292" xr:uid="{00000000-0005-0000-0000-0000377D0000}"/>
    <cellStyle name="SAPBEXresDataEmph 4 18 5" xfId="35795" xr:uid="{00000000-0005-0000-0000-0000387D0000}"/>
    <cellStyle name="SAPBEXresDataEmph 4 18 6" xfId="42799" xr:uid="{00000000-0005-0000-0000-0000397D0000}"/>
    <cellStyle name="SAPBEXresDataEmph 4 18 7" xfId="52663" xr:uid="{00000000-0005-0000-0000-00003A7D0000}"/>
    <cellStyle name="SAPBEXresDataEmph 4 19" xfId="5697" xr:uid="{00000000-0005-0000-0000-00003B7D0000}"/>
    <cellStyle name="SAPBEXresDataEmph 4 19 2" xfId="15552" xr:uid="{00000000-0005-0000-0000-00003C7D0000}"/>
    <cellStyle name="SAPBEXresDataEmph 4 19 2 2" xfId="39694" xr:uid="{00000000-0005-0000-0000-00003D7D0000}"/>
    <cellStyle name="SAPBEXresDataEmph 4 19 2 3" xfId="46612" xr:uid="{00000000-0005-0000-0000-00003E7D0000}"/>
    <cellStyle name="SAPBEXresDataEmph 4 19 2 4" xfId="49894" xr:uid="{00000000-0005-0000-0000-00003F7D0000}"/>
    <cellStyle name="SAPBEXresDataEmph 4 19 3" xfId="22580" xr:uid="{00000000-0005-0000-0000-0000407D0000}"/>
    <cellStyle name="SAPBEXresDataEmph 4 19 4" xfId="29041" xr:uid="{00000000-0005-0000-0000-0000417D0000}"/>
    <cellStyle name="SAPBEXresDataEmph 4 19 5" xfId="36067" xr:uid="{00000000-0005-0000-0000-0000427D0000}"/>
    <cellStyle name="SAPBEXresDataEmph 4 19 6" xfId="43066" xr:uid="{00000000-0005-0000-0000-0000437D0000}"/>
    <cellStyle name="SAPBEXresDataEmph 4 19 7" xfId="52797" xr:uid="{00000000-0005-0000-0000-0000447D0000}"/>
    <cellStyle name="SAPBEXresDataEmph 4 2" xfId="2608" xr:uid="{00000000-0005-0000-0000-0000457D0000}"/>
    <cellStyle name="SAPBEXresDataEmph 4 2 2" xfId="12843" xr:uid="{00000000-0005-0000-0000-0000467D0000}"/>
    <cellStyle name="SAPBEXresDataEmph 4 2 2 2" xfId="20249" xr:uid="{00000000-0005-0000-0000-0000477D0000}"/>
    <cellStyle name="SAPBEXresDataEmph 4 2 2 3" xfId="26860" xr:uid="{00000000-0005-0000-0000-0000487D0000}"/>
    <cellStyle name="SAPBEXresDataEmph 4 2 2 4" xfId="38028" xr:uid="{00000000-0005-0000-0000-0000497D0000}"/>
    <cellStyle name="SAPBEXresDataEmph 4 2 2 5" xfId="44955" xr:uid="{00000000-0005-0000-0000-00004A7D0000}"/>
    <cellStyle name="SAPBEXresDataEmph 4 2 2 6" xfId="49526" xr:uid="{00000000-0005-0000-0000-00004B7D0000}"/>
    <cellStyle name="SAPBEXresDataEmph 4 2 3" xfId="10304" xr:uid="{00000000-0005-0000-0000-00004C7D0000}"/>
    <cellStyle name="SAPBEXresDataEmph 4 2 4" xfId="9984" xr:uid="{00000000-0005-0000-0000-00004D7D0000}"/>
    <cellStyle name="SAPBEXresDataEmph 4 2 5" xfId="21164" xr:uid="{00000000-0005-0000-0000-00004E7D0000}"/>
    <cellStyle name="SAPBEXresDataEmph 4 2 6" xfId="34363" xr:uid="{00000000-0005-0000-0000-00004F7D0000}"/>
    <cellStyle name="SAPBEXresDataEmph 4 2 7" xfId="41409" xr:uid="{00000000-0005-0000-0000-0000507D0000}"/>
    <cellStyle name="SAPBEXresDataEmph 4 2 8" xfId="52370" xr:uid="{00000000-0005-0000-0000-0000517D0000}"/>
    <cellStyle name="SAPBEXresDataEmph 4 20" xfId="5570" xr:uid="{00000000-0005-0000-0000-0000527D0000}"/>
    <cellStyle name="SAPBEXresDataEmph 4 20 2" xfId="15426" xr:uid="{00000000-0005-0000-0000-0000537D0000}"/>
    <cellStyle name="SAPBEXresDataEmph 4 20 2 2" xfId="39619" xr:uid="{00000000-0005-0000-0000-0000547D0000}"/>
    <cellStyle name="SAPBEXresDataEmph 4 20 2 3" xfId="46537" xr:uid="{00000000-0005-0000-0000-0000557D0000}"/>
    <cellStyle name="SAPBEXresDataEmph 4 20 2 4" xfId="47932" xr:uid="{00000000-0005-0000-0000-0000567D0000}"/>
    <cellStyle name="SAPBEXresDataEmph 4 20 3" xfId="22461" xr:uid="{00000000-0005-0000-0000-0000577D0000}"/>
    <cellStyle name="SAPBEXresDataEmph 4 20 4" xfId="28923" xr:uid="{00000000-0005-0000-0000-0000587D0000}"/>
    <cellStyle name="SAPBEXresDataEmph 4 20 5" xfId="35992" xr:uid="{00000000-0005-0000-0000-0000597D0000}"/>
    <cellStyle name="SAPBEXresDataEmph 4 20 6" xfId="42991" xr:uid="{00000000-0005-0000-0000-00005A7D0000}"/>
    <cellStyle name="SAPBEXresDataEmph 4 20 7" xfId="53517" xr:uid="{00000000-0005-0000-0000-00005B7D0000}"/>
    <cellStyle name="SAPBEXresDataEmph 4 21" xfId="7139" xr:uid="{00000000-0005-0000-0000-00005C7D0000}"/>
    <cellStyle name="SAPBEXresDataEmph 4 21 2" xfId="16929" xr:uid="{00000000-0005-0000-0000-00005D7D0000}"/>
    <cellStyle name="SAPBEXresDataEmph 4 21 2 2" xfId="40456" xr:uid="{00000000-0005-0000-0000-00005E7D0000}"/>
    <cellStyle name="SAPBEXresDataEmph 4 21 2 3" xfId="47374" xr:uid="{00000000-0005-0000-0000-00005F7D0000}"/>
    <cellStyle name="SAPBEXresDataEmph 4 21 2 4" xfId="47994" xr:uid="{00000000-0005-0000-0000-0000607D0000}"/>
    <cellStyle name="SAPBEXresDataEmph 4 21 3" xfId="23892" xr:uid="{00000000-0005-0000-0000-0000617D0000}"/>
    <cellStyle name="SAPBEXresDataEmph 4 21 4" xfId="30327" xr:uid="{00000000-0005-0000-0000-0000627D0000}"/>
    <cellStyle name="SAPBEXresDataEmph 4 21 5" xfId="36872" xr:uid="{00000000-0005-0000-0000-0000637D0000}"/>
    <cellStyle name="SAPBEXresDataEmph 4 21 6" xfId="43828" xr:uid="{00000000-0005-0000-0000-0000647D0000}"/>
    <cellStyle name="SAPBEXresDataEmph 4 21 7" xfId="51247" xr:uid="{00000000-0005-0000-0000-0000657D0000}"/>
    <cellStyle name="SAPBEXresDataEmph 4 22" xfId="6120" xr:uid="{00000000-0005-0000-0000-0000667D0000}"/>
    <cellStyle name="SAPBEXresDataEmph 4 22 2" xfId="15968" xr:uid="{00000000-0005-0000-0000-0000677D0000}"/>
    <cellStyle name="SAPBEXresDataEmph 4 22 3" xfId="22985" xr:uid="{00000000-0005-0000-0000-0000687D0000}"/>
    <cellStyle name="SAPBEXresDataEmph 4 22 4" xfId="29444" xr:uid="{00000000-0005-0000-0000-0000697D0000}"/>
    <cellStyle name="SAPBEXresDataEmph 4 22 5" xfId="37126" xr:uid="{00000000-0005-0000-0000-00006A7D0000}"/>
    <cellStyle name="SAPBEXresDataEmph 4 22 6" xfId="44072" xr:uid="{00000000-0005-0000-0000-00006B7D0000}"/>
    <cellStyle name="SAPBEXresDataEmph 4 22 7" xfId="53848" xr:uid="{00000000-0005-0000-0000-00006C7D0000}"/>
    <cellStyle name="SAPBEXresDataEmph 4 23" xfId="8430" xr:uid="{00000000-0005-0000-0000-00006D7D0000}"/>
    <cellStyle name="SAPBEXresDataEmph 4 23 2" xfId="18214" xr:uid="{00000000-0005-0000-0000-00006E7D0000}"/>
    <cellStyle name="SAPBEXresDataEmph 4 23 3" xfId="25151" xr:uid="{00000000-0005-0000-0000-00006F7D0000}"/>
    <cellStyle name="SAPBEXresDataEmph 4 23 4" xfId="31564" xr:uid="{00000000-0005-0000-0000-0000707D0000}"/>
    <cellStyle name="SAPBEXresDataEmph 4 24" xfId="7975" xr:uid="{00000000-0005-0000-0000-0000717D0000}"/>
    <cellStyle name="SAPBEXresDataEmph 4 24 2" xfId="17759" xr:uid="{00000000-0005-0000-0000-0000727D0000}"/>
    <cellStyle name="SAPBEXresDataEmph 4 24 3" xfId="24708" xr:uid="{00000000-0005-0000-0000-0000737D0000}"/>
    <cellStyle name="SAPBEXresDataEmph 4 24 4" xfId="31129" xr:uid="{00000000-0005-0000-0000-0000747D0000}"/>
    <cellStyle name="SAPBEXresDataEmph 4 25" xfId="8281" xr:uid="{00000000-0005-0000-0000-0000757D0000}"/>
    <cellStyle name="SAPBEXresDataEmph 4 25 2" xfId="18065" xr:uid="{00000000-0005-0000-0000-0000767D0000}"/>
    <cellStyle name="SAPBEXresDataEmph 4 25 3" xfId="25008" xr:uid="{00000000-0005-0000-0000-0000777D0000}"/>
    <cellStyle name="SAPBEXresDataEmph 4 25 4" xfId="31424" xr:uid="{00000000-0005-0000-0000-0000787D0000}"/>
    <cellStyle name="SAPBEXresDataEmph 4 26" xfId="8612" xr:uid="{00000000-0005-0000-0000-0000797D0000}"/>
    <cellStyle name="SAPBEXresDataEmph 4 26 2" xfId="18396" xr:uid="{00000000-0005-0000-0000-00007A7D0000}"/>
    <cellStyle name="SAPBEXresDataEmph 4 26 3" xfId="25331" xr:uid="{00000000-0005-0000-0000-00007B7D0000}"/>
    <cellStyle name="SAPBEXresDataEmph 4 26 4" xfId="31744" xr:uid="{00000000-0005-0000-0000-00007C7D0000}"/>
    <cellStyle name="SAPBEXresDataEmph 4 27" xfId="8729" xr:uid="{00000000-0005-0000-0000-00007D7D0000}"/>
    <cellStyle name="SAPBEXresDataEmph 4 27 2" xfId="18513" xr:uid="{00000000-0005-0000-0000-00007E7D0000}"/>
    <cellStyle name="SAPBEXresDataEmph 4 27 3" xfId="25445" xr:uid="{00000000-0005-0000-0000-00007F7D0000}"/>
    <cellStyle name="SAPBEXresDataEmph 4 27 4" xfId="31857" xr:uid="{00000000-0005-0000-0000-0000807D0000}"/>
    <cellStyle name="SAPBEXresDataEmph 4 28" xfId="8876" xr:uid="{00000000-0005-0000-0000-0000817D0000}"/>
    <cellStyle name="SAPBEXresDataEmph 4 28 2" xfId="18659" xr:uid="{00000000-0005-0000-0000-0000827D0000}"/>
    <cellStyle name="SAPBEXresDataEmph 4 28 3" xfId="25585" xr:uid="{00000000-0005-0000-0000-0000837D0000}"/>
    <cellStyle name="SAPBEXresDataEmph 4 28 4" xfId="31995" xr:uid="{00000000-0005-0000-0000-0000847D0000}"/>
    <cellStyle name="SAPBEXresDataEmph 4 29" xfId="8178" xr:uid="{00000000-0005-0000-0000-0000857D0000}"/>
    <cellStyle name="SAPBEXresDataEmph 4 29 2" xfId="17962" xr:uid="{00000000-0005-0000-0000-0000867D0000}"/>
    <cellStyle name="SAPBEXresDataEmph 4 29 3" xfId="24906" xr:uid="{00000000-0005-0000-0000-0000877D0000}"/>
    <cellStyle name="SAPBEXresDataEmph 4 29 4" xfId="31326" xr:uid="{00000000-0005-0000-0000-0000887D0000}"/>
    <cellStyle name="SAPBEXresDataEmph 4 3" xfId="3735" xr:uid="{00000000-0005-0000-0000-0000897D0000}"/>
    <cellStyle name="SAPBEXresDataEmph 4 3 2" xfId="13657" xr:uid="{00000000-0005-0000-0000-00008A7D0000}"/>
    <cellStyle name="SAPBEXresDataEmph 4 3 2 2" xfId="37344" xr:uid="{00000000-0005-0000-0000-00008B7D0000}"/>
    <cellStyle name="SAPBEXresDataEmph 4 3 2 3" xfId="44290" xr:uid="{00000000-0005-0000-0000-00008C7D0000}"/>
    <cellStyle name="SAPBEXresDataEmph 4 3 2 4" xfId="54125" xr:uid="{00000000-0005-0000-0000-00008D7D0000}"/>
    <cellStyle name="SAPBEXresDataEmph 4 3 3" xfId="20813" xr:uid="{00000000-0005-0000-0000-00008E7D0000}"/>
    <cellStyle name="SAPBEXresDataEmph 4 3 4" xfId="27312" xr:uid="{00000000-0005-0000-0000-00008F7D0000}"/>
    <cellStyle name="SAPBEXresDataEmph 4 3 5" xfId="33598" xr:uid="{00000000-0005-0000-0000-0000907D0000}"/>
    <cellStyle name="SAPBEXresDataEmph 4 3 6" xfId="40734" xr:uid="{00000000-0005-0000-0000-0000917D0000}"/>
    <cellStyle name="SAPBEXresDataEmph 4 3 7" xfId="51917" xr:uid="{00000000-0005-0000-0000-0000927D0000}"/>
    <cellStyle name="SAPBEXresDataEmph 4 30" xfId="11538" xr:uid="{00000000-0005-0000-0000-0000937D0000}"/>
    <cellStyle name="SAPBEXresDataEmph 4 30 2" xfId="18997" xr:uid="{00000000-0005-0000-0000-0000947D0000}"/>
    <cellStyle name="SAPBEXresDataEmph 4 30 3" xfId="25629" xr:uid="{00000000-0005-0000-0000-0000957D0000}"/>
    <cellStyle name="SAPBEXresDataEmph 4 31" xfId="9189" xr:uid="{00000000-0005-0000-0000-0000967D0000}"/>
    <cellStyle name="SAPBEXresDataEmph 4 32" xfId="9735" xr:uid="{00000000-0005-0000-0000-0000977D0000}"/>
    <cellStyle name="SAPBEXresDataEmph 4 33" xfId="32173" xr:uid="{00000000-0005-0000-0000-0000987D0000}"/>
    <cellStyle name="SAPBEXresDataEmph 4 34" xfId="32134" xr:uid="{00000000-0005-0000-0000-0000997D0000}"/>
    <cellStyle name="SAPBEXresDataEmph 4 35" xfId="47704" xr:uid="{00000000-0005-0000-0000-00009A7D0000}"/>
    <cellStyle name="SAPBEXresDataEmph 4 4" xfId="4002" xr:uid="{00000000-0005-0000-0000-00009B7D0000}"/>
    <cellStyle name="SAPBEXresDataEmph 4 4 2" xfId="13889" xr:uid="{00000000-0005-0000-0000-00009C7D0000}"/>
    <cellStyle name="SAPBEXresDataEmph 4 4 2 2" xfId="37370" xr:uid="{00000000-0005-0000-0000-00009D7D0000}"/>
    <cellStyle name="SAPBEXresDataEmph 4 4 2 3" xfId="44316" xr:uid="{00000000-0005-0000-0000-00009E7D0000}"/>
    <cellStyle name="SAPBEXresDataEmph 4 4 2 4" xfId="53821" xr:uid="{00000000-0005-0000-0000-00009F7D0000}"/>
    <cellStyle name="SAPBEXresDataEmph 4 4 3" xfId="20985" xr:uid="{00000000-0005-0000-0000-0000A07D0000}"/>
    <cellStyle name="SAPBEXresDataEmph 4 4 4" xfId="27481" xr:uid="{00000000-0005-0000-0000-0000A17D0000}"/>
    <cellStyle name="SAPBEXresDataEmph 4 4 5" xfId="33624" xr:uid="{00000000-0005-0000-0000-0000A27D0000}"/>
    <cellStyle name="SAPBEXresDataEmph 4 4 6" xfId="40760" xr:uid="{00000000-0005-0000-0000-0000A37D0000}"/>
    <cellStyle name="SAPBEXresDataEmph 4 4 7" xfId="50979" xr:uid="{00000000-0005-0000-0000-0000A47D0000}"/>
    <cellStyle name="SAPBEXresDataEmph 4 5" xfId="4966" xr:uid="{00000000-0005-0000-0000-0000A57D0000}"/>
    <cellStyle name="SAPBEXresDataEmph 4 5 2" xfId="14823" xr:uid="{00000000-0005-0000-0000-0000A67D0000}"/>
    <cellStyle name="SAPBEXresDataEmph 4 5 2 2" xfId="37270" xr:uid="{00000000-0005-0000-0000-0000A77D0000}"/>
    <cellStyle name="SAPBEXresDataEmph 4 5 2 3" xfId="44216" xr:uid="{00000000-0005-0000-0000-0000A87D0000}"/>
    <cellStyle name="SAPBEXresDataEmph 4 5 2 4" xfId="51069" xr:uid="{00000000-0005-0000-0000-0000A97D0000}"/>
    <cellStyle name="SAPBEXresDataEmph 4 5 3" xfId="21869" xr:uid="{00000000-0005-0000-0000-0000AA7D0000}"/>
    <cellStyle name="SAPBEXresDataEmph 4 5 4" xfId="28333" xr:uid="{00000000-0005-0000-0000-0000AB7D0000}"/>
    <cellStyle name="SAPBEXresDataEmph 4 5 5" xfId="33522" xr:uid="{00000000-0005-0000-0000-0000AC7D0000}"/>
    <cellStyle name="SAPBEXresDataEmph 4 5 6" xfId="40658" xr:uid="{00000000-0005-0000-0000-0000AD7D0000}"/>
    <cellStyle name="SAPBEXresDataEmph 4 5 7" xfId="52954" xr:uid="{00000000-0005-0000-0000-0000AE7D0000}"/>
    <cellStyle name="SAPBEXresDataEmph 4 6" xfId="4213" xr:uid="{00000000-0005-0000-0000-0000AF7D0000}"/>
    <cellStyle name="SAPBEXresDataEmph 4 6 2" xfId="14076" xr:uid="{00000000-0005-0000-0000-0000B07D0000}"/>
    <cellStyle name="SAPBEXresDataEmph 4 6 2 2" xfId="37667" xr:uid="{00000000-0005-0000-0000-0000B17D0000}"/>
    <cellStyle name="SAPBEXresDataEmph 4 6 2 3" xfId="44611" xr:uid="{00000000-0005-0000-0000-0000B27D0000}"/>
    <cellStyle name="SAPBEXresDataEmph 4 6 2 4" xfId="52852" xr:uid="{00000000-0005-0000-0000-0000B37D0000}"/>
    <cellStyle name="SAPBEXresDataEmph 4 6 3" xfId="21138" xr:uid="{00000000-0005-0000-0000-0000B47D0000}"/>
    <cellStyle name="SAPBEXresDataEmph 4 6 4" xfId="27613" xr:uid="{00000000-0005-0000-0000-0000B57D0000}"/>
    <cellStyle name="SAPBEXresDataEmph 4 6 5" xfId="33926" xr:uid="{00000000-0005-0000-0000-0000B67D0000}"/>
    <cellStyle name="SAPBEXresDataEmph 4 6 6" xfId="41060" xr:uid="{00000000-0005-0000-0000-0000B77D0000}"/>
    <cellStyle name="SAPBEXresDataEmph 4 6 7" xfId="47855" xr:uid="{00000000-0005-0000-0000-0000B87D0000}"/>
    <cellStyle name="SAPBEXresDataEmph 4 7" xfId="4233" xr:uid="{00000000-0005-0000-0000-0000B97D0000}"/>
    <cellStyle name="SAPBEXresDataEmph 4 7 2" xfId="14096" xr:uid="{00000000-0005-0000-0000-0000BA7D0000}"/>
    <cellStyle name="SAPBEXresDataEmph 4 7 2 2" xfId="37605" xr:uid="{00000000-0005-0000-0000-0000BB7D0000}"/>
    <cellStyle name="SAPBEXresDataEmph 4 7 2 3" xfId="44549" xr:uid="{00000000-0005-0000-0000-0000BC7D0000}"/>
    <cellStyle name="SAPBEXresDataEmph 4 7 2 4" xfId="53314" xr:uid="{00000000-0005-0000-0000-0000BD7D0000}"/>
    <cellStyle name="SAPBEXresDataEmph 4 7 3" xfId="21158" xr:uid="{00000000-0005-0000-0000-0000BE7D0000}"/>
    <cellStyle name="SAPBEXresDataEmph 4 7 4" xfId="27633" xr:uid="{00000000-0005-0000-0000-0000BF7D0000}"/>
    <cellStyle name="SAPBEXresDataEmph 4 7 5" xfId="33864" xr:uid="{00000000-0005-0000-0000-0000C07D0000}"/>
    <cellStyle name="SAPBEXresDataEmph 4 7 6" xfId="40998" xr:uid="{00000000-0005-0000-0000-0000C17D0000}"/>
    <cellStyle name="SAPBEXresDataEmph 4 7 7" xfId="53547" xr:uid="{00000000-0005-0000-0000-0000C27D0000}"/>
    <cellStyle name="SAPBEXresDataEmph 4 8" xfId="5117" xr:uid="{00000000-0005-0000-0000-0000C37D0000}"/>
    <cellStyle name="SAPBEXresDataEmph 4 8 2" xfId="14974" xr:uid="{00000000-0005-0000-0000-0000C47D0000}"/>
    <cellStyle name="SAPBEXresDataEmph 4 8 2 2" xfId="38331" xr:uid="{00000000-0005-0000-0000-0000C57D0000}"/>
    <cellStyle name="SAPBEXresDataEmph 4 8 2 3" xfId="45249" xr:uid="{00000000-0005-0000-0000-0000C67D0000}"/>
    <cellStyle name="SAPBEXresDataEmph 4 8 2 4" xfId="48496" xr:uid="{00000000-0005-0000-0000-0000C77D0000}"/>
    <cellStyle name="SAPBEXresDataEmph 4 8 3" xfId="22017" xr:uid="{00000000-0005-0000-0000-0000C87D0000}"/>
    <cellStyle name="SAPBEXresDataEmph 4 8 4" xfId="28480" xr:uid="{00000000-0005-0000-0000-0000C97D0000}"/>
    <cellStyle name="SAPBEXresDataEmph 4 8 5" xfId="34665" xr:uid="{00000000-0005-0000-0000-0000CA7D0000}"/>
    <cellStyle name="SAPBEXresDataEmph 4 8 6" xfId="41703" xr:uid="{00000000-0005-0000-0000-0000CB7D0000}"/>
    <cellStyle name="SAPBEXresDataEmph 4 8 7" xfId="51865" xr:uid="{00000000-0005-0000-0000-0000CC7D0000}"/>
    <cellStyle name="SAPBEXresDataEmph 4 9" xfId="4363" xr:uid="{00000000-0005-0000-0000-0000CD7D0000}"/>
    <cellStyle name="SAPBEXresDataEmph 4 9 2" xfId="14225" xr:uid="{00000000-0005-0000-0000-0000CE7D0000}"/>
    <cellStyle name="SAPBEXresDataEmph 4 9 2 2" xfId="37260" xr:uid="{00000000-0005-0000-0000-0000CF7D0000}"/>
    <cellStyle name="SAPBEXresDataEmph 4 9 2 3" xfId="44206" xr:uid="{00000000-0005-0000-0000-0000D07D0000}"/>
    <cellStyle name="SAPBEXresDataEmph 4 9 2 4" xfId="51236" xr:uid="{00000000-0005-0000-0000-0000D17D0000}"/>
    <cellStyle name="SAPBEXresDataEmph 4 9 3" xfId="21286" xr:uid="{00000000-0005-0000-0000-0000D27D0000}"/>
    <cellStyle name="SAPBEXresDataEmph 4 9 4" xfId="27760" xr:uid="{00000000-0005-0000-0000-0000D37D0000}"/>
    <cellStyle name="SAPBEXresDataEmph 4 9 5" xfId="33512" xr:uid="{00000000-0005-0000-0000-0000D47D0000}"/>
    <cellStyle name="SAPBEXresDataEmph 4 9 6" xfId="40648" xr:uid="{00000000-0005-0000-0000-0000D57D0000}"/>
    <cellStyle name="SAPBEXresDataEmph 4 9 7" xfId="51376" xr:uid="{00000000-0005-0000-0000-0000D67D0000}"/>
    <cellStyle name="SAPBEXresDataEmph 5" xfId="628" xr:uid="{00000000-0005-0000-0000-0000D77D0000}"/>
    <cellStyle name="SAPBEXresDataEmph 5 2" xfId="2738" xr:uid="{00000000-0005-0000-0000-0000D87D0000}"/>
    <cellStyle name="SAPBEXresDataEmph 5 2 2" xfId="12967" xr:uid="{00000000-0005-0000-0000-0000D97D0000}"/>
    <cellStyle name="SAPBEXresDataEmph 5 2 2 2" xfId="20366" xr:uid="{00000000-0005-0000-0000-0000DA7D0000}"/>
    <cellStyle name="SAPBEXresDataEmph 5 2 2 3" xfId="26973" xr:uid="{00000000-0005-0000-0000-0000DB7D0000}"/>
    <cellStyle name="SAPBEXresDataEmph 5 2 3" xfId="10447" xr:uid="{00000000-0005-0000-0000-0000DC7D0000}"/>
    <cellStyle name="SAPBEXresDataEmph 5 2 4" xfId="13294" xr:uid="{00000000-0005-0000-0000-0000DD7D0000}"/>
    <cellStyle name="SAPBEXresDataEmph 5 2 5" xfId="23614" xr:uid="{00000000-0005-0000-0000-0000DE7D0000}"/>
    <cellStyle name="SAPBEXresDataEmph 5 2 6" xfId="37779" xr:uid="{00000000-0005-0000-0000-0000DF7D0000}"/>
    <cellStyle name="SAPBEXresDataEmph 5 2 7" xfId="44720" xr:uid="{00000000-0005-0000-0000-0000E07D0000}"/>
    <cellStyle name="SAPBEXresDataEmph 5 2 8" xfId="48126" xr:uid="{00000000-0005-0000-0000-0000E17D0000}"/>
    <cellStyle name="SAPBEXresDataEmph 5 3" xfId="11650" xr:uid="{00000000-0005-0000-0000-0000E27D0000}"/>
    <cellStyle name="SAPBEXresDataEmph 5 3 2" xfId="19109" xr:uid="{00000000-0005-0000-0000-0000E37D0000}"/>
    <cellStyle name="SAPBEXresDataEmph 5 3 3" xfId="25741" xr:uid="{00000000-0005-0000-0000-0000E47D0000}"/>
    <cellStyle name="SAPBEXresDataEmph 5 4" xfId="9381" xr:uid="{00000000-0005-0000-0000-0000E57D0000}"/>
    <cellStyle name="SAPBEXresDataEmph 5 5" xfId="13783" xr:uid="{00000000-0005-0000-0000-0000E67D0000}"/>
    <cellStyle name="SAPBEXresDataEmph 5 6" xfId="34037" xr:uid="{00000000-0005-0000-0000-0000E77D0000}"/>
    <cellStyle name="SAPBEXresDataEmph 5 7" xfId="41169" xr:uid="{00000000-0005-0000-0000-0000E87D0000}"/>
    <cellStyle name="SAPBEXresDataEmph 5 8" xfId="52373" xr:uid="{00000000-0005-0000-0000-0000E97D0000}"/>
    <cellStyle name="SAPBEXresDataEmph 6" xfId="891" xr:uid="{00000000-0005-0000-0000-0000EA7D0000}"/>
    <cellStyle name="SAPBEXresDataEmph 6 2" xfId="10597" xr:uid="{00000000-0005-0000-0000-0000EB7D0000}"/>
    <cellStyle name="SAPBEXresDataEmph 6 2 2" xfId="11433" xr:uid="{00000000-0005-0000-0000-0000EC7D0000}"/>
    <cellStyle name="SAPBEXresDataEmph 6 2 3" xfId="20521" xr:uid="{00000000-0005-0000-0000-0000ED7D0000}"/>
    <cellStyle name="SAPBEXresDataEmph 6 2 4" xfId="38355" xr:uid="{00000000-0005-0000-0000-0000EE7D0000}"/>
    <cellStyle name="SAPBEXresDataEmph 6 2 5" xfId="45273" xr:uid="{00000000-0005-0000-0000-0000EF7D0000}"/>
    <cellStyle name="SAPBEXresDataEmph 6 2 6" xfId="48150" xr:uid="{00000000-0005-0000-0000-0000F07D0000}"/>
    <cellStyle name="SAPBEXresDataEmph 6 3" xfId="11770" xr:uid="{00000000-0005-0000-0000-0000F17D0000}"/>
    <cellStyle name="SAPBEXresDataEmph 6 3 2" xfId="19229" xr:uid="{00000000-0005-0000-0000-0000F27D0000}"/>
    <cellStyle name="SAPBEXresDataEmph 6 3 3" xfId="25861" xr:uid="{00000000-0005-0000-0000-0000F37D0000}"/>
    <cellStyle name="SAPBEXresDataEmph 6 4" xfId="9591" xr:uid="{00000000-0005-0000-0000-0000F47D0000}"/>
    <cellStyle name="SAPBEXresDataEmph 6 5" xfId="13300" xr:uid="{00000000-0005-0000-0000-0000F57D0000}"/>
    <cellStyle name="SAPBEXresDataEmph 6 6" xfId="34689" xr:uid="{00000000-0005-0000-0000-0000F67D0000}"/>
    <cellStyle name="SAPBEXresDataEmph 6 7" xfId="41727" xr:uid="{00000000-0005-0000-0000-0000F77D0000}"/>
    <cellStyle name="SAPBEXresDataEmph 6 8" xfId="52875" xr:uid="{00000000-0005-0000-0000-0000F87D0000}"/>
    <cellStyle name="SAPBEXresDataEmph 7" xfId="1141" xr:uid="{00000000-0005-0000-0000-0000F97D0000}"/>
    <cellStyle name="SAPBEXresDataEmph 7 2" xfId="10771" xr:uid="{00000000-0005-0000-0000-0000FA7D0000}"/>
    <cellStyle name="SAPBEXresDataEmph 7 2 2" xfId="9538" xr:uid="{00000000-0005-0000-0000-0000FB7D0000}"/>
    <cellStyle name="SAPBEXresDataEmph 7 2 3" xfId="38704" xr:uid="{00000000-0005-0000-0000-0000FC7D0000}"/>
    <cellStyle name="SAPBEXresDataEmph 7 2 4" xfId="45622" xr:uid="{00000000-0005-0000-0000-0000FD7D0000}"/>
    <cellStyle name="SAPBEXresDataEmph 7 2 5" xfId="49528" xr:uid="{00000000-0005-0000-0000-0000FE7D0000}"/>
    <cellStyle name="SAPBEXresDataEmph 7 3" xfId="11926" xr:uid="{00000000-0005-0000-0000-0000FF7D0000}"/>
    <cellStyle name="SAPBEXresDataEmph 7 3 2" xfId="19385" xr:uid="{00000000-0005-0000-0000-0000007E0000}"/>
    <cellStyle name="SAPBEXresDataEmph 7 3 3" xfId="26013" xr:uid="{00000000-0005-0000-0000-0000017E0000}"/>
    <cellStyle name="SAPBEXresDataEmph 7 4" xfId="9809" xr:uid="{00000000-0005-0000-0000-0000027E0000}"/>
    <cellStyle name="SAPBEXresDataEmph 7 5" xfId="13324" xr:uid="{00000000-0005-0000-0000-0000037E0000}"/>
    <cellStyle name="SAPBEXresDataEmph 7 6" xfId="35039" xr:uid="{00000000-0005-0000-0000-0000047E0000}"/>
    <cellStyle name="SAPBEXresDataEmph 7 7" xfId="42076" xr:uid="{00000000-0005-0000-0000-0000057E0000}"/>
    <cellStyle name="SAPBEXresDataEmph 7 8" xfId="51931" xr:uid="{00000000-0005-0000-0000-0000067E0000}"/>
    <cellStyle name="SAPBEXresDataEmph 8" xfId="1405" xr:uid="{00000000-0005-0000-0000-0000077E0000}"/>
    <cellStyle name="SAPBEXresDataEmph 8 2" xfId="10174" xr:uid="{00000000-0005-0000-0000-0000087E0000}"/>
    <cellStyle name="SAPBEXresDataEmph 8 2 2" xfId="9763" xr:uid="{00000000-0005-0000-0000-0000097E0000}"/>
    <cellStyle name="SAPBEXresDataEmph 8 2 3" xfId="38934" xr:uid="{00000000-0005-0000-0000-00000A7E0000}"/>
    <cellStyle name="SAPBEXresDataEmph 8 2 4" xfId="45852" xr:uid="{00000000-0005-0000-0000-00000B7E0000}"/>
    <cellStyle name="SAPBEXresDataEmph 8 2 5" xfId="48724" xr:uid="{00000000-0005-0000-0000-00000C7E0000}"/>
    <cellStyle name="SAPBEXresDataEmph 8 3" xfId="10957" xr:uid="{00000000-0005-0000-0000-00000D7E0000}"/>
    <cellStyle name="SAPBEXresDataEmph 8 3 2" xfId="8996" xr:uid="{00000000-0005-0000-0000-00000E7E0000}"/>
    <cellStyle name="SAPBEXresDataEmph 8 4" xfId="12083" xr:uid="{00000000-0005-0000-0000-00000F7E0000}"/>
    <cellStyle name="SAPBEXresDataEmph 8 4 2" xfId="19542" xr:uid="{00000000-0005-0000-0000-0000107E0000}"/>
    <cellStyle name="SAPBEXresDataEmph 8 4 3" xfId="26165" xr:uid="{00000000-0005-0000-0000-0000117E0000}"/>
    <cellStyle name="SAPBEXresDataEmph 8 5" xfId="10031" xr:uid="{00000000-0005-0000-0000-0000127E0000}"/>
    <cellStyle name="SAPBEXresDataEmph 8 6" xfId="13135" xr:uid="{00000000-0005-0000-0000-0000137E0000}"/>
    <cellStyle name="SAPBEXresDataEmph 8 7" xfId="35271" xr:uid="{00000000-0005-0000-0000-0000147E0000}"/>
    <cellStyle name="SAPBEXresDataEmph 8 8" xfId="42306" xr:uid="{00000000-0005-0000-0000-0000157E0000}"/>
    <cellStyle name="SAPBEXresDataEmph 8 9" xfId="51181" xr:uid="{00000000-0005-0000-0000-0000167E0000}"/>
    <cellStyle name="SAPBEXresDataEmph 9" xfId="1478" xr:uid="{00000000-0005-0000-0000-0000177E0000}"/>
    <cellStyle name="SAPBEXresDataEmph 9 2" xfId="12139" xr:uid="{00000000-0005-0000-0000-0000187E0000}"/>
    <cellStyle name="SAPBEXresDataEmph 9 2 2" xfId="19598" xr:uid="{00000000-0005-0000-0000-0000197E0000}"/>
    <cellStyle name="SAPBEXresDataEmph 9 2 3" xfId="26221" xr:uid="{00000000-0005-0000-0000-00001A7E0000}"/>
    <cellStyle name="SAPBEXresDataEmph 9 2 4" xfId="39275" xr:uid="{00000000-0005-0000-0000-00001B7E0000}"/>
    <cellStyle name="SAPBEXresDataEmph 9 2 5" xfId="46193" xr:uid="{00000000-0005-0000-0000-00001C7E0000}"/>
    <cellStyle name="SAPBEXresDataEmph 9 2 6" xfId="48488" xr:uid="{00000000-0005-0000-0000-00001D7E0000}"/>
    <cellStyle name="SAPBEXresDataEmph 9 3" xfId="11030" xr:uid="{00000000-0005-0000-0000-00001E7E0000}"/>
    <cellStyle name="SAPBEXresDataEmph 9 4" xfId="18684" xr:uid="{00000000-0005-0000-0000-00001F7E0000}"/>
    <cellStyle name="SAPBEXresDataEmph 9 5" xfId="35639" xr:uid="{00000000-0005-0000-0000-0000207E0000}"/>
    <cellStyle name="SAPBEXresDataEmph 9 6" xfId="42647" xr:uid="{00000000-0005-0000-0000-0000217E0000}"/>
    <cellStyle name="SAPBEXresDataEmph 9 7" xfId="50506" xr:uid="{00000000-0005-0000-0000-0000227E0000}"/>
    <cellStyle name="SAPBEXresItem" xfId="278" xr:uid="{00000000-0005-0000-0000-0000237E0000}"/>
    <cellStyle name="SAPBEXresItem 10" xfId="1906" xr:uid="{00000000-0005-0000-0000-0000247E0000}"/>
    <cellStyle name="SAPBEXresItem 10 2" xfId="12260" xr:uid="{00000000-0005-0000-0000-0000257E0000}"/>
    <cellStyle name="SAPBEXresItem 10 2 2" xfId="19719" xr:uid="{00000000-0005-0000-0000-0000267E0000}"/>
    <cellStyle name="SAPBEXresItem 10 2 3" xfId="26342" xr:uid="{00000000-0005-0000-0000-0000277E0000}"/>
    <cellStyle name="SAPBEXresItem 10 2 4" xfId="40344" xr:uid="{00000000-0005-0000-0000-0000287E0000}"/>
    <cellStyle name="SAPBEXresItem 10 2 5" xfId="47262" xr:uid="{00000000-0005-0000-0000-0000297E0000}"/>
    <cellStyle name="SAPBEXresItem 10 2 6" xfId="47774" xr:uid="{00000000-0005-0000-0000-00002A7E0000}"/>
    <cellStyle name="SAPBEXresItem 10 3" xfId="11328" xr:uid="{00000000-0005-0000-0000-00002B7E0000}"/>
    <cellStyle name="SAPBEXresItem 10 4" xfId="18863" xr:uid="{00000000-0005-0000-0000-00002C7E0000}"/>
    <cellStyle name="SAPBEXresItem 10 5" xfId="36760" xr:uid="{00000000-0005-0000-0000-00002D7E0000}"/>
    <cellStyle name="SAPBEXresItem 10 6" xfId="43716" xr:uid="{00000000-0005-0000-0000-00002E7E0000}"/>
    <cellStyle name="SAPBEXresItem 10 7" xfId="53269" xr:uid="{00000000-0005-0000-0000-00002F7E0000}"/>
    <cellStyle name="SAPBEXresItem 11" xfId="2119" xr:uid="{00000000-0005-0000-0000-0000307E0000}"/>
    <cellStyle name="SAPBEXresItem 11 2" xfId="12383" xr:uid="{00000000-0005-0000-0000-0000317E0000}"/>
    <cellStyle name="SAPBEXresItem 11 2 2" xfId="19840" xr:uid="{00000000-0005-0000-0000-0000327E0000}"/>
    <cellStyle name="SAPBEXresItem 11 2 3" xfId="26462" xr:uid="{00000000-0005-0000-0000-0000337E0000}"/>
    <cellStyle name="SAPBEXresItem 11 3" xfId="10255" xr:uid="{00000000-0005-0000-0000-0000347E0000}"/>
    <cellStyle name="SAPBEXresItem 11 4" xfId="11294" xr:uid="{00000000-0005-0000-0000-0000357E0000}"/>
    <cellStyle name="SAPBEXresItem 11 5" xfId="20453" xr:uid="{00000000-0005-0000-0000-0000367E0000}"/>
    <cellStyle name="SAPBEXresItem 11 6" xfId="37014" xr:uid="{00000000-0005-0000-0000-0000377E0000}"/>
    <cellStyle name="SAPBEXresItem 11 7" xfId="43960" xr:uid="{00000000-0005-0000-0000-0000387E0000}"/>
    <cellStyle name="SAPBEXresItem 11 8" xfId="52231" xr:uid="{00000000-0005-0000-0000-0000397E0000}"/>
    <cellStyle name="SAPBEXresItem 12" xfId="2274" xr:uid="{00000000-0005-0000-0000-00003A7E0000}"/>
    <cellStyle name="SAPBEXresItem 12 2" xfId="12527" xr:uid="{00000000-0005-0000-0000-00003B7E0000}"/>
    <cellStyle name="SAPBEXresItem 12 3" xfId="19964" xr:uid="{00000000-0005-0000-0000-00003C7E0000}"/>
    <cellStyle name="SAPBEXresItem 12 4" xfId="26582" xr:uid="{00000000-0005-0000-0000-00003D7E0000}"/>
    <cellStyle name="SAPBEXresItem 13" xfId="2435" xr:uid="{00000000-0005-0000-0000-00003E7E0000}"/>
    <cellStyle name="SAPBEXresItem 13 2" xfId="12675" xr:uid="{00000000-0005-0000-0000-00003F7E0000}"/>
    <cellStyle name="SAPBEXresItem 13 3" xfId="20087" xr:uid="{00000000-0005-0000-0000-0000407E0000}"/>
    <cellStyle name="SAPBEXresItem 13 4" xfId="26702" xr:uid="{00000000-0005-0000-0000-0000417E0000}"/>
    <cellStyle name="SAPBEXresItem 14" xfId="3441" xr:uid="{00000000-0005-0000-0000-0000427E0000}"/>
    <cellStyle name="SAPBEXresItem 14 2" xfId="13392" xr:uid="{00000000-0005-0000-0000-0000437E0000}"/>
    <cellStyle name="SAPBEXresItem 14 3" xfId="20563" xr:uid="{00000000-0005-0000-0000-0000447E0000}"/>
    <cellStyle name="SAPBEXresItem 14 4" xfId="27071" xr:uid="{00000000-0005-0000-0000-0000457E0000}"/>
    <cellStyle name="SAPBEXresItem 15" xfId="3608" xr:uid="{00000000-0005-0000-0000-0000467E0000}"/>
    <cellStyle name="SAPBEXresItem 15 2" xfId="13533" xr:uid="{00000000-0005-0000-0000-0000477E0000}"/>
    <cellStyle name="SAPBEXresItem 15 3" xfId="20695" xr:uid="{00000000-0005-0000-0000-0000487E0000}"/>
    <cellStyle name="SAPBEXresItem 15 4" xfId="27194" xr:uid="{00000000-0005-0000-0000-0000497E0000}"/>
    <cellStyle name="SAPBEXresItem 16" xfId="4310" xr:uid="{00000000-0005-0000-0000-00004A7E0000}"/>
    <cellStyle name="SAPBEXresItem 16 2" xfId="14173" xr:uid="{00000000-0005-0000-0000-00004B7E0000}"/>
    <cellStyle name="SAPBEXresItem 16 3" xfId="21235" xr:uid="{00000000-0005-0000-0000-00004C7E0000}"/>
    <cellStyle name="SAPBEXresItem 16 4" xfId="27709" xr:uid="{00000000-0005-0000-0000-00004D7E0000}"/>
    <cellStyle name="SAPBEXresItem 17" xfId="4887" xr:uid="{00000000-0005-0000-0000-00004E7E0000}"/>
    <cellStyle name="SAPBEXresItem 17 2" xfId="14749" xr:uid="{00000000-0005-0000-0000-00004F7E0000}"/>
    <cellStyle name="SAPBEXresItem 17 3" xfId="21797" xr:uid="{00000000-0005-0000-0000-0000507E0000}"/>
    <cellStyle name="SAPBEXresItem 17 4" xfId="28263" xr:uid="{00000000-0005-0000-0000-0000517E0000}"/>
    <cellStyle name="SAPBEXresItem 18" xfId="4253" xr:uid="{00000000-0005-0000-0000-0000527E0000}"/>
    <cellStyle name="SAPBEXresItem 18 2" xfId="14116" xr:uid="{00000000-0005-0000-0000-0000537E0000}"/>
    <cellStyle name="SAPBEXresItem 18 3" xfId="21178" xr:uid="{00000000-0005-0000-0000-0000547E0000}"/>
    <cellStyle name="SAPBEXresItem 18 4" xfId="27652" xr:uid="{00000000-0005-0000-0000-0000557E0000}"/>
    <cellStyle name="SAPBEXresItem 19" xfId="5036" xr:uid="{00000000-0005-0000-0000-0000567E0000}"/>
    <cellStyle name="SAPBEXresItem 19 2" xfId="14893" xr:uid="{00000000-0005-0000-0000-0000577E0000}"/>
    <cellStyle name="SAPBEXresItem 19 3" xfId="21939" xr:uid="{00000000-0005-0000-0000-0000587E0000}"/>
    <cellStyle name="SAPBEXresItem 19 4" xfId="28403" xr:uid="{00000000-0005-0000-0000-0000597E0000}"/>
    <cellStyle name="SAPBEXresItem 2" xfId="515" xr:uid="{00000000-0005-0000-0000-00005A7E0000}"/>
    <cellStyle name="SAPBEXresItem 2 10" xfId="2500" xr:uid="{00000000-0005-0000-0000-00005B7E0000}"/>
    <cellStyle name="SAPBEXresItem 2 10 2" xfId="12739" xr:uid="{00000000-0005-0000-0000-00005C7E0000}"/>
    <cellStyle name="SAPBEXresItem 2 10 3" xfId="20148" xr:uid="{00000000-0005-0000-0000-00005D7E0000}"/>
    <cellStyle name="SAPBEXresItem 2 10 4" xfId="26762" xr:uid="{00000000-0005-0000-0000-00005E7E0000}"/>
    <cellStyle name="SAPBEXresItem 2 11" xfId="3506" xr:uid="{00000000-0005-0000-0000-00005F7E0000}"/>
    <cellStyle name="SAPBEXresItem 2 11 2" xfId="13455" xr:uid="{00000000-0005-0000-0000-0000607E0000}"/>
    <cellStyle name="SAPBEXresItem 2 11 3" xfId="20624" xr:uid="{00000000-0005-0000-0000-0000617E0000}"/>
    <cellStyle name="SAPBEXresItem 2 11 4" xfId="27131" xr:uid="{00000000-0005-0000-0000-0000627E0000}"/>
    <cellStyle name="SAPBEXresItem 2 12" xfId="3675" xr:uid="{00000000-0005-0000-0000-0000637E0000}"/>
    <cellStyle name="SAPBEXresItem 2 12 2" xfId="13600" xr:uid="{00000000-0005-0000-0000-0000647E0000}"/>
    <cellStyle name="SAPBEXresItem 2 12 3" xfId="20761" xr:uid="{00000000-0005-0000-0000-0000657E0000}"/>
    <cellStyle name="SAPBEXresItem 2 12 4" xfId="27260" xr:uid="{00000000-0005-0000-0000-0000667E0000}"/>
    <cellStyle name="SAPBEXresItem 2 13" xfId="4415" xr:uid="{00000000-0005-0000-0000-0000677E0000}"/>
    <cellStyle name="SAPBEXresItem 2 13 2" xfId="14277" xr:uid="{00000000-0005-0000-0000-0000687E0000}"/>
    <cellStyle name="SAPBEXresItem 2 13 3" xfId="21337" xr:uid="{00000000-0005-0000-0000-0000697E0000}"/>
    <cellStyle name="SAPBEXresItem 2 13 4" xfId="27811" xr:uid="{00000000-0005-0000-0000-00006A7E0000}"/>
    <cellStyle name="SAPBEXresItem 2 14" xfId="4832" xr:uid="{00000000-0005-0000-0000-00006B7E0000}"/>
    <cellStyle name="SAPBEXresItem 2 14 2" xfId="14694" xr:uid="{00000000-0005-0000-0000-00006C7E0000}"/>
    <cellStyle name="SAPBEXresItem 2 14 3" xfId="21743" xr:uid="{00000000-0005-0000-0000-00006D7E0000}"/>
    <cellStyle name="SAPBEXresItem 2 14 4" xfId="28210" xr:uid="{00000000-0005-0000-0000-00006E7E0000}"/>
    <cellStyle name="SAPBEXresItem 2 15" xfId="4920" xr:uid="{00000000-0005-0000-0000-00006F7E0000}"/>
    <cellStyle name="SAPBEXresItem 2 15 2" xfId="14778" xr:uid="{00000000-0005-0000-0000-0000707E0000}"/>
    <cellStyle name="SAPBEXresItem 2 15 3" xfId="21826" xr:uid="{00000000-0005-0000-0000-0000717E0000}"/>
    <cellStyle name="SAPBEXresItem 2 15 4" xfId="28291" xr:uid="{00000000-0005-0000-0000-0000727E0000}"/>
    <cellStyle name="SAPBEXresItem 2 16" xfId="4636" xr:uid="{00000000-0005-0000-0000-0000737E0000}"/>
    <cellStyle name="SAPBEXresItem 2 16 2" xfId="14498" xr:uid="{00000000-0005-0000-0000-0000747E0000}"/>
    <cellStyle name="SAPBEXresItem 2 16 3" xfId="21550" xr:uid="{00000000-0005-0000-0000-0000757E0000}"/>
    <cellStyle name="SAPBEXresItem 2 16 4" xfId="28021" xr:uid="{00000000-0005-0000-0000-0000767E0000}"/>
    <cellStyle name="SAPBEXresItem 2 17" xfId="5767" xr:uid="{00000000-0005-0000-0000-0000777E0000}"/>
    <cellStyle name="SAPBEXresItem 2 17 2" xfId="15621" xr:uid="{00000000-0005-0000-0000-0000787E0000}"/>
    <cellStyle name="SAPBEXresItem 2 17 3" xfId="22649" xr:uid="{00000000-0005-0000-0000-0000797E0000}"/>
    <cellStyle name="SAPBEXresItem 2 17 4" xfId="29110" xr:uid="{00000000-0005-0000-0000-00007A7E0000}"/>
    <cellStyle name="SAPBEXresItem 2 18" xfId="5867" xr:uid="{00000000-0005-0000-0000-00007B7E0000}"/>
    <cellStyle name="SAPBEXresItem 2 18 2" xfId="15720" xr:uid="{00000000-0005-0000-0000-00007C7E0000}"/>
    <cellStyle name="SAPBEXresItem 2 18 3" xfId="22745" xr:uid="{00000000-0005-0000-0000-00007D7E0000}"/>
    <cellStyle name="SAPBEXresItem 2 18 4" xfId="29206" xr:uid="{00000000-0005-0000-0000-00007E7E0000}"/>
    <cellStyle name="SAPBEXresItem 2 19" xfId="7414" xr:uid="{00000000-0005-0000-0000-00007F7E0000}"/>
    <cellStyle name="SAPBEXresItem 2 19 2" xfId="17200" xr:uid="{00000000-0005-0000-0000-0000807E0000}"/>
    <cellStyle name="SAPBEXresItem 2 19 3" xfId="24162" xr:uid="{00000000-0005-0000-0000-0000817E0000}"/>
    <cellStyle name="SAPBEXresItem 2 19 4" xfId="30590" xr:uid="{00000000-0005-0000-0000-0000827E0000}"/>
    <cellStyle name="SAPBEXresItem 2 2" xfId="692" xr:uid="{00000000-0005-0000-0000-0000837E0000}"/>
    <cellStyle name="SAPBEXresItem 2 2 10" xfId="5385" xr:uid="{00000000-0005-0000-0000-0000847E0000}"/>
    <cellStyle name="SAPBEXresItem 2 2 10 2" xfId="15242" xr:uid="{00000000-0005-0000-0000-0000857E0000}"/>
    <cellStyle name="SAPBEXresItem 2 2 10 2 2" xfId="38597" xr:uid="{00000000-0005-0000-0000-0000867E0000}"/>
    <cellStyle name="SAPBEXresItem 2 2 10 2 3" xfId="45515" xr:uid="{00000000-0005-0000-0000-0000877E0000}"/>
    <cellStyle name="SAPBEXresItem 2 2 10 2 4" xfId="48050" xr:uid="{00000000-0005-0000-0000-0000887E0000}"/>
    <cellStyle name="SAPBEXresItem 2 2 10 3" xfId="22283" xr:uid="{00000000-0005-0000-0000-0000897E0000}"/>
    <cellStyle name="SAPBEXresItem 2 2 10 4" xfId="28745" xr:uid="{00000000-0005-0000-0000-00008A7E0000}"/>
    <cellStyle name="SAPBEXresItem 2 2 10 5" xfId="34931" xr:uid="{00000000-0005-0000-0000-00008B7E0000}"/>
    <cellStyle name="SAPBEXresItem 2 2 10 6" xfId="41969" xr:uid="{00000000-0005-0000-0000-00008C7E0000}"/>
    <cellStyle name="SAPBEXresItem 2 2 10 7" xfId="54275" xr:uid="{00000000-0005-0000-0000-00008D7E0000}"/>
    <cellStyle name="SAPBEXresItem 2 2 11" xfId="6592" xr:uid="{00000000-0005-0000-0000-00008E7E0000}"/>
    <cellStyle name="SAPBEXresItem 2 2 11 2" xfId="16435" xr:uid="{00000000-0005-0000-0000-00008F7E0000}"/>
    <cellStyle name="SAPBEXresItem 2 2 11 2 2" xfId="38996" xr:uid="{00000000-0005-0000-0000-0000907E0000}"/>
    <cellStyle name="SAPBEXresItem 2 2 11 2 3" xfId="45914" xr:uid="{00000000-0005-0000-0000-0000917E0000}"/>
    <cellStyle name="SAPBEXresItem 2 2 11 2 4" xfId="47980" xr:uid="{00000000-0005-0000-0000-0000927E0000}"/>
    <cellStyle name="SAPBEXresItem 2 2 11 3" xfId="23439" xr:uid="{00000000-0005-0000-0000-0000937E0000}"/>
    <cellStyle name="SAPBEXresItem 2 2 11 4" xfId="29888" xr:uid="{00000000-0005-0000-0000-0000947E0000}"/>
    <cellStyle name="SAPBEXresItem 2 2 11 5" xfId="35333" xr:uid="{00000000-0005-0000-0000-0000957E0000}"/>
    <cellStyle name="SAPBEXresItem 2 2 11 6" xfId="42368" xr:uid="{00000000-0005-0000-0000-0000967E0000}"/>
    <cellStyle name="SAPBEXresItem 2 2 11 7" xfId="53559" xr:uid="{00000000-0005-0000-0000-0000977E0000}"/>
    <cellStyle name="SAPBEXresItem 2 2 12" xfId="5526" xr:uid="{00000000-0005-0000-0000-0000987E0000}"/>
    <cellStyle name="SAPBEXresItem 2 2 12 2" xfId="15382" xr:uid="{00000000-0005-0000-0000-0000997E0000}"/>
    <cellStyle name="SAPBEXresItem 2 2 12 2 2" xfId="38957" xr:uid="{00000000-0005-0000-0000-00009A7E0000}"/>
    <cellStyle name="SAPBEXresItem 2 2 12 2 3" xfId="45875" xr:uid="{00000000-0005-0000-0000-00009B7E0000}"/>
    <cellStyle name="SAPBEXresItem 2 2 12 2 4" xfId="49453" xr:uid="{00000000-0005-0000-0000-00009C7E0000}"/>
    <cellStyle name="SAPBEXresItem 2 2 12 3" xfId="22418" xr:uid="{00000000-0005-0000-0000-00009D7E0000}"/>
    <cellStyle name="SAPBEXresItem 2 2 12 4" xfId="28880" xr:uid="{00000000-0005-0000-0000-00009E7E0000}"/>
    <cellStyle name="SAPBEXresItem 2 2 12 5" xfId="35294" xr:uid="{00000000-0005-0000-0000-00009F7E0000}"/>
    <cellStyle name="SAPBEXresItem 2 2 12 6" xfId="42329" xr:uid="{00000000-0005-0000-0000-0000A07E0000}"/>
    <cellStyle name="SAPBEXresItem 2 2 12 7" xfId="50391" xr:uid="{00000000-0005-0000-0000-0000A17E0000}"/>
    <cellStyle name="SAPBEXresItem 2 2 13" xfId="6407" xr:uid="{00000000-0005-0000-0000-0000A27E0000}"/>
    <cellStyle name="SAPBEXresItem 2 2 13 2" xfId="16252" xr:uid="{00000000-0005-0000-0000-0000A37E0000}"/>
    <cellStyle name="SAPBEXresItem 2 2 13 2 2" xfId="39863" xr:uid="{00000000-0005-0000-0000-0000A47E0000}"/>
    <cellStyle name="SAPBEXresItem 2 2 13 2 3" xfId="46781" xr:uid="{00000000-0005-0000-0000-0000A57E0000}"/>
    <cellStyle name="SAPBEXresItem 2 2 13 2 4" xfId="48086" xr:uid="{00000000-0005-0000-0000-0000A67E0000}"/>
    <cellStyle name="SAPBEXresItem 2 2 13 3" xfId="23259" xr:uid="{00000000-0005-0000-0000-0000A77E0000}"/>
    <cellStyle name="SAPBEXresItem 2 2 13 4" xfId="29711" xr:uid="{00000000-0005-0000-0000-0000A87E0000}"/>
    <cellStyle name="SAPBEXresItem 2 2 13 5" xfId="36248" xr:uid="{00000000-0005-0000-0000-0000A97E0000}"/>
    <cellStyle name="SAPBEXresItem 2 2 13 6" xfId="43235" xr:uid="{00000000-0005-0000-0000-0000AA7E0000}"/>
    <cellStyle name="SAPBEXresItem 2 2 13 7" xfId="51842" xr:uid="{00000000-0005-0000-0000-0000AB7E0000}"/>
    <cellStyle name="SAPBEXresItem 2 2 14" xfId="6525" xr:uid="{00000000-0005-0000-0000-0000AC7E0000}"/>
    <cellStyle name="SAPBEXresItem 2 2 14 2" xfId="16368" xr:uid="{00000000-0005-0000-0000-0000AD7E0000}"/>
    <cellStyle name="SAPBEXresItem 2 2 14 2 2" xfId="39192" xr:uid="{00000000-0005-0000-0000-0000AE7E0000}"/>
    <cellStyle name="SAPBEXresItem 2 2 14 2 3" xfId="46110" xr:uid="{00000000-0005-0000-0000-0000AF7E0000}"/>
    <cellStyle name="SAPBEXresItem 2 2 14 2 4" xfId="50026" xr:uid="{00000000-0005-0000-0000-0000B07E0000}"/>
    <cellStyle name="SAPBEXresItem 2 2 14 3" xfId="23375" xr:uid="{00000000-0005-0000-0000-0000B17E0000}"/>
    <cellStyle name="SAPBEXresItem 2 2 14 4" xfId="29825" xr:uid="{00000000-0005-0000-0000-0000B27E0000}"/>
    <cellStyle name="SAPBEXresItem 2 2 14 5" xfId="35556" xr:uid="{00000000-0005-0000-0000-0000B37E0000}"/>
    <cellStyle name="SAPBEXresItem 2 2 14 6" xfId="42564" xr:uid="{00000000-0005-0000-0000-0000B47E0000}"/>
    <cellStyle name="SAPBEXresItem 2 2 14 7" xfId="51646" xr:uid="{00000000-0005-0000-0000-0000B57E0000}"/>
    <cellStyle name="SAPBEXresItem 2 2 15" xfId="5666" xr:uid="{00000000-0005-0000-0000-0000B67E0000}"/>
    <cellStyle name="SAPBEXresItem 2 2 15 2" xfId="15521" xr:uid="{00000000-0005-0000-0000-0000B77E0000}"/>
    <cellStyle name="SAPBEXresItem 2 2 15 2 2" xfId="39429" xr:uid="{00000000-0005-0000-0000-0000B87E0000}"/>
    <cellStyle name="SAPBEXresItem 2 2 15 2 3" xfId="46347" xr:uid="{00000000-0005-0000-0000-0000B97E0000}"/>
    <cellStyle name="SAPBEXresItem 2 2 15 2 4" xfId="53177" xr:uid="{00000000-0005-0000-0000-0000BA7E0000}"/>
    <cellStyle name="SAPBEXresItem 2 2 15 3" xfId="22551" xr:uid="{00000000-0005-0000-0000-0000BB7E0000}"/>
    <cellStyle name="SAPBEXresItem 2 2 15 4" xfId="29012" xr:uid="{00000000-0005-0000-0000-0000BC7E0000}"/>
    <cellStyle name="SAPBEXresItem 2 2 15 5" xfId="35797" xr:uid="{00000000-0005-0000-0000-0000BD7E0000}"/>
    <cellStyle name="SAPBEXresItem 2 2 15 6" xfId="42801" xr:uid="{00000000-0005-0000-0000-0000BE7E0000}"/>
    <cellStyle name="SAPBEXresItem 2 2 15 7" xfId="52887" xr:uid="{00000000-0005-0000-0000-0000BF7E0000}"/>
    <cellStyle name="SAPBEXresItem 2 2 16" xfId="6095" xr:uid="{00000000-0005-0000-0000-0000C07E0000}"/>
    <cellStyle name="SAPBEXresItem 2 2 16 2" xfId="15943" xr:uid="{00000000-0005-0000-0000-0000C17E0000}"/>
    <cellStyle name="SAPBEXresItem 2 2 16 2 2" xfId="39447" xr:uid="{00000000-0005-0000-0000-0000C27E0000}"/>
    <cellStyle name="SAPBEXresItem 2 2 16 2 3" xfId="46365" xr:uid="{00000000-0005-0000-0000-0000C37E0000}"/>
    <cellStyle name="SAPBEXresItem 2 2 16 2 4" xfId="51782" xr:uid="{00000000-0005-0000-0000-0000C47E0000}"/>
    <cellStyle name="SAPBEXresItem 2 2 16 3" xfId="22963" xr:uid="{00000000-0005-0000-0000-0000C57E0000}"/>
    <cellStyle name="SAPBEXresItem 2 2 16 4" xfId="29422" xr:uid="{00000000-0005-0000-0000-0000C67E0000}"/>
    <cellStyle name="SAPBEXresItem 2 2 16 5" xfId="35815" xr:uid="{00000000-0005-0000-0000-0000C77E0000}"/>
    <cellStyle name="SAPBEXresItem 2 2 16 6" xfId="42819" xr:uid="{00000000-0005-0000-0000-0000C87E0000}"/>
    <cellStyle name="SAPBEXresItem 2 2 16 7" xfId="54193" xr:uid="{00000000-0005-0000-0000-0000C97E0000}"/>
    <cellStyle name="SAPBEXresItem 2 2 17" xfId="7085" xr:uid="{00000000-0005-0000-0000-0000CA7E0000}"/>
    <cellStyle name="SAPBEXresItem 2 2 17 2" xfId="16875" xr:uid="{00000000-0005-0000-0000-0000CB7E0000}"/>
    <cellStyle name="SAPBEXresItem 2 2 17 2 2" xfId="39701" xr:uid="{00000000-0005-0000-0000-0000CC7E0000}"/>
    <cellStyle name="SAPBEXresItem 2 2 17 2 3" xfId="46619" xr:uid="{00000000-0005-0000-0000-0000CD7E0000}"/>
    <cellStyle name="SAPBEXresItem 2 2 17 2 4" xfId="49393" xr:uid="{00000000-0005-0000-0000-0000CE7E0000}"/>
    <cellStyle name="SAPBEXresItem 2 2 17 3" xfId="23839" xr:uid="{00000000-0005-0000-0000-0000CF7E0000}"/>
    <cellStyle name="SAPBEXresItem 2 2 17 4" xfId="30275" xr:uid="{00000000-0005-0000-0000-0000D07E0000}"/>
    <cellStyle name="SAPBEXresItem 2 2 17 5" xfId="36075" xr:uid="{00000000-0005-0000-0000-0000D17E0000}"/>
    <cellStyle name="SAPBEXresItem 2 2 17 6" xfId="43073" xr:uid="{00000000-0005-0000-0000-0000D27E0000}"/>
    <cellStyle name="SAPBEXresItem 2 2 17 7" xfId="54374" xr:uid="{00000000-0005-0000-0000-0000D37E0000}"/>
    <cellStyle name="SAPBEXresItem 2 2 18" xfId="7516" xr:uid="{00000000-0005-0000-0000-0000D47E0000}"/>
    <cellStyle name="SAPBEXresItem 2 2 18 2" xfId="17301" xr:uid="{00000000-0005-0000-0000-0000D57E0000}"/>
    <cellStyle name="SAPBEXresItem 2 2 18 2 2" xfId="39921" xr:uid="{00000000-0005-0000-0000-0000D67E0000}"/>
    <cellStyle name="SAPBEXresItem 2 2 18 2 3" xfId="46839" xr:uid="{00000000-0005-0000-0000-0000D77E0000}"/>
    <cellStyle name="SAPBEXresItem 2 2 18 2 4" xfId="49302" xr:uid="{00000000-0005-0000-0000-0000D87E0000}"/>
    <cellStyle name="SAPBEXresItem 2 2 18 3" xfId="24263" xr:uid="{00000000-0005-0000-0000-0000D97E0000}"/>
    <cellStyle name="SAPBEXresItem 2 2 18 4" xfId="30691" xr:uid="{00000000-0005-0000-0000-0000DA7E0000}"/>
    <cellStyle name="SAPBEXresItem 2 2 18 5" xfId="36307" xr:uid="{00000000-0005-0000-0000-0000DB7E0000}"/>
    <cellStyle name="SAPBEXresItem 2 2 18 6" xfId="43293" xr:uid="{00000000-0005-0000-0000-0000DC7E0000}"/>
    <cellStyle name="SAPBEXresItem 2 2 18 7" xfId="52057" xr:uid="{00000000-0005-0000-0000-0000DD7E0000}"/>
    <cellStyle name="SAPBEXresItem 2 2 19" xfId="5983" xr:uid="{00000000-0005-0000-0000-0000DE7E0000}"/>
    <cellStyle name="SAPBEXresItem 2 2 19 2" xfId="15834" xr:uid="{00000000-0005-0000-0000-0000DF7E0000}"/>
    <cellStyle name="SAPBEXresItem 2 2 19 2 2" xfId="39415" xr:uid="{00000000-0005-0000-0000-0000E07E0000}"/>
    <cellStyle name="SAPBEXresItem 2 2 19 2 3" xfId="46333" xr:uid="{00000000-0005-0000-0000-0000E17E0000}"/>
    <cellStyle name="SAPBEXresItem 2 2 19 2 4" xfId="47653" xr:uid="{00000000-0005-0000-0000-0000E27E0000}"/>
    <cellStyle name="SAPBEXresItem 2 2 19 3" xfId="22856" xr:uid="{00000000-0005-0000-0000-0000E37E0000}"/>
    <cellStyle name="SAPBEXresItem 2 2 19 4" xfId="29317" xr:uid="{00000000-0005-0000-0000-0000E47E0000}"/>
    <cellStyle name="SAPBEXresItem 2 2 19 5" xfId="35782" xr:uid="{00000000-0005-0000-0000-0000E57E0000}"/>
    <cellStyle name="SAPBEXresItem 2 2 19 6" xfId="42787" xr:uid="{00000000-0005-0000-0000-0000E67E0000}"/>
    <cellStyle name="SAPBEXresItem 2 2 19 7" xfId="53233" xr:uid="{00000000-0005-0000-0000-0000E77E0000}"/>
    <cellStyle name="SAPBEXresItem 2 2 2" xfId="2686" xr:uid="{00000000-0005-0000-0000-0000E87E0000}"/>
    <cellStyle name="SAPBEXresItem 2 2 2 2" xfId="12919" xr:uid="{00000000-0005-0000-0000-0000E97E0000}"/>
    <cellStyle name="SAPBEXresItem 2 2 2 2 2" xfId="20322" xr:uid="{00000000-0005-0000-0000-0000EA7E0000}"/>
    <cellStyle name="SAPBEXresItem 2 2 2 2 3" xfId="26932" xr:uid="{00000000-0005-0000-0000-0000EB7E0000}"/>
    <cellStyle name="SAPBEXresItem 2 2 2 2 4" xfId="38033" xr:uid="{00000000-0005-0000-0000-0000EC7E0000}"/>
    <cellStyle name="SAPBEXresItem 2 2 2 2 5" xfId="44960" xr:uid="{00000000-0005-0000-0000-0000ED7E0000}"/>
    <cellStyle name="SAPBEXresItem 2 2 2 2 6" xfId="49331" xr:uid="{00000000-0005-0000-0000-0000EE7E0000}"/>
    <cellStyle name="SAPBEXresItem 2 2 2 3" xfId="10511" xr:uid="{00000000-0005-0000-0000-0000EF7E0000}"/>
    <cellStyle name="SAPBEXresItem 2 2 2 4" xfId="18024" xr:uid="{00000000-0005-0000-0000-0000F07E0000}"/>
    <cellStyle name="SAPBEXresItem 2 2 2 5" xfId="21088" xr:uid="{00000000-0005-0000-0000-0000F17E0000}"/>
    <cellStyle name="SAPBEXresItem 2 2 2 6" xfId="34368" xr:uid="{00000000-0005-0000-0000-0000F27E0000}"/>
    <cellStyle name="SAPBEXresItem 2 2 2 7" xfId="41414" xr:uid="{00000000-0005-0000-0000-0000F37E0000}"/>
    <cellStyle name="SAPBEXresItem 2 2 2 8" xfId="53536" xr:uid="{00000000-0005-0000-0000-0000F47E0000}"/>
    <cellStyle name="SAPBEXresItem 2 2 20" xfId="7443" xr:uid="{00000000-0005-0000-0000-0000F57E0000}"/>
    <cellStyle name="SAPBEXresItem 2 2 20 2" xfId="17229" xr:uid="{00000000-0005-0000-0000-0000F67E0000}"/>
    <cellStyle name="SAPBEXresItem 2 2 20 2 2" xfId="40250" xr:uid="{00000000-0005-0000-0000-0000F77E0000}"/>
    <cellStyle name="SAPBEXresItem 2 2 20 2 3" xfId="47168" xr:uid="{00000000-0005-0000-0000-0000F87E0000}"/>
    <cellStyle name="SAPBEXresItem 2 2 20 2 4" xfId="48129" xr:uid="{00000000-0005-0000-0000-0000F97E0000}"/>
    <cellStyle name="SAPBEXresItem 2 2 20 3" xfId="24191" xr:uid="{00000000-0005-0000-0000-0000FA7E0000}"/>
    <cellStyle name="SAPBEXresItem 2 2 20 4" xfId="30619" xr:uid="{00000000-0005-0000-0000-0000FB7E0000}"/>
    <cellStyle name="SAPBEXresItem 2 2 20 5" xfId="36665" xr:uid="{00000000-0005-0000-0000-0000FC7E0000}"/>
    <cellStyle name="SAPBEXresItem 2 2 20 6" xfId="43622" xr:uid="{00000000-0005-0000-0000-0000FD7E0000}"/>
    <cellStyle name="SAPBEXresItem 2 2 20 7" xfId="52634" xr:uid="{00000000-0005-0000-0000-0000FE7E0000}"/>
    <cellStyle name="SAPBEXresItem 2 2 21" xfId="7092" xr:uid="{00000000-0005-0000-0000-0000FF7E0000}"/>
    <cellStyle name="SAPBEXresItem 2 2 21 2" xfId="16882" xr:uid="{00000000-0005-0000-0000-0000007F0000}"/>
    <cellStyle name="SAPBEXresItem 2 2 21 2 2" xfId="40458" xr:uid="{00000000-0005-0000-0000-0000017F0000}"/>
    <cellStyle name="SAPBEXresItem 2 2 21 2 3" xfId="47376" xr:uid="{00000000-0005-0000-0000-0000027F0000}"/>
    <cellStyle name="SAPBEXresItem 2 2 21 2 4" xfId="49059" xr:uid="{00000000-0005-0000-0000-0000037F0000}"/>
    <cellStyle name="SAPBEXresItem 2 2 21 3" xfId="23846" xr:uid="{00000000-0005-0000-0000-0000047F0000}"/>
    <cellStyle name="SAPBEXresItem 2 2 21 4" xfId="30282" xr:uid="{00000000-0005-0000-0000-0000057F0000}"/>
    <cellStyle name="SAPBEXresItem 2 2 21 5" xfId="36874" xr:uid="{00000000-0005-0000-0000-0000067F0000}"/>
    <cellStyle name="SAPBEXresItem 2 2 21 6" xfId="43830" xr:uid="{00000000-0005-0000-0000-0000077F0000}"/>
    <cellStyle name="SAPBEXresItem 2 2 21 7" xfId="50621" xr:uid="{00000000-0005-0000-0000-0000087F0000}"/>
    <cellStyle name="SAPBEXresItem 2 2 22" xfId="7503" xr:uid="{00000000-0005-0000-0000-0000097F0000}"/>
    <cellStyle name="SAPBEXresItem 2 2 22 2" xfId="17288" xr:uid="{00000000-0005-0000-0000-00000A7F0000}"/>
    <cellStyle name="SAPBEXresItem 2 2 22 3" xfId="24250" xr:uid="{00000000-0005-0000-0000-00000B7F0000}"/>
    <cellStyle name="SAPBEXresItem 2 2 22 4" xfId="30678" xr:uid="{00000000-0005-0000-0000-00000C7F0000}"/>
    <cellStyle name="SAPBEXresItem 2 2 22 5" xfId="37128" xr:uid="{00000000-0005-0000-0000-00000D7F0000}"/>
    <cellStyle name="SAPBEXresItem 2 2 22 6" xfId="44074" xr:uid="{00000000-0005-0000-0000-00000E7F0000}"/>
    <cellStyle name="SAPBEXresItem 2 2 22 7" xfId="54241" xr:uid="{00000000-0005-0000-0000-00000F7F0000}"/>
    <cellStyle name="SAPBEXresItem 2 2 23" xfId="8432" xr:uid="{00000000-0005-0000-0000-0000107F0000}"/>
    <cellStyle name="SAPBEXresItem 2 2 23 2" xfId="18216" xr:uid="{00000000-0005-0000-0000-0000117F0000}"/>
    <cellStyle name="SAPBEXresItem 2 2 23 3" xfId="25153" xr:uid="{00000000-0005-0000-0000-0000127F0000}"/>
    <cellStyle name="SAPBEXresItem 2 2 23 4" xfId="31566" xr:uid="{00000000-0005-0000-0000-0000137F0000}"/>
    <cellStyle name="SAPBEXresItem 2 2 24" xfId="8490" xr:uid="{00000000-0005-0000-0000-0000147F0000}"/>
    <cellStyle name="SAPBEXresItem 2 2 24 2" xfId="18274" xr:uid="{00000000-0005-0000-0000-0000157F0000}"/>
    <cellStyle name="SAPBEXresItem 2 2 24 3" xfId="25211" xr:uid="{00000000-0005-0000-0000-0000167F0000}"/>
    <cellStyle name="SAPBEXresItem 2 2 24 4" xfId="31624" xr:uid="{00000000-0005-0000-0000-0000177F0000}"/>
    <cellStyle name="SAPBEXresItem 2 2 25" xfId="8064" xr:uid="{00000000-0005-0000-0000-0000187F0000}"/>
    <cellStyle name="SAPBEXresItem 2 2 25 2" xfId="17848" xr:uid="{00000000-0005-0000-0000-0000197F0000}"/>
    <cellStyle name="SAPBEXresItem 2 2 25 3" xfId="24796" xr:uid="{00000000-0005-0000-0000-00001A7F0000}"/>
    <cellStyle name="SAPBEXresItem 2 2 25 4" xfId="31217" xr:uid="{00000000-0005-0000-0000-00001B7F0000}"/>
    <cellStyle name="SAPBEXresItem 2 2 26" xfId="8754" xr:uid="{00000000-0005-0000-0000-00001C7F0000}"/>
    <cellStyle name="SAPBEXresItem 2 2 26 2" xfId="18538" xr:uid="{00000000-0005-0000-0000-00001D7F0000}"/>
    <cellStyle name="SAPBEXresItem 2 2 26 3" xfId="25470" xr:uid="{00000000-0005-0000-0000-00001E7F0000}"/>
    <cellStyle name="SAPBEXresItem 2 2 26 4" xfId="31882" xr:uid="{00000000-0005-0000-0000-00001F7F0000}"/>
    <cellStyle name="SAPBEXresItem 2 2 27" xfId="7776" xr:uid="{00000000-0005-0000-0000-0000207F0000}"/>
    <cellStyle name="SAPBEXresItem 2 2 27 2" xfId="17561" xr:uid="{00000000-0005-0000-0000-0000217F0000}"/>
    <cellStyle name="SAPBEXresItem 2 2 27 3" xfId="24517" xr:uid="{00000000-0005-0000-0000-0000227F0000}"/>
    <cellStyle name="SAPBEXresItem 2 2 27 4" xfId="30943" xr:uid="{00000000-0005-0000-0000-0000237F0000}"/>
    <cellStyle name="SAPBEXresItem 2 2 28" xfId="8859" xr:uid="{00000000-0005-0000-0000-0000247F0000}"/>
    <cellStyle name="SAPBEXresItem 2 2 28 2" xfId="18642" xr:uid="{00000000-0005-0000-0000-0000257F0000}"/>
    <cellStyle name="SAPBEXresItem 2 2 28 3" xfId="25568" xr:uid="{00000000-0005-0000-0000-0000267F0000}"/>
    <cellStyle name="SAPBEXresItem 2 2 28 4" xfId="31978" xr:uid="{00000000-0005-0000-0000-0000277F0000}"/>
    <cellStyle name="SAPBEXresItem 2 2 29" xfId="8599" xr:uid="{00000000-0005-0000-0000-0000287F0000}"/>
    <cellStyle name="SAPBEXresItem 2 2 29 2" xfId="18383" xr:uid="{00000000-0005-0000-0000-0000297F0000}"/>
    <cellStyle name="SAPBEXresItem 2 2 29 3" xfId="25318" xr:uid="{00000000-0005-0000-0000-00002A7F0000}"/>
    <cellStyle name="SAPBEXresItem 2 2 29 4" xfId="31731" xr:uid="{00000000-0005-0000-0000-00002B7F0000}"/>
    <cellStyle name="SAPBEXresItem 2 2 3" xfId="3737" xr:uid="{00000000-0005-0000-0000-00002C7F0000}"/>
    <cellStyle name="SAPBEXresItem 2 2 3 2" xfId="13659" xr:uid="{00000000-0005-0000-0000-00002D7F0000}"/>
    <cellStyle name="SAPBEXresItem 2 2 3 2 2" xfId="37322" xr:uid="{00000000-0005-0000-0000-00002E7F0000}"/>
    <cellStyle name="SAPBEXresItem 2 2 3 2 3" xfId="44268" xr:uid="{00000000-0005-0000-0000-00002F7F0000}"/>
    <cellStyle name="SAPBEXresItem 2 2 3 2 4" xfId="50346" xr:uid="{00000000-0005-0000-0000-0000307F0000}"/>
    <cellStyle name="SAPBEXresItem 2 2 3 3" xfId="20815" xr:uid="{00000000-0005-0000-0000-0000317F0000}"/>
    <cellStyle name="SAPBEXresItem 2 2 3 4" xfId="27314" xr:uid="{00000000-0005-0000-0000-0000327F0000}"/>
    <cellStyle name="SAPBEXresItem 2 2 3 5" xfId="33574" xr:uid="{00000000-0005-0000-0000-0000337F0000}"/>
    <cellStyle name="SAPBEXresItem 2 2 3 6" xfId="40710" xr:uid="{00000000-0005-0000-0000-0000347F0000}"/>
    <cellStyle name="SAPBEXresItem 2 2 3 7" xfId="52839" xr:uid="{00000000-0005-0000-0000-0000357F0000}"/>
    <cellStyle name="SAPBEXresItem 2 2 30" xfId="11711" xr:uid="{00000000-0005-0000-0000-0000367F0000}"/>
    <cellStyle name="SAPBEXresItem 2 2 30 2" xfId="19170" xr:uid="{00000000-0005-0000-0000-0000377F0000}"/>
    <cellStyle name="SAPBEXresItem 2 2 30 3" xfId="25802" xr:uid="{00000000-0005-0000-0000-0000387F0000}"/>
    <cellStyle name="SAPBEXresItem 2 2 31" xfId="9444" xr:uid="{00000000-0005-0000-0000-0000397F0000}"/>
    <cellStyle name="SAPBEXresItem 2 2 32" xfId="9992" xr:uid="{00000000-0005-0000-0000-00003A7F0000}"/>
    <cellStyle name="SAPBEXresItem 2 2 33" xfId="32175" xr:uid="{00000000-0005-0000-0000-00003B7F0000}"/>
    <cellStyle name="SAPBEXresItem 2 2 34" xfId="32114" xr:uid="{00000000-0005-0000-0000-00003C7F0000}"/>
    <cellStyle name="SAPBEXresItem 2 2 35" xfId="49120" xr:uid="{00000000-0005-0000-0000-00003D7F0000}"/>
    <cellStyle name="SAPBEXresItem 2 2 4" xfId="4004" xr:uid="{00000000-0005-0000-0000-00003E7F0000}"/>
    <cellStyle name="SAPBEXresItem 2 2 4 2" xfId="13891" xr:uid="{00000000-0005-0000-0000-00003F7F0000}"/>
    <cellStyle name="SAPBEXresItem 2 2 4 2 2" xfId="37254" xr:uid="{00000000-0005-0000-0000-0000407F0000}"/>
    <cellStyle name="SAPBEXresItem 2 2 4 2 3" xfId="44200" xr:uid="{00000000-0005-0000-0000-0000417F0000}"/>
    <cellStyle name="SAPBEXresItem 2 2 4 2 4" xfId="52492" xr:uid="{00000000-0005-0000-0000-0000427F0000}"/>
    <cellStyle name="SAPBEXresItem 2 2 4 3" xfId="20987" xr:uid="{00000000-0005-0000-0000-0000437F0000}"/>
    <cellStyle name="SAPBEXresItem 2 2 4 4" xfId="27483" xr:uid="{00000000-0005-0000-0000-0000447F0000}"/>
    <cellStyle name="SAPBEXresItem 2 2 4 5" xfId="33506" xr:uid="{00000000-0005-0000-0000-0000457F0000}"/>
    <cellStyle name="SAPBEXresItem 2 2 4 6" xfId="40642" xr:uid="{00000000-0005-0000-0000-0000467F0000}"/>
    <cellStyle name="SAPBEXresItem 2 2 4 7" xfId="51180" xr:uid="{00000000-0005-0000-0000-0000477F0000}"/>
    <cellStyle name="SAPBEXresItem 2 2 5" xfId="4968" xr:uid="{00000000-0005-0000-0000-0000487F0000}"/>
    <cellStyle name="SAPBEXresItem 2 2 5 2" xfId="14825" xr:uid="{00000000-0005-0000-0000-0000497F0000}"/>
    <cellStyle name="SAPBEXresItem 2 2 5 2 2" xfId="37835" xr:uid="{00000000-0005-0000-0000-00004A7F0000}"/>
    <cellStyle name="SAPBEXresItem 2 2 5 2 3" xfId="44776" xr:uid="{00000000-0005-0000-0000-00004B7F0000}"/>
    <cellStyle name="SAPBEXresItem 2 2 5 2 4" xfId="49295" xr:uid="{00000000-0005-0000-0000-00004C7F0000}"/>
    <cellStyle name="SAPBEXresItem 2 2 5 3" xfId="21871" xr:uid="{00000000-0005-0000-0000-00004D7F0000}"/>
    <cellStyle name="SAPBEXresItem 2 2 5 4" xfId="28335" xr:uid="{00000000-0005-0000-0000-00004E7F0000}"/>
    <cellStyle name="SAPBEXresItem 2 2 5 5" xfId="34093" xr:uid="{00000000-0005-0000-0000-00004F7F0000}"/>
    <cellStyle name="SAPBEXresItem 2 2 5 6" xfId="41225" xr:uid="{00000000-0005-0000-0000-0000507F0000}"/>
    <cellStyle name="SAPBEXresItem 2 2 5 7" xfId="52331" xr:uid="{00000000-0005-0000-0000-0000517F0000}"/>
    <cellStyle name="SAPBEXresItem 2 2 6" xfId="4211" xr:uid="{00000000-0005-0000-0000-0000527F0000}"/>
    <cellStyle name="SAPBEXresItem 2 2 6 2" xfId="14074" xr:uid="{00000000-0005-0000-0000-0000537F0000}"/>
    <cellStyle name="SAPBEXresItem 2 2 6 2 2" xfId="38125" xr:uid="{00000000-0005-0000-0000-0000547F0000}"/>
    <cellStyle name="SAPBEXresItem 2 2 6 2 3" xfId="45050" xr:uid="{00000000-0005-0000-0000-0000557F0000}"/>
    <cellStyle name="SAPBEXresItem 2 2 6 2 4" xfId="48498" xr:uid="{00000000-0005-0000-0000-0000567F0000}"/>
    <cellStyle name="SAPBEXresItem 2 2 6 3" xfId="21136" xr:uid="{00000000-0005-0000-0000-0000577F0000}"/>
    <cellStyle name="SAPBEXresItem 2 2 6 4" xfId="27611" xr:uid="{00000000-0005-0000-0000-0000587F0000}"/>
    <cellStyle name="SAPBEXresItem 2 2 6 5" xfId="34460" xr:uid="{00000000-0005-0000-0000-0000597F0000}"/>
    <cellStyle name="SAPBEXresItem 2 2 6 6" xfId="41504" xr:uid="{00000000-0005-0000-0000-00005A7F0000}"/>
    <cellStyle name="SAPBEXresItem 2 2 6 7" xfId="52042" xr:uid="{00000000-0005-0000-0000-00005B7F0000}"/>
    <cellStyle name="SAPBEXresItem 2 2 7" xfId="4803" xr:uid="{00000000-0005-0000-0000-00005C7F0000}"/>
    <cellStyle name="SAPBEXresItem 2 2 7 2" xfId="14665" xr:uid="{00000000-0005-0000-0000-00005D7F0000}"/>
    <cellStyle name="SAPBEXresItem 2 2 7 2 2" xfId="37540" xr:uid="{00000000-0005-0000-0000-00005E7F0000}"/>
    <cellStyle name="SAPBEXresItem 2 2 7 2 3" xfId="44484" xr:uid="{00000000-0005-0000-0000-00005F7F0000}"/>
    <cellStyle name="SAPBEXresItem 2 2 7 2 4" xfId="53567" xr:uid="{00000000-0005-0000-0000-0000607F0000}"/>
    <cellStyle name="SAPBEXresItem 2 2 7 3" xfId="21714" xr:uid="{00000000-0005-0000-0000-0000617F0000}"/>
    <cellStyle name="SAPBEXresItem 2 2 7 4" xfId="28182" xr:uid="{00000000-0005-0000-0000-0000627F0000}"/>
    <cellStyle name="SAPBEXresItem 2 2 7 5" xfId="33799" xr:uid="{00000000-0005-0000-0000-0000637F0000}"/>
    <cellStyle name="SAPBEXresItem 2 2 7 6" xfId="40933" xr:uid="{00000000-0005-0000-0000-0000647F0000}"/>
    <cellStyle name="SAPBEXresItem 2 2 7 7" xfId="54083" xr:uid="{00000000-0005-0000-0000-0000657F0000}"/>
    <cellStyle name="SAPBEXresItem 2 2 8" xfId="4733" xr:uid="{00000000-0005-0000-0000-0000667F0000}"/>
    <cellStyle name="SAPBEXresItem 2 2 8 2" xfId="14595" xr:uid="{00000000-0005-0000-0000-0000677F0000}"/>
    <cellStyle name="SAPBEXresItem 2 2 8 2 2" xfId="37502" xr:uid="{00000000-0005-0000-0000-0000687F0000}"/>
    <cellStyle name="SAPBEXresItem 2 2 8 2 3" xfId="44447" xr:uid="{00000000-0005-0000-0000-0000697F0000}"/>
    <cellStyle name="SAPBEXresItem 2 2 8 2 4" xfId="50974" xr:uid="{00000000-0005-0000-0000-00006A7F0000}"/>
    <cellStyle name="SAPBEXresItem 2 2 8 3" xfId="21644" xr:uid="{00000000-0005-0000-0000-00006B7F0000}"/>
    <cellStyle name="SAPBEXresItem 2 2 8 4" xfId="28114" xr:uid="{00000000-0005-0000-0000-00006C7F0000}"/>
    <cellStyle name="SAPBEXresItem 2 2 8 5" xfId="33761" xr:uid="{00000000-0005-0000-0000-00006D7F0000}"/>
    <cellStyle name="SAPBEXresItem 2 2 8 6" xfId="40896" xr:uid="{00000000-0005-0000-0000-00006E7F0000}"/>
    <cellStyle name="SAPBEXresItem 2 2 8 7" xfId="51441" xr:uid="{00000000-0005-0000-0000-00006F7F0000}"/>
    <cellStyle name="SAPBEXresItem 2 2 9" xfId="4354" xr:uid="{00000000-0005-0000-0000-0000707F0000}"/>
    <cellStyle name="SAPBEXresItem 2 2 9 2" xfId="14216" xr:uid="{00000000-0005-0000-0000-0000717F0000}"/>
    <cellStyle name="SAPBEXresItem 2 2 9 2 2" xfId="37877" xr:uid="{00000000-0005-0000-0000-0000727F0000}"/>
    <cellStyle name="SAPBEXresItem 2 2 9 2 3" xfId="44817" xr:uid="{00000000-0005-0000-0000-0000737F0000}"/>
    <cellStyle name="SAPBEXresItem 2 2 9 2 4" xfId="49217" xr:uid="{00000000-0005-0000-0000-0000747F0000}"/>
    <cellStyle name="SAPBEXresItem 2 2 9 3" xfId="21277" xr:uid="{00000000-0005-0000-0000-0000757F0000}"/>
    <cellStyle name="SAPBEXresItem 2 2 9 4" xfId="27751" xr:uid="{00000000-0005-0000-0000-0000767F0000}"/>
    <cellStyle name="SAPBEXresItem 2 2 9 5" xfId="34134" xr:uid="{00000000-0005-0000-0000-0000777F0000}"/>
    <cellStyle name="SAPBEXresItem 2 2 9 6" xfId="41266" xr:uid="{00000000-0005-0000-0000-0000787F0000}"/>
    <cellStyle name="SAPBEXresItem 2 2 9 7" xfId="53783" xr:uid="{00000000-0005-0000-0000-0000797F0000}"/>
    <cellStyle name="SAPBEXresItem 2 20" xfId="7943" xr:uid="{00000000-0005-0000-0000-00007A7F0000}"/>
    <cellStyle name="SAPBEXresItem 2 20 2" xfId="17727" xr:uid="{00000000-0005-0000-0000-00007B7F0000}"/>
    <cellStyle name="SAPBEXresItem 2 20 3" xfId="24677" xr:uid="{00000000-0005-0000-0000-00007C7F0000}"/>
    <cellStyle name="SAPBEXresItem 2 20 4" xfId="31098" xr:uid="{00000000-0005-0000-0000-00007D7F0000}"/>
    <cellStyle name="SAPBEXresItem 2 21" xfId="8293" xr:uid="{00000000-0005-0000-0000-00007E7F0000}"/>
    <cellStyle name="SAPBEXresItem 2 21 2" xfId="18077" xr:uid="{00000000-0005-0000-0000-00007F7F0000}"/>
    <cellStyle name="SAPBEXresItem 2 21 3" xfId="25019" xr:uid="{00000000-0005-0000-0000-0000807F0000}"/>
    <cellStyle name="SAPBEXresItem 2 21 4" xfId="31435" xr:uid="{00000000-0005-0000-0000-0000817F0000}"/>
    <cellStyle name="SAPBEXresItem 2 22" xfId="11599" xr:uid="{00000000-0005-0000-0000-0000827F0000}"/>
    <cellStyle name="SAPBEXresItem 2 22 2" xfId="19058" xr:uid="{00000000-0005-0000-0000-0000837F0000}"/>
    <cellStyle name="SAPBEXresItem 2 22 3" xfId="25690" xr:uid="{00000000-0005-0000-0000-0000847F0000}"/>
    <cellStyle name="SAPBEXresItem 2 23" xfId="9314" xr:uid="{00000000-0005-0000-0000-0000857F0000}"/>
    <cellStyle name="SAPBEXresItem 2 24" xfId="11442" xr:uid="{00000000-0005-0000-0000-0000867F0000}"/>
    <cellStyle name="SAPBEXresItem 2 25" xfId="54563" xr:uid="{00000000-0005-0000-0000-0000877F0000}"/>
    <cellStyle name="SAPBEXresItem 2 3" xfId="952" xr:uid="{00000000-0005-0000-0000-0000887F0000}"/>
    <cellStyle name="SAPBEXresItem 2 3 2" xfId="2773" xr:uid="{00000000-0005-0000-0000-0000897F0000}"/>
    <cellStyle name="SAPBEXresItem 2 3 2 2" xfId="13001" xr:uid="{00000000-0005-0000-0000-00008A7F0000}"/>
    <cellStyle name="SAPBEXresItem 2 3 2 2 2" xfId="20398" xr:uid="{00000000-0005-0000-0000-00008B7F0000}"/>
    <cellStyle name="SAPBEXresItem 2 3 2 2 3" xfId="27005" xr:uid="{00000000-0005-0000-0000-00008C7F0000}"/>
    <cellStyle name="SAPBEXresItem 2 3 2 3" xfId="10658" xr:uid="{00000000-0005-0000-0000-00008D7F0000}"/>
    <cellStyle name="SAPBEXresItem 2 3 2 4" xfId="11175" xr:uid="{00000000-0005-0000-0000-00008E7F0000}"/>
    <cellStyle name="SAPBEXresItem 2 3 2 5" xfId="24399" xr:uid="{00000000-0005-0000-0000-00008F7F0000}"/>
    <cellStyle name="SAPBEXresItem 2 3 2 6" xfId="38177" xr:uid="{00000000-0005-0000-0000-0000907F0000}"/>
    <cellStyle name="SAPBEXresItem 2 3 2 7" xfId="45101" xr:uid="{00000000-0005-0000-0000-0000917F0000}"/>
    <cellStyle name="SAPBEXresItem 2 3 2 8" xfId="49601" xr:uid="{00000000-0005-0000-0000-0000927F0000}"/>
    <cellStyle name="SAPBEXresItem 2 3 3" xfId="11831" xr:uid="{00000000-0005-0000-0000-0000937F0000}"/>
    <cellStyle name="SAPBEXresItem 2 3 3 2" xfId="19290" xr:uid="{00000000-0005-0000-0000-0000947F0000}"/>
    <cellStyle name="SAPBEXresItem 2 3 3 3" xfId="25922" xr:uid="{00000000-0005-0000-0000-0000957F0000}"/>
    <cellStyle name="SAPBEXresItem 2 3 4" xfId="9652" xr:uid="{00000000-0005-0000-0000-0000967F0000}"/>
    <cellStyle name="SAPBEXresItem 2 3 5" xfId="10714" xr:uid="{00000000-0005-0000-0000-0000977F0000}"/>
    <cellStyle name="SAPBEXresItem 2 3 6" xfId="34511" xr:uid="{00000000-0005-0000-0000-0000987F0000}"/>
    <cellStyle name="SAPBEXresItem 2 3 7" xfId="41555" xr:uid="{00000000-0005-0000-0000-0000997F0000}"/>
    <cellStyle name="SAPBEXresItem 2 3 8" xfId="51590" xr:uid="{00000000-0005-0000-0000-00009A7F0000}"/>
    <cellStyle name="SAPBEXresItem 2 4" xfId="1227" xr:uid="{00000000-0005-0000-0000-00009B7F0000}"/>
    <cellStyle name="SAPBEXresItem 2 4 2" xfId="10856" xr:uid="{00000000-0005-0000-0000-00009C7F0000}"/>
    <cellStyle name="SAPBEXresItem 2 4 2 2" xfId="9692" xr:uid="{00000000-0005-0000-0000-00009D7F0000}"/>
    <cellStyle name="SAPBEXresItem 2 4 2 3" xfId="37482" xr:uid="{00000000-0005-0000-0000-00009E7F0000}"/>
    <cellStyle name="SAPBEXresItem 2 4 2 4" xfId="44427" xr:uid="{00000000-0005-0000-0000-00009F7F0000}"/>
    <cellStyle name="SAPBEXresItem 2 4 2 5" xfId="51684" xr:uid="{00000000-0005-0000-0000-0000A07F0000}"/>
    <cellStyle name="SAPBEXresItem 2 4 3" xfId="12006" xr:uid="{00000000-0005-0000-0000-0000A17F0000}"/>
    <cellStyle name="SAPBEXresItem 2 4 3 2" xfId="19465" xr:uid="{00000000-0005-0000-0000-0000A27F0000}"/>
    <cellStyle name="SAPBEXresItem 2 4 3 3" xfId="26092" xr:uid="{00000000-0005-0000-0000-0000A37F0000}"/>
    <cellStyle name="SAPBEXresItem 2 4 4" xfId="9895" xr:uid="{00000000-0005-0000-0000-0000A47F0000}"/>
    <cellStyle name="SAPBEXresItem 2 4 5" xfId="11198" xr:uid="{00000000-0005-0000-0000-0000A57F0000}"/>
    <cellStyle name="SAPBEXresItem 2 4 6" xfId="33741" xr:uid="{00000000-0005-0000-0000-0000A67F0000}"/>
    <cellStyle name="SAPBEXresItem 2 4 7" xfId="40876" xr:uid="{00000000-0005-0000-0000-0000A77F0000}"/>
    <cellStyle name="SAPBEXresItem 2 4 8" xfId="54390" xr:uid="{00000000-0005-0000-0000-0000A87F0000}"/>
    <cellStyle name="SAPBEXresItem 2 5" xfId="1419" xr:uid="{00000000-0005-0000-0000-0000A97F0000}"/>
    <cellStyle name="SAPBEXresItem 2 5 2" xfId="10183" xr:uid="{00000000-0005-0000-0000-0000AA7F0000}"/>
    <cellStyle name="SAPBEXresItem 2 5 2 2" xfId="8906" xr:uid="{00000000-0005-0000-0000-0000AB7F0000}"/>
    <cellStyle name="SAPBEXresItem 2 5 2 3" xfId="38778" xr:uid="{00000000-0005-0000-0000-0000AC7F0000}"/>
    <cellStyle name="SAPBEXresItem 2 5 2 4" xfId="45696" xr:uid="{00000000-0005-0000-0000-0000AD7F0000}"/>
    <cellStyle name="SAPBEXresItem 2 5 2 5" xfId="48029" xr:uid="{00000000-0005-0000-0000-0000AE7F0000}"/>
    <cellStyle name="SAPBEXresItem 2 5 3" xfId="10971" xr:uid="{00000000-0005-0000-0000-0000AF7F0000}"/>
    <cellStyle name="SAPBEXresItem 2 5 3 2" xfId="8986" xr:uid="{00000000-0005-0000-0000-0000B07F0000}"/>
    <cellStyle name="SAPBEXresItem 2 5 4" xfId="12092" xr:uid="{00000000-0005-0000-0000-0000B17F0000}"/>
    <cellStyle name="SAPBEXresItem 2 5 4 2" xfId="19551" xr:uid="{00000000-0005-0000-0000-0000B27F0000}"/>
    <cellStyle name="SAPBEXresItem 2 5 4 3" xfId="26174" xr:uid="{00000000-0005-0000-0000-0000B37F0000}"/>
    <cellStyle name="SAPBEXresItem 2 5 5" xfId="10045" xr:uid="{00000000-0005-0000-0000-0000B47F0000}"/>
    <cellStyle name="SAPBEXresItem 2 5 6" xfId="18505" xr:uid="{00000000-0005-0000-0000-0000B57F0000}"/>
    <cellStyle name="SAPBEXresItem 2 5 7" xfId="35113" xr:uid="{00000000-0005-0000-0000-0000B67F0000}"/>
    <cellStyle name="SAPBEXresItem 2 5 8" xfId="42150" xr:uid="{00000000-0005-0000-0000-0000B77F0000}"/>
    <cellStyle name="SAPBEXresItem 2 5 9" xfId="51510" xr:uid="{00000000-0005-0000-0000-0000B87F0000}"/>
    <cellStyle name="SAPBEXresItem 2 6" xfId="1541" xr:uid="{00000000-0005-0000-0000-0000B97F0000}"/>
    <cellStyle name="SAPBEXresItem 2 6 2" xfId="12200" xr:uid="{00000000-0005-0000-0000-0000BA7F0000}"/>
    <cellStyle name="SAPBEXresItem 2 6 2 2" xfId="19659" xr:uid="{00000000-0005-0000-0000-0000BB7F0000}"/>
    <cellStyle name="SAPBEXresItem 2 6 2 3" xfId="26282" xr:uid="{00000000-0005-0000-0000-0000BC7F0000}"/>
    <cellStyle name="SAPBEXresItem 2 6 2 4" xfId="38665" xr:uid="{00000000-0005-0000-0000-0000BD7F0000}"/>
    <cellStyle name="SAPBEXresItem 2 6 2 5" xfId="45583" xr:uid="{00000000-0005-0000-0000-0000BE7F0000}"/>
    <cellStyle name="SAPBEXresItem 2 6 2 6" xfId="50109" xr:uid="{00000000-0005-0000-0000-0000BF7F0000}"/>
    <cellStyle name="SAPBEXresItem 2 6 3" xfId="11093" xr:uid="{00000000-0005-0000-0000-0000C07F0000}"/>
    <cellStyle name="SAPBEXresItem 2 6 4" xfId="18745" xr:uid="{00000000-0005-0000-0000-0000C17F0000}"/>
    <cellStyle name="SAPBEXresItem 2 6 5" xfId="35000" xr:uid="{00000000-0005-0000-0000-0000C27F0000}"/>
    <cellStyle name="SAPBEXresItem 2 6 6" xfId="42037" xr:uid="{00000000-0005-0000-0000-0000C37F0000}"/>
    <cellStyle name="SAPBEXresItem 2 6 7" xfId="51713" xr:uid="{00000000-0005-0000-0000-0000C47F0000}"/>
    <cellStyle name="SAPBEXresItem 2 7" xfId="1968" xr:uid="{00000000-0005-0000-0000-0000C57F0000}"/>
    <cellStyle name="SAPBEXresItem 2 7 2" xfId="12320" xr:uid="{00000000-0005-0000-0000-0000C67F0000}"/>
    <cellStyle name="SAPBEXresItem 2 7 2 2" xfId="19779" xr:uid="{00000000-0005-0000-0000-0000C77F0000}"/>
    <cellStyle name="SAPBEXresItem 2 7 2 3" xfId="26402" xr:uid="{00000000-0005-0000-0000-0000C87F0000}"/>
    <cellStyle name="SAPBEXresItem 2 7 2 4" xfId="39378" xr:uid="{00000000-0005-0000-0000-0000C97F0000}"/>
    <cellStyle name="SAPBEXresItem 2 7 2 5" xfId="46296" xr:uid="{00000000-0005-0000-0000-0000CA7F0000}"/>
    <cellStyle name="SAPBEXresItem 2 7 2 6" xfId="47916" xr:uid="{00000000-0005-0000-0000-0000CB7F0000}"/>
    <cellStyle name="SAPBEXresItem 2 7 3" xfId="11390" xr:uid="{00000000-0005-0000-0000-0000CC7F0000}"/>
    <cellStyle name="SAPBEXresItem 2 7 4" xfId="18923" xr:uid="{00000000-0005-0000-0000-0000CD7F0000}"/>
    <cellStyle name="SAPBEXresItem 2 7 5" xfId="35744" xr:uid="{00000000-0005-0000-0000-0000CE7F0000}"/>
    <cellStyle name="SAPBEXresItem 2 7 6" xfId="42750" xr:uid="{00000000-0005-0000-0000-0000CF7F0000}"/>
    <cellStyle name="SAPBEXresItem 2 7 7" xfId="50513" xr:uid="{00000000-0005-0000-0000-0000D07F0000}"/>
    <cellStyle name="SAPBEXresItem 2 8" xfId="2180" xr:uid="{00000000-0005-0000-0000-0000D17F0000}"/>
    <cellStyle name="SAPBEXresItem 2 8 2" xfId="12444" xr:uid="{00000000-0005-0000-0000-0000D27F0000}"/>
    <cellStyle name="SAPBEXresItem 2 8 2 2" xfId="19900" xr:uid="{00000000-0005-0000-0000-0000D37F0000}"/>
    <cellStyle name="SAPBEXresItem 2 8 2 3" xfId="26522" xr:uid="{00000000-0005-0000-0000-0000D47F0000}"/>
    <cellStyle name="SAPBEXresItem 2 8 2 4" xfId="40404" xr:uid="{00000000-0005-0000-0000-0000D57F0000}"/>
    <cellStyle name="SAPBEXresItem 2 8 2 5" xfId="47322" xr:uid="{00000000-0005-0000-0000-0000D67F0000}"/>
    <cellStyle name="SAPBEXresItem 2 8 2 6" xfId="47954" xr:uid="{00000000-0005-0000-0000-0000D77F0000}"/>
    <cellStyle name="SAPBEXresItem 2 8 3" xfId="10376" xr:uid="{00000000-0005-0000-0000-0000D87F0000}"/>
    <cellStyle name="SAPBEXresItem 2 8 4" xfId="11156" xr:uid="{00000000-0005-0000-0000-0000D97F0000}"/>
    <cellStyle name="SAPBEXresItem 2 8 5" xfId="18762" xr:uid="{00000000-0005-0000-0000-0000DA7F0000}"/>
    <cellStyle name="SAPBEXresItem 2 8 6" xfId="36820" xr:uid="{00000000-0005-0000-0000-0000DB7F0000}"/>
    <cellStyle name="SAPBEXresItem 2 8 7" xfId="43776" xr:uid="{00000000-0005-0000-0000-0000DC7F0000}"/>
    <cellStyle name="SAPBEXresItem 2 8 8" xfId="53353" xr:uid="{00000000-0005-0000-0000-0000DD7F0000}"/>
    <cellStyle name="SAPBEXresItem 2 9" xfId="2334" xr:uid="{00000000-0005-0000-0000-0000DE7F0000}"/>
    <cellStyle name="SAPBEXresItem 2 9 2" xfId="12587" xr:uid="{00000000-0005-0000-0000-0000DF7F0000}"/>
    <cellStyle name="SAPBEXresItem 2 9 3" xfId="20024" xr:uid="{00000000-0005-0000-0000-0000E07F0000}"/>
    <cellStyle name="SAPBEXresItem 2 9 4" xfId="26642" xr:uid="{00000000-0005-0000-0000-0000E17F0000}"/>
    <cellStyle name="SAPBEXresItem 2 9 5" xfId="37074" xr:uid="{00000000-0005-0000-0000-0000E27F0000}"/>
    <cellStyle name="SAPBEXresItem 2 9 6" xfId="44020" xr:uid="{00000000-0005-0000-0000-0000E37F0000}"/>
    <cellStyle name="SAPBEXresItem 2 9 7" xfId="51778" xr:uid="{00000000-0005-0000-0000-0000E47F0000}"/>
    <cellStyle name="SAPBEXresItem 20" xfId="5643" xr:uid="{00000000-0005-0000-0000-0000E57F0000}"/>
    <cellStyle name="SAPBEXresItem 20 2" xfId="15498" xr:uid="{00000000-0005-0000-0000-0000E67F0000}"/>
    <cellStyle name="SAPBEXresItem 20 3" xfId="22530" xr:uid="{00000000-0005-0000-0000-0000E77F0000}"/>
    <cellStyle name="SAPBEXresItem 20 4" xfId="28991" xr:uid="{00000000-0005-0000-0000-0000E87F0000}"/>
    <cellStyle name="SAPBEXresItem 21" xfId="5990" xr:uid="{00000000-0005-0000-0000-0000E97F0000}"/>
    <cellStyle name="SAPBEXresItem 21 2" xfId="15841" xr:uid="{00000000-0005-0000-0000-0000EA7F0000}"/>
    <cellStyle name="SAPBEXresItem 21 3" xfId="22863" xr:uid="{00000000-0005-0000-0000-0000EB7F0000}"/>
    <cellStyle name="SAPBEXresItem 21 4" xfId="29324" xr:uid="{00000000-0005-0000-0000-0000EC7F0000}"/>
    <cellStyle name="SAPBEXresItem 22" xfId="6086" xr:uid="{00000000-0005-0000-0000-0000ED7F0000}"/>
    <cellStyle name="SAPBEXresItem 22 2" xfId="15934" xr:uid="{00000000-0005-0000-0000-0000EE7F0000}"/>
    <cellStyle name="SAPBEXresItem 22 3" xfId="22954" xr:uid="{00000000-0005-0000-0000-0000EF7F0000}"/>
    <cellStyle name="SAPBEXresItem 22 4" xfId="29413" xr:uid="{00000000-0005-0000-0000-0000F07F0000}"/>
    <cellStyle name="SAPBEXresItem 23" xfId="8047" xr:uid="{00000000-0005-0000-0000-0000F17F0000}"/>
    <cellStyle name="SAPBEXresItem 23 2" xfId="17831" xr:uid="{00000000-0005-0000-0000-0000F27F0000}"/>
    <cellStyle name="SAPBEXresItem 23 3" xfId="24779" xr:uid="{00000000-0005-0000-0000-0000F37F0000}"/>
    <cellStyle name="SAPBEXresItem 23 4" xfId="31200" xr:uid="{00000000-0005-0000-0000-0000F47F0000}"/>
    <cellStyle name="SAPBEXresItem 24" xfId="8575" xr:uid="{00000000-0005-0000-0000-0000F57F0000}"/>
    <cellStyle name="SAPBEXresItem 24 2" xfId="18359" xr:uid="{00000000-0005-0000-0000-0000F67F0000}"/>
    <cellStyle name="SAPBEXresItem 24 3" xfId="25295" xr:uid="{00000000-0005-0000-0000-0000F77F0000}"/>
    <cellStyle name="SAPBEXresItem 24 4" xfId="31708" xr:uid="{00000000-0005-0000-0000-0000F87F0000}"/>
    <cellStyle name="SAPBEXresItem 25" xfId="9128" xr:uid="{00000000-0005-0000-0000-0000F97F0000}"/>
    <cellStyle name="SAPBEXresItem 26" xfId="16649" xr:uid="{00000000-0005-0000-0000-0000FA7F0000}"/>
    <cellStyle name="SAPBEXresItem 27" xfId="51633" xr:uid="{00000000-0005-0000-0000-0000FB7F0000}"/>
    <cellStyle name="SAPBEXresItem 3" xfId="516" xr:uid="{00000000-0005-0000-0000-0000FC7F0000}"/>
    <cellStyle name="SAPBEXresItem 3 10" xfId="2501" xr:uid="{00000000-0005-0000-0000-0000FD7F0000}"/>
    <cellStyle name="SAPBEXresItem 3 10 2" xfId="12740" xr:uid="{00000000-0005-0000-0000-0000FE7F0000}"/>
    <cellStyle name="SAPBEXresItem 3 10 3" xfId="20149" xr:uid="{00000000-0005-0000-0000-0000FF7F0000}"/>
    <cellStyle name="SAPBEXresItem 3 10 4" xfId="26763" xr:uid="{00000000-0005-0000-0000-000000800000}"/>
    <cellStyle name="SAPBEXresItem 3 11" xfId="3507" xr:uid="{00000000-0005-0000-0000-000001800000}"/>
    <cellStyle name="SAPBEXresItem 3 11 2" xfId="13456" xr:uid="{00000000-0005-0000-0000-000002800000}"/>
    <cellStyle name="SAPBEXresItem 3 11 3" xfId="20625" xr:uid="{00000000-0005-0000-0000-000003800000}"/>
    <cellStyle name="SAPBEXresItem 3 11 4" xfId="27132" xr:uid="{00000000-0005-0000-0000-000004800000}"/>
    <cellStyle name="SAPBEXresItem 3 12" xfId="3676" xr:uid="{00000000-0005-0000-0000-000005800000}"/>
    <cellStyle name="SAPBEXresItem 3 12 2" xfId="13601" xr:uid="{00000000-0005-0000-0000-000006800000}"/>
    <cellStyle name="SAPBEXresItem 3 12 3" xfId="20762" xr:uid="{00000000-0005-0000-0000-000007800000}"/>
    <cellStyle name="SAPBEXresItem 3 12 4" xfId="27261" xr:uid="{00000000-0005-0000-0000-000008800000}"/>
    <cellStyle name="SAPBEXresItem 3 13" xfId="4416" xr:uid="{00000000-0005-0000-0000-000009800000}"/>
    <cellStyle name="SAPBEXresItem 3 13 2" xfId="14278" xr:uid="{00000000-0005-0000-0000-00000A800000}"/>
    <cellStyle name="SAPBEXresItem 3 13 3" xfId="21338" xr:uid="{00000000-0005-0000-0000-00000B800000}"/>
    <cellStyle name="SAPBEXresItem 3 13 4" xfId="27812" xr:uid="{00000000-0005-0000-0000-00000C800000}"/>
    <cellStyle name="SAPBEXresItem 3 14" xfId="4626" xr:uid="{00000000-0005-0000-0000-00000D800000}"/>
    <cellStyle name="SAPBEXresItem 3 14 2" xfId="14488" xr:uid="{00000000-0005-0000-0000-00000E800000}"/>
    <cellStyle name="SAPBEXresItem 3 14 3" xfId="21540" xr:uid="{00000000-0005-0000-0000-00000F800000}"/>
    <cellStyle name="SAPBEXresItem 3 14 4" xfId="28011" xr:uid="{00000000-0005-0000-0000-000010800000}"/>
    <cellStyle name="SAPBEXresItem 3 15" xfId="4812" xr:uid="{00000000-0005-0000-0000-000011800000}"/>
    <cellStyle name="SAPBEXresItem 3 15 2" xfId="14674" xr:uid="{00000000-0005-0000-0000-000012800000}"/>
    <cellStyle name="SAPBEXresItem 3 15 3" xfId="21723" xr:uid="{00000000-0005-0000-0000-000013800000}"/>
    <cellStyle name="SAPBEXresItem 3 15 4" xfId="28191" xr:uid="{00000000-0005-0000-0000-000014800000}"/>
    <cellStyle name="SAPBEXresItem 3 16" xfId="4537" xr:uid="{00000000-0005-0000-0000-000015800000}"/>
    <cellStyle name="SAPBEXresItem 3 16 2" xfId="14399" xr:uid="{00000000-0005-0000-0000-000016800000}"/>
    <cellStyle name="SAPBEXresItem 3 16 3" xfId="21455" xr:uid="{00000000-0005-0000-0000-000017800000}"/>
    <cellStyle name="SAPBEXresItem 3 16 4" xfId="27927" xr:uid="{00000000-0005-0000-0000-000018800000}"/>
    <cellStyle name="SAPBEXresItem 3 17" xfId="5768" xr:uid="{00000000-0005-0000-0000-000019800000}"/>
    <cellStyle name="SAPBEXresItem 3 17 2" xfId="15622" xr:uid="{00000000-0005-0000-0000-00001A800000}"/>
    <cellStyle name="SAPBEXresItem 3 17 3" xfId="22650" xr:uid="{00000000-0005-0000-0000-00001B800000}"/>
    <cellStyle name="SAPBEXresItem 3 17 4" xfId="29111" xr:uid="{00000000-0005-0000-0000-00001C800000}"/>
    <cellStyle name="SAPBEXresItem 3 18" xfId="6692" xr:uid="{00000000-0005-0000-0000-00001D800000}"/>
    <cellStyle name="SAPBEXresItem 3 18 2" xfId="16535" xr:uid="{00000000-0005-0000-0000-00001E800000}"/>
    <cellStyle name="SAPBEXresItem 3 18 3" xfId="23538" xr:uid="{00000000-0005-0000-0000-00001F800000}"/>
    <cellStyle name="SAPBEXresItem 3 18 4" xfId="29986" xr:uid="{00000000-0005-0000-0000-000020800000}"/>
    <cellStyle name="SAPBEXresItem 3 19" xfId="5960" xr:uid="{00000000-0005-0000-0000-000021800000}"/>
    <cellStyle name="SAPBEXresItem 3 19 2" xfId="15812" xr:uid="{00000000-0005-0000-0000-000022800000}"/>
    <cellStyle name="SAPBEXresItem 3 19 3" xfId="22834" xr:uid="{00000000-0005-0000-0000-000023800000}"/>
    <cellStyle name="SAPBEXresItem 3 19 4" xfId="29295" xr:uid="{00000000-0005-0000-0000-000024800000}"/>
    <cellStyle name="SAPBEXresItem 3 2" xfId="693" xr:uid="{00000000-0005-0000-0000-000025800000}"/>
    <cellStyle name="SAPBEXresItem 3 2 10" xfId="5230" xr:uid="{00000000-0005-0000-0000-000026800000}"/>
    <cellStyle name="SAPBEXresItem 3 2 10 2" xfId="15087" xr:uid="{00000000-0005-0000-0000-000027800000}"/>
    <cellStyle name="SAPBEXresItem 3 2 10 2 2" xfId="38607" xr:uid="{00000000-0005-0000-0000-000028800000}"/>
    <cellStyle name="SAPBEXresItem 3 2 10 2 3" xfId="45525" xr:uid="{00000000-0005-0000-0000-000029800000}"/>
    <cellStyle name="SAPBEXresItem 3 2 10 2 4" xfId="49871" xr:uid="{00000000-0005-0000-0000-00002A800000}"/>
    <cellStyle name="SAPBEXresItem 3 2 10 3" xfId="22129" xr:uid="{00000000-0005-0000-0000-00002B800000}"/>
    <cellStyle name="SAPBEXresItem 3 2 10 4" xfId="28592" xr:uid="{00000000-0005-0000-0000-00002C800000}"/>
    <cellStyle name="SAPBEXresItem 3 2 10 5" xfId="34941" xr:uid="{00000000-0005-0000-0000-00002D800000}"/>
    <cellStyle name="SAPBEXresItem 3 2 10 6" xfId="41979" xr:uid="{00000000-0005-0000-0000-00002E800000}"/>
    <cellStyle name="SAPBEXresItem 3 2 10 7" xfId="51381" xr:uid="{00000000-0005-0000-0000-00002F800000}"/>
    <cellStyle name="SAPBEXresItem 3 2 11" xfId="6591" xr:uid="{00000000-0005-0000-0000-000030800000}"/>
    <cellStyle name="SAPBEXresItem 3 2 11 2" xfId="16434" xr:uid="{00000000-0005-0000-0000-000031800000}"/>
    <cellStyle name="SAPBEXresItem 3 2 11 2 2" xfId="38995" xr:uid="{00000000-0005-0000-0000-000032800000}"/>
    <cellStyle name="SAPBEXresItem 3 2 11 2 3" xfId="45913" xr:uid="{00000000-0005-0000-0000-000033800000}"/>
    <cellStyle name="SAPBEXresItem 3 2 11 2 4" xfId="48214" xr:uid="{00000000-0005-0000-0000-000034800000}"/>
    <cellStyle name="SAPBEXresItem 3 2 11 3" xfId="23438" xr:uid="{00000000-0005-0000-0000-000035800000}"/>
    <cellStyle name="SAPBEXresItem 3 2 11 4" xfId="29887" xr:uid="{00000000-0005-0000-0000-000036800000}"/>
    <cellStyle name="SAPBEXresItem 3 2 11 5" xfId="35332" xr:uid="{00000000-0005-0000-0000-000037800000}"/>
    <cellStyle name="SAPBEXresItem 3 2 11 6" xfId="42367" xr:uid="{00000000-0005-0000-0000-000038800000}"/>
    <cellStyle name="SAPBEXresItem 3 2 11 7" xfId="51709" xr:uid="{00000000-0005-0000-0000-000039800000}"/>
    <cellStyle name="SAPBEXresItem 3 2 12" xfId="5527" xr:uid="{00000000-0005-0000-0000-00003A800000}"/>
    <cellStyle name="SAPBEXresItem 3 2 12 2" xfId="15383" xr:uid="{00000000-0005-0000-0000-00003B800000}"/>
    <cellStyle name="SAPBEXresItem 3 2 12 2 2" xfId="38917" xr:uid="{00000000-0005-0000-0000-00003C800000}"/>
    <cellStyle name="SAPBEXresItem 3 2 12 2 3" xfId="45835" xr:uid="{00000000-0005-0000-0000-00003D800000}"/>
    <cellStyle name="SAPBEXresItem 3 2 12 2 4" xfId="50042" xr:uid="{00000000-0005-0000-0000-00003E800000}"/>
    <cellStyle name="SAPBEXresItem 3 2 12 3" xfId="22419" xr:uid="{00000000-0005-0000-0000-00003F800000}"/>
    <cellStyle name="SAPBEXresItem 3 2 12 4" xfId="28881" xr:uid="{00000000-0005-0000-0000-000040800000}"/>
    <cellStyle name="SAPBEXresItem 3 2 12 5" xfId="35254" xr:uid="{00000000-0005-0000-0000-000041800000}"/>
    <cellStyle name="SAPBEXresItem 3 2 12 6" xfId="42289" xr:uid="{00000000-0005-0000-0000-000042800000}"/>
    <cellStyle name="SAPBEXresItem 3 2 12 7" xfId="54055" xr:uid="{00000000-0005-0000-0000-000043800000}"/>
    <cellStyle name="SAPBEXresItem 3 2 13" xfId="5967" xr:uid="{00000000-0005-0000-0000-000044800000}"/>
    <cellStyle name="SAPBEXresItem 3 2 13 2" xfId="15818" xr:uid="{00000000-0005-0000-0000-000045800000}"/>
    <cellStyle name="SAPBEXresItem 3 2 13 2 2" xfId="39862" xr:uid="{00000000-0005-0000-0000-000046800000}"/>
    <cellStyle name="SAPBEXresItem 3 2 13 2 3" xfId="46780" xr:uid="{00000000-0005-0000-0000-000047800000}"/>
    <cellStyle name="SAPBEXresItem 3 2 13 2 4" xfId="48274" xr:uid="{00000000-0005-0000-0000-000048800000}"/>
    <cellStyle name="SAPBEXresItem 3 2 13 3" xfId="22840" xr:uid="{00000000-0005-0000-0000-000049800000}"/>
    <cellStyle name="SAPBEXresItem 3 2 13 4" xfId="29301" xr:uid="{00000000-0005-0000-0000-00004A800000}"/>
    <cellStyle name="SAPBEXresItem 3 2 13 5" xfId="36247" xr:uid="{00000000-0005-0000-0000-00004B800000}"/>
    <cellStyle name="SAPBEXresItem 3 2 13 6" xfId="43234" xr:uid="{00000000-0005-0000-0000-00004C800000}"/>
    <cellStyle name="SAPBEXresItem 3 2 13 7" xfId="54004" xr:uid="{00000000-0005-0000-0000-00004D800000}"/>
    <cellStyle name="SAPBEXresItem 3 2 14" xfId="5917" xr:uid="{00000000-0005-0000-0000-00004E800000}"/>
    <cellStyle name="SAPBEXresItem 3 2 14 2" xfId="15769" xr:uid="{00000000-0005-0000-0000-00004F800000}"/>
    <cellStyle name="SAPBEXresItem 3 2 14 2 2" xfId="39193" xr:uid="{00000000-0005-0000-0000-000050800000}"/>
    <cellStyle name="SAPBEXresItem 3 2 14 2 3" xfId="46111" xr:uid="{00000000-0005-0000-0000-000051800000}"/>
    <cellStyle name="SAPBEXresItem 3 2 14 2 4" xfId="48756" xr:uid="{00000000-0005-0000-0000-000052800000}"/>
    <cellStyle name="SAPBEXresItem 3 2 14 3" xfId="22794" xr:uid="{00000000-0005-0000-0000-000053800000}"/>
    <cellStyle name="SAPBEXresItem 3 2 14 4" xfId="29255" xr:uid="{00000000-0005-0000-0000-000054800000}"/>
    <cellStyle name="SAPBEXresItem 3 2 14 5" xfId="35557" xr:uid="{00000000-0005-0000-0000-000055800000}"/>
    <cellStyle name="SAPBEXresItem 3 2 14 6" xfId="42565" xr:uid="{00000000-0005-0000-0000-000056800000}"/>
    <cellStyle name="SAPBEXresItem 3 2 14 7" xfId="53632" xr:uid="{00000000-0005-0000-0000-000057800000}"/>
    <cellStyle name="SAPBEXresItem 3 2 15" xfId="6665" xr:uid="{00000000-0005-0000-0000-000058800000}"/>
    <cellStyle name="SAPBEXresItem 3 2 15 2" xfId="16508" xr:uid="{00000000-0005-0000-0000-000059800000}"/>
    <cellStyle name="SAPBEXresItem 3 2 15 2 2" xfId="40115" xr:uid="{00000000-0005-0000-0000-00005A800000}"/>
    <cellStyle name="SAPBEXresItem 3 2 15 2 3" xfId="47033" xr:uid="{00000000-0005-0000-0000-00005B800000}"/>
    <cellStyle name="SAPBEXresItem 3 2 15 2 4" xfId="48676" xr:uid="{00000000-0005-0000-0000-00005C800000}"/>
    <cellStyle name="SAPBEXresItem 3 2 15 3" xfId="23512" xr:uid="{00000000-0005-0000-0000-00005D800000}"/>
    <cellStyle name="SAPBEXresItem 3 2 15 4" xfId="29961" xr:uid="{00000000-0005-0000-0000-00005E800000}"/>
    <cellStyle name="SAPBEXresItem 3 2 15 5" xfId="36530" xr:uid="{00000000-0005-0000-0000-00005F800000}"/>
    <cellStyle name="SAPBEXresItem 3 2 15 6" xfId="43487" xr:uid="{00000000-0005-0000-0000-000060800000}"/>
    <cellStyle name="SAPBEXresItem 3 2 15 7" xfId="53556" xr:uid="{00000000-0005-0000-0000-000061800000}"/>
    <cellStyle name="SAPBEXresItem 3 2 16" xfId="6156" xr:uid="{00000000-0005-0000-0000-000062800000}"/>
    <cellStyle name="SAPBEXresItem 3 2 16 2" xfId="16004" xr:uid="{00000000-0005-0000-0000-000063800000}"/>
    <cellStyle name="SAPBEXresItem 3 2 16 2 2" xfId="39541" xr:uid="{00000000-0005-0000-0000-000064800000}"/>
    <cellStyle name="SAPBEXresItem 3 2 16 2 3" xfId="46459" xr:uid="{00000000-0005-0000-0000-000065800000}"/>
    <cellStyle name="SAPBEXresItem 3 2 16 2 4" xfId="48444" xr:uid="{00000000-0005-0000-0000-000066800000}"/>
    <cellStyle name="SAPBEXresItem 3 2 16 3" xfId="23020" xr:uid="{00000000-0005-0000-0000-000067800000}"/>
    <cellStyle name="SAPBEXresItem 3 2 16 4" xfId="29478" xr:uid="{00000000-0005-0000-0000-000068800000}"/>
    <cellStyle name="SAPBEXresItem 3 2 16 5" xfId="35912" xr:uid="{00000000-0005-0000-0000-000069800000}"/>
    <cellStyle name="SAPBEXresItem 3 2 16 6" xfId="42913" xr:uid="{00000000-0005-0000-0000-00006A800000}"/>
    <cellStyle name="SAPBEXresItem 3 2 16 7" xfId="54078" xr:uid="{00000000-0005-0000-0000-00006B800000}"/>
    <cellStyle name="SAPBEXresItem 3 2 17" xfId="6952" xr:uid="{00000000-0005-0000-0000-00006C800000}"/>
    <cellStyle name="SAPBEXresItem 3 2 17 2" xfId="16742" xr:uid="{00000000-0005-0000-0000-00006D800000}"/>
    <cellStyle name="SAPBEXresItem 3 2 17 2 2" xfId="39689" xr:uid="{00000000-0005-0000-0000-00006E800000}"/>
    <cellStyle name="SAPBEXresItem 3 2 17 2 3" xfId="46607" xr:uid="{00000000-0005-0000-0000-00006F800000}"/>
    <cellStyle name="SAPBEXresItem 3 2 17 2 4" xfId="48361" xr:uid="{00000000-0005-0000-0000-000070800000}"/>
    <cellStyle name="SAPBEXresItem 3 2 17 3" xfId="23710" xr:uid="{00000000-0005-0000-0000-000071800000}"/>
    <cellStyle name="SAPBEXresItem 3 2 17 4" xfId="30146" xr:uid="{00000000-0005-0000-0000-000072800000}"/>
    <cellStyle name="SAPBEXresItem 3 2 17 5" xfId="36062" xr:uid="{00000000-0005-0000-0000-000073800000}"/>
    <cellStyle name="SAPBEXresItem 3 2 17 6" xfId="43061" xr:uid="{00000000-0005-0000-0000-000074800000}"/>
    <cellStyle name="SAPBEXresItem 3 2 17 7" xfId="50635" xr:uid="{00000000-0005-0000-0000-000075800000}"/>
    <cellStyle name="SAPBEXresItem 3 2 18" xfId="7506" xr:uid="{00000000-0005-0000-0000-000076800000}"/>
    <cellStyle name="SAPBEXresItem 3 2 18 2" xfId="17291" xr:uid="{00000000-0005-0000-0000-000077800000}"/>
    <cellStyle name="SAPBEXresItem 3 2 18 2 2" xfId="39308" xr:uid="{00000000-0005-0000-0000-000078800000}"/>
    <cellStyle name="SAPBEXresItem 3 2 18 2 3" xfId="46226" xr:uid="{00000000-0005-0000-0000-000079800000}"/>
    <cellStyle name="SAPBEXresItem 3 2 18 2 4" xfId="49450" xr:uid="{00000000-0005-0000-0000-00007A800000}"/>
    <cellStyle name="SAPBEXresItem 3 2 18 3" xfId="24253" xr:uid="{00000000-0005-0000-0000-00007B800000}"/>
    <cellStyle name="SAPBEXresItem 3 2 18 4" xfId="30681" xr:uid="{00000000-0005-0000-0000-00007C800000}"/>
    <cellStyle name="SAPBEXresItem 3 2 18 5" xfId="35674" xr:uid="{00000000-0005-0000-0000-00007D800000}"/>
    <cellStyle name="SAPBEXresItem 3 2 18 6" xfId="42680" xr:uid="{00000000-0005-0000-0000-00007E800000}"/>
    <cellStyle name="SAPBEXresItem 3 2 18 7" xfId="53334" xr:uid="{00000000-0005-0000-0000-00007F800000}"/>
    <cellStyle name="SAPBEXresItem 3 2 19" xfId="7051" xr:uid="{00000000-0005-0000-0000-000080800000}"/>
    <cellStyle name="SAPBEXresItem 3 2 19 2" xfId="16841" xr:uid="{00000000-0005-0000-0000-000081800000}"/>
    <cellStyle name="SAPBEXresItem 3 2 19 2 2" xfId="39699" xr:uid="{00000000-0005-0000-0000-000082800000}"/>
    <cellStyle name="SAPBEXresItem 3 2 19 2 3" xfId="46617" xr:uid="{00000000-0005-0000-0000-000083800000}"/>
    <cellStyle name="SAPBEXresItem 3 2 19 2 4" xfId="48238" xr:uid="{00000000-0005-0000-0000-000084800000}"/>
    <cellStyle name="SAPBEXresItem 3 2 19 3" xfId="23807" xr:uid="{00000000-0005-0000-0000-000085800000}"/>
    <cellStyle name="SAPBEXresItem 3 2 19 4" xfId="30243" xr:uid="{00000000-0005-0000-0000-000086800000}"/>
    <cellStyle name="SAPBEXresItem 3 2 19 5" xfId="36072" xr:uid="{00000000-0005-0000-0000-000087800000}"/>
    <cellStyle name="SAPBEXresItem 3 2 19 6" xfId="43071" xr:uid="{00000000-0005-0000-0000-000088800000}"/>
    <cellStyle name="SAPBEXresItem 3 2 19 7" xfId="54412" xr:uid="{00000000-0005-0000-0000-000089800000}"/>
    <cellStyle name="SAPBEXresItem 3 2 2" xfId="2687" xr:uid="{00000000-0005-0000-0000-00008A800000}"/>
    <cellStyle name="SAPBEXresItem 3 2 2 2" xfId="12920" xr:uid="{00000000-0005-0000-0000-00008B800000}"/>
    <cellStyle name="SAPBEXresItem 3 2 2 2 2" xfId="20323" xr:uid="{00000000-0005-0000-0000-00008C800000}"/>
    <cellStyle name="SAPBEXresItem 3 2 2 2 3" xfId="26933" xr:uid="{00000000-0005-0000-0000-00008D800000}"/>
    <cellStyle name="SAPBEXresItem 3 2 2 2 4" xfId="37549" xr:uid="{00000000-0005-0000-0000-00008E800000}"/>
    <cellStyle name="SAPBEXresItem 3 2 2 2 5" xfId="44493" xr:uid="{00000000-0005-0000-0000-00008F800000}"/>
    <cellStyle name="SAPBEXresItem 3 2 2 2 6" xfId="51123" xr:uid="{00000000-0005-0000-0000-000090800000}"/>
    <cellStyle name="SAPBEXresItem 3 2 2 3" xfId="10512" xr:uid="{00000000-0005-0000-0000-000091800000}"/>
    <cellStyle name="SAPBEXresItem 3 2 2 4" xfId="17702" xr:uid="{00000000-0005-0000-0000-000092800000}"/>
    <cellStyle name="SAPBEXresItem 3 2 2 5" xfId="20479" xr:uid="{00000000-0005-0000-0000-000093800000}"/>
    <cellStyle name="SAPBEXresItem 3 2 2 6" xfId="33808" xr:uid="{00000000-0005-0000-0000-000094800000}"/>
    <cellStyle name="SAPBEXresItem 3 2 2 7" xfId="40942" xr:uid="{00000000-0005-0000-0000-000095800000}"/>
    <cellStyle name="SAPBEXresItem 3 2 2 8" xfId="52013" xr:uid="{00000000-0005-0000-0000-000096800000}"/>
    <cellStyle name="SAPBEXresItem 3 2 20" xfId="6548" xr:uid="{00000000-0005-0000-0000-000097800000}"/>
    <cellStyle name="SAPBEXresItem 3 2 20 2" xfId="16391" xr:uid="{00000000-0005-0000-0000-000098800000}"/>
    <cellStyle name="SAPBEXresItem 3 2 20 2 2" xfId="40300" xr:uid="{00000000-0005-0000-0000-000099800000}"/>
    <cellStyle name="SAPBEXresItem 3 2 20 2 3" xfId="47218" xr:uid="{00000000-0005-0000-0000-00009A800000}"/>
    <cellStyle name="SAPBEXresItem 3 2 20 2 4" xfId="52297" xr:uid="{00000000-0005-0000-0000-00009B800000}"/>
    <cellStyle name="SAPBEXresItem 3 2 20 3" xfId="23398" xr:uid="{00000000-0005-0000-0000-00009C800000}"/>
    <cellStyle name="SAPBEXresItem 3 2 20 4" xfId="29848" xr:uid="{00000000-0005-0000-0000-00009D800000}"/>
    <cellStyle name="SAPBEXresItem 3 2 20 5" xfId="36715" xr:uid="{00000000-0005-0000-0000-00009E800000}"/>
    <cellStyle name="SAPBEXresItem 3 2 20 6" xfId="43672" xr:uid="{00000000-0005-0000-0000-00009F800000}"/>
    <cellStyle name="SAPBEXresItem 3 2 20 7" xfId="52760" xr:uid="{00000000-0005-0000-0000-0000A0800000}"/>
    <cellStyle name="SAPBEXresItem 3 2 21" xfId="7202" xr:uid="{00000000-0005-0000-0000-0000A1800000}"/>
    <cellStyle name="SAPBEXresItem 3 2 21 2" xfId="16991" xr:uid="{00000000-0005-0000-0000-0000A2800000}"/>
    <cellStyle name="SAPBEXresItem 3 2 21 2 2" xfId="40457" xr:uid="{00000000-0005-0000-0000-0000A3800000}"/>
    <cellStyle name="SAPBEXresItem 3 2 21 2 3" xfId="47375" xr:uid="{00000000-0005-0000-0000-0000A4800000}"/>
    <cellStyle name="SAPBEXresItem 3 2 21 2 4" xfId="47733" xr:uid="{00000000-0005-0000-0000-0000A5800000}"/>
    <cellStyle name="SAPBEXresItem 3 2 21 3" xfId="23953" xr:uid="{00000000-0005-0000-0000-0000A6800000}"/>
    <cellStyle name="SAPBEXresItem 3 2 21 4" xfId="30387" xr:uid="{00000000-0005-0000-0000-0000A7800000}"/>
    <cellStyle name="SAPBEXresItem 3 2 21 5" xfId="36873" xr:uid="{00000000-0005-0000-0000-0000A8800000}"/>
    <cellStyle name="SAPBEXresItem 3 2 21 6" xfId="43829" xr:uid="{00000000-0005-0000-0000-0000A9800000}"/>
    <cellStyle name="SAPBEXresItem 3 2 21 7" xfId="52932" xr:uid="{00000000-0005-0000-0000-0000AA800000}"/>
    <cellStyle name="SAPBEXresItem 3 2 22" xfId="5688" xr:uid="{00000000-0005-0000-0000-0000AB800000}"/>
    <cellStyle name="SAPBEXresItem 3 2 22 2" xfId="15543" xr:uid="{00000000-0005-0000-0000-0000AC800000}"/>
    <cellStyle name="SAPBEXresItem 3 2 22 3" xfId="22573" xr:uid="{00000000-0005-0000-0000-0000AD800000}"/>
    <cellStyle name="SAPBEXresItem 3 2 22 4" xfId="29034" xr:uid="{00000000-0005-0000-0000-0000AE800000}"/>
    <cellStyle name="SAPBEXresItem 3 2 22 5" xfId="37127" xr:uid="{00000000-0005-0000-0000-0000AF800000}"/>
    <cellStyle name="SAPBEXresItem 3 2 22 6" xfId="44073" xr:uid="{00000000-0005-0000-0000-0000B0800000}"/>
    <cellStyle name="SAPBEXresItem 3 2 22 7" xfId="51665" xr:uid="{00000000-0005-0000-0000-0000B1800000}"/>
    <cellStyle name="SAPBEXresItem 3 2 23" xfId="8431" xr:uid="{00000000-0005-0000-0000-0000B2800000}"/>
    <cellStyle name="SAPBEXresItem 3 2 23 2" xfId="18215" xr:uid="{00000000-0005-0000-0000-0000B3800000}"/>
    <cellStyle name="SAPBEXresItem 3 2 23 3" xfId="25152" xr:uid="{00000000-0005-0000-0000-0000B4800000}"/>
    <cellStyle name="SAPBEXresItem 3 2 23 4" xfId="31565" xr:uid="{00000000-0005-0000-0000-0000B5800000}"/>
    <cellStyle name="SAPBEXresItem 3 2 24" xfId="7813" xr:uid="{00000000-0005-0000-0000-0000B6800000}"/>
    <cellStyle name="SAPBEXresItem 3 2 24 2" xfId="17598" xr:uid="{00000000-0005-0000-0000-0000B7800000}"/>
    <cellStyle name="SAPBEXresItem 3 2 24 3" xfId="24552" xr:uid="{00000000-0005-0000-0000-0000B8800000}"/>
    <cellStyle name="SAPBEXresItem 3 2 24 4" xfId="30977" xr:uid="{00000000-0005-0000-0000-0000B9800000}"/>
    <cellStyle name="SAPBEXresItem 3 2 25" xfId="8083" xr:uid="{00000000-0005-0000-0000-0000BA800000}"/>
    <cellStyle name="SAPBEXresItem 3 2 25 2" xfId="17867" xr:uid="{00000000-0005-0000-0000-0000BB800000}"/>
    <cellStyle name="SAPBEXresItem 3 2 25 3" xfId="24814" xr:uid="{00000000-0005-0000-0000-0000BC800000}"/>
    <cellStyle name="SAPBEXresItem 3 2 25 4" xfId="31234" xr:uid="{00000000-0005-0000-0000-0000BD800000}"/>
    <cellStyle name="SAPBEXresItem 3 2 26" xfId="7868" xr:uid="{00000000-0005-0000-0000-0000BE800000}"/>
    <cellStyle name="SAPBEXresItem 3 2 26 2" xfId="17652" xr:uid="{00000000-0005-0000-0000-0000BF800000}"/>
    <cellStyle name="SAPBEXresItem 3 2 26 3" xfId="24605" xr:uid="{00000000-0005-0000-0000-0000C0800000}"/>
    <cellStyle name="SAPBEXresItem 3 2 26 4" xfId="31028" xr:uid="{00000000-0005-0000-0000-0000C1800000}"/>
    <cellStyle name="SAPBEXresItem 3 2 27" xfId="7745" xr:uid="{00000000-0005-0000-0000-0000C2800000}"/>
    <cellStyle name="SAPBEXresItem 3 2 27 2" xfId="17530" xr:uid="{00000000-0005-0000-0000-0000C3800000}"/>
    <cellStyle name="SAPBEXresItem 3 2 27 3" xfId="24487" xr:uid="{00000000-0005-0000-0000-0000C4800000}"/>
    <cellStyle name="SAPBEXresItem 3 2 27 4" xfId="30913" xr:uid="{00000000-0005-0000-0000-0000C5800000}"/>
    <cellStyle name="SAPBEXresItem 3 2 28" xfId="8755" xr:uid="{00000000-0005-0000-0000-0000C6800000}"/>
    <cellStyle name="SAPBEXresItem 3 2 28 2" xfId="18539" xr:uid="{00000000-0005-0000-0000-0000C7800000}"/>
    <cellStyle name="SAPBEXresItem 3 2 28 3" xfId="25471" xr:uid="{00000000-0005-0000-0000-0000C8800000}"/>
    <cellStyle name="SAPBEXresItem 3 2 28 4" xfId="31883" xr:uid="{00000000-0005-0000-0000-0000C9800000}"/>
    <cellStyle name="SAPBEXresItem 3 2 29" xfId="8761" xr:uid="{00000000-0005-0000-0000-0000CA800000}"/>
    <cellStyle name="SAPBEXresItem 3 2 29 2" xfId="18545" xr:uid="{00000000-0005-0000-0000-0000CB800000}"/>
    <cellStyle name="SAPBEXresItem 3 2 29 3" xfId="25477" xr:uid="{00000000-0005-0000-0000-0000CC800000}"/>
    <cellStyle name="SAPBEXresItem 3 2 29 4" xfId="31889" xr:uid="{00000000-0005-0000-0000-0000CD800000}"/>
    <cellStyle name="SAPBEXresItem 3 2 3" xfId="3736" xr:uid="{00000000-0005-0000-0000-0000CE800000}"/>
    <cellStyle name="SAPBEXresItem 3 2 3 2" xfId="13658" xr:uid="{00000000-0005-0000-0000-0000CF800000}"/>
    <cellStyle name="SAPBEXresItem 3 2 3 2 2" xfId="37559" xr:uid="{00000000-0005-0000-0000-0000D0800000}"/>
    <cellStyle name="SAPBEXresItem 3 2 3 2 3" xfId="44503" xr:uid="{00000000-0005-0000-0000-0000D1800000}"/>
    <cellStyle name="SAPBEXresItem 3 2 3 2 4" xfId="50686" xr:uid="{00000000-0005-0000-0000-0000D2800000}"/>
    <cellStyle name="SAPBEXresItem 3 2 3 3" xfId="20814" xr:uid="{00000000-0005-0000-0000-0000D3800000}"/>
    <cellStyle name="SAPBEXresItem 3 2 3 4" xfId="27313" xr:uid="{00000000-0005-0000-0000-0000D4800000}"/>
    <cellStyle name="SAPBEXresItem 3 2 3 5" xfId="33818" xr:uid="{00000000-0005-0000-0000-0000D5800000}"/>
    <cellStyle name="SAPBEXresItem 3 2 3 6" xfId="40952" xr:uid="{00000000-0005-0000-0000-0000D6800000}"/>
    <cellStyle name="SAPBEXresItem 3 2 3 7" xfId="52530" xr:uid="{00000000-0005-0000-0000-0000D7800000}"/>
    <cellStyle name="SAPBEXresItem 3 2 30" xfId="11712" xr:uid="{00000000-0005-0000-0000-0000D8800000}"/>
    <cellStyle name="SAPBEXresItem 3 2 30 2" xfId="19171" xr:uid="{00000000-0005-0000-0000-0000D9800000}"/>
    <cellStyle name="SAPBEXresItem 3 2 30 3" xfId="25803" xr:uid="{00000000-0005-0000-0000-0000DA800000}"/>
    <cellStyle name="SAPBEXresItem 3 2 31" xfId="9445" xr:uid="{00000000-0005-0000-0000-0000DB800000}"/>
    <cellStyle name="SAPBEXresItem 3 2 32" xfId="13113" xr:uid="{00000000-0005-0000-0000-0000DC800000}"/>
    <cellStyle name="SAPBEXresItem 3 2 33" xfId="32174" xr:uid="{00000000-0005-0000-0000-0000DD800000}"/>
    <cellStyle name="SAPBEXresItem 3 2 34" xfId="32147" xr:uid="{00000000-0005-0000-0000-0000DE800000}"/>
    <cellStyle name="SAPBEXresItem 3 2 35" xfId="47872" xr:uid="{00000000-0005-0000-0000-0000DF800000}"/>
    <cellStyle name="SAPBEXresItem 3 2 4" xfId="4003" xr:uid="{00000000-0005-0000-0000-0000E0800000}"/>
    <cellStyle name="SAPBEXresItem 3 2 4 2" xfId="13890" xr:uid="{00000000-0005-0000-0000-0000E1800000}"/>
    <cellStyle name="SAPBEXresItem 3 2 4 2 2" xfId="37279" xr:uid="{00000000-0005-0000-0000-0000E2800000}"/>
    <cellStyle name="SAPBEXresItem 3 2 4 2 3" xfId="44225" xr:uid="{00000000-0005-0000-0000-0000E3800000}"/>
    <cellStyle name="SAPBEXresItem 3 2 4 2 4" xfId="52705" xr:uid="{00000000-0005-0000-0000-0000E4800000}"/>
    <cellStyle name="SAPBEXresItem 3 2 4 3" xfId="20986" xr:uid="{00000000-0005-0000-0000-0000E5800000}"/>
    <cellStyle name="SAPBEXresItem 3 2 4 4" xfId="27482" xr:uid="{00000000-0005-0000-0000-0000E6800000}"/>
    <cellStyle name="SAPBEXresItem 3 2 4 5" xfId="33531" xr:uid="{00000000-0005-0000-0000-0000E7800000}"/>
    <cellStyle name="SAPBEXresItem 3 2 4 6" xfId="40667" xr:uid="{00000000-0005-0000-0000-0000E8800000}"/>
    <cellStyle name="SAPBEXresItem 3 2 4 7" xfId="54504" xr:uid="{00000000-0005-0000-0000-0000E9800000}"/>
    <cellStyle name="SAPBEXresItem 3 2 5" xfId="4967" xr:uid="{00000000-0005-0000-0000-0000EA800000}"/>
    <cellStyle name="SAPBEXresItem 3 2 5 2" xfId="14824" xr:uid="{00000000-0005-0000-0000-0000EB800000}"/>
    <cellStyle name="SAPBEXresItem 3 2 5 2 2" xfId="37263" xr:uid="{00000000-0005-0000-0000-0000EC800000}"/>
    <cellStyle name="SAPBEXresItem 3 2 5 2 3" xfId="44209" xr:uid="{00000000-0005-0000-0000-0000ED800000}"/>
    <cellStyle name="SAPBEXresItem 3 2 5 2 4" xfId="53002" xr:uid="{00000000-0005-0000-0000-0000EE800000}"/>
    <cellStyle name="SAPBEXresItem 3 2 5 3" xfId="21870" xr:uid="{00000000-0005-0000-0000-0000EF800000}"/>
    <cellStyle name="SAPBEXresItem 3 2 5 4" xfId="28334" xr:uid="{00000000-0005-0000-0000-0000F0800000}"/>
    <cellStyle name="SAPBEXresItem 3 2 5 5" xfId="33515" xr:uid="{00000000-0005-0000-0000-0000F1800000}"/>
    <cellStyle name="SAPBEXresItem 3 2 5 6" xfId="40651" xr:uid="{00000000-0005-0000-0000-0000F2800000}"/>
    <cellStyle name="SAPBEXresItem 3 2 5 7" xfId="53258" xr:uid="{00000000-0005-0000-0000-0000F3800000}"/>
    <cellStyle name="SAPBEXresItem 3 2 6" xfId="4212" xr:uid="{00000000-0005-0000-0000-0000F4800000}"/>
    <cellStyle name="SAPBEXresItem 3 2 6 2" xfId="14075" xr:uid="{00000000-0005-0000-0000-0000F5800000}"/>
    <cellStyle name="SAPBEXresItem 3 2 6 2 2" xfId="37866" xr:uid="{00000000-0005-0000-0000-0000F6800000}"/>
    <cellStyle name="SAPBEXresItem 3 2 6 2 3" xfId="44806" xr:uid="{00000000-0005-0000-0000-0000F7800000}"/>
    <cellStyle name="SAPBEXresItem 3 2 6 2 4" xfId="49219" xr:uid="{00000000-0005-0000-0000-0000F8800000}"/>
    <cellStyle name="SAPBEXresItem 3 2 6 3" xfId="21137" xr:uid="{00000000-0005-0000-0000-0000F9800000}"/>
    <cellStyle name="SAPBEXresItem 3 2 6 4" xfId="27612" xr:uid="{00000000-0005-0000-0000-0000FA800000}"/>
    <cellStyle name="SAPBEXresItem 3 2 6 5" xfId="34123" xr:uid="{00000000-0005-0000-0000-0000FB800000}"/>
    <cellStyle name="SAPBEXresItem 3 2 6 6" xfId="41255" xr:uid="{00000000-0005-0000-0000-0000FC800000}"/>
    <cellStyle name="SAPBEXresItem 3 2 6 7" xfId="50409" xr:uid="{00000000-0005-0000-0000-0000FD800000}"/>
    <cellStyle name="SAPBEXresItem 3 2 7" xfId="5049" xr:uid="{00000000-0005-0000-0000-0000FE800000}"/>
    <cellStyle name="SAPBEXresItem 3 2 7 2" xfId="14906" xr:uid="{00000000-0005-0000-0000-0000FF800000}"/>
    <cellStyle name="SAPBEXresItem 3 2 7 2 2" xfId="37509" xr:uid="{00000000-0005-0000-0000-000000810000}"/>
    <cellStyle name="SAPBEXresItem 3 2 7 2 3" xfId="44453" xr:uid="{00000000-0005-0000-0000-000001810000}"/>
    <cellStyle name="SAPBEXresItem 3 2 7 2 4" xfId="52276" xr:uid="{00000000-0005-0000-0000-000002810000}"/>
    <cellStyle name="SAPBEXresItem 3 2 7 3" xfId="21951" xr:uid="{00000000-0005-0000-0000-000003810000}"/>
    <cellStyle name="SAPBEXresItem 3 2 7 4" xfId="28414" xr:uid="{00000000-0005-0000-0000-000004810000}"/>
    <cellStyle name="SAPBEXresItem 3 2 7 5" xfId="33768" xr:uid="{00000000-0005-0000-0000-000005810000}"/>
    <cellStyle name="SAPBEXresItem 3 2 7 6" xfId="40902" xr:uid="{00000000-0005-0000-0000-000006810000}"/>
    <cellStyle name="SAPBEXresItem 3 2 7 7" xfId="47701" xr:uid="{00000000-0005-0000-0000-000007810000}"/>
    <cellStyle name="SAPBEXresItem 3 2 8" xfId="4785" xr:uid="{00000000-0005-0000-0000-000008810000}"/>
    <cellStyle name="SAPBEXresItem 3 2 8 2" xfId="14647" xr:uid="{00000000-0005-0000-0000-000009810000}"/>
    <cellStyle name="SAPBEXresItem 3 2 8 2 2" xfId="37392" xr:uid="{00000000-0005-0000-0000-00000A810000}"/>
    <cellStyle name="SAPBEXresItem 3 2 8 2 3" xfId="44337" xr:uid="{00000000-0005-0000-0000-00000B810000}"/>
    <cellStyle name="SAPBEXresItem 3 2 8 2 4" xfId="53151" xr:uid="{00000000-0005-0000-0000-00000C810000}"/>
    <cellStyle name="SAPBEXresItem 3 2 8 3" xfId="21696" xr:uid="{00000000-0005-0000-0000-00000D810000}"/>
    <cellStyle name="SAPBEXresItem 3 2 8 4" xfId="28165" xr:uid="{00000000-0005-0000-0000-00000E810000}"/>
    <cellStyle name="SAPBEXresItem 3 2 8 5" xfId="33648" xr:uid="{00000000-0005-0000-0000-00000F810000}"/>
    <cellStyle name="SAPBEXresItem 3 2 8 6" xfId="40783" xr:uid="{00000000-0005-0000-0000-000010810000}"/>
    <cellStyle name="SAPBEXresItem 3 2 8 7" xfId="51995" xr:uid="{00000000-0005-0000-0000-000011810000}"/>
    <cellStyle name="SAPBEXresItem 3 2 9" xfId="4799" xr:uid="{00000000-0005-0000-0000-000012810000}"/>
    <cellStyle name="SAPBEXresItem 3 2 9 2" xfId="14661" xr:uid="{00000000-0005-0000-0000-000013810000}"/>
    <cellStyle name="SAPBEXresItem 3 2 9 2 2" xfId="37937" xr:uid="{00000000-0005-0000-0000-000014810000}"/>
    <cellStyle name="SAPBEXresItem 3 2 9 2 3" xfId="44875" xr:uid="{00000000-0005-0000-0000-000015810000}"/>
    <cellStyle name="SAPBEXresItem 3 2 9 2 4" xfId="53075" xr:uid="{00000000-0005-0000-0000-000016810000}"/>
    <cellStyle name="SAPBEXresItem 3 2 9 3" xfId="21710" xr:uid="{00000000-0005-0000-0000-000017810000}"/>
    <cellStyle name="SAPBEXresItem 3 2 9 4" xfId="28178" xr:uid="{00000000-0005-0000-0000-000018810000}"/>
    <cellStyle name="SAPBEXresItem 3 2 9 5" xfId="34195" xr:uid="{00000000-0005-0000-0000-000019810000}"/>
    <cellStyle name="SAPBEXresItem 3 2 9 6" xfId="41325" xr:uid="{00000000-0005-0000-0000-00001A810000}"/>
    <cellStyle name="SAPBEXresItem 3 2 9 7" xfId="53427" xr:uid="{00000000-0005-0000-0000-00001B810000}"/>
    <cellStyle name="SAPBEXresItem 3 20" xfId="7981" xr:uid="{00000000-0005-0000-0000-00001C810000}"/>
    <cellStyle name="SAPBEXresItem 3 20 2" xfId="17765" xr:uid="{00000000-0005-0000-0000-00001D810000}"/>
    <cellStyle name="SAPBEXresItem 3 20 3" xfId="24714" xr:uid="{00000000-0005-0000-0000-00001E810000}"/>
    <cellStyle name="SAPBEXresItem 3 20 4" xfId="31135" xr:uid="{00000000-0005-0000-0000-00001F810000}"/>
    <cellStyle name="SAPBEXresItem 3 21" xfId="7847" xr:uid="{00000000-0005-0000-0000-000020810000}"/>
    <cellStyle name="SAPBEXresItem 3 21 2" xfId="17631" xr:uid="{00000000-0005-0000-0000-000021810000}"/>
    <cellStyle name="SAPBEXresItem 3 21 3" xfId="24585" xr:uid="{00000000-0005-0000-0000-000022810000}"/>
    <cellStyle name="SAPBEXresItem 3 21 4" xfId="31008" xr:uid="{00000000-0005-0000-0000-000023810000}"/>
    <cellStyle name="SAPBEXresItem 3 22" xfId="11600" xr:uid="{00000000-0005-0000-0000-000024810000}"/>
    <cellStyle name="SAPBEXresItem 3 22 2" xfId="19059" xr:uid="{00000000-0005-0000-0000-000025810000}"/>
    <cellStyle name="SAPBEXresItem 3 22 3" xfId="25691" xr:uid="{00000000-0005-0000-0000-000026810000}"/>
    <cellStyle name="SAPBEXresItem 3 23" xfId="9315" xr:uid="{00000000-0005-0000-0000-000027810000}"/>
    <cellStyle name="SAPBEXresItem 3 24" xfId="11445" xr:uid="{00000000-0005-0000-0000-000028810000}"/>
    <cellStyle name="SAPBEXresItem 3 25" xfId="52450" xr:uid="{00000000-0005-0000-0000-000029810000}"/>
    <cellStyle name="SAPBEXresItem 3 3" xfId="953" xr:uid="{00000000-0005-0000-0000-00002A810000}"/>
    <cellStyle name="SAPBEXresItem 3 3 2" xfId="2728" xr:uid="{00000000-0005-0000-0000-00002B810000}"/>
    <cellStyle name="SAPBEXresItem 3 3 2 2" xfId="12957" xr:uid="{00000000-0005-0000-0000-00002C810000}"/>
    <cellStyle name="SAPBEXresItem 3 3 2 2 2" xfId="20356" xr:uid="{00000000-0005-0000-0000-00002D810000}"/>
    <cellStyle name="SAPBEXresItem 3 3 2 2 3" xfId="26963" xr:uid="{00000000-0005-0000-0000-00002E810000}"/>
    <cellStyle name="SAPBEXresItem 3 3 2 3" xfId="10659" xr:uid="{00000000-0005-0000-0000-00002F810000}"/>
    <cellStyle name="SAPBEXresItem 3 3 2 4" xfId="9485" xr:uid="{00000000-0005-0000-0000-000030810000}"/>
    <cellStyle name="SAPBEXresItem 3 3 2 5" xfId="25516" xr:uid="{00000000-0005-0000-0000-000031810000}"/>
    <cellStyle name="SAPBEXresItem 3 3 2 6" xfId="38206" xr:uid="{00000000-0005-0000-0000-000032810000}"/>
    <cellStyle name="SAPBEXresItem 3 3 2 7" xfId="45127" xr:uid="{00000000-0005-0000-0000-000033810000}"/>
    <cellStyle name="SAPBEXresItem 3 3 2 8" xfId="48164" xr:uid="{00000000-0005-0000-0000-000034810000}"/>
    <cellStyle name="SAPBEXresItem 3 3 3" xfId="11832" xr:uid="{00000000-0005-0000-0000-000035810000}"/>
    <cellStyle name="SAPBEXresItem 3 3 3 2" xfId="19291" xr:uid="{00000000-0005-0000-0000-000036810000}"/>
    <cellStyle name="SAPBEXresItem 3 3 3 3" xfId="25923" xr:uid="{00000000-0005-0000-0000-000037810000}"/>
    <cellStyle name="SAPBEXresItem 3 3 4" xfId="9653" xr:uid="{00000000-0005-0000-0000-000038810000}"/>
    <cellStyle name="SAPBEXresItem 3 3 5" xfId="9751" xr:uid="{00000000-0005-0000-0000-000039810000}"/>
    <cellStyle name="SAPBEXresItem 3 3 6" xfId="34540" xr:uid="{00000000-0005-0000-0000-00003A810000}"/>
    <cellStyle name="SAPBEXresItem 3 3 7" xfId="41581" xr:uid="{00000000-0005-0000-0000-00003B810000}"/>
    <cellStyle name="SAPBEXresItem 3 3 8" xfId="52989" xr:uid="{00000000-0005-0000-0000-00003C810000}"/>
    <cellStyle name="SAPBEXresItem 3 4" xfId="1228" xr:uid="{00000000-0005-0000-0000-00003D810000}"/>
    <cellStyle name="SAPBEXresItem 3 4 2" xfId="10857" xr:uid="{00000000-0005-0000-0000-00003E810000}"/>
    <cellStyle name="SAPBEXresItem 3 4 2 2" xfId="9208" xr:uid="{00000000-0005-0000-0000-00003F810000}"/>
    <cellStyle name="SAPBEXresItem 3 4 2 3" xfId="37752" xr:uid="{00000000-0005-0000-0000-000040810000}"/>
    <cellStyle name="SAPBEXresItem 3 4 2 4" xfId="44696" xr:uid="{00000000-0005-0000-0000-000041810000}"/>
    <cellStyle name="SAPBEXresItem 3 4 2 5" xfId="48409" xr:uid="{00000000-0005-0000-0000-000042810000}"/>
    <cellStyle name="SAPBEXresItem 3 4 3" xfId="12007" xr:uid="{00000000-0005-0000-0000-000043810000}"/>
    <cellStyle name="SAPBEXresItem 3 4 3 2" xfId="19466" xr:uid="{00000000-0005-0000-0000-000044810000}"/>
    <cellStyle name="SAPBEXresItem 3 4 3 3" xfId="26093" xr:uid="{00000000-0005-0000-0000-000045810000}"/>
    <cellStyle name="SAPBEXresItem 3 4 4" xfId="9896" xr:uid="{00000000-0005-0000-0000-000046810000}"/>
    <cellStyle name="SAPBEXresItem 3 4 5" xfId="9551" xr:uid="{00000000-0005-0000-0000-000047810000}"/>
    <cellStyle name="SAPBEXresItem 3 4 6" xfId="34011" xr:uid="{00000000-0005-0000-0000-000048810000}"/>
    <cellStyle name="SAPBEXresItem 3 4 7" xfId="41145" xr:uid="{00000000-0005-0000-0000-000049810000}"/>
    <cellStyle name="SAPBEXresItem 3 4 8" xfId="51852" xr:uid="{00000000-0005-0000-0000-00004A810000}"/>
    <cellStyle name="SAPBEXresItem 3 5" xfId="1242" xr:uid="{00000000-0005-0000-0000-00004B810000}"/>
    <cellStyle name="SAPBEXresItem 3 5 2" xfId="10134" xr:uid="{00000000-0005-0000-0000-00004C810000}"/>
    <cellStyle name="SAPBEXresItem 3 5 2 2" xfId="10003" xr:uid="{00000000-0005-0000-0000-00004D810000}"/>
    <cellStyle name="SAPBEXresItem 3 5 2 3" xfId="38779" xr:uid="{00000000-0005-0000-0000-00004E810000}"/>
    <cellStyle name="SAPBEXresItem 3 5 2 4" xfId="45697" xr:uid="{00000000-0005-0000-0000-00004F810000}"/>
    <cellStyle name="SAPBEXresItem 3 5 2 5" xfId="49386" xr:uid="{00000000-0005-0000-0000-000050810000}"/>
    <cellStyle name="SAPBEXresItem 3 5 3" xfId="10871" xr:uid="{00000000-0005-0000-0000-000051810000}"/>
    <cellStyle name="SAPBEXresItem 3 5 3 2" xfId="9516" xr:uid="{00000000-0005-0000-0000-000052810000}"/>
    <cellStyle name="SAPBEXresItem 3 5 4" xfId="12021" xr:uid="{00000000-0005-0000-0000-000053810000}"/>
    <cellStyle name="SAPBEXresItem 3 5 4 2" xfId="19480" xr:uid="{00000000-0005-0000-0000-000054810000}"/>
    <cellStyle name="SAPBEXresItem 3 5 4 3" xfId="26107" xr:uid="{00000000-0005-0000-0000-000055810000}"/>
    <cellStyle name="SAPBEXresItem 3 5 5" xfId="9910" xr:uid="{00000000-0005-0000-0000-000056810000}"/>
    <cellStyle name="SAPBEXresItem 3 5 6" xfId="12495" xr:uid="{00000000-0005-0000-0000-000057810000}"/>
    <cellStyle name="SAPBEXresItem 3 5 7" xfId="35114" xr:uid="{00000000-0005-0000-0000-000058810000}"/>
    <cellStyle name="SAPBEXresItem 3 5 8" xfId="42151" xr:uid="{00000000-0005-0000-0000-000059810000}"/>
    <cellStyle name="SAPBEXresItem 3 5 9" xfId="53527" xr:uid="{00000000-0005-0000-0000-00005A810000}"/>
    <cellStyle name="SAPBEXresItem 3 6" xfId="1542" xr:uid="{00000000-0005-0000-0000-00005B810000}"/>
    <cellStyle name="SAPBEXresItem 3 6 2" xfId="12201" xr:uid="{00000000-0005-0000-0000-00005C810000}"/>
    <cellStyle name="SAPBEXresItem 3 6 2 2" xfId="19660" xr:uid="{00000000-0005-0000-0000-00005D810000}"/>
    <cellStyle name="SAPBEXresItem 3 6 2 3" xfId="26283" xr:uid="{00000000-0005-0000-0000-00005E810000}"/>
    <cellStyle name="SAPBEXresItem 3 6 2 4" xfId="38960" xr:uid="{00000000-0005-0000-0000-00005F810000}"/>
    <cellStyle name="SAPBEXresItem 3 6 2 5" xfId="45878" xr:uid="{00000000-0005-0000-0000-000060810000}"/>
    <cellStyle name="SAPBEXresItem 3 6 2 6" xfId="49629" xr:uid="{00000000-0005-0000-0000-000061810000}"/>
    <cellStyle name="SAPBEXresItem 3 6 3" xfId="11094" xr:uid="{00000000-0005-0000-0000-000062810000}"/>
    <cellStyle name="SAPBEXresItem 3 6 4" xfId="18746" xr:uid="{00000000-0005-0000-0000-000063810000}"/>
    <cellStyle name="SAPBEXresItem 3 6 5" xfId="35297" xr:uid="{00000000-0005-0000-0000-000064810000}"/>
    <cellStyle name="SAPBEXresItem 3 6 6" xfId="42332" xr:uid="{00000000-0005-0000-0000-000065810000}"/>
    <cellStyle name="SAPBEXresItem 3 6 7" xfId="52804" xr:uid="{00000000-0005-0000-0000-000066810000}"/>
    <cellStyle name="SAPBEXresItem 3 7" xfId="1969" xr:uid="{00000000-0005-0000-0000-000067810000}"/>
    <cellStyle name="SAPBEXresItem 3 7 2" xfId="12321" xr:uid="{00000000-0005-0000-0000-000068810000}"/>
    <cellStyle name="SAPBEXresItem 3 7 2 2" xfId="19780" xr:uid="{00000000-0005-0000-0000-000069810000}"/>
    <cellStyle name="SAPBEXresItem 3 7 2 3" xfId="26403" xr:uid="{00000000-0005-0000-0000-00006A810000}"/>
    <cellStyle name="SAPBEXresItem 3 7 2 4" xfId="39379" xr:uid="{00000000-0005-0000-0000-00006B810000}"/>
    <cellStyle name="SAPBEXresItem 3 7 2 5" xfId="46297" xr:uid="{00000000-0005-0000-0000-00006C810000}"/>
    <cellStyle name="SAPBEXresItem 3 7 2 6" xfId="47877" xr:uid="{00000000-0005-0000-0000-00006D810000}"/>
    <cellStyle name="SAPBEXresItem 3 7 3" xfId="11391" xr:uid="{00000000-0005-0000-0000-00006E810000}"/>
    <cellStyle name="SAPBEXresItem 3 7 4" xfId="18924" xr:uid="{00000000-0005-0000-0000-00006F810000}"/>
    <cellStyle name="SAPBEXresItem 3 7 5" xfId="35745" xr:uid="{00000000-0005-0000-0000-000070810000}"/>
    <cellStyle name="SAPBEXresItem 3 7 6" xfId="42751" xr:uid="{00000000-0005-0000-0000-000071810000}"/>
    <cellStyle name="SAPBEXresItem 3 7 7" xfId="52566" xr:uid="{00000000-0005-0000-0000-000072810000}"/>
    <cellStyle name="SAPBEXresItem 3 8" xfId="2181" xr:uid="{00000000-0005-0000-0000-000073810000}"/>
    <cellStyle name="SAPBEXresItem 3 8 2" xfId="12445" xr:uid="{00000000-0005-0000-0000-000074810000}"/>
    <cellStyle name="SAPBEXresItem 3 8 2 2" xfId="19901" xr:uid="{00000000-0005-0000-0000-000075810000}"/>
    <cellStyle name="SAPBEXresItem 3 8 2 3" xfId="26523" xr:uid="{00000000-0005-0000-0000-000076810000}"/>
    <cellStyle name="SAPBEXresItem 3 8 2 4" xfId="40405" xr:uid="{00000000-0005-0000-0000-000077810000}"/>
    <cellStyle name="SAPBEXresItem 3 8 2 5" xfId="47323" xr:uid="{00000000-0005-0000-0000-000078810000}"/>
    <cellStyle name="SAPBEXresItem 3 8 2 6" xfId="47753" xr:uid="{00000000-0005-0000-0000-000079810000}"/>
    <cellStyle name="SAPBEXresItem 3 8 3" xfId="10377" xr:uid="{00000000-0005-0000-0000-00007A810000}"/>
    <cellStyle name="SAPBEXresItem 3 8 4" xfId="13068" xr:uid="{00000000-0005-0000-0000-00007B810000}"/>
    <cellStyle name="SAPBEXresItem 3 8 5" xfId="8960" xr:uid="{00000000-0005-0000-0000-00007C810000}"/>
    <cellStyle name="SAPBEXresItem 3 8 6" xfId="36821" xr:uid="{00000000-0005-0000-0000-00007D810000}"/>
    <cellStyle name="SAPBEXresItem 3 8 7" xfId="43777" xr:uid="{00000000-0005-0000-0000-00007E810000}"/>
    <cellStyle name="SAPBEXresItem 3 8 8" xfId="51108" xr:uid="{00000000-0005-0000-0000-00007F810000}"/>
    <cellStyle name="SAPBEXresItem 3 9" xfId="2335" xr:uid="{00000000-0005-0000-0000-000080810000}"/>
    <cellStyle name="SAPBEXresItem 3 9 2" xfId="12588" xr:uid="{00000000-0005-0000-0000-000081810000}"/>
    <cellStyle name="SAPBEXresItem 3 9 3" xfId="20025" xr:uid="{00000000-0005-0000-0000-000082810000}"/>
    <cellStyle name="SAPBEXresItem 3 9 4" xfId="26643" xr:uid="{00000000-0005-0000-0000-000083810000}"/>
    <cellStyle name="SAPBEXresItem 3 9 5" xfId="37075" xr:uid="{00000000-0005-0000-0000-000084810000}"/>
    <cellStyle name="SAPBEXresItem 3 9 6" xfId="44021" xr:uid="{00000000-0005-0000-0000-000085810000}"/>
    <cellStyle name="SAPBEXresItem 3 9 7" xfId="54303" xr:uid="{00000000-0005-0000-0000-000086810000}"/>
    <cellStyle name="SAPBEXresItem 4" xfId="377" xr:uid="{00000000-0005-0000-0000-000087810000}"/>
    <cellStyle name="SAPBEXresItem 4 10" xfId="5390" xr:uid="{00000000-0005-0000-0000-000088810000}"/>
    <cellStyle name="SAPBEXresItem 4 10 2" xfId="15247" xr:uid="{00000000-0005-0000-0000-000089810000}"/>
    <cellStyle name="SAPBEXresItem 4 10 2 2" xfId="38529" xr:uid="{00000000-0005-0000-0000-00008A810000}"/>
    <cellStyle name="SAPBEXresItem 4 10 2 3" xfId="45447" xr:uid="{00000000-0005-0000-0000-00008B810000}"/>
    <cellStyle name="SAPBEXresItem 4 10 2 4" xfId="48023" xr:uid="{00000000-0005-0000-0000-00008C810000}"/>
    <cellStyle name="SAPBEXresItem 4 10 3" xfId="22288" xr:uid="{00000000-0005-0000-0000-00008D810000}"/>
    <cellStyle name="SAPBEXresItem 4 10 4" xfId="28750" xr:uid="{00000000-0005-0000-0000-00008E810000}"/>
    <cellStyle name="SAPBEXresItem 4 10 5" xfId="34863" xr:uid="{00000000-0005-0000-0000-00008F810000}"/>
    <cellStyle name="SAPBEXresItem 4 10 6" xfId="41901" xr:uid="{00000000-0005-0000-0000-000090810000}"/>
    <cellStyle name="SAPBEXresItem 4 10 7" xfId="52926" xr:uid="{00000000-0005-0000-0000-000091810000}"/>
    <cellStyle name="SAPBEXresItem 4 11" xfId="6583" xr:uid="{00000000-0005-0000-0000-000092810000}"/>
    <cellStyle name="SAPBEXresItem 4 11 2" xfId="16426" xr:uid="{00000000-0005-0000-0000-000093810000}"/>
    <cellStyle name="SAPBEXresItem 4 11 2 2" xfId="38987" xr:uid="{00000000-0005-0000-0000-000094810000}"/>
    <cellStyle name="SAPBEXresItem 4 11 2 3" xfId="45905" xr:uid="{00000000-0005-0000-0000-000095810000}"/>
    <cellStyle name="SAPBEXresItem 4 11 2 4" xfId="48231" xr:uid="{00000000-0005-0000-0000-000096810000}"/>
    <cellStyle name="SAPBEXresItem 4 11 3" xfId="23430" xr:uid="{00000000-0005-0000-0000-000097810000}"/>
    <cellStyle name="SAPBEXresItem 4 11 4" xfId="29879" xr:uid="{00000000-0005-0000-0000-000098810000}"/>
    <cellStyle name="SAPBEXresItem 4 11 5" xfId="35324" xr:uid="{00000000-0005-0000-0000-000099810000}"/>
    <cellStyle name="SAPBEXresItem 4 11 6" xfId="42359" xr:uid="{00000000-0005-0000-0000-00009A810000}"/>
    <cellStyle name="SAPBEXresItem 4 11 7" xfId="53448" xr:uid="{00000000-0005-0000-0000-00009B810000}"/>
    <cellStyle name="SAPBEXresItem 4 12" xfId="5534" xr:uid="{00000000-0005-0000-0000-00009C810000}"/>
    <cellStyle name="SAPBEXresItem 4 12 2" xfId="15390" xr:uid="{00000000-0005-0000-0000-00009D810000}"/>
    <cellStyle name="SAPBEXresItem 4 12 2 2" xfId="38819" xr:uid="{00000000-0005-0000-0000-00009E810000}"/>
    <cellStyle name="SAPBEXresItem 4 12 2 3" xfId="45737" xr:uid="{00000000-0005-0000-0000-00009F810000}"/>
    <cellStyle name="SAPBEXresItem 4 12 2 4" xfId="48957" xr:uid="{00000000-0005-0000-0000-0000A0810000}"/>
    <cellStyle name="SAPBEXresItem 4 12 3" xfId="22426" xr:uid="{00000000-0005-0000-0000-0000A1810000}"/>
    <cellStyle name="SAPBEXresItem 4 12 4" xfId="28888" xr:uid="{00000000-0005-0000-0000-0000A2810000}"/>
    <cellStyle name="SAPBEXresItem 4 12 5" xfId="35155" xr:uid="{00000000-0005-0000-0000-0000A3810000}"/>
    <cellStyle name="SAPBEXresItem 4 12 6" xfId="42191" xr:uid="{00000000-0005-0000-0000-0000A4810000}"/>
    <cellStyle name="SAPBEXresItem 4 12 7" xfId="51509" xr:uid="{00000000-0005-0000-0000-0000A5810000}"/>
    <cellStyle name="SAPBEXresItem 4 13" xfId="6909" xr:uid="{00000000-0005-0000-0000-0000A6810000}"/>
    <cellStyle name="SAPBEXresItem 4 13 2" xfId="16699" xr:uid="{00000000-0005-0000-0000-0000A7810000}"/>
    <cellStyle name="SAPBEXresItem 4 13 2 2" xfId="39855" xr:uid="{00000000-0005-0000-0000-0000A8810000}"/>
    <cellStyle name="SAPBEXresItem 4 13 2 3" xfId="46773" xr:uid="{00000000-0005-0000-0000-0000A9810000}"/>
    <cellStyle name="SAPBEXresItem 4 13 2 4" xfId="47645" xr:uid="{00000000-0005-0000-0000-0000AA810000}"/>
    <cellStyle name="SAPBEXresItem 4 13 3" xfId="23667" xr:uid="{00000000-0005-0000-0000-0000AB810000}"/>
    <cellStyle name="SAPBEXresItem 4 13 4" xfId="30104" xr:uid="{00000000-0005-0000-0000-0000AC810000}"/>
    <cellStyle name="SAPBEXresItem 4 13 5" xfId="36240" xr:uid="{00000000-0005-0000-0000-0000AD810000}"/>
    <cellStyle name="SAPBEXresItem 4 13 6" xfId="43227" xr:uid="{00000000-0005-0000-0000-0000AE810000}"/>
    <cellStyle name="SAPBEXresItem 4 13 7" xfId="52248" xr:uid="{00000000-0005-0000-0000-0000AF810000}"/>
    <cellStyle name="SAPBEXresItem 4 14" xfId="5628" xr:uid="{00000000-0005-0000-0000-0000B0810000}"/>
    <cellStyle name="SAPBEXresItem 4 14 2" xfId="15483" xr:uid="{00000000-0005-0000-0000-0000B1810000}"/>
    <cellStyle name="SAPBEXresItem 4 14 2 2" xfId="39201" xr:uid="{00000000-0005-0000-0000-0000B2810000}"/>
    <cellStyle name="SAPBEXresItem 4 14 2 3" xfId="46119" xr:uid="{00000000-0005-0000-0000-0000B3810000}"/>
    <cellStyle name="SAPBEXresItem 4 14 2 4" xfId="49091" xr:uid="{00000000-0005-0000-0000-0000B4810000}"/>
    <cellStyle name="SAPBEXresItem 4 14 3" xfId="22515" xr:uid="{00000000-0005-0000-0000-0000B5810000}"/>
    <cellStyle name="SAPBEXresItem 4 14 4" xfId="28976" xr:uid="{00000000-0005-0000-0000-0000B6810000}"/>
    <cellStyle name="SAPBEXresItem 4 14 5" xfId="35565" xr:uid="{00000000-0005-0000-0000-0000B7810000}"/>
    <cellStyle name="SAPBEXresItem 4 14 6" xfId="42573" xr:uid="{00000000-0005-0000-0000-0000B8810000}"/>
    <cellStyle name="SAPBEXresItem 4 14 7" xfId="53335" xr:uid="{00000000-0005-0000-0000-0000B9810000}"/>
    <cellStyle name="SAPBEXresItem 4 15" xfId="6441" xr:uid="{00000000-0005-0000-0000-0000BA810000}"/>
    <cellStyle name="SAPBEXresItem 4 15 2" xfId="16285" xr:uid="{00000000-0005-0000-0000-0000BB810000}"/>
    <cellStyle name="SAPBEXresItem 4 15 2 2" xfId="39937" xr:uid="{00000000-0005-0000-0000-0000BC810000}"/>
    <cellStyle name="SAPBEXresItem 4 15 2 3" xfId="46855" xr:uid="{00000000-0005-0000-0000-0000BD810000}"/>
    <cellStyle name="SAPBEXresItem 4 15 2 4" xfId="49640" xr:uid="{00000000-0005-0000-0000-0000BE810000}"/>
    <cellStyle name="SAPBEXresItem 4 15 3" xfId="23293" xr:uid="{00000000-0005-0000-0000-0000BF810000}"/>
    <cellStyle name="SAPBEXresItem 4 15 4" xfId="29744" xr:uid="{00000000-0005-0000-0000-0000C0810000}"/>
    <cellStyle name="SAPBEXresItem 4 15 5" xfId="36325" xr:uid="{00000000-0005-0000-0000-0000C1810000}"/>
    <cellStyle name="SAPBEXresItem 4 15 6" xfId="43309" xr:uid="{00000000-0005-0000-0000-0000C2810000}"/>
    <cellStyle name="SAPBEXresItem 4 15 7" xfId="53195" xr:uid="{00000000-0005-0000-0000-0000C3810000}"/>
    <cellStyle name="SAPBEXresItem 4 16" xfId="6212" xr:uid="{00000000-0005-0000-0000-0000C4810000}"/>
    <cellStyle name="SAPBEXresItem 4 16 2" xfId="16060" xr:uid="{00000000-0005-0000-0000-0000C5810000}"/>
    <cellStyle name="SAPBEXresItem 4 16 2 2" xfId="39422" xr:uid="{00000000-0005-0000-0000-0000C6810000}"/>
    <cellStyle name="SAPBEXresItem 4 16 2 3" xfId="46340" xr:uid="{00000000-0005-0000-0000-0000C7810000}"/>
    <cellStyle name="SAPBEXresItem 4 16 2 4" xfId="51970" xr:uid="{00000000-0005-0000-0000-0000C8810000}"/>
    <cellStyle name="SAPBEXresItem 4 16 3" xfId="23073" xr:uid="{00000000-0005-0000-0000-0000C9810000}"/>
    <cellStyle name="SAPBEXresItem 4 16 4" xfId="29530" xr:uid="{00000000-0005-0000-0000-0000CA810000}"/>
    <cellStyle name="SAPBEXresItem 4 16 5" xfId="35789" xr:uid="{00000000-0005-0000-0000-0000CB810000}"/>
    <cellStyle name="SAPBEXresItem 4 16 6" xfId="42794" xr:uid="{00000000-0005-0000-0000-0000CC810000}"/>
    <cellStyle name="SAPBEXresItem 4 16 7" xfId="51040" xr:uid="{00000000-0005-0000-0000-0000CD810000}"/>
    <cellStyle name="SAPBEXresItem 4 17" xfId="7352" xr:uid="{00000000-0005-0000-0000-0000CE810000}"/>
    <cellStyle name="SAPBEXresItem 4 17 2" xfId="17138" xr:uid="{00000000-0005-0000-0000-0000CF810000}"/>
    <cellStyle name="SAPBEXresItem 4 17 2 2" xfId="39560" xr:uid="{00000000-0005-0000-0000-0000D0810000}"/>
    <cellStyle name="SAPBEXresItem 4 17 2 3" xfId="46478" xr:uid="{00000000-0005-0000-0000-0000D1810000}"/>
    <cellStyle name="SAPBEXresItem 4 17 2 4" xfId="50763" xr:uid="{00000000-0005-0000-0000-0000D2810000}"/>
    <cellStyle name="SAPBEXresItem 4 17 3" xfId="24100" xr:uid="{00000000-0005-0000-0000-0000D3810000}"/>
    <cellStyle name="SAPBEXresItem 4 17 4" xfId="30529" xr:uid="{00000000-0005-0000-0000-0000D4810000}"/>
    <cellStyle name="SAPBEXresItem 4 17 5" xfId="35933" xr:uid="{00000000-0005-0000-0000-0000D5810000}"/>
    <cellStyle name="SAPBEXresItem 4 17 6" xfId="42932" xr:uid="{00000000-0005-0000-0000-0000D6810000}"/>
    <cellStyle name="SAPBEXresItem 4 17 7" xfId="54462" xr:uid="{00000000-0005-0000-0000-0000D7810000}"/>
    <cellStyle name="SAPBEXresItem 4 18" xfId="5945" xr:uid="{00000000-0005-0000-0000-0000D8810000}"/>
    <cellStyle name="SAPBEXresItem 4 18 2" xfId="15797" xr:uid="{00000000-0005-0000-0000-0000D9810000}"/>
    <cellStyle name="SAPBEXresItem 4 18 2 2" xfId="39806" xr:uid="{00000000-0005-0000-0000-0000DA810000}"/>
    <cellStyle name="SAPBEXresItem 4 18 2 3" xfId="46724" xr:uid="{00000000-0005-0000-0000-0000DB810000}"/>
    <cellStyle name="SAPBEXresItem 4 18 2 4" xfId="49808" xr:uid="{00000000-0005-0000-0000-0000DC810000}"/>
    <cellStyle name="SAPBEXresItem 4 18 3" xfId="22819" xr:uid="{00000000-0005-0000-0000-0000DD810000}"/>
    <cellStyle name="SAPBEXresItem 4 18 4" xfId="29280" xr:uid="{00000000-0005-0000-0000-0000DE810000}"/>
    <cellStyle name="SAPBEXresItem 4 18 5" xfId="36188" xr:uid="{00000000-0005-0000-0000-0000DF810000}"/>
    <cellStyle name="SAPBEXresItem 4 18 6" xfId="43178" xr:uid="{00000000-0005-0000-0000-0000E0810000}"/>
    <cellStyle name="SAPBEXresItem 4 18 7" xfId="51888" xr:uid="{00000000-0005-0000-0000-0000E1810000}"/>
    <cellStyle name="SAPBEXresItem 4 19" xfId="5592" xr:uid="{00000000-0005-0000-0000-0000E2810000}"/>
    <cellStyle name="SAPBEXresItem 4 19 2" xfId="15447" xr:uid="{00000000-0005-0000-0000-0000E3810000}"/>
    <cellStyle name="SAPBEXresItem 4 19 2 2" xfId="39714" xr:uid="{00000000-0005-0000-0000-0000E4810000}"/>
    <cellStyle name="SAPBEXresItem 4 19 2 3" xfId="46632" xr:uid="{00000000-0005-0000-0000-0000E5810000}"/>
    <cellStyle name="SAPBEXresItem 4 19 2 4" xfId="48766" xr:uid="{00000000-0005-0000-0000-0000E6810000}"/>
    <cellStyle name="SAPBEXresItem 4 19 3" xfId="22481" xr:uid="{00000000-0005-0000-0000-0000E7810000}"/>
    <cellStyle name="SAPBEXresItem 4 19 4" xfId="28942" xr:uid="{00000000-0005-0000-0000-0000E8810000}"/>
    <cellStyle name="SAPBEXresItem 4 19 5" xfId="36090" xr:uid="{00000000-0005-0000-0000-0000E9810000}"/>
    <cellStyle name="SAPBEXresItem 4 19 6" xfId="43086" xr:uid="{00000000-0005-0000-0000-0000EA810000}"/>
    <cellStyle name="SAPBEXresItem 4 19 7" xfId="53681" xr:uid="{00000000-0005-0000-0000-0000EB810000}"/>
    <cellStyle name="SAPBEXresItem 4 2" xfId="2609" xr:uid="{00000000-0005-0000-0000-0000EC810000}"/>
    <cellStyle name="SAPBEXresItem 4 2 2" xfId="12844" xr:uid="{00000000-0005-0000-0000-0000ED810000}"/>
    <cellStyle name="SAPBEXresItem 4 2 2 2" xfId="20250" xr:uid="{00000000-0005-0000-0000-0000EE810000}"/>
    <cellStyle name="SAPBEXresItem 4 2 2 3" xfId="26861" xr:uid="{00000000-0005-0000-0000-0000EF810000}"/>
    <cellStyle name="SAPBEXresItem 4 2 2 4" xfId="37847" xr:uid="{00000000-0005-0000-0000-0000F0810000}"/>
    <cellStyle name="SAPBEXresItem 4 2 2 5" xfId="44787" xr:uid="{00000000-0005-0000-0000-0000F1810000}"/>
    <cellStyle name="SAPBEXresItem 4 2 2 6" xfId="49293" xr:uid="{00000000-0005-0000-0000-0000F2810000}"/>
    <cellStyle name="SAPBEXresItem 4 2 3" xfId="10305" xr:uid="{00000000-0005-0000-0000-0000F3810000}"/>
    <cellStyle name="SAPBEXresItem 4 2 4" xfId="13106" xr:uid="{00000000-0005-0000-0000-0000F4810000}"/>
    <cellStyle name="SAPBEXresItem 4 2 5" xfId="21778" xr:uid="{00000000-0005-0000-0000-0000F5810000}"/>
    <cellStyle name="SAPBEXresItem 4 2 6" xfId="34104" xr:uid="{00000000-0005-0000-0000-0000F6810000}"/>
    <cellStyle name="SAPBEXresItem 4 2 7" xfId="41236" xr:uid="{00000000-0005-0000-0000-0000F7810000}"/>
    <cellStyle name="SAPBEXresItem 4 2 8" xfId="53107" xr:uid="{00000000-0005-0000-0000-0000F8810000}"/>
    <cellStyle name="SAPBEXresItem 4 20" xfId="7415" xr:uid="{00000000-0005-0000-0000-0000F9810000}"/>
    <cellStyle name="SAPBEXresItem 4 20 2" xfId="17201" xr:uid="{00000000-0005-0000-0000-0000FA810000}"/>
    <cellStyle name="SAPBEXresItem 4 20 2 2" xfId="40177" xr:uid="{00000000-0005-0000-0000-0000FB810000}"/>
    <cellStyle name="SAPBEXresItem 4 20 2 3" xfId="47095" xr:uid="{00000000-0005-0000-0000-0000FC810000}"/>
    <cellStyle name="SAPBEXresItem 4 20 2 4" xfId="51547" xr:uid="{00000000-0005-0000-0000-0000FD810000}"/>
    <cellStyle name="SAPBEXresItem 4 20 3" xfId="24163" xr:uid="{00000000-0005-0000-0000-0000FE810000}"/>
    <cellStyle name="SAPBEXresItem 4 20 4" xfId="30591" xr:uid="{00000000-0005-0000-0000-0000FF810000}"/>
    <cellStyle name="SAPBEXresItem 4 20 5" xfId="36592" xr:uid="{00000000-0005-0000-0000-000000820000}"/>
    <cellStyle name="SAPBEXresItem 4 20 6" xfId="43549" xr:uid="{00000000-0005-0000-0000-000001820000}"/>
    <cellStyle name="SAPBEXresItem 4 20 7" xfId="51695" xr:uid="{00000000-0005-0000-0000-000002820000}"/>
    <cellStyle name="SAPBEXresItem 4 21" xfId="7052" xr:uid="{00000000-0005-0000-0000-000003820000}"/>
    <cellStyle name="SAPBEXresItem 4 21 2" xfId="16842" xr:uid="{00000000-0005-0000-0000-000004820000}"/>
    <cellStyle name="SAPBEXresItem 4 21 2 2" xfId="40450" xr:uid="{00000000-0005-0000-0000-000005820000}"/>
    <cellStyle name="SAPBEXresItem 4 21 2 3" xfId="47368" xr:uid="{00000000-0005-0000-0000-000006820000}"/>
    <cellStyle name="SAPBEXresItem 4 21 2 4" xfId="47944" xr:uid="{00000000-0005-0000-0000-000007820000}"/>
    <cellStyle name="SAPBEXresItem 4 21 3" xfId="23808" xr:uid="{00000000-0005-0000-0000-000008820000}"/>
    <cellStyle name="SAPBEXresItem 4 21 4" xfId="30244" xr:uid="{00000000-0005-0000-0000-000009820000}"/>
    <cellStyle name="SAPBEXresItem 4 21 5" xfId="36866" xr:uid="{00000000-0005-0000-0000-00000A820000}"/>
    <cellStyle name="SAPBEXresItem 4 21 6" xfId="43822" xr:uid="{00000000-0005-0000-0000-00000B820000}"/>
    <cellStyle name="SAPBEXresItem 4 21 7" xfId="47680" xr:uid="{00000000-0005-0000-0000-00000C820000}"/>
    <cellStyle name="SAPBEXresItem 4 22" xfId="7304" xr:uid="{00000000-0005-0000-0000-00000D820000}"/>
    <cellStyle name="SAPBEXresItem 4 22 2" xfId="17090" xr:uid="{00000000-0005-0000-0000-00000E820000}"/>
    <cellStyle name="SAPBEXresItem 4 22 3" xfId="24052" xr:uid="{00000000-0005-0000-0000-00000F820000}"/>
    <cellStyle name="SAPBEXresItem 4 22 4" xfId="30482" xr:uid="{00000000-0005-0000-0000-000010820000}"/>
    <cellStyle name="SAPBEXresItem 4 22 5" xfId="37120" xr:uid="{00000000-0005-0000-0000-000011820000}"/>
    <cellStyle name="SAPBEXresItem 4 22 6" xfId="44066" xr:uid="{00000000-0005-0000-0000-000012820000}"/>
    <cellStyle name="SAPBEXresItem 4 22 7" xfId="54160" xr:uid="{00000000-0005-0000-0000-000013820000}"/>
    <cellStyle name="SAPBEXresItem 4 23" xfId="8424" xr:uid="{00000000-0005-0000-0000-000014820000}"/>
    <cellStyle name="SAPBEXresItem 4 23 2" xfId="18208" xr:uid="{00000000-0005-0000-0000-000015820000}"/>
    <cellStyle name="SAPBEXresItem 4 23 3" xfId="25145" xr:uid="{00000000-0005-0000-0000-000016820000}"/>
    <cellStyle name="SAPBEXresItem 4 23 4" xfId="31558" xr:uid="{00000000-0005-0000-0000-000017820000}"/>
    <cellStyle name="SAPBEXresItem 4 24" xfId="8491" xr:uid="{00000000-0005-0000-0000-000018820000}"/>
    <cellStyle name="SAPBEXresItem 4 24 2" xfId="18275" xr:uid="{00000000-0005-0000-0000-000019820000}"/>
    <cellStyle name="SAPBEXresItem 4 24 3" xfId="25212" xr:uid="{00000000-0005-0000-0000-00001A820000}"/>
    <cellStyle name="SAPBEXresItem 4 24 4" xfId="31625" xr:uid="{00000000-0005-0000-0000-00001B820000}"/>
    <cellStyle name="SAPBEXresItem 4 25" xfId="8251" xr:uid="{00000000-0005-0000-0000-00001C820000}"/>
    <cellStyle name="SAPBEXresItem 4 25 2" xfId="18035" xr:uid="{00000000-0005-0000-0000-00001D820000}"/>
    <cellStyle name="SAPBEXresItem 4 25 3" xfId="24978" xr:uid="{00000000-0005-0000-0000-00001E820000}"/>
    <cellStyle name="SAPBEXresItem 4 25 4" xfId="31396" xr:uid="{00000000-0005-0000-0000-00001F820000}"/>
    <cellStyle name="SAPBEXresItem 4 26" xfId="8396" xr:uid="{00000000-0005-0000-0000-000020820000}"/>
    <cellStyle name="SAPBEXresItem 4 26 2" xfId="18180" xr:uid="{00000000-0005-0000-0000-000021820000}"/>
    <cellStyle name="SAPBEXresItem 4 26 3" xfId="25117" xr:uid="{00000000-0005-0000-0000-000022820000}"/>
    <cellStyle name="SAPBEXresItem 4 26 4" xfId="31531" xr:uid="{00000000-0005-0000-0000-000023820000}"/>
    <cellStyle name="SAPBEXresItem 4 27" xfId="7998" xr:uid="{00000000-0005-0000-0000-000024820000}"/>
    <cellStyle name="SAPBEXresItem 4 27 2" xfId="17782" xr:uid="{00000000-0005-0000-0000-000025820000}"/>
    <cellStyle name="SAPBEXresItem 4 27 3" xfId="24731" xr:uid="{00000000-0005-0000-0000-000026820000}"/>
    <cellStyle name="SAPBEXresItem 4 27 4" xfId="31152" xr:uid="{00000000-0005-0000-0000-000027820000}"/>
    <cellStyle name="SAPBEXresItem 4 28" xfId="8765" xr:uid="{00000000-0005-0000-0000-000028820000}"/>
    <cellStyle name="SAPBEXresItem 4 28 2" xfId="18549" xr:uid="{00000000-0005-0000-0000-000029820000}"/>
    <cellStyle name="SAPBEXresItem 4 28 3" xfId="25481" xr:uid="{00000000-0005-0000-0000-00002A820000}"/>
    <cellStyle name="SAPBEXresItem 4 28 4" xfId="31893" xr:uid="{00000000-0005-0000-0000-00002B820000}"/>
    <cellStyle name="SAPBEXresItem 4 29" xfId="8865" xr:uid="{00000000-0005-0000-0000-00002C820000}"/>
    <cellStyle name="SAPBEXresItem 4 29 2" xfId="18648" xr:uid="{00000000-0005-0000-0000-00002D820000}"/>
    <cellStyle name="SAPBEXresItem 4 29 3" xfId="25574" xr:uid="{00000000-0005-0000-0000-00002E820000}"/>
    <cellStyle name="SAPBEXresItem 4 29 4" xfId="31984" xr:uid="{00000000-0005-0000-0000-00002F820000}"/>
    <cellStyle name="SAPBEXresItem 4 3" xfId="3728" xr:uid="{00000000-0005-0000-0000-000030820000}"/>
    <cellStyle name="SAPBEXresItem 4 3 2" xfId="13651" xr:uid="{00000000-0005-0000-0000-000031820000}"/>
    <cellStyle name="SAPBEXresItem 4 3 2 2" xfId="37523" xr:uid="{00000000-0005-0000-0000-000032820000}"/>
    <cellStyle name="SAPBEXresItem 4 3 2 3" xfId="44467" xr:uid="{00000000-0005-0000-0000-000033820000}"/>
    <cellStyle name="SAPBEXresItem 4 3 2 4" xfId="51560" xr:uid="{00000000-0005-0000-0000-000034820000}"/>
    <cellStyle name="SAPBEXresItem 4 3 3" xfId="20807" xr:uid="{00000000-0005-0000-0000-000035820000}"/>
    <cellStyle name="SAPBEXresItem 4 3 4" xfId="27306" xr:uid="{00000000-0005-0000-0000-000036820000}"/>
    <cellStyle name="SAPBEXresItem 4 3 5" xfId="33782" xr:uid="{00000000-0005-0000-0000-000037820000}"/>
    <cellStyle name="SAPBEXresItem 4 3 6" xfId="40916" xr:uid="{00000000-0005-0000-0000-000038820000}"/>
    <cellStyle name="SAPBEXresItem 4 3 7" xfId="51012" xr:uid="{00000000-0005-0000-0000-000039820000}"/>
    <cellStyle name="SAPBEXresItem 4 30" xfId="11539" xr:uid="{00000000-0005-0000-0000-00003A820000}"/>
    <cellStyle name="SAPBEXresItem 4 30 2" xfId="18998" xr:uid="{00000000-0005-0000-0000-00003B820000}"/>
    <cellStyle name="SAPBEXresItem 4 30 3" xfId="25630" xr:uid="{00000000-0005-0000-0000-00003C820000}"/>
    <cellStyle name="SAPBEXresItem 4 31" xfId="9190" xr:uid="{00000000-0005-0000-0000-00003D820000}"/>
    <cellStyle name="SAPBEXresItem 4 32" xfId="16654" xr:uid="{00000000-0005-0000-0000-00003E820000}"/>
    <cellStyle name="SAPBEXresItem 4 33" xfId="32167" xr:uid="{00000000-0005-0000-0000-00003F820000}"/>
    <cellStyle name="SAPBEXresItem 4 34" xfId="32154" xr:uid="{00000000-0005-0000-0000-000040820000}"/>
    <cellStyle name="SAPBEXresItem 4 35" xfId="47863" xr:uid="{00000000-0005-0000-0000-000041820000}"/>
    <cellStyle name="SAPBEXresItem 4 4" xfId="3995" xr:uid="{00000000-0005-0000-0000-000042820000}"/>
    <cellStyle name="SAPBEXresItem 4 4 2" xfId="13882" xr:uid="{00000000-0005-0000-0000-000043820000}"/>
    <cellStyle name="SAPBEXresItem 4 4 2 2" xfId="37629" xr:uid="{00000000-0005-0000-0000-000044820000}"/>
    <cellStyle name="SAPBEXresItem 4 4 2 3" xfId="44573" xr:uid="{00000000-0005-0000-0000-000045820000}"/>
    <cellStyle name="SAPBEXresItem 4 4 2 4" xfId="51960" xr:uid="{00000000-0005-0000-0000-000046820000}"/>
    <cellStyle name="SAPBEXresItem 4 4 3" xfId="20978" xr:uid="{00000000-0005-0000-0000-000047820000}"/>
    <cellStyle name="SAPBEXresItem 4 4 4" xfId="27474" xr:uid="{00000000-0005-0000-0000-000048820000}"/>
    <cellStyle name="SAPBEXresItem 4 4 5" xfId="33888" xr:uid="{00000000-0005-0000-0000-000049820000}"/>
    <cellStyle name="SAPBEXresItem 4 4 6" xfId="41022" xr:uid="{00000000-0005-0000-0000-00004A820000}"/>
    <cellStyle name="SAPBEXresItem 4 4 7" xfId="53171" xr:uid="{00000000-0005-0000-0000-00004B820000}"/>
    <cellStyle name="SAPBEXresItem 4 5" xfId="4960" xr:uid="{00000000-0005-0000-0000-00004C820000}"/>
    <cellStyle name="SAPBEXresItem 4 5 2" xfId="14817" xr:uid="{00000000-0005-0000-0000-00004D820000}"/>
    <cellStyle name="SAPBEXresItem 4 5 2 2" xfId="37469" xr:uid="{00000000-0005-0000-0000-00004E820000}"/>
    <cellStyle name="SAPBEXresItem 4 5 2 3" xfId="44414" xr:uid="{00000000-0005-0000-0000-00004F820000}"/>
    <cellStyle name="SAPBEXresItem 4 5 2 4" xfId="52093" xr:uid="{00000000-0005-0000-0000-000050820000}"/>
    <cellStyle name="SAPBEXresItem 4 5 3" xfId="21863" xr:uid="{00000000-0005-0000-0000-000051820000}"/>
    <cellStyle name="SAPBEXresItem 4 5 4" xfId="28327" xr:uid="{00000000-0005-0000-0000-000052820000}"/>
    <cellStyle name="SAPBEXresItem 4 5 5" xfId="33728" xr:uid="{00000000-0005-0000-0000-000053820000}"/>
    <cellStyle name="SAPBEXresItem 4 5 6" xfId="40863" xr:uid="{00000000-0005-0000-0000-000054820000}"/>
    <cellStyle name="SAPBEXresItem 4 5 7" xfId="50454" xr:uid="{00000000-0005-0000-0000-000055820000}"/>
    <cellStyle name="SAPBEXresItem 4 6" xfId="4219" xr:uid="{00000000-0005-0000-0000-000056820000}"/>
    <cellStyle name="SAPBEXresItem 4 6 2" xfId="14082" xr:uid="{00000000-0005-0000-0000-000057820000}"/>
    <cellStyle name="SAPBEXresItem 4 6 2 2" xfId="37577" xr:uid="{00000000-0005-0000-0000-000058820000}"/>
    <cellStyle name="SAPBEXresItem 4 6 2 3" xfId="44521" xr:uid="{00000000-0005-0000-0000-000059820000}"/>
    <cellStyle name="SAPBEXresItem 4 6 2 4" xfId="54299" xr:uid="{00000000-0005-0000-0000-00005A820000}"/>
    <cellStyle name="SAPBEXresItem 4 6 3" xfId="21144" xr:uid="{00000000-0005-0000-0000-00005B820000}"/>
    <cellStyle name="SAPBEXresItem 4 6 4" xfId="27619" xr:uid="{00000000-0005-0000-0000-00005C820000}"/>
    <cellStyle name="SAPBEXresItem 4 6 5" xfId="33836" xr:uid="{00000000-0005-0000-0000-00005D820000}"/>
    <cellStyle name="SAPBEXresItem 4 6 6" xfId="40970" xr:uid="{00000000-0005-0000-0000-00005E820000}"/>
    <cellStyle name="SAPBEXresItem 4 6 7" xfId="50891" xr:uid="{00000000-0005-0000-0000-00005F820000}"/>
    <cellStyle name="SAPBEXresItem 4 7" xfId="4598" xr:uid="{00000000-0005-0000-0000-000060820000}"/>
    <cellStyle name="SAPBEXresItem 4 7 2" xfId="14460" xr:uid="{00000000-0005-0000-0000-000061820000}"/>
    <cellStyle name="SAPBEXresItem 4 7 2 2" xfId="37526" xr:uid="{00000000-0005-0000-0000-000062820000}"/>
    <cellStyle name="SAPBEXresItem 4 7 2 3" xfId="44470" xr:uid="{00000000-0005-0000-0000-000063820000}"/>
    <cellStyle name="SAPBEXresItem 4 7 2 4" xfId="53573" xr:uid="{00000000-0005-0000-0000-000064820000}"/>
    <cellStyle name="SAPBEXresItem 4 7 3" xfId="21512" xr:uid="{00000000-0005-0000-0000-000065820000}"/>
    <cellStyle name="SAPBEXresItem 4 7 4" xfId="27983" xr:uid="{00000000-0005-0000-0000-000066820000}"/>
    <cellStyle name="SAPBEXresItem 4 7 5" xfId="33785" xr:uid="{00000000-0005-0000-0000-000067820000}"/>
    <cellStyle name="SAPBEXresItem 4 7 6" xfId="40919" xr:uid="{00000000-0005-0000-0000-000068820000}"/>
    <cellStyle name="SAPBEXresItem 4 7 7" xfId="52862" xr:uid="{00000000-0005-0000-0000-000069820000}"/>
    <cellStyle name="SAPBEXresItem 4 8" xfId="5231" xr:uid="{00000000-0005-0000-0000-00006A820000}"/>
    <cellStyle name="SAPBEXresItem 4 8 2" xfId="15088" xr:uid="{00000000-0005-0000-0000-00006B820000}"/>
    <cellStyle name="SAPBEXresItem 4 8 2 2" xfId="37453" xr:uid="{00000000-0005-0000-0000-00006C820000}"/>
    <cellStyle name="SAPBEXresItem 4 8 2 3" xfId="44398" xr:uid="{00000000-0005-0000-0000-00006D820000}"/>
    <cellStyle name="SAPBEXresItem 4 8 2 4" xfId="51783" xr:uid="{00000000-0005-0000-0000-00006E820000}"/>
    <cellStyle name="SAPBEXresItem 4 8 3" xfId="22130" xr:uid="{00000000-0005-0000-0000-00006F820000}"/>
    <cellStyle name="SAPBEXresItem 4 8 4" xfId="28593" xr:uid="{00000000-0005-0000-0000-000070820000}"/>
    <cellStyle name="SAPBEXresItem 4 8 5" xfId="33711" xr:uid="{00000000-0005-0000-0000-000071820000}"/>
    <cellStyle name="SAPBEXresItem 4 8 6" xfId="40846" xr:uid="{00000000-0005-0000-0000-000072820000}"/>
    <cellStyle name="SAPBEXresItem 4 8 7" xfId="51192" xr:uid="{00000000-0005-0000-0000-000073820000}"/>
    <cellStyle name="SAPBEXresItem 4 9" xfId="4846" xr:uid="{00000000-0005-0000-0000-000074820000}"/>
    <cellStyle name="SAPBEXresItem 4 9 2" xfId="14708" xr:uid="{00000000-0005-0000-0000-000075820000}"/>
    <cellStyle name="SAPBEXresItem 4 9 2 2" xfId="37687" xr:uid="{00000000-0005-0000-0000-000076820000}"/>
    <cellStyle name="SAPBEXresItem 4 9 2 3" xfId="44631" xr:uid="{00000000-0005-0000-0000-000077820000}"/>
    <cellStyle name="SAPBEXresItem 4 9 2 4" xfId="51768" xr:uid="{00000000-0005-0000-0000-000078820000}"/>
    <cellStyle name="SAPBEXresItem 4 9 3" xfId="21757" xr:uid="{00000000-0005-0000-0000-000079820000}"/>
    <cellStyle name="SAPBEXresItem 4 9 4" xfId="28224" xr:uid="{00000000-0005-0000-0000-00007A820000}"/>
    <cellStyle name="SAPBEXresItem 4 9 5" xfId="33946" xr:uid="{00000000-0005-0000-0000-00007B820000}"/>
    <cellStyle name="SAPBEXresItem 4 9 6" xfId="41080" xr:uid="{00000000-0005-0000-0000-00007C820000}"/>
    <cellStyle name="SAPBEXresItem 4 9 7" xfId="52906" xr:uid="{00000000-0005-0000-0000-00007D820000}"/>
    <cellStyle name="SAPBEXresItem 5" xfId="629" xr:uid="{00000000-0005-0000-0000-00007E820000}"/>
    <cellStyle name="SAPBEXresItem 5 2" xfId="2750" xr:uid="{00000000-0005-0000-0000-00007F820000}"/>
    <cellStyle name="SAPBEXresItem 5 2 2" xfId="12978" xr:uid="{00000000-0005-0000-0000-000080820000}"/>
    <cellStyle name="SAPBEXresItem 5 2 2 2" xfId="20375" xr:uid="{00000000-0005-0000-0000-000081820000}"/>
    <cellStyle name="SAPBEXresItem 5 2 2 3" xfId="26982" xr:uid="{00000000-0005-0000-0000-000082820000}"/>
    <cellStyle name="SAPBEXresItem 5 2 3" xfId="10448" xr:uid="{00000000-0005-0000-0000-000083820000}"/>
    <cellStyle name="SAPBEXresItem 5 2 4" xfId="11267" xr:uid="{00000000-0005-0000-0000-000084820000}"/>
    <cellStyle name="SAPBEXresItem 5 2 5" xfId="23606" xr:uid="{00000000-0005-0000-0000-000085820000}"/>
    <cellStyle name="SAPBEXresItem 5 2 6" xfId="38262" xr:uid="{00000000-0005-0000-0000-000086820000}"/>
    <cellStyle name="SAPBEXresItem 5 2 7" xfId="45180" xr:uid="{00000000-0005-0000-0000-000087820000}"/>
    <cellStyle name="SAPBEXresItem 5 2 8" xfId="49408" xr:uid="{00000000-0005-0000-0000-000088820000}"/>
    <cellStyle name="SAPBEXresItem 5 3" xfId="11651" xr:uid="{00000000-0005-0000-0000-000089820000}"/>
    <cellStyle name="SAPBEXresItem 5 3 2" xfId="19110" xr:uid="{00000000-0005-0000-0000-00008A820000}"/>
    <cellStyle name="SAPBEXresItem 5 3 3" xfId="25742" xr:uid="{00000000-0005-0000-0000-00008B820000}"/>
    <cellStyle name="SAPBEXresItem 5 4" xfId="9382" xr:uid="{00000000-0005-0000-0000-00008C820000}"/>
    <cellStyle name="SAPBEXresItem 5 5" xfId="13663" xr:uid="{00000000-0005-0000-0000-00008D820000}"/>
    <cellStyle name="SAPBEXresItem 5 6" xfId="34596" xr:uid="{00000000-0005-0000-0000-00008E820000}"/>
    <cellStyle name="SAPBEXresItem 5 7" xfId="41634" xr:uid="{00000000-0005-0000-0000-00008F820000}"/>
    <cellStyle name="SAPBEXresItem 5 8" xfId="50475" xr:uid="{00000000-0005-0000-0000-000090820000}"/>
    <cellStyle name="SAPBEXresItem 6" xfId="892" xr:uid="{00000000-0005-0000-0000-000091820000}"/>
    <cellStyle name="SAPBEXresItem 6 2" xfId="10598" xr:uid="{00000000-0005-0000-0000-000092820000}"/>
    <cellStyle name="SAPBEXresItem 6 2 2" xfId="11485" xr:uid="{00000000-0005-0000-0000-000093820000}"/>
    <cellStyle name="SAPBEXresItem 6 2 3" xfId="18829" xr:uid="{00000000-0005-0000-0000-000094820000}"/>
    <cellStyle name="SAPBEXresItem 6 2 4" xfId="38196" xr:uid="{00000000-0005-0000-0000-000095820000}"/>
    <cellStyle name="SAPBEXresItem 6 2 5" xfId="45117" xr:uid="{00000000-0005-0000-0000-000096820000}"/>
    <cellStyle name="SAPBEXresItem 6 2 6" xfId="50013" xr:uid="{00000000-0005-0000-0000-000097820000}"/>
    <cellStyle name="SAPBEXresItem 6 3" xfId="11771" xr:uid="{00000000-0005-0000-0000-000098820000}"/>
    <cellStyle name="SAPBEXresItem 6 3 2" xfId="19230" xr:uid="{00000000-0005-0000-0000-000099820000}"/>
    <cellStyle name="SAPBEXresItem 6 3 3" xfId="25862" xr:uid="{00000000-0005-0000-0000-00009A820000}"/>
    <cellStyle name="SAPBEXresItem 6 4" xfId="9592" xr:uid="{00000000-0005-0000-0000-00009B820000}"/>
    <cellStyle name="SAPBEXresItem 6 5" xfId="11273" xr:uid="{00000000-0005-0000-0000-00009C820000}"/>
    <cellStyle name="SAPBEXresItem 6 6" xfId="34530" xr:uid="{00000000-0005-0000-0000-00009D820000}"/>
    <cellStyle name="SAPBEXresItem 6 7" xfId="41571" xr:uid="{00000000-0005-0000-0000-00009E820000}"/>
    <cellStyle name="SAPBEXresItem 6 8" xfId="53281" xr:uid="{00000000-0005-0000-0000-00009F820000}"/>
    <cellStyle name="SAPBEXresItem 7" xfId="1142" xr:uid="{00000000-0005-0000-0000-0000A0820000}"/>
    <cellStyle name="SAPBEXresItem 7 2" xfId="10772" xr:uid="{00000000-0005-0000-0000-0000A1820000}"/>
    <cellStyle name="SAPBEXresItem 7 2 2" xfId="9235" xr:uid="{00000000-0005-0000-0000-0000A2820000}"/>
    <cellStyle name="SAPBEXresItem 7 2 3" xfId="38705" xr:uid="{00000000-0005-0000-0000-0000A3820000}"/>
    <cellStyle name="SAPBEXresItem 7 2 4" xfId="45623" xr:uid="{00000000-0005-0000-0000-0000A4820000}"/>
    <cellStyle name="SAPBEXresItem 7 2 5" xfId="50011" xr:uid="{00000000-0005-0000-0000-0000A5820000}"/>
    <cellStyle name="SAPBEXresItem 7 3" xfId="11927" xr:uid="{00000000-0005-0000-0000-0000A6820000}"/>
    <cellStyle name="SAPBEXresItem 7 3 2" xfId="19386" xr:uid="{00000000-0005-0000-0000-0000A7820000}"/>
    <cellStyle name="SAPBEXresItem 7 3 3" xfId="26014" xr:uid="{00000000-0005-0000-0000-0000A8820000}"/>
    <cellStyle name="SAPBEXresItem 7 4" xfId="9810" xr:uid="{00000000-0005-0000-0000-0000A9820000}"/>
    <cellStyle name="SAPBEXresItem 7 5" xfId="11456" xr:uid="{00000000-0005-0000-0000-0000AA820000}"/>
    <cellStyle name="SAPBEXresItem 7 6" xfId="35040" xr:uid="{00000000-0005-0000-0000-0000AB820000}"/>
    <cellStyle name="SAPBEXresItem 7 7" xfId="42077" xr:uid="{00000000-0005-0000-0000-0000AC820000}"/>
    <cellStyle name="SAPBEXresItem 7 8" xfId="53803" xr:uid="{00000000-0005-0000-0000-0000AD820000}"/>
    <cellStyle name="SAPBEXresItem 8" xfId="1162" xr:uid="{00000000-0005-0000-0000-0000AE820000}"/>
    <cellStyle name="SAPBEXresItem 8 2" xfId="10120" xr:uid="{00000000-0005-0000-0000-0000AF820000}"/>
    <cellStyle name="SAPBEXresItem 8 2 2" xfId="9254" xr:uid="{00000000-0005-0000-0000-0000B0820000}"/>
    <cellStyle name="SAPBEXresItem 8 2 3" xfId="38911" xr:uid="{00000000-0005-0000-0000-0000B1820000}"/>
    <cellStyle name="SAPBEXresItem 8 2 4" xfId="45829" xr:uid="{00000000-0005-0000-0000-0000B2820000}"/>
    <cellStyle name="SAPBEXresItem 8 2 5" xfId="48228" xr:uid="{00000000-0005-0000-0000-0000B3820000}"/>
    <cellStyle name="SAPBEXresItem 8 3" xfId="10791" xr:uid="{00000000-0005-0000-0000-0000B4820000}"/>
    <cellStyle name="SAPBEXresItem 8 3 2" xfId="9060" xr:uid="{00000000-0005-0000-0000-0000B5820000}"/>
    <cellStyle name="SAPBEXresItem 8 4" xfId="11945" xr:uid="{00000000-0005-0000-0000-0000B6820000}"/>
    <cellStyle name="SAPBEXresItem 8 4 2" xfId="19404" xr:uid="{00000000-0005-0000-0000-0000B7820000}"/>
    <cellStyle name="SAPBEXresItem 8 4 3" xfId="26031" xr:uid="{00000000-0005-0000-0000-0000B8820000}"/>
    <cellStyle name="SAPBEXresItem 8 5" xfId="9830" xr:uid="{00000000-0005-0000-0000-0000B9820000}"/>
    <cellStyle name="SAPBEXresItem 8 6" xfId="13170" xr:uid="{00000000-0005-0000-0000-0000BA820000}"/>
    <cellStyle name="SAPBEXresItem 8 7" xfId="35248" xr:uid="{00000000-0005-0000-0000-0000BB820000}"/>
    <cellStyle name="SAPBEXresItem 8 8" xfId="42283" xr:uid="{00000000-0005-0000-0000-0000BC820000}"/>
    <cellStyle name="SAPBEXresItem 8 9" xfId="54065" xr:uid="{00000000-0005-0000-0000-0000BD820000}"/>
    <cellStyle name="SAPBEXresItem 9" xfId="1479" xr:uid="{00000000-0005-0000-0000-0000BE820000}"/>
    <cellStyle name="SAPBEXresItem 9 2" xfId="12140" xr:uid="{00000000-0005-0000-0000-0000BF820000}"/>
    <cellStyle name="SAPBEXresItem 9 2 2" xfId="19599" xr:uid="{00000000-0005-0000-0000-0000C0820000}"/>
    <cellStyle name="SAPBEXresItem 9 2 3" xfId="26222" xr:uid="{00000000-0005-0000-0000-0000C1820000}"/>
    <cellStyle name="SAPBEXresItem 9 2 4" xfId="39276" xr:uid="{00000000-0005-0000-0000-0000C2820000}"/>
    <cellStyle name="SAPBEXresItem 9 2 5" xfId="46194" xr:uid="{00000000-0005-0000-0000-0000C3820000}"/>
    <cellStyle name="SAPBEXresItem 9 2 6" xfId="49733" xr:uid="{00000000-0005-0000-0000-0000C4820000}"/>
    <cellStyle name="SAPBEXresItem 9 3" xfId="11031" xr:uid="{00000000-0005-0000-0000-0000C5820000}"/>
    <cellStyle name="SAPBEXresItem 9 4" xfId="18685" xr:uid="{00000000-0005-0000-0000-0000C6820000}"/>
    <cellStyle name="SAPBEXresItem 9 5" xfId="35640" xr:uid="{00000000-0005-0000-0000-0000C7820000}"/>
    <cellStyle name="SAPBEXresItem 9 6" xfId="42648" xr:uid="{00000000-0005-0000-0000-0000C8820000}"/>
    <cellStyle name="SAPBEXresItem 9 7" xfId="54113" xr:uid="{00000000-0005-0000-0000-0000C9820000}"/>
    <cellStyle name="SAPBEXresItemX" xfId="279" xr:uid="{00000000-0005-0000-0000-0000CA820000}"/>
    <cellStyle name="SAPBEXresItemX 10" xfId="1907" xr:uid="{00000000-0005-0000-0000-0000CB820000}"/>
    <cellStyle name="SAPBEXresItemX 10 2" xfId="12261" xr:uid="{00000000-0005-0000-0000-0000CC820000}"/>
    <cellStyle name="SAPBEXresItemX 10 2 2" xfId="19720" xr:uid="{00000000-0005-0000-0000-0000CD820000}"/>
    <cellStyle name="SAPBEXresItemX 10 2 3" xfId="26343" xr:uid="{00000000-0005-0000-0000-0000CE820000}"/>
    <cellStyle name="SAPBEXresItemX 10 2 4" xfId="40345" xr:uid="{00000000-0005-0000-0000-0000CF820000}"/>
    <cellStyle name="SAPBEXresItemX 10 2 5" xfId="47263" xr:uid="{00000000-0005-0000-0000-0000D0820000}"/>
    <cellStyle name="SAPBEXresItemX 10 2 6" xfId="47625" xr:uid="{00000000-0005-0000-0000-0000D1820000}"/>
    <cellStyle name="SAPBEXresItemX 10 3" xfId="11329" xr:uid="{00000000-0005-0000-0000-0000D2820000}"/>
    <cellStyle name="SAPBEXresItemX 10 4" xfId="18864" xr:uid="{00000000-0005-0000-0000-0000D3820000}"/>
    <cellStyle name="SAPBEXresItemX 10 5" xfId="36761" xr:uid="{00000000-0005-0000-0000-0000D4820000}"/>
    <cellStyle name="SAPBEXresItemX 10 6" xfId="43717" xr:uid="{00000000-0005-0000-0000-0000D5820000}"/>
    <cellStyle name="SAPBEXresItemX 10 7" xfId="51023" xr:uid="{00000000-0005-0000-0000-0000D6820000}"/>
    <cellStyle name="SAPBEXresItemX 11" xfId="2120" xr:uid="{00000000-0005-0000-0000-0000D7820000}"/>
    <cellStyle name="SAPBEXresItemX 11 2" xfId="12384" xr:uid="{00000000-0005-0000-0000-0000D8820000}"/>
    <cellStyle name="SAPBEXresItemX 11 2 2" xfId="19841" xr:uid="{00000000-0005-0000-0000-0000D9820000}"/>
    <cellStyle name="SAPBEXresItemX 11 2 3" xfId="26463" xr:uid="{00000000-0005-0000-0000-0000DA820000}"/>
    <cellStyle name="SAPBEXresItemX 11 3" xfId="10256" xr:uid="{00000000-0005-0000-0000-0000DB820000}"/>
    <cellStyle name="SAPBEXresItemX 11 4" xfId="11291" xr:uid="{00000000-0005-0000-0000-0000DC820000}"/>
    <cellStyle name="SAPBEXresItemX 11 5" xfId="20494" xr:uid="{00000000-0005-0000-0000-0000DD820000}"/>
    <cellStyle name="SAPBEXresItemX 11 6" xfId="37015" xr:uid="{00000000-0005-0000-0000-0000DE820000}"/>
    <cellStyle name="SAPBEXresItemX 11 7" xfId="43961" xr:uid="{00000000-0005-0000-0000-0000DF820000}"/>
    <cellStyle name="SAPBEXresItemX 11 8" xfId="54229" xr:uid="{00000000-0005-0000-0000-0000E0820000}"/>
    <cellStyle name="SAPBEXresItemX 12" xfId="2275" xr:uid="{00000000-0005-0000-0000-0000E1820000}"/>
    <cellStyle name="SAPBEXresItemX 12 2" xfId="12528" xr:uid="{00000000-0005-0000-0000-0000E2820000}"/>
    <cellStyle name="SAPBEXresItemX 12 3" xfId="19965" xr:uid="{00000000-0005-0000-0000-0000E3820000}"/>
    <cellStyle name="SAPBEXresItemX 12 4" xfId="26583" xr:uid="{00000000-0005-0000-0000-0000E4820000}"/>
    <cellStyle name="SAPBEXresItemX 13" xfId="2436" xr:uid="{00000000-0005-0000-0000-0000E5820000}"/>
    <cellStyle name="SAPBEXresItemX 13 2" xfId="12676" xr:uid="{00000000-0005-0000-0000-0000E6820000}"/>
    <cellStyle name="SAPBEXresItemX 13 3" xfId="20088" xr:uid="{00000000-0005-0000-0000-0000E7820000}"/>
    <cellStyle name="SAPBEXresItemX 13 4" xfId="26703" xr:uid="{00000000-0005-0000-0000-0000E8820000}"/>
    <cellStyle name="SAPBEXresItemX 14" xfId="3442" xr:uid="{00000000-0005-0000-0000-0000E9820000}"/>
    <cellStyle name="SAPBEXresItemX 14 2" xfId="13393" xr:uid="{00000000-0005-0000-0000-0000EA820000}"/>
    <cellStyle name="SAPBEXresItemX 14 3" xfId="20564" xr:uid="{00000000-0005-0000-0000-0000EB820000}"/>
    <cellStyle name="SAPBEXresItemX 14 4" xfId="27072" xr:uid="{00000000-0005-0000-0000-0000EC820000}"/>
    <cellStyle name="SAPBEXresItemX 15" xfId="3609" xr:uid="{00000000-0005-0000-0000-0000ED820000}"/>
    <cellStyle name="SAPBEXresItemX 15 2" xfId="13534" xr:uid="{00000000-0005-0000-0000-0000EE820000}"/>
    <cellStyle name="SAPBEXresItemX 15 3" xfId="20696" xr:uid="{00000000-0005-0000-0000-0000EF820000}"/>
    <cellStyle name="SAPBEXresItemX 15 4" xfId="27195" xr:uid="{00000000-0005-0000-0000-0000F0820000}"/>
    <cellStyle name="SAPBEXresItemX 16" xfId="4311" xr:uid="{00000000-0005-0000-0000-0000F1820000}"/>
    <cellStyle name="SAPBEXresItemX 16 2" xfId="14174" xr:uid="{00000000-0005-0000-0000-0000F2820000}"/>
    <cellStyle name="SAPBEXresItemX 16 3" xfId="21236" xr:uid="{00000000-0005-0000-0000-0000F3820000}"/>
    <cellStyle name="SAPBEXresItemX 16 4" xfId="27710" xr:uid="{00000000-0005-0000-0000-0000F4820000}"/>
    <cellStyle name="SAPBEXresItemX 17" xfId="4710" xr:uid="{00000000-0005-0000-0000-0000F5820000}"/>
    <cellStyle name="SAPBEXresItemX 17 2" xfId="14572" xr:uid="{00000000-0005-0000-0000-0000F6820000}"/>
    <cellStyle name="SAPBEXresItemX 17 3" xfId="21622" xr:uid="{00000000-0005-0000-0000-0000F7820000}"/>
    <cellStyle name="SAPBEXresItemX 17 4" xfId="28092" xr:uid="{00000000-0005-0000-0000-0000F8820000}"/>
    <cellStyle name="SAPBEXresItemX 18" xfId="5180" xr:uid="{00000000-0005-0000-0000-0000F9820000}"/>
    <cellStyle name="SAPBEXresItemX 18 2" xfId="15037" xr:uid="{00000000-0005-0000-0000-0000FA820000}"/>
    <cellStyle name="SAPBEXresItemX 18 3" xfId="22079" xr:uid="{00000000-0005-0000-0000-0000FB820000}"/>
    <cellStyle name="SAPBEXresItemX 18 4" xfId="28542" xr:uid="{00000000-0005-0000-0000-0000FC820000}"/>
    <cellStyle name="SAPBEXresItemX 19" xfId="4566" xr:uid="{00000000-0005-0000-0000-0000FD820000}"/>
    <cellStyle name="SAPBEXresItemX 19 2" xfId="14428" xr:uid="{00000000-0005-0000-0000-0000FE820000}"/>
    <cellStyle name="SAPBEXresItemX 19 3" xfId="21484" xr:uid="{00000000-0005-0000-0000-0000FF820000}"/>
    <cellStyle name="SAPBEXresItemX 19 4" xfId="27955" xr:uid="{00000000-0005-0000-0000-000000830000}"/>
    <cellStyle name="SAPBEXresItemX 2" xfId="517" xr:uid="{00000000-0005-0000-0000-000001830000}"/>
    <cellStyle name="SAPBEXresItemX 2 10" xfId="2502" xr:uid="{00000000-0005-0000-0000-000002830000}"/>
    <cellStyle name="SAPBEXresItemX 2 10 2" xfId="12741" xr:uid="{00000000-0005-0000-0000-000003830000}"/>
    <cellStyle name="SAPBEXresItemX 2 10 3" xfId="20150" xr:uid="{00000000-0005-0000-0000-000004830000}"/>
    <cellStyle name="SAPBEXresItemX 2 10 4" xfId="26764" xr:uid="{00000000-0005-0000-0000-000005830000}"/>
    <cellStyle name="SAPBEXresItemX 2 11" xfId="3508" xr:uid="{00000000-0005-0000-0000-000006830000}"/>
    <cellStyle name="SAPBEXresItemX 2 11 2" xfId="13457" xr:uid="{00000000-0005-0000-0000-000007830000}"/>
    <cellStyle name="SAPBEXresItemX 2 11 3" xfId="20626" xr:uid="{00000000-0005-0000-0000-000008830000}"/>
    <cellStyle name="SAPBEXresItemX 2 11 4" xfId="27133" xr:uid="{00000000-0005-0000-0000-000009830000}"/>
    <cellStyle name="SAPBEXresItemX 2 12" xfId="3677" xr:uid="{00000000-0005-0000-0000-00000A830000}"/>
    <cellStyle name="SAPBEXresItemX 2 12 2" xfId="13602" xr:uid="{00000000-0005-0000-0000-00000B830000}"/>
    <cellStyle name="SAPBEXresItemX 2 12 3" xfId="20763" xr:uid="{00000000-0005-0000-0000-00000C830000}"/>
    <cellStyle name="SAPBEXresItemX 2 12 4" xfId="27262" xr:uid="{00000000-0005-0000-0000-00000D830000}"/>
    <cellStyle name="SAPBEXresItemX 2 13" xfId="4417" xr:uid="{00000000-0005-0000-0000-00000E830000}"/>
    <cellStyle name="SAPBEXresItemX 2 13 2" xfId="14279" xr:uid="{00000000-0005-0000-0000-00000F830000}"/>
    <cellStyle name="SAPBEXresItemX 2 13 3" xfId="21339" xr:uid="{00000000-0005-0000-0000-000010830000}"/>
    <cellStyle name="SAPBEXresItemX 2 13 4" xfId="27813" xr:uid="{00000000-0005-0000-0000-000011830000}"/>
    <cellStyle name="SAPBEXresItemX 2 14" xfId="4817" xr:uid="{00000000-0005-0000-0000-000012830000}"/>
    <cellStyle name="SAPBEXresItemX 2 14 2" xfId="14679" xr:uid="{00000000-0005-0000-0000-000013830000}"/>
    <cellStyle name="SAPBEXresItemX 2 14 3" xfId="21728" xr:uid="{00000000-0005-0000-0000-000014830000}"/>
    <cellStyle name="SAPBEXresItemX 2 14 4" xfId="28196" xr:uid="{00000000-0005-0000-0000-000015830000}"/>
    <cellStyle name="SAPBEXresItemX 2 15" xfId="4460" xr:uid="{00000000-0005-0000-0000-000016830000}"/>
    <cellStyle name="SAPBEXresItemX 2 15 2" xfId="14322" xr:uid="{00000000-0005-0000-0000-000017830000}"/>
    <cellStyle name="SAPBEXresItemX 2 15 3" xfId="21379" xr:uid="{00000000-0005-0000-0000-000018830000}"/>
    <cellStyle name="SAPBEXresItemX 2 15 4" xfId="27853" xr:uid="{00000000-0005-0000-0000-000019830000}"/>
    <cellStyle name="SAPBEXresItemX 2 16" xfId="4789" xr:uid="{00000000-0005-0000-0000-00001A830000}"/>
    <cellStyle name="SAPBEXresItemX 2 16 2" xfId="14651" xr:uid="{00000000-0005-0000-0000-00001B830000}"/>
    <cellStyle name="SAPBEXresItemX 2 16 3" xfId="21700" xr:uid="{00000000-0005-0000-0000-00001C830000}"/>
    <cellStyle name="SAPBEXresItemX 2 16 4" xfId="28169" xr:uid="{00000000-0005-0000-0000-00001D830000}"/>
    <cellStyle name="SAPBEXresItemX 2 17" xfId="5769" xr:uid="{00000000-0005-0000-0000-00001E830000}"/>
    <cellStyle name="SAPBEXresItemX 2 17 2" xfId="15623" xr:uid="{00000000-0005-0000-0000-00001F830000}"/>
    <cellStyle name="SAPBEXresItemX 2 17 3" xfId="22651" xr:uid="{00000000-0005-0000-0000-000020830000}"/>
    <cellStyle name="SAPBEXresItemX 2 17 4" xfId="29112" xr:uid="{00000000-0005-0000-0000-000021830000}"/>
    <cellStyle name="SAPBEXresItemX 2 18" xfId="6058" xr:uid="{00000000-0005-0000-0000-000022830000}"/>
    <cellStyle name="SAPBEXresItemX 2 18 2" xfId="15906" xr:uid="{00000000-0005-0000-0000-000023830000}"/>
    <cellStyle name="SAPBEXresItemX 2 18 3" xfId="22926" xr:uid="{00000000-0005-0000-0000-000024830000}"/>
    <cellStyle name="SAPBEXresItemX 2 18 4" xfId="29386" xr:uid="{00000000-0005-0000-0000-000025830000}"/>
    <cellStyle name="SAPBEXresItemX 2 19" xfId="5605" xr:uid="{00000000-0005-0000-0000-000026830000}"/>
    <cellStyle name="SAPBEXresItemX 2 19 2" xfId="15460" xr:uid="{00000000-0005-0000-0000-000027830000}"/>
    <cellStyle name="SAPBEXresItemX 2 19 3" xfId="22493" xr:uid="{00000000-0005-0000-0000-000028830000}"/>
    <cellStyle name="SAPBEXresItemX 2 19 4" xfId="28954" xr:uid="{00000000-0005-0000-0000-000029830000}"/>
    <cellStyle name="SAPBEXresItemX 2 2" xfId="694" xr:uid="{00000000-0005-0000-0000-00002A830000}"/>
    <cellStyle name="SAPBEXresItemX 2 2 10" xfId="5456" xr:uid="{00000000-0005-0000-0000-00002B830000}"/>
    <cellStyle name="SAPBEXresItemX 2 2 10 2" xfId="15313" xr:uid="{00000000-0005-0000-0000-00002C830000}"/>
    <cellStyle name="SAPBEXresItemX 2 2 10 2 2" xfId="38601" xr:uid="{00000000-0005-0000-0000-00002D830000}"/>
    <cellStyle name="SAPBEXresItemX 2 2 10 2 3" xfId="45519" xr:uid="{00000000-0005-0000-0000-00002E830000}"/>
    <cellStyle name="SAPBEXresItemX 2 2 10 2 4" xfId="49583" xr:uid="{00000000-0005-0000-0000-00002F830000}"/>
    <cellStyle name="SAPBEXresItemX 2 2 10 3" xfId="22353" xr:uid="{00000000-0005-0000-0000-000030830000}"/>
    <cellStyle name="SAPBEXresItemX 2 2 10 4" xfId="28815" xr:uid="{00000000-0005-0000-0000-000031830000}"/>
    <cellStyle name="SAPBEXresItemX 2 2 10 5" xfId="34935" xr:uid="{00000000-0005-0000-0000-000032830000}"/>
    <cellStyle name="SAPBEXresItemX 2 2 10 6" xfId="41973" xr:uid="{00000000-0005-0000-0000-000033830000}"/>
    <cellStyle name="SAPBEXresItemX 2 2 10 7" xfId="54102" xr:uid="{00000000-0005-0000-0000-000034830000}"/>
    <cellStyle name="SAPBEXresItemX 2 2 11" xfId="6712" xr:uid="{00000000-0005-0000-0000-000035830000}"/>
    <cellStyle name="SAPBEXresItemX 2 2 11 2" xfId="16555" xr:uid="{00000000-0005-0000-0000-000036830000}"/>
    <cellStyle name="SAPBEXresItemX 2 2 11 2 2" xfId="39082" xr:uid="{00000000-0005-0000-0000-000037830000}"/>
    <cellStyle name="SAPBEXresItemX 2 2 11 2 3" xfId="46000" xr:uid="{00000000-0005-0000-0000-000038830000}"/>
    <cellStyle name="SAPBEXresItemX 2 2 11 2 4" xfId="48614" xr:uid="{00000000-0005-0000-0000-000039830000}"/>
    <cellStyle name="SAPBEXresItemX 2 2 11 3" xfId="23558" xr:uid="{00000000-0005-0000-0000-00003A830000}"/>
    <cellStyle name="SAPBEXresItemX 2 2 11 4" xfId="30006" xr:uid="{00000000-0005-0000-0000-00003B830000}"/>
    <cellStyle name="SAPBEXresItemX 2 2 11 5" xfId="35419" xr:uid="{00000000-0005-0000-0000-00003C830000}"/>
    <cellStyle name="SAPBEXresItemX 2 2 11 6" xfId="42454" xr:uid="{00000000-0005-0000-0000-00003D830000}"/>
    <cellStyle name="SAPBEXresItemX 2 2 11 7" xfId="52793" xr:uid="{00000000-0005-0000-0000-00003E830000}"/>
    <cellStyle name="SAPBEXresItemX 2 2 12" xfId="6971" xr:uid="{00000000-0005-0000-0000-00003F830000}"/>
    <cellStyle name="SAPBEXresItemX 2 2 12 2" xfId="16761" xr:uid="{00000000-0005-0000-0000-000040830000}"/>
    <cellStyle name="SAPBEXresItemX 2 2 12 2 2" xfId="39112" xr:uid="{00000000-0005-0000-0000-000041830000}"/>
    <cellStyle name="SAPBEXresItemX 2 2 12 2 3" xfId="46030" xr:uid="{00000000-0005-0000-0000-000042830000}"/>
    <cellStyle name="SAPBEXresItemX 2 2 12 2 4" xfId="49848" xr:uid="{00000000-0005-0000-0000-000043830000}"/>
    <cellStyle name="SAPBEXresItemX 2 2 12 3" xfId="23729" xr:uid="{00000000-0005-0000-0000-000044830000}"/>
    <cellStyle name="SAPBEXresItemX 2 2 12 4" xfId="30165" xr:uid="{00000000-0005-0000-0000-000045830000}"/>
    <cellStyle name="SAPBEXresItemX 2 2 12 5" xfId="35473" xr:uid="{00000000-0005-0000-0000-000046830000}"/>
    <cellStyle name="SAPBEXresItemX 2 2 12 6" xfId="42484" xr:uid="{00000000-0005-0000-0000-000047830000}"/>
    <cellStyle name="SAPBEXresItemX 2 2 12 7" xfId="53004" xr:uid="{00000000-0005-0000-0000-000048830000}"/>
    <cellStyle name="SAPBEXresItemX 2 2 13" xfId="6256" xr:uid="{00000000-0005-0000-0000-000049830000}"/>
    <cellStyle name="SAPBEXresItemX 2 2 13 2" xfId="16103" xr:uid="{00000000-0005-0000-0000-00004A830000}"/>
    <cellStyle name="SAPBEXresItemX 2 2 13 2 2" xfId="39962" xr:uid="{00000000-0005-0000-0000-00004B830000}"/>
    <cellStyle name="SAPBEXresItemX 2 2 13 2 3" xfId="46880" xr:uid="{00000000-0005-0000-0000-00004C830000}"/>
    <cellStyle name="SAPBEXresItemX 2 2 13 2 4" xfId="50070" xr:uid="{00000000-0005-0000-0000-00004D830000}"/>
    <cellStyle name="SAPBEXresItemX 2 2 13 3" xfId="23112" xr:uid="{00000000-0005-0000-0000-00004E830000}"/>
    <cellStyle name="SAPBEXresItemX 2 2 13 4" xfId="29568" xr:uid="{00000000-0005-0000-0000-00004F830000}"/>
    <cellStyle name="SAPBEXresItemX 2 2 13 5" xfId="36351" xr:uid="{00000000-0005-0000-0000-000050830000}"/>
    <cellStyle name="SAPBEXresItemX 2 2 13 6" xfId="43334" xr:uid="{00000000-0005-0000-0000-000051830000}"/>
    <cellStyle name="SAPBEXresItemX 2 2 13 7" xfId="51802" xr:uid="{00000000-0005-0000-0000-000052830000}"/>
    <cellStyle name="SAPBEXresItemX 2 2 14" xfId="7099" xr:uid="{00000000-0005-0000-0000-000053830000}"/>
    <cellStyle name="SAPBEXresItemX 2 2 14 2" xfId="16889" xr:uid="{00000000-0005-0000-0000-000054830000}"/>
    <cellStyle name="SAPBEXresItemX 2 2 14 2 2" xfId="40078" xr:uid="{00000000-0005-0000-0000-000055830000}"/>
    <cellStyle name="SAPBEXresItemX 2 2 14 2 3" xfId="46996" xr:uid="{00000000-0005-0000-0000-000056830000}"/>
    <cellStyle name="SAPBEXresItemX 2 2 14 2 4" xfId="50788" xr:uid="{00000000-0005-0000-0000-000057830000}"/>
    <cellStyle name="SAPBEXresItemX 2 2 14 3" xfId="23853" xr:uid="{00000000-0005-0000-0000-000058830000}"/>
    <cellStyle name="SAPBEXresItemX 2 2 14 4" xfId="30288" xr:uid="{00000000-0005-0000-0000-000059830000}"/>
    <cellStyle name="SAPBEXresItemX 2 2 14 5" xfId="36493" xr:uid="{00000000-0005-0000-0000-00005A830000}"/>
    <cellStyle name="SAPBEXresItemX 2 2 14 6" xfId="43450" xr:uid="{00000000-0005-0000-0000-00005B830000}"/>
    <cellStyle name="SAPBEXresItemX 2 2 14 7" xfId="53091" xr:uid="{00000000-0005-0000-0000-00005C830000}"/>
    <cellStyle name="SAPBEXresItemX 2 2 15" xfId="6021" xr:uid="{00000000-0005-0000-0000-00005D830000}"/>
    <cellStyle name="SAPBEXresItemX 2 2 15 2" xfId="15871" xr:uid="{00000000-0005-0000-0000-00005E830000}"/>
    <cellStyle name="SAPBEXresItemX 2 2 15 2 2" xfId="39685" xr:uid="{00000000-0005-0000-0000-00005F830000}"/>
    <cellStyle name="SAPBEXresItemX 2 2 15 2 3" xfId="46603" xr:uid="{00000000-0005-0000-0000-000060830000}"/>
    <cellStyle name="SAPBEXresItemX 2 2 15 2 4" xfId="49500" xr:uid="{00000000-0005-0000-0000-000061830000}"/>
    <cellStyle name="SAPBEXresItemX 2 2 15 3" xfId="22893" xr:uid="{00000000-0005-0000-0000-000062830000}"/>
    <cellStyle name="SAPBEXresItemX 2 2 15 4" xfId="29354" xr:uid="{00000000-0005-0000-0000-000063830000}"/>
    <cellStyle name="SAPBEXresItemX 2 2 15 5" xfId="36058" xr:uid="{00000000-0005-0000-0000-000064830000}"/>
    <cellStyle name="SAPBEXresItemX 2 2 15 6" xfId="43057" xr:uid="{00000000-0005-0000-0000-000065830000}"/>
    <cellStyle name="SAPBEXresItemX 2 2 15 7" xfId="51048" xr:uid="{00000000-0005-0000-0000-000066830000}"/>
    <cellStyle name="SAPBEXresItemX 2 2 16" xfId="6370" xr:uid="{00000000-0005-0000-0000-000067830000}"/>
    <cellStyle name="SAPBEXresItemX 2 2 16 2" xfId="16215" xr:uid="{00000000-0005-0000-0000-000068830000}"/>
    <cellStyle name="SAPBEXresItemX 2 2 16 2 2" xfId="39612" xr:uid="{00000000-0005-0000-0000-000069830000}"/>
    <cellStyle name="SAPBEXresItemX 2 2 16 2 3" xfId="46530" xr:uid="{00000000-0005-0000-0000-00006A830000}"/>
    <cellStyle name="SAPBEXresItemX 2 2 16 2 4" xfId="52234" xr:uid="{00000000-0005-0000-0000-00006B830000}"/>
    <cellStyle name="SAPBEXresItemX 2 2 16 3" xfId="23222" xr:uid="{00000000-0005-0000-0000-00006C830000}"/>
    <cellStyle name="SAPBEXresItemX 2 2 16 4" xfId="29676" xr:uid="{00000000-0005-0000-0000-00006D830000}"/>
    <cellStyle name="SAPBEXresItemX 2 2 16 5" xfId="35985" xr:uid="{00000000-0005-0000-0000-00006E830000}"/>
    <cellStyle name="SAPBEXresItemX 2 2 16 6" xfId="42984" xr:uid="{00000000-0005-0000-0000-00006F830000}"/>
    <cellStyle name="SAPBEXresItemX 2 2 16 7" xfId="47831" xr:uid="{00000000-0005-0000-0000-000070830000}"/>
    <cellStyle name="SAPBEXresItemX 2 2 17" xfId="7190" xr:uid="{00000000-0005-0000-0000-000071830000}"/>
    <cellStyle name="SAPBEXresItemX 2 2 17 2" xfId="16979" xr:uid="{00000000-0005-0000-0000-000072830000}"/>
    <cellStyle name="SAPBEXresItemX 2 2 17 2 2" xfId="39240" xr:uid="{00000000-0005-0000-0000-000073830000}"/>
    <cellStyle name="SAPBEXresItemX 2 2 17 2 3" xfId="46158" xr:uid="{00000000-0005-0000-0000-000074830000}"/>
    <cellStyle name="SAPBEXresItemX 2 2 17 2 4" xfId="48470" xr:uid="{00000000-0005-0000-0000-000075830000}"/>
    <cellStyle name="SAPBEXresItemX 2 2 17 3" xfId="23942" xr:uid="{00000000-0005-0000-0000-000076830000}"/>
    <cellStyle name="SAPBEXresItemX 2 2 17 4" xfId="30376" xr:uid="{00000000-0005-0000-0000-000077830000}"/>
    <cellStyle name="SAPBEXresItemX 2 2 17 5" xfId="35604" xr:uid="{00000000-0005-0000-0000-000078830000}"/>
    <cellStyle name="SAPBEXresItemX 2 2 17 6" xfId="42612" xr:uid="{00000000-0005-0000-0000-000079830000}"/>
    <cellStyle name="SAPBEXresItemX 2 2 17 7" xfId="51183" xr:uid="{00000000-0005-0000-0000-00007A830000}"/>
    <cellStyle name="SAPBEXresItemX 2 2 18" xfId="6518" xr:uid="{00000000-0005-0000-0000-00007B830000}"/>
    <cellStyle name="SAPBEXresItemX 2 2 18 2" xfId="16361" xr:uid="{00000000-0005-0000-0000-00007C830000}"/>
    <cellStyle name="SAPBEXresItemX 2 2 18 2 2" xfId="39623" xr:uid="{00000000-0005-0000-0000-00007D830000}"/>
    <cellStyle name="SAPBEXresItemX 2 2 18 2 3" xfId="46541" xr:uid="{00000000-0005-0000-0000-00007E830000}"/>
    <cellStyle name="SAPBEXresItemX 2 2 18 2 4" xfId="51138" xr:uid="{00000000-0005-0000-0000-00007F830000}"/>
    <cellStyle name="SAPBEXresItemX 2 2 18 3" xfId="23368" xr:uid="{00000000-0005-0000-0000-000080830000}"/>
    <cellStyle name="SAPBEXresItemX 2 2 18 4" xfId="29818" xr:uid="{00000000-0005-0000-0000-000081830000}"/>
    <cellStyle name="SAPBEXresItemX 2 2 18 5" xfId="35996" xr:uid="{00000000-0005-0000-0000-000082830000}"/>
    <cellStyle name="SAPBEXresItemX 2 2 18 6" xfId="42995" xr:uid="{00000000-0005-0000-0000-000083830000}"/>
    <cellStyle name="SAPBEXresItemX 2 2 18 7" xfId="53064" xr:uid="{00000000-0005-0000-0000-000084830000}"/>
    <cellStyle name="SAPBEXresItemX 2 2 19" xfId="6998" xr:uid="{00000000-0005-0000-0000-000085830000}"/>
    <cellStyle name="SAPBEXresItemX 2 2 19 2" xfId="16788" xr:uid="{00000000-0005-0000-0000-000086830000}"/>
    <cellStyle name="SAPBEXresItemX 2 2 19 2 2" xfId="39659" xr:uid="{00000000-0005-0000-0000-000087830000}"/>
    <cellStyle name="SAPBEXresItemX 2 2 19 2 3" xfId="46577" xr:uid="{00000000-0005-0000-0000-000088830000}"/>
    <cellStyle name="SAPBEXresItemX 2 2 19 2 4" xfId="49353" xr:uid="{00000000-0005-0000-0000-000089830000}"/>
    <cellStyle name="SAPBEXresItemX 2 2 19 3" xfId="23756" xr:uid="{00000000-0005-0000-0000-00008A830000}"/>
    <cellStyle name="SAPBEXresItemX 2 2 19 4" xfId="30192" xr:uid="{00000000-0005-0000-0000-00008B830000}"/>
    <cellStyle name="SAPBEXresItemX 2 2 19 5" xfId="36032" xr:uid="{00000000-0005-0000-0000-00008C830000}"/>
    <cellStyle name="SAPBEXresItemX 2 2 19 6" xfId="43031" xr:uid="{00000000-0005-0000-0000-00008D830000}"/>
    <cellStyle name="SAPBEXresItemX 2 2 19 7" xfId="52052" xr:uid="{00000000-0005-0000-0000-00008E830000}"/>
    <cellStyle name="SAPBEXresItemX 2 2 2" xfId="2688" xr:uid="{00000000-0005-0000-0000-00008F830000}"/>
    <cellStyle name="SAPBEXresItemX 2 2 2 2" xfId="12921" xr:uid="{00000000-0005-0000-0000-000090830000}"/>
    <cellStyle name="SAPBEXresItemX 2 2 2 2 2" xfId="20324" xr:uid="{00000000-0005-0000-0000-000091830000}"/>
    <cellStyle name="SAPBEXresItemX 2 2 2 2 3" xfId="26934" xr:uid="{00000000-0005-0000-0000-000092830000}"/>
    <cellStyle name="SAPBEXresItemX 2 2 2 2 4" xfId="38041" xr:uid="{00000000-0005-0000-0000-000093830000}"/>
    <cellStyle name="SAPBEXresItemX 2 2 2 2 5" xfId="44968" xr:uid="{00000000-0005-0000-0000-000094830000}"/>
    <cellStyle name="SAPBEXresItemX 2 2 2 2 6" xfId="49854" xr:uid="{00000000-0005-0000-0000-000095830000}"/>
    <cellStyle name="SAPBEXresItemX 2 2 2 3" xfId="10513" xr:uid="{00000000-0005-0000-0000-000096830000}"/>
    <cellStyle name="SAPBEXresItemX 2 2 2 4" xfId="17613" xr:uid="{00000000-0005-0000-0000-000097830000}"/>
    <cellStyle name="SAPBEXresItemX 2 2 2 5" xfId="18786" xr:uid="{00000000-0005-0000-0000-000098830000}"/>
    <cellStyle name="SAPBEXresItemX 2 2 2 6" xfId="34376" xr:uid="{00000000-0005-0000-0000-000099830000}"/>
    <cellStyle name="SAPBEXresItemX 2 2 2 7" xfId="41422" xr:uid="{00000000-0005-0000-0000-00009A830000}"/>
    <cellStyle name="SAPBEXresItemX 2 2 2 8" xfId="53279" xr:uid="{00000000-0005-0000-0000-00009B830000}"/>
    <cellStyle name="SAPBEXresItemX 2 2 20" xfId="6272" xr:uid="{00000000-0005-0000-0000-00009C830000}"/>
    <cellStyle name="SAPBEXresItemX 2 2 20 2" xfId="16118" xr:uid="{00000000-0005-0000-0000-00009D830000}"/>
    <cellStyle name="SAPBEXresItemX 2 2 20 2 2" xfId="39584" xr:uid="{00000000-0005-0000-0000-00009E830000}"/>
    <cellStyle name="SAPBEXresItemX 2 2 20 2 3" xfId="46502" xr:uid="{00000000-0005-0000-0000-00009F830000}"/>
    <cellStyle name="SAPBEXresItemX 2 2 20 2 4" xfId="53068" xr:uid="{00000000-0005-0000-0000-0000A0830000}"/>
    <cellStyle name="SAPBEXresItemX 2 2 20 3" xfId="23127" xr:uid="{00000000-0005-0000-0000-0000A1830000}"/>
    <cellStyle name="SAPBEXresItemX 2 2 20 4" xfId="29582" xr:uid="{00000000-0005-0000-0000-0000A2830000}"/>
    <cellStyle name="SAPBEXresItemX 2 2 20 5" xfId="35957" xr:uid="{00000000-0005-0000-0000-0000A3830000}"/>
    <cellStyle name="SAPBEXresItemX 2 2 20 6" xfId="42956" xr:uid="{00000000-0005-0000-0000-0000A4830000}"/>
    <cellStyle name="SAPBEXresItemX 2 2 20 7" xfId="52567" xr:uid="{00000000-0005-0000-0000-0000A5830000}"/>
    <cellStyle name="SAPBEXresItemX 2 2 21" xfId="5683" xr:uid="{00000000-0005-0000-0000-0000A6830000}"/>
    <cellStyle name="SAPBEXresItemX 2 2 21 2" xfId="15538" xr:uid="{00000000-0005-0000-0000-0000A7830000}"/>
    <cellStyle name="SAPBEXresItemX 2 2 21 2 2" xfId="40533" xr:uid="{00000000-0005-0000-0000-0000A8830000}"/>
    <cellStyle name="SAPBEXresItemX 2 2 21 2 3" xfId="47451" xr:uid="{00000000-0005-0000-0000-0000A9830000}"/>
    <cellStyle name="SAPBEXresItemX 2 2 21 2 4" xfId="47542" xr:uid="{00000000-0005-0000-0000-0000AA830000}"/>
    <cellStyle name="SAPBEXresItemX 2 2 21 3" xfId="22568" xr:uid="{00000000-0005-0000-0000-0000AB830000}"/>
    <cellStyle name="SAPBEXresItemX 2 2 21 4" xfId="29029" xr:uid="{00000000-0005-0000-0000-0000AC830000}"/>
    <cellStyle name="SAPBEXresItemX 2 2 21 5" xfId="36949" xr:uid="{00000000-0005-0000-0000-0000AD830000}"/>
    <cellStyle name="SAPBEXresItemX 2 2 21 6" xfId="43905" xr:uid="{00000000-0005-0000-0000-0000AE830000}"/>
    <cellStyle name="SAPBEXresItemX 2 2 21 7" xfId="54124" xr:uid="{00000000-0005-0000-0000-0000AF830000}"/>
    <cellStyle name="SAPBEXresItemX 2 2 22" xfId="7620" xr:uid="{00000000-0005-0000-0000-0000B0830000}"/>
    <cellStyle name="SAPBEXresItemX 2 2 22 2" xfId="17405" xr:uid="{00000000-0005-0000-0000-0000B1830000}"/>
    <cellStyle name="SAPBEXresItemX 2 2 22 3" xfId="24365" xr:uid="{00000000-0005-0000-0000-0000B2830000}"/>
    <cellStyle name="SAPBEXresItemX 2 2 22 4" xfId="30793" xr:uid="{00000000-0005-0000-0000-0000B3830000}"/>
    <cellStyle name="SAPBEXresItemX 2 2 22 5" xfId="37203" xr:uid="{00000000-0005-0000-0000-0000B4830000}"/>
    <cellStyle name="SAPBEXresItemX 2 2 22 6" xfId="44149" xr:uid="{00000000-0005-0000-0000-0000B5830000}"/>
    <cellStyle name="SAPBEXresItemX 2 2 22 7" xfId="51636" xr:uid="{00000000-0005-0000-0000-0000B6830000}"/>
    <cellStyle name="SAPBEXresItemX 2 2 23" xfId="8540" xr:uid="{00000000-0005-0000-0000-0000B7830000}"/>
    <cellStyle name="SAPBEXresItemX 2 2 23 2" xfId="18324" xr:uid="{00000000-0005-0000-0000-0000B8830000}"/>
    <cellStyle name="SAPBEXresItemX 2 2 23 3" xfId="25260" xr:uid="{00000000-0005-0000-0000-0000B9830000}"/>
    <cellStyle name="SAPBEXresItemX 2 2 23 4" xfId="31673" xr:uid="{00000000-0005-0000-0000-0000BA830000}"/>
    <cellStyle name="SAPBEXresItemX 2 2 24" xfId="7686" xr:uid="{00000000-0005-0000-0000-0000BB830000}"/>
    <cellStyle name="SAPBEXresItemX 2 2 24 2" xfId="17471" xr:uid="{00000000-0005-0000-0000-0000BC830000}"/>
    <cellStyle name="SAPBEXresItemX 2 2 24 3" xfId="24428" xr:uid="{00000000-0005-0000-0000-0000BD830000}"/>
    <cellStyle name="SAPBEXresItemX 2 2 24 4" xfId="30854" xr:uid="{00000000-0005-0000-0000-0000BE830000}"/>
    <cellStyle name="SAPBEXresItemX 2 2 25" xfId="8679" xr:uid="{00000000-0005-0000-0000-0000BF830000}"/>
    <cellStyle name="SAPBEXresItemX 2 2 25 2" xfId="18463" xr:uid="{00000000-0005-0000-0000-0000C0830000}"/>
    <cellStyle name="SAPBEXresItemX 2 2 25 3" xfId="25398" xr:uid="{00000000-0005-0000-0000-0000C1830000}"/>
    <cellStyle name="SAPBEXresItemX 2 2 25 4" xfId="31811" xr:uid="{00000000-0005-0000-0000-0000C2830000}"/>
    <cellStyle name="SAPBEXresItemX 2 2 26" xfId="7722" xr:uid="{00000000-0005-0000-0000-0000C3830000}"/>
    <cellStyle name="SAPBEXresItemX 2 2 26 2" xfId="17507" xr:uid="{00000000-0005-0000-0000-0000C4830000}"/>
    <cellStyle name="SAPBEXresItemX 2 2 26 3" xfId="24464" xr:uid="{00000000-0005-0000-0000-0000C5830000}"/>
    <cellStyle name="SAPBEXresItemX 2 2 26 4" xfId="30890" xr:uid="{00000000-0005-0000-0000-0000C6830000}"/>
    <cellStyle name="SAPBEXresItemX 2 2 27" xfId="8589" xr:uid="{00000000-0005-0000-0000-0000C7830000}"/>
    <cellStyle name="SAPBEXresItemX 2 2 27 2" xfId="18373" xr:uid="{00000000-0005-0000-0000-0000C8830000}"/>
    <cellStyle name="SAPBEXresItemX 2 2 27 3" xfId="25308" xr:uid="{00000000-0005-0000-0000-0000C9830000}"/>
    <cellStyle name="SAPBEXresItemX 2 2 27 4" xfId="31721" xr:uid="{00000000-0005-0000-0000-0000CA830000}"/>
    <cellStyle name="SAPBEXresItemX 2 2 28" xfId="7852" xr:uid="{00000000-0005-0000-0000-0000CB830000}"/>
    <cellStyle name="SAPBEXresItemX 2 2 28 2" xfId="17636" xr:uid="{00000000-0005-0000-0000-0000CC830000}"/>
    <cellStyle name="SAPBEXresItemX 2 2 28 3" xfId="24590" xr:uid="{00000000-0005-0000-0000-0000CD830000}"/>
    <cellStyle name="SAPBEXresItemX 2 2 28 4" xfId="31013" xr:uid="{00000000-0005-0000-0000-0000CE830000}"/>
    <cellStyle name="SAPBEXresItemX 2 2 29" xfId="7878" xr:uid="{00000000-0005-0000-0000-0000CF830000}"/>
    <cellStyle name="SAPBEXresItemX 2 2 29 2" xfId="17662" xr:uid="{00000000-0005-0000-0000-0000D0830000}"/>
    <cellStyle name="SAPBEXresItemX 2 2 29 3" xfId="24615" xr:uid="{00000000-0005-0000-0000-0000D1830000}"/>
    <cellStyle name="SAPBEXresItemX 2 2 29 4" xfId="31038" xr:uid="{00000000-0005-0000-0000-0000D2830000}"/>
    <cellStyle name="SAPBEXresItemX 2 2 3" xfId="3906" xr:uid="{00000000-0005-0000-0000-0000D3830000}"/>
    <cellStyle name="SAPBEXresItemX 2 2 3 2" xfId="13793" xr:uid="{00000000-0005-0000-0000-0000D4830000}"/>
    <cellStyle name="SAPBEXresItemX 2 2 3 2 2" xfId="38153" xr:uid="{00000000-0005-0000-0000-0000D5830000}"/>
    <cellStyle name="SAPBEXresItemX 2 2 3 2 3" xfId="45077" xr:uid="{00000000-0005-0000-0000-0000D6830000}"/>
    <cellStyle name="SAPBEXresItemX 2 2 3 2 4" xfId="49202" xr:uid="{00000000-0005-0000-0000-0000D7830000}"/>
    <cellStyle name="SAPBEXresItemX 2 2 3 3" xfId="20902" xr:uid="{00000000-0005-0000-0000-0000D8830000}"/>
    <cellStyle name="SAPBEXresItemX 2 2 3 4" xfId="27398" xr:uid="{00000000-0005-0000-0000-0000D9830000}"/>
    <cellStyle name="SAPBEXresItemX 2 2 3 5" xfId="34487" xr:uid="{00000000-0005-0000-0000-0000DA830000}"/>
    <cellStyle name="SAPBEXresItemX 2 2 3 6" xfId="41531" xr:uid="{00000000-0005-0000-0000-0000DB830000}"/>
    <cellStyle name="SAPBEXresItemX 2 2 3 7" xfId="52904" xr:uid="{00000000-0005-0000-0000-0000DC830000}"/>
    <cellStyle name="SAPBEXresItemX 2 2 30" xfId="11713" xr:uid="{00000000-0005-0000-0000-0000DD830000}"/>
    <cellStyle name="SAPBEXresItemX 2 2 30 2" xfId="19172" xr:uid="{00000000-0005-0000-0000-0000DE830000}"/>
    <cellStyle name="SAPBEXresItemX 2 2 30 3" xfId="25804" xr:uid="{00000000-0005-0000-0000-0000DF830000}"/>
    <cellStyle name="SAPBEXresItemX 2 2 31" xfId="9446" xr:uid="{00000000-0005-0000-0000-0000E0830000}"/>
    <cellStyle name="SAPBEXresItemX 2 2 32" xfId="13249" xr:uid="{00000000-0005-0000-0000-0000E1830000}"/>
    <cellStyle name="SAPBEXresItemX 2 2 33" xfId="32250" xr:uid="{00000000-0005-0000-0000-0000E2830000}"/>
    <cellStyle name="SAPBEXresItemX 2 2 34" xfId="32055" xr:uid="{00000000-0005-0000-0000-0000E3830000}"/>
    <cellStyle name="SAPBEXresItemX 2 2 35" xfId="49745" xr:uid="{00000000-0005-0000-0000-0000E4830000}"/>
    <cellStyle name="SAPBEXresItemX 2 2 4" xfId="4085" xr:uid="{00000000-0005-0000-0000-0000E5830000}"/>
    <cellStyle name="SAPBEXresItemX 2 2 4 2" xfId="13972" xr:uid="{00000000-0005-0000-0000-0000E6830000}"/>
    <cellStyle name="SAPBEXresItemX 2 2 4 2 2" xfId="38021" xr:uid="{00000000-0005-0000-0000-0000E7830000}"/>
    <cellStyle name="SAPBEXresItemX 2 2 4 2 3" xfId="44948" xr:uid="{00000000-0005-0000-0000-0000E8830000}"/>
    <cellStyle name="SAPBEXresItemX 2 2 4 2 4" xfId="50049" xr:uid="{00000000-0005-0000-0000-0000E9830000}"/>
    <cellStyle name="SAPBEXresItemX 2 2 4 3" xfId="21068" xr:uid="{00000000-0005-0000-0000-0000EA830000}"/>
    <cellStyle name="SAPBEXresItemX 2 2 4 4" xfId="27559" xr:uid="{00000000-0005-0000-0000-0000EB830000}"/>
    <cellStyle name="SAPBEXresItemX 2 2 4 5" xfId="34356" xr:uid="{00000000-0005-0000-0000-0000EC830000}"/>
    <cellStyle name="SAPBEXresItemX 2 2 4 6" xfId="41402" xr:uid="{00000000-0005-0000-0000-0000ED830000}"/>
    <cellStyle name="SAPBEXresItemX 2 2 4 7" xfId="53550" xr:uid="{00000000-0005-0000-0000-0000EE830000}"/>
    <cellStyle name="SAPBEXresItemX 2 2 5" xfId="5078" xr:uid="{00000000-0005-0000-0000-0000EF830000}"/>
    <cellStyle name="SAPBEXresItemX 2 2 5 2" xfId="14935" xr:uid="{00000000-0005-0000-0000-0000F0830000}"/>
    <cellStyle name="SAPBEXresItemX 2 2 5 2 2" xfId="38076" xr:uid="{00000000-0005-0000-0000-0000F1830000}"/>
    <cellStyle name="SAPBEXresItemX 2 2 5 2 3" xfId="45002" xr:uid="{00000000-0005-0000-0000-0000F2830000}"/>
    <cellStyle name="SAPBEXresItemX 2 2 5 2 4" xfId="49425" xr:uid="{00000000-0005-0000-0000-0000F3830000}"/>
    <cellStyle name="SAPBEXresItemX 2 2 5 3" xfId="21980" xr:uid="{00000000-0005-0000-0000-0000F4830000}"/>
    <cellStyle name="SAPBEXresItemX 2 2 5 4" xfId="28443" xr:uid="{00000000-0005-0000-0000-0000F5830000}"/>
    <cellStyle name="SAPBEXresItemX 2 2 5 5" xfId="34411" xr:uid="{00000000-0005-0000-0000-0000F6830000}"/>
    <cellStyle name="SAPBEXresItemX 2 2 5 6" xfId="41456" xr:uid="{00000000-0005-0000-0000-0000F7830000}"/>
    <cellStyle name="SAPBEXresItemX 2 2 5 7" xfId="49025" xr:uid="{00000000-0005-0000-0000-0000F8830000}"/>
    <cellStyle name="SAPBEXresItemX 2 2 6" xfId="5208" xr:uid="{00000000-0005-0000-0000-0000F9830000}"/>
    <cellStyle name="SAPBEXresItemX 2 2 6 2" xfId="15065" xr:uid="{00000000-0005-0000-0000-0000FA830000}"/>
    <cellStyle name="SAPBEXresItemX 2 2 6 2 2" xfId="38297" xr:uid="{00000000-0005-0000-0000-0000FB830000}"/>
    <cellStyle name="SAPBEXresItemX 2 2 6 2 3" xfId="45215" xr:uid="{00000000-0005-0000-0000-0000FC830000}"/>
    <cellStyle name="SAPBEXresItemX 2 2 6 2 4" xfId="49820" xr:uid="{00000000-0005-0000-0000-0000FD830000}"/>
    <cellStyle name="SAPBEXresItemX 2 2 6 3" xfId="22107" xr:uid="{00000000-0005-0000-0000-0000FE830000}"/>
    <cellStyle name="SAPBEXresItemX 2 2 6 4" xfId="28570" xr:uid="{00000000-0005-0000-0000-0000FF830000}"/>
    <cellStyle name="SAPBEXresItemX 2 2 6 5" xfId="34631" xr:uid="{00000000-0005-0000-0000-000000840000}"/>
    <cellStyle name="SAPBEXresItemX 2 2 6 6" xfId="41669" xr:uid="{00000000-0005-0000-0000-000001840000}"/>
    <cellStyle name="SAPBEXresItemX 2 2 6 7" xfId="53533" xr:uid="{00000000-0005-0000-0000-000002840000}"/>
    <cellStyle name="SAPBEXresItemX 2 2 7" xfId="4798" xr:uid="{00000000-0005-0000-0000-000003840000}"/>
    <cellStyle name="SAPBEXresItemX 2 2 7 2" xfId="14660" xr:uid="{00000000-0005-0000-0000-000004840000}"/>
    <cellStyle name="SAPBEXresItemX 2 2 7 2 2" xfId="37607" xr:uid="{00000000-0005-0000-0000-000005840000}"/>
    <cellStyle name="SAPBEXresItemX 2 2 7 2 3" xfId="44551" xr:uid="{00000000-0005-0000-0000-000006840000}"/>
    <cellStyle name="SAPBEXresItemX 2 2 7 2 4" xfId="52846" xr:uid="{00000000-0005-0000-0000-000007840000}"/>
    <cellStyle name="SAPBEXresItemX 2 2 7 3" xfId="21709" xr:uid="{00000000-0005-0000-0000-000008840000}"/>
    <cellStyle name="SAPBEXresItemX 2 2 7 4" xfId="28177" xr:uid="{00000000-0005-0000-0000-000009840000}"/>
    <cellStyle name="SAPBEXresItemX 2 2 7 5" xfId="33866" xr:uid="{00000000-0005-0000-0000-00000A840000}"/>
    <cellStyle name="SAPBEXresItemX 2 2 7 6" xfId="41000" xr:uid="{00000000-0005-0000-0000-00000B840000}"/>
    <cellStyle name="SAPBEXresItemX 2 2 7 7" xfId="53655" xr:uid="{00000000-0005-0000-0000-00000C840000}"/>
    <cellStyle name="SAPBEXresItemX 2 2 8" xfId="4686" xr:uid="{00000000-0005-0000-0000-00000D840000}"/>
    <cellStyle name="SAPBEXresItemX 2 2 8 2" xfId="14548" xr:uid="{00000000-0005-0000-0000-00000E840000}"/>
    <cellStyle name="SAPBEXresItemX 2 2 8 2 2" xfId="38430" xr:uid="{00000000-0005-0000-0000-00000F840000}"/>
    <cellStyle name="SAPBEXresItemX 2 2 8 2 3" xfId="45348" xr:uid="{00000000-0005-0000-0000-000010840000}"/>
    <cellStyle name="SAPBEXresItemX 2 2 8 2 4" xfId="49764" xr:uid="{00000000-0005-0000-0000-000011840000}"/>
    <cellStyle name="SAPBEXresItemX 2 2 8 3" xfId="21600" xr:uid="{00000000-0005-0000-0000-000012840000}"/>
    <cellStyle name="SAPBEXresItemX 2 2 8 4" xfId="28070" xr:uid="{00000000-0005-0000-0000-000013840000}"/>
    <cellStyle name="SAPBEXresItemX 2 2 8 5" xfId="34764" xr:uid="{00000000-0005-0000-0000-000014840000}"/>
    <cellStyle name="SAPBEXresItemX 2 2 8 6" xfId="41802" xr:uid="{00000000-0005-0000-0000-000015840000}"/>
    <cellStyle name="SAPBEXresItemX 2 2 8 7" xfId="52544" xr:uid="{00000000-0005-0000-0000-000016840000}"/>
    <cellStyle name="SAPBEXresItemX 2 2 9" xfId="4743" xr:uid="{00000000-0005-0000-0000-000017840000}"/>
    <cellStyle name="SAPBEXresItemX 2 2 9 2" xfId="14605" xr:uid="{00000000-0005-0000-0000-000018840000}"/>
    <cellStyle name="SAPBEXresItemX 2 2 9 2 2" xfId="38505" xr:uid="{00000000-0005-0000-0000-000019840000}"/>
    <cellStyle name="SAPBEXresItemX 2 2 9 2 3" xfId="45423" xr:uid="{00000000-0005-0000-0000-00001A840000}"/>
    <cellStyle name="SAPBEXresItemX 2 2 9 2 4" xfId="48730" xr:uid="{00000000-0005-0000-0000-00001B840000}"/>
    <cellStyle name="SAPBEXresItemX 2 2 9 3" xfId="21654" xr:uid="{00000000-0005-0000-0000-00001C840000}"/>
    <cellStyle name="SAPBEXresItemX 2 2 9 4" xfId="28124" xr:uid="{00000000-0005-0000-0000-00001D840000}"/>
    <cellStyle name="SAPBEXresItemX 2 2 9 5" xfId="34839" xr:uid="{00000000-0005-0000-0000-00001E840000}"/>
    <cellStyle name="SAPBEXresItemX 2 2 9 6" xfId="41877" xr:uid="{00000000-0005-0000-0000-00001F840000}"/>
    <cellStyle name="SAPBEXresItemX 2 2 9 7" xfId="52024" xr:uid="{00000000-0005-0000-0000-000020840000}"/>
    <cellStyle name="SAPBEXresItemX 2 20" xfId="8099" xr:uid="{00000000-0005-0000-0000-000021840000}"/>
    <cellStyle name="SAPBEXresItemX 2 20 2" xfId="17883" xr:uid="{00000000-0005-0000-0000-000022840000}"/>
    <cellStyle name="SAPBEXresItemX 2 20 3" xfId="24829" xr:uid="{00000000-0005-0000-0000-000023840000}"/>
    <cellStyle name="SAPBEXresItemX 2 20 4" xfId="31249" xr:uid="{00000000-0005-0000-0000-000024840000}"/>
    <cellStyle name="SAPBEXresItemX 2 21" xfId="8275" xr:uid="{00000000-0005-0000-0000-000025840000}"/>
    <cellStyle name="SAPBEXresItemX 2 21 2" xfId="18059" xr:uid="{00000000-0005-0000-0000-000026840000}"/>
    <cellStyle name="SAPBEXresItemX 2 21 3" xfId="25002" xr:uid="{00000000-0005-0000-0000-000027840000}"/>
    <cellStyle name="SAPBEXresItemX 2 21 4" xfId="31418" xr:uid="{00000000-0005-0000-0000-000028840000}"/>
    <cellStyle name="SAPBEXresItemX 2 22" xfId="11601" xr:uid="{00000000-0005-0000-0000-000029840000}"/>
    <cellStyle name="SAPBEXresItemX 2 22 2" xfId="19060" xr:uid="{00000000-0005-0000-0000-00002A840000}"/>
    <cellStyle name="SAPBEXresItemX 2 22 3" xfId="25692" xr:uid="{00000000-0005-0000-0000-00002B840000}"/>
    <cellStyle name="SAPBEXresItemX 2 23" xfId="9316" xr:uid="{00000000-0005-0000-0000-00002C840000}"/>
    <cellStyle name="SAPBEXresItemX 2 24" xfId="11466" xr:uid="{00000000-0005-0000-0000-00002D840000}"/>
    <cellStyle name="SAPBEXresItemX 2 25" xfId="49288" xr:uid="{00000000-0005-0000-0000-00002E840000}"/>
    <cellStyle name="SAPBEXresItemX 2 3" xfId="954" xr:uid="{00000000-0005-0000-0000-00002F840000}"/>
    <cellStyle name="SAPBEXresItemX 2 3 2" xfId="2588" xr:uid="{00000000-0005-0000-0000-000030840000}"/>
    <cellStyle name="SAPBEXresItemX 2 3 2 2" xfId="12823" xr:uid="{00000000-0005-0000-0000-000031840000}"/>
    <cellStyle name="SAPBEXresItemX 2 3 2 2 2" xfId="20229" xr:uid="{00000000-0005-0000-0000-000032840000}"/>
    <cellStyle name="SAPBEXresItemX 2 3 2 2 3" xfId="26840" xr:uid="{00000000-0005-0000-0000-000033840000}"/>
    <cellStyle name="SAPBEXresItemX 2 3 2 3" xfId="10660" xr:uid="{00000000-0005-0000-0000-000034840000}"/>
    <cellStyle name="SAPBEXresItemX 2 3 2 4" xfId="9152" xr:uid="{00000000-0005-0000-0000-000035840000}"/>
    <cellStyle name="SAPBEXresItemX 2 3 2 5" xfId="25534" xr:uid="{00000000-0005-0000-0000-000036840000}"/>
    <cellStyle name="SAPBEXresItemX 2 3 2 6" xfId="38359" xr:uid="{00000000-0005-0000-0000-000037840000}"/>
    <cellStyle name="SAPBEXresItemX 2 3 2 7" xfId="45277" xr:uid="{00000000-0005-0000-0000-000038840000}"/>
    <cellStyle name="SAPBEXresItemX 2 3 2 8" xfId="49652" xr:uid="{00000000-0005-0000-0000-000039840000}"/>
    <cellStyle name="SAPBEXresItemX 2 3 3" xfId="11833" xr:uid="{00000000-0005-0000-0000-00003A840000}"/>
    <cellStyle name="SAPBEXresItemX 2 3 3 2" xfId="19292" xr:uid="{00000000-0005-0000-0000-00003B840000}"/>
    <cellStyle name="SAPBEXresItemX 2 3 3 3" xfId="25924" xr:uid="{00000000-0005-0000-0000-00003C840000}"/>
    <cellStyle name="SAPBEXresItemX 2 3 4" xfId="9654" xr:uid="{00000000-0005-0000-0000-00003D840000}"/>
    <cellStyle name="SAPBEXresItemX 2 3 5" xfId="9972" xr:uid="{00000000-0005-0000-0000-00003E840000}"/>
    <cellStyle name="SAPBEXresItemX 2 3 6" xfId="34693" xr:uid="{00000000-0005-0000-0000-00003F840000}"/>
    <cellStyle name="SAPBEXresItemX 2 3 7" xfId="41731" xr:uid="{00000000-0005-0000-0000-000040840000}"/>
    <cellStyle name="SAPBEXresItemX 2 3 8" xfId="52679" xr:uid="{00000000-0005-0000-0000-000041840000}"/>
    <cellStyle name="SAPBEXresItemX 2 4" xfId="1229" xr:uid="{00000000-0005-0000-0000-000042840000}"/>
    <cellStyle name="SAPBEXresItemX 2 4 2" xfId="10858" xr:uid="{00000000-0005-0000-0000-000043840000}"/>
    <cellStyle name="SAPBEXresItemX 2 4 2 2" xfId="13715" xr:uid="{00000000-0005-0000-0000-000044840000}"/>
    <cellStyle name="SAPBEXresItemX 2 4 2 3" xfId="37258" xr:uid="{00000000-0005-0000-0000-000045840000}"/>
    <cellStyle name="SAPBEXresItemX 2 4 2 4" xfId="44204" xr:uid="{00000000-0005-0000-0000-000046840000}"/>
    <cellStyle name="SAPBEXresItemX 2 4 2 5" xfId="51687" xr:uid="{00000000-0005-0000-0000-000047840000}"/>
    <cellStyle name="SAPBEXresItemX 2 4 3" xfId="12008" xr:uid="{00000000-0005-0000-0000-000048840000}"/>
    <cellStyle name="SAPBEXresItemX 2 4 3 2" xfId="19467" xr:uid="{00000000-0005-0000-0000-000049840000}"/>
    <cellStyle name="SAPBEXresItemX 2 4 3 3" xfId="26094" xr:uid="{00000000-0005-0000-0000-00004A840000}"/>
    <cellStyle name="SAPBEXresItemX 2 4 4" xfId="9897" xr:uid="{00000000-0005-0000-0000-00004B840000}"/>
    <cellStyle name="SAPBEXresItemX 2 4 5" xfId="16639" xr:uid="{00000000-0005-0000-0000-00004C840000}"/>
    <cellStyle name="SAPBEXresItemX 2 4 6" xfId="33510" xr:uid="{00000000-0005-0000-0000-00004D840000}"/>
    <cellStyle name="SAPBEXresItemX 2 4 7" xfId="40646" xr:uid="{00000000-0005-0000-0000-00004E840000}"/>
    <cellStyle name="SAPBEXresItemX 2 4 8" xfId="53908" xr:uid="{00000000-0005-0000-0000-00004F840000}"/>
    <cellStyle name="SAPBEXresItemX 2 5" xfId="1129" xr:uid="{00000000-0005-0000-0000-000050840000}"/>
    <cellStyle name="SAPBEXresItemX 2 5 2" xfId="10113" xr:uid="{00000000-0005-0000-0000-000051840000}"/>
    <cellStyle name="SAPBEXresItemX 2 5 2 2" xfId="8893" xr:uid="{00000000-0005-0000-0000-000052840000}"/>
    <cellStyle name="SAPBEXresItemX 2 5 2 3" xfId="38780" xr:uid="{00000000-0005-0000-0000-000053840000}"/>
    <cellStyle name="SAPBEXresItemX 2 5 2 4" xfId="45698" xr:uid="{00000000-0005-0000-0000-000054840000}"/>
    <cellStyle name="SAPBEXresItemX 2 5 2 5" xfId="49870" xr:uid="{00000000-0005-0000-0000-000055840000}"/>
    <cellStyle name="SAPBEXresItemX 2 5 3" xfId="10759" xr:uid="{00000000-0005-0000-0000-000056840000}"/>
    <cellStyle name="SAPBEXresItemX 2 5 3 2" xfId="9238" xr:uid="{00000000-0005-0000-0000-000057840000}"/>
    <cellStyle name="SAPBEXresItemX 2 5 4" xfId="11915" xr:uid="{00000000-0005-0000-0000-000058840000}"/>
    <cellStyle name="SAPBEXresItemX 2 5 4 2" xfId="19374" xr:uid="{00000000-0005-0000-0000-000059840000}"/>
    <cellStyle name="SAPBEXresItemX 2 5 4 3" xfId="26002" xr:uid="{00000000-0005-0000-0000-00005A840000}"/>
    <cellStyle name="SAPBEXresItemX 2 5 5" xfId="9797" xr:uid="{00000000-0005-0000-0000-00005B840000}"/>
    <cellStyle name="SAPBEXresItemX 2 5 6" xfId="11184" xr:uid="{00000000-0005-0000-0000-00005C840000}"/>
    <cellStyle name="SAPBEXresItemX 2 5 7" xfId="35115" xr:uid="{00000000-0005-0000-0000-00005D840000}"/>
    <cellStyle name="SAPBEXresItemX 2 5 8" xfId="42152" xr:uid="{00000000-0005-0000-0000-00005E840000}"/>
    <cellStyle name="SAPBEXresItemX 2 5 9" xfId="51302" xr:uid="{00000000-0005-0000-0000-00005F840000}"/>
    <cellStyle name="SAPBEXresItemX 2 6" xfId="1543" xr:uid="{00000000-0005-0000-0000-000060840000}"/>
    <cellStyle name="SAPBEXresItemX 2 6 2" xfId="12202" xr:uid="{00000000-0005-0000-0000-000061840000}"/>
    <cellStyle name="SAPBEXresItemX 2 6 2 2" xfId="19661" xr:uid="{00000000-0005-0000-0000-000062840000}"/>
    <cellStyle name="SAPBEXresItemX 2 6 2 3" xfId="26284" xr:uid="{00000000-0005-0000-0000-000063840000}"/>
    <cellStyle name="SAPBEXresItemX 2 6 2 4" xfId="38851" xr:uid="{00000000-0005-0000-0000-000064840000}"/>
    <cellStyle name="SAPBEXresItemX 2 6 2 5" xfId="45769" xr:uid="{00000000-0005-0000-0000-000065840000}"/>
    <cellStyle name="SAPBEXresItemX 2 6 2 6" xfId="50181" xr:uid="{00000000-0005-0000-0000-000066840000}"/>
    <cellStyle name="SAPBEXresItemX 2 6 3" xfId="11095" xr:uid="{00000000-0005-0000-0000-000067840000}"/>
    <cellStyle name="SAPBEXresItemX 2 6 4" xfId="18747" xr:uid="{00000000-0005-0000-0000-000068840000}"/>
    <cellStyle name="SAPBEXresItemX 2 6 5" xfId="35187" xr:uid="{00000000-0005-0000-0000-000069840000}"/>
    <cellStyle name="SAPBEXresItemX 2 6 6" xfId="42223" xr:uid="{00000000-0005-0000-0000-00006A840000}"/>
    <cellStyle name="SAPBEXresItemX 2 6 7" xfId="50395" xr:uid="{00000000-0005-0000-0000-00006B840000}"/>
    <cellStyle name="SAPBEXresItemX 2 7" xfId="1970" xr:uid="{00000000-0005-0000-0000-00006C840000}"/>
    <cellStyle name="SAPBEXresItemX 2 7 2" xfId="12322" xr:uid="{00000000-0005-0000-0000-00006D840000}"/>
    <cellStyle name="SAPBEXresItemX 2 7 2 2" xfId="19781" xr:uid="{00000000-0005-0000-0000-00006E840000}"/>
    <cellStyle name="SAPBEXresItemX 2 7 2 3" xfId="26404" xr:uid="{00000000-0005-0000-0000-00006F840000}"/>
    <cellStyle name="SAPBEXresItemX 2 7 2 4" xfId="39380" xr:uid="{00000000-0005-0000-0000-000070840000}"/>
    <cellStyle name="SAPBEXresItemX 2 7 2 5" xfId="46298" xr:uid="{00000000-0005-0000-0000-000071840000}"/>
    <cellStyle name="SAPBEXresItemX 2 7 2 6" xfId="52458" xr:uid="{00000000-0005-0000-0000-000072840000}"/>
    <cellStyle name="SAPBEXresItemX 2 7 3" xfId="11392" xr:uid="{00000000-0005-0000-0000-000073840000}"/>
    <cellStyle name="SAPBEXresItemX 2 7 4" xfId="18925" xr:uid="{00000000-0005-0000-0000-000074840000}"/>
    <cellStyle name="SAPBEXresItemX 2 7 5" xfId="35746" xr:uid="{00000000-0005-0000-0000-000075840000}"/>
    <cellStyle name="SAPBEXresItemX 2 7 6" xfId="42752" xr:uid="{00000000-0005-0000-0000-000076840000}"/>
    <cellStyle name="SAPBEXresItemX 2 7 7" xfId="54519" xr:uid="{00000000-0005-0000-0000-000077840000}"/>
    <cellStyle name="SAPBEXresItemX 2 8" xfId="2182" xr:uid="{00000000-0005-0000-0000-000078840000}"/>
    <cellStyle name="SAPBEXresItemX 2 8 2" xfId="12446" xr:uid="{00000000-0005-0000-0000-000079840000}"/>
    <cellStyle name="SAPBEXresItemX 2 8 2 2" xfId="19902" xr:uid="{00000000-0005-0000-0000-00007A840000}"/>
    <cellStyle name="SAPBEXresItemX 2 8 2 3" xfId="26524" xr:uid="{00000000-0005-0000-0000-00007B840000}"/>
    <cellStyle name="SAPBEXresItemX 2 8 2 4" xfId="40406" xr:uid="{00000000-0005-0000-0000-00007C840000}"/>
    <cellStyle name="SAPBEXresItemX 2 8 2 5" xfId="47324" xr:uid="{00000000-0005-0000-0000-00007D840000}"/>
    <cellStyle name="SAPBEXresItemX 2 8 2 6" xfId="48007" xr:uid="{00000000-0005-0000-0000-00007E840000}"/>
    <cellStyle name="SAPBEXresItemX 2 8 3" xfId="10378" xr:uid="{00000000-0005-0000-0000-00007F840000}"/>
    <cellStyle name="SAPBEXresItemX 2 8 4" xfId="13201" xr:uid="{00000000-0005-0000-0000-000080840000}"/>
    <cellStyle name="SAPBEXresItemX 2 8 5" xfId="9031" xr:uid="{00000000-0005-0000-0000-000081840000}"/>
    <cellStyle name="SAPBEXresItemX 2 8 6" xfId="36822" xr:uid="{00000000-0005-0000-0000-000082840000}"/>
    <cellStyle name="SAPBEXresItemX 2 8 7" xfId="43778" xr:uid="{00000000-0005-0000-0000-000083840000}"/>
    <cellStyle name="SAPBEXresItemX 2 8 8" xfId="53306" xr:uid="{00000000-0005-0000-0000-000084840000}"/>
    <cellStyle name="SAPBEXresItemX 2 9" xfId="2336" xr:uid="{00000000-0005-0000-0000-000085840000}"/>
    <cellStyle name="SAPBEXresItemX 2 9 2" xfId="12589" xr:uid="{00000000-0005-0000-0000-000086840000}"/>
    <cellStyle name="SAPBEXresItemX 2 9 3" xfId="20026" xr:uid="{00000000-0005-0000-0000-000087840000}"/>
    <cellStyle name="SAPBEXresItemX 2 9 4" xfId="26644" xr:uid="{00000000-0005-0000-0000-000088840000}"/>
    <cellStyle name="SAPBEXresItemX 2 9 5" xfId="37076" xr:uid="{00000000-0005-0000-0000-000089840000}"/>
    <cellStyle name="SAPBEXresItemX 2 9 6" xfId="44022" xr:uid="{00000000-0005-0000-0000-00008A840000}"/>
    <cellStyle name="SAPBEXresItemX 2 9 7" xfId="52184" xr:uid="{00000000-0005-0000-0000-00008B840000}"/>
    <cellStyle name="SAPBEXresItemX 20" xfId="5644" xr:uid="{00000000-0005-0000-0000-00008C840000}"/>
    <cellStyle name="SAPBEXresItemX 20 2" xfId="15499" xr:uid="{00000000-0005-0000-0000-00008D840000}"/>
    <cellStyle name="SAPBEXresItemX 20 3" xfId="22531" xr:uid="{00000000-0005-0000-0000-00008E840000}"/>
    <cellStyle name="SAPBEXresItemX 20 4" xfId="28992" xr:uid="{00000000-0005-0000-0000-00008F840000}"/>
    <cellStyle name="SAPBEXresItemX 21" xfId="7253" xr:uid="{00000000-0005-0000-0000-000090840000}"/>
    <cellStyle name="SAPBEXresItemX 21 2" xfId="17041" xr:uid="{00000000-0005-0000-0000-000091840000}"/>
    <cellStyle name="SAPBEXresItemX 21 3" xfId="24003" xr:uid="{00000000-0005-0000-0000-000092840000}"/>
    <cellStyle name="SAPBEXresItemX 21 4" xfId="30435" xr:uid="{00000000-0005-0000-0000-000093840000}"/>
    <cellStyle name="SAPBEXresItemX 22" xfId="6440" xr:uid="{00000000-0005-0000-0000-000094840000}"/>
    <cellStyle name="SAPBEXresItemX 22 2" xfId="16284" xr:uid="{00000000-0005-0000-0000-000095840000}"/>
    <cellStyle name="SAPBEXresItemX 22 3" xfId="23292" xr:uid="{00000000-0005-0000-0000-000096840000}"/>
    <cellStyle name="SAPBEXresItemX 22 4" xfId="29743" xr:uid="{00000000-0005-0000-0000-000097840000}"/>
    <cellStyle name="SAPBEXresItemX 23" xfId="8287" xr:uid="{00000000-0005-0000-0000-000098840000}"/>
    <cellStyle name="SAPBEXresItemX 23 2" xfId="18071" xr:uid="{00000000-0005-0000-0000-000099840000}"/>
    <cellStyle name="SAPBEXresItemX 23 3" xfId="25014" xr:uid="{00000000-0005-0000-0000-00009A840000}"/>
    <cellStyle name="SAPBEXresItemX 23 4" xfId="31430" xr:uid="{00000000-0005-0000-0000-00009B840000}"/>
    <cellStyle name="SAPBEXresItemX 24" xfId="8272" xr:uid="{00000000-0005-0000-0000-00009C840000}"/>
    <cellStyle name="SAPBEXresItemX 24 2" xfId="18056" xr:uid="{00000000-0005-0000-0000-00009D840000}"/>
    <cellStyle name="SAPBEXresItemX 24 3" xfId="24999" xr:uid="{00000000-0005-0000-0000-00009E840000}"/>
    <cellStyle name="SAPBEXresItemX 24 4" xfId="31415" xr:uid="{00000000-0005-0000-0000-00009F840000}"/>
    <cellStyle name="SAPBEXresItemX 25" xfId="9129" xr:uid="{00000000-0005-0000-0000-0000A0840000}"/>
    <cellStyle name="SAPBEXresItemX 26" xfId="16625" xr:uid="{00000000-0005-0000-0000-0000A1840000}"/>
    <cellStyle name="SAPBEXresItemX 27" xfId="54071" xr:uid="{00000000-0005-0000-0000-0000A2840000}"/>
    <cellStyle name="SAPBEXresItemX 3" xfId="518" xr:uid="{00000000-0005-0000-0000-0000A3840000}"/>
    <cellStyle name="SAPBEXresItemX 3 10" xfId="2503" xr:uid="{00000000-0005-0000-0000-0000A4840000}"/>
    <cellStyle name="SAPBEXresItemX 3 10 2" xfId="12742" xr:uid="{00000000-0005-0000-0000-0000A5840000}"/>
    <cellStyle name="SAPBEXresItemX 3 10 3" xfId="20151" xr:uid="{00000000-0005-0000-0000-0000A6840000}"/>
    <cellStyle name="SAPBEXresItemX 3 10 4" xfId="26765" xr:uid="{00000000-0005-0000-0000-0000A7840000}"/>
    <cellStyle name="SAPBEXresItemX 3 11" xfId="3509" xr:uid="{00000000-0005-0000-0000-0000A8840000}"/>
    <cellStyle name="SAPBEXresItemX 3 11 2" xfId="13458" xr:uid="{00000000-0005-0000-0000-0000A9840000}"/>
    <cellStyle name="SAPBEXresItemX 3 11 3" xfId="20627" xr:uid="{00000000-0005-0000-0000-0000AA840000}"/>
    <cellStyle name="SAPBEXresItemX 3 11 4" xfId="27134" xr:uid="{00000000-0005-0000-0000-0000AB840000}"/>
    <cellStyle name="SAPBEXresItemX 3 12" xfId="3678" xr:uid="{00000000-0005-0000-0000-0000AC840000}"/>
    <cellStyle name="SAPBEXresItemX 3 12 2" xfId="13603" xr:uid="{00000000-0005-0000-0000-0000AD840000}"/>
    <cellStyle name="SAPBEXresItemX 3 12 3" xfId="20764" xr:uid="{00000000-0005-0000-0000-0000AE840000}"/>
    <cellStyle name="SAPBEXresItemX 3 12 4" xfId="27263" xr:uid="{00000000-0005-0000-0000-0000AF840000}"/>
    <cellStyle name="SAPBEXresItemX 3 13" xfId="4418" xr:uid="{00000000-0005-0000-0000-0000B0840000}"/>
    <cellStyle name="SAPBEXresItemX 3 13 2" xfId="14280" xr:uid="{00000000-0005-0000-0000-0000B1840000}"/>
    <cellStyle name="SAPBEXresItemX 3 13 3" xfId="21340" xr:uid="{00000000-0005-0000-0000-0000B2840000}"/>
    <cellStyle name="SAPBEXresItemX 3 13 4" xfId="27814" xr:uid="{00000000-0005-0000-0000-0000B3840000}"/>
    <cellStyle name="SAPBEXresItemX 3 14" xfId="4528" xr:uid="{00000000-0005-0000-0000-0000B4840000}"/>
    <cellStyle name="SAPBEXresItemX 3 14 2" xfId="14390" xr:uid="{00000000-0005-0000-0000-0000B5840000}"/>
    <cellStyle name="SAPBEXresItemX 3 14 3" xfId="21446" xr:uid="{00000000-0005-0000-0000-0000B6840000}"/>
    <cellStyle name="SAPBEXresItemX 3 14 4" xfId="27918" xr:uid="{00000000-0005-0000-0000-0000B7840000}"/>
    <cellStyle name="SAPBEXresItemX 3 15" xfId="5386" xr:uid="{00000000-0005-0000-0000-0000B8840000}"/>
    <cellStyle name="SAPBEXresItemX 3 15 2" xfId="15243" xr:uid="{00000000-0005-0000-0000-0000B9840000}"/>
    <cellStyle name="SAPBEXresItemX 3 15 3" xfId="22284" xr:uid="{00000000-0005-0000-0000-0000BA840000}"/>
    <cellStyle name="SAPBEXresItemX 3 15 4" xfId="28746" xr:uid="{00000000-0005-0000-0000-0000BB840000}"/>
    <cellStyle name="SAPBEXresItemX 3 16" xfId="4757" xr:uid="{00000000-0005-0000-0000-0000BC840000}"/>
    <cellStyle name="SAPBEXresItemX 3 16 2" xfId="14619" xr:uid="{00000000-0005-0000-0000-0000BD840000}"/>
    <cellStyle name="SAPBEXresItemX 3 16 3" xfId="21668" xr:uid="{00000000-0005-0000-0000-0000BE840000}"/>
    <cellStyle name="SAPBEXresItemX 3 16 4" xfId="28138" xr:uid="{00000000-0005-0000-0000-0000BF840000}"/>
    <cellStyle name="SAPBEXresItemX 3 17" xfId="5770" xr:uid="{00000000-0005-0000-0000-0000C0840000}"/>
    <cellStyle name="SAPBEXresItemX 3 17 2" xfId="15624" xr:uid="{00000000-0005-0000-0000-0000C1840000}"/>
    <cellStyle name="SAPBEXresItemX 3 17 3" xfId="22652" xr:uid="{00000000-0005-0000-0000-0000C2840000}"/>
    <cellStyle name="SAPBEXresItemX 3 17 4" xfId="29113" xr:uid="{00000000-0005-0000-0000-0000C3840000}"/>
    <cellStyle name="SAPBEXresItemX 3 18" xfId="7109" xr:uid="{00000000-0005-0000-0000-0000C4840000}"/>
    <cellStyle name="SAPBEXresItemX 3 18 2" xfId="16899" xr:uid="{00000000-0005-0000-0000-0000C5840000}"/>
    <cellStyle name="SAPBEXresItemX 3 18 3" xfId="23863" xr:uid="{00000000-0005-0000-0000-0000C6840000}"/>
    <cellStyle name="SAPBEXresItemX 3 18 4" xfId="30298" xr:uid="{00000000-0005-0000-0000-0000C7840000}"/>
    <cellStyle name="SAPBEXresItemX 3 19" xfId="7248" xr:uid="{00000000-0005-0000-0000-0000C8840000}"/>
    <cellStyle name="SAPBEXresItemX 3 19 2" xfId="17037" xr:uid="{00000000-0005-0000-0000-0000C9840000}"/>
    <cellStyle name="SAPBEXresItemX 3 19 3" xfId="23998" xr:uid="{00000000-0005-0000-0000-0000CA840000}"/>
    <cellStyle name="SAPBEXresItemX 3 19 4" xfId="30431" xr:uid="{00000000-0005-0000-0000-0000CB840000}"/>
    <cellStyle name="SAPBEXresItemX 3 2" xfId="695" xr:uid="{00000000-0005-0000-0000-0000CC840000}"/>
    <cellStyle name="SAPBEXresItemX 3 2 10" xfId="4584" xr:uid="{00000000-0005-0000-0000-0000CD840000}"/>
    <cellStyle name="SAPBEXresItemX 3 2 10 2" xfId="14446" xr:uid="{00000000-0005-0000-0000-0000CE840000}"/>
    <cellStyle name="SAPBEXresItemX 3 2 10 2 2" xfId="38552" xr:uid="{00000000-0005-0000-0000-0000CF840000}"/>
    <cellStyle name="SAPBEXresItemX 3 2 10 2 3" xfId="45470" xr:uid="{00000000-0005-0000-0000-0000D0840000}"/>
    <cellStyle name="SAPBEXresItemX 3 2 10 2 4" xfId="48160" xr:uid="{00000000-0005-0000-0000-0000D1840000}"/>
    <cellStyle name="SAPBEXresItemX 3 2 10 3" xfId="21501" xr:uid="{00000000-0005-0000-0000-0000D2840000}"/>
    <cellStyle name="SAPBEXresItemX 3 2 10 4" xfId="27972" xr:uid="{00000000-0005-0000-0000-0000D3840000}"/>
    <cellStyle name="SAPBEXresItemX 3 2 10 5" xfId="34886" xr:uid="{00000000-0005-0000-0000-0000D4840000}"/>
    <cellStyle name="SAPBEXresItemX 3 2 10 6" xfId="41924" xr:uid="{00000000-0005-0000-0000-0000D5840000}"/>
    <cellStyle name="SAPBEXresItemX 3 2 10 7" xfId="51604" xr:uid="{00000000-0005-0000-0000-0000D6840000}"/>
    <cellStyle name="SAPBEXresItemX 3 2 11" xfId="6600" xr:uid="{00000000-0005-0000-0000-0000D7840000}"/>
    <cellStyle name="SAPBEXresItemX 3 2 11 2" xfId="16443" xr:uid="{00000000-0005-0000-0000-0000D8840000}"/>
    <cellStyle name="SAPBEXresItemX 3 2 11 2 2" xfId="39004" xr:uid="{00000000-0005-0000-0000-0000D9840000}"/>
    <cellStyle name="SAPBEXresItemX 3 2 11 2 3" xfId="45922" xr:uid="{00000000-0005-0000-0000-0000DA840000}"/>
    <cellStyle name="SAPBEXresItemX 3 2 11 2 4" xfId="49850" xr:uid="{00000000-0005-0000-0000-0000DB840000}"/>
    <cellStyle name="SAPBEXresItemX 3 2 11 3" xfId="23447" xr:uid="{00000000-0005-0000-0000-0000DC840000}"/>
    <cellStyle name="SAPBEXresItemX 3 2 11 4" xfId="29896" xr:uid="{00000000-0005-0000-0000-0000DD840000}"/>
    <cellStyle name="SAPBEXresItemX 3 2 11 5" xfId="35341" xr:uid="{00000000-0005-0000-0000-0000DE840000}"/>
    <cellStyle name="SAPBEXresItemX 3 2 11 6" xfId="42376" xr:uid="{00000000-0005-0000-0000-0000DF840000}"/>
    <cellStyle name="SAPBEXresItemX 3 2 11 7" xfId="53369" xr:uid="{00000000-0005-0000-0000-0000E0840000}"/>
    <cellStyle name="SAPBEXresItemX 3 2 12" xfId="5517" xr:uid="{00000000-0005-0000-0000-0000E1840000}"/>
    <cellStyle name="SAPBEXresItemX 3 2 12 2" xfId="15373" xr:uid="{00000000-0005-0000-0000-0000E2840000}"/>
    <cellStyle name="SAPBEXresItemX 3 2 12 2 2" xfId="38879" xr:uid="{00000000-0005-0000-0000-0000E3840000}"/>
    <cellStyle name="SAPBEXresItemX 3 2 12 2 3" xfId="45797" xr:uid="{00000000-0005-0000-0000-0000E4840000}"/>
    <cellStyle name="SAPBEXresItemX 3 2 12 2 4" xfId="51516" xr:uid="{00000000-0005-0000-0000-0000E5840000}"/>
    <cellStyle name="SAPBEXresItemX 3 2 12 3" xfId="22409" xr:uid="{00000000-0005-0000-0000-0000E6840000}"/>
    <cellStyle name="SAPBEXresItemX 3 2 12 4" xfId="28871" xr:uid="{00000000-0005-0000-0000-0000E7840000}"/>
    <cellStyle name="SAPBEXresItemX 3 2 12 5" xfId="35215" xr:uid="{00000000-0005-0000-0000-0000E8840000}"/>
    <cellStyle name="SAPBEXresItemX 3 2 12 6" xfId="42251" xr:uid="{00000000-0005-0000-0000-0000E9840000}"/>
    <cellStyle name="SAPBEXresItemX 3 2 12 7" xfId="49103" xr:uid="{00000000-0005-0000-0000-0000EA840000}"/>
    <cellStyle name="SAPBEXresItemX 3 2 13" xfId="6495" xr:uid="{00000000-0005-0000-0000-0000EB840000}"/>
    <cellStyle name="SAPBEXresItemX 3 2 13 2" xfId="16338" xr:uid="{00000000-0005-0000-0000-0000EC840000}"/>
    <cellStyle name="SAPBEXresItemX 3 2 13 2 2" xfId="39872" xr:uid="{00000000-0005-0000-0000-0000ED840000}"/>
    <cellStyle name="SAPBEXresItemX 3 2 13 2 3" xfId="46790" xr:uid="{00000000-0005-0000-0000-0000EE840000}"/>
    <cellStyle name="SAPBEXresItemX 3 2 13 2 4" xfId="49411" xr:uid="{00000000-0005-0000-0000-0000EF840000}"/>
    <cellStyle name="SAPBEXresItemX 3 2 13 3" xfId="23345" xr:uid="{00000000-0005-0000-0000-0000F0840000}"/>
    <cellStyle name="SAPBEXresItemX 3 2 13 4" xfId="29796" xr:uid="{00000000-0005-0000-0000-0000F1840000}"/>
    <cellStyle name="SAPBEXresItemX 3 2 13 5" xfId="36257" xr:uid="{00000000-0005-0000-0000-0000F2840000}"/>
    <cellStyle name="SAPBEXresItemX 3 2 13 6" xfId="43244" xr:uid="{00000000-0005-0000-0000-0000F3840000}"/>
    <cellStyle name="SAPBEXresItemX 3 2 13 7" xfId="53383" xr:uid="{00000000-0005-0000-0000-0000F4840000}"/>
    <cellStyle name="SAPBEXresItemX 3 2 14" xfId="6476" xr:uid="{00000000-0005-0000-0000-0000F5840000}"/>
    <cellStyle name="SAPBEXresItemX 3 2 14 2" xfId="16320" xr:uid="{00000000-0005-0000-0000-0000F6840000}"/>
    <cellStyle name="SAPBEXresItemX 3 2 14 2 2" xfId="39184" xr:uid="{00000000-0005-0000-0000-0000F7840000}"/>
    <cellStyle name="SAPBEXresItemX 3 2 14 2 3" xfId="46102" xr:uid="{00000000-0005-0000-0000-0000F8840000}"/>
    <cellStyle name="SAPBEXresItemX 3 2 14 2 4" xfId="52144" xr:uid="{00000000-0005-0000-0000-0000F9840000}"/>
    <cellStyle name="SAPBEXresItemX 3 2 14 3" xfId="23327" xr:uid="{00000000-0005-0000-0000-0000FA840000}"/>
    <cellStyle name="SAPBEXresItemX 3 2 14 4" xfId="29778" xr:uid="{00000000-0005-0000-0000-0000FB840000}"/>
    <cellStyle name="SAPBEXresItemX 3 2 14 5" xfId="35548" xr:uid="{00000000-0005-0000-0000-0000FC840000}"/>
    <cellStyle name="SAPBEXresItemX 3 2 14 6" xfId="42556" xr:uid="{00000000-0005-0000-0000-0000FD840000}"/>
    <cellStyle name="SAPBEXresItemX 3 2 14 7" xfId="52475" xr:uid="{00000000-0005-0000-0000-0000FE840000}"/>
    <cellStyle name="SAPBEXresItemX 3 2 15" xfId="7287" xr:uid="{00000000-0005-0000-0000-0000FF840000}"/>
    <cellStyle name="SAPBEXresItemX 3 2 15 2" xfId="17073" xr:uid="{00000000-0005-0000-0000-000000850000}"/>
    <cellStyle name="SAPBEXresItemX 3 2 15 2 2" xfId="39675" xr:uid="{00000000-0005-0000-0000-000001850000}"/>
    <cellStyle name="SAPBEXresItemX 3 2 15 2 3" xfId="46593" xr:uid="{00000000-0005-0000-0000-000002850000}"/>
    <cellStyle name="SAPBEXresItemX 3 2 15 2 4" xfId="48514" xr:uid="{00000000-0005-0000-0000-000003850000}"/>
    <cellStyle name="SAPBEXresItemX 3 2 15 3" xfId="24035" xr:uid="{00000000-0005-0000-0000-000004850000}"/>
    <cellStyle name="SAPBEXresItemX 3 2 15 4" xfId="30466" xr:uid="{00000000-0005-0000-0000-000005850000}"/>
    <cellStyle name="SAPBEXresItemX 3 2 15 5" xfId="36048" xr:uid="{00000000-0005-0000-0000-000006850000}"/>
    <cellStyle name="SAPBEXresItemX 3 2 15 6" xfId="43047" xr:uid="{00000000-0005-0000-0000-000007850000}"/>
    <cellStyle name="SAPBEXresItemX 3 2 15 7" xfId="51377" xr:uid="{00000000-0005-0000-0000-000008850000}"/>
    <cellStyle name="SAPBEXresItemX 3 2 16" xfId="7309" xr:uid="{00000000-0005-0000-0000-000009850000}"/>
    <cellStyle name="SAPBEXresItemX 3 2 16 2" xfId="17095" xr:uid="{00000000-0005-0000-0000-00000A850000}"/>
    <cellStyle name="SAPBEXresItemX 3 2 16 2 2" xfId="39406" xr:uid="{00000000-0005-0000-0000-00000B850000}"/>
    <cellStyle name="SAPBEXresItemX 3 2 16 2 3" xfId="46324" xr:uid="{00000000-0005-0000-0000-00000C850000}"/>
    <cellStyle name="SAPBEXresItemX 3 2 16 2 4" xfId="52307" xr:uid="{00000000-0005-0000-0000-00000D850000}"/>
    <cellStyle name="SAPBEXresItemX 3 2 16 3" xfId="24057" xr:uid="{00000000-0005-0000-0000-00000E850000}"/>
    <cellStyle name="SAPBEXresItemX 3 2 16 4" xfId="30487" xr:uid="{00000000-0005-0000-0000-00000F850000}"/>
    <cellStyle name="SAPBEXresItemX 3 2 16 5" xfId="35773" xr:uid="{00000000-0005-0000-0000-000010850000}"/>
    <cellStyle name="SAPBEXresItemX 3 2 16 6" xfId="42778" xr:uid="{00000000-0005-0000-0000-000011850000}"/>
    <cellStyle name="SAPBEXresItemX 3 2 16 7" xfId="52509" xr:uid="{00000000-0005-0000-0000-000012850000}"/>
    <cellStyle name="SAPBEXresItemX 3 2 17" xfId="6105" xr:uid="{00000000-0005-0000-0000-000013850000}"/>
    <cellStyle name="SAPBEXresItemX 3 2 17 2" xfId="15953" xr:uid="{00000000-0005-0000-0000-000014850000}"/>
    <cellStyle name="SAPBEXresItemX 3 2 17 2 2" xfId="39495" xr:uid="{00000000-0005-0000-0000-000015850000}"/>
    <cellStyle name="SAPBEXresItemX 3 2 17 2 3" xfId="46413" xr:uid="{00000000-0005-0000-0000-000016850000}"/>
    <cellStyle name="SAPBEXresItemX 3 2 17 2 4" xfId="49575" xr:uid="{00000000-0005-0000-0000-000017850000}"/>
    <cellStyle name="SAPBEXresItemX 3 2 17 3" xfId="22972" xr:uid="{00000000-0005-0000-0000-000018850000}"/>
    <cellStyle name="SAPBEXresItemX 3 2 17 4" xfId="29431" xr:uid="{00000000-0005-0000-0000-000019850000}"/>
    <cellStyle name="SAPBEXresItemX 3 2 17 5" xfId="35864" xr:uid="{00000000-0005-0000-0000-00001A850000}"/>
    <cellStyle name="SAPBEXresItemX 3 2 17 6" xfId="42867" xr:uid="{00000000-0005-0000-0000-00001B850000}"/>
    <cellStyle name="SAPBEXresItemX 3 2 17 7" xfId="51797" xr:uid="{00000000-0005-0000-0000-00001C850000}"/>
    <cellStyle name="SAPBEXresItemX 3 2 18" xfId="7520" xr:uid="{00000000-0005-0000-0000-00001D850000}"/>
    <cellStyle name="SAPBEXresItemX 3 2 18 2" xfId="17305" xr:uid="{00000000-0005-0000-0000-00001E850000}"/>
    <cellStyle name="SAPBEXresItemX 3 2 18 2 2" xfId="39994" xr:uid="{00000000-0005-0000-0000-00001F850000}"/>
    <cellStyle name="SAPBEXresItemX 3 2 18 2 3" xfId="46912" xr:uid="{00000000-0005-0000-0000-000020850000}"/>
    <cellStyle name="SAPBEXresItemX 3 2 18 2 4" xfId="48189" xr:uid="{00000000-0005-0000-0000-000021850000}"/>
    <cellStyle name="SAPBEXresItemX 3 2 18 3" xfId="24267" xr:uid="{00000000-0005-0000-0000-000022850000}"/>
    <cellStyle name="SAPBEXresItemX 3 2 18 4" xfId="30695" xr:uid="{00000000-0005-0000-0000-000023850000}"/>
    <cellStyle name="SAPBEXresItemX 3 2 18 5" xfId="36384" xr:uid="{00000000-0005-0000-0000-000024850000}"/>
    <cellStyle name="SAPBEXresItemX 3 2 18 6" xfId="43366" xr:uid="{00000000-0005-0000-0000-000025850000}"/>
    <cellStyle name="SAPBEXresItemX 3 2 18 7" xfId="53252" xr:uid="{00000000-0005-0000-0000-000026850000}"/>
    <cellStyle name="SAPBEXresItemX 3 2 19" xfId="5662" xr:uid="{00000000-0005-0000-0000-000027850000}"/>
    <cellStyle name="SAPBEXresItemX 3 2 19 2" xfId="15517" xr:uid="{00000000-0005-0000-0000-000028850000}"/>
    <cellStyle name="SAPBEXresItemX 3 2 19 2 2" xfId="39432" xr:uid="{00000000-0005-0000-0000-000029850000}"/>
    <cellStyle name="SAPBEXresItemX 3 2 19 2 3" xfId="46350" xr:uid="{00000000-0005-0000-0000-00002A850000}"/>
    <cellStyle name="SAPBEXresItemX 3 2 19 2 4" xfId="53072" xr:uid="{00000000-0005-0000-0000-00002B850000}"/>
    <cellStyle name="SAPBEXresItemX 3 2 19 3" xfId="22548" xr:uid="{00000000-0005-0000-0000-00002C850000}"/>
    <cellStyle name="SAPBEXresItemX 3 2 19 4" xfId="29009" xr:uid="{00000000-0005-0000-0000-00002D850000}"/>
    <cellStyle name="SAPBEXresItemX 3 2 19 5" xfId="35800" xr:uid="{00000000-0005-0000-0000-00002E850000}"/>
    <cellStyle name="SAPBEXresItemX 3 2 19 6" xfId="42804" xr:uid="{00000000-0005-0000-0000-00002F850000}"/>
    <cellStyle name="SAPBEXresItemX 3 2 19 7" xfId="52409" xr:uid="{00000000-0005-0000-0000-000030850000}"/>
    <cellStyle name="SAPBEXresItemX 3 2 2" xfId="2689" xr:uid="{00000000-0005-0000-0000-000031850000}"/>
    <cellStyle name="SAPBEXresItemX 3 2 2 2" xfId="12922" xr:uid="{00000000-0005-0000-0000-000032850000}"/>
    <cellStyle name="SAPBEXresItemX 3 2 2 2 2" xfId="20325" xr:uid="{00000000-0005-0000-0000-000033850000}"/>
    <cellStyle name="SAPBEXresItemX 3 2 2 2 3" xfId="26935" xr:uid="{00000000-0005-0000-0000-000034850000}"/>
    <cellStyle name="SAPBEXresItemX 3 2 2 2 4" xfId="37368" xr:uid="{00000000-0005-0000-0000-000035850000}"/>
    <cellStyle name="SAPBEXresItemX 3 2 2 2 5" xfId="44314" xr:uid="{00000000-0005-0000-0000-000036850000}"/>
    <cellStyle name="SAPBEXresItemX 3 2 2 2 6" xfId="52312" xr:uid="{00000000-0005-0000-0000-000037850000}"/>
    <cellStyle name="SAPBEXresItemX 3 2 2 3" xfId="10514" xr:uid="{00000000-0005-0000-0000-000038850000}"/>
    <cellStyle name="SAPBEXresItemX 3 2 2 4" xfId="17442" xr:uid="{00000000-0005-0000-0000-000039850000}"/>
    <cellStyle name="SAPBEXresItemX 3 2 2 5" xfId="20475" xr:uid="{00000000-0005-0000-0000-00003A850000}"/>
    <cellStyle name="SAPBEXresItemX 3 2 2 6" xfId="33622" xr:uid="{00000000-0005-0000-0000-00003B850000}"/>
    <cellStyle name="SAPBEXresItemX 3 2 2 7" xfId="40758" xr:uid="{00000000-0005-0000-0000-00003C850000}"/>
    <cellStyle name="SAPBEXresItemX 3 2 2 8" xfId="50941" xr:uid="{00000000-0005-0000-0000-00003D850000}"/>
    <cellStyle name="SAPBEXresItemX 3 2 20" xfId="7546" xr:uid="{00000000-0005-0000-0000-00003E850000}"/>
    <cellStyle name="SAPBEXresItemX 3 2 20 2" xfId="17331" xr:uid="{00000000-0005-0000-0000-00003F850000}"/>
    <cellStyle name="SAPBEXresItemX 3 2 20 2 2" xfId="39322" xr:uid="{00000000-0005-0000-0000-000040850000}"/>
    <cellStyle name="SAPBEXresItemX 3 2 20 2 3" xfId="46240" xr:uid="{00000000-0005-0000-0000-000041850000}"/>
    <cellStyle name="SAPBEXresItemX 3 2 20 2 4" xfId="50211" xr:uid="{00000000-0005-0000-0000-000042850000}"/>
    <cellStyle name="SAPBEXresItemX 3 2 20 3" xfId="24293" xr:uid="{00000000-0005-0000-0000-000043850000}"/>
    <cellStyle name="SAPBEXresItemX 3 2 20 4" xfId="30721" xr:uid="{00000000-0005-0000-0000-000044850000}"/>
    <cellStyle name="SAPBEXresItemX 3 2 20 5" xfId="35688" xr:uid="{00000000-0005-0000-0000-000045850000}"/>
    <cellStyle name="SAPBEXresItemX 3 2 20 6" xfId="42694" xr:uid="{00000000-0005-0000-0000-000046850000}"/>
    <cellStyle name="SAPBEXresItemX 3 2 20 7" xfId="52562" xr:uid="{00000000-0005-0000-0000-000047850000}"/>
    <cellStyle name="SAPBEXresItemX 3 2 21" xfId="7573" xr:uid="{00000000-0005-0000-0000-000048850000}"/>
    <cellStyle name="SAPBEXresItemX 3 2 21 2" xfId="17358" xr:uid="{00000000-0005-0000-0000-000049850000}"/>
    <cellStyle name="SAPBEXresItemX 3 2 21 2 2" xfId="40466" xr:uid="{00000000-0005-0000-0000-00004A850000}"/>
    <cellStyle name="SAPBEXresItemX 3 2 21 2 3" xfId="47384" xr:uid="{00000000-0005-0000-0000-00004B850000}"/>
    <cellStyle name="SAPBEXresItemX 3 2 21 2 4" xfId="47609" xr:uid="{00000000-0005-0000-0000-00004C850000}"/>
    <cellStyle name="SAPBEXresItemX 3 2 21 3" xfId="24319" xr:uid="{00000000-0005-0000-0000-00004D850000}"/>
    <cellStyle name="SAPBEXresItemX 3 2 21 4" xfId="30747" xr:uid="{00000000-0005-0000-0000-00004E850000}"/>
    <cellStyle name="SAPBEXresItemX 3 2 21 5" xfId="36882" xr:uid="{00000000-0005-0000-0000-00004F850000}"/>
    <cellStyle name="SAPBEXresItemX 3 2 21 6" xfId="43838" xr:uid="{00000000-0005-0000-0000-000050850000}"/>
    <cellStyle name="SAPBEXresItemX 3 2 21 7" xfId="50408" xr:uid="{00000000-0005-0000-0000-000051850000}"/>
    <cellStyle name="SAPBEXresItemX 3 2 22" xfId="7238" xr:uid="{00000000-0005-0000-0000-000052850000}"/>
    <cellStyle name="SAPBEXresItemX 3 2 22 2" xfId="17027" xr:uid="{00000000-0005-0000-0000-000053850000}"/>
    <cellStyle name="SAPBEXresItemX 3 2 22 3" xfId="23988" xr:uid="{00000000-0005-0000-0000-000054850000}"/>
    <cellStyle name="SAPBEXresItemX 3 2 22 4" xfId="30421" xr:uid="{00000000-0005-0000-0000-000055850000}"/>
    <cellStyle name="SAPBEXresItemX 3 2 22 5" xfId="37136" xr:uid="{00000000-0005-0000-0000-000056850000}"/>
    <cellStyle name="SAPBEXresItemX 3 2 22 6" xfId="44082" xr:uid="{00000000-0005-0000-0000-000057850000}"/>
    <cellStyle name="SAPBEXresItemX 3 2 22 7" xfId="53693" xr:uid="{00000000-0005-0000-0000-000058850000}"/>
    <cellStyle name="SAPBEXresItemX 3 2 23" xfId="8440" xr:uid="{00000000-0005-0000-0000-000059850000}"/>
    <cellStyle name="SAPBEXresItemX 3 2 23 2" xfId="18224" xr:uid="{00000000-0005-0000-0000-00005A850000}"/>
    <cellStyle name="SAPBEXresItemX 3 2 23 3" xfId="25161" xr:uid="{00000000-0005-0000-0000-00005B850000}"/>
    <cellStyle name="SAPBEXresItemX 3 2 23 4" xfId="31574" xr:uid="{00000000-0005-0000-0000-00005C850000}"/>
    <cellStyle name="SAPBEXresItemX 3 2 24" xfId="7931" xr:uid="{00000000-0005-0000-0000-00005D850000}"/>
    <cellStyle name="SAPBEXresItemX 3 2 24 2" xfId="17715" xr:uid="{00000000-0005-0000-0000-00005E850000}"/>
    <cellStyle name="SAPBEXresItemX 3 2 24 3" xfId="24666" xr:uid="{00000000-0005-0000-0000-00005F850000}"/>
    <cellStyle name="SAPBEXresItemX 3 2 24 4" xfId="31087" xr:uid="{00000000-0005-0000-0000-000060850000}"/>
    <cellStyle name="SAPBEXresItemX 3 2 25" xfId="8369" xr:uid="{00000000-0005-0000-0000-000061850000}"/>
    <cellStyle name="SAPBEXresItemX 3 2 25 2" xfId="18153" xr:uid="{00000000-0005-0000-0000-000062850000}"/>
    <cellStyle name="SAPBEXresItemX 3 2 25 3" xfId="25092" xr:uid="{00000000-0005-0000-0000-000063850000}"/>
    <cellStyle name="SAPBEXresItemX 3 2 25 4" xfId="31506" xr:uid="{00000000-0005-0000-0000-000064850000}"/>
    <cellStyle name="SAPBEXresItemX 3 2 26" xfId="8024" xr:uid="{00000000-0005-0000-0000-000065850000}"/>
    <cellStyle name="SAPBEXresItemX 3 2 26 2" xfId="17808" xr:uid="{00000000-0005-0000-0000-000066850000}"/>
    <cellStyle name="SAPBEXresItemX 3 2 26 3" xfId="24756" xr:uid="{00000000-0005-0000-0000-000067850000}"/>
    <cellStyle name="SAPBEXresItemX 3 2 26 4" xfId="31177" xr:uid="{00000000-0005-0000-0000-000068850000}"/>
    <cellStyle name="SAPBEXresItemX 3 2 27" xfId="8644" xr:uid="{00000000-0005-0000-0000-000069850000}"/>
    <cellStyle name="SAPBEXresItemX 3 2 27 2" xfId="18428" xr:uid="{00000000-0005-0000-0000-00006A850000}"/>
    <cellStyle name="SAPBEXresItemX 3 2 27 3" xfId="25363" xr:uid="{00000000-0005-0000-0000-00006B850000}"/>
    <cellStyle name="SAPBEXresItemX 3 2 27 4" xfId="31776" xr:uid="{00000000-0005-0000-0000-00006C850000}"/>
    <cellStyle name="SAPBEXresItemX 3 2 28" xfId="8362" xr:uid="{00000000-0005-0000-0000-00006D850000}"/>
    <cellStyle name="SAPBEXresItemX 3 2 28 2" xfId="18146" xr:uid="{00000000-0005-0000-0000-00006E850000}"/>
    <cellStyle name="SAPBEXresItemX 3 2 28 3" xfId="25085" xr:uid="{00000000-0005-0000-0000-00006F850000}"/>
    <cellStyle name="SAPBEXresItemX 3 2 28 4" xfId="31501" xr:uid="{00000000-0005-0000-0000-000070850000}"/>
    <cellStyle name="SAPBEXresItemX 3 2 29" xfId="7824" xr:uid="{00000000-0005-0000-0000-000071850000}"/>
    <cellStyle name="SAPBEXresItemX 3 2 29 2" xfId="17609" xr:uid="{00000000-0005-0000-0000-000072850000}"/>
    <cellStyle name="SAPBEXresItemX 3 2 29 3" xfId="24563" xr:uid="{00000000-0005-0000-0000-000073850000}"/>
    <cellStyle name="SAPBEXresItemX 3 2 29 4" xfId="30988" xr:uid="{00000000-0005-0000-0000-000074850000}"/>
    <cellStyle name="SAPBEXresItemX 3 2 3" xfId="3747" xr:uid="{00000000-0005-0000-0000-000075850000}"/>
    <cellStyle name="SAPBEXresItemX 3 2 3 2" xfId="13669" xr:uid="{00000000-0005-0000-0000-000076850000}"/>
    <cellStyle name="SAPBEXresItemX 3 2 3 2 2" xfId="37836" xr:uid="{00000000-0005-0000-0000-000077850000}"/>
    <cellStyle name="SAPBEXresItemX 3 2 3 2 3" xfId="44777" xr:uid="{00000000-0005-0000-0000-000078850000}"/>
    <cellStyle name="SAPBEXresItemX 3 2 3 2 4" xfId="49263" xr:uid="{00000000-0005-0000-0000-000079850000}"/>
    <cellStyle name="SAPBEXresItemX 3 2 3 3" xfId="20823" xr:uid="{00000000-0005-0000-0000-00007A850000}"/>
    <cellStyle name="SAPBEXresItemX 3 2 3 4" xfId="27322" xr:uid="{00000000-0005-0000-0000-00007B850000}"/>
    <cellStyle name="SAPBEXresItemX 3 2 3 5" xfId="34094" xr:uid="{00000000-0005-0000-0000-00007C850000}"/>
    <cellStyle name="SAPBEXresItemX 3 2 3 6" xfId="41226" xr:uid="{00000000-0005-0000-0000-00007D850000}"/>
    <cellStyle name="SAPBEXresItemX 3 2 3 7" xfId="47700" xr:uid="{00000000-0005-0000-0000-00007E850000}"/>
    <cellStyle name="SAPBEXresItemX 3 2 30" xfId="11714" xr:uid="{00000000-0005-0000-0000-00007F850000}"/>
    <cellStyle name="SAPBEXresItemX 3 2 30 2" xfId="19173" xr:uid="{00000000-0005-0000-0000-000080850000}"/>
    <cellStyle name="SAPBEXresItemX 3 2 30 3" xfId="25805" xr:uid="{00000000-0005-0000-0000-000081850000}"/>
    <cellStyle name="SAPBEXresItemX 3 2 31" xfId="9447" xr:uid="{00000000-0005-0000-0000-000082850000}"/>
    <cellStyle name="SAPBEXresItemX 3 2 32" xfId="11222" xr:uid="{00000000-0005-0000-0000-000083850000}"/>
    <cellStyle name="SAPBEXresItemX 3 2 33" xfId="32183" xr:uid="{00000000-0005-0000-0000-000084850000}"/>
    <cellStyle name="SAPBEXresItemX 3 2 34" xfId="32148" xr:uid="{00000000-0005-0000-0000-000085850000}"/>
    <cellStyle name="SAPBEXresItemX 3 2 35" xfId="49966" xr:uid="{00000000-0005-0000-0000-000086850000}"/>
    <cellStyle name="SAPBEXresItemX 3 2 4" xfId="4012" xr:uid="{00000000-0005-0000-0000-000087850000}"/>
    <cellStyle name="SAPBEXresItemX 3 2 4 2" xfId="13899" xr:uid="{00000000-0005-0000-0000-000088850000}"/>
    <cellStyle name="SAPBEXresItemX 3 2 4 2 2" xfId="37408" xr:uid="{00000000-0005-0000-0000-000089850000}"/>
    <cellStyle name="SAPBEXresItemX 3 2 4 2 3" xfId="44353" xr:uid="{00000000-0005-0000-0000-00008A850000}"/>
    <cellStyle name="SAPBEXresItemX 3 2 4 2 4" xfId="51737" xr:uid="{00000000-0005-0000-0000-00008B850000}"/>
    <cellStyle name="SAPBEXresItemX 3 2 4 3" xfId="20995" xr:uid="{00000000-0005-0000-0000-00008C850000}"/>
    <cellStyle name="SAPBEXresItemX 3 2 4 4" xfId="27491" xr:uid="{00000000-0005-0000-0000-00008D850000}"/>
    <cellStyle name="SAPBEXresItemX 3 2 4 5" xfId="33665" xr:uid="{00000000-0005-0000-0000-00008E850000}"/>
    <cellStyle name="SAPBEXresItemX 3 2 4 6" xfId="40800" xr:uid="{00000000-0005-0000-0000-00008F850000}"/>
    <cellStyle name="SAPBEXresItemX 3 2 4 7" xfId="54486" xr:uid="{00000000-0005-0000-0000-000090850000}"/>
    <cellStyle name="SAPBEXresItemX 3 2 5" xfId="4976" xr:uid="{00000000-0005-0000-0000-000091850000}"/>
    <cellStyle name="SAPBEXresItemX 3 2 5 2" xfId="14833" xr:uid="{00000000-0005-0000-0000-000092850000}"/>
    <cellStyle name="SAPBEXresItemX 3 2 5 2 2" xfId="37802" xr:uid="{00000000-0005-0000-0000-000093850000}"/>
    <cellStyle name="SAPBEXresItemX 3 2 5 2 3" xfId="44743" xr:uid="{00000000-0005-0000-0000-000094850000}"/>
    <cellStyle name="SAPBEXresItemX 3 2 5 2 4" xfId="54602" xr:uid="{00000000-0005-0000-0000-000095850000}"/>
    <cellStyle name="SAPBEXresItemX 3 2 5 3" xfId="21879" xr:uid="{00000000-0005-0000-0000-000096850000}"/>
    <cellStyle name="SAPBEXresItemX 3 2 5 4" xfId="28343" xr:uid="{00000000-0005-0000-0000-000097850000}"/>
    <cellStyle name="SAPBEXresItemX 3 2 5 5" xfId="34060" xr:uid="{00000000-0005-0000-0000-000098850000}"/>
    <cellStyle name="SAPBEXresItemX 3 2 5 6" xfId="41192" xr:uid="{00000000-0005-0000-0000-000099850000}"/>
    <cellStyle name="SAPBEXresItemX 3 2 5 7" xfId="53030" xr:uid="{00000000-0005-0000-0000-00009A850000}"/>
    <cellStyle name="SAPBEXresItemX 3 2 6" xfId="4202" xr:uid="{00000000-0005-0000-0000-00009B850000}"/>
    <cellStyle name="SAPBEXresItemX 3 2 6 2" xfId="14065" xr:uid="{00000000-0005-0000-0000-00009C850000}"/>
    <cellStyle name="SAPBEXresItemX 3 2 6 2 2" xfId="37829" xr:uid="{00000000-0005-0000-0000-00009D850000}"/>
    <cellStyle name="SAPBEXresItemX 3 2 6 2 3" xfId="44770" xr:uid="{00000000-0005-0000-0000-00009E850000}"/>
    <cellStyle name="SAPBEXresItemX 3 2 6 2 4" xfId="49333" xr:uid="{00000000-0005-0000-0000-00009F850000}"/>
    <cellStyle name="SAPBEXresItemX 3 2 6 3" xfId="21127" xr:uid="{00000000-0005-0000-0000-0000A0850000}"/>
    <cellStyle name="SAPBEXresItemX 3 2 6 4" xfId="27602" xr:uid="{00000000-0005-0000-0000-0000A1850000}"/>
    <cellStyle name="SAPBEXresItemX 3 2 6 5" xfId="34087" xr:uid="{00000000-0005-0000-0000-0000A2850000}"/>
    <cellStyle name="SAPBEXresItemX 3 2 6 6" xfId="41219" xr:uid="{00000000-0005-0000-0000-0000A3850000}"/>
    <cellStyle name="SAPBEXresItemX 3 2 6 7" xfId="53436" xr:uid="{00000000-0005-0000-0000-0000A4850000}"/>
    <cellStyle name="SAPBEXresItemX 3 2 7" xfId="5025" xr:uid="{00000000-0005-0000-0000-0000A5850000}"/>
    <cellStyle name="SAPBEXresItemX 3 2 7 2" xfId="14882" xr:uid="{00000000-0005-0000-0000-0000A6850000}"/>
    <cellStyle name="SAPBEXresItemX 3 2 7 2 2" xfId="38231" xr:uid="{00000000-0005-0000-0000-0000A7850000}"/>
    <cellStyle name="SAPBEXresItemX 3 2 7 2 3" xfId="45151" xr:uid="{00000000-0005-0000-0000-0000A8850000}"/>
    <cellStyle name="SAPBEXresItemX 3 2 7 2 4" xfId="49960" xr:uid="{00000000-0005-0000-0000-0000A9850000}"/>
    <cellStyle name="SAPBEXresItemX 3 2 7 3" xfId="21928" xr:uid="{00000000-0005-0000-0000-0000AA850000}"/>
    <cellStyle name="SAPBEXresItemX 3 2 7 4" xfId="28392" xr:uid="{00000000-0005-0000-0000-0000AB850000}"/>
    <cellStyle name="SAPBEXresItemX 3 2 7 5" xfId="34565" xr:uid="{00000000-0005-0000-0000-0000AC850000}"/>
    <cellStyle name="SAPBEXresItemX 3 2 7 6" xfId="41605" xr:uid="{00000000-0005-0000-0000-0000AD850000}"/>
    <cellStyle name="SAPBEXresItemX 3 2 7 7" xfId="51451" xr:uid="{00000000-0005-0000-0000-0000AE850000}"/>
    <cellStyle name="SAPBEXresItemX 3 2 8" xfId="4271" xr:uid="{00000000-0005-0000-0000-0000AF850000}"/>
    <cellStyle name="SAPBEXresItemX 3 2 8 2" xfId="14134" xr:uid="{00000000-0005-0000-0000-0000B0850000}"/>
    <cellStyle name="SAPBEXresItemX 3 2 8 2 2" xfId="37434" xr:uid="{00000000-0005-0000-0000-0000B1850000}"/>
    <cellStyle name="SAPBEXresItemX 3 2 8 2 3" xfId="44379" xr:uid="{00000000-0005-0000-0000-0000B2850000}"/>
    <cellStyle name="SAPBEXresItemX 3 2 8 2 4" xfId="50832" xr:uid="{00000000-0005-0000-0000-0000B3850000}"/>
    <cellStyle name="SAPBEXresItemX 3 2 8 3" xfId="21196" xr:uid="{00000000-0005-0000-0000-0000B4850000}"/>
    <cellStyle name="SAPBEXresItemX 3 2 8 4" xfId="27670" xr:uid="{00000000-0005-0000-0000-0000B5850000}"/>
    <cellStyle name="SAPBEXresItemX 3 2 8 5" xfId="33691" xr:uid="{00000000-0005-0000-0000-0000B6850000}"/>
    <cellStyle name="SAPBEXresItemX 3 2 8 6" xfId="40826" xr:uid="{00000000-0005-0000-0000-0000B7850000}"/>
    <cellStyle name="SAPBEXresItemX 3 2 8 7" xfId="52298" xr:uid="{00000000-0005-0000-0000-0000B8850000}"/>
    <cellStyle name="SAPBEXresItemX 3 2 9" xfId="5349" xr:uid="{00000000-0005-0000-0000-0000B9850000}"/>
    <cellStyle name="SAPBEXresItemX 3 2 9 2" xfId="15206" xr:uid="{00000000-0005-0000-0000-0000BA850000}"/>
    <cellStyle name="SAPBEXresItemX 3 2 9 2 2" xfId="37473" xr:uid="{00000000-0005-0000-0000-0000BB850000}"/>
    <cellStyle name="SAPBEXresItemX 3 2 9 2 3" xfId="44418" xr:uid="{00000000-0005-0000-0000-0000BC850000}"/>
    <cellStyle name="SAPBEXresItemX 3 2 9 2 4" xfId="51491" xr:uid="{00000000-0005-0000-0000-0000BD850000}"/>
    <cellStyle name="SAPBEXresItemX 3 2 9 3" xfId="22248" xr:uid="{00000000-0005-0000-0000-0000BE850000}"/>
    <cellStyle name="SAPBEXresItemX 3 2 9 4" xfId="28710" xr:uid="{00000000-0005-0000-0000-0000BF850000}"/>
    <cellStyle name="SAPBEXresItemX 3 2 9 5" xfId="33732" xr:uid="{00000000-0005-0000-0000-0000C0850000}"/>
    <cellStyle name="SAPBEXresItemX 3 2 9 6" xfId="40867" xr:uid="{00000000-0005-0000-0000-0000C1850000}"/>
    <cellStyle name="SAPBEXresItemX 3 2 9 7" xfId="52956" xr:uid="{00000000-0005-0000-0000-0000C2850000}"/>
    <cellStyle name="SAPBEXresItemX 3 20" xfId="7946" xr:uid="{00000000-0005-0000-0000-0000C3850000}"/>
    <cellStyle name="SAPBEXresItemX 3 20 2" xfId="17730" xr:uid="{00000000-0005-0000-0000-0000C4850000}"/>
    <cellStyle name="SAPBEXresItemX 3 20 3" xfId="24680" xr:uid="{00000000-0005-0000-0000-0000C5850000}"/>
    <cellStyle name="SAPBEXresItemX 3 20 4" xfId="31101" xr:uid="{00000000-0005-0000-0000-0000C6850000}"/>
    <cellStyle name="SAPBEXresItemX 3 21" xfId="8519" xr:uid="{00000000-0005-0000-0000-0000C7850000}"/>
    <cellStyle name="SAPBEXresItemX 3 21 2" xfId="18303" xr:uid="{00000000-0005-0000-0000-0000C8850000}"/>
    <cellStyle name="SAPBEXresItemX 3 21 3" xfId="25239" xr:uid="{00000000-0005-0000-0000-0000C9850000}"/>
    <cellStyle name="SAPBEXresItemX 3 21 4" xfId="31652" xr:uid="{00000000-0005-0000-0000-0000CA850000}"/>
    <cellStyle name="SAPBEXresItemX 3 22" xfId="11602" xr:uid="{00000000-0005-0000-0000-0000CB850000}"/>
    <cellStyle name="SAPBEXresItemX 3 22 2" xfId="19061" xr:uid="{00000000-0005-0000-0000-0000CC850000}"/>
    <cellStyle name="SAPBEXresItemX 3 22 3" xfId="25693" xr:uid="{00000000-0005-0000-0000-0000CD850000}"/>
    <cellStyle name="SAPBEXresItemX 3 23" xfId="9317" xr:uid="{00000000-0005-0000-0000-0000CE850000}"/>
    <cellStyle name="SAPBEXresItemX 3 24" xfId="9156" xr:uid="{00000000-0005-0000-0000-0000CF850000}"/>
    <cellStyle name="SAPBEXresItemX 3 25" xfId="53376" xr:uid="{00000000-0005-0000-0000-0000D0850000}"/>
    <cellStyle name="SAPBEXresItemX 3 3" xfId="955" xr:uid="{00000000-0005-0000-0000-0000D1850000}"/>
    <cellStyle name="SAPBEXresItemX 3 3 2" xfId="2623" xr:uid="{00000000-0005-0000-0000-0000D2850000}"/>
    <cellStyle name="SAPBEXresItemX 3 3 2 2" xfId="12856" xr:uid="{00000000-0005-0000-0000-0000D3850000}"/>
    <cellStyle name="SAPBEXresItemX 3 3 2 2 2" xfId="20260" xr:uid="{00000000-0005-0000-0000-0000D4850000}"/>
    <cellStyle name="SAPBEXresItemX 3 3 2 2 3" xfId="26870" xr:uid="{00000000-0005-0000-0000-0000D5850000}"/>
    <cellStyle name="SAPBEXresItemX 3 3 2 3" xfId="10661" xr:uid="{00000000-0005-0000-0000-0000D6850000}"/>
    <cellStyle name="SAPBEXresItemX 3 3 2 4" xfId="17732" xr:uid="{00000000-0005-0000-0000-0000D7850000}"/>
    <cellStyle name="SAPBEXresItemX 3 3 2 5" xfId="24637" xr:uid="{00000000-0005-0000-0000-0000D8850000}"/>
    <cellStyle name="SAPBEXresItemX 3 3 2 6" xfId="38350" xr:uid="{00000000-0005-0000-0000-0000D9850000}"/>
    <cellStyle name="SAPBEXresItemX 3 3 2 7" xfId="45268" xr:uid="{00000000-0005-0000-0000-0000DA850000}"/>
    <cellStyle name="SAPBEXresItemX 3 3 2 8" xfId="48885" xr:uid="{00000000-0005-0000-0000-0000DB850000}"/>
    <cellStyle name="SAPBEXresItemX 3 3 3" xfId="11834" xr:uid="{00000000-0005-0000-0000-0000DC850000}"/>
    <cellStyle name="SAPBEXresItemX 3 3 3 2" xfId="19293" xr:uid="{00000000-0005-0000-0000-0000DD850000}"/>
    <cellStyle name="SAPBEXresItemX 3 3 3 3" xfId="25925" xr:uid="{00000000-0005-0000-0000-0000DE850000}"/>
    <cellStyle name="SAPBEXresItemX 3 3 4" xfId="9655" xr:uid="{00000000-0005-0000-0000-0000DF850000}"/>
    <cellStyle name="SAPBEXresItemX 3 3 5" xfId="9917" xr:uid="{00000000-0005-0000-0000-0000E0850000}"/>
    <cellStyle name="SAPBEXresItemX 3 3 6" xfId="34684" xr:uid="{00000000-0005-0000-0000-0000E1850000}"/>
    <cellStyle name="SAPBEXresItemX 3 3 7" xfId="41722" xr:uid="{00000000-0005-0000-0000-0000E2850000}"/>
    <cellStyle name="SAPBEXresItemX 3 3 8" xfId="51717" xr:uid="{00000000-0005-0000-0000-0000E3850000}"/>
    <cellStyle name="SAPBEXresItemX 3 4" xfId="1230" xr:uid="{00000000-0005-0000-0000-0000E4850000}"/>
    <cellStyle name="SAPBEXresItemX 3 4 2" xfId="10859" xr:uid="{00000000-0005-0000-0000-0000E5850000}"/>
    <cellStyle name="SAPBEXresItemX 3 4 2 2" xfId="9519" xr:uid="{00000000-0005-0000-0000-0000E6850000}"/>
    <cellStyle name="SAPBEXresItemX 3 4 2 3" xfId="38332" xr:uid="{00000000-0005-0000-0000-0000E7850000}"/>
    <cellStyle name="SAPBEXresItemX 3 4 2 4" xfId="45250" xr:uid="{00000000-0005-0000-0000-0000E8850000}"/>
    <cellStyle name="SAPBEXresItemX 3 4 2 5" xfId="49741" xr:uid="{00000000-0005-0000-0000-0000E9850000}"/>
    <cellStyle name="SAPBEXresItemX 3 4 3" xfId="12009" xr:uid="{00000000-0005-0000-0000-0000EA850000}"/>
    <cellStyle name="SAPBEXresItemX 3 4 3 2" xfId="19468" xr:uid="{00000000-0005-0000-0000-0000EB850000}"/>
    <cellStyle name="SAPBEXresItemX 3 4 3 3" xfId="26095" xr:uid="{00000000-0005-0000-0000-0000EC850000}"/>
    <cellStyle name="SAPBEXresItemX 3 4 4" xfId="9898" xr:uid="{00000000-0005-0000-0000-0000ED850000}"/>
    <cellStyle name="SAPBEXresItemX 3 4 5" xfId="16614" xr:uid="{00000000-0005-0000-0000-0000EE850000}"/>
    <cellStyle name="SAPBEXresItemX 3 4 6" xfId="34666" xr:uid="{00000000-0005-0000-0000-0000EF850000}"/>
    <cellStyle name="SAPBEXresItemX 3 4 7" xfId="41704" xr:uid="{00000000-0005-0000-0000-0000F0850000}"/>
    <cellStyle name="SAPBEXresItemX 3 4 8" xfId="54122" xr:uid="{00000000-0005-0000-0000-0000F1850000}"/>
    <cellStyle name="SAPBEXresItemX 3 5" xfId="1154" xr:uid="{00000000-0005-0000-0000-0000F2850000}"/>
    <cellStyle name="SAPBEXresItemX 3 5 2" xfId="10119" xr:uid="{00000000-0005-0000-0000-0000F3850000}"/>
    <cellStyle name="SAPBEXresItemX 3 5 2 2" xfId="9946" xr:uid="{00000000-0005-0000-0000-0000F4850000}"/>
    <cellStyle name="SAPBEXresItemX 3 5 2 3" xfId="38781" xr:uid="{00000000-0005-0000-0000-0000F5850000}"/>
    <cellStyle name="SAPBEXresItemX 3 5 2 4" xfId="45699" xr:uid="{00000000-0005-0000-0000-0000F6850000}"/>
    <cellStyle name="SAPBEXresItemX 3 5 2 5" xfId="48601" xr:uid="{00000000-0005-0000-0000-0000F7850000}"/>
    <cellStyle name="SAPBEXresItemX 3 5 3" xfId="10783" xr:uid="{00000000-0005-0000-0000-0000F8850000}"/>
    <cellStyle name="SAPBEXresItemX 3 5 3 2" xfId="9707" xr:uid="{00000000-0005-0000-0000-0000F9850000}"/>
    <cellStyle name="SAPBEXresItemX 3 5 4" xfId="11939" xr:uid="{00000000-0005-0000-0000-0000FA850000}"/>
    <cellStyle name="SAPBEXresItemX 3 5 4 2" xfId="19398" xr:uid="{00000000-0005-0000-0000-0000FB850000}"/>
    <cellStyle name="SAPBEXresItemX 3 5 4 3" xfId="26025" xr:uid="{00000000-0005-0000-0000-0000FC850000}"/>
    <cellStyle name="SAPBEXresItemX 3 5 5" xfId="9822" xr:uid="{00000000-0005-0000-0000-0000FD850000}"/>
    <cellStyle name="SAPBEXresItemX 3 5 6" xfId="13334" xr:uid="{00000000-0005-0000-0000-0000FE850000}"/>
    <cellStyle name="SAPBEXresItemX 3 5 7" xfId="35116" xr:uid="{00000000-0005-0000-0000-0000FF850000}"/>
    <cellStyle name="SAPBEXresItemX 3 5 8" xfId="42153" xr:uid="{00000000-0005-0000-0000-000000860000}"/>
    <cellStyle name="SAPBEXresItemX 3 5 9" xfId="52931" xr:uid="{00000000-0005-0000-0000-000001860000}"/>
    <cellStyle name="SAPBEXresItemX 3 6" xfId="1544" xr:uid="{00000000-0005-0000-0000-000002860000}"/>
    <cellStyle name="SAPBEXresItemX 3 6 2" xfId="12203" xr:uid="{00000000-0005-0000-0000-000003860000}"/>
    <cellStyle name="SAPBEXresItemX 3 6 2 2" xfId="19662" xr:uid="{00000000-0005-0000-0000-000004860000}"/>
    <cellStyle name="SAPBEXresItemX 3 6 2 3" xfId="26285" xr:uid="{00000000-0005-0000-0000-000005860000}"/>
    <cellStyle name="SAPBEXresItemX 3 6 2 4" xfId="38900" xr:uid="{00000000-0005-0000-0000-000006860000}"/>
    <cellStyle name="SAPBEXresItemX 3 6 2 5" xfId="45818" xr:uid="{00000000-0005-0000-0000-000007860000}"/>
    <cellStyle name="SAPBEXresItemX 3 6 2 6" xfId="49594" xr:uid="{00000000-0005-0000-0000-000008860000}"/>
    <cellStyle name="SAPBEXresItemX 3 6 3" xfId="11096" xr:uid="{00000000-0005-0000-0000-000009860000}"/>
    <cellStyle name="SAPBEXresItemX 3 6 4" xfId="18748" xr:uid="{00000000-0005-0000-0000-00000A860000}"/>
    <cellStyle name="SAPBEXresItemX 3 6 5" xfId="35236" xr:uid="{00000000-0005-0000-0000-00000B860000}"/>
    <cellStyle name="SAPBEXresItemX 3 6 6" xfId="42272" xr:uid="{00000000-0005-0000-0000-00000C860000}"/>
    <cellStyle name="SAPBEXresItemX 3 6 7" xfId="50699" xr:uid="{00000000-0005-0000-0000-00000D860000}"/>
    <cellStyle name="SAPBEXresItemX 3 7" xfId="1971" xr:uid="{00000000-0005-0000-0000-00000E860000}"/>
    <cellStyle name="SAPBEXresItemX 3 7 2" xfId="12323" xr:uid="{00000000-0005-0000-0000-00000F860000}"/>
    <cellStyle name="SAPBEXresItemX 3 7 2 2" xfId="19782" xr:uid="{00000000-0005-0000-0000-000010860000}"/>
    <cellStyle name="SAPBEXresItemX 3 7 2 3" xfId="26405" xr:uid="{00000000-0005-0000-0000-000011860000}"/>
    <cellStyle name="SAPBEXresItemX 3 7 2 4" xfId="39381" xr:uid="{00000000-0005-0000-0000-000012860000}"/>
    <cellStyle name="SAPBEXresItemX 3 7 2 5" xfId="46299" xr:uid="{00000000-0005-0000-0000-000013860000}"/>
    <cellStyle name="SAPBEXresItemX 3 7 2 6" xfId="53073" xr:uid="{00000000-0005-0000-0000-000014860000}"/>
    <cellStyle name="SAPBEXresItemX 3 7 3" xfId="11393" xr:uid="{00000000-0005-0000-0000-000015860000}"/>
    <cellStyle name="SAPBEXresItemX 3 7 4" xfId="18926" xr:uid="{00000000-0005-0000-0000-000016860000}"/>
    <cellStyle name="SAPBEXresItemX 3 7 5" xfId="35747" xr:uid="{00000000-0005-0000-0000-000017860000}"/>
    <cellStyle name="SAPBEXresItemX 3 7 6" xfId="42753" xr:uid="{00000000-0005-0000-0000-000018860000}"/>
    <cellStyle name="SAPBEXresItemX 3 7 7" xfId="52411" xr:uid="{00000000-0005-0000-0000-000019860000}"/>
    <cellStyle name="SAPBEXresItemX 3 8" xfId="2183" xr:uid="{00000000-0005-0000-0000-00001A860000}"/>
    <cellStyle name="SAPBEXresItemX 3 8 2" xfId="12447" xr:uid="{00000000-0005-0000-0000-00001B860000}"/>
    <cellStyle name="SAPBEXresItemX 3 8 2 2" xfId="19903" xr:uid="{00000000-0005-0000-0000-00001C860000}"/>
    <cellStyle name="SAPBEXresItemX 3 8 2 3" xfId="26525" xr:uid="{00000000-0005-0000-0000-00001D860000}"/>
    <cellStyle name="SAPBEXresItemX 3 8 2 4" xfId="40407" xr:uid="{00000000-0005-0000-0000-00001E860000}"/>
    <cellStyle name="SAPBEXresItemX 3 8 2 5" xfId="47325" xr:uid="{00000000-0005-0000-0000-00001F860000}"/>
    <cellStyle name="SAPBEXresItemX 3 8 2 6" xfId="47953" xr:uid="{00000000-0005-0000-0000-000020860000}"/>
    <cellStyle name="SAPBEXresItemX 3 8 3" xfId="10379" xr:uid="{00000000-0005-0000-0000-000021860000}"/>
    <cellStyle name="SAPBEXresItemX 3 8 4" xfId="11177" xr:uid="{00000000-0005-0000-0000-000022860000}"/>
    <cellStyle name="SAPBEXresItemX 3 8 5" xfId="11196" xr:uid="{00000000-0005-0000-0000-000023860000}"/>
    <cellStyle name="SAPBEXresItemX 3 8 6" xfId="36823" xr:uid="{00000000-0005-0000-0000-000024860000}"/>
    <cellStyle name="SAPBEXresItemX 3 8 7" xfId="43779" xr:uid="{00000000-0005-0000-0000-000025860000}"/>
    <cellStyle name="SAPBEXresItemX 3 8 8" xfId="51059" xr:uid="{00000000-0005-0000-0000-000026860000}"/>
    <cellStyle name="SAPBEXresItemX 3 9" xfId="2337" xr:uid="{00000000-0005-0000-0000-000027860000}"/>
    <cellStyle name="SAPBEXresItemX 3 9 2" xfId="12590" xr:uid="{00000000-0005-0000-0000-000028860000}"/>
    <cellStyle name="SAPBEXresItemX 3 9 3" xfId="20027" xr:uid="{00000000-0005-0000-0000-000029860000}"/>
    <cellStyle name="SAPBEXresItemX 3 9 4" xfId="26645" xr:uid="{00000000-0005-0000-0000-00002A860000}"/>
    <cellStyle name="SAPBEXresItemX 3 9 5" xfId="37077" xr:uid="{00000000-0005-0000-0000-00002B860000}"/>
    <cellStyle name="SAPBEXresItemX 3 9 6" xfId="44023" xr:uid="{00000000-0005-0000-0000-00002C860000}"/>
    <cellStyle name="SAPBEXresItemX 3 9 7" xfId="54243" xr:uid="{00000000-0005-0000-0000-00002D860000}"/>
    <cellStyle name="SAPBEXresItemX 4" xfId="378" xr:uid="{00000000-0005-0000-0000-00002E860000}"/>
    <cellStyle name="SAPBEXresItemX 4 10" xfId="4831" xr:uid="{00000000-0005-0000-0000-00002F860000}"/>
    <cellStyle name="SAPBEXresItemX 4 10 2" xfId="14693" xr:uid="{00000000-0005-0000-0000-000030860000}"/>
    <cellStyle name="SAPBEXresItemX 4 10 2 2" xfId="38586" xr:uid="{00000000-0005-0000-0000-000031860000}"/>
    <cellStyle name="SAPBEXresItemX 4 10 2 3" xfId="45504" xr:uid="{00000000-0005-0000-0000-000032860000}"/>
    <cellStyle name="SAPBEXresItemX 4 10 2 4" xfId="50096" xr:uid="{00000000-0005-0000-0000-000033860000}"/>
    <cellStyle name="SAPBEXresItemX 4 10 3" xfId="21742" xr:uid="{00000000-0005-0000-0000-000034860000}"/>
    <cellStyle name="SAPBEXresItemX 4 10 4" xfId="28209" xr:uid="{00000000-0005-0000-0000-000035860000}"/>
    <cellStyle name="SAPBEXresItemX 4 10 5" xfId="34920" xr:uid="{00000000-0005-0000-0000-000036860000}"/>
    <cellStyle name="SAPBEXresItemX 4 10 6" xfId="41958" xr:uid="{00000000-0005-0000-0000-000037860000}"/>
    <cellStyle name="SAPBEXresItemX 4 10 7" xfId="52537" xr:uid="{00000000-0005-0000-0000-000038860000}"/>
    <cellStyle name="SAPBEXresItemX 4 11" xfId="6577" xr:uid="{00000000-0005-0000-0000-000039860000}"/>
    <cellStyle name="SAPBEXresItemX 4 11 2" xfId="16420" xr:uid="{00000000-0005-0000-0000-00003A860000}"/>
    <cellStyle name="SAPBEXresItemX 4 11 2 2" xfId="38981" xr:uid="{00000000-0005-0000-0000-00003B860000}"/>
    <cellStyle name="SAPBEXresItemX 4 11 2 3" xfId="45899" xr:uid="{00000000-0005-0000-0000-00003C860000}"/>
    <cellStyle name="SAPBEXresItemX 4 11 2 4" xfId="49402" xr:uid="{00000000-0005-0000-0000-00003D860000}"/>
    <cellStyle name="SAPBEXresItemX 4 11 3" xfId="23424" xr:uid="{00000000-0005-0000-0000-00003E860000}"/>
    <cellStyle name="SAPBEXresItemX 4 11 4" xfId="29873" xr:uid="{00000000-0005-0000-0000-00003F860000}"/>
    <cellStyle name="SAPBEXresItemX 4 11 5" xfId="35318" xr:uid="{00000000-0005-0000-0000-000040860000}"/>
    <cellStyle name="SAPBEXresItemX 4 11 6" xfId="42353" xr:uid="{00000000-0005-0000-0000-000041860000}"/>
    <cellStyle name="SAPBEXresItemX 4 11 7" xfId="54165" xr:uid="{00000000-0005-0000-0000-000042860000}"/>
    <cellStyle name="SAPBEXresItemX 4 12" xfId="5540" xr:uid="{00000000-0005-0000-0000-000043860000}"/>
    <cellStyle name="SAPBEXresItemX 4 12 2" xfId="15396" xr:uid="{00000000-0005-0000-0000-000044860000}"/>
    <cellStyle name="SAPBEXresItemX 4 12 2 2" xfId="38676" xr:uid="{00000000-0005-0000-0000-000045860000}"/>
    <cellStyle name="SAPBEXresItemX 4 12 2 3" xfId="45594" xr:uid="{00000000-0005-0000-0000-000046860000}"/>
    <cellStyle name="SAPBEXresItemX 4 12 2 4" xfId="48070" xr:uid="{00000000-0005-0000-0000-000047860000}"/>
    <cellStyle name="SAPBEXresItemX 4 12 3" xfId="22432" xr:uid="{00000000-0005-0000-0000-000048860000}"/>
    <cellStyle name="SAPBEXresItemX 4 12 4" xfId="28894" xr:uid="{00000000-0005-0000-0000-000049860000}"/>
    <cellStyle name="SAPBEXresItemX 4 12 5" xfId="35011" xr:uid="{00000000-0005-0000-0000-00004A860000}"/>
    <cellStyle name="SAPBEXresItemX 4 12 6" xfId="42048" xr:uid="{00000000-0005-0000-0000-00004B860000}"/>
    <cellStyle name="SAPBEXresItemX 4 12 7" xfId="52627" xr:uid="{00000000-0005-0000-0000-00004C860000}"/>
    <cellStyle name="SAPBEXresItemX 4 13" xfId="6139" xr:uid="{00000000-0005-0000-0000-00004D860000}"/>
    <cellStyle name="SAPBEXresItemX 4 13 2" xfId="15987" xr:uid="{00000000-0005-0000-0000-00004E860000}"/>
    <cellStyle name="SAPBEXresItemX 4 13 2 2" xfId="39849" xr:uid="{00000000-0005-0000-0000-00004F860000}"/>
    <cellStyle name="SAPBEXresItemX 4 13 2 3" xfId="46767" xr:uid="{00000000-0005-0000-0000-000050860000}"/>
    <cellStyle name="SAPBEXresItemX 4 13 2 4" xfId="48874" xr:uid="{00000000-0005-0000-0000-000051860000}"/>
    <cellStyle name="SAPBEXresItemX 4 13 3" xfId="23003" xr:uid="{00000000-0005-0000-0000-000052860000}"/>
    <cellStyle name="SAPBEXresItemX 4 13 4" xfId="29461" xr:uid="{00000000-0005-0000-0000-000053860000}"/>
    <cellStyle name="SAPBEXresItemX 4 13 5" xfId="36234" xr:uid="{00000000-0005-0000-0000-000054860000}"/>
    <cellStyle name="SAPBEXresItemX 4 13 6" xfId="43221" xr:uid="{00000000-0005-0000-0000-000055860000}"/>
    <cellStyle name="SAPBEXresItemX 4 13 7" xfId="52419" xr:uid="{00000000-0005-0000-0000-000056860000}"/>
    <cellStyle name="SAPBEXresItemX 4 14" xfId="5649" xr:uid="{00000000-0005-0000-0000-000057860000}"/>
    <cellStyle name="SAPBEXresItemX 4 14 2" xfId="15504" xr:uid="{00000000-0005-0000-0000-000058860000}"/>
    <cellStyle name="SAPBEXresItemX 4 14 2 2" xfId="39207" xr:uid="{00000000-0005-0000-0000-000059860000}"/>
    <cellStyle name="SAPBEXresItemX 4 14 2 3" xfId="46125" xr:uid="{00000000-0005-0000-0000-00005A860000}"/>
    <cellStyle name="SAPBEXresItemX 4 14 2 4" xfId="48490" xr:uid="{00000000-0005-0000-0000-00005B860000}"/>
    <cellStyle name="SAPBEXresItemX 4 14 3" xfId="22536" xr:uid="{00000000-0005-0000-0000-00005C860000}"/>
    <cellStyle name="SAPBEXresItemX 4 14 4" xfId="28997" xr:uid="{00000000-0005-0000-0000-00005D860000}"/>
    <cellStyle name="SAPBEXresItemX 4 14 5" xfId="35571" xr:uid="{00000000-0005-0000-0000-00005E860000}"/>
    <cellStyle name="SAPBEXresItemX 4 14 6" xfId="42579" xr:uid="{00000000-0005-0000-0000-00005F860000}"/>
    <cellStyle name="SAPBEXresItemX 4 14 7" xfId="52994" xr:uid="{00000000-0005-0000-0000-000060860000}"/>
    <cellStyle name="SAPBEXresItemX 4 15" xfId="5783" xr:uid="{00000000-0005-0000-0000-000061860000}"/>
    <cellStyle name="SAPBEXresItemX 4 15 2" xfId="15637" xr:uid="{00000000-0005-0000-0000-000062860000}"/>
    <cellStyle name="SAPBEXresItemX 4 15 2 2" xfId="39740" xr:uid="{00000000-0005-0000-0000-000063860000}"/>
    <cellStyle name="SAPBEXresItemX 4 15 2 3" xfId="46658" xr:uid="{00000000-0005-0000-0000-000064860000}"/>
    <cellStyle name="SAPBEXresItemX 4 15 2 4" xfId="47781" xr:uid="{00000000-0005-0000-0000-000065860000}"/>
    <cellStyle name="SAPBEXresItemX 4 15 3" xfId="22665" xr:uid="{00000000-0005-0000-0000-000066860000}"/>
    <cellStyle name="SAPBEXresItemX 4 15 4" xfId="29126" xr:uid="{00000000-0005-0000-0000-000067860000}"/>
    <cellStyle name="SAPBEXresItemX 4 15 5" xfId="36117" xr:uid="{00000000-0005-0000-0000-000068860000}"/>
    <cellStyle name="SAPBEXresItemX 4 15 6" xfId="43112" xr:uid="{00000000-0005-0000-0000-000069860000}"/>
    <cellStyle name="SAPBEXresItemX 4 15 7" xfId="52661" xr:uid="{00000000-0005-0000-0000-00006A860000}"/>
    <cellStyle name="SAPBEXresItemX 4 16" xfId="5971" xr:uid="{00000000-0005-0000-0000-00006B860000}"/>
    <cellStyle name="SAPBEXresItemX 4 16 2" xfId="15822" xr:uid="{00000000-0005-0000-0000-00006C860000}"/>
    <cellStyle name="SAPBEXresItemX 4 16 2 2" xfId="39213" xr:uid="{00000000-0005-0000-0000-00006D860000}"/>
    <cellStyle name="SAPBEXresItemX 4 16 2 3" xfId="46131" xr:uid="{00000000-0005-0000-0000-00006E860000}"/>
    <cellStyle name="SAPBEXresItemX 4 16 2 4" xfId="50197" xr:uid="{00000000-0005-0000-0000-00006F860000}"/>
    <cellStyle name="SAPBEXresItemX 4 16 3" xfId="22844" xr:uid="{00000000-0005-0000-0000-000070860000}"/>
    <cellStyle name="SAPBEXresItemX 4 16 4" xfId="29305" xr:uid="{00000000-0005-0000-0000-000071860000}"/>
    <cellStyle name="SAPBEXresItemX 4 16 5" xfId="35577" xr:uid="{00000000-0005-0000-0000-000072860000}"/>
    <cellStyle name="SAPBEXresItemX 4 16 6" xfId="42585" xr:uid="{00000000-0005-0000-0000-000073860000}"/>
    <cellStyle name="SAPBEXresItemX 4 16 7" xfId="52818" xr:uid="{00000000-0005-0000-0000-000074860000}"/>
    <cellStyle name="SAPBEXresItemX 4 17" xfId="7388" xr:uid="{00000000-0005-0000-0000-000075860000}"/>
    <cellStyle name="SAPBEXresItemX 4 17 2" xfId="17174" xr:uid="{00000000-0005-0000-0000-000076860000}"/>
    <cellStyle name="SAPBEXresItemX 4 17 2 2" xfId="39414" xr:uid="{00000000-0005-0000-0000-000077860000}"/>
    <cellStyle name="SAPBEXresItemX 4 17 2 3" xfId="46332" xr:uid="{00000000-0005-0000-0000-000078860000}"/>
    <cellStyle name="SAPBEXresItemX 4 17 2 4" xfId="47654" xr:uid="{00000000-0005-0000-0000-000079860000}"/>
    <cellStyle name="SAPBEXresItemX 4 17 3" xfId="24136" xr:uid="{00000000-0005-0000-0000-00007A860000}"/>
    <cellStyle name="SAPBEXresItemX 4 17 4" xfId="30564" xr:uid="{00000000-0005-0000-0000-00007B860000}"/>
    <cellStyle name="SAPBEXresItemX 4 17 5" xfId="35781" xr:uid="{00000000-0005-0000-0000-00007C860000}"/>
    <cellStyle name="SAPBEXresItemX 4 17 6" xfId="42786" xr:uid="{00000000-0005-0000-0000-00007D860000}"/>
    <cellStyle name="SAPBEXresItemX 4 17 7" xfId="51296" xr:uid="{00000000-0005-0000-0000-00007E860000}"/>
    <cellStyle name="SAPBEXresItemX 4 18" xfId="7184" xr:uid="{00000000-0005-0000-0000-00007F860000}"/>
    <cellStyle name="SAPBEXresItemX 4 18 2" xfId="16973" xr:uid="{00000000-0005-0000-0000-000080860000}"/>
    <cellStyle name="SAPBEXresItemX 4 18 2 2" xfId="39433" xr:uid="{00000000-0005-0000-0000-000081860000}"/>
    <cellStyle name="SAPBEXresItemX 4 18 2 3" xfId="46351" xr:uid="{00000000-0005-0000-0000-000082860000}"/>
    <cellStyle name="SAPBEXresItemX 4 18 2 4" xfId="50769" xr:uid="{00000000-0005-0000-0000-000083860000}"/>
    <cellStyle name="SAPBEXresItemX 4 18 3" xfId="23936" xr:uid="{00000000-0005-0000-0000-000084860000}"/>
    <cellStyle name="SAPBEXresItemX 4 18 4" xfId="30370" xr:uid="{00000000-0005-0000-0000-000085860000}"/>
    <cellStyle name="SAPBEXresItemX 4 18 5" xfId="35801" xr:uid="{00000000-0005-0000-0000-000086860000}"/>
    <cellStyle name="SAPBEXresItemX 4 18 6" xfId="42805" xr:uid="{00000000-0005-0000-0000-000087860000}"/>
    <cellStyle name="SAPBEXresItemX 4 18 7" xfId="54409" xr:uid="{00000000-0005-0000-0000-000088860000}"/>
    <cellStyle name="SAPBEXresItemX 4 19" xfId="5866" xr:uid="{00000000-0005-0000-0000-000089860000}"/>
    <cellStyle name="SAPBEXresItemX 4 19 2" xfId="15719" xr:uid="{00000000-0005-0000-0000-00008A860000}"/>
    <cellStyle name="SAPBEXresItemX 4 19 2 2" xfId="39711" xr:uid="{00000000-0005-0000-0000-00008B860000}"/>
    <cellStyle name="SAPBEXresItemX 4 19 2 3" xfId="46629" xr:uid="{00000000-0005-0000-0000-00008C860000}"/>
    <cellStyle name="SAPBEXresItemX 4 19 2 4" xfId="48590" xr:uid="{00000000-0005-0000-0000-00008D860000}"/>
    <cellStyle name="SAPBEXresItemX 4 19 3" xfId="22744" xr:uid="{00000000-0005-0000-0000-00008E860000}"/>
    <cellStyle name="SAPBEXresItemX 4 19 4" xfId="29205" xr:uid="{00000000-0005-0000-0000-00008F860000}"/>
    <cellStyle name="SAPBEXresItemX 4 19 5" xfId="36086" xr:uid="{00000000-0005-0000-0000-000090860000}"/>
    <cellStyle name="SAPBEXresItemX 4 19 6" xfId="43083" xr:uid="{00000000-0005-0000-0000-000091860000}"/>
    <cellStyle name="SAPBEXresItemX 4 19 7" xfId="54201" xr:uid="{00000000-0005-0000-0000-000092860000}"/>
    <cellStyle name="SAPBEXresItemX 4 2" xfId="2610" xr:uid="{00000000-0005-0000-0000-000093860000}"/>
    <cellStyle name="SAPBEXresItemX 4 2 2" xfId="12845" xr:uid="{00000000-0005-0000-0000-000094860000}"/>
    <cellStyle name="SAPBEXresItemX 4 2 2 2" xfId="20251" xr:uid="{00000000-0005-0000-0000-000095860000}"/>
    <cellStyle name="SAPBEXresItemX 4 2 2 3" xfId="26862" xr:uid="{00000000-0005-0000-0000-000096860000}"/>
    <cellStyle name="SAPBEXresItemX 4 2 2 4" xfId="37695" xr:uid="{00000000-0005-0000-0000-000097860000}"/>
    <cellStyle name="SAPBEXresItemX 4 2 2 5" xfId="44639" xr:uid="{00000000-0005-0000-0000-000098860000}"/>
    <cellStyle name="SAPBEXresItemX 4 2 2 6" xfId="51533" xr:uid="{00000000-0005-0000-0000-000099860000}"/>
    <cellStyle name="SAPBEXresItemX 4 2 3" xfId="10306" xr:uid="{00000000-0005-0000-0000-00009A860000}"/>
    <cellStyle name="SAPBEXresItemX 4 2 4" xfId="13241" xr:uid="{00000000-0005-0000-0000-00009B860000}"/>
    <cellStyle name="SAPBEXresItemX 4 2 5" xfId="21843" xr:uid="{00000000-0005-0000-0000-00009C860000}"/>
    <cellStyle name="SAPBEXresItemX 4 2 6" xfId="33954" xr:uid="{00000000-0005-0000-0000-00009D860000}"/>
    <cellStyle name="SAPBEXresItemX 4 2 7" xfId="41088" xr:uid="{00000000-0005-0000-0000-00009E860000}"/>
    <cellStyle name="SAPBEXresItemX 4 2 8" xfId="54505" xr:uid="{00000000-0005-0000-0000-00009F860000}"/>
    <cellStyle name="SAPBEXresItemX 4 20" xfId="7239" xr:uid="{00000000-0005-0000-0000-0000A0860000}"/>
    <cellStyle name="SAPBEXresItemX 4 20 2" xfId="17028" xr:uid="{00000000-0005-0000-0000-0000A1860000}"/>
    <cellStyle name="SAPBEXresItemX 4 20 2 2" xfId="39326" xr:uid="{00000000-0005-0000-0000-0000A2860000}"/>
    <cellStyle name="SAPBEXresItemX 4 20 2 3" xfId="46244" xr:uid="{00000000-0005-0000-0000-0000A3860000}"/>
    <cellStyle name="SAPBEXresItemX 4 20 2 4" xfId="50194" xr:uid="{00000000-0005-0000-0000-0000A4860000}"/>
    <cellStyle name="SAPBEXresItemX 4 20 3" xfId="23989" xr:uid="{00000000-0005-0000-0000-0000A5860000}"/>
    <cellStyle name="SAPBEXresItemX 4 20 4" xfId="30422" xr:uid="{00000000-0005-0000-0000-0000A6860000}"/>
    <cellStyle name="SAPBEXresItemX 4 20 5" xfId="35692" xr:uid="{00000000-0005-0000-0000-0000A7860000}"/>
    <cellStyle name="SAPBEXresItemX 4 20 6" xfId="42698" xr:uid="{00000000-0005-0000-0000-0000A8860000}"/>
    <cellStyle name="SAPBEXresItemX 4 20 7" xfId="52260" xr:uid="{00000000-0005-0000-0000-0000A9860000}"/>
    <cellStyle name="SAPBEXresItemX 4 21" xfId="5975" xr:uid="{00000000-0005-0000-0000-0000AA860000}"/>
    <cellStyle name="SAPBEXresItemX 4 21 2" xfId="15826" xr:uid="{00000000-0005-0000-0000-0000AB860000}"/>
    <cellStyle name="SAPBEXresItemX 4 21 2 2" xfId="40444" xr:uid="{00000000-0005-0000-0000-0000AC860000}"/>
    <cellStyle name="SAPBEXresItemX 4 21 2 3" xfId="47362" xr:uid="{00000000-0005-0000-0000-0000AD860000}"/>
    <cellStyle name="SAPBEXresItemX 4 21 2 4" xfId="47945" xr:uid="{00000000-0005-0000-0000-0000AE860000}"/>
    <cellStyle name="SAPBEXresItemX 4 21 3" xfId="22848" xr:uid="{00000000-0005-0000-0000-0000AF860000}"/>
    <cellStyle name="SAPBEXresItemX 4 21 4" xfId="29309" xr:uid="{00000000-0005-0000-0000-0000B0860000}"/>
    <cellStyle name="SAPBEXresItemX 4 21 5" xfId="36860" xr:uid="{00000000-0005-0000-0000-0000B1860000}"/>
    <cellStyle name="SAPBEXresItemX 4 21 6" xfId="43816" xr:uid="{00000000-0005-0000-0000-0000B2860000}"/>
    <cellStyle name="SAPBEXresItemX 4 21 7" xfId="51209" xr:uid="{00000000-0005-0000-0000-0000B3860000}"/>
    <cellStyle name="SAPBEXresItemX 4 22" xfId="6947" xr:uid="{00000000-0005-0000-0000-0000B4860000}"/>
    <cellStyle name="SAPBEXresItemX 4 22 2" xfId="16737" xr:uid="{00000000-0005-0000-0000-0000B5860000}"/>
    <cellStyle name="SAPBEXresItemX 4 22 3" xfId="23705" xr:uid="{00000000-0005-0000-0000-0000B6860000}"/>
    <cellStyle name="SAPBEXresItemX 4 22 4" xfId="30141" xr:uid="{00000000-0005-0000-0000-0000B7860000}"/>
    <cellStyle name="SAPBEXresItemX 4 22 5" xfId="37114" xr:uid="{00000000-0005-0000-0000-0000B8860000}"/>
    <cellStyle name="SAPBEXresItemX 4 22 6" xfId="44060" xr:uid="{00000000-0005-0000-0000-0000B9860000}"/>
    <cellStyle name="SAPBEXresItemX 4 22 7" xfId="54540" xr:uid="{00000000-0005-0000-0000-0000BA860000}"/>
    <cellStyle name="SAPBEXresItemX 4 23" xfId="8418" xr:uid="{00000000-0005-0000-0000-0000BB860000}"/>
    <cellStyle name="SAPBEXresItemX 4 23 2" xfId="18202" xr:uid="{00000000-0005-0000-0000-0000BC860000}"/>
    <cellStyle name="SAPBEXresItemX 4 23 3" xfId="25139" xr:uid="{00000000-0005-0000-0000-0000BD860000}"/>
    <cellStyle name="SAPBEXresItemX 4 23 4" xfId="31552" xr:uid="{00000000-0005-0000-0000-0000BE860000}"/>
    <cellStyle name="SAPBEXresItemX 4 24" xfId="7979" xr:uid="{00000000-0005-0000-0000-0000BF860000}"/>
    <cellStyle name="SAPBEXresItemX 4 24 2" xfId="17763" xr:uid="{00000000-0005-0000-0000-0000C0860000}"/>
    <cellStyle name="SAPBEXresItemX 4 24 3" xfId="24712" xr:uid="{00000000-0005-0000-0000-0000C1860000}"/>
    <cellStyle name="SAPBEXresItemX 4 24 4" xfId="31133" xr:uid="{00000000-0005-0000-0000-0000C2860000}"/>
    <cellStyle name="SAPBEXresItemX 4 25" xfId="8000" xr:uid="{00000000-0005-0000-0000-0000C3860000}"/>
    <cellStyle name="SAPBEXresItemX 4 25 2" xfId="17784" xr:uid="{00000000-0005-0000-0000-0000C4860000}"/>
    <cellStyle name="SAPBEXresItemX 4 25 3" xfId="24733" xr:uid="{00000000-0005-0000-0000-0000C5860000}"/>
    <cellStyle name="SAPBEXresItemX 4 25 4" xfId="31154" xr:uid="{00000000-0005-0000-0000-0000C6860000}"/>
    <cellStyle name="SAPBEXresItemX 4 26" xfId="8234" xr:uid="{00000000-0005-0000-0000-0000C7860000}"/>
    <cellStyle name="SAPBEXresItemX 4 26 2" xfId="18018" xr:uid="{00000000-0005-0000-0000-0000C8860000}"/>
    <cellStyle name="SAPBEXresItemX 4 26 3" xfId="24961" xr:uid="{00000000-0005-0000-0000-0000C9860000}"/>
    <cellStyle name="SAPBEXresItemX 4 26 4" xfId="31380" xr:uid="{00000000-0005-0000-0000-0000CA860000}"/>
    <cellStyle name="SAPBEXresItemX 4 27" xfId="8517" xr:uid="{00000000-0005-0000-0000-0000CB860000}"/>
    <cellStyle name="SAPBEXresItemX 4 27 2" xfId="18301" xr:uid="{00000000-0005-0000-0000-0000CC860000}"/>
    <cellStyle name="SAPBEXresItemX 4 27 3" xfId="25237" xr:uid="{00000000-0005-0000-0000-0000CD860000}"/>
    <cellStyle name="SAPBEXresItemX 4 27 4" xfId="31650" xr:uid="{00000000-0005-0000-0000-0000CE860000}"/>
    <cellStyle name="SAPBEXresItemX 4 28" xfId="7721" xr:uid="{00000000-0005-0000-0000-0000CF860000}"/>
    <cellStyle name="SAPBEXresItemX 4 28 2" xfId="17506" xr:uid="{00000000-0005-0000-0000-0000D0860000}"/>
    <cellStyle name="SAPBEXresItemX 4 28 3" xfId="24463" xr:uid="{00000000-0005-0000-0000-0000D1860000}"/>
    <cellStyle name="SAPBEXresItemX 4 28 4" xfId="30889" xr:uid="{00000000-0005-0000-0000-0000D2860000}"/>
    <cellStyle name="SAPBEXresItemX 4 29" xfId="8046" xr:uid="{00000000-0005-0000-0000-0000D3860000}"/>
    <cellStyle name="SAPBEXresItemX 4 29 2" xfId="17830" xr:uid="{00000000-0005-0000-0000-0000D4860000}"/>
    <cellStyle name="SAPBEXresItemX 4 29 3" xfId="24778" xr:uid="{00000000-0005-0000-0000-0000D5860000}"/>
    <cellStyle name="SAPBEXresItemX 4 29 4" xfId="31199" xr:uid="{00000000-0005-0000-0000-0000D6860000}"/>
    <cellStyle name="SAPBEXresItemX 4 3" xfId="3722" xr:uid="{00000000-0005-0000-0000-0000D7860000}"/>
    <cellStyle name="SAPBEXresItemX 4 3 2" xfId="13645" xr:uid="{00000000-0005-0000-0000-0000D8860000}"/>
    <cellStyle name="SAPBEXresItemX 4 3 2 2" xfId="37954" xr:uid="{00000000-0005-0000-0000-0000D9860000}"/>
    <cellStyle name="SAPBEXresItemX 4 3 2 3" xfId="44892" xr:uid="{00000000-0005-0000-0000-0000DA860000}"/>
    <cellStyle name="SAPBEXresItemX 4 3 2 4" xfId="50955" xr:uid="{00000000-0005-0000-0000-0000DB860000}"/>
    <cellStyle name="SAPBEXresItemX 4 3 3" xfId="20801" xr:uid="{00000000-0005-0000-0000-0000DC860000}"/>
    <cellStyle name="SAPBEXresItemX 4 3 4" xfId="27300" xr:uid="{00000000-0005-0000-0000-0000DD860000}"/>
    <cellStyle name="SAPBEXresItemX 4 3 5" xfId="34212" xr:uid="{00000000-0005-0000-0000-0000DE860000}"/>
    <cellStyle name="SAPBEXresItemX 4 3 6" xfId="41342" xr:uid="{00000000-0005-0000-0000-0000DF860000}"/>
    <cellStyle name="SAPBEXresItemX 4 3 7" xfId="50265" xr:uid="{00000000-0005-0000-0000-0000E0860000}"/>
    <cellStyle name="SAPBEXresItemX 4 30" xfId="11540" xr:uid="{00000000-0005-0000-0000-0000E1860000}"/>
    <cellStyle name="SAPBEXresItemX 4 30 2" xfId="18999" xr:uid="{00000000-0005-0000-0000-0000E2860000}"/>
    <cellStyle name="SAPBEXresItemX 4 30 3" xfId="25631" xr:uid="{00000000-0005-0000-0000-0000E3860000}"/>
    <cellStyle name="SAPBEXresItemX 4 31" xfId="9191" xr:uid="{00000000-0005-0000-0000-0000E4860000}"/>
    <cellStyle name="SAPBEXresItemX 4 32" xfId="16627" xr:uid="{00000000-0005-0000-0000-0000E5860000}"/>
    <cellStyle name="SAPBEXresItemX 4 33" xfId="32161" xr:uid="{00000000-0005-0000-0000-0000E6860000}"/>
    <cellStyle name="SAPBEXresItemX 4 34" xfId="32143" xr:uid="{00000000-0005-0000-0000-0000E7860000}"/>
    <cellStyle name="SAPBEXresItemX 4 35" xfId="47988" xr:uid="{00000000-0005-0000-0000-0000E8860000}"/>
    <cellStyle name="SAPBEXresItemX 4 4" xfId="3989" xr:uid="{00000000-0005-0000-0000-0000E9860000}"/>
    <cellStyle name="SAPBEXresItemX 4 4 2" xfId="13876" xr:uid="{00000000-0005-0000-0000-0000EA860000}"/>
    <cellStyle name="SAPBEXresItemX 4 4 2 2" xfId="38221" xr:uid="{00000000-0005-0000-0000-0000EB860000}"/>
    <cellStyle name="SAPBEXresItemX 4 4 2 3" xfId="45142" xr:uid="{00000000-0005-0000-0000-0000EC860000}"/>
    <cellStyle name="SAPBEXresItemX 4 4 2 4" xfId="49239" xr:uid="{00000000-0005-0000-0000-0000ED860000}"/>
    <cellStyle name="SAPBEXresItemX 4 4 3" xfId="20972" xr:uid="{00000000-0005-0000-0000-0000EE860000}"/>
    <cellStyle name="SAPBEXresItemX 4 4 4" xfId="27468" xr:uid="{00000000-0005-0000-0000-0000EF860000}"/>
    <cellStyle name="SAPBEXresItemX 4 4 5" xfId="34555" xr:uid="{00000000-0005-0000-0000-0000F0860000}"/>
    <cellStyle name="SAPBEXresItemX 4 4 6" xfId="41596" xr:uid="{00000000-0005-0000-0000-0000F1860000}"/>
    <cellStyle name="SAPBEXresItemX 4 4 7" xfId="54112" xr:uid="{00000000-0005-0000-0000-0000F2860000}"/>
    <cellStyle name="SAPBEXresItemX 4 5" xfId="4954" xr:uid="{00000000-0005-0000-0000-0000F3860000}"/>
    <cellStyle name="SAPBEXresItemX 4 5 2" xfId="14811" xr:uid="{00000000-0005-0000-0000-0000F4860000}"/>
    <cellStyle name="SAPBEXresItemX 4 5 2 2" xfId="37869" xr:uid="{00000000-0005-0000-0000-0000F5860000}"/>
    <cellStyle name="SAPBEXresItemX 4 5 2 3" xfId="44809" xr:uid="{00000000-0005-0000-0000-0000F6860000}"/>
    <cellStyle name="SAPBEXresItemX 4 5 2 4" xfId="49246" xr:uid="{00000000-0005-0000-0000-0000F7860000}"/>
    <cellStyle name="SAPBEXresItemX 4 5 3" xfId="21857" xr:uid="{00000000-0005-0000-0000-0000F8860000}"/>
    <cellStyle name="SAPBEXresItemX 4 5 4" xfId="28321" xr:uid="{00000000-0005-0000-0000-0000F9860000}"/>
    <cellStyle name="SAPBEXresItemX 4 5 5" xfId="34126" xr:uid="{00000000-0005-0000-0000-0000FA860000}"/>
    <cellStyle name="SAPBEXresItemX 4 5 6" xfId="41258" xr:uid="{00000000-0005-0000-0000-0000FB860000}"/>
    <cellStyle name="SAPBEXresItemX 4 5 7" xfId="54100" xr:uid="{00000000-0005-0000-0000-0000FC860000}"/>
    <cellStyle name="SAPBEXresItemX 4 6" xfId="4225" xr:uid="{00000000-0005-0000-0000-0000FD860000}"/>
    <cellStyle name="SAPBEXresItemX 4 6 2" xfId="14088" xr:uid="{00000000-0005-0000-0000-0000FE860000}"/>
    <cellStyle name="SAPBEXresItemX 4 6 2 2" xfId="37723" xr:uid="{00000000-0005-0000-0000-0000FF860000}"/>
    <cellStyle name="SAPBEXresItemX 4 6 2 3" xfId="44667" xr:uid="{00000000-0005-0000-0000-000000870000}"/>
    <cellStyle name="SAPBEXresItemX 4 6 2 4" xfId="49124" xr:uid="{00000000-0005-0000-0000-000001870000}"/>
    <cellStyle name="SAPBEXresItemX 4 6 3" xfId="21150" xr:uid="{00000000-0005-0000-0000-000002870000}"/>
    <cellStyle name="SAPBEXresItemX 4 6 4" xfId="27625" xr:uid="{00000000-0005-0000-0000-000003870000}"/>
    <cellStyle name="SAPBEXresItemX 4 6 5" xfId="33982" xr:uid="{00000000-0005-0000-0000-000004870000}"/>
    <cellStyle name="SAPBEXresItemX 4 6 6" xfId="41116" xr:uid="{00000000-0005-0000-0000-000005870000}"/>
    <cellStyle name="SAPBEXresItemX 4 6 7" xfId="54482" xr:uid="{00000000-0005-0000-0000-000006870000}"/>
    <cellStyle name="SAPBEXresItemX 4 7" xfId="4682" xr:uid="{00000000-0005-0000-0000-000007870000}"/>
    <cellStyle name="SAPBEXresItemX 4 7 2" xfId="14544" xr:uid="{00000000-0005-0000-0000-000008870000}"/>
    <cellStyle name="SAPBEXresItemX 4 7 2 2" xfId="38325" xr:uid="{00000000-0005-0000-0000-000009870000}"/>
    <cellStyle name="SAPBEXresItemX 4 7 2 3" xfId="45243" xr:uid="{00000000-0005-0000-0000-00000A870000}"/>
    <cellStyle name="SAPBEXresItemX 4 7 2 4" xfId="49097" xr:uid="{00000000-0005-0000-0000-00000B870000}"/>
    <cellStyle name="SAPBEXresItemX 4 7 3" xfId="21596" xr:uid="{00000000-0005-0000-0000-00000C870000}"/>
    <cellStyle name="SAPBEXresItemX 4 7 4" xfId="28066" xr:uid="{00000000-0005-0000-0000-00000D870000}"/>
    <cellStyle name="SAPBEXresItemX 4 7 5" xfId="34659" xr:uid="{00000000-0005-0000-0000-00000E870000}"/>
    <cellStyle name="SAPBEXresItemX 4 7 6" xfId="41697" xr:uid="{00000000-0005-0000-0000-00000F870000}"/>
    <cellStyle name="SAPBEXresItemX 4 7 7" xfId="51614" xr:uid="{00000000-0005-0000-0000-000010870000}"/>
    <cellStyle name="SAPBEXresItemX 4 8" xfId="5182" xr:uid="{00000000-0005-0000-0000-000011870000}"/>
    <cellStyle name="SAPBEXresItemX 4 8 2" xfId="15039" xr:uid="{00000000-0005-0000-0000-000012870000}"/>
    <cellStyle name="SAPBEXresItemX 4 8 2 2" xfId="37740" xr:uid="{00000000-0005-0000-0000-000013870000}"/>
    <cellStyle name="SAPBEXresItemX 4 8 2 3" xfId="44684" xr:uid="{00000000-0005-0000-0000-000014870000}"/>
    <cellStyle name="SAPBEXresItemX 4 8 2 4" xfId="48481" xr:uid="{00000000-0005-0000-0000-000015870000}"/>
    <cellStyle name="SAPBEXresItemX 4 8 3" xfId="22081" xr:uid="{00000000-0005-0000-0000-000016870000}"/>
    <cellStyle name="SAPBEXresItemX 4 8 4" xfId="28544" xr:uid="{00000000-0005-0000-0000-000017870000}"/>
    <cellStyle name="SAPBEXresItemX 4 8 5" xfId="33999" xr:uid="{00000000-0005-0000-0000-000018870000}"/>
    <cellStyle name="SAPBEXresItemX 4 8 6" xfId="41133" xr:uid="{00000000-0005-0000-0000-000019870000}"/>
    <cellStyle name="SAPBEXresItemX 4 8 7" xfId="53240" xr:uid="{00000000-0005-0000-0000-00001A870000}"/>
    <cellStyle name="SAPBEXresItemX 4 9" xfId="4635" xr:uid="{00000000-0005-0000-0000-00001B870000}"/>
    <cellStyle name="SAPBEXresItemX 4 9 2" xfId="14497" xr:uid="{00000000-0005-0000-0000-00001C870000}"/>
    <cellStyle name="SAPBEXresItemX 4 9 2 2" xfId="37773" xr:uid="{00000000-0005-0000-0000-00001D870000}"/>
    <cellStyle name="SAPBEXresItemX 4 9 2 3" xfId="44715" xr:uid="{00000000-0005-0000-0000-00001E870000}"/>
    <cellStyle name="SAPBEXresItemX 4 9 2 4" xfId="48383" xr:uid="{00000000-0005-0000-0000-00001F870000}"/>
    <cellStyle name="SAPBEXresItemX 4 9 3" xfId="21549" xr:uid="{00000000-0005-0000-0000-000020870000}"/>
    <cellStyle name="SAPBEXresItemX 4 9 4" xfId="28020" xr:uid="{00000000-0005-0000-0000-000021870000}"/>
    <cellStyle name="SAPBEXresItemX 4 9 5" xfId="34031" xr:uid="{00000000-0005-0000-0000-000022870000}"/>
    <cellStyle name="SAPBEXresItemX 4 9 6" xfId="41164" xr:uid="{00000000-0005-0000-0000-000023870000}"/>
    <cellStyle name="SAPBEXresItemX 4 9 7" xfId="53432" xr:uid="{00000000-0005-0000-0000-000024870000}"/>
    <cellStyle name="SAPBEXresItemX 5" xfId="630" xr:uid="{00000000-0005-0000-0000-000025870000}"/>
    <cellStyle name="SAPBEXresItemX 5 2" xfId="2729" xr:uid="{00000000-0005-0000-0000-000026870000}"/>
    <cellStyle name="SAPBEXresItemX 5 2 2" xfId="12958" xr:uid="{00000000-0005-0000-0000-000027870000}"/>
    <cellStyle name="SAPBEXresItemX 5 2 2 2" xfId="20357" xr:uid="{00000000-0005-0000-0000-000028870000}"/>
    <cellStyle name="SAPBEXresItemX 5 2 2 3" xfId="26964" xr:uid="{00000000-0005-0000-0000-000029870000}"/>
    <cellStyle name="SAPBEXresItemX 5 2 3" xfId="10449" xr:uid="{00000000-0005-0000-0000-00002A870000}"/>
    <cellStyle name="SAPBEXresItemX 5 2 4" xfId="13164" xr:uid="{00000000-0005-0000-0000-00002B870000}"/>
    <cellStyle name="SAPBEXresItemX 5 2 5" xfId="21093" xr:uid="{00000000-0005-0000-0000-00002C870000}"/>
    <cellStyle name="SAPBEXresItemX 5 2 6" xfId="37470" xr:uid="{00000000-0005-0000-0000-00002D870000}"/>
    <cellStyle name="SAPBEXresItemX 5 2 7" xfId="44415" xr:uid="{00000000-0005-0000-0000-00002E870000}"/>
    <cellStyle name="SAPBEXresItemX 5 2 8" xfId="53611" xr:uid="{00000000-0005-0000-0000-00002F870000}"/>
    <cellStyle name="SAPBEXresItemX 5 3" xfId="11652" xr:uid="{00000000-0005-0000-0000-000030870000}"/>
    <cellStyle name="SAPBEXresItemX 5 3 2" xfId="19111" xr:uid="{00000000-0005-0000-0000-000031870000}"/>
    <cellStyle name="SAPBEXresItemX 5 3 3" xfId="25743" xr:uid="{00000000-0005-0000-0000-000032870000}"/>
    <cellStyle name="SAPBEXresItemX 5 4" xfId="9383" xr:uid="{00000000-0005-0000-0000-000033870000}"/>
    <cellStyle name="SAPBEXresItemX 5 5" xfId="9271" xr:uid="{00000000-0005-0000-0000-000034870000}"/>
    <cellStyle name="SAPBEXresItemX 5 6" xfId="33729" xr:uid="{00000000-0005-0000-0000-000035870000}"/>
    <cellStyle name="SAPBEXresItemX 5 7" xfId="40864" xr:uid="{00000000-0005-0000-0000-000036870000}"/>
    <cellStyle name="SAPBEXresItemX 5 8" xfId="52803" xr:uid="{00000000-0005-0000-0000-000037870000}"/>
    <cellStyle name="SAPBEXresItemX 6" xfId="893" xr:uid="{00000000-0005-0000-0000-000038870000}"/>
    <cellStyle name="SAPBEXresItemX 6 2" xfId="10599" xr:uid="{00000000-0005-0000-0000-000039870000}"/>
    <cellStyle name="SAPBEXresItemX 6 2 2" xfId="11420" xr:uid="{00000000-0005-0000-0000-00003A870000}"/>
    <cellStyle name="SAPBEXresItemX 6 2 3" xfId="20519" xr:uid="{00000000-0005-0000-0000-00003B870000}"/>
    <cellStyle name="SAPBEXresItemX 6 2 4" xfId="38008" xr:uid="{00000000-0005-0000-0000-00003C870000}"/>
    <cellStyle name="SAPBEXresItemX 6 2 5" xfId="44936" xr:uid="{00000000-0005-0000-0000-00003D870000}"/>
    <cellStyle name="SAPBEXresItemX 6 2 6" xfId="48051" xr:uid="{00000000-0005-0000-0000-00003E870000}"/>
    <cellStyle name="SAPBEXresItemX 6 3" xfId="11772" xr:uid="{00000000-0005-0000-0000-00003F870000}"/>
    <cellStyle name="SAPBEXresItemX 6 3 2" xfId="19231" xr:uid="{00000000-0005-0000-0000-000040870000}"/>
    <cellStyle name="SAPBEXresItemX 6 3 3" xfId="25863" xr:uid="{00000000-0005-0000-0000-000041870000}"/>
    <cellStyle name="SAPBEXresItemX 6 4" xfId="9593" xr:uid="{00000000-0005-0000-0000-000042870000}"/>
    <cellStyle name="SAPBEXresItemX 6 5" xfId="13173" xr:uid="{00000000-0005-0000-0000-000043870000}"/>
    <cellStyle name="SAPBEXresItemX 6 6" xfId="34343" xr:uid="{00000000-0005-0000-0000-000044870000}"/>
    <cellStyle name="SAPBEXresItemX 6 7" xfId="41390" xr:uid="{00000000-0005-0000-0000-000045870000}"/>
    <cellStyle name="SAPBEXresItemX 6 8" xfId="51744" xr:uid="{00000000-0005-0000-0000-000046870000}"/>
    <cellStyle name="SAPBEXresItemX 7" xfId="1143" xr:uid="{00000000-0005-0000-0000-000047870000}"/>
    <cellStyle name="SAPBEXresItemX 7 2" xfId="10773" xr:uid="{00000000-0005-0000-0000-000048870000}"/>
    <cellStyle name="SAPBEXresItemX 7 2 2" xfId="9062" xr:uid="{00000000-0005-0000-0000-000049870000}"/>
    <cellStyle name="SAPBEXresItemX 7 2 3" xfId="38706" xr:uid="{00000000-0005-0000-0000-00004A870000}"/>
    <cellStyle name="SAPBEXresItemX 7 2 4" xfId="45624" xr:uid="{00000000-0005-0000-0000-00004B870000}"/>
    <cellStyle name="SAPBEXresItemX 7 2 5" xfId="48741" xr:uid="{00000000-0005-0000-0000-00004C870000}"/>
    <cellStyle name="SAPBEXresItemX 7 3" xfId="11928" xr:uid="{00000000-0005-0000-0000-00004D870000}"/>
    <cellStyle name="SAPBEXresItemX 7 3 2" xfId="19387" xr:uid="{00000000-0005-0000-0000-00004E870000}"/>
    <cellStyle name="SAPBEXresItemX 7 3 3" xfId="26015" xr:uid="{00000000-0005-0000-0000-00004F870000}"/>
    <cellStyle name="SAPBEXresItemX 7 4" xfId="9811" xr:uid="{00000000-0005-0000-0000-000050870000}"/>
    <cellStyle name="SAPBEXresItemX 7 5" xfId="13311" xr:uid="{00000000-0005-0000-0000-000051870000}"/>
    <cellStyle name="SAPBEXresItemX 7 6" xfId="35041" xr:uid="{00000000-0005-0000-0000-000052870000}"/>
    <cellStyle name="SAPBEXresItemX 7 7" xfId="42078" xr:uid="{00000000-0005-0000-0000-000053870000}"/>
    <cellStyle name="SAPBEXresItemX 7 8" xfId="51613" xr:uid="{00000000-0005-0000-0000-000054870000}"/>
    <cellStyle name="SAPBEXresItemX 8" xfId="1306" xr:uid="{00000000-0005-0000-0000-000055870000}"/>
    <cellStyle name="SAPBEXresItemX 8 2" xfId="10166" xr:uid="{00000000-0005-0000-0000-000056870000}"/>
    <cellStyle name="SAPBEXresItemX 8 2 2" xfId="11476" xr:uid="{00000000-0005-0000-0000-000057870000}"/>
    <cellStyle name="SAPBEXresItemX 8 2 3" xfId="38867" xr:uid="{00000000-0005-0000-0000-000058870000}"/>
    <cellStyle name="SAPBEXresItemX 8 2 4" xfId="45785" xr:uid="{00000000-0005-0000-0000-000059870000}"/>
    <cellStyle name="SAPBEXresItemX 8 2 5" xfId="49955" xr:uid="{00000000-0005-0000-0000-00005A870000}"/>
    <cellStyle name="SAPBEXresItemX 8 3" xfId="10931" xr:uid="{00000000-0005-0000-0000-00005B870000}"/>
    <cellStyle name="SAPBEXresItemX 8 3 2" xfId="9005" xr:uid="{00000000-0005-0000-0000-00005C870000}"/>
    <cellStyle name="SAPBEXresItemX 8 4" xfId="12075" xr:uid="{00000000-0005-0000-0000-00005D870000}"/>
    <cellStyle name="SAPBEXresItemX 8 4 2" xfId="19534" xr:uid="{00000000-0005-0000-0000-00005E870000}"/>
    <cellStyle name="SAPBEXresItemX 8 4 3" xfId="26157" xr:uid="{00000000-0005-0000-0000-00005F870000}"/>
    <cellStyle name="SAPBEXresItemX 8 5" xfId="9973" xr:uid="{00000000-0005-0000-0000-000060870000}"/>
    <cellStyle name="SAPBEXresItemX 8 6" xfId="9989" xr:uid="{00000000-0005-0000-0000-000061870000}"/>
    <cellStyle name="SAPBEXresItemX 8 7" xfId="35203" xr:uid="{00000000-0005-0000-0000-000062870000}"/>
    <cellStyle name="SAPBEXresItemX 8 8" xfId="42239" xr:uid="{00000000-0005-0000-0000-000063870000}"/>
    <cellStyle name="SAPBEXresItemX 8 9" xfId="54032" xr:uid="{00000000-0005-0000-0000-000064870000}"/>
    <cellStyle name="SAPBEXresItemX 9" xfId="1480" xr:uid="{00000000-0005-0000-0000-000065870000}"/>
    <cellStyle name="SAPBEXresItemX 9 2" xfId="12141" xr:uid="{00000000-0005-0000-0000-000066870000}"/>
    <cellStyle name="SAPBEXresItemX 9 2 2" xfId="19600" xr:uid="{00000000-0005-0000-0000-000067870000}"/>
    <cellStyle name="SAPBEXresItemX 9 2 3" xfId="26223" xr:uid="{00000000-0005-0000-0000-000068870000}"/>
    <cellStyle name="SAPBEXresItemX 9 2 4" xfId="39277" xr:uid="{00000000-0005-0000-0000-000069870000}"/>
    <cellStyle name="SAPBEXresItemX 9 2 5" xfId="46195" xr:uid="{00000000-0005-0000-0000-00006A870000}"/>
    <cellStyle name="SAPBEXresItemX 9 2 6" xfId="50212" xr:uid="{00000000-0005-0000-0000-00006B870000}"/>
    <cellStyle name="SAPBEXresItemX 9 3" xfId="11032" xr:uid="{00000000-0005-0000-0000-00006C870000}"/>
    <cellStyle name="SAPBEXresItemX 9 4" xfId="18686" xr:uid="{00000000-0005-0000-0000-00006D870000}"/>
    <cellStyle name="SAPBEXresItemX 9 5" xfId="35641" xr:uid="{00000000-0005-0000-0000-00006E870000}"/>
    <cellStyle name="SAPBEXresItemX 9 6" xfId="42649" xr:uid="{00000000-0005-0000-0000-00006F870000}"/>
    <cellStyle name="SAPBEXresItemX 9 7" xfId="51961" xr:uid="{00000000-0005-0000-0000-000070870000}"/>
    <cellStyle name="SAPBEXstdData" xfId="280" xr:uid="{00000000-0005-0000-0000-000071870000}"/>
    <cellStyle name="SAPBEXstdData 10" xfId="1908" xr:uid="{00000000-0005-0000-0000-000072870000}"/>
    <cellStyle name="SAPBEXstdData 10 2" xfId="12262" xr:uid="{00000000-0005-0000-0000-000073870000}"/>
    <cellStyle name="SAPBEXstdData 10 2 2" xfId="19721" xr:uid="{00000000-0005-0000-0000-000074870000}"/>
    <cellStyle name="SAPBEXstdData 10 2 3" xfId="26344" xr:uid="{00000000-0005-0000-0000-000075870000}"/>
    <cellStyle name="SAPBEXstdData 10 2 4" xfId="40346" xr:uid="{00000000-0005-0000-0000-000076870000}"/>
    <cellStyle name="SAPBEXstdData 10 2 5" xfId="47264" xr:uid="{00000000-0005-0000-0000-000077870000}"/>
    <cellStyle name="SAPBEXstdData 10 2 6" xfId="47771" xr:uid="{00000000-0005-0000-0000-000078870000}"/>
    <cellStyle name="SAPBEXstdData 10 3" xfId="11330" xr:uid="{00000000-0005-0000-0000-000079870000}"/>
    <cellStyle name="SAPBEXstdData 10 4" xfId="18865" xr:uid="{00000000-0005-0000-0000-00007A870000}"/>
    <cellStyle name="SAPBEXstdData 10 5" xfId="36762" xr:uid="{00000000-0005-0000-0000-00007B870000}"/>
    <cellStyle name="SAPBEXstdData 10 6" xfId="43718" xr:uid="{00000000-0005-0000-0000-00007C870000}"/>
    <cellStyle name="SAPBEXstdData 10 7" xfId="53083" xr:uid="{00000000-0005-0000-0000-00007D870000}"/>
    <cellStyle name="SAPBEXstdData 11" xfId="2121" xr:uid="{00000000-0005-0000-0000-00007E870000}"/>
    <cellStyle name="SAPBEXstdData 11 2" xfId="12385" xr:uid="{00000000-0005-0000-0000-00007F870000}"/>
    <cellStyle name="SAPBEXstdData 11 2 2" xfId="19842" xr:uid="{00000000-0005-0000-0000-000080870000}"/>
    <cellStyle name="SAPBEXstdData 11 2 3" xfId="26464" xr:uid="{00000000-0005-0000-0000-000081870000}"/>
    <cellStyle name="SAPBEXstdData 11 3" xfId="10257" xr:uid="{00000000-0005-0000-0000-000082870000}"/>
    <cellStyle name="SAPBEXstdData 11 4" xfId="11124" xr:uid="{00000000-0005-0000-0000-000083870000}"/>
    <cellStyle name="SAPBEXstdData 11 5" xfId="18801" xr:uid="{00000000-0005-0000-0000-000084870000}"/>
    <cellStyle name="SAPBEXstdData 11 6" xfId="37016" xr:uid="{00000000-0005-0000-0000-000085870000}"/>
    <cellStyle name="SAPBEXstdData 11 7" xfId="43962" xr:uid="{00000000-0005-0000-0000-000086870000}"/>
    <cellStyle name="SAPBEXstdData 11 8" xfId="52087" xr:uid="{00000000-0005-0000-0000-000087870000}"/>
    <cellStyle name="SAPBEXstdData 12" xfId="2276" xr:uid="{00000000-0005-0000-0000-000088870000}"/>
    <cellStyle name="SAPBEXstdData 12 2" xfId="12529" xr:uid="{00000000-0005-0000-0000-000089870000}"/>
    <cellStyle name="SAPBEXstdData 12 3" xfId="19966" xr:uid="{00000000-0005-0000-0000-00008A870000}"/>
    <cellStyle name="SAPBEXstdData 12 4" xfId="26584" xr:uid="{00000000-0005-0000-0000-00008B870000}"/>
    <cellStyle name="SAPBEXstdData 13" xfId="2437" xr:uid="{00000000-0005-0000-0000-00008C870000}"/>
    <cellStyle name="SAPBEXstdData 13 2" xfId="12677" xr:uid="{00000000-0005-0000-0000-00008D870000}"/>
    <cellStyle name="SAPBEXstdData 13 3" xfId="20089" xr:uid="{00000000-0005-0000-0000-00008E870000}"/>
    <cellStyle name="SAPBEXstdData 13 4" xfId="26704" xr:uid="{00000000-0005-0000-0000-00008F870000}"/>
    <cellStyle name="SAPBEXstdData 14" xfId="3443" xr:uid="{00000000-0005-0000-0000-000090870000}"/>
    <cellStyle name="SAPBEXstdData 14 2" xfId="13394" xr:uid="{00000000-0005-0000-0000-000091870000}"/>
    <cellStyle name="SAPBEXstdData 14 3" xfId="20565" xr:uid="{00000000-0005-0000-0000-000092870000}"/>
    <cellStyle name="SAPBEXstdData 14 4" xfId="27073" xr:uid="{00000000-0005-0000-0000-000093870000}"/>
    <cellStyle name="SAPBEXstdData 15" xfId="3610" xr:uid="{00000000-0005-0000-0000-000094870000}"/>
    <cellStyle name="SAPBEXstdData 15 2" xfId="13535" xr:uid="{00000000-0005-0000-0000-000095870000}"/>
    <cellStyle name="SAPBEXstdData 15 3" xfId="20697" xr:uid="{00000000-0005-0000-0000-000096870000}"/>
    <cellStyle name="SAPBEXstdData 15 4" xfId="27196" xr:uid="{00000000-0005-0000-0000-000097870000}"/>
    <cellStyle name="SAPBEXstdData 16" xfId="4312" xr:uid="{00000000-0005-0000-0000-000098870000}"/>
    <cellStyle name="SAPBEXstdData 16 2" xfId="14175" xr:uid="{00000000-0005-0000-0000-000099870000}"/>
    <cellStyle name="SAPBEXstdData 16 3" xfId="21237" xr:uid="{00000000-0005-0000-0000-00009A870000}"/>
    <cellStyle name="SAPBEXstdData 16 4" xfId="27711" xr:uid="{00000000-0005-0000-0000-00009B870000}"/>
    <cellStyle name="SAPBEXstdData 17" xfId="5100" xr:uid="{00000000-0005-0000-0000-00009C870000}"/>
    <cellStyle name="SAPBEXstdData 17 2" xfId="14957" xr:uid="{00000000-0005-0000-0000-00009D870000}"/>
    <cellStyle name="SAPBEXstdData 17 3" xfId="22002" xr:uid="{00000000-0005-0000-0000-00009E870000}"/>
    <cellStyle name="SAPBEXstdData 17 4" xfId="28465" xr:uid="{00000000-0005-0000-0000-00009F870000}"/>
    <cellStyle name="SAPBEXstdData 18" xfId="4244" xr:uid="{00000000-0005-0000-0000-0000A0870000}"/>
    <cellStyle name="SAPBEXstdData 18 2" xfId="14107" xr:uid="{00000000-0005-0000-0000-0000A1870000}"/>
    <cellStyle name="SAPBEXstdData 18 3" xfId="21169" xr:uid="{00000000-0005-0000-0000-0000A2870000}"/>
    <cellStyle name="SAPBEXstdData 18 4" xfId="27643" xr:uid="{00000000-0005-0000-0000-0000A3870000}"/>
    <cellStyle name="SAPBEXstdData 19" xfId="4553" xr:uid="{00000000-0005-0000-0000-0000A4870000}"/>
    <cellStyle name="SAPBEXstdData 19 2" xfId="14415" xr:uid="{00000000-0005-0000-0000-0000A5870000}"/>
    <cellStyle name="SAPBEXstdData 19 3" xfId="21471" xr:uid="{00000000-0005-0000-0000-0000A6870000}"/>
    <cellStyle name="SAPBEXstdData 19 4" xfId="27942" xr:uid="{00000000-0005-0000-0000-0000A7870000}"/>
    <cellStyle name="SAPBEXstdData 2" xfId="519" xr:uid="{00000000-0005-0000-0000-0000A8870000}"/>
    <cellStyle name="SAPBEXstdData 2 10" xfId="2504" xr:uid="{00000000-0005-0000-0000-0000A9870000}"/>
    <cellStyle name="SAPBEXstdData 2 10 2" xfId="12743" xr:uid="{00000000-0005-0000-0000-0000AA870000}"/>
    <cellStyle name="SAPBEXstdData 2 10 3" xfId="20152" xr:uid="{00000000-0005-0000-0000-0000AB870000}"/>
    <cellStyle name="SAPBEXstdData 2 10 4" xfId="26766" xr:uid="{00000000-0005-0000-0000-0000AC870000}"/>
    <cellStyle name="SAPBEXstdData 2 11" xfId="3510" xr:uid="{00000000-0005-0000-0000-0000AD870000}"/>
    <cellStyle name="SAPBEXstdData 2 11 2" xfId="13459" xr:uid="{00000000-0005-0000-0000-0000AE870000}"/>
    <cellStyle name="SAPBEXstdData 2 11 3" xfId="20628" xr:uid="{00000000-0005-0000-0000-0000AF870000}"/>
    <cellStyle name="SAPBEXstdData 2 11 4" xfId="27135" xr:uid="{00000000-0005-0000-0000-0000B0870000}"/>
    <cellStyle name="SAPBEXstdData 2 12" xfId="3679" xr:uid="{00000000-0005-0000-0000-0000B1870000}"/>
    <cellStyle name="SAPBEXstdData 2 12 2" xfId="13604" xr:uid="{00000000-0005-0000-0000-0000B2870000}"/>
    <cellStyle name="SAPBEXstdData 2 12 3" xfId="20765" xr:uid="{00000000-0005-0000-0000-0000B3870000}"/>
    <cellStyle name="SAPBEXstdData 2 12 4" xfId="27264" xr:uid="{00000000-0005-0000-0000-0000B4870000}"/>
    <cellStyle name="SAPBEXstdData 2 13" xfId="4419" xr:uid="{00000000-0005-0000-0000-0000B5870000}"/>
    <cellStyle name="SAPBEXstdData 2 13 2" xfId="14281" xr:uid="{00000000-0005-0000-0000-0000B6870000}"/>
    <cellStyle name="SAPBEXstdData 2 13 3" xfId="21341" xr:uid="{00000000-0005-0000-0000-0000B7870000}"/>
    <cellStyle name="SAPBEXstdData 2 13 4" xfId="27815" xr:uid="{00000000-0005-0000-0000-0000B8870000}"/>
    <cellStyle name="SAPBEXstdData 2 14" xfId="4879" xr:uid="{00000000-0005-0000-0000-0000B9870000}"/>
    <cellStyle name="SAPBEXstdData 2 14 2" xfId="14741" xr:uid="{00000000-0005-0000-0000-0000BA870000}"/>
    <cellStyle name="SAPBEXstdData 2 14 3" xfId="21789" xr:uid="{00000000-0005-0000-0000-0000BB870000}"/>
    <cellStyle name="SAPBEXstdData 2 14 4" xfId="28255" xr:uid="{00000000-0005-0000-0000-0000BC870000}"/>
    <cellStyle name="SAPBEXstdData 2 15" xfId="4464" xr:uid="{00000000-0005-0000-0000-0000BD870000}"/>
    <cellStyle name="SAPBEXstdData 2 15 2" xfId="14326" xr:uid="{00000000-0005-0000-0000-0000BE870000}"/>
    <cellStyle name="SAPBEXstdData 2 15 3" xfId="21383" xr:uid="{00000000-0005-0000-0000-0000BF870000}"/>
    <cellStyle name="SAPBEXstdData 2 15 4" xfId="27857" xr:uid="{00000000-0005-0000-0000-0000C0870000}"/>
    <cellStyle name="SAPBEXstdData 2 16" xfId="4848" xr:uid="{00000000-0005-0000-0000-0000C1870000}"/>
    <cellStyle name="SAPBEXstdData 2 16 2" xfId="14710" xr:uid="{00000000-0005-0000-0000-0000C2870000}"/>
    <cellStyle name="SAPBEXstdData 2 16 3" xfId="21759" xr:uid="{00000000-0005-0000-0000-0000C3870000}"/>
    <cellStyle name="SAPBEXstdData 2 16 4" xfId="28226" xr:uid="{00000000-0005-0000-0000-0000C4870000}"/>
    <cellStyle name="SAPBEXstdData 2 17" xfId="5771" xr:uid="{00000000-0005-0000-0000-0000C5870000}"/>
    <cellStyle name="SAPBEXstdData 2 17 2" xfId="15625" xr:uid="{00000000-0005-0000-0000-0000C6870000}"/>
    <cellStyle name="SAPBEXstdData 2 17 3" xfId="22653" xr:uid="{00000000-0005-0000-0000-0000C7870000}"/>
    <cellStyle name="SAPBEXstdData 2 17 4" xfId="29114" xr:uid="{00000000-0005-0000-0000-0000C8870000}"/>
    <cellStyle name="SAPBEXstdData 2 18" xfId="6958" xr:uid="{00000000-0005-0000-0000-0000C9870000}"/>
    <cellStyle name="SAPBEXstdData 2 18 2" xfId="16748" xr:uid="{00000000-0005-0000-0000-0000CA870000}"/>
    <cellStyle name="SAPBEXstdData 2 18 3" xfId="23716" xr:uid="{00000000-0005-0000-0000-0000CB870000}"/>
    <cellStyle name="SAPBEXstdData 2 18 4" xfId="30152" xr:uid="{00000000-0005-0000-0000-0000CC870000}"/>
    <cellStyle name="SAPBEXstdData 2 19" xfId="6332" xr:uid="{00000000-0005-0000-0000-0000CD870000}"/>
    <cellStyle name="SAPBEXstdData 2 19 2" xfId="16177" xr:uid="{00000000-0005-0000-0000-0000CE870000}"/>
    <cellStyle name="SAPBEXstdData 2 19 3" xfId="23185" xr:uid="{00000000-0005-0000-0000-0000CF870000}"/>
    <cellStyle name="SAPBEXstdData 2 19 4" xfId="29639" xr:uid="{00000000-0005-0000-0000-0000D0870000}"/>
    <cellStyle name="SAPBEXstdData 2 2" xfId="696" xr:uid="{00000000-0005-0000-0000-0000D1870000}"/>
    <cellStyle name="SAPBEXstdData 2 2 10" xfId="5448" xr:uid="{00000000-0005-0000-0000-0000D2870000}"/>
    <cellStyle name="SAPBEXstdData 2 2 10 2" xfId="15305" xr:uid="{00000000-0005-0000-0000-0000D3870000}"/>
    <cellStyle name="SAPBEXstdData 2 2 10 2 2" xfId="38611" xr:uid="{00000000-0005-0000-0000-0000D4870000}"/>
    <cellStyle name="SAPBEXstdData 2 2 10 2 3" xfId="45529" xr:uid="{00000000-0005-0000-0000-0000D5870000}"/>
    <cellStyle name="SAPBEXstdData 2 2 10 2 4" xfId="48778" xr:uid="{00000000-0005-0000-0000-0000D6870000}"/>
    <cellStyle name="SAPBEXstdData 2 2 10 3" xfId="22345" xr:uid="{00000000-0005-0000-0000-0000D7870000}"/>
    <cellStyle name="SAPBEXstdData 2 2 10 4" xfId="28807" xr:uid="{00000000-0005-0000-0000-0000D8870000}"/>
    <cellStyle name="SAPBEXstdData 2 2 10 5" xfId="34945" xr:uid="{00000000-0005-0000-0000-0000D9870000}"/>
    <cellStyle name="SAPBEXstdData 2 2 10 6" xfId="41983" xr:uid="{00000000-0005-0000-0000-0000DA870000}"/>
    <cellStyle name="SAPBEXstdData 2 2 10 7" xfId="49002" xr:uid="{00000000-0005-0000-0000-0000DB870000}"/>
    <cellStyle name="SAPBEXstdData 2 2 11" xfId="6704" xr:uid="{00000000-0005-0000-0000-0000DC870000}"/>
    <cellStyle name="SAPBEXstdData 2 2 11 2" xfId="16547" xr:uid="{00000000-0005-0000-0000-0000DD870000}"/>
    <cellStyle name="SAPBEXstdData 2 2 11 2 2" xfId="39074" xr:uid="{00000000-0005-0000-0000-0000DE870000}"/>
    <cellStyle name="SAPBEXstdData 2 2 11 2 3" xfId="45992" xr:uid="{00000000-0005-0000-0000-0000DF870000}"/>
    <cellStyle name="SAPBEXstdData 2 2 11 2 4" xfId="48632" xr:uid="{00000000-0005-0000-0000-0000E0870000}"/>
    <cellStyle name="SAPBEXstdData 2 2 11 3" xfId="23550" xr:uid="{00000000-0005-0000-0000-0000E1870000}"/>
    <cellStyle name="SAPBEXstdData 2 2 11 4" xfId="29998" xr:uid="{00000000-0005-0000-0000-0000E2870000}"/>
    <cellStyle name="SAPBEXstdData 2 2 11 5" xfId="35411" xr:uid="{00000000-0005-0000-0000-0000E3870000}"/>
    <cellStyle name="SAPBEXstdData 2 2 11 6" xfId="42446" xr:uid="{00000000-0005-0000-0000-0000E4870000}"/>
    <cellStyle name="SAPBEXstdData 2 2 11 7" xfId="50828" xr:uid="{00000000-0005-0000-0000-0000E5870000}"/>
    <cellStyle name="SAPBEXstdData 2 2 12" xfId="6963" xr:uid="{00000000-0005-0000-0000-0000E6870000}"/>
    <cellStyle name="SAPBEXstdData 2 2 12 2" xfId="16753" xr:uid="{00000000-0005-0000-0000-0000E7870000}"/>
    <cellStyle name="SAPBEXstdData 2 2 12 2 2" xfId="38928" xr:uid="{00000000-0005-0000-0000-0000E8870000}"/>
    <cellStyle name="SAPBEXstdData 2 2 12 2 3" xfId="45846" xr:uid="{00000000-0005-0000-0000-0000E9870000}"/>
    <cellStyle name="SAPBEXstdData 2 2 12 2 4" xfId="47888" xr:uid="{00000000-0005-0000-0000-0000EA870000}"/>
    <cellStyle name="SAPBEXstdData 2 2 12 3" xfId="23721" xr:uid="{00000000-0005-0000-0000-0000EB870000}"/>
    <cellStyle name="SAPBEXstdData 2 2 12 4" xfId="30157" xr:uid="{00000000-0005-0000-0000-0000EC870000}"/>
    <cellStyle name="SAPBEXstdData 2 2 12 5" xfId="35265" xr:uid="{00000000-0005-0000-0000-0000ED870000}"/>
    <cellStyle name="SAPBEXstdData 2 2 12 6" xfId="42300" xr:uid="{00000000-0005-0000-0000-0000EE870000}"/>
    <cellStyle name="SAPBEXstdData 2 2 12 7" xfId="52111" xr:uid="{00000000-0005-0000-0000-0000EF870000}"/>
    <cellStyle name="SAPBEXstdData 2 2 13" xfId="6253" xr:uid="{00000000-0005-0000-0000-0000F0870000}"/>
    <cellStyle name="SAPBEXstdData 2 2 13 2" xfId="16100" xr:uid="{00000000-0005-0000-0000-0000F1870000}"/>
    <cellStyle name="SAPBEXstdData 2 2 13 2 2" xfId="39954" xr:uid="{00000000-0005-0000-0000-0000F2870000}"/>
    <cellStyle name="SAPBEXstdData 2 2 13 2 3" xfId="46872" xr:uid="{00000000-0005-0000-0000-0000F3870000}"/>
    <cellStyle name="SAPBEXstdData 2 2 13 2 4" xfId="50086" xr:uid="{00000000-0005-0000-0000-0000F4870000}"/>
    <cellStyle name="SAPBEXstdData 2 2 13 3" xfId="23109" xr:uid="{00000000-0005-0000-0000-0000F5870000}"/>
    <cellStyle name="SAPBEXstdData 2 2 13 4" xfId="29565" xr:uid="{00000000-0005-0000-0000-0000F6870000}"/>
    <cellStyle name="SAPBEXstdData 2 2 13 5" xfId="36343" xr:uid="{00000000-0005-0000-0000-0000F7870000}"/>
    <cellStyle name="SAPBEXstdData 2 2 13 6" xfId="43326" xr:uid="{00000000-0005-0000-0000-0000F8870000}"/>
    <cellStyle name="SAPBEXstdData 2 2 13 7" xfId="52574" xr:uid="{00000000-0005-0000-0000-0000F9870000}"/>
    <cellStyle name="SAPBEXstdData 2 2 14" xfId="6917" xr:uid="{00000000-0005-0000-0000-0000FA870000}"/>
    <cellStyle name="SAPBEXstdData 2 2 14 2" xfId="16707" xr:uid="{00000000-0005-0000-0000-0000FB870000}"/>
    <cellStyle name="SAPBEXstdData 2 2 14 2 2" xfId="40070" xr:uid="{00000000-0005-0000-0000-0000FC870000}"/>
    <cellStyle name="SAPBEXstdData 2 2 14 2 3" xfId="46988" xr:uid="{00000000-0005-0000-0000-0000FD870000}"/>
    <cellStyle name="SAPBEXstdData 2 2 14 2 4" xfId="54570" xr:uid="{00000000-0005-0000-0000-0000FE870000}"/>
    <cellStyle name="SAPBEXstdData 2 2 14 3" xfId="23675" xr:uid="{00000000-0005-0000-0000-0000FF870000}"/>
    <cellStyle name="SAPBEXstdData 2 2 14 4" xfId="30111" xr:uid="{00000000-0005-0000-0000-000000880000}"/>
    <cellStyle name="SAPBEXstdData 2 2 14 5" xfId="36485" xr:uid="{00000000-0005-0000-0000-000001880000}"/>
    <cellStyle name="SAPBEXstdData 2 2 14 6" xfId="43442" xr:uid="{00000000-0005-0000-0000-000002880000}"/>
    <cellStyle name="SAPBEXstdData 2 2 14 7" xfId="53877" xr:uid="{00000000-0005-0000-0000-000003880000}"/>
    <cellStyle name="SAPBEXstdData 2 2 15" xfId="5606" xr:uid="{00000000-0005-0000-0000-000004880000}"/>
    <cellStyle name="SAPBEXstdData 2 2 15 2" xfId="15461" xr:uid="{00000000-0005-0000-0000-000005880000}"/>
    <cellStyle name="SAPBEXstdData 2 2 15 2 2" xfId="40057" xr:uid="{00000000-0005-0000-0000-000006880000}"/>
    <cellStyle name="SAPBEXstdData 2 2 15 2 3" xfId="46975" xr:uid="{00000000-0005-0000-0000-000007880000}"/>
    <cellStyle name="SAPBEXstdData 2 2 15 2 4" xfId="49482" xr:uid="{00000000-0005-0000-0000-000008880000}"/>
    <cellStyle name="SAPBEXstdData 2 2 15 3" xfId="22494" xr:uid="{00000000-0005-0000-0000-000009880000}"/>
    <cellStyle name="SAPBEXstdData 2 2 15 4" xfId="28955" xr:uid="{00000000-0005-0000-0000-00000A880000}"/>
    <cellStyle name="SAPBEXstdData 2 2 15 5" xfId="36472" xr:uid="{00000000-0005-0000-0000-00000B880000}"/>
    <cellStyle name="SAPBEXstdData 2 2 15 6" xfId="43429" xr:uid="{00000000-0005-0000-0000-00000C880000}"/>
    <cellStyle name="SAPBEXstdData 2 2 15 7" xfId="54205" xr:uid="{00000000-0005-0000-0000-00000D880000}"/>
    <cellStyle name="SAPBEXstdData 2 2 16" xfId="7153" xr:uid="{00000000-0005-0000-0000-00000E880000}"/>
    <cellStyle name="SAPBEXstdData 2 2 16 2" xfId="16943" xr:uid="{00000000-0005-0000-0000-00000F880000}"/>
    <cellStyle name="SAPBEXstdData 2 2 16 2 2" xfId="39680" xr:uid="{00000000-0005-0000-0000-000010880000}"/>
    <cellStyle name="SAPBEXstdData 2 2 16 2 3" xfId="46598" xr:uid="{00000000-0005-0000-0000-000011880000}"/>
    <cellStyle name="SAPBEXstdData 2 2 16 2 4" xfId="48916" xr:uid="{00000000-0005-0000-0000-000012880000}"/>
    <cellStyle name="SAPBEXstdData 2 2 16 3" xfId="23906" xr:uid="{00000000-0005-0000-0000-000013880000}"/>
    <cellStyle name="SAPBEXstdData 2 2 16 4" xfId="30340" xr:uid="{00000000-0005-0000-0000-000014880000}"/>
    <cellStyle name="SAPBEXstdData 2 2 16 5" xfId="36053" xr:uid="{00000000-0005-0000-0000-000015880000}"/>
    <cellStyle name="SAPBEXstdData 2 2 16 6" xfId="43052" xr:uid="{00000000-0005-0000-0000-000016880000}"/>
    <cellStyle name="SAPBEXstdData 2 2 16 7" xfId="53164" xr:uid="{00000000-0005-0000-0000-000017880000}"/>
    <cellStyle name="SAPBEXstdData 2 2 17" xfId="7366" xr:uid="{00000000-0005-0000-0000-000018880000}"/>
    <cellStyle name="SAPBEXstdData 2 2 17 2" xfId="17152" xr:uid="{00000000-0005-0000-0000-000019880000}"/>
    <cellStyle name="SAPBEXstdData 2 2 17 2 2" xfId="39995" xr:uid="{00000000-0005-0000-0000-00001A880000}"/>
    <cellStyle name="SAPBEXstdData 2 2 17 2 3" xfId="46913" xr:uid="{00000000-0005-0000-0000-00001B880000}"/>
    <cellStyle name="SAPBEXstdData 2 2 17 2 4" xfId="47900" xr:uid="{00000000-0005-0000-0000-00001C880000}"/>
    <cellStyle name="SAPBEXstdData 2 2 17 3" xfId="24114" xr:uid="{00000000-0005-0000-0000-00001D880000}"/>
    <cellStyle name="SAPBEXstdData 2 2 17 4" xfId="30542" xr:uid="{00000000-0005-0000-0000-00001E880000}"/>
    <cellStyle name="SAPBEXstdData 2 2 17 5" xfId="36385" xr:uid="{00000000-0005-0000-0000-00001F880000}"/>
    <cellStyle name="SAPBEXstdData 2 2 17 6" xfId="43367" xr:uid="{00000000-0005-0000-0000-000020880000}"/>
    <cellStyle name="SAPBEXstdData 2 2 17 7" xfId="51008" xr:uid="{00000000-0005-0000-0000-000021880000}"/>
    <cellStyle name="SAPBEXstdData 2 2 18" xfId="5893" xr:uid="{00000000-0005-0000-0000-000022880000}"/>
    <cellStyle name="SAPBEXstdData 2 2 18 2" xfId="15746" xr:uid="{00000000-0005-0000-0000-000023880000}"/>
    <cellStyle name="SAPBEXstdData 2 2 18 2 2" xfId="39462" xr:uid="{00000000-0005-0000-0000-000024880000}"/>
    <cellStyle name="SAPBEXstdData 2 2 18 2 3" xfId="46380" xr:uid="{00000000-0005-0000-0000-000025880000}"/>
    <cellStyle name="SAPBEXstdData 2 2 18 2 4" xfId="48680" xr:uid="{00000000-0005-0000-0000-000026880000}"/>
    <cellStyle name="SAPBEXstdData 2 2 18 3" xfId="22771" xr:uid="{00000000-0005-0000-0000-000027880000}"/>
    <cellStyle name="SAPBEXstdData 2 2 18 4" xfId="29232" xr:uid="{00000000-0005-0000-0000-000028880000}"/>
    <cellStyle name="SAPBEXstdData 2 2 18 5" xfId="35830" xr:uid="{00000000-0005-0000-0000-000029880000}"/>
    <cellStyle name="SAPBEXstdData 2 2 18 6" xfId="42834" xr:uid="{00000000-0005-0000-0000-00002A880000}"/>
    <cellStyle name="SAPBEXstdData 2 2 18 7" xfId="51329" xr:uid="{00000000-0005-0000-0000-00002B880000}"/>
    <cellStyle name="SAPBEXstdData 2 2 19" xfId="5987" xr:uid="{00000000-0005-0000-0000-00002C880000}"/>
    <cellStyle name="SAPBEXstdData 2 2 19 2" xfId="15838" xr:uid="{00000000-0005-0000-0000-00002D880000}"/>
    <cellStyle name="SAPBEXstdData 2 2 19 2 2" xfId="39133" xr:uid="{00000000-0005-0000-0000-00002E880000}"/>
    <cellStyle name="SAPBEXstdData 2 2 19 2 3" xfId="46051" xr:uid="{00000000-0005-0000-0000-00002F880000}"/>
    <cellStyle name="SAPBEXstdData 2 2 19 2 4" xfId="48144" xr:uid="{00000000-0005-0000-0000-000030880000}"/>
    <cellStyle name="SAPBEXstdData 2 2 19 3" xfId="22860" xr:uid="{00000000-0005-0000-0000-000031880000}"/>
    <cellStyle name="SAPBEXstdData 2 2 19 4" xfId="29321" xr:uid="{00000000-0005-0000-0000-000032880000}"/>
    <cellStyle name="SAPBEXstdData 2 2 19 5" xfId="35496" xr:uid="{00000000-0005-0000-0000-000033880000}"/>
    <cellStyle name="SAPBEXstdData 2 2 19 6" xfId="42505" xr:uid="{00000000-0005-0000-0000-000034880000}"/>
    <cellStyle name="SAPBEXstdData 2 2 19 7" xfId="53887" xr:uid="{00000000-0005-0000-0000-000035880000}"/>
    <cellStyle name="SAPBEXstdData 2 2 2" xfId="2690" xr:uid="{00000000-0005-0000-0000-000036880000}"/>
    <cellStyle name="SAPBEXstdData 2 2 2 2" xfId="12923" xr:uid="{00000000-0005-0000-0000-000037880000}"/>
    <cellStyle name="SAPBEXstdData 2 2 2 2 2" xfId="20326" xr:uid="{00000000-0005-0000-0000-000038880000}"/>
    <cellStyle name="SAPBEXstdData 2 2 2 2 3" xfId="26936" xr:uid="{00000000-0005-0000-0000-000039880000}"/>
    <cellStyle name="SAPBEXstdData 2 2 2 2 4" xfId="37553" xr:uid="{00000000-0005-0000-0000-00003A880000}"/>
    <cellStyle name="SAPBEXstdData 2 2 2 2 5" xfId="44497" xr:uid="{00000000-0005-0000-0000-00003B880000}"/>
    <cellStyle name="SAPBEXstdData 2 2 2 2 6" xfId="50263" xr:uid="{00000000-0005-0000-0000-00003C880000}"/>
    <cellStyle name="SAPBEXstdData 2 2 2 3" xfId="10515" xr:uid="{00000000-0005-0000-0000-00003D880000}"/>
    <cellStyle name="SAPBEXstdData 2 2 2 4" xfId="18584" xr:uid="{00000000-0005-0000-0000-00003E880000}"/>
    <cellStyle name="SAPBEXstdData 2 2 2 5" xfId="20517" xr:uid="{00000000-0005-0000-0000-00003F880000}"/>
    <cellStyle name="SAPBEXstdData 2 2 2 6" xfId="33812" xr:uid="{00000000-0005-0000-0000-000040880000}"/>
    <cellStyle name="SAPBEXstdData 2 2 2 7" xfId="40946" xr:uid="{00000000-0005-0000-0000-000041880000}"/>
    <cellStyle name="SAPBEXstdData 2 2 2 8" xfId="51266" xr:uid="{00000000-0005-0000-0000-000042880000}"/>
    <cellStyle name="SAPBEXstdData 2 2 20" xfId="7430" xr:uid="{00000000-0005-0000-0000-000043880000}"/>
    <cellStyle name="SAPBEXstdData 2 2 20 2" xfId="17216" xr:uid="{00000000-0005-0000-0000-000044880000}"/>
    <cellStyle name="SAPBEXstdData 2 2 20 2 2" xfId="40124" xr:uid="{00000000-0005-0000-0000-000045880000}"/>
    <cellStyle name="SAPBEXstdData 2 2 20 2 3" xfId="47042" xr:uid="{00000000-0005-0000-0000-000046880000}"/>
    <cellStyle name="SAPBEXstdData 2 2 20 2 4" xfId="49620" xr:uid="{00000000-0005-0000-0000-000047880000}"/>
    <cellStyle name="SAPBEXstdData 2 2 20 3" xfId="24178" xr:uid="{00000000-0005-0000-0000-000048880000}"/>
    <cellStyle name="SAPBEXstdData 2 2 20 4" xfId="30606" xr:uid="{00000000-0005-0000-0000-000049880000}"/>
    <cellStyle name="SAPBEXstdData 2 2 20 5" xfId="36539" xr:uid="{00000000-0005-0000-0000-00004A880000}"/>
    <cellStyle name="SAPBEXstdData 2 2 20 6" xfId="43496" xr:uid="{00000000-0005-0000-0000-00004B880000}"/>
    <cellStyle name="SAPBEXstdData 2 2 20 7" xfId="53825" xr:uid="{00000000-0005-0000-0000-00004C880000}"/>
    <cellStyle name="SAPBEXstdData 2 2 21" xfId="5811" xr:uid="{00000000-0005-0000-0000-00004D880000}"/>
    <cellStyle name="SAPBEXstdData 2 2 21 2" xfId="15664" xr:uid="{00000000-0005-0000-0000-00004E880000}"/>
    <cellStyle name="SAPBEXstdData 2 2 21 2 2" xfId="40525" xr:uid="{00000000-0005-0000-0000-00004F880000}"/>
    <cellStyle name="SAPBEXstdData 2 2 21 2 3" xfId="47443" xr:uid="{00000000-0005-0000-0000-000050880000}"/>
    <cellStyle name="SAPBEXstdData 2 2 21 2 4" xfId="47550" xr:uid="{00000000-0005-0000-0000-000051880000}"/>
    <cellStyle name="SAPBEXstdData 2 2 21 3" xfId="22690" xr:uid="{00000000-0005-0000-0000-000052880000}"/>
    <cellStyle name="SAPBEXstdData 2 2 21 4" xfId="29151" xr:uid="{00000000-0005-0000-0000-000053880000}"/>
    <cellStyle name="SAPBEXstdData 2 2 21 5" xfId="36941" xr:uid="{00000000-0005-0000-0000-000054880000}"/>
    <cellStyle name="SAPBEXstdData 2 2 21 6" xfId="43897" xr:uid="{00000000-0005-0000-0000-000055880000}"/>
    <cellStyle name="SAPBEXstdData 2 2 21 7" xfId="50901" xr:uid="{00000000-0005-0000-0000-000056880000}"/>
    <cellStyle name="SAPBEXstdData 2 2 22" xfId="7612" xr:uid="{00000000-0005-0000-0000-000057880000}"/>
    <cellStyle name="SAPBEXstdData 2 2 22 2" xfId="17397" xr:uid="{00000000-0005-0000-0000-000058880000}"/>
    <cellStyle name="SAPBEXstdData 2 2 22 3" xfId="24357" xr:uid="{00000000-0005-0000-0000-000059880000}"/>
    <cellStyle name="SAPBEXstdData 2 2 22 4" xfId="30785" xr:uid="{00000000-0005-0000-0000-00005A880000}"/>
    <cellStyle name="SAPBEXstdData 2 2 22 5" xfId="37195" xr:uid="{00000000-0005-0000-0000-00005B880000}"/>
    <cellStyle name="SAPBEXstdData 2 2 22 6" xfId="44141" xr:uid="{00000000-0005-0000-0000-00005C880000}"/>
    <cellStyle name="SAPBEXstdData 2 2 22 7" xfId="51194" xr:uid="{00000000-0005-0000-0000-00005D880000}"/>
    <cellStyle name="SAPBEXstdData 2 2 23" xfId="8532" xr:uid="{00000000-0005-0000-0000-00005E880000}"/>
    <cellStyle name="SAPBEXstdData 2 2 23 2" xfId="18316" xr:uid="{00000000-0005-0000-0000-00005F880000}"/>
    <cellStyle name="SAPBEXstdData 2 2 23 3" xfId="25252" xr:uid="{00000000-0005-0000-0000-000060880000}"/>
    <cellStyle name="SAPBEXstdData 2 2 23 4" xfId="31665" xr:uid="{00000000-0005-0000-0000-000061880000}"/>
    <cellStyle name="SAPBEXstdData 2 2 24" xfId="7694" xr:uid="{00000000-0005-0000-0000-000062880000}"/>
    <cellStyle name="SAPBEXstdData 2 2 24 2" xfId="17479" xr:uid="{00000000-0005-0000-0000-000063880000}"/>
    <cellStyle name="SAPBEXstdData 2 2 24 3" xfId="24436" xr:uid="{00000000-0005-0000-0000-000064880000}"/>
    <cellStyle name="SAPBEXstdData 2 2 24 4" xfId="30862" xr:uid="{00000000-0005-0000-0000-000065880000}"/>
    <cellStyle name="SAPBEXstdData 2 2 25" xfId="8577" xr:uid="{00000000-0005-0000-0000-000066880000}"/>
    <cellStyle name="SAPBEXstdData 2 2 25 2" xfId="18361" xr:uid="{00000000-0005-0000-0000-000067880000}"/>
    <cellStyle name="SAPBEXstdData 2 2 25 3" xfId="25297" xr:uid="{00000000-0005-0000-0000-000068880000}"/>
    <cellStyle name="SAPBEXstdData 2 2 25 4" xfId="31710" xr:uid="{00000000-0005-0000-0000-000069880000}"/>
    <cellStyle name="SAPBEXstdData 2 2 26" xfId="8359" xr:uid="{00000000-0005-0000-0000-00006A880000}"/>
    <cellStyle name="SAPBEXstdData 2 2 26 2" xfId="18143" xr:uid="{00000000-0005-0000-0000-00006B880000}"/>
    <cellStyle name="SAPBEXstdData 2 2 26 3" xfId="25082" xr:uid="{00000000-0005-0000-0000-00006C880000}"/>
    <cellStyle name="SAPBEXstdData 2 2 26 4" xfId="31498" xr:uid="{00000000-0005-0000-0000-00006D880000}"/>
    <cellStyle name="SAPBEXstdData 2 2 27" xfId="8243" xr:uid="{00000000-0005-0000-0000-00006E880000}"/>
    <cellStyle name="SAPBEXstdData 2 2 27 2" xfId="18027" xr:uid="{00000000-0005-0000-0000-00006F880000}"/>
    <cellStyle name="SAPBEXstdData 2 2 27 3" xfId="24970" xr:uid="{00000000-0005-0000-0000-000070880000}"/>
    <cellStyle name="SAPBEXstdData 2 2 27 4" xfId="31388" xr:uid="{00000000-0005-0000-0000-000071880000}"/>
    <cellStyle name="SAPBEXstdData 2 2 28" xfId="8724" xr:uid="{00000000-0005-0000-0000-000072880000}"/>
    <cellStyle name="SAPBEXstdData 2 2 28 2" xfId="18508" xr:uid="{00000000-0005-0000-0000-000073880000}"/>
    <cellStyle name="SAPBEXstdData 2 2 28 3" xfId="25440" xr:uid="{00000000-0005-0000-0000-000074880000}"/>
    <cellStyle name="SAPBEXstdData 2 2 28 4" xfId="31852" xr:uid="{00000000-0005-0000-0000-000075880000}"/>
    <cellStyle name="SAPBEXstdData 2 2 29" xfId="8581" xr:uid="{00000000-0005-0000-0000-000076880000}"/>
    <cellStyle name="SAPBEXstdData 2 2 29 2" xfId="18365" xr:uid="{00000000-0005-0000-0000-000077880000}"/>
    <cellStyle name="SAPBEXstdData 2 2 29 3" xfId="25300" xr:uid="{00000000-0005-0000-0000-000078880000}"/>
    <cellStyle name="SAPBEXstdData 2 2 29 4" xfId="31713" xr:uid="{00000000-0005-0000-0000-000079880000}"/>
    <cellStyle name="SAPBEXstdData 2 2 3" xfId="3898" xr:uid="{00000000-0005-0000-0000-00007A880000}"/>
    <cellStyle name="SAPBEXstdData 2 2 3 2" xfId="13785" xr:uid="{00000000-0005-0000-0000-00007B880000}"/>
    <cellStyle name="SAPBEXstdData 2 2 3 2 2" xfId="38145" xr:uid="{00000000-0005-0000-0000-00007C880000}"/>
    <cellStyle name="SAPBEXstdData 2 2 3 2 3" xfId="45069" xr:uid="{00000000-0005-0000-0000-00007D880000}"/>
    <cellStyle name="SAPBEXstdData 2 2 3 2 4" xfId="47804" xr:uid="{00000000-0005-0000-0000-00007E880000}"/>
    <cellStyle name="SAPBEXstdData 2 2 3 3" xfId="20894" xr:uid="{00000000-0005-0000-0000-00007F880000}"/>
    <cellStyle name="SAPBEXstdData 2 2 3 4" xfId="27390" xr:uid="{00000000-0005-0000-0000-000080880000}"/>
    <cellStyle name="SAPBEXstdData 2 2 3 5" xfId="34479" xr:uid="{00000000-0005-0000-0000-000081880000}"/>
    <cellStyle name="SAPBEXstdData 2 2 3 6" xfId="41523" xr:uid="{00000000-0005-0000-0000-000082880000}"/>
    <cellStyle name="SAPBEXstdData 2 2 3 7" xfId="52782" xr:uid="{00000000-0005-0000-0000-000083880000}"/>
    <cellStyle name="SAPBEXstdData 2 2 30" xfId="11715" xr:uid="{00000000-0005-0000-0000-000084880000}"/>
    <cellStyle name="SAPBEXstdData 2 2 30 2" xfId="19174" xr:uid="{00000000-0005-0000-0000-000085880000}"/>
    <cellStyle name="SAPBEXstdData 2 2 30 3" xfId="25806" xr:uid="{00000000-0005-0000-0000-000086880000}"/>
    <cellStyle name="SAPBEXstdData 2 2 31" xfId="9448" xr:uid="{00000000-0005-0000-0000-000087880000}"/>
    <cellStyle name="SAPBEXstdData 2 2 32" xfId="9732" xr:uid="{00000000-0005-0000-0000-000088880000}"/>
    <cellStyle name="SAPBEXstdData 2 2 33" xfId="32242" xr:uid="{00000000-0005-0000-0000-000089880000}"/>
    <cellStyle name="SAPBEXstdData 2 2 34" xfId="32086" xr:uid="{00000000-0005-0000-0000-00008A880000}"/>
    <cellStyle name="SAPBEXstdData 2 2 35" xfId="50786" xr:uid="{00000000-0005-0000-0000-00008B880000}"/>
    <cellStyle name="SAPBEXstdData 2 2 4" xfId="4077" xr:uid="{00000000-0005-0000-0000-00008C880000}"/>
    <cellStyle name="SAPBEXstdData 2 2 4 2" xfId="13964" xr:uid="{00000000-0005-0000-0000-00008D880000}"/>
    <cellStyle name="SAPBEXstdData 2 2 4 2 2" xfId="37621" xr:uid="{00000000-0005-0000-0000-00008E880000}"/>
    <cellStyle name="SAPBEXstdData 2 2 4 2 3" xfId="44565" xr:uid="{00000000-0005-0000-0000-00008F880000}"/>
    <cellStyle name="SAPBEXstdData 2 2 4 2 4" xfId="52303" xr:uid="{00000000-0005-0000-0000-000090880000}"/>
    <cellStyle name="SAPBEXstdData 2 2 4 3" xfId="21060" xr:uid="{00000000-0005-0000-0000-000091880000}"/>
    <cellStyle name="SAPBEXstdData 2 2 4 4" xfId="27551" xr:uid="{00000000-0005-0000-0000-000092880000}"/>
    <cellStyle name="SAPBEXstdData 2 2 4 5" xfId="33880" xr:uid="{00000000-0005-0000-0000-000093880000}"/>
    <cellStyle name="SAPBEXstdData 2 2 4 6" xfId="41014" xr:uid="{00000000-0005-0000-0000-000094880000}"/>
    <cellStyle name="SAPBEXstdData 2 2 4 7" xfId="51316" xr:uid="{00000000-0005-0000-0000-000095880000}"/>
    <cellStyle name="SAPBEXstdData 2 2 5" xfId="5070" xr:uid="{00000000-0005-0000-0000-000096880000}"/>
    <cellStyle name="SAPBEXstdData 2 2 5 2" xfId="14927" xr:uid="{00000000-0005-0000-0000-000097880000}"/>
    <cellStyle name="SAPBEXstdData 2 2 5 2 2" xfId="37950" xr:uid="{00000000-0005-0000-0000-000098880000}"/>
    <cellStyle name="SAPBEXstdData 2 2 5 2 3" xfId="44888" xr:uid="{00000000-0005-0000-0000-000099880000}"/>
    <cellStyle name="SAPBEXstdData 2 2 5 2 4" xfId="53074" xr:uid="{00000000-0005-0000-0000-00009A880000}"/>
    <cellStyle name="SAPBEXstdData 2 2 5 3" xfId="21972" xr:uid="{00000000-0005-0000-0000-00009B880000}"/>
    <cellStyle name="SAPBEXstdData 2 2 5 4" xfId="28435" xr:uid="{00000000-0005-0000-0000-00009C880000}"/>
    <cellStyle name="SAPBEXstdData 2 2 5 5" xfId="34208" xr:uid="{00000000-0005-0000-0000-00009D880000}"/>
    <cellStyle name="SAPBEXstdData 2 2 5 6" xfId="41338" xr:uid="{00000000-0005-0000-0000-00009E880000}"/>
    <cellStyle name="SAPBEXstdData 2 2 5 7" xfId="52997" xr:uid="{00000000-0005-0000-0000-00009F880000}"/>
    <cellStyle name="SAPBEXstdData 2 2 6" xfId="5200" xr:uid="{00000000-0005-0000-0000-0000A0880000}"/>
    <cellStyle name="SAPBEXstdData 2 2 6 2" xfId="15057" xr:uid="{00000000-0005-0000-0000-0000A1880000}"/>
    <cellStyle name="SAPBEXstdData 2 2 6 2 2" xfId="38289" xr:uid="{00000000-0005-0000-0000-0000A2880000}"/>
    <cellStyle name="SAPBEXstdData 2 2 6 2 3" xfId="45207" xr:uid="{00000000-0005-0000-0000-0000A3880000}"/>
    <cellStyle name="SAPBEXstdData 2 2 6 2 4" xfId="48202" xr:uid="{00000000-0005-0000-0000-0000A4880000}"/>
    <cellStyle name="SAPBEXstdData 2 2 6 3" xfId="22099" xr:uid="{00000000-0005-0000-0000-0000A5880000}"/>
    <cellStyle name="SAPBEXstdData 2 2 6 4" xfId="28562" xr:uid="{00000000-0005-0000-0000-0000A6880000}"/>
    <cellStyle name="SAPBEXstdData 2 2 6 5" xfId="34623" xr:uid="{00000000-0005-0000-0000-0000A7880000}"/>
    <cellStyle name="SAPBEXstdData 2 2 6 6" xfId="41661" xr:uid="{00000000-0005-0000-0000-0000A8880000}"/>
    <cellStyle name="SAPBEXstdData 2 2 6 7" xfId="49018" xr:uid="{00000000-0005-0000-0000-0000A9880000}"/>
    <cellStyle name="SAPBEXstdData 2 2 7" xfId="4483" xr:uid="{00000000-0005-0000-0000-0000AA880000}"/>
    <cellStyle name="SAPBEXstdData 2 2 7 2" xfId="14345" xr:uid="{00000000-0005-0000-0000-0000AB880000}"/>
    <cellStyle name="SAPBEXstdData 2 2 7 2 2" xfId="38176" xr:uid="{00000000-0005-0000-0000-0000AC880000}"/>
    <cellStyle name="SAPBEXstdData 2 2 7 2 3" xfId="45100" xr:uid="{00000000-0005-0000-0000-0000AD880000}"/>
    <cellStyle name="SAPBEXstdData 2 2 7 2 4" xfId="48638" xr:uid="{00000000-0005-0000-0000-0000AE880000}"/>
    <cellStyle name="SAPBEXstdData 2 2 7 3" xfId="21401" xr:uid="{00000000-0005-0000-0000-0000AF880000}"/>
    <cellStyle name="SAPBEXstdData 2 2 7 4" xfId="27875" xr:uid="{00000000-0005-0000-0000-0000B0880000}"/>
    <cellStyle name="SAPBEXstdData 2 2 7 5" xfId="34510" xr:uid="{00000000-0005-0000-0000-0000B1880000}"/>
    <cellStyle name="SAPBEXstdData 2 2 7 6" xfId="41554" xr:uid="{00000000-0005-0000-0000-0000B2880000}"/>
    <cellStyle name="SAPBEXstdData 2 2 7 7" xfId="53780" xr:uid="{00000000-0005-0000-0000-0000B3880000}"/>
    <cellStyle name="SAPBEXstdData 2 2 8" xfId="4501" xr:uid="{00000000-0005-0000-0000-0000B4880000}"/>
    <cellStyle name="SAPBEXstdData 2 2 8 2" xfId="14363" xr:uid="{00000000-0005-0000-0000-0000B5880000}"/>
    <cellStyle name="SAPBEXstdData 2 2 8 2 2" xfId="38422" xr:uid="{00000000-0005-0000-0000-0000B6880000}"/>
    <cellStyle name="SAPBEXstdData 2 2 8 2 3" xfId="45340" xr:uid="{00000000-0005-0000-0000-0000B7880000}"/>
    <cellStyle name="SAPBEXstdData 2 2 8 2 4" xfId="47663" xr:uid="{00000000-0005-0000-0000-0000B8880000}"/>
    <cellStyle name="SAPBEXstdData 2 2 8 3" xfId="21419" xr:uid="{00000000-0005-0000-0000-0000B9880000}"/>
    <cellStyle name="SAPBEXstdData 2 2 8 4" xfId="27893" xr:uid="{00000000-0005-0000-0000-0000BA880000}"/>
    <cellStyle name="SAPBEXstdData 2 2 8 5" xfId="34756" xr:uid="{00000000-0005-0000-0000-0000BB880000}"/>
    <cellStyle name="SAPBEXstdData 2 2 8 6" xfId="41794" xr:uid="{00000000-0005-0000-0000-0000BC880000}"/>
    <cellStyle name="SAPBEXstdData 2 2 8 7" xfId="52759" xr:uid="{00000000-0005-0000-0000-0000BD880000}"/>
    <cellStyle name="SAPBEXstdData 2 2 9" xfId="5245" xr:uid="{00000000-0005-0000-0000-0000BE880000}"/>
    <cellStyle name="SAPBEXstdData 2 2 9 2" xfId="15102" xr:uid="{00000000-0005-0000-0000-0000BF880000}"/>
    <cellStyle name="SAPBEXstdData 2 2 9 2 2" xfId="38497" xr:uid="{00000000-0005-0000-0000-0000C0880000}"/>
    <cellStyle name="SAPBEXstdData 2 2 9 2 3" xfId="45415" xr:uid="{00000000-0005-0000-0000-0000C1880000}"/>
    <cellStyle name="SAPBEXstdData 2 2 9 2 4" xfId="48765" xr:uid="{00000000-0005-0000-0000-0000C2880000}"/>
    <cellStyle name="SAPBEXstdData 2 2 9 3" xfId="22144" xr:uid="{00000000-0005-0000-0000-0000C3880000}"/>
    <cellStyle name="SAPBEXstdData 2 2 9 4" xfId="28607" xr:uid="{00000000-0005-0000-0000-0000C4880000}"/>
    <cellStyle name="SAPBEXstdData 2 2 9 5" xfId="34831" xr:uid="{00000000-0005-0000-0000-0000C5880000}"/>
    <cellStyle name="SAPBEXstdData 2 2 9 6" xfId="41869" xr:uid="{00000000-0005-0000-0000-0000C6880000}"/>
    <cellStyle name="SAPBEXstdData 2 2 9 7" xfId="51912" xr:uid="{00000000-0005-0000-0000-0000C7880000}"/>
    <cellStyle name="SAPBEXstdData 2 20" xfId="8057" xr:uid="{00000000-0005-0000-0000-0000C8880000}"/>
    <cellStyle name="SAPBEXstdData 2 20 2" xfId="17841" xr:uid="{00000000-0005-0000-0000-0000C9880000}"/>
    <cellStyle name="SAPBEXstdData 2 20 3" xfId="24789" xr:uid="{00000000-0005-0000-0000-0000CA880000}"/>
    <cellStyle name="SAPBEXstdData 2 20 4" xfId="31210" xr:uid="{00000000-0005-0000-0000-0000CB880000}"/>
    <cellStyle name="SAPBEXstdData 2 21" xfId="8746" xr:uid="{00000000-0005-0000-0000-0000CC880000}"/>
    <cellStyle name="SAPBEXstdData 2 21 2" xfId="18530" xr:uid="{00000000-0005-0000-0000-0000CD880000}"/>
    <cellStyle name="SAPBEXstdData 2 21 3" xfId="25462" xr:uid="{00000000-0005-0000-0000-0000CE880000}"/>
    <cellStyle name="SAPBEXstdData 2 21 4" xfId="31874" xr:uid="{00000000-0005-0000-0000-0000CF880000}"/>
    <cellStyle name="SAPBEXstdData 2 22" xfId="11603" xr:uid="{00000000-0005-0000-0000-0000D0880000}"/>
    <cellStyle name="SAPBEXstdData 2 22 2" xfId="19062" xr:uid="{00000000-0005-0000-0000-0000D1880000}"/>
    <cellStyle name="SAPBEXstdData 2 22 3" xfId="25694" xr:uid="{00000000-0005-0000-0000-0000D2880000}"/>
    <cellStyle name="SAPBEXstdData 2 23" xfId="9318" xr:uid="{00000000-0005-0000-0000-0000D3880000}"/>
    <cellStyle name="SAPBEXstdData 2 24" xfId="11461" xr:uid="{00000000-0005-0000-0000-0000D4880000}"/>
    <cellStyle name="SAPBEXstdData 2 25" xfId="51134" xr:uid="{00000000-0005-0000-0000-0000D5880000}"/>
    <cellStyle name="SAPBEXstdData 2 3" xfId="956" xr:uid="{00000000-0005-0000-0000-0000D6880000}"/>
    <cellStyle name="SAPBEXstdData 2 3 2" xfId="2775" xr:uid="{00000000-0005-0000-0000-0000D7880000}"/>
    <cellStyle name="SAPBEXstdData 2 3 2 2" xfId="13003" xr:uid="{00000000-0005-0000-0000-0000D8880000}"/>
    <cellStyle name="SAPBEXstdData 2 3 2 2 2" xfId="20400" xr:uid="{00000000-0005-0000-0000-0000D9880000}"/>
    <cellStyle name="SAPBEXstdData 2 3 2 2 3" xfId="27007" xr:uid="{00000000-0005-0000-0000-0000DA880000}"/>
    <cellStyle name="SAPBEXstdData 2 3 2 3" xfId="10662" xr:uid="{00000000-0005-0000-0000-0000DB880000}"/>
    <cellStyle name="SAPBEXstdData 2 3 2 4" xfId="18604" xr:uid="{00000000-0005-0000-0000-0000DC880000}"/>
    <cellStyle name="SAPBEXstdData 2 3 2 5" xfId="24908" xr:uid="{00000000-0005-0000-0000-0000DD880000}"/>
    <cellStyle name="SAPBEXstdData 2 3 2 6" xfId="37404" xr:uid="{00000000-0005-0000-0000-0000DE880000}"/>
    <cellStyle name="SAPBEXstdData 2 3 2 7" xfId="44349" xr:uid="{00000000-0005-0000-0000-0000DF880000}"/>
    <cellStyle name="SAPBEXstdData 2 3 2 8" xfId="52195" xr:uid="{00000000-0005-0000-0000-0000E0880000}"/>
    <cellStyle name="SAPBEXstdData 2 3 3" xfId="11835" xr:uid="{00000000-0005-0000-0000-0000E1880000}"/>
    <cellStyle name="SAPBEXstdData 2 3 3 2" xfId="19294" xr:uid="{00000000-0005-0000-0000-0000E2880000}"/>
    <cellStyle name="SAPBEXstdData 2 3 3 3" xfId="25926" xr:uid="{00000000-0005-0000-0000-0000E3880000}"/>
    <cellStyle name="SAPBEXstdData 2 3 4" xfId="9656" xr:uid="{00000000-0005-0000-0000-0000E4880000}"/>
    <cellStyle name="SAPBEXstdData 2 3 5" xfId="9736" xr:uid="{00000000-0005-0000-0000-0000E5880000}"/>
    <cellStyle name="SAPBEXstdData 2 3 6" xfId="33661" xr:uid="{00000000-0005-0000-0000-0000E6880000}"/>
    <cellStyle name="SAPBEXstdData 2 3 7" xfId="40796" xr:uid="{00000000-0005-0000-0000-0000E7880000}"/>
    <cellStyle name="SAPBEXstdData 2 3 8" xfId="53378" xr:uid="{00000000-0005-0000-0000-0000E8880000}"/>
    <cellStyle name="SAPBEXstdData 2 4" xfId="1231" xr:uid="{00000000-0005-0000-0000-0000E9880000}"/>
    <cellStyle name="SAPBEXstdData 2 4 2" xfId="10860" xr:uid="{00000000-0005-0000-0000-0000EA880000}"/>
    <cellStyle name="SAPBEXstdData 2 4 2 2" xfId="9210" xr:uid="{00000000-0005-0000-0000-0000EB880000}"/>
    <cellStyle name="SAPBEXstdData 2 4 2 3" xfId="38351" xr:uid="{00000000-0005-0000-0000-0000EC880000}"/>
    <cellStyle name="SAPBEXstdData 2 4 2 4" xfId="45269" xr:uid="{00000000-0005-0000-0000-0000ED880000}"/>
    <cellStyle name="SAPBEXstdData 2 4 2 5" xfId="48379" xr:uid="{00000000-0005-0000-0000-0000EE880000}"/>
    <cellStyle name="SAPBEXstdData 2 4 3" xfId="12010" xr:uid="{00000000-0005-0000-0000-0000EF880000}"/>
    <cellStyle name="SAPBEXstdData 2 4 3 2" xfId="19469" xr:uid="{00000000-0005-0000-0000-0000F0880000}"/>
    <cellStyle name="SAPBEXstdData 2 4 3 3" xfId="26096" xr:uid="{00000000-0005-0000-0000-0000F1880000}"/>
    <cellStyle name="SAPBEXstdData 2 4 4" xfId="9899" xr:uid="{00000000-0005-0000-0000-0000F2880000}"/>
    <cellStyle name="SAPBEXstdData 2 4 5" xfId="13073" xr:uid="{00000000-0005-0000-0000-0000F3880000}"/>
    <cellStyle name="SAPBEXstdData 2 4 6" xfId="34685" xr:uid="{00000000-0005-0000-0000-0000F4880000}"/>
    <cellStyle name="SAPBEXstdData 2 4 7" xfId="41723" xr:uid="{00000000-0005-0000-0000-0000F5880000}"/>
    <cellStyle name="SAPBEXstdData 2 4 8" xfId="53463" xr:uid="{00000000-0005-0000-0000-0000F6880000}"/>
    <cellStyle name="SAPBEXstdData 2 5" xfId="1438" xr:uid="{00000000-0005-0000-0000-0000F7880000}"/>
    <cellStyle name="SAPBEXstdData 2 5 2" xfId="10198" xr:uid="{00000000-0005-0000-0000-0000F8880000}"/>
    <cellStyle name="SAPBEXstdData 2 5 2 2" xfId="14376" xr:uid="{00000000-0005-0000-0000-0000F9880000}"/>
    <cellStyle name="SAPBEXstdData 2 5 2 3" xfId="38782" xr:uid="{00000000-0005-0000-0000-0000FA880000}"/>
    <cellStyle name="SAPBEXstdData 2 5 2 4" xfId="45700" xr:uid="{00000000-0005-0000-0000-0000FB880000}"/>
    <cellStyle name="SAPBEXstdData 2 5 2 5" xfId="49564" xr:uid="{00000000-0005-0000-0000-0000FC880000}"/>
    <cellStyle name="SAPBEXstdData 2 5 3" xfId="10990" xr:uid="{00000000-0005-0000-0000-0000FD880000}"/>
    <cellStyle name="SAPBEXstdData 2 5 3 2" xfId="8970" xr:uid="{00000000-0005-0000-0000-0000FE880000}"/>
    <cellStyle name="SAPBEXstdData 2 5 4" xfId="12107" xr:uid="{00000000-0005-0000-0000-0000FF880000}"/>
    <cellStyle name="SAPBEXstdData 2 5 4 2" xfId="19566" xr:uid="{00000000-0005-0000-0000-000000890000}"/>
    <cellStyle name="SAPBEXstdData 2 5 4 3" xfId="26189" xr:uid="{00000000-0005-0000-0000-000001890000}"/>
    <cellStyle name="SAPBEXstdData 2 5 5" xfId="10064" xr:uid="{00000000-0005-0000-0000-000002890000}"/>
    <cellStyle name="SAPBEXstdData 2 5 6" xfId="17571" xr:uid="{00000000-0005-0000-0000-000003890000}"/>
    <cellStyle name="SAPBEXstdData 2 5 7" xfId="35117" xr:uid="{00000000-0005-0000-0000-000004890000}"/>
    <cellStyle name="SAPBEXstdData 2 5 8" xfId="42154" xr:uid="{00000000-0005-0000-0000-000005890000}"/>
    <cellStyle name="SAPBEXstdData 2 5 9" xfId="50620" xr:uid="{00000000-0005-0000-0000-000006890000}"/>
    <cellStyle name="SAPBEXstdData 2 6" xfId="1545" xr:uid="{00000000-0005-0000-0000-000007890000}"/>
    <cellStyle name="SAPBEXstdData 2 6 2" xfId="12204" xr:uid="{00000000-0005-0000-0000-000008890000}"/>
    <cellStyle name="SAPBEXstdData 2 6 2 2" xfId="19663" xr:uid="{00000000-0005-0000-0000-000009890000}"/>
    <cellStyle name="SAPBEXstdData 2 6 2 3" xfId="26286" xr:uid="{00000000-0005-0000-0000-00000A890000}"/>
    <cellStyle name="SAPBEXstdData 2 6 2 4" xfId="38906" xr:uid="{00000000-0005-0000-0000-00000B890000}"/>
    <cellStyle name="SAPBEXstdData 2 6 2 5" xfId="45824" xr:uid="{00000000-0005-0000-0000-00000C890000}"/>
    <cellStyle name="SAPBEXstdData 2 6 2 6" xfId="49882" xr:uid="{00000000-0005-0000-0000-00000D890000}"/>
    <cellStyle name="SAPBEXstdData 2 6 3" xfId="11097" xr:uid="{00000000-0005-0000-0000-00000E890000}"/>
    <cellStyle name="SAPBEXstdData 2 6 4" xfId="18749" xr:uid="{00000000-0005-0000-0000-00000F890000}"/>
    <cellStyle name="SAPBEXstdData 2 6 5" xfId="35242" xr:uid="{00000000-0005-0000-0000-000010890000}"/>
    <cellStyle name="SAPBEXstdData 2 6 6" xfId="42278" xr:uid="{00000000-0005-0000-0000-000011890000}"/>
    <cellStyle name="SAPBEXstdData 2 6 7" xfId="50662" xr:uid="{00000000-0005-0000-0000-000012890000}"/>
    <cellStyle name="SAPBEXstdData 2 7" xfId="1972" xr:uid="{00000000-0005-0000-0000-000013890000}"/>
    <cellStyle name="SAPBEXstdData 2 7 2" xfId="12324" xr:uid="{00000000-0005-0000-0000-000014890000}"/>
    <cellStyle name="SAPBEXstdData 2 7 2 2" xfId="19783" xr:uid="{00000000-0005-0000-0000-000015890000}"/>
    <cellStyle name="SAPBEXstdData 2 7 2 3" xfId="26406" xr:uid="{00000000-0005-0000-0000-000016890000}"/>
    <cellStyle name="SAPBEXstdData 2 7 2 4" xfId="39382" xr:uid="{00000000-0005-0000-0000-000017890000}"/>
    <cellStyle name="SAPBEXstdData 2 7 2 5" xfId="46300" xr:uid="{00000000-0005-0000-0000-000018890000}"/>
    <cellStyle name="SAPBEXstdData 2 7 2 6" xfId="52459" xr:uid="{00000000-0005-0000-0000-000019890000}"/>
    <cellStyle name="SAPBEXstdData 2 7 3" xfId="11394" xr:uid="{00000000-0005-0000-0000-00001A890000}"/>
    <cellStyle name="SAPBEXstdData 2 7 4" xfId="18927" xr:uid="{00000000-0005-0000-0000-00001B890000}"/>
    <cellStyle name="SAPBEXstdData 2 7 5" xfId="35748" xr:uid="{00000000-0005-0000-0000-00001C890000}"/>
    <cellStyle name="SAPBEXstdData 2 7 6" xfId="42754" xr:uid="{00000000-0005-0000-0000-00001D890000}"/>
    <cellStyle name="SAPBEXstdData 2 7 7" xfId="54417" xr:uid="{00000000-0005-0000-0000-00001E890000}"/>
    <cellStyle name="SAPBEXstdData 2 8" xfId="2184" xr:uid="{00000000-0005-0000-0000-00001F890000}"/>
    <cellStyle name="SAPBEXstdData 2 8 2" xfId="12448" xr:uid="{00000000-0005-0000-0000-000020890000}"/>
    <cellStyle name="SAPBEXstdData 2 8 2 2" xfId="19904" xr:uid="{00000000-0005-0000-0000-000021890000}"/>
    <cellStyle name="SAPBEXstdData 2 8 2 3" xfId="26526" xr:uid="{00000000-0005-0000-0000-000022890000}"/>
    <cellStyle name="SAPBEXstdData 2 8 2 4" xfId="40408" xr:uid="{00000000-0005-0000-0000-000023890000}"/>
    <cellStyle name="SAPBEXstdData 2 8 2 5" xfId="47326" xr:uid="{00000000-0005-0000-0000-000024890000}"/>
    <cellStyle name="SAPBEXstdData 2 8 2 6" xfId="47752" xr:uid="{00000000-0005-0000-0000-000025890000}"/>
    <cellStyle name="SAPBEXstdData 2 8 3" xfId="10380" xr:uid="{00000000-0005-0000-0000-000026890000}"/>
    <cellStyle name="SAPBEXstdData 2 8 4" xfId="9487" xr:uid="{00000000-0005-0000-0000-000027890000}"/>
    <cellStyle name="SAPBEXstdData 2 8 5" xfId="8981" xr:uid="{00000000-0005-0000-0000-000028890000}"/>
    <cellStyle name="SAPBEXstdData 2 8 6" xfId="36824" xr:uid="{00000000-0005-0000-0000-000029890000}"/>
    <cellStyle name="SAPBEXstdData 2 8 7" xfId="43780" xr:uid="{00000000-0005-0000-0000-00002A890000}"/>
    <cellStyle name="SAPBEXstdData 2 8 8" xfId="52985" xr:uid="{00000000-0005-0000-0000-00002B890000}"/>
    <cellStyle name="SAPBEXstdData 2 9" xfId="2338" xr:uid="{00000000-0005-0000-0000-00002C890000}"/>
    <cellStyle name="SAPBEXstdData 2 9 2" xfId="12591" xr:uid="{00000000-0005-0000-0000-00002D890000}"/>
    <cellStyle name="SAPBEXstdData 2 9 3" xfId="20028" xr:uid="{00000000-0005-0000-0000-00002E890000}"/>
    <cellStyle name="SAPBEXstdData 2 9 4" xfId="26646" xr:uid="{00000000-0005-0000-0000-00002F890000}"/>
    <cellStyle name="SAPBEXstdData 2 9 5" xfId="37078" xr:uid="{00000000-0005-0000-0000-000030890000}"/>
    <cellStyle name="SAPBEXstdData 2 9 6" xfId="44024" xr:uid="{00000000-0005-0000-0000-000031890000}"/>
    <cellStyle name="SAPBEXstdData 2 9 7" xfId="52102" xr:uid="{00000000-0005-0000-0000-000032890000}"/>
    <cellStyle name="SAPBEXstdData 20" xfId="5645" xr:uid="{00000000-0005-0000-0000-000033890000}"/>
    <cellStyle name="SAPBEXstdData 20 2" xfId="15500" xr:uid="{00000000-0005-0000-0000-000034890000}"/>
    <cellStyle name="SAPBEXstdData 20 3" xfId="22532" xr:uid="{00000000-0005-0000-0000-000035890000}"/>
    <cellStyle name="SAPBEXstdData 20 4" xfId="28993" xr:uid="{00000000-0005-0000-0000-000036890000}"/>
    <cellStyle name="SAPBEXstdData 21" xfId="7197" xr:uid="{00000000-0005-0000-0000-000037890000}"/>
    <cellStyle name="SAPBEXstdData 21 2" xfId="16986" xr:uid="{00000000-0005-0000-0000-000038890000}"/>
    <cellStyle name="SAPBEXstdData 21 3" xfId="23948" xr:uid="{00000000-0005-0000-0000-000039890000}"/>
    <cellStyle name="SAPBEXstdData 21 4" xfId="30382" xr:uid="{00000000-0005-0000-0000-00003A890000}"/>
    <cellStyle name="SAPBEXstdData 22" xfId="5556" xr:uid="{00000000-0005-0000-0000-00003B890000}"/>
    <cellStyle name="SAPBEXstdData 22 2" xfId="15412" xr:uid="{00000000-0005-0000-0000-00003C890000}"/>
    <cellStyle name="SAPBEXstdData 22 3" xfId="22447" xr:uid="{00000000-0005-0000-0000-00003D890000}"/>
    <cellStyle name="SAPBEXstdData 22 4" xfId="28909" xr:uid="{00000000-0005-0000-0000-00003E890000}"/>
    <cellStyle name="SAPBEXstdData 23" xfId="8400" xr:uid="{00000000-0005-0000-0000-00003F890000}"/>
    <cellStyle name="SAPBEXstdData 23 2" xfId="18184" xr:uid="{00000000-0005-0000-0000-000040890000}"/>
    <cellStyle name="SAPBEXstdData 23 3" xfId="25121" xr:uid="{00000000-0005-0000-0000-000041890000}"/>
    <cellStyle name="SAPBEXstdData 23 4" xfId="31535" xr:uid="{00000000-0005-0000-0000-000042890000}"/>
    <cellStyle name="SAPBEXstdData 24" xfId="7667" xr:uid="{00000000-0005-0000-0000-000043890000}"/>
    <cellStyle name="SAPBEXstdData 24 2" xfId="17452" xr:uid="{00000000-0005-0000-0000-000044890000}"/>
    <cellStyle name="SAPBEXstdData 24 3" xfId="24409" xr:uid="{00000000-0005-0000-0000-000045890000}"/>
    <cellStyle name="SAPBEXstdData 24 4" xfId="30835" xr:uid="{00000000-0005-0000-0000-000046890000}"/>
    <cellStyle name="SAPBEXstdData 25" xfId="9130" xr:uid="{00000000-0005-0000-0000-000047890000}"/>
    <cellStyle name="SAPBEXstdData 26" xfId="13079" xr:uid="{00000000-0005-0000-0000-000048890000}"/>
    <cellStyle name="SAPBEXstdData 27" xfId="51907" xr:uid="{00000000-0005-0000-0000-000049890000}"/>
    <cellStyle name="SAPBEXstdData 3" xfId="520" xr:uid="{00000000-0005-0000-0000-00004A890000}"/>
    <cellStyle name="SAPBEXstdData 3 10" xfId="2505" xr:uid="{00000000-0005-0000-0000-00004B890000}"/>
    <cellStyle name="SAPBEXstdData 3 10 2" xfId="12744" xr:uid="{00000000-0005-0000-0000-00004C890000}"/>
    <cellStyle name="SAPBEXstdData 3 10 3" xfId="20153" xr:uid="{00000000-0005-0000-0000-00004D890000}"/>
    <cellStyle name="SAPBEXstdData 3 10 4" xfId="26767" xr:uid="{00000000-0005-0000-0000-00004E890000}"/>
    <cellStyle name="SAPBEXstdData 3 11" xfId="3511" xr:uid="{00000000-0005-0000-0000-00004F890000}"/>
    <cellStyle name="SAPBEXstdData 3 11 2" xfId="13460" xr:uid="{00000000-0005-0000-0000-000050890000}"/>
    <cellStyle name="SAPBEXstdData 3 11 3" xfId="20629" xr:uid="{00000000-0005-0000-0000-000051890000}"/>
    <cellStyle name="SAPBEXstdData 3 11 4" xfId="27136" xr:uid="{00000000-0005-0000-0000-000052890000}"/>
    <cellStyle name="SAPBEXstdData 3 12" xfId="3680" xr:uid="{00000000-0005-0000-0000-000053890000}"/>
    <cellStyle name="SAPBEXstdData 3 12 2" xfId="13605" xr:uid="{00000000-0005-0000-0000-000054890000}"/>
    <cellStyle name="SAPBEXstdData 3 12 3" xfId="20766" xr:uid="{00000000-0005-0000-0000-000055890000}"/>
    <cellStyle name="SAPBEXstdData 3 12 4" xfId="27265" xr:uid="{00000000-0005-0000-0000-000056890000}"/>
    <cellStyle name="SAPBEXstdData 3 13" xfId="4420" xr:uid="{00000000-0005-0000-0000-000057890000}"/>
    <cellStyle name="SAPBEXstdData 3 13 2" xfId="14282" xr:uid="{00000000-0005-0000-0000-000058890000}"/>
    <cellStyle name="SAPBEXstdData 3 13 3" xfId="21342" xr:uid="{00000000-0005-0000-0000-000059890000}"/>
    <cellStyle name="SAPBEXstdData 3 13 4" xfId="27816" xr:uid="{00000000-0005-0000-0000-00005A890000}"/>
    <cellStyle name="SAPBEXstdData 3 14" xfId="5333" xr:uid="{00000000-0005-0000-0000-00005B890000}"/>
    <cellStyle name="SAPBEXstdData 3 14 2" xfId="15190" xr:uid="{00000000-0005-0000-0000-00005C890000}"/>
    <cellStyle name="SAPBEXstdData 3 14 3" xfId="22232" xr:uid="{00000000-0005-0000-0000-00005D890000}"/>
    <cellStyle name="SAPBEXstdData 3 14 4" xfId="28695" xr:uid="{00000000-0005-0000-0000-00005E890000}"/>
    <cellStyle name="SAPBEXstdData 3 15" xfId="4538" xr:uid="{00000000-0005-0000-0000-00005F890000}"/>
    <cellStyle name="SAPBEXstdData 3 15 2" xfId="14400" xr:uid="{00000000-0005-0000-0000-000060890000}"/>
    <cellStyle name="SAPBEXstdData 3 15 3" xfId="21456" xr:uid="{00000000-0005-0000-0000-000061890000}"/>
    <cellStyle name="SAPBEXstdData 3 15 4" xfId="27928" xr:uid="{00000000-0005-0000-0000-000062890000}"/>
    <cellStyle name="SAPBEXstdData 3 16" xfId="5486" xr:uid="{00000000-0005-0000-0000-000063890000}"/>
    <cellStyle name="SAPBEXstdData 3 16 2" xfId="15343" xr:uid="{00000000-0005-0000-0000-000064890000}"/>
    <cellStyle name="SAPBEXstdData 3 16 3" xfId="22382" xr:uid="{00000000-0005-0000-0000-000065890000}"/>
    <cellStyle name="SAPBEXstdData 3 16 4" xfId="28844" xr:uid="{00000000-0005-0000-0000-000066890000}"/>
    <cellStyle name="SAPBEXstdData 3 17" xfId="5772" xr:uid="{00000000-0005-0000-0000-000067890000}"/>
    <cellStyle name="SAPBEXstdData 3 17 2" xfId="15626" xr:uid="{00000000-0005-0000-0000-000068890000}"/>
    <cellStyle name="SAPBEXstdData 3 17 3" xfId="22654" xr:uid="{00000000-0005-0000-0000-000069890000}"/>
    <cellStyle name="SAPBEXstdData 3 17 4" xfId="29115" xr:uid="{00000000-0005-0000-0000-00006A890000}"/>
    <cellStyle name="SAPBEXstdData 3 18" xfId="6176" xr:uid="{00000000-0005-0000-0000-00006B890000}"/>
    <cellStyle name="SAPBEXstdData 3 18 2" xfId="16024" xr:uid="{00000000-0005-0000-0000-00006C890000}"/>
    <cellStyle name="SAPBEXstdData 3 18 3" xfId="23039" xr:uid="{00000000-0005-0000-0000-00006D890000}"/>
    <cellStyle name="SAPBEXstdData 3 18 4" xfId="29497" xr:uid="{00000000-0005-0000-0000-00006E890000}"/>
    <cellStyle name="SAPBEXstdData 3 19" xfId="6419" xr:uid="{00000000-0005-0000-0000-00006F890000}"/>
    <cellStyle name="SAPBEXstdData 3 19 2" xfId="16264" xr:uid="{00000000-0005-0000-0000-000070890000}"/>
    <cellStyle name="SAPBEXstdData 3 19 3" xfId="23271" xr:uid="{00000000-0005-0000-0000-000071890000}"/>
    <cellStyle name="SAPBEXstdData 3 19 4" xfId="29723" xr:uid="{00000000-0005-0000-0000-000072890000}"/>
    <cellStyle name="SAPBEXstdData 3 2" xfId="697" xr:uid="{00000000-0005-0000-0000-000073890000}"/>
    <cellStyle name="SAPBEXstdData 3 2 10" xfId="5372" xr:uid="{00000000-0005-0000-0000-000074890000}"/>
    <cellStyle name="SAPBEXstdData 3 2 10 2" xfId="15229" xr:uid="{00000000-0005-0000-0000-000075890000}"/>
    <cellStyle name="SAPBEXstdData 3 2 10 2 2" xfId="38637" xr:uid="{00000000-0005-0000-0000-000076890000}"/>
    <cellStyle name="SAPBEXstdData 3 2 10 2 3" xfId="45555" xr:uid="{00000000-0005-0000-0000-000077890000}"/>
    <cellStyle name="SAPBEXstdData 3 2 10 2 4" xfId="50237" xr:uid="{00000000-0005-0000-0000-000078890000}"/>
    <cellStyle name="SAPBEXstdData 3 2 10 3" xfId="22270" xr:uid="{00000000-0005-0000-0000-000079890000}"/>
    <cellStyle name="SAPBEXstdData 3 2 10 4" xfId="28732" xr:uid="{00000000-0005-0000-0000-00007A890000}"/>
    <cellStyle name="SAPBEXstdData 3 2 10 5" xfId="34971" xr:uid="{00000000-0005-0000-0000-00007B890000}"/>
    <cellStyle name="SAPBEXstdData 3 2 10 6" xfId="42009" xr:uid="{00000000-0005-0000-0000-00007C890000}"/>
    <cellStyle name="SAPBEXstdData 3 2 10 7" xfId="52606" xr:uid="{00000000-0005-0000-0000-00007D890000}"/>
    <cellStyle name="SAPBEXstdData 3 2 11" xfId="6580" xr:uid="{00000000-0005-0000-0000-00007E890000}"/>
    <cellStyle name="SAPBEXstdData 3 2 11 2" xfId="16423" xr:uid="{00000000-0005-0000-0000-00007F890000}"/>
    <cellStyle name="SAPBEXstdData 3 2 11 2 2" xfId="38984" xr:uid="{00000000-0005-0000-0000-000080890000}"/>
    <cellStyle name="SAPBEXstdData 3 2 11 2 3" xfId="45902" xr:uid="{00000000-0005-0000-0000-000081890000}"/>
    <cellStyle name="SAPBEXstdData 3 2 11 2 4" xfId="49580" xr:uid="{00000000-0005-0000-0000-000082890000}"/>
    <cellStyle name="SAPBEXstdData 3 2 11 3" xfId="23427" xr:uid="{00000000-0005-0000-0000-000083890000}"/>
    <cellStyle name="SAPBEXstdData 3 2 11 4" xfId="29876" xr:uid="{00000000-0005-0000-0000-000084890000}"/>
    <cellStyle name="SAPBEXstdData 3 2 11 5" xfId="35321" xr:uid="{00000000-0005-0000-0000-000085890000}"/>
    <cellStyle name="SAPBEXstdData 3 2 11 6" xfId="42356" xr:uid="{00000000-0005-0000-0000-000086890000}"/>
    <cellStyle name="SAPBEXstdData 3 2 11 7" xfId="51412" xr:uid="{00000000-0005-0000-0000-000087890000}"/>
    <cellStyle name="SAPBEXstdData 3 2 12" xfId="5537" xr:uid="{00000000-0005-0000-0000-000088890000}"/>
    <cellStyle name="SAPBEXstdData 3 2 12 2" xfId="15393" xr:uid="{00000000-0005-0000-0000-000089890000}"/>
    <cellStyle name="SAPBEXstdData 3 2 12 2 2" xfId="38678" xr:uid="{00000000-0005-0000-0000-00008A890000}"/>
    <cellStyle name="SAPBEXstdData 3 2 12 2 3" xfId="45596" xr:uid="{00000000-0005-0000-0000-00008B890000}"/>
    <cellStyle name="SAPBEXstdData 3 2 12 2 4" xfId="49904" xr:uid="{00000000-0005-0000-0000-00008C890000}"/>
    <cellStyle name="SAPBEXstdData 3 2 12 3" xfId="22429" xr:uid="{00000000-0005-0000-0000-00008D890000}"/>
    <cellStyle name="SAPBEXstdData 3 2 12 4" xfId="28891" xr:uid="{00000000-0005-0000-0000-00008E890000}"/>
    <cellStyle name="SAPBEXstdData 3 2 12 5" xfId="35013" xr:uid="{00000000-0005-0000-0000-00008F890000}"/>
    <cellStyle name="SAPBEXstdData 3 2 12 6" xfId="42050" xr:uid="{00000000-0005-0000-0000-000090890000}"/>
    <cellStyle name="SAPBEXstdData 3 2 12 7" xfId="52772" xr:uid="{00000000-0005-0000-0000-000091890000}"/>
    <cellStyle name="SAPBEXstdData 3 2 13" xfId="6369" xr:uid="{00000000-0005-0000-0000-000092890000}"/>
    <cellStyle name="SAPBEXstdData 3 2 13 2" xfId="16214" xr:uid="{00000000-0005-0000-0000-000093890000}"/>
    <cellStyle name="SAPBEXstdData 3 2 13 2 2" xfId="39852" xr:uid="{00000000-0005-0000-0000-000094890000}"/>
    <cellStyle name="SAPBEXstdData 3 2 13 2 3" xfId="46770" xr:uid="{00000000-0005-0000-0000-000095890000}"/>
    <cellStyle name="SAPBEXstdData 3 2 13 2 4" xfId="49971" xr:uid="{00000000-0005-0000-0000-000096890000}"/>
    <cellStyle name="SAPBEXstdData 3 2 13 3" xfId="23221" xr:uid="{00000000-0005-0000-0000-000097890000}"/>
    <cellStyle name="SAPBEXstdData 3 2 13 4" xfId="29675" xr:uid="{00000000-0005-0000-0000-000098890000}"/>
    <cellStyle name="SAPBEXstdData 3 2 13 5" xfId="36237" xr:uid="{00000000-0005-0000-0000-000099890000}"/>
    <cellStyle name="SAPBEXstdData 3 2 13 6" xfId="43224" xr:uid="{00000000-0005-0000-0000-00009A890000}"/>
    <cellStyle name="SAPBEXstdData 3 2 13 7" xfId="52775" xr:uid="{00000000-0005-0000-0000-00009B890000}"/>
    <cellStyle name="SAPBEXstdData 3 2 14" xfId="6702" xr:uid="{00000000-0005-0000-0000-00009C890000}"/>
    <cellStyle name="SAPBEXstdData 3 2 14 2" xfId="16545" xr:uid="{00000000-0005-0000-0000-00009D890000}"/>
    <cellStyle name="SAPBEXstdData 3 2 14 2 2" xfId="39204" xr:uid="{00000000-0005-0000-0000-00009E890000}"/>
    <cellStyle name="SAPBEXstdData 3 2 14 2 3" xfId="46122" xr:uid="{00000000-0005-0000-0000-00009F890000}"/>
    <cellStyle name="SAPBEXstdData 3 2 14 2 4" xfId="49754" xr:uid="{00000000-0005-0000-0000-0000A0890000}"/>
    <cellStyle name="SAPBEXstdData 3 2 14 3" xfId="23548" xr:uid="{00000000-0005-0000-0000-0000A1890000}"/>
    <cellStyle name="SAPBEXstdData 3 2 14 4" xfId="29996" xr:uid="{00000000-0005-0000-0000-0000A2890000}"/>
    <cellStyle name="SAPBEXstdData 3 2 14 5" xfId="35568" xr:uid="{00000000-0005-0000-0000-0000A3890000}"/>
    <cellStyle name="SAPBEXstdData 3 2 14 6" xfId="42576" xr:uid="{00000000-0005-0000-0000-0000A4890000}"/>
    <cellStyle name="SAPBEXstdData 3 2 14 7" xfId="51039" xr:uid="{00000000-0005-0000-0000-0000A5890000}"/>
    <cellStyle name="SAPBEXstdData 3 2 15" xfId="5997" xr:uid="{00000000-0005-0000-0000-0000A6890000}"/>
    <cellStyle name="SAPBEXstdData 3 2 15 2" xfId="15848" xr:uid="{00000000-0005-0000-0000-0000A7890000}"/>
    <cellStyle name="SAPBEXstdData 3 2 15 2 2" xfId="39460" xr:uid="{00000000-0005-0000-0000-0000A8890000}"/>
    <cellStyle name="SAPBEXstdData 3 2 15 2 3" xfId="46378" xr:uid="{00000000-0005-0000-0000-0000A9890000}"/>
    <cellStyle name="SAPBEXstdData 3 2 15 2 4" xfId="49466" xr:uid="{00000000-0005-0000-0000-0000AA890000}"/>
    <cellStyle name="SAPBEXstdData 3 2 15 3" xfId="22870" xr:uid="{00000000-0005-0000-0000-0000AB890000}"/>
    <cellStyle name="SAPBEXstdData 3 2 15 4" xfId="29331" xr:uid="{00000000-0005-0000-0000-0000AC890000}"/>
    <cellStyle name="SAPBEXstdData 3 2 15 5" xfId="35828" xr:uid="{00000000-0005-0000-0000-0000AD890000}"/>
    <cellStyle name="SAPBEXstdData 3 2 15 6" xfId="42832" xr:uid="{00000000-0005-0000-0000-0000AE890000}"/>
    <cellStyle name="SAPBEXstdData 3 2 15 7" xfId="51704" xr:uid="{00000000-0005-0000-0000-0000AF890000}"/>
    <cellStyle name="SAPBEXstdData 3 2 16" xfId="7289" xr:uid="{00000000-0005-0000-0000-0000B0890000}"/>
    <cellStyle name="SAPBEXstdData 3 2 16 2" xfId="17075" xr:uid="{00000000-0005-0000-0000-0000B1890000}"/>
    <cellStyle name="SAPBEXstdData 3 2 16 2 2" xfId="39642" xr:uid="{00000000-0005-0000-0000-0000B2890000}"/>
    <cellStyle name="SAPBEXstdData 3 2 16 2 3" xfId="46560" xr:uid="{00000000-0005-0000-0000-0000B3890000}"/>
    <cellStyle name="SAPBEXstdData 3 2 16 2 4" xfId="50661" xr:uid="{00000000-0005-0000-0000-0000B4890000}"/>
    <cellStyle name="SAPBEXstdData 3 2 16 3" xfId="24037" xr:uid="{00000000-0005-0000-0000-0000B5890000}"/>
    <cellStyle name="SAPBEXstdData 3 2 16 4" xfId="30468" xr:uid="{00000000-0005-0000-0000-0000B6890000}"/>
    <cellStyle name="SAPBEXstdData 3 2 16 5" xfId="36015" xr:uid="{00000000-0005-0000-0000-0000B7890000}"/>
    <cellStyle name="SAPBEXstdData 3 2 16 6" xfId="43014" xr:uid="{00000000-0005-0000-0000-0000B8890000}"/>
    <cellStyle name="SAPBEXstdData 3 2 16 7" xfId="54097" xr:uid="{00000000-0005-0000-0000-0000B9890000}"/>
    <cellStyle name="SAPBEXstdData 3 2 17" xfId="7335" xr:uid="{00000000-0005-0000-0000-0000BA890000}"/>
    <cellStyle name="SAPBEXstdData 3 2 17 2" xfId="17121" xr:uid="{00000000-0005-0000-0000-0000BB890000}"/>
    <cellStyle name="SAPBEXstdData 3 2 17 2 2" xfId="40001" xr:uid="{00000000-0005-0000-0000-0000BC890000}"/>
    <cellStyle name="SAPBEXstdData 3 2 17 2 3" xfId="46919" xr:uid="{00000000-0005-0000-0000-0000BD890000}"/>
    <cellStyle name="SAPBEXstdData 3 2 17 2 4" xfId="49079" xr:uid="{00000000-0005-0000-0000-0000BE890000}"/>
    <cellStyle name="SAPBEXstdData 3 2 17 3" xfId="24083" xr:uid="{00000000-0005-0000-0000-0000BF890000}"/>
    <cellStyle name="SAPBEXstdData 3 2 17 4" xfId="30512" xr:uid="{00000000-0005-0000-0000-0000C0890000}"/>
    <cellStyle name="SAPBEXstdData 3 2 17 5" xfId="36391" xr:uid="{00000000-0005-0000-0000-0000C1890000}"/>
    <cellStyle name="SAPBEXstdData 3 2 17 6" xfId="43373" xr:uid="{00000000-0005-0000-0000-0000C2890000}"/>
    <cellStyle name="SAPBEXstdData 3 2 17 7" xfId="53150" xr:uid="{00000000-0005-0000-0000-0000C3890000}"/>
    <cellStyle name="SAPBEXstdData 3 2 18" xfId="6410" xr:uid="{00000000-0005-0000-0000-0000C4890000}"/>
    <cellStyle name="SAPBEXstdData 3 2 18 2" xfId="16255" xr:uid="{00000000-0005-0000-0000-0000C5890000}"/>
    <cellStyle name="SAPBEXstdData 3 2 18 2 2" xfId="40224" xr:uid="{00000000-0005-0000-0000-0000C6890000}"/>
    <cellStyle name="SAPBEXstdData 3 2 18 2 3" xfId="47142" xr:uid="{00000000-0005-0000-0000-0000C7890000}"/>
    <cellStyle name="SAPBEXstdData 3 2 18 2 4" xfId="48921" xr:uid="{00000000-0005-0000-0000-0000C8890000}"/>
    <cellStyle name="SAPBEXstdData 3 2 18 3" xfId="23262" xr:uid="{00000000-0005-0000-0000-0000C9890000}"/>
    <cellStyle name="SAPBEXstdData 3 2 18 4" xfId="29714" xr:uid="{00000000-0005-0000-0000-0000CA890000}"/>
    <cellStyle name="SAPBEXstdData 3 2 18 5" xfId="36639" xr:uid="{00000000-0005-0000-0000-0000CB890000}"/>
    <cellStyle name="SAPBEXstdData 3 2 18 6" xfId="43596" xr:uid="{00000000-0005-0000-0000-0000CC890000}"/>
    <cellStyle name="SAPBEXstdData 3 2 18 7" xfId="51471" xr:uid="{00000000-0005-0000-0000-0000CD890000}"/>
    <cellStyle name="SAPBEXstdData 3 2 19" xfId="6418" xr:uid="{00000000-0005-0000-0000-0000CE890000}"/>
    <cellStyle name="SAPBEXstdData 3 2 19 2" xfId="16263" xr:uid="{00000000-0005-0000-0000-0000CF890000}"/>
    <cellStyle name="SAPBEXstdData 3 2 19 2 2" xfId="40246" xr:uid="{00000000-0005-0000-0000-0000D0890000}"/>
    <cellStyle name="SAPBEXstdData 3 2 19 2 3" xfId="47164" xr:uid="{00000000-0005-0000-0000-0000D1890000}"/>
    <cellStyle name="SAPBEXstdData 3 2 19 2 4" xfId="48315" xr:uid="{00000000-0005-0000-0000-0000D2890000}"/>
    <cellStyle name="SAPBEXstdData 3 2 19 3" xfId="23270" xr:uid="{00000000-0005-0000-0000-0000D3890000}"/>
    <cellStyle name="SAPBEXstdData 3 2 19 4" xfId="29722" xr:uid="{00000000-0005-0000-0000-0000D4890000}"/>
    <cellStyle name="SAPBEXstdData 3 2 19 5" xfId="36661" xr:uid="{00000000-0005-0000-0000-0000D5890000}"/>
    <cellStyle name="SAPBEXstdData 3 2 19 6" xfId="43618" xr:uid="{00000000-0005-0000-0000-0000D6890000}"/>
    <cellStyle name="SAPBEXstdData 3 2 19 7" xfId="52895" xr:uid="{00000000-0005-0000-0000-0000D7890000}"/>
    <cellStyle name="SAPBEXstdData 3 2 2" xfId="2691" xr:uid="{00000000-0005-0000-0000-0000D8890000}"/>
    <cellStyle name="SAPBEXstdData 3 2 2 2" xfId="12924" xr:uid="{00000000-0005-0000-0000-0000D9890000}"/>
    <cellStyle name="SAPBEXstdData 3 2 2 2 2" xfId="20327" xr:uid="{00000000-0005-0000-0000-0000DA890000}"/>
    <cellStyle name="SAPBEXstdData 3 2 2 2 3" xfId="26937" xr:uid="{00000000-0005-0000-0000-0000DB890000}"/>
    <cellStyle name="SAPBEXstdData 3 2 2 2 4" xfId="37327" xr:uid="{00000000-0005-0000-0000-0000DC890000}"/>
    <cellStyle name="SAPBEXstdData 3 2 2 2 5" xfId="44273" xr:uid="{00000000-0005-0000-0000-0000DD890000}"/>
    <cellStyle name="SAPBEXstdData 3 2 2 2 6" xfId="53168" xr:uid="{00000000-0005-0000-0000-0000DE890000}"/>
    <cellStyle name="SAPBEXstdData 3 2 2 3" xfId="10516" xr:uid="{00000000-0005-0000-0000-0000DF890000}"/>
    <cellStyle name="SAPBEXstdData 3 2 2 4" xfId="18606" xr:uid="{00000000-0005-0000-0000-0000E0890000}"/>
    <cellStyle name="SAPBEXstdData 3 2 2 5" xfId="18823" xr:uid="{00000000-0005-0000-0000-0000E1890000}"/>
    <cellStyle name="SAPBEXstdData 3 2 2 6" xfId="33580" xr:uid="{00000000-0005-0000-0000-0000E2890000}"/>
    <cellStyle name="SAPBEXstdData 3 2 2 7" xfId="40716" xr:uid="{00000000-0005-0000-0000-0000E3890000}"/>
    <cellStyle name="SAPBEXstdData 3 2 2 8" xfId="53085" xr:uid="{00000000-0005-0000-0000-0000E4890000}"/>
    <cellStyle name="SAPBEXstdData 3 2 20" xfId="6744" xr:uid="{00000000-0005-0000-0000-0000E5890000}"/>
    <cellStyle name="SAPBEXstdData 3 2 20 2" xfId="16587" xr:uid="{00000000-0005-0000-0000-0000E6890000}"/>
    <cellStyle name="SAPBEXstdData 3 2 20 2 2" xfId="39252" xr:uid="{00000000-0005-0000-0000-0000E7890000}"/>
    <cellStyle name="SAPBEXstdData 3 2 20 2 3" xfId="46170" xr:uid="{00000000-0005-0000-0000-0000E8890000}"/>
    <cellStyle name="SAPBEXstdData 3 2 20 2 4" xfId="48393" xr:uid="{00000000-0005-0000-0000-0000E9890000}"/>
    <cellStyle name="SAPBEXstdData 3 2 20 3" xfId="23590" xr:uid="{00000000-0005-0000-0000-0000EA890000}"/>
    <cellStyle name="SAPBEXstdData 3 2 20 4" xfId="30038" xr:uid="{00000000-0005-0000-0000-0000EB890000}"/>
    <cellStyle name="SAPBEXstdData 3 2 20 5" xfId="35616" xr:uid="{00000000-0005-0000-0000-0000EC890000}"/>
    <cellStyle name="SAPBEXstdData 3 2 20 6" xfId="42624" xr:uid="{00000000-0005-0000-0000-0000ED890000}"/>
    <cellStyle name="SAPBEXstdData 3 2 20 7" xfId="50501" xr:uid="{00000000-0005-0000-0000-0000EE890000}"/>
    <cellStyle name="SAPBEXstdData 3 2 21" xfId="5660" xr:uid="{00000000-0005-0000-0000-0000EF890000}"/>
    <cellStyle name="SAPBEXstdData 3 2 21 2" xfId="15515" xr:uid="{00000000-0005-0000-0000-0000F0890000}"/>
    <cellStyle name="SAPBEXstdData 3 2 21 2 2" xfId="40447" xr:uid="{00000000-0005-0000-0000-0000F1890000}"/>
    <cellStyle name="SAPBEXstdData 3 2 21 2 3" xfId="47365" xr:uid="{00000000-0005-0000-0000-0000F2890000}"/>
    <cellStyle name="SAPBEXstdData 3 2 21 2 4" xfId="47996" xr:uid="{00000000-0005-0000-0000-0000F3890000}"/>
    <cellStyle name="SAPBEXstdData 3 2 21 3" xfId="22546" xr:uid="{00000000-0005-0000-0000-0000F4890000}"/>
    <cellStyle name="SAPBEXstdData 3 2 21 4" xfId="29007" xr:uid="{00000000-0005-0000-0000-0000F5890000}"/>
    <cellStyle name="SAPBEXstdData 3 2 21 5" xfId="36863" xr:uid="{00000000-0005-0000-0000-0000F6890000}"/>
    <cellStyle name="SAPBEXstdData 3 2 21 6" xfId="43819" xr:uid="{00000000-0005-0000-0000-0000F7890000}"/>
    <cellStyle name="SAPBEXstdData 3 2 21 7" xfId="52468" xr:uid="{00000000-0005-0000-0000-0000F8890000}"/>
    <cellStyle name="SAPBEXstdData 3 2 22" xfId="6520" xr:uid="{00000000-0005-0000-0000-0000F9890000}"/>
    <cellStyle name="SAPBEXstdData 3 2 22 2" xfId="16363" xr:uid="{00000000-0005-0000-0000-0000FA890000}"/>
    <cellStyle name="SAPBEXstdData 3 2 22 3" xfId="23370" xr:uid="{00000000-0005-0000-0000-0000FB890000}"/>
    <cellStyle name="SAPBEXstdData 3 2 22 4" xfId="29820" xr:uid="{00000000-0005-0000-0000-0000FC890000}"/>
    <cellStyle name="SAPBEXstdData 3 2 22 5" xfId="37117" xr:uid="{00000000-0005-0000-0000-0000FD890000}"/>
    <cellStyle name="SAPBEXstdData 3 2 22 6" xfId="44063" xr:uid="{00000000-0005-0000-0000-0000FE890000}"/>
    <cellStyle name="SAPBEXstdData 3 2 22 7" xfId="52084" xr:uid="{00000000-0005-0000-0000-0000FF890000}"/>
    <cellStyle name="SAPBEXstdData 3 2 23" xfId="8421" xr:uid="{00000000-0005-0000-0000-0000008A0000}"/>
    <cellStyle name="SAPBEXstdData 3 2 23 2" xfId="18205" xr:uid="{00000000-0005-0000-0000-0000018A0000}"/>
    <cellStyle name="SAPBEXstdData 3 2 23 3" xfId="25142" xr:uid="{00000000-0005-0000-0000-0000028A0000}"/>
    <cellStyle name="SAPBEXstdData 3 2 23 4" xfId="31555" xr:uid="{00000000-0005-0000-0000-0000038A0000}"/>
    <cellStyle name="SAPBEXstdData 3 2 24" xfId="7742" xr:uid="{00000000-0005-0000-0000-0000048A0000}"/>
    <cellStyle name="SAPBEXstdData 3 2 24 2" xfId="17527" xr:uid="{00000000-0005-0000-0000-0000058A0000}"/>
    <cellStyle name="SAPBEXstdData 3 2 24 3" xfId="24484" xr:uid="{00000000-0005-0000-0000-0000068A0000}"/>
    <cellStyle name="SAPBEXstdData 3 2 24 4" xfId="30910" xr:uid="{00000000-0005-0000-0000-0000078A0000}"/>
    <cellStyle name="SAPBEXstdData 3 2 25" xfId="7919" xr:uid="{00000000-0005-0000-0000-0000088A0000}"/>
    <cellStyle name="SAPBEXstdData 3 2 25 2" xfId="17703" xr:uid="{00000000-0005-0000-0000-0000098A0000}"/>
    <cellStyle name="SAPBEXstdData 3 2 25 3" xfId="24655" xr:uid="{00000000-0005-0000-0000-00000A8A0000}"/>
    <cellStyle name="SAPBEXstdData 3 2 25 4" xfId="31076" xr:uid="{00000000-0005-0000-0000-00000B8A0000}"/>
    <cellStyle name="SAPBEXstdData 3 2 26" xfId="8048" xr:uid="{00000000-0005-0000-0000-00000C8A0000}"/>
    <cellStyle name="SAPBEXstdData 3 2 26 2" xfId="17832" xr:uid="{00000000-0005-0000-0000-00000D8A0000}"/>
    <cellStyle name="SAPBEXstdData 3 2 26 3" xfId="24780" xr:uid="{00000000-0005-0000-0000-00000E8A0000}"/>
    <cellStyle name="SAPBEXstdData 3 2 26 4" xfId="31201" xr:uid="{00000000-0005-0000-0000-00000F8A0000}"/>
    <cellStyle name="SAPBEXstdData 3 2 27" xfId="7938" xr:uid="{00000000-0005-0000-0000-0000108A0000}"/>
    <cellStyle name="SAPBEXstdData 3 2 27 2" xfId="17722" xr:uid="{00000000-0005-0000-0000-0000118A0000}"/>
    <cellStyle name="SAPBEXstdData 3 2 27 3" xfId="24672" xr:uid="{00000000-0005-0000-0000-0000128A0000}"/>
    <cellStyle name="SAPBEXstdData 3 2 27 4" xfId="31093" xr:uid="{00000000-0005-0000-0000-0000138A0000}"/>
    <cellStyle name="SAPBEXstdData 3 2 28" xfId="8767" xr:uid="{00000000-0005-0000-0000-0000148A0000}"/>
    <cellStyle name="SAPBEXstdData 3 2 28 2" xfId="18551" xr:uid="{00000000-0005-0000-0000-0000158A0000}"/>
    <cellStyle name="SAPBEXstdData 3 2 28 3" xfId="25483" xr:uid="{00000000-0005-0000-0000-0000168A0000}"/>
    <cellStyle name="SAPBEXstdData 3 2 28 4" xfId="31895" xr:uid="{00000000-0005-0000-0000-0000178A0000}"/>
    <cellStyle name="SAPBEXstdData 3 2 29" xfId="7959" xr:uid="{00000000-0005-0000-0000-0000188A0000}"/>
    <cellStyle name="SAPBEXstdData 3 2 29 2" xfId="17743" xr:uid="{00000000-0005-0000-0000-0000198A0000}"/>
    <cellStyle name="SAPBEXstdData 3 2 29 3" xfId="24692" xr:uid="{00000000-0005-0000-0000-00001A8A0000}"/>
    <cellStyle name="SAPBEXstdData 3 2 29 4" xfId="31113" xr:uid="{00000000-0005-0000-0000-00001B8A0000}"/>
    <cellStyle name="SAPBEXstdData 3 2 3" xfId="3725" xr:uid="{00000000-0005-0000-0000-00001C8A0000}"/>
    <cellStyle name="SAPBEXstdData 3 2 3 2" xfId="13648" xr:uid="{00000000-0005-0000-0000-00001D8A0000}"/>
    <cellStyle name="SAPBEXstdData 3 2 3 2 2" xfId="37661" xr:uid="{00000000-0005-0000-0000-00001E8A0000}"/>
    <cellStyle name="SAPBEXstdData 3 2 3 2 3" xfId="44605" xr:uid="{00000000-0005-0000-0000-00001F8A0000}"/>
    <cellStyle name="SAPBEXstdData 3 2 3 2 4" xfId="53312" xr:uid="{00000000-0005-0000-0000-0000208A0000}"/>
    <cellStyle name="SAPBEXstdData 3 2 3 3" xfId="20804" xr:uid="{00000000-0005-0000-0000-0000218A0000}"/>
    <cellStyle name="SAPBEXstdData 3 2 3 4" xfId="27303" xr:uid="{00000000-0005-0000-0000-0000228A0000}"/>
    <cellStyle name="SAPBEXstdData 3 2 3 5" xfId="33920" xr:uid="{00000000-0005-0000-0000-0000238A0000}"/>
    <cellStyle name="SAPBEXstdData 3 2 3 6" xfId="41054" xr:uid="{00000000-0005-0000-0000-0000248A0000}"/>
    <cellStyle name="SAPBEXstdData 3 2 3 7" xfId="51414" xr:uid="{00000000-0005-0000-0000-0000258A0000}"/>
    <cellStyle name="SAPBEXstdData 3 2 30" xfId="11716" xr:uid="{00000000-0005-0000-0000-0000268A0000}"/>
    <cellStyle name="SAPBEXstdData 3 2 30 2" xfId="19175" xr:uid="{00000000-0005-0000-0000-0000278A0000}"/>
    <cellStyle name="SAPBEXstdData 3 2 30 3" xfId="25807" xr:uid="{00000000-0005-0000-0000-0000288A0000}"/>
    <cellStyle name="SAPBEXstdData 3 2 31" xfId="9449" xr:uid="{00000000-0005-0000-0000-0000298A0000}"/>
    <cellStyle name="SAPBEXstdData 3 2 32" xfId="13100" xr:uid="{00000000-0005-0000-0000-00002A8A0000}"/>
    <cellStyle name="SAPBEXstdData 3 2 33" xfId="32164" xr:uid="{00000000-0005-0000-0000-00002B8A0000}"/>
    <cellStyle name="SAPBEXstdData 3 2 34" xfId="32139" xr:uid="{00000000-0005-0000-0000-00002C8A0000}"/>
    <cellStyle name="SAPBEXstdData 3 2 35" xfId="47862" xr:uid="{00000000-0005-0000-0000-00002D8A0000}"/>
    <cellStyle name="SAPBEXstdData 3 2 4" xfId="3992" xr:uid="{00000000-0005-0000-0000-00002E8A0000}"/>
    <cellStyle name="SAPBEXstdData 3 2 4 2" xfId="13879" xr:uid="{00000000-0005-0000-0000-00002F8A0000}"/>
    <cellStyle name="SAPBEXstdData 3 2 4 2 2" xfId="38045" xr:uid="{00000000-0005-0000-0000-0000308A0000}"/>
    <cellStyle name="SAPBEXstdData 3 2 4 2 3" xfId="44972" xr:uid="{00000000-0005-0000-0000-0000318A0000}"/>
    <cellStyle name="SAPBEXstdData 3 2 4 2 4" xfId="48761" xr:uid="{00000000-0005-0000-0000-0000328A0000}"/>
    <cellStyle name="SAPBEXstdData 3 2 4 3" xfId="20975" xr:uid="{00000000-0005-0000-0000-0000338A0000}"/>
    <cellStyle name="SAPBEXstdData 3 2 4 4" xfId="27471" xr:uid="{00000000-0005-0000-0000-0000348A0000}"/>
    <cellStyle name="SAPBEXstdData 3 2 4 5" xfId="34380" xr:uid="{00000000-0005-0000-0000-0000358A0000}"/>
    <cellStyle name="SAPBEXstdData 3 2 4 6" xfId="41426" xr:uid="{00000000-0005-0000-0000-0000368A0000}"/>
    <cellStyle name="SAPBEXstdData 3 2 4 7" xfId="50693" xr:uid="{00000000-0005-0000-0000-0000378A0000}"/>
    <cellStyle name="SAPBEXstdData 3 2 5" xfId="4957" xr:uid="{00000000-0005-0000-0000-0000388A0000}"/>
    <cellStyle name="SAPBEXstdData 3 2 5 2" xfId="14814" xr:uid="{00000000-0005-0000-0000-0000398A0000}"/>
    <cellStyle name="SAPBEXstdData 3 2 5 2 2" xfId="37554" xr:uid="{00000000-0005-0000-0000-00003A8A0000}"/>
    <cellStyle name="SAPBEXstdData 3 2 5 2 3" xfId="44498" xr:uid="{00000000-0005-0000-0000-00003B8A0000}"/>
    <cellStyle name="SAPBEXstdData 3 2 5 2 4" xfId="53235" xr:uid="{00000000-0005-0000-0000-00003C8A0000}"/>
    <cellStyle name="SAPBEXstdData 3 2 5 3" xfId="21860" xr:uid="{00000000-0005-0000-0000-00003D8A0000}"/>
    <cellStyle name="SAPBEXstdData 3 2 5 4" xfId="28324" xr:uid="{00000000-0005-0000-0000-00003E8A0000}"/>
    <cellStyle name="SAPBEXstdData 3 2 5 5" xfId="33813" xr:uid="{00000000-0005-0000-0000-00003F8A0000}"/>
    <cellStyle name="SAPBEXstdData 3 2 5 6" xfId="40947" xr:uid="{00000000-0005-0000-0000-0000408A0000}"/>
    <cellStyle name="SAPBEXstdData 3 2 5 7" xfId="53658" xr:uid="{00000000-0005-0000-0000-0000418A0000}"/>
    <cellStyle name="SAPBEXstdData 3 2 6" xfId="4222" xr:uid="{00000000-0005-0000-0000-0000428A0000}"/>
    <cellStyle name="SAPBEXstdData 3 2 6 2" xfId="14085" xr:uid="{00000000-0005-0000-0000-0000438A0000}"/>
    <cellStyle name="SAPBEXstdData 3 2 6 2 2" xfId="37604" xr:uid="{00000000-0005-0000-0000-0000448A0000}"/>
    <cellStyle name="SAPBEXstdData 3 2 6 2 3" xfId="44548" xr:uid="{00000000-0005-0000-0000-0000458A0000}"/>
    <cellStyle name="SAPBEXstdData 3 2 6 2 4" xfId="51117" xr:uid="{00000000-0005-0000-0000-0000468A0000}"/>
    <cellStyle name="SAPBEXstdData 3 2 6 3" xfId="21147" xr:uid="{00000000-0005-0000-0000-0000478A0000}"/>
    <cellStyle name="SAPBEXstdData 3 2 6 4" xfId="27622" xr:uid="{00000000-0005-0000-0000-0000488A0000}"/>
    <cellStyle name="SAPBEXstdData 3 2 6 5" xfId="33863" xr:uid="{00000000-0005-0000-0000-0000498A0000}"/>
    <cellStyle name="SAPBEXstdData 3 2 6 6" xfId="40997" xr:uid="{00000000-0005-0000-0000-00004A8A0000}"/>
    <cellStyle name="SAPBEXstdData 3 2 6 7" xfId="52026" xr:uid="{00000000-0005-0000-0000-00004B8A0000}"/>
    <cellStyle name="SAPBEXstdData 3 2 7" xfId="4550" xr:uid="{00000000-0005-0000-0000-00004C8A0000}"/>
    <cellStyle name="SAPBEXstdData 3 2 7 2" xfId="14412" xr:uid="{00000000-0005-0000-0000-00004D8A0000}"/>
    <cellStyle name="SAPBEXstdData 3 2 7 2 2" xfId="37980" xr:uid="{00000000-0005-0000-0000-00004E8A0000}"/>
    <cellStyle name="SAPBEXstdData 3 2 7 2 3" xfId="44918" xr:uid="{00000000-0005-0000-0000-00004F8A0000}"/>
    <cellStyle name="SAPBEXstdData 3 2 7 2 4" xfId="51147" xr:uid="{00000000-0005-0000-0000-0000508A0000}"/>
    <cellStyle name="SAPBEXstdData 3 2 7 3" xfId="21468" xr:uid="{00000000-0005-0000-0000-0000518A0000}"/>
    <cellStyle name="SAPBEXstdData 3 2 7 4" xfId="27939" xr:uid="{00000000-0005-0000-0000-0000528A0000}"/>
    <cellStyle name="SAPBEXstdData 3 2 7 5" xfId="34238" xr:uid="{00000000-0005-0000-0000-0000538A0000}"/>
    <cellStyle name="SAPBEXstdData 3 2 7 6" xfId="41368" xr:uid="{00000000-0005-0000-0000-0000548A0000}"/>
    <cellStyle name="SAPBEXstdData 3 2 7 7" xfId="51775" xr:uid="{00000000-0005-0000-0000-0000558A0000}"/>
    <cellStyle name="SAPBEXstdData 3 2 8" xfId="5334" xr:uid="{00000000-0005-0000-0000-0000568A0000}"/>
    <cellStyle name="SAPBEXstdData 3 2 8 2" xfId="15191" xr:uid="{00000000-0005-0000-0000-0000578A0000}"/>
    <cellStyle name="SAPBEXstdData 3 2 8 2 2" xfId="37703" xr:uid="{00000000-0005-0000-0000-0000588A0000}"/>
    <cellStyle name="SAPBEXstdData 3 2 8 2 3" xfId="44647" xr:uid="{00000000-0005-0000-0000-0000598A0000}"/>
    <cellStyle name="SAPBEXstdData 3 2 8 2 4" xfId="54420" xr:uid="{00000000-0005-0000-0000-00005A8A0000}"/>
    <cellStyle name="SAPBEXstdData 3 2 8 3" xfId="22233" xr:uid="{00000000-0005-0000-0000-00005B8A0000}"/>
    <cellStyle name="SAPBEXstdData 3 2 8 4" xfId="28696" xr:uid="{00000000-0005-0000-0000-00005C8A0000}"/>
    <cellStyle name="SAPBEXstdData 3 2 8 5" xfId="33962" xr:uid="{00000000-0005-0000-0000-00005D8A0000}"/>
    <cellStyle name="SAPBEXstdData 3 2 8 6" xfId="41096" xr:uid="{00000000-0005-0000-0000-00005E8A0000}"/>
    <cellStyle name="SAPBEXstdData 3 2 8 7" xfId="54281" xr:uid="{00000000-0005-0000-0000-00005F8A0000}"/>
    <cellStyle name="SAPBEXstdData 3 2 9" xfId="5290" xr:uid="{00000000-0005-0000-0000-0000608A0000}"/>
    <cellStyle name="SAPBEXstdData 3 2 9 2" xfId="15147" xr:uid="{00000000-0005-0000-0000-0000618A0000}"/>
    <cellStyle name="SAPBEXstdData 3 2 9 2 2" xfId="37336" xr:uid="{00000000-0005-0000-0000-0000628A0000}"/>
    <cellStyle name="SAPBEXstdData 3 2 9 2 3" xfId="44282" xr:uid="{00000000-0005-0000-0000-0000638A0000}"/>
    <cellStyle name="SAPBEXstdData 3 2 9 2 4" xfId="50758" xr:uid="{00000000-0005-0000-0000-0000648A0000}"/>
    <cellStyle name="SAPBEXstdData 3 2 9 3" xfId="22189" xr:uid="{00000000-0005-0000-0000-0000658A0000}"/>
    <cellStyle name="SAPBEXstdData 3 2 9 4" xfId="28652" xr:uid="{00000000-0005-0000-0000-0000668A0000}"/>
    <cellStyle name="SAPBEXstdData 3 2 9 5" xfId="33590" xr:uid="{00000000-0005-0000-0000-0000678A0000}"/>
    <cellStyle name="SAPBEXstdData 3 2 9 6" xfId="40726" xr:uid="{00000000-0005-0000-0000-0000688A0000}"/>
    <cellStyle name="SAPBEXstdData 3 2 9 7" xfId="54064" xr:uid="{00000000-0005-0000-0000-0000698A0000}"/>
    <cellStyle name="SAPBEXstdData 3 20" xfId="8239" xr:uid="{00000000-0005-0000-0000-00006A8A0000}"/>
    <cellStyle name="SAPBEXstdData 3 20 2" xfId="18023" xr:uid="{00000000-0005-0000-0000-00006B8A0000}"/>
    <cellStyle name="SAPBEXstdData 3 20 3" xfId="24966" xr:uid="{00000000-0005-0000-0000-00006C8A0000}"/>
    <cellStyle name="SAPBEXstdData 3 20 4" xfId="31385" xr:uid="{00000000-0005-0000-0000-00006D8A0000}"/>
    <cellStyle name="SAPBEXstdData 3 21" xfId="8860" xr:uid="{00000000-0005-0000-0000-00006E8A0000}"/>
    <cellStyle name="SAPBEXstdData 3 21 2" xfId="18643" xr:uid="{00000000-0005-0000-0000-00006F8A0000}"/>
    <cellStyle name="SAPBEXstdData 3 21 3" xfId="25569" xr:uid="{00000000-0005-0000-0000-0000708A0000}"/>
    <cellStyle name="SAPBEXstdData 3 21 4" xfId="31979" xr:uid="{00000000-0005-0000-0000-0000718A0000}"/>
    <cellStyle name="SAPBEXstdData 3 22" xfId="11604" xr:uid="{00000000-0005-0000-0000-0000728A0000}"/>
    <cellStyle name="SAPBEXstdData 3 22 2" xfId="19063" xr:uid="{00000000-0005-0000-0000-0000738A0000}"/>
    <cellStyle name="SAPBEXstdData 3 22 3" xfId="25695" xr:uid="{00000000-0005-0000-0000-0000748A0000}"/>
    <cellStyle name="SAPBEXstdData 3 23" xfId="9319" xr:uid="{00000000-0005-0000-0000-0000758A0000}"/>
    <cellStyle name="SAPBEXstdData 3 24" xfId="11444" xr:uid="{00000000-0005-0000-0000-0000768A0000}"/>
    <cellStyle name="SAPBEXstdData 3 25" xfId="53332" xr:uid="{00000000-0005-0000-0000-0000778A0000}"/>
    <cellStyle name="SAPBEXstdData 3 3" xfId="957" xr:uid="{00000000-0005-0000-0000-0000788A0000}"/>
    <cellStyle name="SAPBEXstdData 3 3 2" xfId="2769" xr:uid="{00000000-0005-0000-0000-0000798A0000}"/>
    <cellStyle name="SAPBEXstdData 3 3 2 2" xfId="12997" xr:uid="{00000000-0005-0000-0000-00007A8A0000}"/>
    <cellStyle name="SAPBEXstdData 3 3 2 2 2" xfId="20394" xr:uid="{00000000-0005-0000-0000-00007B8A0000}"/>
    <cellStyle name="SAPBEXstdData 3 3 2 2 3" xfId="27001" xr:uid="{00000000-0005-0000-0000-00007C8A0000}"/>
    <cellStyle name="SAPBEXstdData 3 3 2 3" xfId="10663" xr:uid="{00000000-0005-0000-0000-00007D8A0000}"/>
    <cellStyle name="SAPBEXstdData 3 3 2 4" xfId="18599" xr:uid="{00000000-0005-0000-0000-00007E8A0000}"/>
    <cellStyle name="SAPBEXstdData 3 3 2 5" xfId="24987" xr:uid="{00000000-0005-0000-0000-00007F8A0000}"/>
    <cellStyle name="SAPBEXstdData 3 3 2 6" xfId="37510" xr:uid="{00000000-0005-0000-0000-0000808A0000}"/>
    <cellStyle name="SAPBEXstdData 3 3 2 7" xfId="44454" xr:uid="{00000000-0005-0000-0000-0000818A0000}"/>
    <cellStyle name="SAPBEXstdData 3 3 2 8" xfId="52667" xr:uid="{00000000-0005-0000-0000-0000828A0000}"/>
    <cellStyle name="SAPBEXstdData 3 3 3" xfId="11836" xr:uid="{00000000-0005-0000-0000-0000838A0000}"/>
    <cellStyle name="SAPBEXstdData 3 3 3 2" xfId="19295" xr:uid="{00000000-0005-0000-0000-0000848A0000}"/>
    <cellStyle name="SAPBEXstdData 3 3 3 3" xfId="25927" xr:uid="{00000000-0005-0000-0000-0000858A0000}"/>
    <cellStyle name="SAPBEXstdData 3 3 4" xfId="9657" xr:uid="{00000000-0005-0000-0000-0000868A0000}"/>
    <cellStyle name="SAPBEXstdData 3 3 5" xfId="14040" xr:uid="{00000000-0005-0000-0000-0000878A0000}"/>
    <cellStyle name="SAPBEXstdData 3 3 6" xfId="33769" xr:uid="{00000000-0005-0000-0000-0000888A0000}"/>
    <cellStyle name="SAPBEXstdData 3 3 7" xfId="40903" xr:uid="{00000000-0005-0000-0000-0000898A0000}"/>
    <cellStyle name="SAPBEXstdData 3 3 8" xfId="53840" xr:uid="{00000000-0005-0000-0000-00008A8A0000}"/>
    <cellStyle name="SAPBEXstdData 3 4" xfId="1232" xr:uid="{00000000-0005-0000-0000-00008B8A0000}"/>
    <cellStyle name="SAPBEXstdData 3 4 2" xfId="10861" xr:uid="{00000000-0005-0000-0000-00008C8A0000}"/>
    <cellStyle name="SAPBEXstdData 3 4 2 2" xfId="9693" xr:uid="{00000000-0005-0000-0000-00008D8A0000}"/>
    <cellStyle name="SAPBEXstdData 3 4 2 3" xfId="38259" xr:uid="{00000000-0005-0000-0000-00008E8A0000}"/>
    <cellStyle name="SAPBEXstdData 3 4 2 4" xfId="45177" xr:uid="{00000000-0005-0000-0000-00008F8A0000}"/>
    <cellStyle name="SAPBEXstdData 3 4 2 5" xfId="48815" xr:uid="{00000000-0005-0000-0000-0000908A0000}"/>
    <cellStyle name="SAPBEXstdData 3 4 3" xfId="12011" xr:uid="{00000000-0005-0000-0000-0000918A0000}"/>
    <cellStyle name="SAPBEXstdData 3 4 3 2" xfId="19470" xr:uid="{00000000-0005-0000-0000-0000928A0000}"/>
    <cellStyle name="SAPBEXstdData 3 4 3 3" xfId="26097" xr:uid="{00000000-0005-0000-0000-0000938A0000}"/>
    <cellStyle name="SAPBEXstdData 3 4 4" xfId="9900" xr:uid="{00000000-0005-0000-0000-0000948A0000}"/>
    <cellStyle name="SAPBEXstdData 3 4 5" xfId="13207" xr:uid="{00000000-0005-0000-0000-0000958A0000}"/>
    <cellStyle name="SAPBEXstdData 3 4 6" xfId="34593" xr:uid="{00000000-0005-0000-0000-0000968A0000}"/>
    <cellStyle name="SAPBEXstdData 3 4 7" xfId="41631" xr:uid="{00000000-0005-0000-0000-0000978A0000}"/>
    <cellStyle name="SAPBEXstdData 3 4 8" xfId="52825" xr:uid="{00000000-0005-0000-0000-0000988A0000}"/>
    <cellStyle name="SAPBEXstdData 3 5" xfId="1108" xr:uid="{00000000-0005-0000-0000-0000998A0000}"/>
    <cellStyle name="SAPBEXstdData 3 5 2" xfId="10106" xr:uid="{00000000-0005-0000-0000-00009A8A0000}"/>
    <cellStyle name="SAPBEXstdData 3 5 2 2" xfId="14966" xr:uid="{00000000-0005-0000-0000-00009B8A0000}"/>
    <cellStyle name="SAPBEXstdData 3 5 2 3" xfId="38783" xr:uid="{00000000-0005-0000-0000-00009C8A0000}"/>
    <cellStyle name="SAPBEXstdData 3 5 2 4" xfId="45701" xr:uid="{00000000-0005-0000-0000-00009D8A0000}"/>
    <cellStyle name="SAPBEXstdData 3 5 2 5" xfId="50047" xr:uid="{00000000-0005-0000-0000-00009E8A0000}"/>
    <cellStyle name="SAPBEXstdData 3 5 3" xfId="10739" xr:uid="{00000000-0005-0000-0000-00009F8A0000}"/>
    <cellStyle name="SAPBEXstdData 3 5 3 2" xfId="9070" xr:uid="{00000000-0005-0000-0000-0000A08A0000}"/>
    <cellStyle name="SAPBEXstdData 3 5 4" xfId="11895" xr:uid="{00000000-0005-0000-0000-0000A18A0000}"/>
    <cellStyle name="SAPBEXstdData 3 5 4 2" xfId="19354" xr:uid="{00000000-0005-0000-0000-0000A28A0000}"/>
    <cellStyle name="SAPBEXstdData 3 5 4 3" xfId="25983" xr:uid="{00000000-0005-0000-0000-0000A38A0000}"/>
    <cellStyle name="SAPBEXstdData 3 5 5" xfId="9777" xr:uid="{00000000-0005-0000-0000-0000A48A0000}"/>
    <cellStyle name="SAPBEXstdData 3 5 6" xfId="10008" xr:uid="{00000000-0005-0000-0000-0000A58A0000}"/>
    <cellStyle name="SAPBEXstdData 3 5 7" xfId="35118" xr:uid="{00000000-0005-0000-0000-0000A68A0000}"/>
    <cellStyle name="SAPBEXstdData 3 5 8" xfId="42155" xr:uid="{00000000-0005-0000-0000-0000A78A0000}"/>
    <cellStyle name="SAPBEXstdData 3 5 9" xfId="52853" xr:uid="{00000000-0005-0000-0000-0000A88A0000}"/>
    <cellStyle name="SAPBEXstdData 3 6" xfId="1546" xr:uid="{00000000-0005-0000-0000-0000A98A0000}"/>
    <cellStyle name="SAPBEXstdData 3 6 2" xfId="12205" xr:uid="{00000000-0005-0000-0000-0000AA8A0000}"/>
    <cellStyle name="SAPBEXstdData 3 6 2 2" xfId="19664" xr:uid="{00000000-0005-0000-0000-0000AB8A0000}"/>
    <cellStyle name="SAPBEXstdData 3 6 2 3" xfId="26287" xr:uid="{00000000-0005-0000-0000-0000AC8A0000}"/>
    <cellStyle name="SAPBEXstdData 3 6 2 4" xfId="38895" xr:uid="{00000000-0005-0000-0000-0000AD8A0000}"/>
    <cellStyle name="SAPBEXstdData 3 6 2 5" xfId="45813" xr:uid="{00000000-0005-0000-0000-0000AE8A0000}"/>
    <cellStyle name="SAPBEXstdData 3 6 2 6" xfId="48261" xr:uid="{00000000-0005-0000-0000-0000AF8A0000}"/>
    <cellStyle name="SAPBEXstdData 3 6 3" xfId="11098" xr:uid="{00000000-0005-0000-0000-0000B08A0000}"/>
    <cellStyle name="SAPBEXstdData 3 6 4" xfId="18750" xr:uid="{00000000-0005-0000-0000-0000B18A0000}"/>
    <cellStyle name="SAPBEXstdData 3 6 5" xfId="35231" xr:uid="{00000000-0005-0000-0000-0000B28A0000}"/>
    <cellStyle name="SAPBEXstdData 3 6 6" xfId="42267" xr:uid="{00000000-0005-0000-0000-0000B38A0000}"/>
    <cellStyle name="SAPBEXstdData 3 6 7" xfId="53375" xr:uid="{00000000-0005-0000-0000-0000B48A0000}"/>
    <cellStyle name="SAPBEXstdData 3 7" xfId="1973" xr:uid="{00000000-0005-0000-0000-0000B58A0000}"/>
    <cellStyle name="SAPBEXstdData 3 7 2" xfId="12325" xr:uid="{00000000-0005-0000-0000-0000B68A0000}"/>
    <cellStyle name="SAPBEXstdData 3 7 2 2" xfId="19784" xr:uid="{00000000-0005-0000-0000-0000B78A0000}"/>
    <cellStyle name="SAPBEXstdData 3 7 2 3" xfId="26407" xr:uid="{00000000-0005-0000-0000-0000B88A0000}"/>
    <cellStyle name="SAPBEXstdData 3 7 2 4" xfId="39383" xr:uid="{00000000-0005-0000-0000-0000B98A0000}"/>
    <cellStyle name="SAPBEXstdData 3 7 2 5" xfId="46301" xr:uid="{00000000-0005-0000-0000-0000BA8A0000}"/>
    <cellStyle name="SAPBEXstdData 3 7 2 6" xfId="52453" xr:uid="{00000000-0005-0000-0000-0000BB8A0000}"/>
    <cellStyle name="SAPBEXstdData 3 7 3" xfId="11395" xr:uid="{00000000-0005-0000-0000-0000BC8A0000}"/>
    <cellStyle name="SAPBEXstdData 3 7 4" xfId="18928" xr:uid="{00000000-0005-0000-0000-0000BD8A0000}"/>
    <cellStyle name="SAPBEXstdData 3 7 5" xfId="35749" xr:uid="{00000000-0005-0000-0000-0000BE8A0000}"/>
    <cellStyle name="SAPBEXstdData 3 7 6" xfId="42755" xr:uid="{00000000-0005-0000-0000-0000BF8A0000}"/>
    <cellStyle name="SAPBEXstdData 3 7 7" xfId="52304" xr:uid="{00000000-0005-0000-0000-0000C08A0000}"/>
    <cellStyle name="SAPBEXstdData 3 8" xfId="2185" xr:uid="{00000000-0005-0000-0000-0000C18A0000}"/>
    <cellStyle name="SAPBEXstdData 3 8 2" xfId="12449" xr:uid="{00000000-0005-0000-0000-0000C28A0000}"/>
    <cellStyle name="SAPBEXstdData 3 8 2 2" xfId="19905" xr:uid="{00000000-0005-0000-0000-0000C38A0000}"/>
    <cellStyle name="SAPBEXstdData 3 8 2 3" xfId="26527" xr:uid="{00000000-0005-0000-0000-0000C48A0000}"/>
    <cellStyle name="SAPBEXstdData 3 8 2 4" xfId="40409" xr:uid="{00000000-0005-0000-0000-0000C58A0000}"/>
    <cellStyle name="SAPBEXstdData 3 8 2 5" xfId="47327" xr:uid="{00000000-0005-0000-0000-0000C68A0000}"/>
    <cellStyle name="SAPBEXstdData 3 8 2 6" xfId="47617" xr:uid="{00000000-0005-0000-0000-0000C78A0000}"/>
    <cellStyle name="SAPBEXstdData 3 8 3" xfId="10381" xr:uid="{00000000-0005-0000-0000-0000C88A0000}"/>
    <cellStyle name="SAPBEXstdData 3 8 4" xfId="9247" xr:uid="{00000000-0005-0000-0000-0000C98A0000}"/>
    <cellStyle name="SAPBEXstdData 3 8 5" xfId="18279" xr:uid="{00000000-0005-0000-0000-0000CA8A0000}"/>
    <cellStyle name="SAPBEXstdData 3 8 6" xfId="36825" xr:uid="{00000000-0005-0000-0000-0000CB8A0000}"/>
    <cellStyle name="SAPBEXstdData 3 8 7" xfId="43781" xr:uid="{00000000-0005-0000-0000-0000CC8A0000}"/>
    <cellStyle name="SAPBEXstdData 3 8 8" xfId="50674" xr:uid="{00000000-0005-0000-0000-0000CD8A0000}"/>
    <cellStyle name="SAPBEXstdData 3 9" xfId="2339" xr:uid="{00000000-0005-0000-0000-0000CE8A0000}"/>
    <cellStyle name="SAPBEXstdData 3 9 2" xfId="12592" xr:uid="{00000000-0005-0000-0000-0000CF8A0000}"/>
    <cellStyle name="SAPBEXstdData 3 9 3" xfId="20029" xr:uid="{00000000-0005-0000-0000-0000D08A0000}"/>
    <cellStyle name="SAPBEXstdData 3 9 4" xfId="26647" xr:uid="{00000000-0005-0000-0000-0000D18A0000}"/>
    <cellStyle name="SAPBEXstdData 3 9 5" xfId="37079" xr:uid="{00000000-0005-0000-0000-0000D28A0000}"/>
    <cellStyle name="SAPBEXstdData 3 9 6" xfId="44025" xr:uid="{00000000-0005-0000-0000-0000D38A0000}"/>
    <cellStyle name="SAPBEXstdData 3 9 7" xfId="53578" xr:uid="{00000000-0005-0000-0000-0000D48A0000}"/>
    <cellStyle name="SAPBEXstdData 4" xfId="379" xr:uid="{00000000-0005-0000-0000-0000D58A0000}"/>
    <cellStyle name="SAPBEXstdData 4 10" xfId="4667" xr:uid="{00000000-0005-0000-0000-0000D68A0000}"/>
    <cellStyle name="SAPBEXstdData 4 10 2" xfId="14529" xr:uid="{00000000-0005-0000-0000-0000D78A0000}"/>
    <cellStyle name="SAPBEXstdData 4 10 2 2" xfId="38555" xr:uid="{00000000-0005-0000-0000-0000D88A0000}"/>
    <cellStyle name="SAPBEXstdData 4 10 2 3" xfId="45473" xr:uid="{00000000-0005-0000-0000-0000D98A0000}"/>
    <cellStyle name="SAPBEXstdData 4 10 2 4" xfId="48578" xr:uid="{00000000-0005-0000-0000-0000DA8A0000}"/>
    <cellStyle name="SAPBEXstdData 4 10 3" xfId="21581" xr:uid="{00000000-0005-0000-0000-0000DB8A0000}"/>
    <cellStyle name="SAPBEXstdData 4 10 4" xfId="28051" xr:uid="{00000000-0005-0000-0000-0000DC8A0000}"/>
    <cellStyle name="SAPBEXstdData 4 10 5" xfId="34889" xr:uid="{00000000-0005-0000-0000-0000DD8A0000}"/>
    <cellStyle name="SAPBEXstdData 4 10 6" xfId="41927" xr:uid="{00000000-0005-0000-0000-0000DE8A0000}"/>
    <cellStyle name="SAPBEXstdData 4 10 7" xfId="53700" xr:uid="{00000000-0005-0000-0000-0000DF8A0000}"/>
    <cellStyle name="SAPBEXstdData 4 11" xfId="6599" xr:uid="{00000000-0005-0000-0000-0000E08A0000}"/>
    <cellStyle name="SAPBEXstdData 4 11 2" xfId="16442" xr:uid="{00000000-0005-0000-0000-0000E18A0000}"/>
    <cellStyle name="SAPBEXstdData 4 11 2 2" xfId="39003" xr:uid="{00000000-0005-0000-0000-0000E28A0000}"/>
    <cellStyle name="SAPBEXstdData 4 11 2 3" xfId="45921" xr:uid="{00000000-0005-0000-0000-0000E38A0000}"/>
    <cellStyle name="SAPBEXstdData 4 11 2 4" xfId="49365" xr:uid="{00000000-0005-0000-0000-0000E48A0000}"/>
    <cellStyle name="SAPBEXstdData 4 11 3" xfId="23446" xr:uid="{00000000-0005-0000-0000-0000E58A0000}"/>
    <cellStyle name="SAPBEXstdData 4 11 4" xfId="29895" xr:uid="{00000000-0005-0000-0000-0000E68A0000}"/>
    <cellStyle name="SAPBEXstdData 4 11 5" xfId="35340" xr:uid="{00000000-0005-0000-0000-0000E78A0000}"/>
    <cellStyle name="SAPBEXstdData 4 11 6" xfId="42375" xr:uid="{00000000-0005-0000-0000-0000E88A0000}"/>
    <cellStyle name="SAPBEXstdData 4 11 7" xfId="50850" xr:uid="{00000000-0005-0000-0000-0000E98A0000}"/>
    <cellStyle name="SAPBEXstdData 4 12" xfId="5518" xr:uid="{00000000-0005-0000-0000-0000EA8A0000}"/>
    <cellStyle name="SAPBEXstdData 4 12 2" xfId="15374" xr:uid="{00000000-0005-0000-0000-0000EB8A0000}"/>
    <cellStyle name="SAPBEXstdData 4 12 2 2" xfId="38857" xr:uid="{00000000-0005-0000-0000-0000EC8A0000}"/>
    <cellStyle name="SAPBEXstdData 4 12 2 3" xfId="45775" xr:uid="{00000000-0005-0000-0000-0000ED8A0000}"/>
    <cellStyle name="SAPBEXstdData 4 12 2 4" xfId="48396" xr:uid="{00000000-0005-0000-0000-0000EE8A0000}"/>
    <cellStyle name="SAPBEXstdData 4 12 3" xfId="22410" xr:uid="{00000000-0005-0000-0000-0000EF8A0000}"/>
    <cellStyle name="SAPBEXstdData 4 12 4" xfId="28872" xr:uid="{00000000-0005-0000-0000-0000F08A0000}"/>
    <cellStyle name="SAPBEXstdData 4 12 5" xfId="35193" xr:uid="{00000000-0005-0000-0000-0000F18A0000}"/>
    <cellStyle name="SAPBEXstdData 4 12 6" xfId="42229" xr:uid="{00000000-0005-0000-0000-0000F28A0000}"/>
    <cellStyle name="SAPBEXstdData 4 12 7" xfId="53059" xr:uid="{00000000-0005-0000-0000-0000F38A0000}"/>
    <cellStyle name="SAPBEXstdData 4 13" xfId="5912" xr:uid="{00000000-0005-0000-0000-0000F48A0000}"/>
    <cellStyle name="SAPBEXstdData 4 13 2" xfId="15765" xr:uid="{00000000-0005-0000-0000-0000F58A0000}"/>
    <cellStyle name="SAPBEXstdData 4 13 2 2" xfId="39871" xr:uid="{00000000-0005-0000-0000-0000F68A0000}"/>
    <cellStyle name="SAPBEXstdData 4 13 2 3" xfId="46789" xr:uid="{00000000-0005-0000-0000-0000F78A0000}"/>
    <cellStyle name="SAPBEXstdData 4 13 2 4" xfId="48061" xr:uid="{00000000-0005-0000-0000-0000F88A0000}"/>
    <cellStyle name="SAPBEXstdData 4 13 3" xfId="22790" xr:uid="{00000000-0005-0000-0000-0000F98A0000}"/>
    <cellStyle name="SAPBEXstdData 4 13 4" xfId="29251" xr:uid="{00000000-0005-0000-0000-0000FA8A0000}"/>
    <cellStyle name="SAPBEXstdData 4 13 5" xfId="36256" xr:uid="{00000000-0005-0000-0000-0000FB8A0000}"/>
    <cellStyle name="SAPBEXstdData 4 13 6" xfId="43243" xr:uid="{00000000-0005-0000-0000-0000FC8A0000}"/>
    <cellStyle name="SAPBEXstdData 4 13 7" xfId="51468" xr:uid="{00000000-0005-0000-0000-0000FD8A0000}"/>
    <cellStyle name="SAPBEXstdData 4 14" xfId="6510" xr:uid="{00000000-0005-0000-0000-0000FE8A0000}"/>
    <cellStyle name="SAPBEXstdData 4 14 2" xfId="16353" xr:uid="{00000000-0005-0000-0000-0000FF8A0000}"/>
    <cellStyle name="SAPBEXstdData 4 14 2 2" xfId="39185" xr:uid="{00000000-0005-0000-0000-0000008B0000}"/>
    <cellStyle name="SAPBEXstdData 4 14 2 3" xfId="46103" xr:uid="{00000000-0005-0000-0000-0000018B0000}"/>
    <cellStyle name="SAPBEXstdData 4 14 2 4" xfId="49273" xr:uid="{00000000-0005-0000-0000-0000028B0000}"/>
    <cellStyle name="SAPBEXstdData 4 14 3" xfId="23360" xr:uid="{00000000-0005-0000-0000-0000038B0000}"/>
    <cellStyle name="SAPBEXstdData 4 14 4" xfId="29811" xr:uid="{00000000-0005-0000-0000-0000048B0000}"/>
    <cellStyle name="SAPBEXstdData 4 14 5" xfId="35549" xr:uid="{00000000-0005-0000-0000-0000058B0000}"/>
    <cellStyle name="SAPBEXstdData 4 14 6" xfId="42557" xr:uid="{00000000-0005-0000-0000-0000068B0000}"/>
    <cellStyle name="SAPBEXstdData 4 14 7" xfId="54432" xr:uid="{00000000-0005-0000-0000-0000078B0000}"/>
    <cellStyle name="SAPBEXstdData 4 15" xfId="6065" xr:uid="{00000000-0005-0000-0000-0000088B0000}"/>
    <cellStyle name="SAPBEXstdData 4 15 2" xfId="15913" xr:uid="{00000000-0005-0000-0000-0000098B0000}"/>
    <cellStyle name="SAPBEXstdData 4 15 2 2" xfId="39134" xr:uid="{00000000-0005-0000-0000-00000A8B0000}"/>
    <cellStyle name="SAPBEXstdData 4 15 2 3" xfId="46052" xr:uid="{00000000-0005-0000-0000-00000B8B0000}"/>
    <cellStyle name="SAPBEXstdData 4 15 2 4" xfId="49470" xr:uid="{00000000-0005-0000-0000-00000C8B0000}"/>
    <cellStyle name="SAPBEXstdData 4 15 3" xfId="22933" xr:uid="{00000000-0005-0000-0000-00000D8B0000}"/>
    <cellStyle name="SAPBEXstdData 4 15 4" xfId="29392" xr:uid="{00000000-0005-0000-0000-00000E8B0000}"/>
    <cellStyle name="SAPBEXstdData 4 15 5" xfId="35497" xr:uid="{00000000-0005-0000-0000-00000F8B0000}"/>
    <cellStyle name="SAPBEXstdData 4 15 6" xfId="42506" xr:uid="{00000000-0005-0000-0000-0000108B0000}"/>
    <cellStyle name="SAPBEXstdData 4 15 7" xfId="51708" xr:uid="{00000000-0005-0000-0000-0000118B0000}"/>
    <cellStyle name="SAPBEXstdData 4 16" xfId="7257" xr:uid="{00000000-0005-0000-0000-0000128B0000}"/>
    <cellStyle name="SAPBEXstdData 4 16 2" xfId="17044" xr:uid="{00000000-0005-0000-0000-0000138B0000}"/>
    <cellStyle name="SAPBEXstdData 4 16 2 2" xfId="39824" xr:uid="{00000000-0005-0000-0000-0000148B0000}"/>
    <cellStyle name="SAPBEXstdData 4 16 2 3" xfId="46742" xr:uid="{00000000-0005-0000-0000-0000158B0000}"/>
    <cellStyle name="SAPBEXstdData 4 16 2 4" xfId="49080" xr:uid="{00000000-0005-0000-0000-0000168B0000}"/>
    <cellStyle name="SAPBEXstdData 4 16 3" xfId="24007" xr:uid="{00000000-0005-0000-0000-0000178B0000}"/>
    <cellStyle name="SAPBEXstdData 4 16 4" xfId="30438" xr:uid="{00000000-0005-0000-0000-0000188B0000}"/>
    <cellStyle name="SAPBEXstdData 4 16 5" xfId="36208" xr:uid="{00000000-0005-0000-0000-0000198B0000}"/>
    <cellStyle name="SAPBEXstdData 4 16 6" xfId="43196" xr:uid="{00000000-0005-0000-0000-00001A8B0000}"/>
    <cellStyle name="SAPBEXstdData 4 16 7" xfId="47683" xr:uid="{00000000-0005-0000-0000-00001B8B0000}"/>
    <cellStyle name="SAPBEXstdData 4 17" xfId="6399" xr:uid="{00000000-0005-0000-0000-00001C8B0000}"/>
    <cellStyle name="SAPBEXstdData 4 17 2" xfId="16244" xr:uid="{00000000-0005-0000-0000-00001D8B0000}"/>
    <cellStyle name="SAPBEXstdData 4 17 2 2" xfId="39640" xr:uid="{00000000-0005-0000-0000-00001E8B0000}"/>
    <cellStyle name="SAPBEXstdData 4 17 2 3" xfId="46558" xr:uid="{00000000-0005-0000-0000-00001F8B0000}"/>
    <cellStyle name="SAPBEXstdData 4 17 2 4" xfId="50552" xr:uid="{00000000-0005-0000-0000-0000208B0000}"/>
    <cellStyle name="SAPBEXstdData 4 17 3" xfId="23251" xr:uid="{00000000-0005-0000-0000-0000218B0000}"/>
    <cellStyle name="SAPBEXstdData 4 17 4" xfId="29703" xr:uid="{00000000-0005-0000-0000-0000228B0000}"/>
    <cellStyle name="SAPBEXstdData 4 17 5" xfId="36013" xr:uid="{00000000-0005-0000-0000-0000238B0000}"/>
    <cellStyle name="SAPBEXstdData 4 17 6" xfId="43012" xr:uid="{00000000-0005-0000-0000-0000248B0000}"/>
    <cellStyle name="SAPBEXstdData 4 17 7" xfId="54521" xr:uid="{00000000-0005-0000-0000-0000258B0000}"/>
    <cellStyle name="SAPBEXstdData 4 18" xfId="7160" xr:uid="{00000000-0005-0000-0000-0000268B0000}"/>
    <cellStyle name="SAPBEXstdData 4 18 2" xfId="16950" xr:uid="{00000000-0005-0000-0000-0000278B0000}"/>
    <cellStyle name="SAPBEXstdData 4 18 2 2" xfId="39324" xr:uid="{00000000-0005-0000-0000-0000288B0000}"/>
    <cellStyle name="SAPBEXstdData 4 18 2 3" xfId="46242" xr:uid="{00000000-0005-0000-0000-0000298B0000}"/>
    <cellStyle name="SAPBEXstdData 4 18 2 4" xfId="48468" xr:uid="{00000000-0005-0000-0000-00002A8B0000}"/>
    <cellStyle name="SAPBEXstdData 4 18 3" xfId="23913" xr:uid="{00000000-0005-0000-0000-00002B8B0000}"/>
    <cellStyle name="SAPBEXstdData 4 18 4" xfId="30347" xr:uid="{00000000-0005-0000-0000-00002C8B0000}"/>
    <cellStyle name="SAPBEXstdData 4 18 5" xfId="35690" xr:uid="{00000000-0005-0000-0000-00002D8B0000}"/>
    <cellStyle name="SAPBEXstdData 4 18 6" xfId="42696" xr:uid="{00000000-0005-0000-0000-00002E8B0000}"/>
    <cellStyle name="SAPBEXstdData 4 18 7" xfId="52407" xr:uid="{00000000-0005-0000-0000-00002F8B0000}"/>
    <cellStyle name="SAPBEXstdData 4 19" xfId="7467" xr:uid="{00000000-0005-0000-0000-0000308B0000}"/>
    <cellStyle name="SAPBEXstdData 4 19 2" xfId="17252" xr:uid="{00000000-0005-0000-0000-0000318B0000}"/>
    <cellStyle name="SAPBEXstdData 4 19 2 2" xfId="39218" xr:uid="{00000000-0005-0000-0000-0000328B0000}"/>
    <cellStyle name="SAPBEXstdData 4 19 2 3" xfId="46136" xr:uid="{00000000-0005-0000-0000-0000338B0000}"/>
    <cellStyle name="SAPBEXstdData 4 19 2 4" xfId="48933" xr:uid="{00000000-0005-0000-0000-0000348B0000}"/>
    <cellStyle name="SAPBEXstdData 4 19 3" xfId="24214" xr:uid="{00000000-0005-0000-0000-0000358B0000}"/>
    <cellStyle name="SAPBEXstdData 4 19 4" xfId="30642" xr:uid="{00000000-0005-0000-0000-0000368B0000}"/>
    <cellStyle name="SAPBEXstdData 4 19 5" xfId="35582" xr:uid="{00000000-0005-0000-0000-0000378B0000}"/>
    <cellStyle name="SAPBEXstdData 4 19 6" xfId="42590" xr:uid="{00000000-0005-0000-0000-0000388B0000}"/>
    <cellStyle name="SAPBEXstdData 4 19 7" xfId="53963" xr:uid="{00000000-0005-0000-0000-0000398B0000}"/>
    <cellStyle name="SAPBEXstdData 4 2" xfId="2611" xr:uid="{00000000-0005-0000-0000-00003A8B0000}"/>
    <cellStyle name="SAPBEXstdData 4 2 2" xfId="12846" xr:uid="{00000000-0005-0000-0000-00003B8B0000}"/>
    <cellStyle name="SAPBEXstdData 4 2 2 2" xfId="20252" xr:uid="{00000000-0005-0000-0000-00003C8B0000}"/>
    <cellStyle name="SAPBEXstdData 4 2 2 3" xfId="26863" xr:uid="{00000000-0005-0000-0000-00003D8B0000}"/>
    <cellStyle name="SAPBEXstdData 4 2 2 4" xfId="37639" xr:uid="{00000000-0005-0000-0000-00003E8B0000}"/>
    <cellStyle name="SAPBEXstdData 4 2 2 5" xfId="44583" xr:uid="{00000000-0005-0000-0000-00003F8B0000}"/>
    <cellStyle name="SAPBEXstdData 4 2 2 6" xfId="51403" xr:uid="{00000000-0005-0000-0000-0000408B0000}"/>
    <cellStyle name="SAPBEXstdData 4 2 3" xfId="10307" xr:uid="{00000000-0005-0000-0000-0000418B0000}"/>
    <cellStyle name="SAPBEXstdData 4 2 4" xfId="11214" xr:uid="{00000000-0005-0000-0000-0000428B0000}"/>
    <cellStyle name="SAPBEXstdData 4 2 5" xfId="21457" xr:uid="{00000000-0005-0000-0000-0000438B0000}"/>
    <cellStyle name="SAPBEXstdData 4 2 6" xfId="33898" xr:uid="{00000000-0005-0000-0000-0000448B0000}"/>
    <cellStyle name="SAPBEXstdData 4 2 7" xfId="41032" xr:uid="{00000000-0005-0000-0000-0000458B0000}"/>
    <cellStyle name="SAPBEXstdData 4 2 8" xfId="52602" xr:uid="{00000000-0005-0000-0000-0000468B0000}"/>
    <cellStyle name="SAPBEXstdData 4 20" xfId="6170" xr:uid="{00000000-0005-0000-0000-0000478B0000}"/>
    <cellStyle name="SAPBEXstdData 4 20 2" xfId="16018" xr:uid="{00000000-0005-0000-0000-0000488B0000}"/>
    <cellStyle name="SAPBEXstdData 4 20 2 2" xfId="39394" xr:uid="{00000000-0005-0000-0000-0000498B0000}"/>
    <cellStyle name="SAPBEXstdData 4 20 2 3" xfId="46312" xr:uid="{00000000-0005-0000-0000-00004A8B0000}"/>
    <cellStyle name="SAPBEXstdData 4 20 2 4" xfId="48569" xr:uid="{00000000-0005-0000-0000-00004B8B0000}"/>
    <cellStyle name="SAPBEXstdData 4 20 3" xfId="23033" xr:uid="{00000000-0005-0000-0000-00004C8B0000}"/>
    <cellStyle name="SAPBEXstdData 4 20 4" xfId="29491" xr:uid="{00000000-0005-0000-0000-00004D8B0000}"/>
    <cellStyle name="SAPBEXstdData 4 20 5" xfId="35760" xr:uid="{00000000-0005-0000-0000-00004E8B0000}"/>
    <cellStyle name="SAPBEXstdData 4 20 6" xfId="42766" xr:uid="{00000000-0005-0000-0000-00004F8B0000}"/>
    <cellStyle name="SAPBEXstdData 4 20 7" xfId="54080" xr:uid="{00000000-0005-0000-0000-0000508B0000}"/>
    <cellStyle name="SAPBEXstdData 4 21" xfId="6283" xr:uid="{00000000-0005-0000-0000-0000518B0000}"/>
    <cellStyle name="SAPBEXstdData 4 21 2" xfId="16128" xr:uid="{00000000-0005-0000-0000-0000528B0000}"/>
    <cellStyle name="SAPBEXstdData 4 21 2 2" xfId="40465" xr:uid="{00000000-0005-0000-0000-0000538B0000}"/>
    <cellStyle name="SAPBEXstdData 4 21 2 3" xfId="47383" xr:uid="{00000000-0005-0000-0000-0000548B0000}"/>
    <cellStyle name="SAPBEXstdData 4 21 2 4" xfId="47610" xr:uid="{00000000-0005-0000-0000-0000558B0000}"/>
    <cellStyle name="SAPBEXstdData 4 21 3" xfId="23137" xr:uid="{00000000-0005-0000-0000-0000568B0000}"/>
    <cellStyle name="SAPBEXstdData 4 21 4" xfId="29591" xr:uid="{00000000-0005-0000-0000-0000578B0000}"/>
    <cellStyle name="SAPBEXstdData 4 21 5" xfId="36881" xr:uid="{00000000-0005-0000-0000-0000588B0000}"/>
    <cellStyle name="SAPBEXstdData 4 21 6" xfId="43837" xr:uid="{00000000-0005-0000-0000-0000598B0000}"/>
    <cellStyle name="SAPBEXstdData 4 21 7" xfId="52745" xr:uid="{00000000-0005-0000-0000-00005A8B0000}"/>
    <cellStyle name="SAPBEXstdData 4 22" xfId="6108" xr:uid="{00000000-0005-0000-0000-00005B8B0000}"/>
    <cellStyle name="SAPBEXstdData 4 22 2" xfId="15956" xr:uid="{00000000-0005-0000-0000-00005C8B0000}"/>
    <cellStyle name="SAPBEXstdData 4 22 3" xfId="22975" xr:uid="{00000000-0005-0000-0000-00005D8B0000}"/>
    <cellStyle name="SAPBEXstdData 4 22 4" xfId="29434" xr:uid="{00000000-0005-0000-0000-00005E8B0000}"/>
    <cellStyle name="SAPBEXstdData 4 22 5" xfId="37135" xr:uid="{00000000-0005-0000-0000-00005F8B0000}"/>
    <cellStyle name="SAPBEXstdData 4 22 6" xfId="44081" xr:uid="{00000000-0005-0000-0000-0000608B0000}"/>
    <cellStyle name="SAPBEXstdData 4 22 7" xfId="51399" xr:uid="{00000000-0005-0000-0000-0000618B0000}"/>
    <cellStyle name="SAPBEXstdData 4 23" xfId="8439" xr:uid="{00000000-0005-0000-0000-0000628B0000}"/>
    <cellStyle name="SAPBEXstdData 4 23 2" xfId="18223" xr:uid="{00000000-0005-0000-0000-0000638B0000}"/>
    <cellStyle name="SAPBEXstdData 4 23 3" xfId="25160" xr:uid="{00000000-0005-0000-0000-0000648B0000}"/>
    <cellStyle name="SAPBEXstdData 4 23 4" xfId="31573" xr:uid="{00000000-0005-0000-0000-0000658B0000}"/>
    <cellStyle name="SAPBEXstdData 4 24" xfId="8489" xr:uid="{00000000-0005-0000-0000-0000668B0000}"/>
    <cellStyle name="SAPBEXstdData 4 24 2" xfId="18273" xr:uid="{00000000-0005-0000-0000-0000678B0000}"/>
    <cellStyle name="SAPBEXstdData 4 24 3" xfId="25210" xr:uid="{00000000-0005-0000-0000-0000688B0000}"/>
    <cellStyle name="SAPBEXstdData 4 24 4" xfId="31623" xr:uid="{00000000-0005-0000-0000-0000698B0000}"/>
    <cellStyle name="SAPBEXstdData 4 25" xfId="8227" xr:uid="{00000000-0005-0000-0000-00006A8B0000}"/>
    <cellStyle name="SAPBEXstdData 4 25 2" xfId="18011" xr:uid="{00000000-0005-0000-0000-00006B8B0000}"/>
    <cellStyle name="SAPBEXstdData 4 25 3" xfId="24954" xr:uid="{00000000-0005-0000-0000-00006C8B0000}"/>
    <cellStyle name="SAPBEXstdData 4 25 4" xfId="31373" xr:uid="{00000000-0005-0000-0000-00006D8B0000}"/>
    <cellStyle name="SAPBEXstdData 4 26" xfId="8352" xr:uid="{00000000-0005-0000-0000-00006E8B0000}"/>
    <cellStyle name="SAPBEXstdData 4 26 2" xfId="18136" xr:uid="{00000000-0005-0000-0000-00006F8B0000}"/>
    <cellStyle name="SAPBEXstdData 4 26 3" xfId="25076" xr:uid="{00000000-0005-0000-0000-0000708B0000}"/>
    <cellStyle name="SAPBEXstdData 4 26 4" xfId="31492" xr:uid="{00000000-0005-0000-0000-0000718B0000}"/>
    <cellStyle name="SAPBEXstdData 4 27" xfId="8562" xr:uid="{00000000-0005-0000-0000-0000728B0000}"/>
    <cellStyle name="SAPBEXstdData 4 27 2" xfId="18346" xr:uid="{00000000-0005-0000-0000-0000738B0000}"/>
    <cellStyle name="SAPBEXstdData 4 27 3" xfId="25282" xr:uid="{00000000-0005-0000-0000-0000748B0000}"/>
    <cellStyle name="SAPBEXstdData 4 27 4" xfId="31695" xr:uid="{00000000-0005-0000-0000-0000758B0000}"/>
    <cellStyle name="SAPBEXstdData 4 28" xfId="8205" xr:uid="{00000000-0005-0000-0000-0000768B0000}"/>
    <cellStyle name="SAPBEXstdData 4 28 2" xfId="17989" xr:uid="{00000000-0005-0000-0000-0000778B0000}"/>
    <cellStyle name="SAPBEXstdData 4 28 3" xfId="24933" xr:uid="{00000000-0005-0000-0000-0000788B0000}"/>
    <cellStyle name="SAPBEXstdData 4 28 4" xfId="31352" xr:uid="{00000000-0005-0000-0000-0000798B0000}"/>
    <cellStyle name="SAPBEXstdData 4 29" xfId="8877" xr:uid="{00000000-0005-0000-0000-00007A8B0000}"/>
    <cellStyle name="SAPBEXstdData 4 29 2" xfId="18660" xr:uid="{00000000-0005-0000-0000-00007B8B0000}"/>
    <cellStyle name="SAPBEXstdData 4 29 3" xfId="25586" xr:uid="{00000000-0005-0000-0000-00007C8B0000}"/>
    <cellStyle name="SAPBEXstdData 4 29 4" xfId="31996" xr:uid="{00000000-0005-0000-0000-00007D8B0000}"/>
    <cellStyle name="SAPBEXstdData 4 3" xfId="3746" xr:uid="{00000000-0005-0000-0000-00007E8B0000}"/>
    <cellStyle name="SAPBEXstdData 4 3 2" xfId="13668" xr:uid="{00000000-0005-0000-0000-00007F8B0000}"/>
    <cellStyle name="SAPBEXstdData 4 3 2 2" xfId="37890" xr:uid="{00000000-0005-0000-0000-0000808B0000}"/>
    <cellStyle name="SAPBEXstdData 4 3 2 3" xfId="44830" xr:uid="{00000000-0005-0000-0000-0000818B0000}"/>
    <cellStyle name="SAPBEXstdData 4 3 2 4" xfId="49182" xr:uid="{00000000-0005-0000-0000-0000828B0000}"/>
    <cellStyle name="SAPBEXstdData 4 3 3" xfId="20822" xr:uid="{00000000-0005-0000-0000-0000838B0000}"/>
    <cellStyle name="SAPBEXstdData 4 3 4" xfId="27321" xr:uid="{00000000-0005-0000-0000-0000848B0000}"/>
    <cellStyle name="SAPBEXstdData 4 3 5" xfId="34147" xr:uid="{00000000-0005-0000-0000-0000858B0000}"/>
    <cellStyle name="SAPBEXstdData 4 3 6" xfId="41279" xr:uid="{00000000-0005-0000-0000-0000868B0000}"/>
    <cellStyle name="SAPBEXstdData 4 3 7" xfId="52372" xr:uid="{00000000-0005-0000-0000-0000878B0000}"/>
    <cellStyle name="SAPBEXstdData 4 30" xfId="11541" xr:uid="{00000000-0005-0000-0000-0000888B0000}"/>
    <cellStyle name="SAPBEXstdData 4 30 2" xfId="19000" xr:uid="{00000000-0005-0000-0000-0000898B0000}"/>
    <cellStyle name="SAPBEXstdData 4 30 3" xfId="25632" xr:uid="{00000000-0005-0000-0000-00008A8B0000}"/>
    <cellStyle name="SAPBEXstdData 4 31" xfId="9192" xr:uid="{00000000-0005-0000-0000-00008B8B0000}"/>
    <cellStyle name="SAPBEXstdData 4 32" xfId="14033" xr:uid="{00000000-0005-0000-0000-00008C8B0000}"/>
    <cellStyle name="SAPBEXstdData 4 33" xfId="32182" xr:uid="{00000000-0005-0000-0000-00008D8B0000}"/>
    <cellStyle name="SAPBEXstdData 4 34" xfId="32145" xr:uid="{00000000-0005-0000-0000-00008E8B0000}"/>
    <cellStyle name="SAPBEXstdData 4 35" xfId="49501" xr:uid="{00000000-0005-0000-0000-00008F8B0000}"/>
    <cellStyle name="SAPBEXstdData 4 4" xfId="4011" xr:uid="{00000000-0005-0000-0000-0000908B0000}"/>
    <cellStyle name="SAPBEXstdData 4 4 2" xfId="13898" xr:uid="{00000000-0005-0000-0000-0000918B0000}"/>
    <cellStyle name="SAPBEXstdData 4 4 2 2" xfId="37268" xr:uid="{00000000-0005-0000-0000-0000928B0000}"/>
    <cellStyle name="SAPBEXstdData 4 4 2 3" xfId="44214" xr:uid="{00000000-0005-0000-0000-0000938B0000}"/>
    <cellStyle name="SAPBEXstdData 4 4 2 4" xfId="51118" xr:uid="{00000000-0005-0000-0000-0000948B0000}"/>
    <cellStyle name="SAPBEXstdData 4 4 3" xfId="20994" xr:uid="{00000000-0005-0000-0000-0000958B0000}"/>
    <cellStyle name="SAPBEXstdData 4 4 4" xfId="27490" xr:uid="{00000000-0005-0000-0000-0000968B0000}"/>
    <cellStyle name="SAPBEXstdData 4 4 5" xfId="33520" xr:uid="{00000000-0005-0000-0000-0000978B0000}"/>
    <cellStyle name="SAPBEXstdData 4 4 6" xfId="40656" xr:uid="{00000000-0005-0000-0000-0000988B0000}"/>
    <cellStyle name="SAPBEXstdData 4 4 7" xfId="52741" xr:uid="{00000000-0005-0000-0000-0000998B0000}"/>
    <cellStyle name="SAPBEXstdData 4 5" xfId="4975" xr:uid="{00000000-0005-0000-0000-00009A8B0000}"/>
    <cellStyle name="SAPBEXstdData 4 5 2" xfId="14832" xr:uid="{00000000-0005-0000-0000-00009B8B0000}"/>
    <cellStyle name="SAPBEXstdData 4 5 2 2" xfId="37920" xr:uid="{00000000-0005-0000-0000-00009C8B0000}"/>
    <cellStyle name="SAPBEXstdData 4 5 2 3" xfId="44860" xr:uid="{00000000-0005-0000-0000-00009D8B0000}"/>
    <cellStyle name="SAPBEXstdData 4 5 2 4" xfId="47666" xr:uid="{00000000-0005-0000-0000-00009E8B0000}"/>
    <cellStyle name="SAPBEXstdData 4 5 3" xfId="21878" xr:uid="{00000000-0005-0000-0000-00009F8B0000}"/>
    <cellStyle name="SAPBEXstdData 4 5 4" xfId="28342" xr:uid="{00000000-0005-0000-0000-0000A08B0000}"/>
    <cellStyle name="SAPBEXstdData 4 5 5" xfId="34177" xr:uid="{00000000-0005-0000-0000-0000A18B0000}"/>
    <cellStyle name="SAPBEXstdData 4 5 6" xfId="41309" xr:uid="{00000000-0005-0000-0000-0000A28B0000}"/>
    <cellStyle name="SAPBEXstdData 4 5 7" xfId="50560" xr:uid="{00000000-0005-0000-0000-0000A38B0000}"/>
    <cellStyle name="SAPBEXstdData 4 6" xfId="4203" xr:uid="{00000000-0005-0000-0000-0000A48B0000}"/>
    <cellStyle name="SAPBEXstdData 4 6 2" xfId="14066" xr:uid="{00000000-0005-0000-0000-0000A58B0000}"/>
    <cellStyle name="SAPBEXstdData 4 6 2 2" xfId="38127" xr:uid="{00000000-0005-0000-0000-0000A68B0000}"/>
    <cellStyle name="SAPBEXstdData 4 6 2 3" xfId="45052" xr:uid="{00000000-0005-0000-0000-0000A78B0000}"/>
    <cellStyle name="SAPBEXstdData 4 6 2 4" xfId="50222" xr:uid="{00000000-0005-0000-0000-0000A88B0000}"/>
    <cellStyle name="SAPBEXstdData 4 6 3" xfId="21128" xr:uid="{00000000-0005-0000-0000-0000A98B0000}"/>
    <cellStyle name="SAPBEXstdData 4 6 4" xfId="27603" xr:uid="{00000000-0005-0000-0000-0000AA8B0000}"/>
    <cellStyle name="SAPBEXstdData 4 6 5" xfId="34462" xr:uid="{00000000-0005-0000-0000-0000AB8B0000}"/>
    <cellStyle name="SAPBEXstdData 4 6 6" xfId="41506" xr:uid="{00000000-0005-0000-0000-0000AC8B0000}"/>
    <cellStyle name="SAPBEXstdData 4 6 7" xfId="51360" xr:uid="{00000000-0005-0000-0000-0000AD8B0000}"/>
    <cellStyle name="SAPBEXstdData 4 7" xfId="4484" xr:uid="{00000000-0005-0000-0000-0000AE8B0000}"/>
    <cellStyle name="SAPBEXstdData 4 7 2" xfId="14346" xr:uid="{00000000-0005-0000-0000-0000AF8B0000}"/>
    <cellStyle name="SAPBEXstdData 4 7 2 2" xfId="38029" xr:uid="{00000000-0005-0000-0000-0000B08B0000}"/>
    <cellStyle name="SAPBEXstdData 4 7 2 3" xfId="44956" xr:uid="{00000000-0005-0000-0000-0000B18B0000}"/>
    <cellStyle name="SAPBEXstdData 4 7 2 4" xfId="50009" xr:uid="{00000000-0005-0000-0000-0000B28B0000}"/>
    <cellStyle name="SAPBEXstdData 4 7 3" xfId="21402" xr:uid="{00000000-0005-0000-0000-0000B38B0000}"/>
    <cellStyle name="SAPBEXstdData 4 7 4" xfId="27876" xr:uid="{00000000-0005-0000-0000-0000B48B0000}"/>
    <cellStyle name="SAPBEXstdData 4 7 5" xfId="34364" xr:uid="{00000000-0005-0000-0000-0000B58B0000}"/>
    <cellStyle name="SAPBEXstdData 4 7 6" xfId="41410" xr:uid="{00000000-0005-0000-0000-0000B68B0000}"/>
    <cellStyle name="SAPBEXstdData 4 7 7" xfId="53899" xr:uid="{00000000-0005-0000-0000-0000B78B0000}"/>
    <cellStyle name="SAPBEXstdData 4 8" xfId="5153" xr:uid="{00000000-0005-0000-0000-0000B88B0000}"/>
    <cellStyle name="SAPBEXstdData 4 8 2" xfId="15010" xr:uid="{00000000-0005-0000-0000-0000B98B0000}"/>
    <cellStyle name="SAPBEXstdData 4 8 2 2" xfId="38095" xr:uid="{00000000-0005-0000-0000-0000BA8B0000}"/>
    <cellStyle name="SAPBEXstdData 4 8 2 3" xfId="45021" xr:uid="{00000000-0005-0000-0000-0000BB8B0000}"/>
    <cellStyle name="SAPBEXstdData 4 8 2 4" xfId="49569" xr:uid="{00000000-0005-0000-0000-0000BC8B0000}"/>
    <cellStyle name="SAPBEXstdData 4 8 3" xfId="22052" xr:uid="{00000000-0005-0000-0000-0000BD8B0000}"/>
    <cellStyle name="SAPBEXstdData 4 8 4" xfId="28515" xr:uid="{00000000-0005-0000-0000-0000BE8B0000}"/>
    <cellStyle name="SAPBEXstdData 4 8 5" xfId="34430" xr:uid="{00000000-0005-0000-0000-0000BF8B0000}"/>
    <cellStyle name="SAPBEXstdData 4 8 6" xfId="41475" xr:uid="{00000000-0005-0000-0000-0000C08B0000}"/>
    <cellStyle name="SAPBEXstdData 4 8 7" xfId="51034" xr:uid="{00000000-0005-0000-0000-0000C18B0000}"/>
    <cellStyle name="SAPBEXstdData 4 9" xfId="4891" xr:uid="{00000000-0005-0000-0000-0000C28B0000}"/>
    <cellStyle name="SAPBEXstdData 4 9 2" xfId="14753" xr:uid="{00000000-0005-0000-0000-0000C38B0000}"/>
    <cellStyle name="SAPBEXstdData 4 9 2 2" xfId="37464" xr:uid="{00000000-0005-0000-0000-0000C48B0000}"/>
    <cellStyle name="SAPBEXstdData 4 9 2 3" xfId="44409" xr:uid="{00000000-0005-0000-0000-0000C58B0000}"/>
    <cellStyle name="SAPBEXstdData 4 9 2 4" xfId="53847" xr:uid="{00000000-0005-0000-0000-0000C68B0000}"/>
    <cellStyle name="SAPBEXstdData 4 9 3" xfId="21801" xr:uid="{00000000-0005-0000-0000-0000C78B0000}"/>
    <cellStyle name="SAPBEXstdData 4 9 4" xfId="28267" xr:uid="{00000000-0005-0000-0000-0000C88B0000}"/>
    <cellStyle name="SAPBEXstdData 4 9 5" xfId="33722" xr:uid="{00000000-0005-0000-0000-0000C98B0000}"/>
    <cellStyle name="SAPBEXstdData 4 9 6" xfId="40857" xr:uid="{00000000-0005-0000-0000-0000CA8B0000}"/>
    <cellStyle name="SAPBEXstdData 4 9 7" xfId="50442" xr:uid="{00000000-0005-0000-0000-0000CB8B0000}"/>
    <cellStyle name="SAPBEXstdData 5" xfId="631" xr:uid="{00000000-0005-0000-0000-0000CC8B0000}"/>
    <cellStyle name="SAPBEXstdData 5 2" xfId="2815" xr:uid="{00000000-0005-0000-0000-0000CD8B0000}"/>
    <cellStyle name="SAPBEXstdData 5 2 2" xfId="13042" xr:uid="{00000000-0005-0000-0000-0000CE8B0000}"/>
    <cellStyle name="SAPBEXstdData 5 2 2 2" xfId="20438" xr:uid="{00000000-0005-0000-0000-0000CF8B0000}"/>
    <cellStyle name="SAPBEXstdData 5 2 2 3" xfId="27045" xr:uid="{00000000-0005-0000-0000-0000D08B0000}"/>
    <cellStyle name="SAPBEXstdData 5 2 3" xfId="10450" xr:uid="{00000000-0005-0000-0000-0000D18B0000}"/>
    <cellStyle name="SAPBEXstdData 5 2 4" xfId="11139" xr:uid="{00000000-0005-0000-0000-0000D28B0000}"/>
    <cellStyle name="SAPBEXstdData 5 2 5" xfId="20443" xr:uid="{00000000-0005-0000-0000-0000D38B0000}"/>
    <cellStyle name="SAPBEXstdData 5 2 6" xfId="37359" xr:uid="{00000000-0005-0000-0000-0000D48B0000}"/>
    <cellStyle name="SAPBEXstdData 5 2 7" xfId="44305" xr:uid="{00000000-0005-0000-0000-0000D58B0000}"/>
    <cellStyle name="SAPBEXstdData 5 2 8" xfId="51392" xr:uid="{00000000-0005-0000-0000-0000D68B0000}"/>
    <cellStyle name="SAPBEXstdData 5 3" xfId="11653" xr:uid="{00000000-0005-0000-0000-0000D78B0000}"/>
    <cellStyle name="SAPBEXstdData 5 3 2" xfId="19112" xr:uid="{00000000-0005-0000-0000-0000D88B0000}"/>
    <cellStyle name="SAPBEXstdData 5 3 3" xfId="25744" xr:uid="{00000000-0005-0000-0000-0000D98B0000}"/>
    <cellStyle name="SAPBEXstdData 5 4" xfId="9384" xr:uid="{00000000-0005-0000-0000-0000DA8B0000}"/>
    <cellStyle name="SAPBEXstdData 5 5" xfId="13779" xr:uid="{00000000-0005-0000-0000-0000DB8B0000}"/>
    <cellStyle name="SAPBEXstdData 5 6" xfId="33613" xr:uid="{00000000-0005-0000-0000-0000DC8B0000}"/>
    <cellStyle name="SAPBEXstdData 5 7" xfId="40749" xr:uid="{00000000-0005-0000-0000-0000DD8B0000}"/>
    <cellStyle name="SAPBEXstdData 5 8" xfId="52334" xr:uid="{00000000-0005-0000-0000-0000DE8B0000}"/>
    <cellStyle name="SAPBEXstdData 6" xfId="894" xr:uid="{00000000-0005-0000-0000-0000DF8B0000}"/>
    <cellStyle name="SAPBEXstdData 6 2" xfId="10600" xr:uid="{00000000-0005-0000-0000-0000E08B0000}"/>
    <cellStyle name="SAPBEXstdData 6 2 2" xfId="8905" xr:uid="{00000000-0005-0000-0000-0000E18B0000}"/>
    <cellStyle name="SAPBEXstdData 6 2 3" xfId="18825" xr:uid="{00000000-0005-0000-0000-0000E28B0000}"/>
    <cellStyle name="SAPBEXstdData 6 2 4" xfId="37924" xr:uid="{00000000-0005-0000-0000-0000E38B0000}"/>
    <cellStyle name="SAPBEXstdData 6 2 5" xfId="44864" xr:uid="{00000000-0005-0000-0000-0000E48B0000}"/>
    <cellStyle name="SAPBEXstdData 6 2 6" xfId="49206" xr:uid="{00000000-0005-0000-0000-0000E58B0000}"/>
    <cellStyle name="SAPBEXstdData 6 3" xfId="11773" xr:uid="{00000000-0005-0000-0000-0000E68B0000}"/>
    <cellStyle name="SAPBEXstdData 6 3 2" xfId="19232" xr:uid="{00000000-0005-0000-0000-0000E78B0000}"/>
    <cellStyle name="SAPBEXstdData 6 3 3" xfId="25864" xr:uid="{00000000-0005-0000-0000-0000E88B0000}"/>
    <cellStyle name="SAPBEXstdData 6 4" xfId="9594" xr:uid="{00000000-0005-0000-0000-0000E98B0000}"/>
    <cellStyle name="SAPBEXstdData 6 5" xfId="11149" xr:uid="{00000000-0005-0000-0000-0000EA8B0000}"/>
    <cellStyle name="SAPBEXstdData 6 6" xfId="34181" xr:uid="{00000000-0005-0000-0000-0000EB8B0000}"/>
    <cellStyle name="SAPBEXstdData 6 7" xfId="41313" xr:uid="{00000000-0005-0000-0000-0000EC8B0000}"/>
    <cellStyle name="SAPBEXstdData 6 8" xfId="52264" xr:uid="{00000000-0005-0000-0000-0000ED8B0000}"/>
    <cellStyle name="SAPBEXstdData 7" xfId="1144" xr:uid="{00000000-0005-0000-0000-0000EE8B0000}"/>
    <cellStyle name="SAPBEXstdData 7 2" xfId="10774" xr:uid="{00000000-0005-0000-0000-0000EF8B0000}"/>
    <cellStyle name="SAPBEXstdData 7 2 2" xfId="9709" xr:uid="{00000000-0005-0000-0000-0000F08B0000}"/>
    <cellStyle name="SAPBEXstdData 7 2 3" xfId="38707" xr:uid="{00000000-0005-0000-0000-0000F18B0000}"/>
    <cellStyle name="SAPBEXstdData 7 2 4" xfId="45625" xr:uid="{00000000-0005-0000-0000-0000F28B0000}"/>
    <cellStyle name="SAPBEXstdData 7 2 5" xfId="48180" xr:uid="{00000000-0005-0000-0000-0000F38B0000}"/>
    <cellStyle name="SAPBEXstdData 7 3" xfId="11929" xr:uid="{00000000-0005-0000-0000-0000F48B0000}"/>
    <cellStyle name="SAPBEXstdData 7 3 2" xfId="19388" xr:uid="{00000000-0005-0000-0000-0000F58B0000}"/>
    <cellStyle name="SAPBEXstdData 7 3 3" xfId="26016" xr:uid="{00000000-0005-0000-0000-0000F68B0000}"/>
    <cellStyle name="SAPBEXstdData 7 4" xfId="9812" xr:uid="{00000000-0005-0000-0000-0000F78B0000}"/>
    <cellStyle name="SAPBEXstdData 7 5" xfId="11287" xr:uid="{00000000-0005-0000-0000-0000F88B0000}"/>
    <cellStyle name="SAPBEXstdData 7 6" xfId="35042" xr:uid="{00000000-0005-0000-0000-0000F98B0000}"/>
    <cellStyle name="SAPBEXstdData 7 7" xfId="42079" xr:uid="{00000000-0005-0000-0000-0000FA8B0000}"/>
    <cellStyle name="SAPBEXstdData 7 8" xfId="54162" xr:uid="{00000000-0005-0000-0000-0000FB8B0000}"/>
    <cellStyle name="SAPBEXstdData 8" xfId="1175" xr:uid="{00000000-0005-0000-0000-0000FC8B0000}"/>
    <cellStyle name="SAPBEXstdData 8 2" xfId="10130" xr:uid="{00000000-0005-0000-0000-0000FD8B0000}"/>
    <cellStyle name="SAPBEXstdData 8 2 2" xfId="10018" xr:uid="{00000000-0005-0000-0000-0000FE8B0000}"/>
    <cellStyle name="SAPBEXstdData 8 2 3" xfId="38722" xr:uid="{00000000-0005-0000-0000-0000FF8B0000}"/>
    <cellStyle name="SAPBEXstdData 8 2 4" xfId="45640" xr:uid="{00000000-0005-0000-0000-0000008C0000}"/>
    <cellStyle name="SAPBEXstdData 8 2 5" xfId="48197" xr:uid="{00000000-0005-0000-0000-0000018C0000}"/>
    <cellStyle name="SAPBEXstdData 8 3" xfId="10804" xr:uid="{00000000-0005-0000-0000-0000028C0000}"/>
    <cellStyle name="SAPBEXstdData 8 3 2" xfId="9531" xr:uid="{00000000-0005-0000-0000-0000038C0000}"/>
    <cellStyle name="SAPBEXstdData 8 4" xfId="11955" xr:uid="{00000000-0005-0000-0000-0000048C0000}"/>
    <cellStyle name="SAPBEXstdData 8 4 2" xfId="19414" xr:uid="{00000000-0005-0000-0000-0000058C0000}"/>
    <cellStyle name="SAPBEXstdData 8 4 3" xfId="26041" xr:uid="{00000000-0005-0000-0000-0000068C0000}"/>
    <cellStyle name="SAPBEXstdData 8 5" xfId="9843" xr:uid="{00000000-0005-0000-0000-0000078C0000}"/>
    <cellStyle name="SAPBEXstdData 8 6" xfId="13122" xr:uid="{00000000-0005-0000-0000-0000088C0000}"/>
    <cellStyle name="SAPBEXstdData 8 7" xfId="35057" xr:uid="{00000000-0005-0000-0000-0000098C0000}"/>
    <cellStyle name="SAPBEXstdData 8 8" xfId="42094" xr:uid="{00000000-0005-0000-0000-00000A8C0000}"/>
    <cellStyle name="SAPBEXstdData 8 9" xfId="53639" xr:uid="{00000000-0005-0000-0000-00000B8C0000}"/>
    <cellStyle name="SAPBEXstdData 9" xfId="1481" xr:uid="{00000000-0005-0000-0000-00000C8C0000}"/>
    <cellStyle name="SAPBEXstdData 9 2" xfId="12142" xr:uid="{00000000-0005-0000-0000-00000D8C0000}"/>
    <cellStyle name="SAPBEXstdData 9 2 2" xfId="19601" xr:uid="{00000000-0005-0000-0000-00000E8C0000}"/>
    <cellStyle name="SAPBEXstdData 9 2 3" xfId="26224" xr:uid="{00000000-0005-0000-0000-00000F8C0000}"/>
    <cellStyle name="SAPBEXstdData 9 2 4" xfId="39278" xr:uid="{00000000-0005-0000-0000-0000108C0000}"/>
    <cellStyle name="SAPBEXstdData 9 2 5" xfId="46196" xr:uid="{00000000-0005-0000-0000-0000118C0000}"/>
    <cellStyle name="SAPBEXstdData 9 2 6" xfId="48969" xr:uid="{00000000-0005-0000-0000-0000128C0000}"/>
    <cellStyle name="SAPBEXstdData 9 3" xfId="11033" xr:uid="{00000000-0005-0000-0000-0000138C0000}"/>
    <cellStyle name="SAPBEXstdData 9 4" xfId="18687" xr:uid="{00000000-0005-0000-0000-0000148C0000}"/>
    <cellStyle name="SAPBEXstdData 9 5" xfId="35642" xr:uid="{00000000-0005-0000-0000-0000158C0000}"/>
    <cellStyle name="SAPBEXstdData 9 6" xfId="42650" xr:uid="{00000000-0005-0000-0000-0000168C0000}"/>
    <cellStyle name="SAPBEXstdData 9 7" xfId="54155" xr:uid="{00000000-0005-0000-0000-0000178C0000}"/>
    <cellStyle name="SAPBEXstdDataEmph" xfId="281" xr:uid="{00000000-0005-0000-0000-0000188C0000}"/>
    <cellStyle name="SAPBEXstdDataEmph 10" xfId="1909" xr:uid="{00000000-0005-0000-0000-0000198C0000}"/>
    <cellStyle name="SAPBEXstdDataEmph 10 2" xfId="12263" xr:uid="{00000000-0005-0000-0000-00001A8C0000}"/>
    <cellStyle name="SAPBEXstdDataEmph 10 2 2" xfId="19722" xr:uid="{00000000-0005-0000-0000-00001B8C0000}"/>
    <cellStyle name="SAPBEXstdDataEmph 10 2 3" xfId="26345" xr:uid="{00000000-0005-0000-0000-00001C8C0000}"/>
    <cellStyle name="SAPBEXstdDataEmph 10 2 4" xfId="40347" xr:uid="{00000000-0005-0000-0000-00001D8C0000}"/>
    <cellStyle name="SAPBEXstdDataEmph 10 2 5" xfId="47265" xr:uid="{00000000-0005-0000-0000-00001E8C0000}"/>
    <cellStyle name="SAPBEXstdDataEmph 10 2 6" xfId="49072" xr:uid="{00000000-0005-0000-0000-00001F8C0000}"/>
    <cellStyle name="SAPBEXstdDataEmph 10 3" xfId="11331" xr:uid="{00000000-0005-0000-0000-0000208C0000}"/>
    <cellStyle name="SAPBEXstdDataEmph 10 4" xfId="18866" xr:uid="{00000000-0005-0000-0000-0000218C0000}"/>
    <cellStyle name="SAPBEXstdDataEmph 10 5" xfId="36763" xr:uid="{00000000-0005-0000-0000-0000228C0000}"/>
    <cellStyle name="SAPBEXstdDataEmph 10 6" xfId="43719" xr:uid="{00000000-0005-0000-0000-0000238C0000}"/>
    <cellStyle name="SAPBEXstdDataEmph 10 7" xfId="50829" xr:uid="{00000000-0005-0000-0000-0000248C0000}"/>
    <cellStyle name="SAPBEXstdDataEmph 11" xfId="2122" xr:uid="{00000000-0005-0000-0000-0000258C0000}"/>
    <cellStyle name="SAPBEXstdDataEmph 11 2" xfId="12386" xr:uid="{00000000-0005-0000-0000-0000268C0000}"/>
    <cellStyle name="SAPBEXstdDataEmph 11 2 2" xfId="19843" xr:uid="{00000000-0005-0000-0000-0000278C0000}"/>
    <cellStyle name="SAPBEXstdDataEmph 11 2 3" xfId="26465" xr:uid="{00000000-0005-0000-0000-0000288C0000}"/>
    <cellStyle name="SAPBEXstdDataEmph 11 3" xfId="10258" xr:uid="{00000000-0005-0000-0000-0000298C0000}"/>
    <cellStyle name="SAPBEXstdDataEmph 11 4" xfId="9083" xr:uid="{00000000-0005-0000-0000-00002A8C0000}"/>
    <cellStyle name="SAPBEXstdDataEmph 11 5" xfId="13128" xr:uid="{00000000-0005-0000-0000-00002B8C0000}"/>
    <cellStyle name="SAPBEXstdDataEmph 11 6" xfId="37017" xr:uid="{00000000-0005-0000-0000-00002C8C0000}"/>
    <cellStyle name="SAPBEXstdDataEmph 11 7" xfId="43963" xr:uid="{00000000-0005-0000-0000-00002D8C0000}"/>
    <cellStyle name="SAPBEXstdDataEmph 11 8" xfId="53753" xr:uid="{00000000-0005-0000-0000-00002E8C0000}"/>
    <cellStyle name="SAPBEXstdDataEmph 12" xfId="2277" xr:uid="{00000000-0005-0000-0000-00002F8C0000}"/>
    <cellStyle name="SAPBEXstdDataEmph 12 2" xfId="12530" xr:uid="{00000000-0005-0000-0000-0000308C0000}"/>
    <cellStyle name="SAPBEXstdDataEmph 12 3" xfId="19967" xr:uid="{00000000-0005-0000-0000-0000318C0000}"/>
    <cellStyle name="SAPBEXstdDataEmph 12 4" xfId="26585" xr:uid="{00000000-0005-0000-0000-0000328C0000}"/>
    <cellStyle name="SAPBEXstdDataEmph 13" xfId="2438" xr:uid="{00000000-0005-0000-0000-0000338C0000}"/>
    <cellStyle name="SAPBEXstdDataEmph 13 2" xfId="12678" xr:uid="{00000000-0005-0000-0000-0000348C0000}"/>
    <cellStyle name="SAPBEXstdDataEmph 13 3" xfId="20090" xr:uid="{00000000-0005-0000-0000-0000358C0000}"/>
    <cellStyle name="SAPBEXstdDataEmph 13 4" xfId="26705" xr:uid="{00000000-0005-0000-0000-0000368C0000}"/>
    <cellStyle name="SAPBEXstdDataEmph 14" xfId="3444" xr:uid="{00000000-0005-0000-0000-0000378C0000}"/>
    <cellStyle name="SAPBEXstdDataEmph 14 2" xfId="13395" xr:uid="{00000000-0005-0000-0000-0000388C0000}"/>
    <cellStyle name="SAPBEXstdDataEmph 14 3" xfId="20566" xr:uid="{00000000-0005-0000-0000-0000398C0000}"/>
    <cellStyle name="SAPBEXstdDataEmph 14 4" xfId="27074" xr:uid="{00000000-0005-0000-0000-00003A8C0000}"/>
    <cellStyle name="SAPBEXstdDataEmph 15" xfId="3611" xr:uid="{00000000-0005-0000-0000-00003B8C0000}"/>
    <cellStyle name="SAPBEXstdDataEmph 15 2" xfId="13536" xr:uid="{00000000-0005-0000-0000-00003C8C0000}"/>
    <cellStyle name="SAPBEXstdDataEmph 15 3" xfId="20698" xr:uid="{00000000-0005-0000-0000-00003D8C0000}"/>
    <cellStyle name="SAPBEXstdDataEmph 15 4" xfId="27197" xr:uid="{00000000-0005-0000-0000-00003E8C0000}"/>
    <cellStyle name="SAPBEXstdDataEmph 16" xfId="4313" xr:uid="{00000000-0005-0000-0000-00003F8C0000}"/>
    <cellStyle name="SAPBEXstdDataEmph 16 2" xfId="14176" xr:uid="{00000000-0005-0000-0000-0000408C0000}"/>
    <cellStyle name="SAPBEXstdDataEmph 16 3" xfId="21238" xr:uid="{00000000-0005-0000-0000-0000418C0000}"/>
    <cellStyle name="SAPBEXstdDataEmph 16 4" xfId="27712" xr:uid="{00000000-0005-0000-0000-0000428C0000}"/>
    <cellStyle name="SAPBEXstdDataEmph 17" xfId="5324" xr:uid="{00000000-0005-0000-0000-0000438C0000}"/>
    <cellStyle name="SAPBEXstdDataEmph 17 2" xfId="15181" xr:uid="{00000000-0005-0000-0000-0000448C0000}"/>
    <cellStyle name="SAPBEXstdDataEmph 17 3" xfId="22223" xr:uid="{00000000-0005-0000-0000-0000458C0000}"/>
    <cellStyle name="SAPBEXstdDataEmph 17 4" xfId="28686" xr:uid="{00000000-0005-0000-0000-0000468C0000}"/>
    <cellStyle name="SAPBEXstdDataEmph 18" xfId="4472" xr:uid="{00000000-0005-0000-0000-0000478C0000}"/>
    <cellStyle name="SAPBEXstdDataEmph 18 2" xfId="14334" xr:uid="{00000000-0005-0000-0000-0000488C0000}"/>
    <cellStyle name="SAPBEXstdDataEmph 18 3" xfId="21391" xr:uid="{00000000-0005-0000-0000-0000498C0000}"/>
    <cellStyle name="SAPBEXstdDataEmph 18 4" xfId="27865" xr:uid="{00000000-0005-0000-0000-00004A8C0000}"/>
    <cellStyle name="SAPBEXstdDataEmph 19" xfId="5483" xr:uid="{00000000-0005-0000-0000-00004B8C0000}"/>
    <cellStyle name="SAPBEXstdDataEmph 19 2" xfId="15340" xr:uid="{00000000-0005-0000-0000-00004C8C0000}"/>
    <cellStyle name="SAPBEXstdDataEmph 19 3" xfId="22379" xr:uid="{00000000-0005-0000-0000-00004D8C0000}"/>
    <cellStyle name="SAPBEXstdDataEmph 19 4" xfId="28841" xr:uid="{00000000-0005-0000-0000-00004E8C0000}"/>
    <cellStyle name="SAPBEXstdDataEmph 2" xfId="521" xr:uid="{00000000-0005-0000-0000-00004F8C0000}"/>
    <cellStyle name="SAPBEXstdDataEmph 2 10" xfId="2506" xr:uid="{00000000-0005-0000-0000-0000508C0000}"/>
    <cellStyle name="SAPBEXstdDataEmph 2 10 2" xfId="12745" xr:uid="{00000000-0005-0000-0000-0000518C0000}"/>
    <cellStyle name="SAPBEXstdDataEmph 2 10 3" xfId="20154" xr:uid="{00000000-0005-0000-0000-0000528C0000}"/>
    <cellStyle name="SAPBEXstdDataEmph 2 10 4" xfId="26768" xr:uid="{00000000-0005-0000-0000-0000538C0000}"/>
    <cellStyle name="SAPBEXstdDataEmph 2 11" xfId="3512" xr:uid="{00000000-0005-0000-0000-0000548C0000}"/>
    <cellStyle name="SAPBEXstdDataEmph 2 11 2" xfId="13461" xr:uid="{00000000-0005-0000-0000-0000558C0000}"/>
    <cellStyle name="SAPBEXstdDataEmph 2 11 3" xfId="20630" xr:uid="{00000000-0005-0000-0000-0000568C0000}"/>
    <cellStyle name="SAPBEXstdDataEmph 2 11 4" xfId="27137" xr:uid="{00000000-0005-0000-0000-0000578C0000}"/>
    <cellStyle name="SAPBEXstdDataEmph 2 12" xfId="3681" xr:uid="{00000000-0005-0000-0000-0000588C0000}"/>
    <cellStyle name="SAPBEXstdDataEmph 2 12 2" xfId="13606" xr:uid="{00000000-0005-0000-0000-0000598C0000}"/>
    <cellStyle name="SAPBEXstdDataEmph 2 12 3" xfId="20767" xr:uid="{00000000-0005-0000-0000-00005A8C0000}"/>
    <cellStyle name="SAPBEXstdDataEmph 2 12 4" xfId="27266" xr:uid="{00000000-0005-0000-0000-00005B8C0000}"/>
    <cellStyle name="SAPBEXstdDataEmph 2 13" xfId="4421" xr:uid="{00000000-0005-0000-0000-00005C8C0000}"/>
    <cellStyle name="SAPBEXstdDataEmph 2 13 2" xfId="14283" xr:uid="{00000000-0005-0000-0000-00005D8C0000}"/>
    <cellStyle name="SAPBEXstdDataEmph 2 13 3" xfId="21343" xr:uid="{00000000-0005-0000-0000-00005E8C0000}"/>
    <cellStyle name="SAPBEXstdDataEmph 2 13 4" xfId="27817" xr:uid="{00000000-0005-0000-0000-00005F8C0000}"/>
    <cellStyle name="SAPBEXstdDataEmph 2 14" xfId="4355" xr:uid="{00000000-0005-0000-0000-0000608C0000}"/>
    <cellStyle name="SAPBEXstdDataEmph 2 14 2" xfId="14217" xr:uid="{00000000-0005-0000-0000-0000618C0000}"/>
    <cellStyle name="SAPBEXstdDataEmph 2 14 3" xfId="21278" xr:uid="{00000000-0005-0000-0000-0000628C0000}"/>
    <cellStyle name="SAPBEXstdDataEmph 2 14 4" xfId="27752" xr:uid="{00000000-0005-0000-0000-0000638C0000}"/>
    <cellStyle name="SAPBEXstdDataEmph 2 15" xfId="5161" xr:uid="{00000000-0005-0000-0000-0000648C0000}"/>
    <cellStyle name="SAPBEXstdDataEmph 2 15 2" xfId="15018" xr:uid="{00000000-0005-0000-0000-0000658C0000}"/>
    <cellStyle name="SAPBEXstdDataEmph 2 15 3" xfId="22060" xr:uid="{00000000-0005-0000-0000-0000668C0000}"/>
    <cellStyle name="SAPBEXstdDataEmph 2 15 4" xfId="28523" xr:uid="{00000000-0005-0000-0000-0000678C0000}"/>
    <cellStyle name="SAPBEXstdDataEmph 2 16" xfId="4871" xr:uid="{00000000-0005-0000-0000-0000688C0000}"/>
    <cellStyle name="SAPBEXstdDataEmph 2 16 2" xfId="14733" xr:uid="{00000000-0005-0000-0000-0000698C0000}"/>
    <cellStyle name="SAPBEXstdDataEmph 2 16 3" xfId="21781" xr:uid="{00000000-0005-0000-0000-00006A8C0000}"/>
    <cellStyle name="SAPBEXstdDataEmph 2 16 4" xfId="28247" xr:uid="{00000000-0005-0000-0000-00006B8C0000}"/>
    <cellStyle name="SAPBEXstdDataEmph 2 17" xfId="5773" xr:uid="{00000000-0005-0000-0000-00006C8C0000}"/>
    <cellStyle name="SAPBEXstdDataEmph 2 17 2" xfId="15627" xr:uid="{00000000-0005-0000-0000-00006D8C0000}"/>
    <cellStyle name="SAPBEXstdDataEmph 2 17 3" xfId="22655" xr:uid="{00000000-0005-0000-0000-00006E8C0000}"/>
    <cellStyle name="SAPBEXstdDataEmph 2 17 4" xfId="29116" xr:uid="{00000000-0005-0000-0000-00006F8C0000}"/>
    <cellStyle name="SAPBEXstdDataEmph 2 18" xfId="6313" xr:uid="{00000000-0005-0000-0000-0000708C0000}"/>
    <cellStyle name="SAPBEXstdDataEmph 2 18 2" xfId="16158" xr:uid="{00000000-0005-0000-0000-0000718C0000}"/>
    <cellStyle name="SAPBEXstdDataEmph 2 18 3" xfId="23167" xr:uid="{00000000-0005-0000-0000-0000728C0000}"/>
    <cellStyle name="SAPBEXstdDataEmph 2 18 4" xfId="29621" xr:uid="{00000000-0005-0000-0000-0000738C0000}"/>
    <cellStyle name="SAPBEXstdDataEmph 2 19" xfId="6054" xr:uid="{00000000-0005-0000-0000-0000748C0000}"/>
    <cellStyle name="SAPBEXstdDataEmph 2 19 2" xfId="15903" xr:uid="{00000000-0005-0000-0000-0000758C0000}"/>
    <cellStyle name="SAPBEXstdDataEmph 2 19 3" xfId="22924" xr:uid="{00000000-0005-0000-0000-0000768C0000}"/>
    <cellStyle name="SAPBEXstdDataEmph 2 19 4" xfId="29384" xr:uid="{00000000-0005-0000-0000-0000778C0000}"/>
    <cellStyle name="SAPBEXstdDataEmph 2 2" xfId="698" xr:uid="{00000000-0005-0000-0000-0000788C0000}"/>
    <cellStyle name="SAPBEXstdDataEmph 2 2 10" xfId="4549" xr:uid="{00000000-0005-0000-0000-0000798C0000}"/>
    <cellStyle name="SAPBEXstdDataEmph 2 2 10 2" xfId="14411" xr:uid="{00000000-0005-0000-0000-00007A8C0000}"/>
    <cellStyle name="SAPBEXstdDataEmph 2 2 10 2 2" xfId="38527" xr:uid="{00000000-0005-0000-0000-00007B8C0000}"/>
    <cellStyle name="SAPBEXstdDataEmph 2 2 10 2 3" xfId="45445" xr:uid="{00000000-0005-0000-0000-00007C8C0000}"/>
    <cellStyle name="SAPBEXstdDataEmph 2 2 10 2 4" xfId="48789" xr:uid="{00000000-0005-0000-0000-00007D8C0000}"/>
    <cellStyle name="SAPBEXstdDataEmph 2 2 10 3" xfId="21467" xr:uid="{00000000-0005-0000-0000-00007E8C0000}"/>
    <cellStyle name="SAPBEXstdDataEmph 2 2 10 4" xfId="27938" xr:uid="{00000000-0005-0000-0000-00007F8C0000}"/>
    <cellStyle name="SAPBEXstdDataEmph 2 2 10 5" xfId="34861" xr:uid="{00000000-0005-0000-0000-0000808C0000}"/>
    <cellStyle name="SAPBEXstdDataEmph 2 2 10 6" xfId="41899" xr:uid="{00000000-0005-0000-0000-0000818C0000}"/>
    <cellStyle name="SAPBEXstdDataEmph 2 2 10 7" xfId="52800" xr:uid="{00000000-0005-0000-0000-0000828C0000}"/>
    <cellStyle name="SAPBEXstdDataEmph 2 2 11" xfId="6578" xr:uid="{00000000-0005-0000-0000-0000838C0000}"/>
    <cellStyle name="SAPBEXstdDataEmph 2 2 11 2" xfId="16421" xr:uid="{00000000-0005-0000-0000-0000848C0000}"/>
    <cellStyle name="SAPBEXstdDataEmph 2 2 11 2 2" xfId="38982" xr:uid="{00000000-0005-0000-0000-0000858C0000}"/>
    <cellStyle name="SAPBEXstdDataEmph 2 2 11 2 3" xfId="45900" xr:uid="{00000000-0005-0000-0000-0000868C0000}"/>
    <cellStyle name="SAPBEXstdDataEmph 2 2 11 2 4" xfId="49885" xr:uid="{00000000-0005-0000-0000-0000878C0000}"/>
    <cellStyle name="SAPBEXstdDataEmph 2 2 11 3" xfId="23425" xr:uid="{00000000-0005-0000-0000-0000888C0000}"/>
    <cellStyle name="SAPBEXstdDataEmph 2 2 11 4" xfId="29874" xr:uid="{00000000-0005-0000-0000-0000898C0000}"/>
    <cellStyle name="SAPBEXstdDataEmph 2 2 11 5" xfId="35319" xr:uid="{00000000-0005-0000-0000-00008A8C0000}"/>
    <cellStyle name="SAPBEXstdDataEmph 2 2 11 6" xfId="42354" xr:uid="{00000000-0005-0000-0000-00008B8C0000}"/>
    <cellStyle name="SAPBEXstdDataEmph 2 2 11 7" xfId="52022" xr:uid="{00000000-0005-0000-0000-00008C8C0000}"/>
    <cellStyle name="SAPBEXstdDataEmph 2 2 12" xfId="5539" xr:uid="{00000000-0005-0000-0000-00008D8C0000}"/>
    <cellStyle name="SAPBEXstdDataEmph 2 2 12 2" xfId="15395" xr:uid="{00000000-0005-0000-0000-00008E8C0000}"/>
    <cellStyle name="SAPBEXstdDataEmph 2 2 12 2 2" xfId="39050" xr:uid="{00000000-0005-0000-0000-00008F8C0000}"/>
    <cellStyle name="SAPBEXstdDataEmph 2 2 12 2 3" xfId="45968" xr:uid="{00000000-0005-0000-0000-0000908C0000}"/>
    <cellStyle name="SAPBEXstdDataEmph 2 2 12 2 4" xfId="50812" xr:uid="{00000000-0005-0000-0000-0000918C0000}"/>
    <cellStyle name="SAPBEXstdDataEmph 2 2 12 3" xfId="22431" xr:uid="{00000000-0005-0000-0000-0000928C0000}"/>
    <cellStyle name="SAPBEXstdDataEmph 2 2 12 4" xfId="28893" xr:uid="{00000000-0005-0000-0000-0000938C0000}"/>
    <cellStyle name="SAPBEXstdDataEmph 2 2 12 5" xfId="35387" xr:uid="{00000000-0005-0000-0000-0000948C0000}"/>
    <cellStyle name="SAPBEXstdDataEmph 2 2 12 6" xfId="42422" xr:uid="{00000000-0005-0000-0000-0000958C0000}"/>
    <cellStyle name="SAPBEXstdDataEmph 2 2 12 7" xfId="47693" xr:uid="{00000000-0005-0000-0000-0000968C0000}"/>
    <cellStyle name="SAPBEXstdDataEmph 2 2 13" xfId="6910" xr:uid="{00000000-0005-0000-0000-0000978C0000}"/>
    <cellStyle name="SAPBEXstdDataEmph 2 2 13 2" xfId="16700" xr:uid="{00000000-0005-0000-0000-0000988C0000}"/>
    <cellStyle name="SAPBEXstdDataEmph 2 2 13 2 2" xfId="39850" xr:uid="{00000000-0005-0000-0000-0000998C0000}"/>
    <cellStyle name="SAPBEXstdDataEmph 2 2 13 2 3" xfId="46768" xr:uid="{00000000-0005-0000-0000-00009A8C0000}"/>
    <cellStyle name="SAPBEXstdDataEmph 2 2 13 2 4" xfId="48368" xr:uid="{00000000-0005-0000-0000-00009B8C0000}"/>
    <cellStyle name="SAPBEXstdDataEmph 2 2 13 3" xfId="23668" xr:uid="{00000000-0005-0000-0000-00009C8C0000}"/>
    <cellStyle name="SAPBEXstdDataEmph 2 2 13 4" xfId="30105" xr:uid="{00000000-0005-0000-0000-00009D8C0000}"/>
    <cellStyle name="SAPBEXstdDataEmph 2 2 13 5" xfId="36235" xr:uid="{00000000-0005-0000-0000-00009E8C0000}"/>
    <cellStyle name="SAPBEXstdDataEmph 2 2 13 6" xfId="43222" xr:uid="{00000000-0005-0000-0000-00009F8C0000}"/>
    <cellStyle name="SAPBEXstdDataEmph 2 2 13 7" xfId="54157" xr:uid="{00000000-0005-0000-0000-0000A08C0000}"/>
    <cellStyle name="SAPBEXstdDataEmph 2 2 14" xfId="6365" xr:uid="{00000000-0005-0000-0000-0000A18C0000}"/>
    <cellStyle name="SAPBEXstdDataEmph 2 2 14 2" xfId="16210" xr:uid="{00000000-0005-0000-0000-0000A28C0000}"/>
    <cellStyle name="SAPBEXstdDataEmph 2 2 14 2 2" xfId="39206" xr:uid="{00000000-0005-0000-0000-0000A38C0000}"/>
    <cellStyle name="SAPBEXstdDataEmph 2 2 14 2 3" xfId="46124" xr:uid="{00000000-0005-0000-0000-0000A48C0000}"/>
    <cellStyle name="SAPBEXstdDataEmph 2 2 14 2 4" xfId="48989" xr:uid="{00000000-0005-0000-0000-0000A58C0000}"/>
    <cellStyle name="SAPBEXstdDataEmph 2 2 14 3" xfId="23217" xr:uid="{00000000-0005-0000-0000-0000A68C0000}"/>
    <cellStyle name="SAPBEXstdDataEmph 2 2 14 4" xfId="29671" xr:uid="{00000000-0005-0000-0000-0000A78C0000}"/>
    <cellStyle name="SAPBEXstdDataEmph 2 2 14 5" xfId="35570" xr:uid="{00000000-0005-0000-0000-0000A88C0000}"/>
    <cellStyle name="SAPBEXstdDataEmph 2 2 14 6" xfId="42578" xr:uid="{00000000-0005-0000-0000-0000A98C0000}"/>
    <cellStyle name="SAPBEXstdDataEmph 2 2 14 7" xfId="50748" xr:uid="{00000000-0005-0000-0000-0000AA8C0000}"/>
    <cellStyle name="SAPBEXstdDataEmph 2 2 15" xfId="5547" xr:uid="{00000000-0005-0000-0000-0000AB8C0000}"/>
    <cellStyle name="SAPBEXstdDataEmph 2 2 15 2" xfId="15403" xr:uid="{00000000-0005-0000-0000-0000AC8C0000}"/>
    <cellStyle name="SAPBEXstdDataEmph 2 2 15 2 2" xfId="40040" xr:uid="{00000000-0005-0000-0000-0000AD8C0000}"/>
    <cellStyle name="SAPBEXstdDataEmph 2 2 15 2 3" xfId="46958" xr:uid="{00000000-0005-0000-0000-0000AE8C0000}"/>
    <cellStyle name="SAPBEXstdDataEmph 2 2 15 2 4" xfId="48464" xr:uid="{00000000-0005-0000-0000-0000AF8C0000}"/>
    <cellStyle name="SAPBEXstdDataEmph 2 2 15 3" xfId="22439" xr:uid="{00000000-0005-0000-0000-0000B08C0000}"/>
    <cellStyle name="SAPBEXstdDataEmph 2 2 15 4" xfId="28901" xr:uid="{00000000-0005-0000-0000-0000B18C0000}"/>
    <cellStyle name="SAPBEXstdDataEmph 2 2 15 5" xfId="36455" xr:uid="{00000000-0005-0000-0000-0000B28C0000}"/>
    <cellStyle name="SAPBEXstdDataEmph 2 2 15 6" xfId="43412" xr:uid="{00000000-0005-0000-0000-0000B38C0000}"/>
    <cellStyle name="SAPBEXstdDataEmph 2 2 15 7" xfId="52420" xr:uid="{00000000-0005-0000-0000-0000B48C0000}"/>
    <cellStyle name="SAPBEXstdDataEmph 2 2 16" xfId="5921" xr:uid="{00000000-0005-0000-0000-0000B58C0000}"/>
    <cellStyle name="SAPBEXstdDataEmph 2 2 16 2" xfId="15773" xr:uid="{00000000-0005-0000-0000-0000B68C0000}"/>
    <cellStyle name="SAPBEXstdDataEmph 2 2 16 2 2" xfId="39622" xr:uid="{00000000-0005-0000-0000-0000B78C0000}"/>
    <cellStyle name="SAPBEXstdDataEmph 2 2 16 2 3" xfId="46540" xr:uid="{00000000-0005-0000-0000-0000B88C0000}"/>
    <cellStyle name="SAPBEXstdDataEmph 2 2 16 2 4" xfId="51228" xr:uid="{00000000-0005-0000-0000-0000B98C0000}"/>
    <cellStyle name="SAPBEXstdDataEmph 2 2 16 3" xfId="22798" xr:uid="{00000000-0005-0000-0000-0000BA8C0000}"/>
    <cellStyle name="SAPBEXstdDataEmph 2 2 16 4" xfId="29259" xr:uid="{00000000-0005-0000-0000-0000BB8C0000}"/>
    <cellStyle name="SAPBEXstdDataEmph 2 2 16 5" xfId="35995" xr:uid="{00000000-0005-0000-0000-0000BC8C0000}"/>
    <cellStyle name="SAPBEXstdDataEmph 2 2 16 6" xfId="42994" xr:uid="{00000000-0005-0000-0000-0000BD8C0000}"/>
    <cellStyle name="SAPBEXstdDataEmph 2 2 16 7" xfId="50323" xr:uid="{00000000-0005-0000-0000-0000BE8C0000}"/>
    <cellStyle name="SAPBEXstdDataEmph 2 2 17" xfId="6239" xr:uid="{00000000-0005-0000-0000-0000BF8C0000}"/>
    <cellStyle name="SAPBEXstdDataEmph 2 2 17 2" xfId="16087" xr:uid="{00000000-0005-0000-0000-0000C08C0000}"/>
    <cellStyle name="SAPBEXstdDataEmph 2 2 17 2 2" xfId="40191" xr:uid="{00000000-0005-0000-0000-0000C18C0000}"/>
    <cellStyle name="SAPBEXstdDataEmph 2 2 17 2 3" xfId="47109" xr:uid="{00000000-0005-0000-0000-0000C28C0000}"/>
    <cellStyle name="SAPBEXstdDataEmph 2 2 17 2 4" xfId="50307" xr:uid="{00000000-0005-0000-0000-0000C38C0000}"/>
    <cellStyle name="SAPBEXstdDataEmph 2 2 17 3" xfId="23096" xr:uid="{00000000-0005-0000-0000-0000C48C0000}"/>
    <cellStyle name="SAPBEXstdDataEmph 2 2 17 4" xfId="29552" xr:uid="{00000000-0005-0000-0000-0000C58C0000}"/>
    <cellStyle name="SAPBEXstdDataEmph 2 2 17 5" xfId="36606" xr:uid="{00000000-0005-0000-0000-0000C68C0000}"/>
    <cellStyle name="SAPBEXstdDataEmph 2 2 17 6" xfId="43563" xr:uid="{00000000-0005-0000-0000-0000C78C0000}"/>
    <cellStyle name="SAPBEXstdDataEmph 2 2 17 7" xfId="50554" xr:uid="{00000000-0005-0000-0000-0000C88C0000}"/>
    <cellStyle name="SAPBEXstdDataEmph 2 2 18" xfId="5715" xr:uid="{00000000-0005-0000-0000-0000C98C0000}"/>
    <cellStyle name="SAPBEXstdDataEmph 2 2 18 2" xfId="15569" xr:uid="{00000000-0005-0000-0000-0000CA8C0000}"/>
    <cellStyle name="SAPBEXstdDataEmph 2 2 18 2 2" xfId="39718" xr:uid="{00000000-0005-0000-0000-0000CB8C0000}"/>
    <cellStyle name="SAPBEXstdDataEmph 2 2 18 2 3" xfId="46636" xr:uid="{00000000-0005-0000-0000-0000CC8C0000}"/>
    <cellStyle name="SAPBEXstdDataEmph 2 2 18 2 4" xfId="49827" xr:uid="{00000000-0005-0000-0000-0000CD8C0000}"/>
    <cellStyle name="SAPBEXstdDataEmph 2 2 18 3" xfId="22597" xr:uid="{00000000-0005-0000-0000-0000CE8C0000}"/>
    <cellStyle name="SAPBEXstdDataEmph 2 2 18 4" xfId="29058" xr:uid="{00000000-0005-0000-0000-0000CF8C0000}"/>
    <cellStyle name="SAPBEXstdDataEmph 2 2 18 5" xfId="36094" xr:uid="{00000000-0005-0000-0000-0000D08C0000}"/>
    <cellStyle name="SAPBEXstdDataEmph 2 2 18 6" xfId="43090" xr:uid="{00000000-0005-0000-0000-0000D18C0000}"/>
    <cellStyle name="SAPBEXstdDataEmph 2 2 18 7" xfId="49040" xr:uid="{00000000-0005-0000-0000-0000D28C0000}"/>
    <cellStyle name="SAPBEXstdDataEmph 2 2 19" xfId="7038" xr:uid="{00000000-0005-0000-0000-0000D38C0000}"/>
    <cellStyle name="SAPBEXstdDataEmph 2 2 19 2" xfId="16828" xr:uid="{00000000-0005-0000-0000-0000D48C0000}"/>
    <cellStyle name="SAPBEXstdDataEmph 2 2 19 2 2" xfId="39550" xr:uid="{00000000-0005-0000-0000-0000D58C0000}"/>
    <cellStyle name="SAPBEXstdDataEmph 2 2 19 2 3" xfId="46468" xr:uid="{00000000-0005-0000-0000-0000D68C0000}"/>
    <cellStyle name="SAPBEXstdDataEmph 2 2 19 2 4" xfId="49661" xr:uid="{00000000-0005-0000-0000-0000D78C0000}"/>
    <cellStyle name="SAPBEXstdDataEmph 2 2 19 3" xfId="23794" xr:uid="{00000000-0005-0000-0000-0000D88C0000}"/>
    <cellStyle name="SAPBEXstdDataEmph 2 2 19 4" xfId="30230" xr:uid="{00000000-0005-0000-0000-0000D98C0000}"/>
    <cellStyle name="SAPBEXstdDataEmph 2 2 19 5" xfId="35921" xr:uid="{00000000-0005-0000-0000-0000DA8C0000}"/>
    <cellStyle name="SAPBEXstdDataEmph 2 2 19 6" xfId="42922" xr:uid="{00000000-0005-0000-0000-0000DB8C0000}"/>
    <cellStyle name="SAPBEXstdDataEmph 2 2 19 7" xfId="52156" xr:uid="{00000000-0005-0000-0000-0000DC8C0000}"/>
    <cellStyle name="SAPBEXstdDataEmph 2 2 2" xfId="2692" xr:uid="{00000000-0005-0000-0000-0000DD8C0000}"/>
    <cellStyle name="SAPBEXstdDataEmph 2 2 2 2" xfId="12925" xr:uid="{00000000-0005-0000-0000-0000DE8C0000}"/>
    <cellStyle name="SAPBEXstdDataEmph 2 2 2 2 2" xfId="20328" xr:uid="{00000000-0005-0000-0000-0000DF8C0000}"/>
    <cellStyle name="SAPBEXstdDataEmph 2 2 2 2 3" xfId="26938" xr:uid="{00000000-0005-0000-0000-0000E08C0000}"/>
    <cellStyle name="SAPBEXstdDataEmph 2 2 2 2 4" xfId="37376" xr:uid="{00000000-0005-0000-0000-0000E18C0000}"/>
    <cellStyle name="SAPBEXstdDataEmph 2 2 2 2 5" xfId="44322" xr:uid="{00000000-0005-0000-0000-0000E28C0000}"/>
    <cellStyle name="SAPBEXstdDataEmph 2 2 2 2 6" xfId="52806" xr:uid="{00000000-0005-0000-0000-0000E38C0000}"/>
    <cellStyle name="SAPBEXstdDataEmph 2 2 2 3" xfId="10517" xr:uid="{00000000-0005-0000-0000-0000E48C0000}"/>
    <cellStyle name="SAPBEXstdDataEmph 2 2 2 4" xfId="17685" xr:uid="{00000000-0005-0000-0000-0000E58C0000}"/>
    <cellStyle name="SAPBEXstdDataEmph 2 2 2 5" xfId="13282" xr:uid="{00000000-0005-0000-0000-0000E68C0000}"/>
    <cellStyle name="SAPBEXstdDataEmph 2 2 2 6" xfId="33630" xr:uid="{00000000-0005-0000-0000-0000E78C0000}"/>
    <cellStyle name="SAPBEXstdDataEmph 2 2 2 7" xfId="40766" xr:uid="{00000000-0005-0000-0000-0000E88C0000}"/>
    <cellStyle name="SAPBEXstdDataEmph 2 2 2 8" xfId="50470" xr:uid="{00000000-0005-0000-0000-0000E98C0000}"/>
    <cellStyle name="SAPBEXstdDataEmph 2 2 20" xfId="7119" xr:uid="{00000000-0005-0000-0000-0000EA8C0000}"/>
    <cellStyle name="SAPBEXstdDataEmph 2 2 20 2" xfId="16909" xr:uid="{00000000-0005-0000-0000-0000EB8C0000}"/>
    <cellStyle name="SAPBEXstdDataEmph 2 2 20 2 2" xfId="40314" xr:uid="{00000000-0005-0000-0000-0000EC8C0000}"/>
    <cellStyle name="SAPBEXstdDataEmph 2 2 20 2 3" xfId="47232" xr:uid="{00000000-0005-0000-0000-0000ED8C0000}"/>
    <cellStyle name="SAPBEXstdDataEmph 2 2 20 2 4" xfId="47497" xr:uid="{00000000-0005-0000-0000-0000EE8C0000}"/>
    <cellStyle name="SAPBEXstdDataEmph 2 2 20 3" xfId="23872" xr:uid="{00000000-0005-0000-0000-0000EF8C0000}"/>
    <cellStyle name="SAPBEXstdDataEmph 2 2 20 4" xfId="30307" xr:uid="{00000000-0005-0000-0000-0000F08C0000}"/>
    <cellStyle name="SAPBEXstdDataEmph 2 2 20 5" xfId="36729" xr:uid="{00000000-0005-0000-0000-0000F18C0000}"/>
    <cellStyle name="SAPBEXstdDataEmph 2 2 20 6" xfId="43686" xr:uid="{00000000-0005-0000-0000-0000F28C0000}"/>
    <cellStyle name="SAPBEXstdDataEmph 2 2 20 7" xfId="51932" xr:uid="{00000000-0005-0000-0000-0000F38C0000}"/>
    <cellStyle name="SAPBEXstdDataEmph 2 2 21" xfId="6388" xr:uid="{00000000-0005-0000-0000-0000F48C0000}"/>
    <cellStyle name="SAPBEXstdDataEmph 2 2 21 2" xfId="16233" xr:uid="{00000000-0005-0000-0000-0000F58C0000}"/>
    <cellStyle name="SAPBEXstdDataEmph 2 2 21 2 2" xfId="40445" xr:uid="{00000000-0005-0000-0000-0000F68C0000}"/>
    <cellStyle name="SAPBEXstdDataEmph 2 2 21 2 3" xfId="47363" xr:uid="{00000000-0005-0000-0000-0000F78C0000}"/>
    <cellStyle name="SAPBEXstdDataEmph 2 2 21 2 4" xfId="47740" xr:uid="{00000000-0005-0000-0000-0000F88C0000}"/>
    <cellStyle name="SAPBEXstdDataEmph 2 2 21 3" xfId="23240" xr:uid="{00000000-0005-0000-0000-0000F98C0000}"/>
    <cellStyle name="SAPBEXstdDataEmph 2 2 21 4" xfId="29693" xr:uid="{00000000-0005-0000-0000-0000FA8C0000}"/>
    <cellStyle name="SAPBEXstdDataEmph 2 2 21 5" xfId="36861" xr:uid="{00000000-0005-0000-0000-0000FB8C0000}"/>
    <cellStyle name="SAPBEXstdDataEmph 2 2 21 6" xfId="43817" xr:uid="{00000000-0005-0000-0000-0000FC8C0000}"/>
    <cellStyle name="SAPBEXstdDataEmph 2 2 21 7" xfId="49050" xr:uid="{00000000-0005-0000-0000-0000FD8C0000}"/>
    <cellStyle name="SAPBEXstdDataEmph 2 2 22" xfId="7247" xr:uid="{00000000-0005-0000-0000-0000FE8C0000}"/>
    <cellStyle name="SAPBEXstdDataEmph 2 2 22 2" xfId="17036" xr:uid="{00000000-0005-0000-0000-0000FF8C0000}"/>
    <cellStyle name="SAPBEXstdDataEmph 2 2 22 3" xfId="23997" xr:uid="{00000000-0005-0000-0000-0000008D0000}"/>
    <cellStyle name="SAPBEXstdDataEmph 2 2 22 4" xfId="30430" xr:uid="{00000000-0005-0000-0000-0000018D0000}"/>
    <cellStyle name="SAPBEXstdDataEmph 2 2 22 5" xfId="37115" xr:uid="{00000000-0005-0000-0000-0000028D0000}"/>
    <cellStyle name="SAPBEXstdDataEmph 2 2 22 6" xfId="44061" xr:uid="{00000000-0005-0000-0000-0000038D0000}"/>
    <cellStyle name="SAPBEXstdDataEmph 2 2 22 7" xfId="52430" xr:uid="{00000000-0005-0000-0000-0000048D0000}"/>
    <cellStyle name="SAPBEXstdDataEmph 2 2 23" xfId="8419" xr:uid="{00000000-0005-0000-0000-0000058D0000}"/>
    <cellStyle name="SAPBEXstdDataEmph 2 2 23 2" xfId="18203" xr:uid="{00000000-0005-0000-0000-0000068D0000}"/>
    <cellStyle name="SAPBEXstdDataEmph 2 2 23 3" xfId="25140" xr:uid="{00000000-0005-0000-0000-0000078D0000}"/>
    <cellStyle name="SAPBEXstdDataEmph 2 2 23 4" xfId="31553" xr:uid="{00000000-0005-0000-0000-0000088D0000}"/>
    <cellStyle name="SAPBEXstdDataEmph 2 2 24" xfId="7934" xr:uid="{00000000-0005-0000-0000-0000098D0000}"/>
    <cellStyle name="SAPBEXstdDataEmph 2 2 24 2" xfId="17718" xr:uid="{00000000-0005-0000-0000-00000A8D0000}"/>
    <cellStyle name="SAPBEXstdDataEmph 2 2 24 3" xfId="24669" xr:uid="{00000000-0005-0000-0000-00000B8D0000}"/>
    <cellStyle name="SAPBEXstdDataEmph 2 2 24 4" xfId="31090" xr:uid="{00000000-0005-0000-0000-00000C8D0000}"/>
    <cellStyle name="SAPBEXstdDataEmph 2 2 25" xfId="7859" xr:uid="{00000000-0005-0000-0000-00000D8D0000}"/>
    <cellStyle name="SAPBEXstdDataEmph 2 2 25 2" xfId="17643" xr:uid="{00000000-0005-0000-0000-00000E8D0000}"/>
    <cellStyle name="SAPBEXstdDataEmph 2 2 25 3" xfId="24597" xr:uid="{00000000-0005-0000-0000-00000F8D0000}"/>
    <cellStyle name="SAPBEXstdDataEmph 2 2 25 4" xfId="31020" xr:uid="{00000000-0005-0000-0000-0000108D0000}"/>
    <cellStyle name="SAPBEXstdDataEmph 2 2 26" xfId="8217" xr:uid="{00000000-0005-0000-0000-0000118D0000}"/>
    <cellStyle name="SAPBEXstdDataEmph 2 2 26 2" xfId="18001" xr:uid="{00000000-0005-0000-0000-0000128D0000}"/>
    <cellStyle name="SAPBEXstdDataEmph 2 2 26 3" xfId="24944" xr:uid="{00000000-0005-0000-0000-0000138D0000}"/>
    <cellStyle name="SAPBEXstdDataEmph 2 2 26 4" xfId="31363" xr:uid="{00000000-0005-0000-0000-0000148D0000}"/>
    <cellStyle name="SAPBEXstdDataEmph 2 2 27" xfId="8402" xr:uid="{00000000-0005-0000-0000-0000158D0000}"/>
    <cellStyle name="SAPBEXstdDataEmph 2 2 27 2" xfId="18186" xr:uid="{00000000-0005-0000-0000-0000168D0000}"/>
    <cellStyle name="SAPBEXstdDataEmph 2 2 27 3" xfId="25123" xr:uid="{00000000-0005-0000-0000-0000178D0000}"/>
    <cellStyle name="SAPBEXstdDataEmph 2 2 27 4" xfId="31537" xr:uid="{00000000-0005-0000-0000-0000188D0000}"/>
    <cellStyle name="SAPBEXstdDataEmph 2 2 28" xfId="7835" xr:uid="{00000000-0005-0000-0000-0000198D0000}"/>
    <cellStyle name="SAPBEXstdDataEmph 2 2 28 2" xfId="17619" xr:uid="{00000000-0005-0000-0000-00001A8D0000}"/>
    <cellStyle name="SAPBEXstdDataEmph 2 2 28 3" xfId="24573" xr:uid="{00000000-0005-0000-0000-00001B8D0000}"/>
    <cellStyle name="SAPBEXstdDataEmph 2 2 28 4" xfId="30996" xr:uid="{00000000-0005-0000-0000-00001C8D0000}"/>
    <cellStyle name="SAPBEXstdDataEmph 2 2 29" xfId="8073" xr:uid="{00000000-0005-0000-0000-00001D8D0000}"/>
    <cellStyle name="SAPBEXstdDataEmph 2 2 29 2" xfId="17857" xr:uid="{00000000-0005-0000-0000-00001E8D0000}"/>
    <cellStyle name="SAPBEXstdDataEmph 2 2 29 3" xfId="24804" xr:uid="{00000000-0005-0000-0000-00001F8D0000}"/>
    <cellStyle name="SAPBEXstdDataEmph 2 2 29 4" xfId="31225" xr:uid="{00000000-0005-0000-0000-0000208D0000}"/>
    <cellStyle name="SAPBEXstdDataEmph 2 2 3" xfId="3723" xr:uid="{00000000-0005-0000-0000-0000218D0000}"/>
    <cellStyle name="SAPBEXstdDataEmph 2 2 3 2" xfId="13646" xr:uid="{00000000-0005-0000-0000-0000228D0000}"/>
    <cellStyle name="SAPBEXstdDataEmph 2 2 3 2 2" xfId="37277" xr:uid="{00000000-0005-0000-0000-0000238D0000}"/>
    <cellStyle name="SAPBEXstdDataEmph 2 2 3 2 3" xfId="44223" xr:uid="{00000000-0005-0000-0000-0000248D0000}"/>
    <cellStyle name="SAPBEXstdDataEmph 2 2 3 2 4" xfId="52837" xr:uid="{00000000-0005-0000-0000-0000258D0000}"/>
    <cellStyle name="SAPBEXstdDataEmph 2 2 3 3" xfId="20802" xr:uid="{00000000-0005-0000-0000-0000268D0000}"/>
    <cellStyle name="SAPBEXstdDataEmph 2 2 3 4" xfId="27301" xr:uid="{00000000-0005-0000-0000-0000278D0000}"/>
    <cellStyle name="SAPBEXstdDataEmph 2 2 3 5" xfId="33529" xr:uid="{00000000-0005-0000-0000-0000288D0000}"/>
    <cellStyle name="SAPBEXstdDataEmph 2 2 3 6" xfId="40665" xr:uid="{00000000-0005-0000-0000-0000298D0000}"/>
    <cellStyle name="SAPBEXstdDataEmph 2 2 3 7" xfId="50645" xr:uid="{00000000-0005-0000-0000-00002A8D0000}"/>
    <cellStyle name="SAPBEXstdDataEmph 2 2 30" xfId="11717" xr:uid="{00000000-0005-0000-0000-00002B8D0000}"/>
    <cellStyle name="SAPBEXstdDataEmph 2 2 30 2" xfId="19176" xr:uid="{00000000-0005-0000-0000-00002C8D0000}"/>
    <cellStyle name="SAPBEXstdDataEmph 2 2 30 3" xfId="25808" xr:uid="{00000000-0005-0000-0000-00002D8D0000}"/>
    <cellStyle name="SAPBEXstdDataEmph 2 2 31" xfId="9450" xr:uid="{00000000-0005-0000-0000-00002E8D0000}"/>
    <cellStyle name="SAPBEXstdDataEmph 2 2 32" xfId="13238" xr:uid="{00000000-0005-0000-0000-00002F8D0000}"/>
    <cellStyle name="SAPBEXstdDataEmph 2 2 33" xfId="32162" xr:uid="{00000000-0005-0000-0000-0000308D0000}"/>
    <cellStyle name="SAPBEXstdDataEmph 2 2 34" xfId="32092" xr:uid="{00000000-0005-0000-0000-0000318D0000}"/>
    <cellStyle name="SAPBEXstdDataEmph 2 2 35" xfId="47865" xr:uid="{00000000-0005-0000-0000-0000328D0000}"/>
    <cellStyle name="SAPBEXstdDataEmph 2 2 4" xfId="3990" xr:uid="{00000000-0005-0000-0000-0000338D0000}"/>
    <cellStyle name="SAPBEXstdDataEmph 2 2 4 2" xfId="13877" xr:uid="{00000000-0005-0000-0000-0000348D0000}"/>
    <cellStyle name="SAPBEXstdDataEmph 2 2 4 2 2" xfId="38030" xr:uid="{00000000-0005-0000-0000-0000358D0000}"/>
    <cellStyle name="SAPBEXstdDataEmph 2 2 4 2 3" xfId="44957" xr:uid="{00000000-0005-0000-0000-0000368D0000}"/>
    <cellStyle name="SAPBEXstdDataEmph 2 2 4 2 4" xfId="48739" xr:uid="{00000000-0005-0000-0000-0000378D0000}"/>
    <cellStyle name="SAPBEXstdDataEmph 2 2 4 3" xfId="20973" xr:uid="{00000000-0005-0000-0000-0000388D0000}"/>
    <cellStyle name="SAPBEXstdDataEmph 2 2 4 4" xfId="27469" xr:uid="{00000000-0005-0000-0000-0000398D0000}"/>
    <cellStyle name="SAPBEXstdDataEmph 2 2 4 5" xfId="34365" xr:uid="{00000000-0005-0000-0000-00003A8D0000}"/>
    <cellStyle name="SAPBEXstdDataEmph 2 2 4 6" xfId="41411" xr:uid="{00000000-0005-0000-0000-00003B8D0000}"/>
    <cellStyle name="SAPBEXstdDataEmph 2 2 4 7" xfId="51721" xr:uid="{00000000-0005-0000-0000-00003C8D0000}"/>
    <cellStyle name="SAPBEXstdDataEmph 2 2 5" xfId="4955" xr:uid="{00000000-0005-0000-0000-00003D8D0000}"/>
    <cellStyle name="SAPBEXstdDataEmph 2 2 5 2" xfId="14812" xr:uid="{00000000-0005-0000-0000-00003E8D0000}"/>
    <cellStyle name="SAPBEXstdDataEmph 2 2 5 2 2" xfId="37805" xr:uid="{00000000-0005-0000-0000-00003F8D0000}"/>
    <cellStyle name="SAPBEXstdDataEmph 2 2 5 2 3" xfId="44746" xr:uid="{00000000-0005-0000-0000-0000408D0000}"/>
    <cellStyle name="SAPBEXstdDataEmph 2 2 5 2 4" xfId="47670" xr:uid="{00000000-0005-0000-0000-0000418D0000}"/>
    <cellStyle name="SAPBEXstdDataEmph 2 2 5 3" xfId="21858" xr:uid="{00000000-0005-0000-0000-0000428D0000}"/>
    <cellStyle name="SAPBEXstdDataEmph 2 2 5 4" xfId="28322" xr:uid="{00000000-0005-0000-0000-0000438D0000}"/>
    <cellStyle name="SAPBEXstdDataEmph 2 2 5 5" xfId="34063" xr:uid="{00000000-0005-0000-0000-0000448D0000}"/>
    <cellStyle name="SAPBEXstdDataEmph 2 2 5 6" xfId="41195" xr:uid="{00000000-0005-0000-0000-0000458D0000}"/>
    <cellStyle name="SAPBEXstdDataEmph 2 2 5 7" xfId="54502" xr:uid="{00000000-0005-0000-0000-0000468D0000}"/>
    <cellStyle name="SAPBEXstdDataEmph 2 2 6" xfId="4224" xr:uid="{00000000-0005-0000-0000-0000478D0000}"/>
    <cellStyle name="SAPBEXstdDataEmph 2 2 6 2" xfId="14087" xr:uid="{00000000-0005-0000-0000-0000488D0000}"/>
    <cellStyle name="SAPBEXstdDataEmph 2 2 6 2 2" xfId="38043" xr:uid="{00000000-0005-0000-0000-0000498D0000}"/>
    <cellStyle name="SAPBEXstdDataEmph 2 2 6 2 3" xfId="44970" xr:uid="{00000000-0005-0000-0000-00004A8D0000}"/>
    <cellStyle name="SAPBEXstdDataEmph 2 2 6 2 4" xfId="49548" xr:uid="{00000000-0005-0000-0000-00004B8D0000}"/>
    <cellStyle name="SAPBEXstdDataEmph 2 2 6 3" xfId="21149" xr:uid="{00000000-0005-0000-0000-00004C8D0000}"/>
    <cellStyle name="SAPBEXstdDataEmph 2 2 6 4" xfId="27624" xr:uid="{00000000-0005-0000-0000-00004D8D0000}"/>
    <cellStyle name="SAPBEXstdDataEmph 2 2 6 5" xfId="34378" xr:uid="{00000000-0005-0000-0000-00004E8D0000}"/>
    <cellStyle name="SAPBEXstdDataEmph 2 2 6 6" xfId="41424" xr:uid="{00000000-0005-0000-0000-00004F8D0000}"/>
    <cellStyle name="SAPBEXstdDataEmph 2 2 6 7" xfId="51010" xr:uid="{00000000-0005-0000-0000-0000508D0000}"/>
    <cellStyle name="SAPBEXstdDataEmph 2 2 7" xfId="4931" xr:uid="{00000000-0005-0000-0000-0000518D0000}"/>
    <cellStyle name="SAPBEXstdDataEmph 2 2 7 2" xfId="14788" xr:uid="{00000000-0005-0000-0000-0000528D0000}"/>
    <cellStyle name="SAPBEXstdDataEmph 2 2 7 2 2" xfId="38082" xr:uid="{00000000-0005-0000-0000-0000538D0000}"/>
    <cellStyle name="SAPBEXstdDataEmph 2 2 7 2 3" xfId="45008" xr:uid="{00000000-0005-0000-0000-0000548D0000}"/>
    <cellStyle name="SAPBEXstdDataEmph 2 2 7 2 4" xfId="48254" xr:uid="{00000000-0005-0000-0000-0000558D0000}"/>
    <cellStyle name="SAPBEXstdDataEmph 2 2 7 3" xfId="21836" xr:uid="{00000000-0005-0000-0000-0000568D0000}"/>
    <cellStyle name="SAPBEXstdDataEmph 2 2 7 4" xfId="28301" xr:uid="{00000000-0005-0000-0000-0000578D0000}"/>
    <cellStyle name="SAPBEXstdDataEmph 2 2 7 5" xfId="34417" xr:uid="{00000000-0005-0000-0000-0000588D0000}"/>
    <cellStyle name="SAPBEXstdDataEmph 2 2 7 6" xfId="41462" xr:uid="{00000000-0005-0000-0000-0000598D0000}"/>
    <cellStyle name="SAPBEXstdDataEmph 2 2 7 7" xfId="53837" xr:uid="{00000000-0005-0000-0000-00005A8D0000}"/>
    <cellStyle name="SAPBEXstdDataEmph 2 2 8" xfId="4263" xr:uid="{00000000-0005-0000-0000-00005B8D0000}"/>
    <cellStyle name="SAPBEXstdDataEmph 2 2 8 2" xfId="14126" xr:uid="{00000000-0005-0000-0000-00005C8D0000}"/>
    <cellStyle name="SAPBEXstdDataEmph 2 2 8 2 2" xfId="37513" xr:uid="{00000000-0005-0000-0000-00005D8D0000}"/>
    <cellStyle name="SAPBEXstdDataEmph 2 2 8 2 3" xfId="44457" xr:uid="{00000000-0005-0000-0000-00005E8D0000}"/>
    <cellStyle name="SAPBEXstdDataEmph 2 2 8 2 4" xfId="52268" xr:uid="{00000000-0005-0000-0000-00005F8D0000}"/>
    <cellStyle name="SAPBEXstdDataEmph 2 2 8 3" xfId="21188" xr:uid="{00000000-0005-0000-0000-0000608D0000}"/>
    <cellStyle name="SAPBEXstdDataEmph 2 2 8 4" xfId="27662" xr:uid="{00000000-0005-0000-0000-0000618D0000}"/>
    <cellStyle name="SAPBEXstdDataEmph 2 2 8 5" xfId="33772" xr:uid="{00000000-0005-0000-0000-0000628D0000}"/>
    <cellStyle name="SAPBEXstdDataEmph 2 2 8 6" xfId="40906" xr:uid="{00000000-0005-0000-0000-0000638D0000}"/>
    <cellStyle name="SAPBEXstdDataEmph 2 2 8 7" xfId="51398" xr:uid="{00000000-0005-0000-0000-0000648D0000}"/>
    <cellStyle name="SAPBEXstdDataEmph 2 2 9" xfId="4542" xr:uid="{00000000-0005-0000-0000-0000658D0000}"/>
    <cellStyle name="SAPBEXstdDataEmph 2 2 9 2" xfId="14404" xr:uid="{00000000-0005-0000-0000-0000668D0000}"/>
    <cellStyle name="SAPBEXstdDataEmph 2 2 9 2 2" xfId="37860" xr:uid="{00000000-0005-0000-0000-0000678D0000}"/>
    <cellStyle name="SAPBEXstdDataEmph 2 2 9 2 3" xfId="44800" xr:uid="{00000000-0005-0000-0000-0000688D0000}"/>
    <cellStyle name="SAPBEXstdDataEmph 2 2 9 2 4" xfId="49257" xr:uid="{00000000-0005-0000-0000-0000698D0000}"/>
    <cellStyle name="SAPBEXstdDataEmph 2 2 9 3" xfId="21460" xr:uid="{00000000-0005-0000-0000-00006A8D0000}"/>
    <cellStyle name="SAPBEXstdDataEmph 2 2 9 4" xfId="27931" xr:uid="{00000000-0005-0000-0000-00006B8D0000}"/>
    <cellStyle name="SAPBEXstdDataEmph 2 2 9 5" xfId="34117" xr:uid="{00000000-0005-0000-0000-00006C8D0000}"/>
    <cellStyle name="SAPBEXstdDataEmph 2 2 9 6" xfId="41249" xr:uid="{00000000-0005-0000-0000-00006D8D0000}"/>
    <cellStyle name="SAPBEXstdDataEmph 2 2 9 7" xfId="50578" xr:uid="{00000000-0005-0000-0000-00006E8D0000}"/>
    <cellStyle name="SAPBEXstdDataEmph 2 20" xfId="7962" xr:uid="{00000000-0005-0000-0000-00006F8D0000}"/>
    <cellStyle name="SAPBEXstdDataEmph 2 20 2" xfId="17746" xr:uid="{00000000-0005-0000-0000-0000708D0000}"/>
    <cellStyle name="SAPBEXstdDataEmph 2 20 3" xfId="24695" xr:uid="{00000000-0005-0000-0000-0000718D0000}"/>
    <cellStyle name="SAPBEXstdDataEmph 2 20 4" xfId="31116" xr:uid="{00000000-0005-0000-0000-0000728D0000}"/>
    <cellStyle name="SAPBEXstdDataEmph 2 21" xfId="8215" xr:uid="{00000000-0005-0000-0000-0000738D0000}"/>
    <cellStyle name="SAPBEXstdDataEmph 2 21 2" xfId="17999" xr:uid="{00000000-0005-0000-0000-0000748D0000}"/>
    <cellStyle name="SAPBEXstdDataEmph 2 21 3" xfId="24942" xr:uid="{00000000-0005-0000-0000-0000758D0000}"/>
    <cellStyle name="SAPBEXstdDataEmph 2 21 4" xfId="31361" xr:uid="{00000000-0005-0000-0000-0000768D0000}"/>
    <cellStyle name="SAPBEXstdDataEmph 2 22" xfId="11605" xr:uid="{00000000-0005-0000-0000-0000778D0000}"/>
    <cellStyle name="SAPBEXstdDataEmph 2 22 2" xfId="19064" xr:uid="{00000000-0005-0000-0000-0000788D0000}"/>
    <cellStyle name="SAPBEXstdDataEmph 2 22 3" xfId="25696" xr:uid="{00000000-0005-0000-0000-0000798D0000}"/>
    <cellStyle name="SAPBEXstdDataEmph 2 23" xfId="9320" xr:uid="{00000000-0005-0000-0000-00007A8D0000}"/>
    <cellStyle name="SAPBEXstdDataEmph 2 24" xfId="11464" xr:uid="{00000000-0005-0000-0000-00007B8D0000}"/>
    <cellStyle name="SAPBEXstdDataEmph 2 25" xfId="51086" xr:uid="{00000000-0005-0000-0000-00007C8D0000}"/>
    <cellStyle name="SAPBEXstdDataEmph 2 3" xfId="958" xr:uid="{00000000-0005-0000-0000-00007D8D0000}"/>
    <cellStyle name="SAPBEXstdDataEmph 2 3 2" xfId="2768" xr:uid="{00000000-0005-0000-0000-00007E8D0000}"/>
    <cellStyle name="SAPBEXstdDataEmph 2 3 2 2" xfId="12996" xr:uid="{00000000-0005-0000-0000-00007F8D0000}"/>
    <cellStyle name="SAPBEXstdDataEmph 2 3 2 2 2" xfId="20393" xr:uid="{00000000-0005-0000-0000-0000808D0000}"/>
    <cellStyle name="SAPBEXstdDataEmph 2 3 2 2 3" xfId="27000" xr:uid="{00000000-0005-0000-0000-0000818D0000}"/>
    <cellStyle name="SAPBEXstdDataEmph 2 3 2 3" xfId="10664" xr:uid="{00000000-0005-0000-0000-0000828D0000}"/>
    <cellStyle name="SAPBEXstdDataEmph 2 3 2 4" xfId="18496" xr:uid="{00000000-0005-0000-0000-0000838D0000}"/>
    <cellStyle name="SAPBEXstdDataEmph 2 3 2 5" xfId="16883" xr:uid="{00000000-0005-0000-0000-0000848D0000}"/>
    <cellStyle name="SAPBEXstdDataEmph 2 3 2 6" xfId="37580" xr:uid="{00000000-0005-0000-0000-0000858D0000}"/>
    <cellStyle name="SAPBEXstdDataEmph 2 3 2 7" xfId="44524" xr:uid="{00000000-0005-0000-0000-0000868D0000}"/>
    <cellStyle name="SAPBEXstdDataEmph 2 3 2 8" xfId="52182" xr:uid="{00000000-0005-0000-0000-0000878D0000}"/>
    <cellStyle name="SAPBEXstdDataEmph 2 3 3" xfId="11837" xr:uid="{00000000-0005-0000-0000-0000888D0000}"/>
    <cellStyle name="SAPBEXstdDataEmph 2 3 3 2" xfId="19296" xr:uid="{00000000-0005-0000-0000-0000898D0000}"/>
    <cellStyle name="SAPBEXstdDataEmph 2 3 3 3" xfId="25928" xr:uid="{00000000-0005-0000-0000-00008A8D0000}"/>
    <cellStyle name="SAPBEXstdDataEmph 2 3 4" xfId="9658" xr:uid="{00000000-0005-0000-0000-00008B8D0000}"/>
    <cellStyle name="SAPBEXstdDataEmph 2 3 5" xfId="12934" xr:uid="{00000000-0005-0000-0000-00008C8D0000}"/>
    <cellStyle name="SAPBEXstdDataEmph 2 3 6" xfId="33839" xr:uid="{00000000-0005-0000-0000-00008D8D0000}"/>
    <cellStyle name="SAPBEXstdDataEmph 2 3 7" xfId="40973" xr:uid="{00000000-0005-0000-0000-00008E8D0000}"/>
    <cellStyle name="SAPBEXstdDataEmph 2 3 8" xfId="52675" xr:uid="{00000000-0005-0000-0000-00008F8D0000}"/>
    <cellStyle name="SAPBEXstdDataEmph 2 4" xfId="1233" xr:uid="{00000000-0005-0000-0000-0000908D0000}"/>
    <cellStyle name="SAPBEXstdDataEmph 2 4 2" xfId="10862" xr:uid="{00000000-0005-0000-0000-0000918D0000}"/>
    <cellStyle name="SAPBEXstdDataEmph 2 4 2 2" xfId="9518" xr:uid="{00000000-0005-0000-0000-0000928D0000}"/>
    <cellStyle name="SAPBEXstdDataEmph 2 4 2 3" xfId="37361" xr:uid="{00000000-0005-0000-0000-0000938D0000}"/>
    <cellStyle name="SAPBEXstdDataEmph 2 4 2 4" xfId="44307" xr:uid="{00000000-0005-0000-0000-0000948D0000}"/>
    <cellStyle name="SAPBEXstdDataEmph 2 4 2 5" xfId="51480" xr:uid="{00000000-0005-0000-0000-0000958D0000}"/>
    <cellStyle name="SAPBEXstdDataEmph 2 4 3" xfId="12012" xr:uid="{00000000-0005-0000-0000-0000968D0000}"/>
    <cellStyle name="SAPBEXstdDataEmph 2 4 3 2" xfId="19471" xr:uid="{00000000-0005-0000-0000-0000978D0000}"/>
    <cellStyle name="SAPBEXstdDataEmph 2 4 3 3" xfId="26098" xr:uid="{00000000-0005-0000-0000-0000988D0000}"/>
    <cellStyle name="SAPBEXstdDataEmph 2 4 4" xfId="9901" xr:uid="{00000000-0005-0000-0000-0000998D0000}"/>
    <cellStyle name="SAPBEXstdDataEmph 2 4 5" xfId="11182" xr:uid="{00000000-0005-0000-0000-00009A8D0000}"/>
    <cellStyle name="SAPBEXstdDataEmph 2 4 6" xfId="33615" xr:uid="{00000000-0005-0000-0000-00009B8D0000}"/>
    <cellStyle name="SAPBEXstdDataEmph 2 4 7" xfId="40751" xr:uid="{00000000-0005-0000-0000-00009C8D0000}"/>
    <cellStyle name="SAPBEXstdDataEmph 2 4 8" xfId="53841" xr:uid="{00000000-0005-0000-0000-00009D8D0000}"/>
    <cellStyle name="SAPBEXstdDataEmph 2 5" xfId="1088" xr:uid="{00000000-0005-0000-0000-00009E8D0000}"/>
    <cellStyle name="SAPBEXstdDataEmph 2 5 2" xfId="10091" xr:uid="{00000000-0005-0000-0000-00009F8D0000}"/>
    <cellStyle name="SAPBEXstdDataEmph 2 5 2 2" xfId="14570" xr:uid="{00000000-0005-0000-0000-0000A08D0000}"/>
    <cellStyle name="SAPBEXstdDataEmph 2 5 2 3" xfId="38784" xr:uid="{00000000-0005-0000-0000-0000A18D0000}"/>
    <cellStyle name="SAPBEXstdDataEmph 2 5 2 4" xfId="45702" xr:uid="{00000000-0005-0000-0000-0000A28D0000}"/>
    <cellStyle name="SAPBEXstdDataEmph 2 5 2 5" xfId="48777" xr:uid="{00000000-0005-0000-0000-0000A38D0000}"/>
    <cellStyle name="SAPBEXstdDataEmph 2 5 3" xfId="10721" xr:uid="{00000000-0005-0000-0000-0000A48D0000}"/>
    <cellStyle name="SAPBEXstdDataEmph 2 5 3 2" xfId="14450" xr:uid="{00000000-0005-0000-0000-0000A58D0000}"/>
    <cellStyle name="SAPBEXstdDataEmph 2 5 4" xfId="11880" xr:uid="{00000000-0005-0000-0000-0000A68D0000}"/>
    <cellStyle name="SAPBEXstdDataEmph 2 5 4 2" xfId="19339" xr:uid="{00000000-0005-0000-0000-0000A78D0000}"/>
    <cellStyle name="SAPBEXstdDataEmph 2 5 4 3" xfId="25970" xr:uid="{00000000-0005-0000-0000-0000A88D0000}"/>
    <cellStyle name="SAPBEXstdDataEmph 2 5 5" xfId="9758" xr:uid="{00000000-0005-0000-0000-0000A98D0000}"/>
    <cellStyle name="SAPBEXstdDataEmph 2 5 6" xfId="13161" xr:uid="{00000000-0005-0000-0000-0000AA8D0000}"/>
    <cellStyle name="SAPBEXstdDataEmph 2 5 7" xfId="35119" xr:uid="{00000000-0005-0000-0000-0000AB8D0000}"/>
    <cellStyle name="SAPBEXstdDataEmph 2 5 8" xfId="42156" xr:uid="{00000000-0005-0000-0000-0000AC8D0000}"/>
    <cellStyle name="SAPBEXstdDataEmph 2 5 9" xfId="50540" xr:uid="{00000000-0005-0000-0000-0000AD8D0000}"/>
    <cellStyle name="SAPBEXstdDataEmph 2 6" xfId="1547" xr:uid="{00000000-0005-0000-0000-0000AE8D0000}"/>
    <cellStyle name="SAPBEXstdDataEmph 2 6 2" xfId="12206" xr:uid="{00000000-0005-0000-0000-0000AF8D0000}"/>
    <cellStyle name="SAPBEXstdDataEmph 2 6 2 2" xfId="19665" xr:uid="{00000000-0005-0000-0000-0000B08D0000}"/>
    <cellStyle name="SAPBEXstdDataEmph 2 6 2 3" xfId="26288" xr:uid="{00000000-0005-0000-0000-0000B18D0000}"/>
    <cellStyle name="SAPBEXstdDataEmph 2 6 2 4" xfId="38827" xr:uid="{00000000-0005-0000-0000-0000B28D0000}"/>
    <cellStyle name="SAPBEXstdDataEmph 2 6 2 5" xfId="45745" xr:uid="{00000000-0005-0000-0000-0000B38D0000}"/>
    <cellStyle name="SAPBEXstdDataEmph 2 6 2 6" xfId="48899" xr:uid="{00000000-0005-0000-0000-0000B48D0000}"/>
    <cellStyle name="SAPBEXstdDataEmph 2 6 3" xfId="11099" xr:uid="{00000000-0005-0000-0000-0000B58D0000}"/>
    <cellStyle name="SAPBEXstdDataEmph 2 6 4" xfId="18751" xr:uid="{00000000-0005-0000-0000-0000B68D0000}"/>
    <cellStyle name="SAPBEXstdDataEmph 2 6 5" xfId="35163" xr:uid="{00000000-0005-0000-0000-0000B78D0000}"/>
    <cellStyle name="SAPBEXstdDataEmph 2 6 6" xfId="42199" xr:uid="{00000000-0005-0000-0000-0000B88D0000}"/>
    <cellStyle name="SAPBEXstdDataEmph 2 6 7" xfId="54470" xr:uid="{00000000-0005-0000-0000-0000B98D0000}"/>
    <cellStyle name="SAPBEXstdDataEmph 2 7" xfId="1974" xr:uid="{00000000-0005-0000-0000-0000BA8D0000}"/>
    <cellStyle name="SAPBEXstdDataEmph 2 7 2" xfId="12326" xr:uid="{00000000-0005-0000-0000-0000BB8D0000}"/>
    <cellStyle name="SAPBEXstdDataEmph 2 7 2 2" xfId="19785" xr:uid="{00000000-0005-0000-0000-0000BC8D0000}"/>
    <cellStyle name="SAPBEXstdDataEmph 2 7 2 3" xfId="26408" xr:uid="{00000000-0005-0000-0000-0000BD8D0000}"/>
    <cellStyle name="SAPBEXstdDataEmph 2 7 2 4" xfId="39384" xr:uid="{00000000-0005-0000-0000-0000BE8D0000}"/>
    <cellStyle name="SAPBEXstdDataEmph 2 7 2 5" xfId="46302" xr:uid="{00000000-0005-0000-0000-0000BF8D0000}"/>
    <cellStyle name="SAPBEXstdDataEmph 2 7 2 6" xfId="49318" xr:uid="{00000000-0005-0000-0000-0000C08D0000}"/>
    <cellStyle name="SAPBEXstdDataEmph 2 7 3" xfId="11396" xr:uid="{00000000-0005-0000-0000-0000C18D0000}"/>
    <cellStyle name="SAPBEXstdDataEmph 2 7 4" xfId="18929" xr:uid="{00000000-0005-0000-0000-0000C28D0000}"/>
    <cellStyle name="SAPBEXstdDataEmph 2 7 5" xfId="35750" xr:uid="{00000000-0005-0000-0000-0000C38D0000}"/>
    <cellStyle name="SAPBEXstdDataEmph 2 7 6" xfId="42756" xr:uid="{00000000-0005-0000-0000-0000C48D0000}"/>
    <cellStyle name="SAPBEXstdDataEmph 2 7 7" xfId="53128" xr:uid="{00000000-0005-0000-0000-0000C58D0000}"/>
    <cellStyle name="SAPBEXstdDataEmph 2 8" xfId="2186" xr:uid="{00000000-0005-0000-0000-0000C68D0000}"/>
    <cellStyle name="SAPBEXstdDataEmph 2 8 2" xfId="12450" xr:uid="{00000000-0005-0000-0000-0000C78D0000}"/>
    <cellStyle name="SAPBEXstdDataEmph 2 8 2 2" xfId="19906" xr:uid="{00000000-0005-0000-0000-0000C88D0000}"/>
    <cellStyle name="SAPBEXstdDataEmph 2 8 2 3" xfId="26528" xr:uid="{00000000-0005-0000-0000-0000C98D0000}"/>
    <cellStyle name="SAPBEXstdDataEmph 2 8 2 4" xfId="40410" xr:uid="{00000000-0005-0000-0000-0000CA8D0000}"/>
    <cellStyle name="SAPBEXstdDataEmph 2 8 2 5" xfId="47328" xr:uid="{00000000-0005-0000-0000-0000CB8D0000}"/>
    <cellStyle name="SAPBEXstdDataEmph 2 8 2 6" xfId="47491" xr:uid="{00000000-0005-0000-0000-0000CC8D0000}"/>
    <cellStyle name="SAPBEXstdDataEmph 2 8 3" xfId="10382" xr:uid="{00000000-0005-0000-0000-0000CD8D0000}"/>
    <cellStyle name="SAPBEXstdDataEmph 2 8 4" xfId="16633" xr:uid="{00000000-0005-0000-0000-0000CE8D0000}"/>
    <cellStyle name="SAPBEXstdDataEmph 2 8 5" xfId="15298" xr:uid="{00000000-0005-0000-0000-0000CF8D0000}"/>
    <cellStyle name="SAPBEXstdDataEmph 2 8 6" xfId="36826" xr:uid="{00000000-0005-0000-0000-0000D08D0000}"/>
    <cellStyle name="SAPBEXstdDataEmph 2 8 7" xfId="43782" xr:uid="{00000000-0005-0000-0000-0000D18D0000}"/>
    <cellStyle name="SAPBEXstdDataEmph 2 8 8" xfId="53012" xr:uid="{00000000-0005-0000-0000-0000D28D0000}"/>
    <cellStyle name="SAPBEXstdDataEmph 2 9" xfId="2340" xr:uid="{00000000-0005-0000-0000-0000D38D0000}"/>
    <cellStyle name="SAPBEXstdDataEmph 2 9 2" xfId="12593" xr:uid="{00000000-0005-0000-0000-0000D48D0000}"/>
    <cellStyle name="SAPBEXstdDataEmph 2 9 3" xfId="20030" xr:uid="{00000000-0005-0000-0000-0000D58D0000}"/>
    <cellStyle name="SAPBEXstdDataEmph 2 9 4" xfId="26648" xr:uid="{00000000-0005-0000-0000-0000D68D0000}"/>
    <cellStyle name="SAPBEXstdDataEmph 2 9 5" xfId="37080" xr:uid="{00000000-0005-0000-0000-0000D78D0000}"/>
    <cellStyle name="SAPBEXstdDataEmph 2 9 6" xfId="44026" xr:uid="{00000000-0005-0000-0000-0000D88D0000}"/>
    <cellStyle name="SAPBEXstdDataEmph 2 9 7" xfId="51356" xr:uid="{00000000-0005-0000-0000-0000D98D0000}"/>
    <cellStyle name="SAPBEXstdDataEmph 20" xfId="5646" xr:uid="{00000000-0005-0000-0000-0000DA8D0000}"/>
    <cellStyle name="SAPBEXstdDataEmph 20 2" xfId="15501" xr:uid="{00000000-0005-0000-0000-0000DB8D0000}"/>
    <cellStyle name="SAPBEXstdDataEmph 20 3" xfId="22533" xr:uid="{00000000-0005-0000-0000-0000DC8D0000}"/>
    <cellStyle name="SAPBEXstdDataEmph 20 4" xfId="28994" xr:uid="{00000000-0005-0000-0000-0000DD8D0000}"/>
    <cellStyle name="SAPBEXstdDataEmph 21" xfId="6345" xr:uid="{00000000-0005-0000-0000-0000DE8D0000}"/>
    <cellStyle name="SAPBEXstdDataEmph 21 2" xfId="16190" xr:uid="{00000000-0005-0000-0000-0000DF8D0000}"/>
    <cellStyle name="SAPBEXstdDataEmph 21 3" xfId="23197" xr:uid="{00000000-0005-0000-0000-0000E08D0000}"/>
    <cellStyle name="SAPBEXstdDataEmph 21 4" xfId="29651" xr:uid="{00000000-0005-0000-0000-0000E18D0000}"/>
    <cellStyle name="SAPBEXstdDataEmph 22" xfId="6329" xr:uid="{00000000-0005-0000-0000-0000E28D0000}"/>
    <cellStyle name="SAPBEXstdDataEmph 22 2" xfId="16174" xr:uid="{00000000-0005-0000-0000-0000E38D0000}"/>
    <cellStyle name="SAPBEXstdDataEmph 22 3" xfId="23182" xr:uid="{00000000-0005-0000-0000-0000E48D0000}"/>
    <cellStyle name="SAPBEXstdDataEmph 22 4" xfId="29636" xr:uid="{00000000-0005-0000-0000-0000E58D0000}"/>
    <cellStyle name="SAPBEXstdDataEmph 23" xfId="7818" xr:uid="{00000000-0005-0000-0000-0000E68D0000}"/>
    <cellStyle name="SAPBEXstdDataEmph 23 2" xfId="17603" xr:uid="{00000000-0005-0000-0000-0000E78D0000}"/>
    <cellStyle name="SAPBEXstdDataEmph 23 3" xfId="24557" xr:uid="{00000000-0005-0000-0000-0000E88D0000}"/>
    <cellStyle name="SAPBEXstdDataEmph 23 4" xfId="30982" xr:uid="{00000000-0005-0000-0000-0000E98D0000}"/>
    <cellStyle name="SAPBEXstdDataEmph 24" xfId="8857" xr:uid="{00000000-0005-0000-0000-0000EA8D0000}"/>
    <cellStyle name="SAPBEXstdDataEmph 24 2" xfId="18640" xr:uid="{00000000-0005-0000-0000-0000EB8D0000}"/>
    <cellStyle name="SAPBEXstdDataEmph 24 3" xfId="25566" xr:uid="{00000000-0005-0000-0000-0000EC8D0000}"/>
    <cellStyle name="SAPBEXstdDataEmph 24 4" xfId="31976" xr:uid="{00000000-0005-0000-0000-0000ED8D0000}"/>
    <cellStyle name="SAPBEXstdDataEmph 25" xfId="9131" xr:uid="{00000000-0005-0000-0000-0000EE8D0000}"/>
    <cellStyle name="SAPBEXstdDataEmph 26" xfId="13214" xr:uid="{00000000-0005-0000-0000-0000EF8D0000}"/>
    <cellStyle name="SAPBEXstdDataEmph 27" xfId="53941" xr:uid="{00000000-0005-0000-0000-0000F08D0000}"/>
    <cellStyle name="SAPBEXstdDataEmph 3" xfId="522" xr:uid="{00000000-0005-0000-0000-0000F18D0000}"/>
    <cellStyle name="SAPBEXstdDataEmph 3 10" xfId="2507" xr:uid="{00000000-0005-0000-0000-0000F28D0000}"/>
    <cellStyle name="SAPBEXstdDataEmph 3 10 2" xfId="12746" xr:uid="{00000000-0005-0000-0000-0000F38D0000}"/>
    <cellStyle name="SAPBEXstdDataEmph 3 10 3" xfId="20155" xr:uid="{00000000-0005-0000-0000-0000F48D0000}"/>
    <cellStyle name="SAPBEXstdDataEmph 3 10 4" xfId="26769" xr:uid="{00000000-0005-0000-0000-0000F58D0000}"/>
    <cellStyle name="SAPBEXstdDataEmph 3 11" xfId="3513" xr:uid="{00000000-0005-0000-0000-0000F68D0000}"/>
    <cellStyle name="SAPBEXstdDataEmph 3 11 2" xfId="13462" xr:uid="{00000000-0005-0000-0000-0000F78D0000}"/>
    <cellStyle name="SAPBEXstdDataEmph 3 11 3" xfId="20631" xr:uid="{00000000-0005-0000-0000-0000F88D0000}"/>
    <cellStyle name="SAPBEXstdDataEmph 3 11 4" xfId="27138" xr:uid="{00000000-0005-0000-0000-0000F98D0000}"/>
    <cellStyle name="SAPBEXstdDataEmph 3 12" xfId="3682" xr:uid="{00000000-0005-0000-0000-0000FA8D0000}"/>
    <cellStyle name="SAPBEXstdDataEmph 3 12 2" xfId="13607" xr:uid="{00000000-0005-0000-0000-0000FB8D0000}"/>
    <cellStyle name="SAPBEXstdDataEmph 3 12 3" xfId="20768" xr:uid="{00000000-0005-0000-0000-0000FC8D0000}"/>
    <cellStyle name="SAPBEXstdDataEmph 3 12 4" xfId="27267" xr:uid="{00000000-0005-0000-0000-0000FD8D0000}"/>
    <cellStyle name="SAPBEXstdDataEmph 3 13" xfId="4422" xr:uid="{00000000-0005-0000-0000-0000FE8D0000}"/>
    <cellStyle name="SAPBEXstdDataEmph 3 13 2" xfId="14284" xr:uid="{00000000-0005-0000-0000-0000FF8D0000}"/>
    <cellStyle name="SAPBEXstdDataEmph 3 13 3" xfId="21344" xr:uid="{00000000-0005-0000-0000-0000008E0000}"/>
    <cellStyle name="SAPBEXstdDataEmph 3 13 4" xfId="27818" xr:uid="{00000000-0005-0000-0000-0000018E0000}"/>
    <cellStyle name="SAPBEXstdDataEmph 3 14" xfId="4900" xr:uid="{00000000-0005-0000-0000-0000028E0000}"/>
    <cellStyle name="SAPBEXstdDataEmph 3 14 2" xfId="14761" xr:uid="{00000000-0005-0000-0000-0000038E0000}"/>
    <cellStyle name="SAPBEXstdDataEmph 3 14 3" xfId="21809" xr:uid="{00000000-0005-0000-0000-0000048E0000}"/>
    <cellStyle name="SAPBEXstdDataEmph 3 14 4" xfId="28274" xr:uid="{00000000-0005-0000-0000-0000058E0000}"/>
    <cellStyle name="SAPBEXstdDataEmph 3 15" xfId="4346" xr:uid="{00000000-0005-0000-0000-0000068E0000}"/>
    <cellStyle name="SAPBEXstdDataEmph 3 15 2" xfId="14208" xr:uid="{00000000-0005-0000-0000-0000078E0000}"/>
    <cellStyle name="SAPBEXstdDataEmph 3 15 3" xfId="21269" xr:uid="{00000000-0005-0000-0000-0000088E0000}"/>
    <cellStyle name="SAPBEXstdDataEmph 3 15 4" xfId="27743" xr:uid="{00000000-0005-0000-0000-0000098E0000}"/>
    <cellStyle name="SAPBEXstdDataEmph 3 16" xfId="4910" xr:uid="{00000000-0005-0000-0000-00000A8E0000}"/>
    <cellStyle name="SAPBEXstdDataEmph 3 16 2" xfId="14769" xr:uid="{00000000-0005-0000-0000-00000B8E0000}"/>
    <cellStyle name="SAPBEXstdDataEmph 3 16 3" xfId="21817" xr:uid="{00000000-0005-0000-0000-00000C8E0000}"/>
    <cellStyle name="SAPBEXstdDataEmph 3 16 4" xfId="28282" xr:uid="{00000000-0005-0000-0000-00000D8E0000}"/>
    <cellStyle name="SAPBEXstdDataEmph 3 17" xfId="5774" xr:uid="{00000000-0005-0000-0000-00000E8E0000}"/>
    <cellStyle name="SAPBEXstdDataEmph 3 17 2" xfId="15628" xr:uid="{00000000-0005-0000-0000-00000F8E0000}"/>
    <cellStyle name="SAPBEXstdDataEmph 3 17 3" xfId="22656" xr:uid="{00000000-0005-0000-0000-0000108E0000}"/>
    <cellStyle name="SAPBEXstdDataEmph 3 17 4" xfId="29117" xr:uid="{00000000-0005-0000-0000-0000118E0000}"/>
    <cellStyle name="SAPBEXstdDataEmph 3 18" xfId="5822" xr:uid="{00000000-0005-0000-0000-0000128E0000}"/>
    <cellStyle name="SAPBEXstdDataEmph 3 18 2" xfId="15675" xr:uid="{00000000-0005-0000-0000-0000138E0000}"/>
    <cellStyle name="SAPBEXstdDataEmph 3 18 3" xfId="22701" xr:uid="{00000000-0005-0000-0000-0000148E0000}"/>
    <cellStyle name="SAPBEXstdDataEmph 3 18 4" xfId="29162" xr:uid="{00000000-0005-0000-0000-0000158E0000}"/>
    <cellStyle name="SAPBEXstdDataEmph 3 19" xfId="6097" xr:uid="{00000000-0005-0000-0000-0000168E0000}"/>
    <cellStyle name="SAPBEXstdDataEmph 3 19 2" xfId="15945" xr:uid="{00000000-0005-0000-0000-0000178E0000}"/>
    <cellStyle name="SAPBEXstdDataEmph 3 19 3" xfId="22965" xr:uid="{00000000-0005-0000-0000-0000188E0000}"/>
    <cellStyle name="SAPBEXstdDataEmph 3 19 4" xfId="29424" xr:uid="{00000000-0005-0000-0000-0000198E0000}"/>
    <cellStyle name="SAPBEXstdDataEmph 3 2" xfId="699" xr:uid="{00000000-0005-0000-0000-00001A8E0000}"/>
    <cellStyle name="SAPBEXstdDataEmph 3 2 10" xfId="5451" xr:uid="{00000000-0005-0000-0000-00001B8E0000}"/>
    <cellStyle name="SAPBEXstdDataEmph 3 2 10 2" xfId="15308" xr:uid="{00000000-0005-0000-0000-00001C8E0000}"/>
    <cellStyle name="SAPBEXstdDataEmph 3 2 10 2 2" xfId="38546" xr:uid="{00000000-0005-0000-0000-00001D8E0000}"/>
    <cellStyle name="SAPBEXstdDataEmph 3 2 10 2 3" xfId="45464" xr:uid="{00000000-0005-0000-0000-00001E8E0000}"/>
    <cellStyle name="SAPBEXstdDataEmph 3 2 10 2 4" xfId="49325" xr:uid="{00000000-0005-0000-0000-00001F8E0000}"/>
    <cellStyle name="SAPBEXstdDataEmph 3 2 10 3" xfId="22348" xr:uid="{00000000-0005-0000-0000-0000208E0000}"/>
    <cellStyle name="SAPBEXstdDataEmph 3 2 10 4" xfId="28810" xr:uid="{00000000-0005-0000-0000-0000218E0000}"/>
    <cellStyle name="SAPBEXstdDataEmph 3 2 10 5" xfId="34880" xr:uid="{00000000-0005-0000-0000-0000228E0000}"/>
    <cellStyle name="SAPBEXstdDataEmph 3 2 10 6" xfId="41918" xr:uid="{00000000-0005-0000-0000-0000238E0000}"/>
    <cellStyle name="SAPBEXstdDataEmph 3 2 10 7" xfId="52125" xr:uid="{00000000-0005-0000-0000-0000248E0000}"/>
    <cellStyle name="SAPBEXstdDataEmph 3 2 11" xfId="6707" xr:uid="{00000000-0005-0000-0000-0000258E0000}"/>
    <cellStyle name="SAPBEXstdDataEmph 3 2 11 2" xfId="16550" xr:uid="{00000000-0005-0000-0000-0000268E0000}"/>
    <cellStyle name="SAPBEXstdDataEmph 3 2 11 2 2" xfId="39077" xr:uid="{00000000-0005-0000-0000-0000278E0000}"/>
    <cellStyle name="SAPBEXstdDataEmph 3 2 11 2 3" xfId="45995" xr:uid="{00000000-0005-0000-0000-0000288E0000}"/>
    <cellStyle name="SAPBEXstdDataEmph 3 2 11 2 4" xfId="48807" xr:uid="{00000000-0005-0000-0000-0000298E0000}"/>
    <cellStyle name="SAPBEXstdDataEmph 3 2 11 3" xfId="23553" xr:uid="{00000000-0005-0000-0000-00002A8E0000}"/>
    <cellStyle name="SAPBEXstdDataEmph 3 2 11 4" xfId="30001" xr:uid="{00000000-0005-0000-0000-00002B8E0000}"/>
    <cellStyle name="SAPBEXstdDataEmph 3 2 11 5" xfId="35414" xr:uid="{00000000-0005-0000-0000-00002C8E0000}"/>
    <cellStyle name="SAPBEXstdDataEmph 3 2 11 6" xfId="42449" xr:uid="{00000000-0005-0000-0000-00002D8E0000}"/>
    <cellStyle name="SAPBEXstdDataEmph 3 2 11 7" xfId="52604" xr:uid="{00000000-0005-0000-0000-00002E8E0000}"/>
    <cellStyle name="SAPBEXstdDataEmph 3 2 12" xfId="6966" xr:uid="{00000000-0005-0000-0000-00002F8E0000}"/>
    <cellStyle name="SAPBEXstdDataEmph 3 2 12 2" xfId="16756" xr:uid="{00000000-0005-0000-0000-0000308E0000}"/>
    <cellStyle name="SAPBEXstdDataEmph 3 2 12 2 2" xfId="38677" xr:uid="{00000000-0005-0000-0000-0000318E0000}"/>
    <cellStyle name="SAPBEXstdDataEmph 3 2 12 2 3" xfId="45595" xr:uid="{00000000-0005-0000-0000-0000328E0000}"/>
    <cellStyle name="SAPBEXstdDataEmph 3 2 12 2 4" xfId="49420" xr:uid="{00000000-0005-0000-0000-0000338E0000}"/>
    <cellStyle name="SAPBEXstdDataEmph 3 2 12 3" xfId="23724" xr:uid="{00000000-0005-0000-0000-0000348E0000}"/>
    <cellStyle name="SAPBEXstdDataEmph 3 2 12 4" xfId="30160" xr:uid="{00000000-0005-0000-0000-0000358E0000}"/>
    <cellStyle name="SAPBEXstdDataEmph 3 2 12 5" xfId="35012" xr:uid="{00000000-0005-0000-0000-0000368E0000}"/>
    <cellStyle name="SAPBEXstdDataEmph 3 2 12 6" xfId="42049" xr:uid="{00000000-0005-0000-0000-0000378E0000}"/>
    <cellStyle name="SAPBEXstdDataEmph 3 2 12 7" xfId="50276" xr:uid="{00000000-0005-0000-0000-0000388E0000}"/>
    <cellStyle name="SAPBEXstdDataEmph 3 2 13" xfId="6228" xr:uid="{00000000-0005-0000-0000-0000398E0000}"/>
    <cellStyle name="SAPBEXstdDataEmph 3 2 13 2" xfId="16076" xr:uid="{00000000-0005-0000-0000-00003A8E0000}"/>
    <cellStyle name="SAPBEXstdDataEmph 3 2 13 2 2" xfId="39957" xr:uid="{00000000-0005-0000-0000-00003B8E0000}"/>
    <cellStyle name="SAPBEXstdDataEmph 3 2 13 2 3" xfId="46875" xr:uid="{00000000-0005-0000-0000-00003C8E0000}"/>
    <cellStyle name="SAPBEXstdDataEmph 3 2 13 2 4" xfId="48062" xr:uid="{00000000-0005-0000-0000-00003D8E0000}"/>
    <cellStyle name="SAPBEXstdDataEmph 3 2 13 3" xfId="23087" xr:uid="{00000000-0005-0000-0000-00003E8E0000}"/>
    <cellStyle name="SAPBEXstdDataEmph 3 2 13 4" xfId="29544" xr:uid="{00000000-0005-0000-0000-00003F8E0000}"/>
    <cellStyle name="SAPBEXstdDataEmph 3 2 13 5" xfId="36346" xr:uid="{00000000-0005-0000-0000-0000408E0000}"/>
    <cellStyle name="SAPBEXstdDataEmph 3 2 13 6" xfId="43329" xr:uid="{00000000-0005-0000-0000-0000418E0000}"/>
    <cellStyle name="SAPBEXstdDataEmph 3 2 13 7" xfId="54323" xr:uid="{00000000-0005-0000-0000-0000428E0000}"/>
    <cellStyle name="SAPBEXstdDataEmph 3 2 14" xfId="7100" xr:uid="{00000000-0005-0000-0000-0000438E0000}"/>
    <cellStyle name="SAPBEXstdDataEmph 3 2 14 2" xfId="16890" xr:uid="{00000000-0005-0000-0000-0000448E0000}"/>
    <cellStyle name="SAPBEXstdDataEmph 3 2 14 2 2" xfId="40073" xr:uid="{00000000-0005-0000-0000-0000458E0000}"/>
    <cellStyle name="SAPBEXstdDataEmph 3 2 14 2 3" xfId="46991" xr:uid="{00000000-0005-0000-0000-0000468E0000}"/>
    <cellStyle name="SAPBEXstdDataEmph 3 2 14 2 4" xfId="49265" xr:uid="{00000000-0005-0000-0000-0000478E0000}"/>
    <cellStyle name="SAPBEXstdDataEmph 3 2 14 3" xfId="23854" xr:uid="{00000000-0005-0000-0000-0000488E0000}"/>
    <cellStyle name="SAPBEXstdDataEmph 3 2 14 4" xfId="30289" xr:uid="{00000000-0005-0000-0000-0000498E0000}"/>
    <cellStyle name="SAPBEXstdDataEmph 3 2 14 5" xfId="36488" xr:uid="{00000000-0005-0000-0000-00004A8E0000}"/>
    <cellStyle name="SAPBEXstdDataEmph 3 2 14 6" xfId="43445" xr:uid="{00000000-0005-0000-0000-00004B8E0000}"/>
    <cellStyle name="SAPBEXstdDataEmph 3 2 14 7" xfId="51268" xr:uid="{00000000-0005-0000-0000-00004C8E0000}"/>
    <cellStyle name="SAPBEXstdDataEmph 3 2 15" xfId="5962" xr:uid="{00000000-0005-0000-0000-00004D8E0000}"/>
    <cellStyle name="SAPBEXstdDataEmph 3 2 15 2" xfId="15814" xr:uid="{00000000-0005-0000-0000-00004E8E0000}"/>
    <cellStyle name="SAPBEXstdDataEmph 3 2 15 2 2" xfId="39661" xr:uid="{00000000-0005-0000-0000-00004F8E0000}"/>
    <cellStyle name="SAPBEXstdDataEmph 3 2 15 2 3" xfId="46579" xr:uid="{00000000-0005-0000-0000-0000508E0000}"/>
    <cellStyle name="SAPBEXstdDataEmph 3 2 15 2 4" xfId="48570" xr:uid="{00000000-0005-0000-0000-0000518E0000}"/>
    <cellStyle name="SAPBEXstdDataEmph 3 2 15 3" xfId="22836" xr:uid="{00000000-0005-0000-0000-0000528E0000}"/>
    <cellStyle name="SAPBEXstdDataEmph 3 2 15 4" xfId="29297" xr:uid="{00000000-0005-0000-0000-0000538E0000}"/>
    <cellStyle name="SAPBEXstdDataEmph 3 2 15 5" xfId="36034" xr:uid="{00000000-0005-0000-0000-0000548E0000}"/>
    <cellStyle name="SAPBEXstdDataEmph 3 2 15 6" xfId="43033" xr:uid="{00000000-0005-0000-0000-0000558E0000}"/>
    <cellStyle name="SAPBEXstdDataEmph 3 2 15 7" xfId="51384" xr:uid="{00000000-0005-0000-0000-0000568E0000}"/>
    <cellStyle name="SAPBEXstdDataEmph 3 2 16" xfId="6647" xr:uid="{00000000-0005-0000-0000-0000578E0000}"/>
    <cellStyle name="SAPBEXstdDataEmph 3 2 16 2" xfId="16490" xr:uid="{00000000-0005-0000-0000-0000588E0000}"/>
    <cellStyle name="SAPBEXstdDataEmph 3 2 16 2 2" xfId="39628" xr:uid="{00000000-0005-0000-0000-0000598E0000}"/>
    <cellStyle name="SAPBEXstdDataEmph 3 2 16 2 3" xfId="46546" xr:uid="{00000000-0005-0000-0000-00005A8E0000}"/>
    <cellStyle name="SAPBEXstdDataEmph 3 2 16 2 4" xfId="51136" xr:uid="{00000000-0005-0000-0000-00005B8E0000}"/>
    <cellStyle name="SAPBEXstdDataEmph 3 2 16 3" xfId="23494" xr:uid="{00000000-0005-0000-0000-00005C8E0000}"/>
    <cellStyle name="SAPBEXstdDataEmph 3 2 16 4" xfId="29943" xr:uid="{00000000-0005-0000-0000-00005D8E0000}"/>
    <cellStyle name="SAPBEXstdDataEmph 3 2 16 5" xfId="36001" xr:uid="{00000000-0005-0000-0000-00005E8E0000}"/>
    <cellStyle name="SAPBEXstdDataEmph 3 2 16 6" xfId="43000" xr:uid="{00000000-0005-0000-0000-00005F8E0000}"/>
    <cellStyle name="SAPBEXstdDataEmph 3 2 16 7" xfId="51044" xr:uid="{00000000-0005-0000-0000-0000608E0000}"/>
    <cellStyle name="SAPBEXstdDataEmph 3 2 17" xfId="5994" xr:uid="{00000000-0005-0000-0000-0000618E0000}"/>
    <cellStyle name="SAPBEXstdDataEmph 3 2 17 2" xfId="15845" xr:uid="{00000000-0005-0000-0000-0000628E0000}"/>
    <cellStyle name="SAPBEXstdDataEmph 3 2 17 2 2" xfId="39611" xr:uid="{00000000-0005-0000-0000-0000638E0000}"/>
    <cellStyle name="SAPBEXstdDataEmph 3 2 17 2 3" xfId="46529" xr:uid="{00000000-0005-0000-0000-0000648E0000}"/>
    <cellStyle name="SAPBEXstdDataEmph 3 2 17 2 4" xfId="52209" xr:uid="{00000000-0005-0000-0000-0000658E0000}"/>
    <cellStyle name="SAPBEXstdDataEmph 3 2 17 3" xfId="22867" xr:uid="{00000000-0005-0000-0000-0000668E0000}"/>
    <cellStyle name="SAPBEXstdDataEmph 3 2 17 4" xfId="29328" xr:uid="{00000000-0005-0000-0000-0000678E0000}"/>
    <cellStyle name="SAPBEXstdDataEmph 3 2 17 5" xfId="35984" xr:uid="{00000000-0005-0000-0000-0000688E0000}"/>
    <cellStyle name="SAPBEXstdDataEmph 3 2 17 6" xfId="42983" xr:uid="{00000000-0005-0000-0000-0000698E0000}"/>
    <cellStyle name="SAPBEXstdDataEmph 3 2 17 7" xfId="49035" xr:uid="{00000000-0005-0000-0000-00006A8E0000}"/>
    <cellStyle name="SAPBEXstdDataEmph 3 2 18" xfId="7471" xr:uid="{00000000-0005-0000-0000-00006B8E0000}"/>
    <cellStyle name="SAPBEXstdDataEmph 3 2 18 2" xfId="17256" xr:uid="{00000000-0005-0000-0000-00006C8E0000}"/>
    <cellStyle name="SAPBEXstdDataEmph 3 2 18 2 2" xfId="39484" xr:uid="{00000000-0005-0000-0000-00006D8E0000}"/>
    <cellStyle name="SAPBEXstdDataEmph 3 2 18 2 3" xfId="46402" xr:uid="{00000000-0005-0000-0000-00006E8E0000}"/>
    <cellStyle name="SAPBEXstdDataEmph 3 2 18 2 4" xfId="49414" xr:uid="{00000000-0005-0000-0000-00006F8E0000}"/>
    <cellStyle name="SAPBEXstdDataEmph 3 2 18 3" xfId="24218" xr:uid="{00000000-0005-0000-0000-0000708E0000}"/>
    <cellStyle name="SAPBEXstdDataEmph 3 2 18 4" xfId="30646" xr:uid="{00000000-0005-0000-0000-0000718E0000}"/>
    <cellStyle name="SAPBEXstdDataEmph 3 2 18 5" xfId="35853" xr:uid="{00000000-0005-0000-0000-0000728E0000}"/>
    <cellStyle name="SAPBEXstdDataEmph 3 2 18 6" xfId="42856" xr:uid="{00000000-0005-0000-0000-0000738E0000}"/>
    <cellStyle name="SAPBEXstdDataEmph 3 2 18 7" xfId="54099" xr:uid="{00000000-0005-0000-0000-0000748E0000}"/>
    <cellStyle name="SAPBEXstdDataEmph 3 2 19" xfId="6145" xr:uid="{00000000-0005-0000-0000-0000758E0000}"/>
    <cellStyle name="SAPBEXstdDataEmph 3 2 19 2" xfId="15993" xr:uid="{00000000-0005-0000-0000-0000768E0000}"/>
    <cellStyle name="SAPBEXstdDataEmph 3 2 19 2 2" xfId="39315" xr:uid="{00000000-0005-0000-0000-0000778E0000}"/>
    <cellStyle name="SAPBEXstdDataEmph 3 2 19 2 3" xfId="46233" xr:uid="{00000000-0005-0000-0000-0000788E0000}"/>
    <cellStyle name="SAPBEXstdDataEmph 3 2 19 2 4" xfId="48091" xr:uid="{00000000-0005-0000-0000-0000798E0000}"/>
    <cellStyle name="SAPBEXstdDataEmph 3 2 19 3" xfId="23009" xr:uid="{00000000-0005-0000-0000-00007A8E0000}"/>
    <cellStyle name="SAPBEXstdDataEmph 3 2 19 4" xfId="29467" xr:uid="{00000000-0005-0000-0000-00007B8E0000}"/>
    <cellStyle name="SAPBEXstdDataEmph 3 2 19 5" xfId="35681" xr:uid="{00000000-0005-0000-0000-00007C8E0000}"/>
    <cellStyle name="SAPBEXstdDataEmph 3 2 19 6" xfId="42687" xr:uid="{00000000-0005-0000-0000-00007D8E0000}"/>
    <cellStyle name="SAPBEXstdDataEmph 3 2 19 7" xfId="50949" xr:uid="{00000000-0005-0000-0000-00007E8E0000}"/>
    <cellStyle name="SAPBEXstdDataEmph 3 2 2" xfId="2693" xr:uid="{00000000-0005-0000-0000-00007F8E0000}"/>
    <cellStyle name="SAPBEXstdDataEmph 3 2 2 2" xfId="12926" xr:uid="{00000000-0005-0000-0000-0000808E0000}"/>
    <cellStyle name="SAPBEXstdDataEmph 3 2 2 2 2" xfId="20329" xr:uid="{00000000-0005-0000-0000-0000818E0000}"/>
    <cellStyle name="SAPBEXstdDataEmph 3 2 2 2 3" xfId="26939" xr:uid="{00000000-0005-0000-0000-0000828E0000}"/>
    <cellStyle name="SAPBEXstdDataEmph 3 2 2 2 4" xfId="37591" xr:uid="{00000000-0005-0000-0000-0000838E0000}"/>
    <cellStyle name="SAPBEXstdDataEmph 3 2 2 2 5" xfId="44535" xr:uid="{00000000-0005-0000-0000-0000848E0000}"/>
    <cellStyle name="SAPBEXstdDataEmph 3 2 2 2 6" xfId="54444" xr:uid="{00000000-0005-0000-0000-0000858E0000}"/>
    <cellStyle name="SAPBEXstdDataEmph 3 2 2 3" xfId="10518" xr:uid="{00000000-0005-0000-0000-0000868E0000}"/>
    <cellStyle name="SAPBEXstdDataEmph 3 2 2 4" xfId="17964" xr:uid="{00000000-0005-0000-0000-0000878E0000}"/>
    <cellStyle name="SAPBEXstdDataEmph 3 2 2 5" xfId="20471" xr:uid="{00000000-0005-0000-0000-0000888E0000}"/>
    <cellStyle name="SAPBEXstdDataEmph 3 2 2 6" xfId="33850" xr:uid="{00000000-0005-0000-0000-0000898E0000}"/>
    <cellStyle name="SAPBEXstdDataEmph 3 2 2 7" xfId="40984" xr:uid="{00000000-0005-0000-0000-00008A8E0000}"/>
    <cellStyle name="SAPBEXstdDataEmph 3 2 2 8" xfId="54139" xr:uid="{00000000-0005-0000-0000-00008B8E0000}"/>
    <cellStyle name="SAPBEXstdDataEmph 3 2 20" xfId="5608" xr:uid="{00000000-0005-0000-0000-00008C8E0000}"/>
    <cellStyle name="SAPBEXstdDataEmph 3 2 20 2" xfId="15463" xr:uid="{00000000-0005-0000-0000-00008D8E0000}"/>
    <cellStyle name="SAPBEXstdDataEmph 3 2 20 2 2" xfId="39674" xr:uid="{00000000-0005-0000-0000-00008E8E0000}"/>
    <cellStyle name="SAPBEXstdDataEmph 3 2 20 2 3" xfId="46592" xr:uid="{00000000-0005-0000-0000-00008F8E0000}"/>
    <cellStyle name="SAPBEXstdDataEmph 3 2 20 2 4" xfId="49786" xr:uid="{00000000-0005-0000-0000-0000908E0000}"/>
    <cellStyle name="SAPBEXstdDataEmph 3 2 20 3" xfId="22495" xr:uid="{00000000-0005-0000-0000-0000918E0000}"/>
    <cellStyle name="SAPBEXstdDataEmph 3 2 20 4" xfId="28956" xr:uid="{00000000-0005-0000-0000-0000928E0000}"/>
    <cellStyle name="SAPBEXstdDataEmph 3 2 20 5" xfId="36047" xr:uid="{00000000-0005-0000-0000-0000938E0000}"/>
    <cellStyle name="SAPBEXstdDataEmph 3 2 20 6" xfId="43046" xr:uid="{00000000-0005-0000-0000-0000948E0000}"/>
    <cellStyle name="SAPBEXstdDataEmph 3 2 20 7" xfId="53599" xr:uid="{00000000-0005-0000-0000-0000958E0000}"/>
    <cellStyle name="SAPBEXstdDataEmph 3 2 21" xfId="7207" xr:uid="{00000000-0005-0000-0000-0000968E0000}"/>
    <cellStyle name="SAPBEXstdDataEmph 3 2 21 2" xfId="16996" xr:uid="{00000000-0005-0000-0000-0000978E0000}"/>
    <cellStyle name="SAPBEXstdDataEmph 3 2 21 2 2" xfId="40528" xr:uid="{00000000-0005-0000-0000-0000988E0000}"/>
    <cellStyle name="SAPBEXstdDataEmph 3 2 21 2 3" xfId="47446" xr:uid="{00000000-0005-0000-0000-0000998E0000}"/>
    <cellStyle name="SAPBEXstdDataEmph 3 2 21 2 4" xfId="47547" xr:uid="{00000000-0005-0000-0000-00009A8E0000}"/>
    <cellStyle name="SAPBEXstdDataEmph 3 2 21 3" xfId="23958" xr:uid="{00000000-0005-0000-0000-00009B8E0000}"/>
    <cellStyle name="SAPBEXstdDataEmph 3 2 21 4" xfId="30392" xr:uid="{00000000-0005-0000-0000-00009C8E0000}"/>
    <cellStyle name="SAPBEXstdDataEmph 3 2 21 5" xfId="36944" xr:uid="{00000000-0005-0000-0000-00009D8E0000}"/>
    <cellStyle name="SAPBEXstdDataEmph 3 2 21 6" xfId="43900" xr:uid="{00000000-0005-0000-0000-00009E8E0000}"/>
    <cellStyle name="SAPBEXstdDataEmph 3 2 21 7" xfId="52876" xr:uid="{00000000-0005-0000-0000-00009F8E0000}"/>
    <cellStyle name="SAPBEXstdDataEmph 3 2 22" xfId="7615" xr:uid="{00000000-0005-0000-0000-0000A08E0000}"/>
    <cellStyle name="SAPBEXstdDataEmph 3 2 22 2" xfId="17400" xr:uid="{00000000-0005-0000-0000-0000A18E0000}"/>
    <cellStyle name="SAPBEXstdDataEmph 3 2 22 3" xfId="24360" xr:uid="{00000000-0005-0000-0000-0000A28E0000}"/>
    <cellStyle name="SAPBEXstdDataEmph 3 2 22 4" xfId="30788" xr:uid="{00000000-0005-0000-0000-0000A38E0000}"/>
    <cellStyle name="SAPBEXstdDataEmph 3 2 22 5" xfId="37198" xr:uid="{00000000-0005-0000-0000-0000A48E0000}"/>
    <cellStyle name="SAPBEXstdDataEmph 3 2 22 6" xfId="44144" xr:uid="{00000000-0005-0000-0000-0000A58E0000}"/>
    <cellStyle name="SAPBEXstdDataEmph 3 2 22 7" xfId="52466" xr:uid="{00000000-0005-0000-0000-0000A68E0000}"/>
    <cellStyle name="SAPBEXstdDataEmph 3 2 23" xfId="8535" xr:uid="{00000000-0005-0000-0000-0000A78E0000}"/>
    <cellStyle name="SAPBEXstdDataEmph 3 2 23 2" xfId="18319" xr:uid="{00000000-0005-0000-0000-0000A88E0000}"/>
    <cellStyle name="SAPBEXstdDataEmph 3 2 23 3" xfId="25255" xr:uid="{00000000-0005-0000-0000-0000A98E0000}"/>
    <cellStyle name="SAPBEXstdDataEmph 3 2 23 4" xfId="31668" xr:uid="{00000000-0005-0000-0000-0000AA8E0000}"/>
    <cellStyle name="SAPBEXstdDataEmph 3 2 24" xfId="7691" xr:uid="{00000000-0005-0000-0000-0000AB8E0000}"/>
    <cellStyle name="SAPBEXstdDataEmph 3 2 24 2" xfId="17476" xr:uid="{00000000-0005-0000-0000-0000AC8E0000}"/>
    <cellStyle name="SAPBEXstdDataEmph 3 2 24 3" xfId="24433" xr:uid="{00000000-0005-0000-0000-0000AD8E0000}"/>
    <cellStyle name="SAPBEXstdDataEmph 3 2 24 4" xfId="30859" xr:uid="{00000000-0005-0000-0000-0000AE8E0000}"/>
    <cellStyle name="SAPBEXstdDataEmph 3 2 25" xfId="8673" xr:uid="{00000000-0005-0000-0000-0000AF8E0000}"/>
    <cellStyle name="SAPBEXstdDataEmph 3 2 25 2" xfId="18457" xr:uid="{00000000-0005-0000-0000-0000B08E0000}"/>
    <cellStyle name="SAPBEXstdDataEmph 3 2 25 3" xfId="25392" xr:uid="{00000000-0005-0000-0000-0000B18E0000}"/>
    <cellStyle name="SAPBEXstdDataEmph 3 2 25 4" xfId="31805" xr:uid="{00000000-0005-0000-0000-0000B28E0000}"/>
    <cellStyle name="SAPBEXstdDataEmph 3 2 26" xfId="8168" xr:uid="{00000000-0005-0000-0000-0000B38E0000}"/>
    <cellStyle name="SAPBEXstdDataEmph 3 2 26 2" xfId="17952" xr:uid="{00000000-0005-0000-0000-0000B48E0000}"/>
    <cellStyle name="SAPBEXstdDataEmph 3 2 26 3" xfId="24896" xr:uid="{00000000-0005-0000-0000-0000B58E0000}"/>
    <cellStyle name="SAPBEXstdDataEmph 3 2 26 4" xfId="31316" xr:uid="{00000000-0005-0000-0000-0000B68E0000}"/>
    <cellStyle name="SAPBEXstdDataEmph 3 2 27" xfId="7991" xr:uid="{00000000-0005-0000-0000-0000B78E0000}"/>
    <cellStyle name="SAPBEXstdDataEmph 3 2 27 2" xfId="17775" xr:uid="{00000000-0005-0000-0000-0000B88E0000}"/>
    <cellStyle name="SAPBEXstdDataEmph 3 2 27 3" xfId="24724" xr:uid="{00000000-0005-0000-0000-0000B98E0000}"/>
    <cellStyle name="SAPBEXstdDataEmph 3 2 27 4" xfId="31145" xr:uid="{00000000-0005-0000-0000-0000BA8E0000}"/>
    <cellStyle name="SAPBEXstdDataEmph 3 2 28" xfId="7842" xr:uid="{00000000-0005-0000-0000-0000BB8E0000}"/>
    <cellStyle name="SAPBEXstdDataEmph 3 2 28 2" xfId="17626" xr:uid="{00000000-0005-0000-0000-0000BC8E0000}"/>
    <cellStyle name="SAPBEXstdDataEmph 3 2 28 3" xfId="24580" xr:uid="{00000000-0005-0000-0000-0000BD8E0000}"/>
    <cellStyle name="SAPBEXstdDataEmph 3 2 28 4" xfId="31003" xr:uid="{00000000-0005-0000-0000-0000BE8E0000}"/>
    <cellStyle name="SAPBEXstdDataEmph 3 2 29" xfId="7768" xr:uid="{00000000-0005-0000-0000-0000BF8E0000}"/>
    <cellStyle name="SAPBEXstdDataEmph 3 2 29 2" xfId="17553" xr:uid="{00000000-0005-0000-0000-0000C08E0000}"/>
    <cellStyle name="SAPBEXstdDataEmph 3 2 29 3" xfId="24510" xr:uid="{00000000-0005-0000-0000-0000C18E0000}"/>
    <cellStyle name="SAPBEXstdDataEmph 3 2 29 4" xfId="30936" xr:uid="{00000000-0005-0000-0000-0000C28E0000}"/>
    <cellStyle name="SAPBEXstdDataEmph 3 2 3" xfId="3901" xr:uid="{00000000-0005-0000-0000-0000C38E0000}"/>
    <cellStyle name="SAPBEXstdDataEmph 3 2 3 2" xfId="13788" xr:uid="{00000000-0005-0000-0000-0000C48E0000}"/>
    <cellStyle name="SAPBEXstdDataEmph 3 2 3 2 2" xfId="38148" xr:uid="{00000000-0005-0000-0000-0000C58E0000}"/>
    <cellStyle name="SAPBEXstdDataEmph 3 2 3 2 3" xfId="45072" xr:uid="{00000000-0005-0000-0000-0000C68E0000}"/>
    <cellStyle name="SAPBEXstdDataEmph 3 2 3 2 4" xfId="52149" xr:uid="{00000000-0005-0000-0000-0000C78E0000}"/>
    <cellStyle name="SAPBEXstdDataEmph 3 2 3 3" xfId="20897" xr:uid="{00000000-0005-0000-0000-0000C88E0000}"/>
    <cellStyle name="SAPBEXstdDataEmph 3 2 3 4" xfId="27393" xr:uid="{00000000-0005-0000-0000-0000C98E0000}"/>
    <cellStyle name="SAPBEXstdDataEmph 3 2 3 5" xfId="34482" xr:uid="{00000000-0005-0000-0000-0000CA8E0000}"/>
    <cellStyle name="SAPBEXstdDataEmph 3 2 3 6" xfId="41526" xr:uid="{00000000-0005-0000-0000-0000CB8E0000}"/>
    <cellStyle name="SAPBEXstdDataEmph 3 2 3 7" xfId="51032" xr:uid="{00000000-0005-0000-0000-0000CC8E0000}"/>
    <cellStyle name="SAPBEXstdDataEmph 3 2 30" xfId="11718" xr:uid="{00000000-0005-0000-0000-0000CD8E0000}"/>
    <cellStyle name="SAPBEXstdDataEmph 3 2 30 2" xfId="19177" xr:uid="{00000000-0005-0000-0000-0000CE8E0000}"/>
    <cellStyle name="SAPBEXstdDataEmph 3 2 30 3" xfId="25809" xr:uid="{00000000-0005-0000-0000-0000CF8E0000}"/>
    <cellStyle name="SAPBEXstdDataEmph 3 2 31" xfId="9451" xr:uid="{00000000-0005-0000-0000-0000D08E0000}"/>
    <cellStyle name="SAPBEXstdDataEmph 3 2 32" xfId="11211" xr:uid="{00000000-0005-0000-0000-0000D18E0000}"/>
    <cellStyle name="SAPBEXstdDataEmph 3 2 33" xfId="32245" xr:uid="{00000000-0005-0000-0000-0000D28E0000}"/>
    <cellStyle name="SAPBEXstdDataEmph 3 2 34" xfId="32113" xr:uid="{00000000-0005-0000-0000-0000D38E0000}"/>
    <cellStyle name="SAPBEXstdDataEmph 3 2 35" xfId="48624" xr:uid="{00000000-0005-0000-0000-0000D48E0000}"/>
    <cellStyle name="SAPBEXstdDataEmph 3 2 4" xfId="4080" xr:uid="{00000000-0005-0000-0000-0000D58E0000}"/>
    <cellStyle name="SAPBEXstdDataEmph 3 2 4 2" xfId="13967" xr:uid="{00000000-0005-0000-0000-0000D68E0000}"/>
    <cellStyle name="SAPBEXstdDataEmph 3 2 4 2 2" xfId="37651" xr:uid="{00000000-0005-0000-0000-0000D78E0000}"/>
    <cellStyle name="SAPBEXstdDataEmph 3 2 4 2 3" xfId="44595" xr:uid="{00000000-0005-0000-0000-0000D88E0000}"/>
    <cellStyle name="SAPBEXstdDataEmph 3 2 4 2 4" xfId="53454" xr:uid="{00000000-0005-0000-0000-0000D98E0000}"/>
    <cellStyle name="SAPBEXstdDataEmph 3 2 4 3" xfId="21063" xr:uid="{00000000-0005-0000-0000-0000DA8E0000}"/>
    <cellStyle name="SAPBEXstdDataEmph 3 2 4 4" xfId="27554" xr:uid="{00000000-0005-0000-0000-0000DB8E0000}"/>
    <cellStyle name="SAPBEXstdDataEmph 3 2 4 5" xfId="33910" xr:uid="{00000000-0005-0000-0000-0000DC8E0000}"/>
    <cellStyle name="SAPBEXstdDataEmph 3 2 4 6" xfId="41044" xr:uid="{00000000-0005-0000-0000-0000DD8E0000}"/>
    <cellStyle name="SAPBEXstdDataEmph 3 2 4 7" xfId="51827" xr:uid="{00000000-0005-0000-0000-0000DE8E0000}"/>
    <cellStyle name="SAPBEXstdDataEmph 3 2 5" xfId="5073" xr:uid="{00000000-0005-0000-0000-0000DF8E0000}"/>
    <cellStyle name="SAPBEXstdDataEmph 3 2 5 2" xfId="14930" xr:uid="{00000000-0005-0000-0000-0000E08E0000}"/>
    <cellStyle name="SAPBEXstdDataEmph 3 2 5 2 2" xfId="38233" xr:uid="{00000000-0005-0000-0000-0000E18E0000}"/>
    <cellStyle name="SAPBEXstdDataEmph 3 2 5 2 3" xfId="45153" xr:uid="{00000000-0005-0000-0000-0000E28E0000}"/>
    <cellStyle name="SAPBEXstdDataEmph 3 2 5 2 4" xfId="49653" xr:uid="{00000000-0005-0000-0000-0000E38E0000}"/>
    <cellStyle name="SAPBEXstdDataEmph 3 2 5 3" xfId="21975" xr:uid="{00000000-0005-0000-0000-0000E48E0000}"/>
    <cellStyle name="SAPBEXstdDataEmph 3 2 5 4" xfId="28438" xr:uid="{00000000-0005-0000-0000-0000E58E0000}"/>
    <cellStyle name="SAPBEXstdDataEmph 3 2 5 5" xfId="34567" xr:uid="{00000000-0005-0000-0000-0000E68E0000}"/>
    <cellStyle name="SAPBEXstdDataEmph 3 2 5 6" xfId="41607" xr:uid="{00000000-0005-0000-0000-0000E78E0000}"/>
    <cellStyle name="SAPBEXstdDataEmph 3 2 5 7" xfId="51154" xr:uid="{00000000-0005-0000-0000-0000E88E0000}"/>
    <cellStyle name="SAPBEXstdDataEmph 3 2 6" xfId="5203" xr:uid="{00000000-0005-0000-0000-0000E98E0000}"/>
    <cellStyle name="SAPBEXstdDataEmph 3 2 6 2" xfId="15060" xr:uid="{00000000-0005-0000-0000-0000EA8E0000}"/>
    <cellStyle name="SAPBEXstdDataEmph 3 2 6 2 2" xfId="38292" xr:uid="{00000000-0005-0000-0000-0000EB8E0000}"/>
    <cellStyle name="SAPBEXstdDataEmph 3 2 6 2 3" xfId="45210" xr:uid="{00000000-0005-0000-0000-0000EC8E0000}"/>
    <cellStyle name="SAPBEXstdDataEmph 3 2 6 2 4" xfId="49204" xr:uid="{00000000-0005-0000-0000-0000ED8E0000}"/>
    <cellStyle name="SAPBEXstdDataEmph 3 2 6 3" xfId="22102" xr:uid="{00000000-0005-0000-0000-0000EE8E0000}"/>
    <cellStyle name="SAPBEXstdDataEmph 3 2 6 4" xfId="28565" xr:uid="{00000000-0005-0000-0000-0000EF8E0000}"/>
    <cellStyle name="SAPBEXstdDataEmph 3 2 6 5" xfId="34626" xr:uid="{00000000-0005-0000-0000-0000F08E0000}"/>
    <cellStyle name="SAPBEXstdDataEmph 3 2 6 6" xfId="41664" xr:uid="{00000000-0005-0000-0000-0000F18E0000}"/>
    <cellStyle name="SAPBEXstdDataEmph 3 2 6 7" xfId="52368" xr:uid="{00000000-0005-0000-0000-0000F28E0000}"/>
    <cellStyle name="SAPBEXstdDataEmph 3 2 7" xfId="4277" xr:uid="{00000000-0005-0000-0000-0000F38E0000}"/>
    <cellStyle name="SAPBEXstdDataEmph 3 2 7 2" xfId="14140" xr:uid="{00000000-0005-0000-0000-0000F48E0000}"/>
    <cellStyle name="SAPBEXstdDataEmph 3 2 7 2 2" xfId="37319" xr:uid="{00000000-0005-0000-0000-0000F58E0000}"/>
    <cellStyle name="SAPBEXstdDataEmph 3 2 7 2 3" xfId="44265" xr:uid="{00000000-0005-0000-0000-0000F68E0000}"/>
    <cellStyle name="SAPBEXstdDataEmph 3 2 7 2 4" xfId="52717" xr:uid="{00000000-0005-0000-0000-0000F78E0000}"/>
    <cellStyle name="SAPBEXstdDataEmph 3 2 7 3" xfId="21202" xr:uid="{00000000-0005-0000-0000-0000F88E0000}"/>
    <cellStyle name="SAPBEXstdDataEmph 3 2 7 4" xfId="27676" xr:uid="{00000000-0005-0000-0000-0000F98E0000}"/>
    <cellStyle name="SAPBEXstdDataEmph 3 2 7 5" xfId="33571" xr:uid="{00000000-0005-0000-0000-0000FA8E0000}"/>
    <cellStyle name="SAPBEXstdDataEmph 3 2 7 6" xfId="40707" xr:uid="{00000000-0005-0000-0000-0000FB8E0000}"/>
    <cellStyle name="SAPBEXstdDataEmph 3 2 7 7" xfId="51130" xr:uid="{00000000-0005-0000-0000-0000FC8E0000}"/>
    <cellStyle name="SAPBEXstdDataEmph 3 2 8" xfId="4457" xr:uid="{00000000-0005-0000-0000-0000FD8E0000}"/>
    <cellStyle name="SAPBEXstdDataEmph 3 2 8 2" xfId="14319" xr:uid="{00000000-0005-0000-0000-0000FE8E0000}"/>
    <cellStyle name="SAPBEXstdDataEmph 3 2 8 2 2" xfId="38425" xr:uid="{00000000-0005-0000-0000-0000FF8E0000}"/>
    <cellStyle name="SAPBEXstdDataEmph 3 2 8 2 3" xfId="45343" xr:uid="{00000000-0005-0000-0000-0000008F0000}"/>
    <cellStyle name="SAPBEXstdDataEmph 3 2 8 2 4" xfId="49768" xr:uid="{00000000-0005-0000-0000-0000018F0000}"/>
    <cellStyle name="SAPBEXstdDataEmph 3 2 8 3" xfId="21377" xr:uid="{00000000-0005-0000-0000-0000028F0000}"/>
    <cellStyle name="SAPBEXstdDataEmph 3 2 8 4" xfId="27851" xr:uid="{00000000-0005-0000-0000-0000038F0000}"/>
    <cellStyle name="SAPBEXstdDataEmph 3 2 8 5" xfId="34759" xr:uid="{00000000-0005-0000-0000-0000048F0000}"/>
    <cellStyle name="SAPBEXstdDataEmph 3 2 8 6" xfId="41797" xr:uid="{00000000-0005-0000-0000-0000058F0000}"/>
    <cellStyle name="SAPBEXstdDataEmph 3 2 8 7" xfId="50650" xr:uid="{00000000-0005-0000-0000-0000068F0000}"/>
    <cellStyle name="SAPBEXstdDataEmph 3 2 9" xfId="5266" xr:uid="{00000000-0005-0000-0000-0000078F0000}"/>
    <cellStyle name="SAPBEXstdDataEmph 3 2 9 2" xfId="15123" xr:uid="{00000000-0005-0000-0000-0000088F0000}"/>
    <cellStyle name="SAPBEXstdDataEmph 3 2 9 2 2" xfId="38500" xr:uid="{00000000-0005-0000-0000-0000098F0000}"/>
    <cellStyle name="SAPBEXstdDataEmph 3 2 9 2 3" xfId="45418" xr:uid="{00000000-0005-0000-0000-00000A8F0000}"/>
    <cellStyle name="SAPBEXstdDataEmph 3 2 9 2 4" xfId="49339" xr:uid="{00000000-0005-0000-0000-00000B8F0000}"/>
    <cellStyle name="SAPBEXstdDataEmph 3 2 9 3" xfId="22165" xr:uid="{00000000-0005-0000-0000-00000C8F0000}"/>
    <cellStyle name="SAPBEXstdDataEmph 3 2 9 4" xfId="28628" xr:uid="{00000000-0005-0000-0000-00000D8F0000}"/>
    <cellStyle name="SAPBEXstdDataEmph 3 2 9 5" xfId="34834" xr:uid="{00000000-0005-0000-0000-00000E8F0000}"/>
    <cellStyle name="SAPBEXstdDataEmph 3 2 9 6" xfId="41872" xr:uid="{00000000-0005-0000-0000-00000F8F0000}"/>
    <cellStyle name="SAPBEXstdDataEmph 3 2 9 7" xfId="54238" xr:uid="{00000000-0005-0000-0000-0000108F0000}"/>
    <cellStyle name="SAPBEXstdDataEmph 3 20" xfId="8133" xr:uid="{00000000-0005-0000-0000-0000118F0000}"/>
    <cellStyle name="SAPBEXstdDataEmph 3 20 2" xfId="17917" xr:uid="{00000000-0005-0000-0000-0000128F0000}"/>
    <cellStyle name="SAPBEXstdDataEmph 3 20 3" xfId="24862" xr:uid="{00000000-0005-0000-0000-0000138F0000}"/>
    <cellStyle name="SAPBEXstdDataEmph 3 20 4" xfId="31282" xr:uid="{00000000-0005-0000-0000-0000148F0000}"/>
    <cellStyle name="SAPBEXstdDataEmph 3 21" xfId="8238" xr:uid="{00000000-0005-0000-0000-0000158F0000}"/>
    <cellStyle name="SAPBEXstdDataEmph 3 21 2" xfId="18022" xr:uid="{00000000-0005-0000-0000-0000168F0000}"/>
    <cellStyle name="SAPBEXstdDataEmph 3 21 3" xfId="24965" xr:uid="{00000000-0005-0000-0000-0000178F0000}"/>
    <cellStyle name="SAPBEXstdDataEmph 3 21 4" xfId="31384" xr:uid="{00000000-0005-0000-0000-0000188F0000}"/>
    <cellStyle name="SAPBEXstdDataEmph 3 22" xfId="11606" xr:uid="{00000000-0005-0000-0000-0000198F0000}"/>
    <cellStyle name="SAPBEXstdDataEmph 3 22 2" xfId="19065" xr:uid="{00000000-0005-0000-0000-00001A8F0000}"/>
    <cellStyle name="SAPBEXstdDataEmph 3 22 3" xfId="25697" xr:uid="{00000000-0005-0000-0000-00001B8F0000}"/>
    <cellStyle name="SAPBEXstdDataEmph 3 23" xfId="9321" xr:uid="{00000000-0005-0000-0000-00001C8F0000}"/>
    <cellStyle name="SAPBEXstdDataEmph 3 24" xfId="11443" xr:uid="{00000000-0005-0000-0000-00001D8F0000}"/>
    <cellStyle name="SAPBEXstdDataEmph 3 25" xfId="52987" xr:uid="{00000000-0005-0000-0000-00001E8F0000}"/>
    <cellStyle name="SAPBEXstdDataEmph 3 3" xfId="959" xr:uid="{00000000-0005-0000-0000-00001F8F0000}"/>
    <cellStyle name="SAPBEXstdDataEmph 3 3 2" xfId="2767" xr:uid="{00000000-0005-0000-0000-0000208F0000}"/>
    <cellStyle name="SAPBEXstdDataEmph 3 3 2 2" xfId="12995" xr:uid="{00000000-0005-0000-0000-0000218F0000}"/>
    <cellStyle name="SAPBEXstdDataEmph 3 3 2 2 2" xfId="20392" xr:uid="{00000000-0005-0000-0000-0000228F0000}"/>
    <cellStyle name="SAPBEXstdDataEmph 3 3 2 2 3" xfId="26999" xr:uid="{00000000-0005-0000-0000-0000238F0000}"/>
    <cellStyle name="SAPBEXstdDataEmph 3 3 2 3" xfId="10665" xr:uid="{00000000-0005-0000-0000-0000248F0000}"/>
    <cellStyle name="SAPBEXstdDataEmph 3 3 2 4" xfId="18616" xr:uid="{00000000-0005-0000-0000-0000258F0000}"/>
    <cellStyle name="SAPBEXstdDataEmph 3 3 2 5" xfId="13744" xr:uid="{00000000-0005-0000-0000-0000268F0000}"/>
    <cellStyle name="SAPBEXstdDataEmph 3 3 2 6" xfId="37754" xr:uid="{00000000-0005-0000-0000-0000278F0000}"/>
    <cellStyle name="SAPBEXstdDataEmph 3 3 2 7" xfId="44698" xr:uid="{00000000-0005-0000-0000-0000288F0000}"/>
    <cellStyle name="SAPBEXstdDataEmph 3 3 2 8" xfId="48427" xr:uid="{00000000-0005-0000-0000-0000298F0000}"/>
    <cellStyle name="SAPBEXstdDataEmph 3 3 3" xfId="11838" xr:uid="{00000000-0005-0000-0000-00002A8F0000}"/>
    <cellStyle name="SAPBEXstdDataEmph 3 3 3 2" xfId="19297" xr:uid="{00000000-0005-0000-0000-00002B8F0000}"/>
    <cellStyle name="SAPBEXstdDataEmph 3 3 3 3" xfId="25929" xr:uid="{00000000-0005-0000-0000-00002C8F0000}"/>
    <cellStyle name="SAPBEXstdDataEmph 3 3 4" xfId="9659" xr:uid="{00000000-0005-0000-0000-00002D8F0000}"/>
    <cellStyle name="SAPBEXstdDataEmph 3 3 5" xfId="13162" xr:uid="{00000000-0005-0000-0000-00002E8F0000}"/>
    <cellStyle name="SAPBEXstdDataEmph 3 3 6" xfId="34013" xr:uid="{00000000-0005-0000-0000-00002F8F0000}"/>
    <cellStyle name="SAPBEXstdDataEmph 3 3 7" xfId="41147" xr:uid="{00000000-0005-0000-0000-0000308F0000}"/>
    <cellStyle name="SAPBEXstdDataEmph 3 3 8" xfId="50837" xr:uid="{00000000-0005-0000-0000-0000318F0000}"/>
    <cellStyle name="SAPBEXstdDataEmph 3 4" xfId="1234" xr:uid="{00000000-0005-0000-0000-0000328F0000}"/>
    <cellStyle name="SAPBEXstdDataEmph 3 4 2" xfId="10863" xr:uid="{00000000-0005-0000-0000-0000338F0000}"/>
    <cellStyle name="SAPBEXstdDataEmph 3 4 2 2" xfId="9209" xr:uid="{00000000-0005-0000-0000-0000348F0000}"/>
    <cellStyle name="SAPBEXstdDataEmph 3 4 2 3" xfId="37439" xr:uid="{00000000-0005-0000-0000-0000358F0000}"/>
    <cellStyle name="SAPBEXstdDataEmph 3 4 2 4" xfId="44384" xr:uid="{00000000-0005-0000-0000-0000368F0000}"/>
    <cellStyle name="SAPBEXstdDataEmph 3 4 2 5" xfId="53180" xr:uid="{00000000-0005-0000-0000-0000378F0000}"/>
    <cellStyle name="SAPBEXstdDataEmph 3 4 3" xfId="12013" xr:uid="{00000000-0005-0000-0000-0000388F0000}"/>
    <cellStyle name="SAPBEXstdDataEmph 3 4 3 2" xfId="19472" xr:uid="{00000000-0005-0000-0000-0000398F0000}"/>
    <cellStyle name="SAPBEXstdDataEmph 3 4 3 3" xfId="26099" xr:uid="{00000000-0005-0000-0000-00003A8F0000}"/>
    <cellStyle name="SAPBEXstdDataEmph 3 4 4" xfId="9902" xr:uid="{00000000-0005-0000-0000-00003B8F0000}"/>
    <cellStyle name="SAPBEXstdDataEmph 3 4 5" xfId="9492" xr:uid="{00000000-0005-0000-0000-00003C8F0000}"/>
    <cellStyle name="SAPBEXstdDataEmph 3 4 6" xfId="33696" xr:uid="{00000000-0005-0000-0000-00003D8F0000}"/>
    <cellStyle name="SAPBEXstdDataEmph 3 4 7" xfId="40831" xr:uid="{00000000-0005-0000-0000-00003E8F0000}"/>
    <cellStyle name="SAPBEXstdDataEmph 3 4 8" xfId="53853" xr:uid="{00000000-0005-0000-0000-00003F8F0000}"/>
    <cellStyle name="SAPBEXstdDataEmph 3 5" xfId="1244" xr:uid="{00000000-0005-0000-0000-0000408F0000}"/>
    <cellStyle name="SAPBEXstdDataEmph 3 5 2" xfId="10136" xr:uid="{00000000-0005-0000-0000-0000418F0000}"/>
    <cellStyle name="SAPBEXstdDataEmph 3 5 2 2" xfId="13255" xr:uid="{00000000-0005-0000-0000-0000428F0000}"/>
    <cellStyle name="SAPBEXstdDataEmph 3 5 2 3" xfId="38785" xr:uid="{00000000-0005-0000-0000-0000438F0000}"/>
    <cellStyle name="SAPBEXstdDataEmph 3 5 2 4" xfId="45703" xr:uid="{00000000-0005-0000-0000-0000448F0000}"/>
    <cellStyle name="SAPBEXstdDataEmph 3 5 2 5" xfId="48216" xr:uid="{00000000-0005-0000-0000-0000458F0000}"/>
    <cellStyle name="SAPBEXstdDataEmph 3 5 3" xfId="10873" xr:uid="{00000000-0005-0000-0000-0000468F0000}"/>
    <cellStyle name="SAPBEXstdDataEmph 3 5 3 2" xfId="9051" xr:uid="{00000000-0005-0000-0000-0000478F0000}"/>
    <cellStyle name="SAPBEXstdDataEmph 3 5 4" xfId="12023" xr:uid="{00000000-0005-0000-0000-0000488F0000}"/>
    <cellStyle name="SAPBEXstdDataEmph 3 5 4 2" xfId="19482" xr:uid="{00000000-0005-0000-0000-0000498F0000}"/>
    <cellStyle name="SAPBEXstdDataEmph 3 5 4 3" xfId="26109" xr:uid="{00000000-0005-0000-0000-00004A8F0000}"/>
    <cellStyle name="SAPBEXstdDataEmph 3 5 5" xfId="9912" xr:uid="{00000000-0005-0000-0000-00004B8F0000}"/>
    <cellStyle name="SAPBEXstdDataEmph 3 5 6" xfId="11478" xr:uid="{00000000-0005-0000-0000-00004C8F0000}"/>
    <cellStyle name="SAPBEXstdDataEmph 3 5 7" xfId="35120" xr:uid="{00000000-0005-0000-0000-00004D8F0000}"/>
    <cellStyle name="SAPBEXstdDataEmph 3 5 8" xfId="42157" xr:uid="{00000000-0005-0000-0000-00004E8F0000}"/>
    <cellStyle name="SAPBEXstdDataEmph 3 5 9" xfId="53371" xr:uid="{00000000-0005-0000-0000-00004F8F0000}"/>
    <cellStyle name="SAPBEXstdDataEmph 3 6" xfId="1548" xr:uid="{00000000-0005-0000-0000-0000508F0000}"/>
    <cellStyle name="SAPBEXstdDataEmph 3 6 2" xfId="12207" xr:uid="{00000000-0005-0000-0000-0000518F0000}"/>
    <cellStyle name="SAPBEXstdDataEmph 3 6 2 2" xfId="19666" xr:uid="{00000000-0005-0000-0000-0000528F0000}"/>
    <cellStyle name="SAPBEXstdDataEmph 3 6 2 3" xfId="26289" xr:uid="{00000000-0005-0000-0000-0000538F0000}"/>
    <cellStyle name="SAPBEXstdDataEmph 3 6 2 4" xfId="38967" xr:uid="{00000000-0005-0000-0000-0000548F0000}"/>
    <cellStyle name="SAPBEXstdDataEmph 3 6 2 5" xfId="45885" xr:uid="{00000000-0005-0000-0000-0000558F0000}"/>
    <cellStyle name="SAPBEXstdDataEmph 3 6 2 6" xfId="48650" xr:uid="{00000000-0005-0000-0000-0000568F0000}"/>
    <cellStyle name="SAPBEXstdDataEmph 3 6 3" xfId="11100" xr:uid="{00000000-0005-0000-0000-0000578F0000}"/>
    <cellStyle name="SAPBEXstdDataEmph 3 6 4" xfId="18752" xr:uid="{00000000-0005-0000-0000-0000588F0000}"/>
    <cellStyle name="SAPBEXstdDataEmph 3 6 5" xfId="35304" xr:uid="{00000000-0005-0000-0000-0000598F0000}"/>
    <cellStyle name="SAPBEXstdDataEmph 3 6 6" xfId="42339" xr:uid="{00000000-0005-0000-0000-00005A8F0000}"/>
    <cellStyle name="SAPBEXstdDataEmph 3 6 7" xfId="52776" xr:uid="{00000000-0005-0000-0000-00005B8F0000}"/>
    <cellStyle name="SAPBEXstdDataEmph 3 7" xfId="1975" xr:uid="{00000000-0005-0000-0000-00005C8F0000}"/>
    <cellStyle name="SAPBEXstdDataEmph 3 7 2" xfId="12327" xr:uid="{00000000-0005-0000-0000-00005D8F0000}"/>
    <cellStyle name="SAPBEXstdDataEmph 3 7 2 2" xfId="19786" xr:uid="{00000000-0005-0000-0000-00005E8F0000}"/>
    <cellStyle name="SAPBEXstdDataEmph 3 7 2 3" xfId="26409" xr:uid="{00000000-0005-0000-0000-00005F8F0000}"/>
    <cellStyle name="SAPBEXstdDataEmph 3 7 2 4" xfId="39385" xr:uid="{00000000-0005-0000-0000-0000608F0000}"/>
    <cellStyle name="SAPBEXstdDataEmph 3 7 2 5" xfId="46303" xr:uid="{00000000-0005-0000-0000-0000618F0000}"/>
    <cellStyle name="SAPBEXstdDataEmph 3 7 2 6" xfId="49150" xr:uid="{00000000-0005-0000-0000-0000628F0000}"/>
    <cellStyle name="SAPBEXstdDataEmph 3 7 3" xfId="11397" xr:uid="{00000000-0005-0000-0000-0000638F0000}"/>
    <cellStyle name="SAPBEXstdDataEmph 3 7 4" xfId="18930" xr:uid="{00000000-0005-0000-0000-0000648F0000}"/>
    <cellStyle name="SAPBEXstdDataEmph 3 7 5" xfId="35751" xr:uid="{00000000-0005-0000-0000-0000658F0000}"/>
    <cellStyle name="SAPBEXstdDataEmph 3 7 6" xfId="42757" xr:uid="{00000000-0005-0000-0000-0000668F0000}"/>
    <cellStyle name="SAPBEXstdDataEmph 3 7 7" xfId="50879" xr:uid="{00000000-0005-0000-0000-0000678F0000}"/>
    <cellStyle name="SAPBEXstdDataEmph 3 8" xfId="2187" xr:uid="{00000000-0005-0000-0000-0000688F0000}"/>
    <cellStyle name="SAPBEXstdDataEmph 3 8 2" xfId="12451" xr:uid="{00000000-0005-0000-0000-0000698F0000}"/>
    <cellStyle name="SAPBEXstdDataEmph 3 8 2 2" xfId="19907" xr:uid="{00000000-0005-0000-0000-00006A8F0000}"/>
    <cellStyle name="SAPBEXstdDataEmph 3 8 2 3" xfId="26529" xr:uid="{00000000-0005-0000-0000-00006B8F0000}"/>
    <cellStyle name="SAPBEXstdDataEmph 3 8 2 4" xfId="40411" xr:uid="{00000000-0005-0000-0000-00006C8F0000}"/>
    <cellStyle name="SAPBEXstdDataEmph 3 8 2 5" xfId="47329" xr:uid="{00000000-0005-0000-0000-00006D8F0000}"/>
    <cellStyle name="SAPBEXstdDataEmph 3 8 2 6" xfId="48004" xr:uid="{00000000-0005-0000-0000-00006E8F0000}"/>
    <cellStyle name="SAPBEXstdDataEmph 3 8 3" xfId="10383" xr:uid="{00000000-0005-0000-0000-00006F8F0000}"/>
    <cellStyle name="SAPBEXstdDataEmph 3 8 4" xfId="16608" xr:uid="{00000000-0005-0000-0000-0000708F0000}"/>
    <cellStyle name="SAPBEXstdDataEmph 3 8 5" xfId="13086" xr:uid="{00000000-0005-0000-0000-0000718F0000}"/>
    <cellStyle name="SAPBEXstdDataEmph 3 8 6" xfId="36827" xr:uid="{00000000-0005-0000-0000-0000728F0000}"/>
    <cellStyle name="SAPBEXstdDataEmph 3 8 7" xfId="43783" xr:uid="{00000000-0005-0000-0000-0000738F0000}"/>
    <cellStyle name="SAPBEXstdDataEmph 3 8 8" xfId="50700" xr:uid="{00000000-0005-0000-0000-0000748F0000}"/>
    <cellStyle name="SAPBEXstdDataEmph 3 9" xfId="2341" xr:uid="{00000000-0005-0000-0000-0000758F0000}"/>
    <cellStyle name="SAPBEXstdDataEmph 3 9 2" xfId="12594" xr:uid="{00000000-0005-0000-0000-0000768F0000}"/>
    <cellStyle name="SAPBEXstdDataEmph 3 9 3" xfId="20031" xr:uid="{00000000-0005-0000-0000-0000778F0000}"/>
    <cellStyle name="SAPBEXstdDataEmph 3 9 4" xfId="26649" xr:uid="{00000000-0005-0000-0000-0000788F0000}"/>
    <cellStyle name="SAPBEXstdDataEmph 3 9 5" xfId="37081" xr:uid="{00000000-0005-0000-0000-0000798F0000}"/>
    <cellStyle name="SAPBEXstdDataEmph 3 9 6" xfId="44027" xr:uid="{00000000-0005-0000-0000-00007A8F0000}"/>
    <cellStyle name="SAPBEXstdDataEmph 3 9 7" xfId="53712" xr:uid="{00000000-0005-0000-0000-00007B8F0000}"/>
    <cellStyle name="SAPBEXstdDataEmph 4" xfId="380" xr:uid="{00000000-0005-0000-0000-00007C8F0000}"/>
    <cellStyle name="SAPBEXstdDataEmph 4 10" xfId="5453" xr:uid="{00000000-0005-0000-0000-00007D8F0000}"/>
    <cellStyle name="SAPBEXstdDataEmph 4 10 2" xfId="15310" xr:uid="{00000000-0005-0000-0000-00007E8F0000}"/>
    <cellStyle name="SAPBEXstdDataEmph 4 10 2 2" xfId="38621" xr:uid="{00000000-0005-0000-0000-00007F8F0000}"/>
    <cellStyle name="SAPBEXstdDataEmph 4 10 2 3" xfId="45539" xr:uid="{00000000-0005-0000-0000-0000808F0000}"/>
    <cellStyle name="SAPBEXstdDataEmph 4 10 2 4" xfId="49853" xr:uid="{00000000-0005-0000-0000-0000818F0000}"/>
    <cellStyle name="SAPBEXstdDataEmph 4 10 3" xfId="22350" xr:uid="{00000000-0005-0000-0000-0000828F0000}"/>
    <cellStyle name="SAPBEXstdDataEmph 4 10 4" xfId="28812" xr:uid="{00000000-0005-0000-0000-0000838F0000}"/>
    <cellStyle name="SAPBEXstdDataEmph 4 10 5" xfId="34955" xr:uid="{00000000-0005-0000-0000-0000848F0000}"/>
    <cellStyle name="SAPBEXstdDataEmph 4 10 6" xfId="41993" xr:uid="{00000000-0005-0000-0000-0000858F0000}"/>
    <cellStyle name="SAPBEXstdDataEmph 4 10 7" xfId="50517" xr:uid="{00000000-0005-0000-0000-0000868F0000}"/>
    <cellStyle name="SAPBEXstdDataEmph 4 11" xfId="6709" xr:uid="{00000000-0005-0000-0000-0000878F0000}"/>
    <cellStyle name="SAPBEXstdDataEmph 4 11 2" xfId="16552" xr:uid="{00000000-0005-0000-0000-0000888F0000}"/>
    <cellStyle name="SAPBEXstdDataEmph 4 11 2 2" xfId="39079" xr:uid="{00000000-0005-0000-0000-0000898F0000}"/>
    <cellStyle name="SAPBEXstdDataEmph 4 11 2 3" xfId="45997" xr:uid="{00000000-0005-0000-0000-00008A8F0000}"/>
    <cellStyle name="SAPBEXstdDataEmph 4 11 2 4" xfId="48045" xr:uid="{00000000-0005-0000-0000-00008B8F0000}"/>
    <cellStyle name="SAPBEXstdDataEmph 4 11 3" xfId="23555" xr:uid="{00000000-0005-0000-0000-00008C8F0000}"/>
    <cellStyle name="SAPBEXstdDataEmph 4 11 4" xfId="30003" xr:uid="{00000000-0005-0000-0000-00008D8F0000}"/>
    <cellStyle name="SAPBEXstdDataEmph 4 11 5" xfId="35416" xr:uid="{00000000-0005-0000-0000-00008E8F0000}"/>
    <cellStyle name="SAPBEXstdDataEmph 4 11 6" xfId="42451" xr:uid="{00000000-0005-0000-0000-00008F8F0000}"/>
    <cellStyle name="SAPBEXstdDataEmph 4 11 7" xfId="52447" xr:uid="{00000000-0005-0000-0000-0000908F0000}"/>
    <cellStyle name="SAPBEXstdDataEmph 4 12" xfId="6968" xr:uid="{00000000-0005-0000-0000-0000918F0000}"/>
    <cellStyle name="SAPBEXstdDataEmph 4 12 2" xfId="16758" xr:uid="{00000000-0005-0000-0000-0000928F0000}"/>
    <cellStyle name="SAPBEXstdDataEmph 4 12 2 2" xfId="38847" xr:uid="{00000000-0005-0000-0000-0000938F0000}"/>
    <cellStyle name="SAPBEXstdDataEmph 4 12 2 3" xfId="45765" xr:uid="{00000000-0005-0000-0000-0000948F0000}"/>
    <cellStyle name="SAPBEXstdDataEmph 4 12 2 4" xfId="50199" xr:uid="{00000000-0005-0000-0000-0000958F0000}"/>
    <cellStyle name="SAPBEXstdDataEmph 4 12 3" xfId="23726" xr:uid="{00000000-0005-0000-0000-0000968F0000}"/>
    <cellStyle name="SAPBEXstdDataEmph 4 12 4" xfId="30162" xr:uid="{00000000-0005-0000-0000-0000978F0000}"/>
    <cellStyle name="SAPBEXstdDataEmph 4 12 5" xfId="35183" xr:uid="{00000000-0005-0000-0000-0000988F0000}"/>
    <cellStyle name="SAPBEXstdDataEmph 4 12 6" xfId="42219" xr:uid="{00000000-0005-0000-0000-0000998F0000}"/>
    <cellStyle name="SAPBEXstdDataEmph 4 12 7" xfId="50724" xr:uid="{00000000-0005-0000-0000-00009A8F0000}"/>
    <cellStyle name="SAPBEXstdDataEmph 4 13" xfId="5827" xr:uid="{00000000-0005-0000-0000-00009B8F0000}"/>
    <cellStyle name="SAPBEXstdDataEmph 4 13 2" xfId="15680" xr:uid="{00000000-0005-0000-0000-00009C8F0000}"/>
    <cellStyle name="SAPBEXstdDataEmph 4 13 2 2" xfId="39959" xr:uid="{00000000-0005-0000-0000-00009D8F0000}"/>
    <cellStyle name="SAPBEXstdDataEmph 4 13 2 3" xfId="46877" xr:uid="{00000000-0005-0000-0000-00009E8F0000}"/>
    <cellStyle name="SAPBEXstdDataEmph 4 13 2 4" xfId="49896" xr:uid="{00000000-0005-0000-0000-00009F8F0000}"/>
    <cellStyle name="SAPBEXstdDataEmph 4 13 3" xfId="22706" xr:uid="{00000000-0005-0000-0000-0000A08F0000}"/>
    <cellStyle name="SAPBEXstdDataEmph 4 13 4" xfId="29167" xr:uid="{00000000-0005-0000-0000-0000A18F0000}"/>
    <cellStyle name="SAPBEXstdDataEmph 4 13 5" xfId="36348" xr:uid="{00000000-0005-0000-0000-0000A28F0000}"/>
    <cellStyle name="SAPBEXstdDataEmph 4 13 6" xfId="43331" xr:uid="{00000000-0005-0000-0000-0000A38F0000}"/>
    <cellStyle name="SAPBEXstdDataEmph 4 13 7" xfId="52694" xr:uid="{00000000-0005-0000-0000-0000A48F0000}"/>
    <cellStyle name="SAPBEXstdDataEmph 4 14" xfId="5958" xr:uid="{00000000-0005-0000-0000-0000A58F0000}"/>
    <cellStyle name="SAPBEXstdDataEmph 4 14 2" xfId="15810" xr:uid="{00000000-0005-0000-0000-0000A68F0000}"/>
    <cellStyle name="SAPBEXstdDataEmph 4 14 2 2" xfId="40075" xr:uid="{00000000-0005-0000-0000-0000A78F0000}"/>
    <cellStyle name="SAPBEXstdDataEmph 4 14 2 3" xfId="46993" xr:uid="{00000000-0005-0000-0000-0000A88F0000}"/>
    <cellStyle name="SAPBEXstdDataEmph 4 14 2 4" xfId="49225" xr:uid="{00000000-0005-0000-0000-0000A98F0000}"/>
    <cellStyle name="SAPBEXstdDataEmph 4 14 3" xfId="22832" xr:uid="{00000000-0005-0000-0000-0000AA8F0000}"/>
    <cellStyle name="SAPBEXstdDataEmph 4 14 4" xfId="29293" xr:uid="{00000000-0005-0000-0000-0000AB8F0000}"/>
    <cellStyle name="SAPBEXstdDataEmph 4 14 5" xfId="36490" xr:uid="{00000000-0005-0000-0000-0000AC8F0000}"/>
    <cellStyle name="SAPBEXstdDataEmph 4 14 6" xfId="43447" xr:uid="{00000000-0005-0000-0000-0000AD8F0000}"/>
    <cellStyle name="SAPBEXstdDataEmph 4 14 7" xfId="51289" xr:uid="{00000000-0005-0000-0000-0000AE8F0000}"/>
    <cellStyle name="SAPBEXstdDataEmph 4 15" xfId="7250" xr:uid="{00000000-0005-0000-0000-0000AF8F0000}"/>
    <cellStyle name="SAPBEXstdDataEmph 4 15 2" xfId="17039" xr:uid="{00000000-0005-0000-0000-0000B08F0000}"/>
    <cellStyle name="SAPBEXstdDataEmph 4 15 2 2" xfId="39335" xr:uid="{00000000-0005-0000-0000-0000B18F0000}"/>
    <cellStyle name="SAPBEXstdDataEmph 4 15 2 3" xfId="46253" xr:uid="{00000000-0005-0000-0000-0000B28F0000}"/>
    <cellStyle name="SAPBEXstdDataEmph 4 15 2 4" xfId="48893" xr:uid="{00000000-0005-0000-0000-0000B38F0000}"/>
    <cellStyle name="SAPBEXstdDataEmph 4 15 3" xfId="24000" xr:uid="{00000000-0005-0000-0000-0000B48F0000}"/>
    <cellStyle name="SAPBEXstdDataEmph 4 15 4" xfId="30433" xr:uid="{00000000-0005-0000-0000-0000B58F0000}"/>
    <cellStyle name="SAPBEXstdDataEmph 4 15 5" xfId="35701" xr:uid="{00000000-0005-0000-0000-0000B68F0000}"/>
    <cellStyle name="SAPBEXstdDataEmph 4 15 6" xfId="42707" xr:uid="{00000000-0005-0000-0000-0000B78F0000}"/>
    <cellStyle name="SAPBEXstdDataEmph 4 15 7" xfId="53858" xr:uid="{00000000-0005-0000-0000-0000B88F0000}"/>
    <cellStyle name="SAPBEXstdDataEmph 4 16" xfId="7168" xr:uid="{00000000-0005-0000-0000-0000B98F0000}"/>
    <cellStyle name="SAPBEXstdDataEmph 4 16 2" xfId="16958" xr:uid="{00000000-0005-0000-0000-0000BA8F0000}"/>
    <cellStyle name="SAPBEXstdDataEmph 4 16 2 2" xfId="39440" xr:uid="{00000000-0005-0000-0000-0000BB8F0000}"/>
    <cellStyle name="SAPBEXstdDataEmph 4 16 2 3" xfId="46358" xr:uid="{00000000-0005-0000-0000-0000BC8F0000}"/>
    <cellStyle name="SAPBEXstdDataEmph 4 16 2 4" xfId="47789" xr:uid="{00000000-0005-0000-0000-0000BD8F0000}"/>
    <cellStyle name="SAPBEXstdDataEmph 4 16 3" xfId="23921" xr:uid="{00000000-0005-0000-0000-0000BE8F0000}"/>
    <cellStyle name="SAPBEXstdDataEmph 4 16 4" xfId="30355" xr:uid="{00000000-0005-0000-0000-0000BF8F0000}"/>
    <cellStyle name="SAPBEXstdDataEmph 4 16 5" xfId="35808" xr:uid="{00000000-0005-0000-0000-0000C08F0000}"/>
    <cellStyle name="SAPBEXstdDataEmph 4 16 6" xfId="42812" xr:uid="{00000000-0005-0000-0000-0000C18F0000}"/>
    <cellStyle name="SAPBEXstdDataEmph 4 16 7" xfId="51616" xr:uid="{00000000-0005-0000-0000-0000C28F0000}"/>
    <cellStyle name="SAPBEXstdDataEmph 4 17" xfId="6297" xr:uid="{00000000-0005-0000-0000-0000C38F0000}"/>
    <cellStyle name="SAPBEXstdDataEmph 4 17 2" xfId="16142" xr:uid="{00000000-0005-0000-0000-0000C48F0000}"/>
    <cellStyle name="SAPBEXstdDataEmph 4 17 2 2" xfId="40170" xr:uid="{00000000-0005-0000-0000-0000C58F0000}"/>
    <cellStyle name="SAPBEXstdDataEmph 4 17 2 3" xfId="47088" xr:uid="{00000000-0005-0000-0000-0000C68F0000}"/>
    <cellStyle name="SAPBEXstdDataEmph 4 17 2 4" xfId="51671" xr:uid="{00000000-0005-0000-0000-0000C78F0000}"/>
    <cellStyle name="SAPBEXstdDataEmph 4 17 3" xfId="23151" xr:uid="{00000000-0005-0000-0000-0000C88F0000}"/>
    <cellStyle name="SAPBEXstdDataEmph 4 17 4" xfId="29605" xr:uid="{00000000-0005-0000-0000-0000C98F0000}"/>
    <cellStyle name="SAPBEXstdDataEmph 4 17 5" xfId="36585" xr:uid="{00000000-0005-0000-0000-0000CA8F0000}"/>
    <cellStyle name="SAPBEXstdDataEmph 4 17 6" xfId="43542" xr:uid="{00000000-0005-0000-0000-0000CB8F0000}"/>
    <cellStyle name="SAPBEXstdDataEmph 4 17 7" xfId="53453" xr:uid="{00000000-0005-0000-0000-0000CC8F0000}"/>
    <cellStyle name="SAPBEXstdDataEmph 4 18" xfId="6009" xr:uid="{00000000-0005-0000-0000-0000CD8F0000}"/>
    <cellStyle name="SAPBEXstdDataEmph 4 18 2" xfId="15859" xr:uid="{00000000-0005-0000-0000-0000CE8F0000}"/>
    <cellStyle name="SAPBEXstdDataEmph 4 18 2 2" xfId="40273" xr:uid="{00000000-0005-0000-0000-0000CF8F0000}"/>
    <cellStyle name="SAPBEXstdDataEmph 4 18 2 3" xfId="47191" xr:uid="{00000000-0005-0000-0000-0000D08F0000}"/>
    <cellStyle name="SAPBEXstdDataEmph 4 18 2 4" xfId="50016" xr:uid="{00000000-0005-0000-0000-0000D18F0000}"/>
    <cellStyle name="SAPBEXstdDataEmph 4 18 3" xfId="22881" xr:uid="{00000000-0005-0000-0000-0000D28F0000}"/>
    <cellStyle name="SAPBEXstdDataEmph 4 18 4" xfId="29342" xr:uid="{00000000-0005-0000-0000-0000D38F0000}"/>
    <cellStyle name="SAPBEXstdDataEmph 4 18 5" xfId="36688" xr:uid="{00000000-0005-0000-0000-0000D48F0000}"/>
    <cellStyle name="SAPBEXstdDataEmph 4 18 6" xfId="43645" xr:uid="{00000000-0005-0000-0000-0000D58F0000}"/>
    <cellStyle name="SAPBEXstdDataEmph 4 18 7" xfId="51570" xr:uid="{00000000-0005-0000-0000-0000D68F0000}"/>
    <cellStyle name="SAPBEXstdDataEmph 4 19" xfId="6572" xr:uid="{00000000-0005-0000-0000-0000D78F0000}"/>
    <cellStyle name="SAPBEXstdDataEmph 4 19 2" xfId="16415" xr:uid="{00000000-0005-0000-0000-0000D88F0000}"/>
    <cellStyle name="SAPBEXstdDataEmph 4 19 2 2" xfId="40041" xr:uid="{00000000-0005-0000-0000-0000D98F0000}"/>
    <cellStyle name="SAPBEXstdDataEmph 4 19 2 3" xfId="46959" xr:uid="{00000000-0005-0000-0000-0000DA8F0000}"/>
    <cellStyle name="SAPBEXstdDataEmph 4 19 2 4" xfId="49710" xr:uid="{00000000-0005-0000-0000-0000DB8F0000}"/>
    <cellStyle name="SAPBEXstdDataEmph 4 19 3" xfId="23419" xr:uid="{00000000-0005-0000-0000-0000DC8F0000}"/>
    <cellStyle name="SAPBEXstdDataEmph 4 19 4" xfId="29868" xr:uid="{00000000-0005-0000-0000-0000DD8F0000}"/>
    <cellStyle name="SAPBEXstdDataEmph 4 19 5" xfId="36456" xr:uid="{00000000-0005-0000-0000-0000DE8F0000}"/>
    <cellStyle name="SAPBEXstdDataEmph 4 19 6" xfId="43413" xr:uid="{00000000-0005-0000-0000-0000DF8F0000}"/>
    <cellStyle name="SAPBEXstdDataEmph 4 19 7" xfId="54382" xr:uid="{00000000-0005-0000-0000-0000E08F0000}"/>
    <cellStyle name="SAPBEXstdDataEmph 4 2" xfId="2612" xr:uid="{00000000-0005-0000-0000-0000E18F0000}"/>
    <cellStyle name="SAPBEXstdDataEmph 4 2 2" xfId="12847" xr:uid="{00000000-0005-0000-0000-0000E28F0000}"/>
    <cellStyle name="SAPBEXstdDataEmph 4 2 2 2" xfId="20253" xr:uid="{00000000-0005-0000-0000-0000E38F0000}"/>
    <cellStyle name="SAPBEXstdDataEmph 4 2 2 3" xfId="26864" xr:uid="{00000000-0005-0000-0000-0000E48F0000}"/>
    <cellStyle name="SAPBEXstdDataEmph 4 2 2 4" xfId="37400" xr:uid="{00000000-0005-0000-0000-0000E58F0000}"/>
    <cellStyle name="SAPBEXstdDataEmph 4 2 2 5" xfId="44345" xr:uid="{00000000-0005-0000-0000-0000E68F0000}"/>
    <cellStyle name="SAPBEXstdDataEmph 4 2 2 6" xfId="50834" xr:uid="{00000000-0005-0000-0000-0000E78F0000}"/>
    <cellStyle name="SAPBEXstdDataEmph 4 2 3" xfId="10308" xr:uid="{00000000-0005-0000-0000-0000E88F0000}"/>
    <cellStyle name="SAPBEXstdDataEmph 4 2 4" xfId="9725" xr:uid="{00000000-0005-0000-0000-0000E98F0000}"/>
    <cellStyle name="SAPBEXstdDataEmph 4 2 5" xfId="16114" xr:uid="{00000000-0005-0000-0000-0000EA8F0000}"/>
    <cellStyle name="SAPBEXstdDataEmph 4 2 6" xfId="33657" xr:uid="{00000000-0005-0000-0000-0000EB8F0000}"/>
    <cellStyle name="SAPBEXstdDataEmph 4 2 7" xfId="40792" xr:uid="{00000000-0005-0000-0000-0000EC8F0000}"/>
    <cellStyle name="SAPBEXstdDataEmph 4 2 8" xfId="54169" xr:uid="{00000000-0005-0000-0000-0000ED8F0000}"/>
    <cellStyle name="SAPBEXstdDataEmph 4 20" xfId="7390" xr:uid="{00000000-0005-0000-0000-0000EE8F0000}"/>
    <cellStyle name="SAPBEXstdDataEmph 4 20 2" xfId="17176" xr:uid="{00000000-0005-0000-0000-0000EF8F0000}"/>
    <cellStyle name="SAPBEXstdDataEmph 4 20 2 2" xfId="39413" xr:uid="{00000000-0005-0000-0000-0000F08F0000}"/>
    <cellStyle name="SAPBEXstdDataEmph 4 20 2 3" xfId="46331" xr:uid="{00000000-0005-0000-0000-0000F18F0000}"/>
    <cellStyle name="SAPBEXstdDataEmph 4 20 2 4" xfId="47655" xr:uid="{00000000-0005-0000-0000-0000F28F0000}"/>
    <cellStyle name="SAPBEXstdDataEmph 4 20 3" xfId="24138" xr:uid="{00000000-0005-0000-0000-0000F38F0000}"/>
    <cellStyle name="SAPBEXstdDataEmph 4 20 4" xfId="30566" xr:uid="{00000000-0005-0000-0000-0000F48F0000}"/>
    <cellStyle name="SAPBEXstdDataEmph 4 20 5" xfId="35780" xr:uid="{00000000-0005-0000-0000-0000F58F0000}"/>
    <cellStyle name="SAPBEXstdDataEmph 4 20 6" xfId="42785" xr:uid="{00000000-0005-0000-0000-0000F68F0000}"/>
    <cellStyle name="SAPBEXstdDataEmph 4 20 7" xfId="53520" xr:uid="{00000000-0005-0000-0000-0000F78F0000}"/>
    <cellStyle name="SAPBEXstdDataEmph 4 21" xfId="7510" xr:uid="{00000000-0005-0000-0000-0000F88F0000}"/>
    <cellStyle name="SAPBEXstdDataEmph 4 21 2" xfId="17295" xr:uid="{00000000-0005-0000-0000-0000F98F0000}"/>
    <cellStyle name="SAPBEXstdDataEmph 4 21 2 2" xfId="40530" xr:uid="{00000000-0005-0000-0000-0000FA8F0000}"/>
    <cellStyle name="SAPBEXstdDataEmph 4 21 2 3" xfId="47448" xr:uid="{00000000-0005-0000-0000-0000FB8F0000}"/>
    <cellStyle name="SAPBEXstdDataEmph 4 21 2 4" xfId="47545" xr:uid="{00000000-0005-0000-0000-0000FC8F0000}"/>
    <cellStyle name="SAPBEXstdDataEmph 4 21 3" xfId="24257" xr:uid="{00000000-0005-0000-0000-0000FD8F0000}"/>
    <cellStyle name="SAPBEXstdDataEmph 4 21 4" xfId="30685" xr:uid="{00000000-0005-0000-0000-0000FE8F0000}"/>
    <cellStyle name="SAPBEXstdDataEmph 4 21 5" xfId="36946" xr:uid="{00000000-0005-0000-0000-0000FF8F0000}"/>
    <cellStyle name="SAPBEXstdDataEmph 4 21 6" xfId="43902" xr:uid="{00000000-0005-0000-0000-000000900000}"/>
    <cellStyle name="SAPBEXstdDataEmph 4 21 7" xfId="52584" xr:uid="{00000000-0005-0000-0000-000001900000}"/>
    <cellStyle name="SAPBEXstdDataEmph 4 22" xfId="7617" xr:uid="{00000000-0005-0000-0000-000002900000}"/>
    <cellStyle name="SAPBEXstdDataEmph 4 22 2" xfId="17402" xr:uid="{00000000-0005-0000-0000-000003900000}"/>
    <cellStyle name="SAPBEXstdDataEmph 4 22 3" xfId="24362" xr:uid="{00000000-0005-0000-0000-000004900000}"/>
    <cellStyle name="SAPBEXstdDataEmph 4 22 4" xfId="30790" xr:uid="{00000000-0005-0000-0000-000005900000}"/>
    <cellStyle name="SAPBEXstdDataEmph 4 22 5" xfId="37200" xr:uid="{00000000-0005-0000-0000-000006900000}"/>
    <cellStyle name="SAPBEXstdDataEmph 4 22 6" xfId="44146" xr:uid="{00000000-0005-0000-0000-000007900000}"/>
    <cellStyle name="SAPBEXstdDataEmph 4 22 7" xfId="52313" xr:uid="{00000000-0005-0000-0000-000008900000}"/>
    <cellStyle name="SAPBEXstdDataEmph 4 23" xfId="8537" xr:uid="{00000000-0005-0000-0000-000009900000}"/>
    <cellStyle name="SAPBEXstdDataEmph 4 23 2" xfId="18321" xr:uid="{00000000-0005-0000-0000-00000A900000}"/>
    <cellStyle name="SAPBEXstdDataEmph 4 23 3" xfId="25257" xr:uid="{00000000-0005-0000-0000-00000B900000}"/>
    <cellStyle name="SAPBEXstdDataEmph 4 23 4" xfId="31670" xr:uid="{00000000-0005-0000-0000-00000C900000}"/>
    <cellStyle name="SAPBEXstdDataEmph 4 24" xfId="7689" xr:uid="{00000000-0005-0000-0000-00000D900000}"/>
    <cellStyle name="SAPBEXstdDataEmph 4 24 2" xfId="17474" xr:uid="{00000000-0005-0000-0000-00000E900000}"/>
    <cellStyle name="SAPBEXstdDataEmph 4 24 3" xfId="24431" xr:uid="{00000000-0005-0000-0000-00000F900000}"/>
    <cellStyle name="SAPBEXstdDataEmph 4 24 4" xfId="30857" xr:uid="{00000000-0005-0000-0000-000010900000}"/>
    <cellStyle name="SAPBEXstdDataEmph 4 25" xfId="8336" xr:uid="{00000000-0005-0000-0000-000011900000}"/>
    <cellStyle name="SAPBEXstdDataEmph 4 25 2" xfId="18120" xr:uid="{00000000-0005-0000-0000-000012900000}"/>
    <cellStyle name="SAPBEXstdDataEmph 4 25 3" xfId="25060" xr:uid="{00000000-0005-0000-0000-000013900000}"/>
    <cellStyle name="SAPBEXstdDataEmph 4 25 4" xfId="31476" xr:uid="{00000000-0005-0000-0000-000014900000}"/>
    <cellStyle name="SAPBEXstdDataEmph 4 26" xfId="7792" xr:uid="{00000000-0005-0000-0000-000015900000}"/>
    <cellStyle name="SAPBEXstdDataEmph 4 26 2" xfId="17577" xr:uid="{00000000-0005-0000-0000-000016900000}"/>
    <cellStyle name="SAPBEXstdDataEmph 4 26 3" xfId="24532" xr:uid="{00000000-0005-0000-0000-000017900000}"/>
    <cellStyle name="SAPBEXstdDataEmph 4 26 4" xfId="30957" xr:uid="{00000000-0005-0000-0000-000018900000}"/>
    <cellStyle name="SAPBEXstdDataEmph 4 27" xfId="8499" xr:uid="{00000000-0005-0000-0000-000019900000}"/>
    <cellStyle name="SAPBEXstdDataEmph 4 27 2" xfId="18283" xr:uid="{00000000-0005-0000-0000-00001A900000}"/>
    <cellStyle name="SAPBEXstdDataEmph 4 27 3" xfId="25219" xr:uid="{00000000-0005-0000-0000-00001B900000}"/>
    <cellStyle name="SAPBEXstdDataEmph 4 27 4" xfId="31632" xr:uid="{00000000-0005-0000-0000-00001C900000}"/>
    <cellStyle name="SAPBEXstdDataEmph 4 28" xfId="8203" xr:uid="{00000000-0005-0000-0000-00001D900000}"/>
    <cellStyle name="SAPBEXstdDataEmph 4 28 2" xfId="17987" xr:uid="{00000000-0005-0000-0000-00001E900000}"/>
    <cellStyle name="SAPBEXstdDataEmph 4 28 3" xfId="24931" xr:uid="{00000000-0005-0000-0000-00001F900000}"/>
    <cellStyle name="SAPBEXstdDataEmph 4 28 4" xfId="31350" xr:uid="{00000000-0005-0000-0000-000020900000}"/>
    <cellStyle name="SAPBEXstdDataEmph 4 29" xfId="8594" xr:uid="{00000000-0005-0000-0000-000021900000}"/>
    <cellStyle name="SAPBEXstdDataEmph 4 29 2" xfId="18378" xr:uid="{00000000-0005-0000-0000-000022900000}"/>
    <cellStyle name="SAPBEXstdDataEmph 4 29 3" xfId="25313" xr:uid="{00000000-0005-0000-0000-000023900000}"/>
    <cellStyle name="SAPBEXstdDataEmph 4 29 4" xfId="31726" xr:uid="{00000000-0005-0000-0000-000024900000}"/>
    <cellStyle name="SAPBEXstdDataEmph 4 3" xfId="3903" xr:uid="{00000000-0005-0000-0000-000025900000}"/>
    <cellStyle name="SAPBEXstdDataEmph 4 3 2" xfId="13790" xr:uid="{00000000-0005-0000-0000-000026900000}"/>
    <cellStyle name="SAPBEXstdDataEmph 4 3 2 2" xfId="38150" xr:uid="{00000000-0005-0000-0000-000027900000}"/>
    <cellStyle name="SAPBEXstdDataEmph 4 3 2 3" xfId="45074" xr:uid="{00000000-0005-0000-0000-000028900000}"/>
    <cellStyle name="SAPBEXstdDataEmph 4 3 2 4" xfId="51524" xr:uid="{00000000-0005-0000-0000-000029900000}"/>
    <cellStyle name="SAPBEXstdDataEmph 4 3 3" xfId="20899" xr:uid="{00000000-0005-0000-0000-00002A900000}"/>
    <cellStyle name="SAPBEXstdDataEmph 4 3 4" xfId="27395" xr:uid="{00000000-0005-0000-0000-00002B900000}"/>
    <cellStyle name="SAPBEXstdDataEmph 4 3 5" xfId="34484" xr:uid="{00000000-0005-0000-0000-00002C900000}"/>
    <cellStyle name="SAPBEXstdDataEmph 4 3 6" xfId="41528" xr:uid="{00000000-0005-0000-0000-00002D900000}"/>
    <cellStyle name="SAPBEXstdDataEmph 4 3 7" xfId="50952" xr:uid="{00000000-0005-0000-0000-00002E900000}"/>
    <cellStyle name="SAPBEXstdDataEmph 4 30" xfId="11542" xr:uid="{00000000-0005-0000-0000-00002F900000}"/>
    <cellStyle name="SAPBEXstdDataEmph 4 30 2" xfId="19001" xr:uid="{00000000-0005-0000-0000-000030900000}"/>
    <cellStyle name="SAPBEXstdDataEmph 4 30 3" xfId="25633" xr:uid="{00000000-0005-0000-0000-000031900000}"/>
    <cellStyle name="SAPBEXstdDataEmph 4 31" xfId="9193" xr:uid="{00000000-0005-0000-0000-000032900000}"/>
    <cellStyle name="SAPBEXstdDataEmph 4 32" xfId="14009" xr:uid="{00000000-0005-0000-0000-000033900000}"/>
    <cellStyle name="SAPBEXstdDataEmph 4 33" xfId="32247" xr:uid="{00000000-0005-0000-0000-000034900000}"/>
    <cellStyle name="SAPBEXstdDataEmph 4 34" xfId="32882" xr:uid="{00000000-0005-0000-0000-000035900000}"/>
    <cellStyle name="SAPBEXstdDataEmph 4 35" xfId="50242" xr:uid="{00000000-0005-0000-0000-000036900000}"/>
    <cellStyle name="SAPBEXstdDataEmph 4 4" xfId="4082" xr:uid="{00000000-0005-0000-0000-000037900000}"/>
    <cellStyle name="SAPBEXstdDataEmph 4 4 2" xfId="13969" xr:uid="{00000000-0005-0000-0000-000038900000}"/>
    <cellStyle name="SAPBEXstdDataEmph 4 4 2 2" xfId="38215" xr:uid="{00000000-0005-0000-0000-000039900000}"/>
    <cellStyle name="SAPBEXstdDataEmph 4 4 2 3" xfId="45136" xr:uid="{00000000-0005-0000-0000-00003A900000}"/>
    <cellStyle name="SAPBEXstdDataEmph 4 4 2 4" xfId="47802" xr:uid="{00000000-0005-0000-0000-00003B900000}"/>
    <cellStyle name="SAPBEXstdDataEmph 4 4 3" xfId="21065" xr:uid="{00000000-0005-0000-0000-00003C900000}"/>
    <cellStyle name="SAPBEXstdDataEmph 4 4 4" xfId="27556" xr:uid="{00000000-0005-0000-0000-00003D900000}"/>
    <cellStyle name="SAPBEXstdDataEmph 4 4 5" xfId="34549" xr:uid="{00000000-0005-0000-0000-00003E900000}"/>
    <cellStyle name="SAPBEXstdDataEmph 4 4 6" xfId="41590" xr:uid="{00000000-0005-0000-0000-00003F900000}"/>
    <cellStyle name="SAPBEXstdDataEmph 4 4 7" xfId="54133" xr:uid="{00000000-0005-0000-0000-000040900000}"/>
    <cellStyle name="SAPBEXstdDataEmph 4 5" xfId="5075" xr:uid="{00000000-0005-0000-0000-000041900000}"/>
    <cellStyle name="SAPBEXstdDataEmph 4 5 2" xfId="14932" xr:uid="{00000000-0005-0000-0000-000042900000}"/>
    <cellStyle name="SAPBEXstdDataEmph 4 5 2 2" xfId="37926" xr:uid="{00000000-0005-0000-0000-000043900000}"/>
    <cellStyle name="SAPBEXstdDataEmph 4 5 2 3" xfId="44865" xr:uid="{00000000-0005-0000-0000-000044900000}"/>
    <cellStyle name="SAPBEXstdDataEmph 4 5 2 4" xfId="50782" xr:uid="{00000000-0005-0000-0000-000045900000}"/>
    <cellStyle name="SAPBEXstdDataEmph 4 5 3" xfId="21977" xr:uid="{00000000-0005-0000-0000-000046900000}"/>
    <cellStyle name="SAPBEXstdDataEmph 4 5 4" xfId="28440" xr:uid="{00000000-0005-0000-0000-000047900000}"/>
    <cellStyle name="SAPBEXstdDataEmph 4 5 5" xfId="34184" xr:uid="{00000000-0005-0000-0000-000048900000}"/>
    <cellStyle name="SAPBEXstdDataEmph 4 5 6" xfId="41315" xr:uid="{00000000-0005-0000-0000-000049900000}"/>
    <cellStyle name="SAPBEXstdDataEmph 4 5 7" xfId="51913" xr:uid="{00000000-0005-0000-0000-00004A900000}"/>
    <cellStyle name="SAPBEXstdDataEmph 4 6" xfId="5205" xr:uid="{00000000-0005-0000-0000-00004B900000}"/>
    <cellStyle name="SAPBEXstdDataEmph 4 6 2" xfId="15062" xr:uid="{00000000-0005-0000-0000-00004C900000}"/>
    <cellStyle name="SAPBEXstdDataEmph 4 6 2 2" xfId="38294" xr:uid="{00000000-0005-0000-0000-00004D900000}"/>
    <cellStyle name="SAPBEXstdDataEmph 4 6 2 3" xfId="45212" xr:uid="{00000000-0005-0000-0000-00004E900000}"/>
    <cellStyle name="SAPBEXstdDataEmph 4 6 2 4" xfId="49170" xr:uid="{00000000-0005-0000-0000-00004F900000}"/>
    <cellStyle name="SAPBEXstdDataEmph 4 6 3" xfId="22104" xr:uid="{00000000-0005-0000-0000-000050900000}"/>
    <cellStyle name="SAPBEXstdDataEmph 4 6 4" xfId="28567" xr:uid="{00000000-0005-0000-0000-000051900000}"/>
    <cellStyle name="SAPBEXstdDataEmph 4 6 5" xfId="34628" xr:uid="{00000000-0005-0000-0000-000052900000}"/>
    <cellStyle name="SAPBEXstdDataEmph 4 6 6" xfId="41666" xr:uid="{00000000-0005-0000-0000-000053900000}"/>
    <cellStyle name="SAPBEXstdDataEmph 4 6 7" xfId="51718" xr:uid="{00000000-0005-0000-0000-000054900000}"/>
    <cellStyle name="SAPBEXstdDataEmph 4 7" xfId="4790" xr:uid="{00000000-0005-0000-0000-000055900000}"/>
    <cellStyle name="SAPBEXstdDataEmph 4 7 2" xfId="14652" xr:uid="{00000000-0005-0000-0000-000056900000}"/>
    <cellStyle name="SAPBEXstdDataEmph 4 7 2 2" xfId="37846" xr:uid="{00000000-0005-0000-0000-000057900000}"/>
    <cellStyle name="SAPBEXstdDataEmph 4 7 2 3" xfId="44786" xr:uid="{00000000-0005-0000-0000-000058900000}"/>
    <cellStyle name="SAPBEXstdDataEmph 4 7 2 4" xfId="49284" xr:uid="{00000000-0005-0000-0000-000059900000}"/>
    <cellStyle name="SAPBEXstdDataEmph 4 7 3" xfId="21701" xr:uid="{00000000-0005-0000-0000-00005A900000}"/>
    <cellStyle name="SAPBEXstdDataEmph 4 7 4" xfId="28170" xr:uid="{00000000-0005-0000-0000-00005B900000}"/>
    <cellStyle name="SAPBEXstdDataEmph 4 7 5" xfId="34103" xr:uid="{00000000-0005-0000-0000-00005C900000}"/>
    <cellStyle name="SAPBEXstdDataEmph 4 7 6" xfId="41235" xr:uid="{00000000-0005-0000-0000-00005D900000}"/>
    <cellStyle name="SAPBEXstdDataEmph 4 7 7" xfId="51022" xr:uid="{00000000-0005-0000-0000-00005E900000}"/>
    <cellStyle name="SAPBEXstdDataEmph 4 8" xfId="4885" xr:uid="{00000000-0005-0000-0000-00005F900000}"/>
    <cellStyle name="SAPBEXstdDataEmph 4 8 2" xfId="14747" xr:uid="{00000000-0005-0000-0000-000060900000}"/>
    <cellStyle name="SAPBEXstdDataEmph 4 8 2 2" xfId="38427" xr:uid="{00000000-0005-0000-0000-000061900000}"/>
    <cellStyle name="SAPBEXstdDataEmph 4 8 2 3" xfId="45345" xr:uid="{00000000-0005-0000-0000-000062900000}"/>
    <cellStyle name="SAPBEXstdDataEmph 4 8 2 4" xfId="50250" xr:uid="{00000000-0005-0000-0000-000063900000}"/>
    <cellStyle name="SAPBEXstdDataEmph 4 8 3" xfId="21795" xr:uid="{00000000-0005-0000-0000-000064900000}"/>
    <cellStyle name="SAPBEXstdDataEmph 4 8 4" xfId="28261" xr:uid="{00000000-0005-0000-0000-000065900000}"/>
    <cellStyle name="SAPBEXstdDataEmph 4 8 5" xfId="34761" xr:uid="{00000000-0005-0000-0000-000066900000}"/>
    <cellStyle name="SAPBEXstdDataEmph 4 8 6" xfId="41799" xr:uid="{00000000-0005-0000-0000-000067900000}"/>
    <cellStyle name="SAPBEXstdDataEmph 4 8 7" xfId="50691" xr:uid="{00000000-0005-0000-0000-000068900000}"/>
    <cellStyle name="SAPBEXstdDataEmph 4 9" xfId="4564" xr:uid="{00000000-0005-0000-0000-000069900000}"/>
    <cellStyle name="SAPBEXstdDataEmph 4 9 2" xfId="14426" xr:uid="{00000000-0005-0000-0000-00006A900000}"/>
    <cellStyle name="SAPBEXstdDataEmph 4 9 2 2" xfId="38502" xr:uid="{00000000-0005-0000-0000-00006B900000}"/>
    <cellStyle name="SAPBEXstdDataEmph 4 9 2 3" xfId="45420" xr:uid="{00000000-0005-0000-0000-00006C900000}"/>
    <cellStyle name="SAPBEXstdDataEmph 4 9 2 4" xfId="48555" xr:uid="{00000000-0005-0000-0000-00006D900000}"/>
    <cellStyle name="SAPBEXstdDataEmph 4 9 3" xfId="21482" xr:uid="{00000000-0005-0000-0000-00006E900000}"/>
    <cellStyle name="SAPBEXstdDataEmph 4 9 4" xfId="27953" xr:uid="{00000000-0005-0000-0000-00006F900000}"/>
    <cellStyle name="SAPBEXstdDataEmph 4 9 5" xfId="34836" xr:uid="{00000000-0005-0000-0000-000070900000}"/>
    <cellStyle name="SAPBEXstdDataEmph 4 9 6" xfId="41874" xr:uid="{00000000-0005-0000-0000-000071900000}"/>
    <cellStyle name="SAPBEXstdDataEmph 4 9 7" xfId="53798" xr:uid="{00000000-0005-0000-0000-000072900000}"/>
    <cellStyle name="SAPBEXstdDataEmph 5" xfId="632" xr:uid="{00000000-0005-0000-0000-000073900000}"/>
    <cellStyle name="SAPBEXstdDataEmph 5 2" xfId="2813" xr:uid="{00000000-0005-0000-0000-000074900000}"/>
    <cellStyle name="SAPBEXstdDataEmph 5 2 2" xfId="13040" xr:uid="{00000000-0005-0000-0000-000075900000}"/>
    <cellStyle name="SAPBEXstdDataEmph 5 2 2 2" xfId="20436" xr:uid="{00000000-0005-0000-0000-000076900000}"/>
    <cellStyle name="SAPBEXstdDataEmph 5 2 2 3" xfId="27043" xr:uid="{00000000-0005-0000-0000-000077900000}"/>
    <cellStyle name="SAPBEXstdDataEmph 5 2 3" xfId="10451" xr:uid="{00000000-0005-0000-0000-000078900000}"/>
    <cellStyle name="SAPBEXstdDataEmph 5 2 4" xfId="13146" xr:uid="{00000000-0005-0000-0000-000079900000}"/>
    <cellStyle name="SAPBEXstdDataEmph 5 2 5" xfId="20484" xr:uid="{00000000-0005-0000-0000-00007A900000}"/>
    <cellStyle name="SAPBEXstdDataEmph 5 2 6" xfId="37758" xr:uid="{00000000-0005-0000-0000-00007B900000}"/>
    <cellStyle name="SAPBEXstdDataEmph 5 2 7" xfId="44701" xr:uid="{00000000-0005-0000-0000-00007C900000}"/>
    <cellStyle name="SAPBEXstdDataEmph 5 2 8" xfId="48430" xr:uid="{00000000-0005-0000-0000-00007D900000}"/>
    <cellStyle name="SAPBEXstdDataEmph 5 3" xfId="11654" xr:uid="{00000000-0005-0000-0000-00007E900000}"/>
    <cellStyle name="SAPBEXstdDataEmph 5 3 2" xfId="19113" xr:uid="{00000000-0005-0000-0000-00007F900000}"/>
    <cellStyle name="SAPBEXstdDataEmph 5 3 3" xfId="25745" xr:uid="{00000000-0005-0000-0000-000080900000}"/>
    <cellStyle name="SAPBEXstdDataEmph 5 4" xfId="9385" xr:uid="{00000000-0005-0000-0000-000081900000}"/>
    <cellStyle name="SAPBEXstdDataEmph 5 5" xfId="13640" xr:uid="{00000000-0005-0000-0000-000082900000}"/>
    <cellStyle name="SAPBEXstdDataEmph 5 6" xfId="34017" xr:uid="{00000000-0005-0000-0000-000083900000}"/>
    <cellStyle name="SAPBEXstdDataEmph 5 7" xfId="41150" xr:uid="{00000000-0005-0000-0000-000084900000}"/>
    <cellStyle name="SAPBEXstdDataEmph 5 8" xfId="52113" xr:uid="{00000000-0005-0000-0000-000085900000}"/>
    <cellStyle name="SAPBEXstdDataEmph 6" xfId="895" xr:uid="{00000000-0005-0000-0000-000086900000}"/>
    <cellStyle name="SAPBEXstdDataEmph 6 2" xfId="10601" xr:uid="{00000000-0005-0000-0000-000087900000}"/>
    <cellStyle name="SAPBEXstdDataEmph 6 2 2" xfId="11296" xr:uid="{00000000-0005-0000-0000-000088900000}"/>
    <cellStyle name="SAPBEXstdDataEmph 6 2 3" xfId="20477" xr:uid="{00000000-0005-0000-0000-000089900000}"/>
    <cellStyle name="SAPBEXstdDataEmph 6 2 4" xfId="37946" xr:uid="{00000000-0005-0000-0000-00008A900000}"/>
    <cellStyle name="SAPBEXstdDataEmph 6 2 5" xfId="44884" xr:uid="{00000000-0005-0000-0000-00008B900000}"/>
    <cellStyle name="SAPBEXstdDataEmph 6 2 6" xfId="51993" xr:uid="{00000000-0005-0000-0000-00008C900000}"/>
    <cellStyle name="SAPBEXstdDataEmph 6 3" xfId="11774" xr:uid="{00000000-0005-0000-0000-00008D900000}"/>
    <cellStyle name="SAPBEXstdDataEmph 6 3 2" xfId="19233" xr:uid="{00000000-0005-0000-0000-00008E900000}"/>
    <cellStyle name="SAPBEXstdDataEmph 6 3 3" xfId="25865" xr:uid="{00000000-0005-0000-0000-00008F900000}"/>
    <cellStyle name="SAPBEXstdDataEmph 6 4" xfId="9595" xr:uid="{00000000-0005-0000-0000-000090900000}"/>
    <cellStyle name="SAPBEXstdDataEmph 6 5" xfId="13156" xr:uid="{00000000-0005-0000-0000-000091900000}"/>
    <cellStyle name="SAPBEXstdDataEmph 6 6" xfId="34204" xr:uid="{00000000-0005-0000-0000-000092900000}"/>
    <cellStyle name="SAPBEXstdDataEmph 6 7" xfId="41334" xr:uid="{00000000-0005-0000-0000-000093900000}"/>
    <cellStyle name="SAPBEXstdDataEmph 6 8" xfId="53734" xr:uid="{00000000-0005-0000-0000-000094900000}"/>
    <cellStyle name="SAPBEXstdDataEmph 7" xfId="1145" xr:uid="{00000000-0005-0000-0000-000095900000}"/>
    <cellStyle name="SAPBEXstdDataEmph 7 2" xfId="10775" xr:uid="{00000000-0005-0000-0000-000096900000}"/>
    <cellStyle name="SAPBEXstdDataEmph 7 2 2" xfId="9231" xr:uid="{00000000-0005-0000-0000-000097900000}"/>
    <cellStyle name="SAPBEXstdDataEmph 7 2 3" xfId="38708" xr:uid="{00000000-0005-0000-0000-000098900000}"/>
    <cellStyle name="SAPBEXstdDataEmph 7 2 4" xfId="45626" xr:uid="{00000000-0005-0000-0000-000099900000}"/>
    <cellStyle name="SAPBEXstdDataEmph 7 2 5" xfId="47891" xr:uid="{00000000-0005-0000-0000-00009A900000}"/>
    <cellStyle name="SAPBEXstdDataEmph 7 3" xfId="11930" xr:uid="{00000000-0005-0000-0000-00009B900000}"/>
    <cellStyle name="SAPBEXstdDataEmph 7 3 2" xfId="19389" xr:uid="{00000000-0005-0000-0000-00009C900000}"/>
    <cellStyle name="SAPBEXstdDataEmph 7 3 3" xfId="26017" xr:uid="{00000000-0005-0000-0000-00009D900000}"/>
    <cellStyle name="SAPBEXstdDataEmph 7 4" xfId="9813" xr:uid="{00000000-0005-0000-0000-00009E900000}"/>
    <cellStyle name="SAPBEXstdDataEmph 7 5" xfId="13299" xr:uid="{00000000-0005-0000-0000-00009F900000}"/>
    <cellStyle name="SAPBEXstdDataEmph 7 6" xfId="35043" xr:uid="{00000000-0005-0000-0000-0000A0900000}"/>
    <cellStyle name="SAPBEXstdDataEmph 7 7" xfId="42080" xr:uid="{00000000-0005-0000-0000-0000A1900000}"/>
    <cellStyle name="SAPBEXstdDataEmph 7 8" xfId="52020" xr:uid="{00000000-0005-0000-0000-0000A2900000}"/>
    <cellStyle name="SAPBEXstdDataEmph 8" xfId="1273" xr:uid="{00000000-0005-0000-0000-0000A3900000}"/>
    <cellStyle name="SAPBEXstdDataEmph 8 2" xfId="10147" xr:uid="{00000000-0005-0000-0000-0000A4900000}"/>
    <cellStyle name="SAPBEXstdDataEmph 8 2 2" xfId="13082" xr:uid="{00000000-0005-0000-0000-0000A5900000}"/>
    <cellStyle name="SAPBEXstdDataEmph 8 2 3" xfId="38873" xr:uid="{00000000-0005-0000-0000-0000A6900000}"/>
    <cellStyle name="SAPBEXstdDataEmph 8 2 4" xfId="45791" xr:uid="{00000000-0005-0000-0000-0000A7900000}"/>
    <cellStyle name="SAPBEXstdDataEmph 8 2 5" xfId="48117" xr:uid="{00000000-0005-0000-0000-0000A8900000}"/>
    <cellStyle name="SAPBEXstdDataEmph 8 3" xfId="10900" xr:uid="{00000000-0005-0000-0000-0000A9900000}"/>
    <cellStyle name="SAPBEXstdDataEmph 8 3 2" xfId="9033" xr:uid="{00000000-0005-0000-0000-0000AA900000}"/>
    <cellStyle name="SAPBEXstdDataEmph 8 4" xfId="12048" xr:uid="{00000000-0005-0000-0000-0000AB900000}"/>
    <cellStyle name="SAPBEXstdDataEmph 8 4 2" xfId="19507" xr:uid="{00000000-0005-0000-0000-0000AC900000}"/>
    <cellStyle name="SAPBEXstdDataEmph 8 4 3" xfId="26132" xr:uid="{00000000-0005-0000-0000-0000AD900000}"/>
    <cellStyle name="SAPBEXstdDataEmph 8 5" xfId="9940" xr:uid="{00000000-0005-0000-0000-0000AE900000}"/>
    <cellStyle name="SAPBEXstdDataEmph 8 6" xfId="13084" xr:uid="{00000000-0005-0000-0000-0000AF900000}"/>
    <cellStyle name="SAPBEXstdDataEmph 8 7" xfId="35209" xr:uid="{00000000-0005-0000-0000-0000B0900000}"/>
    <cellStyle name="SAPBEXstdDataEmph 8 8" xfId="42245" xr:uid="{00000000-0005-0000-0000-0000B1900000}"/>
    <cellStyle name="SAPBEXstdDataEmph 8 9" xfId="53641" xr:uid="{00000000-0005-0000-0000-0000B2900000}"/>
    <cellStyle name="SAPBEXstdDataEmph 9" xfId="1482" xr:uid="{00000000-0005-0000-0000-0000B3900000}"/>
    <cellStyle name="SAPBEXstdDataEmph 9 2" xfId="12143" xr:uid="{00000000-0005-0000-0000-0000B4900000}"/>
    <cellStyle name="SAPBEXstdDataEmph 9 2 2" xfId="19602" xr:uid="{00000000-0005-0000-0000-0000B5900000}"/>
    <cellStyle name="SAPBEXstdDataEmph 9 2 3" xfId="26225" xr:uid="{00000000-0005-0000-0000-0000B6900000}"/>
    <cellStyle name="SAPBEXstdDataEmph 9 2 4" xfId="39279" xr:uid="{00000000-0005-0000-0000-0000B7900000}"/>
    <cellStyle name="SAPBEXstdDataEmph 9 2 5" xfId="46197" xr:uid="{00000000-0005-0000-0000-0000B8900000}"/>
    <cellStyle name="SAPBEXstdDataEmph 9 2 6" xfId="48469" xr:uid="{00000000-0005-0000-0000-0000B9900000}"/>
    <cellStyle name="SAPBEXstdDataEmph 9 3" xfId="11034" xr:uid="{00000000-0005-0000-0000-0000BA900000}"/>
    <cellStyle name="SAPBEXstdDataEmph 9 4" xfId="18688" xr:uid="{00000000-0005-0000-0000-0000BB900000}"/>
    <cellStyle name="SAPBEXstdDataEmph 9 5" xfId="35643" xr:uid="{00000000-0005-0000-0000-0000BC900000}"/>
    <cellStyle name="SAPBEXstdDataEmph 9 6" xfId="42651" xr:uid="{00000000-0005-0000-0000-0000BD900000}"/>
    <cellStyle name="SAPBEXstdDataEmph 9 7" xfId="52012" xr:uid="{00000000-0005-0000-0000-0000BE900000}"/>
    <cellStyle name="SAPBEXstdItem" xfId="282" xr:uid="{00000000-0005-0000-0000-0000BF900000}"/>
    <cellStyle name="SAPBEXstdItem 10" xfId="1910" xr:uid="{00000000-0005-0000-0000-0000C0900000}"/>
    <cellStyle name="SAPBEXstdItem 10 2" xfId="12264" xr:uid="{00000000-0005-0000-0000-0000C1900000}"/>
    <cellStyle name="SAPBEXstdItem 10 2 2" xfId="19723" xr:uid="{00000000-0005-0000-0000-0000C2900000}"/>
    <cellStyle name="SAPBEXstdItem 10 2 3" xfId="26346" xr:uid="{00000000-0005-0000-0000-0000C3900000}"/>
    <cellStyle name="SAPBEXstdItem 10 2 4" xfId="40348" xr:uid="{00000000-0005-0000-0000-0000C4900000}"/>
    <cellStyle name="SAPBEXstdItem 10 2 5" xfId="47266" xr:uid="{00000000-0005-0000-0000-0000C5900000}"/>
    <cellStyle name="SAPBEXstdItem 10 2 6" xfId="47966" xr:uid="{00000000-0005-0000-0000-0000C6900000}"/>
    <cellStyle name="SAPBEXstdItem 10 3" xfId="11332" xr:uid="{00000000-0005-0000-0000-0000C7900000}"/>
    <cellStyle name="SAPBEXstdItem 10 4" xfId="18867" xr:uid="{00000000-0005-0000-0000-0000C8900000}"/>
    <cellStyle name="SAPBEXstdItem 10 5" xfId="36764" xr:uid="{00000000-0005-0000-0000-0000C9900000}"/>
    <cellStyle name="SAPBEXstdItem 10 6" xfId="43720" xr:uid="{00000000-0005-0000-0000-0000CA900000}"/>
    <cellStyle name="SAPBEXstdItem 10 7" xfId="53352" xr:uid="{00000000-0005-0000-0000-0000CB900000}"/>
    <cellStyle name="SAPBEXstdItem 11" xfId="2123" xr:uid="{00000000-0005-0000-0000-0000CC900000}"/>
    <cellStyle name="SAPBEXstdItem 11 2" xfId="12387" xr:uid="{00000000-0005-0000-0000-0000CD900000}"/>
    <cellStyle name="SAPBEXstdItem 11 2 2" xfId="19844" xr:uid="{00000000-0005-0000-0000-0000CE900000}"/>
    <cellStyle name="SAPBEXstdItem 11 2 3" xfId="26466" xr:uid="{00000000-0005-0000-0000-0000CF900000}"/>
    <cellStyle name="SAPBEXstdItem 11 3" xfId="10259" xr:uid="{00000000-0005-0000-0000-0000D0900000}"/>
    <cellStyle name="SAPBEXstdItem 11 4" xfId="11111" xr:uid="{00000000-0005-0000-0000-0000D1900000}"/>
    <cellStyle name="SAPBEXstdItem 11 5" xfId="23615" xr:uid="{00000000-0005-0000-0000-0000D2900000}"/>
    <cellStyle name="SAPBEXstdItem 11 6" xfId="37018" xr:uid="{00000000-0005-0000-0000-0000D3900000}"/>
    <cellStyle name="SAPBEXstdItem 11 7" xfId="43964" xr:uid="{00000000-0005-0000-0000-0000D4900000}"/>
    <cellStyle name="SAPBEXstdItem 11 8" xfId="51564" xr:uid="{00000000-0005-0000-0000-0000D5900000}"/>
    <cellStyle name="SAPBEXstdItem 12" xfId="2278" xr:uid="{00000000-0005-0000-0000-0000D6900000}"/>
    <cellStyle name="SAPBEXstdItem 12 2" xfId="12531" xr:uid="{00000000-0005-0000-0000-0000D7900000}"/>
    <cellStyle name="SAPBEXstdItem 12 3" xfId="19968" xr:uid="{00000000-0005-0000-0000-0000D8900000}"/>
    <cellStyle name="SAPBEXstdItem 12 4" xfId="26586" xr:uid="{00000000-0005-0000-0000-0000D9900000}"/>
    <cellStyle name="SAPBEXstdItem 13" xfId="2439" xr:uid="{00000000-0005-0000-0000-0000DA900000}"/>
    <cellStyle name="SAPBEXstdItem 13 2" xfId="12679" xr:uid="{00000000-0005-0000-0000-0000DB900000}"/>
    <cellStyle name="SAPBEXstdItem 13 3" xfId="20091" xr:uid="{00000000-0005-0000-0000-0000DC900000}"/>
    <cellStyle name="SAPBEXstdItem 13 4" xfId="26706" xr:uid="{00000000-0005-0000-0000-0000DD900000}"/>
    <cellStyle name="SAPBEXstdItem 14" xfId="3445" xr:uid="{00000000-0005-0000-0000-0000DE900000}"/>
    <cellStyle name="SAPBEXstdItem 14 2" xfId="13396" xr:uid="{00000000-0005-0000-0000-0000DF900000}"/>
    <cellStyle name="SAPBEXstdItem 14 3" xfId="20567" xr:uid="{00000000-0005-0000-0000-0000E0900000}"/>
    <cellStyle name="SAPBEXstdItem 14 4" xfId="27075" xr:uid="{00000000-0005-0000-0000-0000E1900000}"/>
    <cellStyle name="SAPBEXstdItem 15" xfId="3612" xr:uid="{00000000-0005-0000-0000-0000E2900000}"/>
    <cellStyle name="SAPBEXstdItem 15 2" xfId="13537" xr:uid="{00000000-0005-0000-0000-0000E3900000}"/>
    <cellStyle name="SAPBEXstdItem 15 3" xfId="20699" xr:uid="{00000000-0005-0000-0000-0000E4900000}"/>
    <cellStyle name="SAPBEXstdItem 15 4" xfId="27198" xr:uid="{00000000-0005-0000-0000-0000E5900000}"/>
    <cellStyle name="SAPBEXstdItem 16" xfId="4314" xr:uid="{00000000-0005-0000-0000-0000E6900000}"/>
    <cellStyle name="SAPBEXstdItem 16 2" xfId="14177" xr:uid="{00000000-0005-0000-0000-0000E7900000}"/>
    <cellStyle name="SAPBEXstdItem 16 3" xfId="21239" xr:uid="{00000000-0005-0000-0000-0000E8900000}"/>
    <cellStyle name="SAPBEXstdItem 16 4" xfId="27713" xr:uid="{00000000-0005-0000-0000-0000E9900000}"/>
    <cellStyle name="SAPBEXstdItem 17" xfId="4773" xr:uid="{00000000-0005-0000-0000-0000EA900000}"/>
    <cellStyle name="SAPBEXstdItem 17 2" xfId="14635" xr:uid="{00000000-0005-0000-0000-0000EB900000}"/>
    <cellStyle name="SAPBEXstdItem 17 3" xfId="21684" xr:uid="{00000000-0005-0000-0000-0000EC900000}"/>
    <cellStyle name="SAPBEXstdItem 17 4" xfId="28154" xr:uid="{00000000-0005-0000-0000-0000ED900000}"/>
    <cellStyle name="SAPBEXstdItem 18" xfId="4601" xr:uid="{00000000-0005-0000-0000-0000EE900000}"/>
    <cellStyle name="SAPBEXstdItem 18 2" xfId="14463" xr:uid="{00000000-0005-0000-0000-0000EF900000}"/>
    <cellStyle name="SAPBEXstdItem 18 3" xfId="21515" xr:uid="{00000000-0005-0000-0000-0000F0900000}"/>
    <cellStyle name="SAPBEXstdItem 18 4" xfId="27986" xr:uid="{00000000-0005-0000-0000-0000F1900000}"/>
    <cellStyle name="SAPBEXstdItem 19" xfId="5393" xr:uid="{00000000-0005-0000-0000-0000F2900000}"/>
    <cellStyle name="SAPBEXstdItem 19 2" xfId="15250" xr:uid="{00000000-0005-0000-0000-0000F3900000}"/>
    <cellStyle name="SAPBEXstdItem 19 3" xfId="22291" xr:uid="{00000000-0005-0000-0000-0000F4900000}"/>
    <cellStyle name="SAPBEXstdItem 19 4" xfId="28753" xr:uid="{00000000-0005-0000-0000-0000F5900000}"/>
    <cellStyle name="SAPBEXstdItem 2" xfId="523" xr:uid="{00000000-0005-0000-0000-0000F6900000}"/>
    <cellStyle name="SAPBEXstdItem 2 10" xfId="2508" xr:uid="{00000000-0005-0000-0000-0000F7900000}"/>
    <cellStyle name="SAPBEXstdItem 2 10 2" xfId="12747" xr:uid="{00000000-0005-0000-0000-0000F8900000}"/>
    <cellStyle name="SAPBEXstdItem 2 10 3" xfId="20156" xr:uid="{00000000-0005-0000-0000-0000F9900000}"/>
    <cellStyle name="SAPBEXstdItem 2 10 4" xfId="26770" xr:uid="{00000000-0005-0000-0000-0000FA900000}"/>
    <cellStyle name="SAPBEXstdItem 2 11" xfId="3514" xr:uid="{00000000-0005-0000-0000-0000FB900000}"/>
    <cellStyle name="SAPBEXstdItem 2 11 2" xfId="13463" xr:uid="{00000000-0005-0000-0000-0000FC900000}"/>
    <cellStyle name="SAPBEXstdItem 2 11 3" xfId="20632" xr:uid="{00000000-0005-0000-0000-0000FD900000}"/>
    <cellStyle name="SAPBEXstdItem 2 11 4" xfId="27139" xr:uid="{00000000-0005-0000-0000-0000FE900000}"/>
    <cellStyle name="SAPBEXstdItem 2 12" xfId="3683" xr:uid="{00000000-0005-0000-0000-0000FF900000}"/>
    <cellStyle name="SAPBEXstdItem 2 12 2" xfId="13608" xr:uid="{00000000-0005-0000-0000-000000910000}"/>
    <cellStyle name="SAPBEXstdItem 2 12 3" xfId="20769" xr:uid="{00000000-0005-0000-0000-000001910000}"/>
    <cellStyle name="SAPBEXstdItem 2 12 4" xfId="27268" xr:uid="{00000000-0005-0000-0000-000002910000}"/>
    <cellStyle name="SAPBEXstdItem 2 13" xfId="4423" xr:uid="{00000000-0005-0000-0000-000003910000}"/>
    <cellStyle name="SAPBEXstdItem 2 13 2" xfId="14285" xr:uid="{00000000-0005-0000-0000-000004910000}"/>
    <cellStyle name="SAPBEXstdItem 2 13 3" xfId="21345" xr:uid="{00000000-0005-0000-0000-000005910000}"/>
    <cellStyle name="SAPBEXstdItem 2 13 4" xfId="27819" xr:uid="{00000000-0005-0000-0000-000006910000}"/>
    <cellStyle name="SAPBEXstdItem 2 14" xfId="5195" xr:uid="{00000000-0005-0000-0000-000007910000}"/>
    <cellStyle name="SAPBEXstdItem 2 14 2" xfId="15052" xr:uid="{00000000-0005-0000-0000-000008910000}"/>
    <cellStyle name="SAPBEXstdItem 2 14 3" xfId="22094" xr:uid="{00000000-0005-0000-0000-000009910000}"/>
    <cellStyle name="SAPBEXstdItem 2 14 4" xfId="28557" xr:uid="{00000000-0005-0000-0000-00000A910000}"/>
    <cellStyle name="SAPBEXstdItem 2 15" xfId="5234" xr:uid="{00000000-0005-0000-0000-00000B910000}"/>
    <cellStyle name="SAPBEXstdItem 2 15 2" xfId="15091" xr:uid="{00000000-0005-0000-0000-00000C910000}"/>
    <cellStyle name="SAPBEXstdItem 2 15 3" xfId="22133" xr:uid="{00000000-0005-0000-0000-00000D910000}"/>
    <cellStyle name="SAPBEXstdItem 2 15 4" xfId="28596" xr:uid="{00000000-0005-0000-0000-00000E910000}"/>
    <cellStyle name="SAPBEXstdItem 2 16" xfId="4345" xr:uid="{00000000-0005-0000-0000-00000F910000}"/>
    <cellStyle name="SAPBEXstdItem 2 16 2" xfId="14207" xr:uid="{00000000-0005-0000-0000-000010910000}"/>
    <cellStyle name="SAPBEXstdItem 2 16 3" xfId="21268" xr:uid="{00000000-0005-0000-0000-000011910000}"/>
    <cellStyle name="SAPBEXstdItem 2 16 4" xfId="27742" xr:uid="{00000000-0005-0000-0000-000012910000}"/>
    <cellStyle name="SAPBEXstdItem 2 17" xfId="5775" xr:uid="{00000000-0005-0000-0000-000013910000}"/>
    <cellStyle name="SAPBEXstdItem 2 17 2" xfId="15629" xr:uid="{00000000-0005-0000-0000-000014910000}"/>
    <cellStyle name="SAPBEXstdItem 2 17 3" xfId="22657" xr:uid="{00000000-0005-0000-0000-000015910000}"/>
    <cellStyle name="SAPBEXstdItem 2 17 4" xfId="29118" xr:uid="{00000000-0005-0000-0000-000016910000}"/>
    <cellStyle name="SAPBEXstdItem 2 18" xfId="6286" xr:uid="{00000000-0005-0000-0000-000017910000}"/>
    <cellStyle name="SAPBEXstdItem 2 18 2" xfId="16131" xr:uid="{00000000-0005-0000-0000-000018910000}"/>
    <cellStyle name="SAPBEXstdItem 2 18 3" xfId="23140" xr:uid="{00000000-0005-0000-0000-000019910000}"/>
    <cellStyle name="SAPBEXstdItem 2 18 4" xfId="29594" xr:uid="{00000000-0005-0000-0000-00001A910000}"/>
    <cellStyle name="SAPBEXstdItem 2 19" xfId="5952" xr:uid="{00000000-0005-0000-0000-00001B910000}"/>
    <cellStyle name="SAPBEXstdItem 2 19 2" xfId="15804" xr:uid="{00000000-0005-0000-0000-00001C910000}"/>
    <cellStyle name="SAPBEXstdItem 2 19 3" xfId="22826" xr:uid="{00000000-0005-0000-0000-00001D910000}"/>
    <cellStyle name="SAPBEXstdItem 2 19 4" xfId="29287" xr:uid="{00000000-0005-0000-0000-00001E910000}"/>
    <cellStyle name="SAPBEXstdItem 2 2" xfId="700" xr:uid="{00000000-0005-0000-0000-00001F910000}"/>
    <cellStyle name="SAPBEXstdItem 2 2 10" xfId="4493" xr:uid="{00000000-0005-0000-0000-000020910000}"/>
    <cellStyle name="SAPBEXstdItem 2 2 10 2" xfId="14355" xr:uid="{00000000-0005-0000-0000-000021910000}"/>
    <cellStyle name="SAPBEXstdItem 2 2 10 2 2" xfId="38537" xr:uid="{00000000-0005-0000-0000-000022910000}"/>
    <cellStyle name="SAPBEXstdItem 2 2 10 2 3" xfId="45455" xr:uid="{00000000-0005-0000-0000-000023910000}"/>
    <cellStyle name="SAPBEXstdItem 2 2 10 2 4" xfId="47976" xr:uid="{00000000-0005-0000-0000-000024910000}"/>
    <cellStyle name="SAPBEXstdItem 2 2 10 3" xfId="21411" xr:uid="{00000000-0005-0000-0000-000025910000}"/>
    <cellStyle name="SAPBEXstdItem 2 2 10 4" xfId="27885" xr:uid="{00000000-0005-0000-0000-000026910000}"/>
    <cellStyle name="SAPBEXstdItem 2 2 10 5" xfId="34871" xr:uid="{00000000-0005-0000-0000-000027910000}"/>
    <cellStyle name="SAPBEXstdItem 2 2 10 6" xfId="41909" xr:uid="{00000000-0005-0000-0000-000028910000}"/>
    <cellStyle name="SAPBEXstdItem 2 2 10 7" xfId="54497" xr:uid="{00000000-0005-0000-0000-000029910000}"/>
    <cellStyle name="SAPBEXstdItem 2 2 11" xfId="6589" xr:uid="{00000000-0005-0000-0000-00002A910000}"/>
    <cellStyle name="SAPBEXstdItem 2 2 11 2" xfId="16432" xr:uid="{00000000-0005-0000-0000-00002B910000}"/>
    <cellStyle name="SAPBEXstdItem 2 2 11 2 2" xfId="38993" xr:uid="{00000000-0005-0000-0000-00002C910000}"/>
    <cellStyle name="SAPBEXstdItem 2 2 11 2 3" xfId="45911" xr:uid="{00000000-0005-0000-0000-00002D910000}"/>
    <cellStyle name="SAPBEXstdItem 2 2 11 2 4" xfId="50045" xr:uid="{00000000-0005-0000-0000-00002E910000}"/>
    <cellStyle name="SAPBEXstdItem 2 2 11 3" xfId="23436" xr:uid="{00000000-0005-0000-0000-00002F910000}"/>
    <cellStyle name="SAPBEXstdItem 2 2 11 4" xfId="29885" xr:uid="{00000000-0005-0000-0000-000030910000}"/>
    <cellStyle name="SAPBEXstdItem 2 2 11 5" xfId="35330" xr:uid="{00000000-0005-0000-0000-000031910000}"/>
    <cellStyle name="SAPBEXstdItem 2 2 11 6" xfId="42365" xr:uid="{00000000-0005-0000-0000-000032910000}"/>
    <cellStyle name="SAPBEXstdItem 2 2 11 7" xfId="52361" xr:uid="{00000000-0005-0000-0000-000033910000}"/>
    <cellStyle name="SAPBEXstdItem 2 2 12" xfId="5529" xr:uid="{00000000-0005-0000-0000-000034910000}"/>
    <cellStyle name="SAPBEXstdItem 2 2 12 2" xfId="15385" xr:uid="{00000000-0005-0000-0000-000035910000}"/>
    <cellStyle name="SAPBEXstdItem 2 2 12 2 2" xfId="38901" xr:uid="{00000000-0005-0000-0000-000036910000}"/>
    <cellStyle name="SAPBEXstdItem 2 2 12 2 3" xfId="45819" xr:uid="{00000000-0005-0000-0000-000037910000}"/>
    <cellStyle name="SAPBEXstdItem 2 2 12 2 4" xfId="50074" xr:uid="{00000000-0005-0000-0000-000038910000}"/>
    <cellStyle name="SAPBEXstdItem 2 2 12 3" xfId="22421" xr:uid="{00000000-0005-0000-0000-000039910000}"/>
    <cellStyle name="SAPBEXstdItem 2 2 12 4" xfId="28883" xr:uid="{00000000-0005-0000-0000-00003A910000}"/>
    <cellStyle name="SAPBEXstdItem 2 2 12 5" xfId="35237" xr:uid="{00000000-0005-0000-0000-00003B910000}"/>
    <cellStyle name="SAPBEXstdItem 2 2 12 6" xfId="42273" xr:uid="{00000000-0005-0000-0000-00003C910000}"/>
    <cellStyle name="SAPBEXstdItem 2 2 12 7" xfId="53247" xr:uid="{00000000-0005-0000-0000-00003D910000}"/>
    <cellStyle name="SAPBEXstdItem 2 2 13" xfId="6017" xr:uid="{00000000-0005-0000-0000-00003E910000}"/>
    <cellStyle name="SAPBEXstdItem 2 2 13 2" xfId="15867" xr:uid="{00000000-0005-0000-0000-00003F910000}"/>
    <cellStyle name="SAPBEXstdItem 2 2 13 2 2" xfId="39860" xr:uid="{00000000-0005-0000-0000-000040910000}"/>
    <cellStyle name="SAPBEXstdItem 2 2 13 2 3" xfId="46778" xr:uid="{00000000-0005-0000-0000-000041910000}"/>
    <cellStyle name="SAPBEXstdItem 2 2 13 2 4" xfId="50100" xr:uid="{00000000-0005-0000-0000-000042910000}"/>
    <cellStyle name="SAPBEXstdItem 2 2 13 3" xfId="22889" xr:uid="{00000000-0005-0000-0000-000043910000}"/>
    <cellStyle name="SAPBEXstdItem 2 2 13 4" xfId="29350" xr:uid="{00000000-0005-0000-0000-000044910000}"/>
    <cellStyle name="SAPBEXstdItem 2 2 13 5" xfId="36245" xr:uid="{00000000-0005-0000-0000-000045910000}"/>
    <cellStyle name="SAPBEXstdItem 2 2 13 6" xfId="43232" xr:uid="{00000000-0005-0000-0000-000046910000}"/>
    <cellStyle name="SAPBEXstdItem 2 2 13 7" xfId="54043" xr:uid="{00000000-0005-0000-0000-000047910000}"/>
    <cellStyle name="SAPBEXstdItem 2 2 14" xfId="6138" xr:uid="{00000000-0005-0000-0000-000048910000}"/>
    <cellStyle name="SAPBEXstdItem 2 2 14 2" xfId="15986" xr:uid="{00000000-0005-0000-0000-000049910000}"/>
    <cellStyle name="SAPBEXstdItem 2 2 14 2 2" xfId="39195" xr:uid="{00000000-0005-0000-0000-00004A910000}"/>
    <cellStyle name="SAPBEXstdItem 2 2 14 2 3" xfId="46113" xr:uid="{00000000-0005-0000-0000-00004B910000}"/>
    <cellStyle name="SAPBEXstdItem 2 2 14 2 4" xfId="47906" xr:uid="{00000000-0005-0000-0000-00004C910000}"/>
    <cellStyle name="SAPBEXstdItem 2 2 14 3" xfId="23002" xr:uid="{00000000-0005-0000-0000-00004D910000}"/>
    <cellStyle name="SAPBEXstdItem 2 2 14 4" xfId="29460" xr:uid="{00000000-0005-0000-0000-00004E910000}"/>
    <cellStyle name="SAPBEXstdItem 2 2 14 5" xfId="35559" xr:uid="{00000000-0005-0000-0000-00004F910000}"/>
    <cellStyle name="SAPBEXstdItem 2 2 14 6" xfId="42567" xr:uid="{00000000-0005-0000-0000-000050910000}"/>
    <cellStyle name="SAPBEXstdItem 2 2 14 7" xfId="53479" xr:uid="{00000000-0005-0000-0000-000051910000}"/>
    <cellStyle name="SAPBEXstdItem 2 2 15" xfId="6298" xr:uid="{00000000-0005-0000-0000-000052910000}"/>
    <cellStyle name="SAPBEXstdItem 2 2 15 2" xfId="16143" xr:uid="{00000000-0005-0000-0000-000053910000}"/>
    <cellStyle name="SAPBEXstdItem 2 2 15 2 2" xfId="39568" xr:uid="{00000000-0005-0000-0000-000054910000}"/>
    <cellStyle name="SAPBEXstdItem 2 2 15 2 3" xfId="46486" xr:uid="{00000000-0005-0000-0000-000055910000}"/>
    <cellStyle name="SAPBEXstdItem 2 2 15 2 4" xfId="53174" xr:uid="{00000000-0005-0000-0000-000056910000}"/>
    <cellStyle name="SAPBEXstdItem 2 2 15 3" xfId="23152" xr:uid="{00000000-0005-0000-0000-000057910000}"/>
    <cellStyle name="SAPBEXstdItem 2 2 15 4" xfId="29606" xr:uid="{00000000-0005-0000-0000-000058910000}"/>
    <cellStyle name="SAPBEXstdItem 2 2 15 5" xfId="35941" xr:uid="{00000000-0005-0000-0000-000059910000}"/>
    <cellStyle name="SAPBEXstdItem 2 2 15 6" xfId="42940" xr:uid="{00000000-0005-0000-0000-00005A910000}"/>
    <cellStyle name="SAPBEXstdItem 2 2 15 7" xfId="50302" xr:uid="{00000000-0005-0000-0000-00005B910000}"/>
    <cellStyle name="SAPBEXstdItem 2 2 16" xfId="7055" xr:uid="{00000000-0005-0000-0000-00005C910000}"/>
    <cellStyle name="SAPBEXstdItem 2 2 16 2" xfId="16845" xr:uid="{00000000-0005-0000-0000-00005D910000}"/>
    <cellStyle name="SAPBEXstdItem 2 2 16 2 2" xfId="39316" xr:uid="{00000000-0005-0000-0000-00005E910000}"/>
    <cellStyle name="SAPBEXstdItem 2 2 16 2 3" xfId="46234" xr:uid="{00000000-0005-0000-0000-00005F910000}"/>
    <cellStyle name="SAPBEXstdItem 2 2 16 2 4" xfId="47711" xr:uid="{00000000-0005-0000-0000-000060910000}"/>
    <cellStyle name="SAPBEXstdItem 2 2 16 3" xfId="23810" xr:uid="{00000000-0005-0000-0000-000061910000}"/>
    <cellStyle name="SAPBEXstdItem 2 2 16 4" xfId="30246" xr:uid="{00000000-0005-0000-0000-000062910000}"/>
    <cellStyle name="SAPBEXstdItem 2 2 16 5" xfId="35682" xr:uid="{00000000-0005-0000-0000-000063910000}"/>
    <cellStyle name="SAPBEXstdItem 2 2 16 6" xfId="42688" xr:uid="{00000000-0005-0000-0000-000064910000}"/>
    <cellStyle name="SAPBEXstdItem 2 2 16 7" xfId="53119" xr:uid="{00000000-0005-0000-0000-000065910000}"/>
    <cellStyle name="SAPBEXstdItem 2 2 17" xfId="7402" xr:uid="{00000000-0005-0000-0000-000066910000}"/>
    <cellStyle name="SAPBEXstdItem 2 2 17 2" xfId="17188" xr:uid="{00000000-0005-0000-0000-000067910000}"/>
    <cellStyle name="SAPBEXstdItem 2 2 17 2 2" xfId="39313" xr:uid="{00000000-0005-0000-0000-000068910000}"/>
    <cellStyle name="SAPBEXstdItem 2 2 17 2 3" xfId="46231" xr:uid="{00000000-0005-0000-0000-000069910000}"/>
    <cellStyle name="SAPBEXstdItem 2 2 17 2 4" xfId="48840" xr:uid="{00000000-0005-0000-0000-00006A910000}"/>
    <cellStyle name="SAPBEXstdItem 2 2 17 3" xfId="24150" xr:uid="{00000000-0005-0000-0000-00006B910000}"/>
    <cellStyle name="SAPBEXstdItem 2 2 17 4" xfId="30578" xr:uid="{00000000-0005-0000-0000-00006C910000}"/>
    <cellStyle name="SAPBEXstdItem 2 2 17 5" xfId="35679" xr:uid="{00000000-0005-0000-0000-00006D910000}"/>
    <cellStyle name="SAPBEXstdItem 2 2 17 6" xfId="42685" xr:uid="{00000000-0005-0000-0000-00006E910000}"/>
    <cellStyle name="SAPBEXstdItem 2 2 17 7" xfId="50401" xr:uid="{00000000-0005-0000-0000-00006F910000}"/>
    <cellStyle name="SAPBEXstdItem 2 2 18" xfId="7353" xr:uid="{00000000-0005-0000-0000-000070910000}"/>
    <cellStyle name="SAPBEXstdItem 2 2 18 2" xfId="17139" xr:uid="{00000000-0005-0000-0000-000071910000}"/>
    <cellStyle name="SAPBEXstdItem 2 2 18 2 2" xfId="39633" xr:uid="{00000000-0005-0000-0000-000072910000}"/>
    <cellStyle name="SAPBEXstdItem 2 2 18 2 3" xfId="46551" xr:uid="{00000000-0005-0000-0000-000073910000}"/>
    <cellStyle name="SAPBEXstdItem 2 2 18 2 4" xfId="50280" xr:uid="{00000000-0005-0000-0000-000074910000}"/>
    <cellStyle name="SAPBEXstdItem 2 2 18 3" xfId="24101" xr:uid="{00000000-0005-0000-0000-000075910000}"/>
    <cellStyle name="SAPBEXstdItem 2 2 18 4" xfId="30530" xr:uid="{00000000-0005-0000-0000-000076910000}"/>
    <cellStyle name="SAPBEXstdItem 2 2 18 5" xfId="36006" xr:uid="{00000000-0005-0000-0000-000077910000}"/>
    <cellStyle name="SAPBEXstdItem 2 2 18 6" xfId="43005" xr:uid="{00000000-0005-0000-0000-000078910000}"/>
    <cellStyle name="SAPBEXstdItem 2 2 18 7" xfId="53095" xr:uid="{00000000-0005-0000-0000-000079910000}"/>
    <cellStyle name="SAPBEXstdItem 2 2 19" xfId="5557" xr:uid="{00000000-0005-0000-0000-00007A910000}"/>
    <cellStyle name="SAPBEXstdItem 2 2 19 2" xfId="15413" xr:uid="{00000000-0005-0000-0000-00007B910000}"/>
    <cellStyle name="SAPBEXstdItem 2 2 19 2 2" xfId="39782" xr:uid="{00000000-0005-0000-0000-00007C910000}"/>
    <cellStyle name="SAPBEXstdItem 2 2 19 2 3" xfId="46700" xr:uid="{00000000-0005-0000-0000-00007D910000}"/>
    <cellStyle name="SAPBEXstdItem 2 2 19 2 4" xfId="49862" xr:uid="{00000000-0005-0000-0000-00007E910000}"/>
    <cellStyle name="SAPBEXstdItem 2 2 19 3" xfId="22448" xr:uid="{00000000-0005-0000-0000-00007F910000}"/>
    <cellStyle name="SAPBEXstdItem 2 2 19 4" xfId="28910" xr:uid="{00000000-0005-0000-0000-000080910000}"/>
    <cellStyle name="SAPBEXstdItem 2 2 19 5" xfId="36163" xr:uid="{00000000-0005-0000-0000-000081910000}"/>
    <cellStyle name="SAPBEXstdItem 2 2 19 6" xfId="43154" xr:uid="{00000000-0005-0000-0000-000082910000}"/>
    <cellStyle name="SAPBEXstdItem 2 2 19 7" xfId="51097" xr:uid="{00000000-0005-0000-0000-000083910000}"/>
    <cellStyle name="SAPBEXstdItem 2 2 2" xfId="2694" xr:uid="{00000000-0005-0000-0000-000084910000}"/>
    <cellStyle name="SAPBEXstdItem 2 2 2 2" xfId="12927" xr:uid="{00000000-0005-0000-0000-000085910000}"/>
    <cellStyle name="SAPBEXstdItem 2 2 2 2 2" xfId="20330" xr:uid="{00000000-0005-0000-0000-000086910000}"/>
    <cellStyle name="SAPBEXstdItem 2 2 2 2 3" xfId="26940" xr:uid="{00000000-0005-0000-0000-000087910000}"/>
    <cellStyle name="SAPBEXstdItem 2 2 2 2 4" xfId="37714" xr:uid="{00000000-0005-0000-0000-000088910000}"/>
    <cellStyle name="SAPBEXstdItem 2 2 2 2 5" xfId="44658" xr:uid="{00000000-0005-0000-0000-000089910000}"/>
    <cellStyle name="SAPBEXstdItem 2 2 2 2 6" xfId="49126" xr:uid="{00000000-0005-0000-0000-00008A910000}"/>
    <cellStyle name="SAPBEXstdItem 2 2 2 3" xfId="10519" xr:uid="{00000000-0005-0000-0000-00008B910000}"/>
    <cellStyle name="SAPBEXstdItem 2 2 2 4" xfId="18044" xr:uid="{00000000-0005-0000-0000-00008C910000}"/>
    <cellStyle name="SAPBEXstdItem 2 2 2 5" xfId="20512" xr:uid="{00000000-0005-0000-0000-00008D910000}"/>
    <cellStyle name="SAPBEXstdItem 2 2 2 6" xfId="33973" xr:uid="{00000000-0005-0000-0000-00008E910000}"/>
    <cellStyle name="SAPBEXstdItem 2 2 2 7" xfId="41107" xr:uid="{00000000-0005-0000-0000-00008F910000}"/>
    <cellStyle name="SAPBEXstdItem 2 2 2 8" xfId="52034" xr:uid="{00000000-0005-0000-0000-000090910000}"/>
    <cellStyle name="SAPBEXstdItem 2 2 20" xfId="6242" xr:uid="{00000000-0005-0000-0000-000091910000}"/>
    <cellStyle name="SAPBEXstdItem 2 2 20 2" xfId="16089" xr:uid="{00000000-0005-0000-0000-000092910000}"/>
    <cellStyle name="SAPBEXstdItem 2 2 20 2 2" xfId="39127" xr:uid="{00000000-0005-0000-0000-000093910000}"/>
    <cellStyle name="SAPBEXstdItem 2 2 20 2 3" xfId="46045" xr:uid="{00000000-0005-0000-0000-000094910000}"/>
    <cellStyle name="SAPBEXstdItem 2 2 20 2 4" xfId="49196" xr:uid="{00000000-0005-0000-0000-000095910000}"/>
    <cellStyle name="SAPBEXstdItem 2 2 20 3" xfId="23098" xr:uid="{00000000-0005-0000-0000-000096910000}"/>
    <cellStyle name="SAPBEXstdItem 2 2 20 4" xfId="29554" xr:uid="{00000000-0005-0000-0000-000097910000}"/>
    <cellStyle name="SAPBEXstdItem 2 2 20 5" xfId="35490" xr:uid="{00000000-0005-0000-0000-000098910000}"/>
    <cellStyle name="SAPBEXstdItem 2 2 20 6" xfId="42499" xr:uid="{00000000-0005-0000-0000-000099910000}"/>
    <cellStyle name="SAPBEXstdItem 2 2 20 7" xfId="53433" xr:uid="{00000000-0005-0000-0000-00009A910000}"/>
    <cellStyle name="SAPBEXstdItem 2 2 21" xfId="7416" xr:uid="{00000000-0005-0000-0000-00009B910000}"/>
    <cellStyle name="SAPBEXstdItem 2 2 21 2" xfId="17202" xr:uid="{00000000-0005-0000-0000-00009C910000}"/>
    <cellStyle name="SAPBEXstdItem 2 2 21 2 2" xfId="40455" xr:uid="{00000000-0005-0000-0000-00009D910000}"/>
    <cellStyle name="SAPBEXstdItem 2 2 21 2 3" xfId="47373" xr:uid="{00000000-0005-0000-0000-00009E910000}"/>
    <cellStyle name="SAPBEXstdItem 2 2 21 2 4" xfId="47612" xr:uid="{00000000-0005-0000-0000-00009F910000}"/>
    <cellStyle name="SAPBEXstdItem 2 2 21 3" xfId="24164" xr:uid="{00000000-0005-0000-0000-0000A0910000}"/>
    <cellStyle name="SAPBEXstdItem 2 2 21 4" xfId="30592" xr:uid="{00000000-0005-0000-0000-0000A1910000}"/>
    <cellStyle name="SAPBEXstdItem 2 2 21 5" xfId="36871" xr:uid="{00000000-0005-0000-0000-0000A2910000}"/>
    <cellStyle name="SAPBEXstdItem 2 2 21 6" xfId="43827" xr:uid="{00000000-0005-0000-0000-0000A3910000}"/>
    <cellStyle name="SAPBEXstdItem 2 2 21 7" xfId="53471" xr:uid="{00000000-0005-0000-0000-0000A4910000}"/>
    <cellStyle name="SAPBEXstdItem 2 2 22" xfId="6062" xr:uid="{00000000-0005-0000-0000-0000A5910000}"/>
    <cellStyle name="SAPBEXstdItem 2 2 22 2" xfId="15910" xr:uid="{00000000-0005-0000-0000-0000A6910000}"/>
    <cellStyle name="SAPBEXstdItem 2 2 22 3" xfId="22930" xr:uid="{00000000-0005-0000-0000-0000A7910000}"/>
    <cellStyle name="SAPBEXstdItem 2 2 22 4" xfId="29389" xr:uid="{00000000-0005-0000-0000-0000A8910000}"/>
    <cellStyle name="SAPBEXstdItem 2 2 22 5" xfId="37125" xr:uid="{00000000-0005-0000-0000-0000A9910000}"/>
    <cellStyle name="SAPBEXstdItem 2 2 22 6" xfId="44071" xr:uid="{00000000-0005-0000-0000-0000AA910000}"/>
    <cellStyle name="SAPBEXstdItem 2 2 22 7" xfId="51630" xr:uid="{00000000-0005-0000-0000-0000AB910000}"/>
    <cellStyle name="SAPBEXstdItem 2 2 23" xfId="8429" xr:uid="{00000000-0005-0000-0000-0000AC910000}"/>
    <cellStyle name="SAPBEXstdItem 2 2 23 2" xfId="18213" xr:uid="{00000000-0005-0000-0000-0000AD910000}"/>
    <cellStyle name="SAPBEXstdItem 2 2 23 3" xfId="25150" xr:uid="{00000000-0005-0000-0000-0000AE910000}"/>
    <cellStyle name="SAPBEXstdItem 2 2 23 4" xfId="31563" xr:uid="{00000000-0005-0000-0000-0000AF910000}"/>
    <cellStyle name="SAPBEXstdItem 2 2 24" xfId="7741" xr:uid="{00000000-0005-0000-0000-0000B0910000}"/>
    <cellStyle name="SAPBEXstdItem 2 2 24 2" xfId="17526" xr:uid="{00000000-0005-0000-0000-0000B1910000}"/>
    <cellStyle name="SAPBEXstdItem 2 2 24 3" xfId="24483" xr:uid="{00000000-0005-0000-0000-0000B2910000}"/>
    <cellStyle name="SAPBEXstdItem 2 2 24 4" xfId="30909" xr:uid="{00000000-0005-0000-0000-0000B3910000}"/>
    <cellStyle name="SAPBEXstdItem 2 2 25" xfId="8007" xr:uid="{00000000-0005-0000-0000-0000B4910000}"/>
    <cellStyle name="SAPBEXstdItem 2 2 25 2" xfId="17791" xr:uid="{00000000-0005-0000-0000-0000B5910000}"/>
    <cellStyle name="SAPBEXstdItem 2 2 25 3" xfId="24740" xr:uid="{00000000-0005-0000-0000-0000B6910000}"/>
    <cellStyle name="SAPBEXstdItem 2 2 25 4" xfId="31161" xr:uid="{00000000-0005-0000-0000-0000B7910000}"/>
    <cellStyle name="SAPBEXstdItem 2 2 26" xfId="8175" xr:uid="{00000000-0005-0000-0000-0000B8910000}"/>
    <cellStyle name="SAPBEXstdItem 2 2 26 2" xfId="17959" xr:uid="{00000000-0005-0000-0000-0000B9910000}"/>
    <cellStyle name="SAPBEXstdItem 2 2 26 3" xfId="24903" xr:uid="{00000000-0005-0000-0000-0000BA910000}"/>
    <cellStyle name="SAPBEXstdItem 2 2 26 4" xfId="31323" xr:uid="{00000000-0005-0000-0000-0000BB910000}"/>
    <cellStyle name="SAPBEXstdItem 2 2 27" xfId="8512" xr:uid="{00000000-0005-0000-0000-0000BC910000}"/>
    <cellStyle name="SAPBEXstdItem 2 2 27 2" xfId="18296" xr:uid="{00000000-0005-0000-0000-0000BD910000}"/>
    <cellStyle name="SAPBEXstdItem 2 2 27 3" xfId="25232" xr:uid="{00000000-0005-0000-0000-0000BE910000}"/>
    <cellStyle name="SAPBEXstdItem 2 2 27 4" xfId="31645" xr:uid="{00000000-0005-0000-0000-0000BF910000}"/>
    <cellStyle name="SAPBEXstdItem 2 2 28" xfId="8118" xr:uid="{00000000-0005-0000-0000-0000C0910000}"/>
    <cellStyle name="SAPBEXstdItem 2 2 28 2" xfId="17902" xr:uid="{00000000-0005-0000-0000-0000C1910000}"/>
    <cellStyle name="SAPBEXstdItem 2 2 28 3" xfId="24848" xr:uid="{00000000-0005-0000-0000-0000C2910000}"/>
    <cellStyle name="SAPBEXstdItem 2 2 28 4" xfId="31268" xr:uid="{00000000-0005-0000-0000-0000C3910000}"/>
    <cellStyle name="SAPBEXstdItem 2 2 29" xfId="8319" xr:uid="{00000000-0005-0000-0000-0000C4910000}"/>
    <cellStyle name="SAPBEXstdItem 2 2 29 2" xfId="18103" xr:uid="{00000000-0005-0000-0000-0000C5910000}"/>
    <cellStyle name="SAPBEXstdItem 2 2 29 3" xfId="25043" xr:uid="{00000000-0005-0000-0000-0000C6910000}"/>
    <cellStyle name="SAPBEXstdItem 2 2 29 4" xfId="31459" xr:uid="{00000000-0005-0000-0000-0000C7910000}"/>
    <cellStyle name="SAPBEXstdItem 2 2 3" xfId="3734" xr:uid="{00000000-0005-0000-0000-0000C8910000}"/>
    <cellStyle name="SAPBEXstdItem 2 2 3 2" xfId="13656" xr:uid="{00000000-0005-0000-0000-0000C9910000}"/>
    <cellStyle name="SAPBEXstdItem 2 2 3 2 2" xfId="37807" xr:uid="{00000000-0005-0000-0000-0000CA910000}"/>
    <cellStyle name="SAPBEXstdItem 2 2 3 2 3" xfId="44748" xr:uid="{00000000-0005-0000-0000-0000CB910000}"/>
    <cellStyle name="SAPBEXstdItem 2 2 3 2 4" xfId="54589" xr:uid="{00000000-0005-0000-0000-0000CC910000}"/>
    <cellStyle name="SAPBEXstdItem 2 2 3 3" xfId="20812" xr:uid="{00000000-0005-0000-0000-0000CD910000}"/>
    <cellStyle name="SAPBEXstdItem 2 2 3 4" xfId="27311" xr:uid="{00000000-0005-0000-0000-0000CE910000}"/>
    <cellStyle name="SAPBEXstdItem 2 2 3 5" xfId="34065" xr:uid="{00000000-0005-0000-0000-0000CF910000}"/>
    <cellStyle name="SAPBEXstdItem 2 2 3 6" xfId="41197" xr:uid="{00000000-0005-0000-0000-0000D0910000}"/>
    <cellStyle name="SAPBEXstdItem 2 2 3 7" xfId="54090" xr:uid="{00000000-0005-0000-0000-0000D1910000}"/>
    <cellStyle name="SAPBEXstdItem 2 2 30" xfId="11719" xr:uid="{00000000-0005-0000-0000-0000D2910000}"/>
    <cellStyle name="SAPBEXstdItem 2 2 30 2" xfId="19178" xr:uid="{00000000-0005-0000-0000-0000D3910000}"/>
    <cellStyle name="SAPBEXstdItem 2 2 30 3" xfId="25810" xr:uid="{00000000-0005-0000-0000-0000D4910000}"/>
    <cellStyle name="SAPBEXstdItem 2 2 31" xfId="9452" xr:uid="{00000000-0005-0000-0000-0000D5910000}"/>
    <cellStyle name="SAPBEXstdItem 2 2 32" xfId="9719" xr:uid="{00000000-0005-0000-0000-0000D6910000}"/>
    <cellStyle name="SAPBEXstdItem 2 2 33" xfId="32172" xr:uid="{00000000-0005-0000-0000-0000D7910000}"/>
    <cellStyle name="SAPBEXstdItem 2 2 34" xfId="32151" xr:uid="{00000000-0005-0000-0000-0000D8910000}"/>
    <cellStyle name="SAPBEXstdItem 2 2 35" xfId="47869" xr:uid="{00000000-0005-0000-0000-0000D9910000}"/>
    <cellStyle name="SAPBEXstdItem 2 2 4" xfId="4001" xr:uid="{00000000-0005-0000-0000-0000DA910000}"/>
    <cellStyle name="SAPBEXstdItem 2 2 4 2" xfId="13888" xr:uid="{00000000-0005-0000-0000-0000DB910000}"/>
    <cellStyle name="SAPBEXstdItem 2 2 4 2 2" xfId="37348" xr:uid="{00000000-0005-0000-0000-0000DC910000}"/>
    <cellStyle name="SAPBEXstdItem 2 2 4 2 3" xfId="44294" xr:uid="{00000000-0005-0000-0000-0000DD910000}"/>
    <cellStyle name="SAPBEXstdItem 2 2 4 2 4" xfId="54330" xr:uid="{00000000-0005-0000-0000-0000DE910000}"/>
    <cellStyle name="SAPBEXstdItem 2 2 4 3" xfId="20984" xr:uid="{00000000-0005-0000-0000-0000DF910000}"/>
    <cellStyle name="SAPBEXstdItem 2 2 4 4" xfId="27480" xr:uid="{00000000-0005-0000-0000-0000E0910000}"/>
    <cellStyle name="SAPBEXstdItem 2 2 4 5" xfId="33602" xr:uid="{00000000-0005-0000-0000-0000E1910000}"/>
    <cellStyle name="SAPBEXstdItem 2 2 4 6" xfId="40738" xr:uid="{00000000-0005-0000-0000-0000E2910000}"/>
    <cellStyle name="SAPBEXstdItem 2 2 4 7" xfId="52108" xr:uid="{00000000-0005-0000-0000-0000E3910000}"/>
    <cellStyle name="SAPBEXstdItem 2 2 5" xfId="4965" xr:uid="{00000000-0005-0000-0000-0000E4910000}"/>
    <cellStyle name="SAPBEXstdItem 2 2 5 2" xfId="14822" xr:uid="{00000000-0005-0000-0000-0000E5910000}"/>
    <cellStyle name="SAPBEXstdItem 2 2 5 2 2" xfId="37742" xr:uid="{00000000-0005-0000-0000-0000E6910000}"/>
    <cellStyle name="SAPBEXstdItem 2 2 5 2 3" xfId="44686" xr:uid="{00000000-0005-0000-0000-0000E7910000}"/>
    <cellStyle name="SAPBEXstdItem 2 2 5 2 4" xfId="47730" xr:uid="{00000000-0005-0000-0000-0000E8910000}"/>
    <cellStyle name="SAPBEXstdItem 2 2 5 3" xfId="21868" xr:uid="{00000000-0005-0000-0000-0000E9910000}"/>
    <cellStyle name="SAPBEXstdItem 2 2 5 4" xfId="28332" xr:uid="{00000000-0005-0000-0000-0000EA910000}"/>
    <cellStyle name="SAPBEXstdItem 2 2 5 5" xfId="34001" xr:uid="{00000000-0005-0000-0000-0000EB910000}"/>
    <cellStyle name="SAPBEXstdItem 2 2 5 6" xfId="41135" xr:uid="{00000000-0005-0000-0000-0000EC910000}"/>
    <cellStyle name="SAPBEXstdItem 2 2 5 7" xfId="52869" xr:uid="{00000000-0005-0000-0000-0000ED910000}"/>
    <cellStyle name="SAPBEXstdItem 2 2 6" xfId="4214" xr:uid="{00000000-0005-0000-0000-0000EE910000}"/>
    <cellStyle name="SAPBEXstdItem 2 2 6 2" xfId="14077" xr:uid="{00000000-0005-0000-0000-0000EF910000}"/>
    <cellStyle name="SAPBEXstdItem 2 2 6 2 2" xfId="38105" xr:uid="{00000000-0005-0000-0000-0000F0910000}"/>
    <cellStyle name="SAPBEXstdItem 2 2 6 2 3" xfId="45030" xr:uid="{00000000-0005-0000-0000-0000F1910000}"/>
    <cellStyle name="SAPBEXstdItem 2 2 6 2 4" xfId="49241" xr:uid="{00000000-0005-0000-0000-0000F2910000}"/>
    <cellStyle name="SAPBEXstdItem 2 2 6 3" xfId="21139" xr:uid="{00000000-0005-0000-0000-0000F3910000}"/>
    <cellStyle name="SAPBEXstdItem 2 2 6 4" xfId="27614" xr:uid="{00000000-0005-0000-0000-0000F4910000}"/>
    <cellStyle name="SAPBEXstdItem 2 2 6 5" xfId="34440" xr:uid="{00000000-0005-0000-0000-0000F5910000}"/>
    <cellStyle name="SAPBEXstdItem 2 2 6 6" xfId="41484" xr:uid="{00000000-0005-0000-0000-0000F6910000}"/>
    <cellStyle name="SAPBEXstdItem 2 2 6 7" xfId="50406" xr:uid="{00000000-0005-0000-0000-0000F7910000}"/>
    <cellStyle name="SAPBEXstdItem 2 2 7" xfId="5164" xr:uid="{00000000-0005-0000-0000-0000F8910000}"/>
    <cellStyle name="SAPBEXstdItem 2 2 7 2" xfId="15021" xr:uid="{00000000-0005-0000-0000-0000F9910000}"/>
    <cellStyle name="SAPBEXstdItem 2 2 7 2 2" xfId="37995" xr:uid="{00000000-0005-0000-0000-0000FA910000}"/>
    <cellStyle name="SAPBEXstdItem 2 2 7 2 3" xfId="44933" xr:uid="{00000000-0005-0000-0000-0000FB910000}"/>
    <cellStyle name="SAPBEXstdItem 2 2 7 2 4" xfId="48654" xr:uid="{00000000-0005-0000-0000-0000FC910000}"/>
    <cellStyle name="SAPBEXstdItem 2 2 7 3" xfId="22063" xr:uid="{00000000-0005-0000-0000-0000FD910000}"/>
    <cellStyle name="SAPBEXstdItem 2 2 7 4" xfId="28526" xr:uid="{00000000-0005-0000-0000-0000FE910000}"/>
    <cellStyle name="SAPBEXstdItem 2 2 7 5" xfId="34253" xr:uid="{00000000-0005-0000-0000-0000FF910000}"/>
    <cellStyle name="SAPBEXstdItem 2 2 7 6" xfId="41383" xr:uid="{00000000-0005-0000-0000-000000920000}"/>
    <cellStyle name="SAPBEXstdItem 2 2 7 7" xfId="52483" xr:uid="{00000000-0005-0000-0000-000001920000}"/>
    <cellStyle name="SAPBEXstdItem 2 2 8" xfId="4814" xr:uid="{00000000-0005-0000-0000-000002920000}"/>
    <cellStyle name="SAPBEXstdItem 2 2 8 2" xfId="14676" xr:uid="{00000000-0005-0000-0000-000003920000}"/>
    <cellStyle name="SAPBEXstdItem 2 2 8 2 2" xfId="38321" xr:uid="{00000000-0005-0000-0000-000004920000}"/>
    <cellStyle name="SAPBEXstdItem 2 2 8 2 3" xfId="45239" xr:uid="{00000000-0005-0000-0000-000005920000}"/>
    <cellStyle name="SAPBEXstdItem 2 2 8 2 4" xfId="48886" xr:uid="{00000000-0005-0000-0000-000006920000}"/>
    <cellStyle name="SAPBEXstdItem 2 2 8 3" xfId="21725" xr:uid="{00000000-0005-0000-0000-000007920000}"/>
    <cellStyle name="SAPBEXstdItem 2 2 8 4" xfId="28193" xr:uid="{00000000-0005-0000-0000-000008920000}"/>
    <cellStyle name="SAPBEXstdItem 2 2 8 5" xfId="34655" xr:uid="{00000000-0005-0000-0000-000009920000}"/>
    <cellStyle name="SAPBEXstdItem 2 2 8 6" xfId="41693" xr:uid="{00000000-0005-0000-0000-00000A920000}"/>
    <cellStyle name="SAPBEXstdItem 2 2 8 7" xfId="52201" xr:uid="{00000000-0005-0000-0000-00000B920000}"/>
    <cellStyle name="SAPBEXstdItem 2 2 9" xfId="4590" xr:uid="{00000000-0005-0000-0000-00000C920000}"/>
    <cellStyle name="SAPBEXstdItem 2 2 9 2" xfId="14452" xr:uid="{00000000-0005-0000-0000-00000D920000}"/>
    <cellStyle name="SAPBEXstdItem 2 2 9 2 2" xfId="37271" xr:uid="{00000000-0005-0000-0000-00000E920000}"/>
    <cellStyle name="SAPBEXstdItem 2 2 9 2 3" xfId="44217" xr:uid="{00000000-0005-0000-0000-00000F920000}"/>
    <cellStyle name="SAPBEXstdItem 2 2 9 2 4" xfId="52641" xr:uid="{00000000-0005-0000-0000-000010920000}"/>
    <cellStyle name="SAPBEXstdItem 2 2 9 3" xfId="21505" xr:uid="{00000000-0005-0000-0000-000011920000}"/>
    <cellStyle name="SAPBEXstdItem 2 2 9 4" xfId="27976" xr:uid="{00000000-0005-0000-0000-000012920000}"/>
    <cellStyle name="SAPBEXstdItem 2 2 9 5" xfId="33523" xr:uid="{00000000-0005-0000-0000-000013920000}"/>
    <cellStyle name="SAPBEXstdItem 2 2 9 6" xfId="40659" xr:uid="{00000000-0005-0000-0000-000014920000}"/>
    <cellStyle name="SAPBEXstdItem 2 2 9 7" xfId="50642" xr:uid="{00000000-0005-0000-0000-000015920000}"/>
    <cellStyle name="SAPBEXstdItem 2 20" xfId="8124" xr:uid="{00000000-0005-0000-0000-000016920000}"/>
    <cellStyle name="SAPBEXstdItem 2 20 2" xfId="17908" xr:uid="{00000000-0005-0000-0000-000017920000}"/>
    <cellStyle name="SAPBEXstdItem 2 20 3" xfId="24854" xr:uid="{00000000-0005-0000-0000-000018920000}"/>
    <cellStyle name="SAPBEXstdItem 2 20 4" xfId="31274" xr:uid="{00000000-0005-0000-0000-000019920000}"/>
    <cellStyle name="SAPBEXstdItem 2 21" xfId="7726" xr:uid="{00000000-0005-0000-0000-00001A920000}"/>
    <cellStyle name="SAPBEXstdItem 2 21 2" xfId="17511" xr:uid="{00000000-0005-0000-0000-00001B920000}"/>
    <cellStyle name="SAPBEXstdItem 2 21 3" xfId="24468" xr:uid="{00000000-0005-0000-0000-00001C920000}"/>
    <cellStyle name="SAPBEXstdItem 2 21 4" xfId="30894" xr:uid="{00000000-0005-0000-0000-00001D920000}"/>
    <cellStyle name="SAPBEXstdItem 2 22" xfId="11607" xr:uid="{00000000-0005-0000-0000-00001E920000}"/>
    <cellStyle name="SAPBEXstdItem 2 22 2" xfId="19066" xr:uid="{00000000-0005-0000-0000-00001F920000}"/>
    <cellStyle name="SAPBEXstdItem 2 22 3" xfId="25698" xr:uid="{00000000-0005-0000-0000-000020920000}"/>
    <cellStyle name="SAPBEXstdItem 2 23" xfId="9322" xr:uid="{00000000-0005-0000-0000-000021920000}"/>
    <cellStyle name="SAPBEXstdItem 2 24" xfId="11460" xr:uid="{00000000-0005-0000-0000-000022920000}"/>
    <cellStyle name="SAPBEXstdItem 2 25" xfId="50675" xr:uid="{00000000-0005-0000-0000-000023920000}"/>
    <cellStyle name="SAPBEXstdItem 2 3" xfId="960" xr:uid="{00000000-0005-0000-0000-000024920000}"/>
    <cellStyle name="SAPBEXstdItem 2 3 2" xfId="2772" xr:uid="{00000000-0005-0000-0000-000025920000}"/>
    <cellStyle name="SAPBEXstdItem 2 3 2 2" xfId="13000" xr:uid="{00000000-0005-0000-0000-000026920000}"/>
    <cellStyle name="SAPBEXstdItem 2 3 2 2 2" xfId="20397" xr:uid="{00000000-0005-0000-0000-000027920000}"/>
    <cellStyle name="SAPBEXstdItem 2 3 2 2 3" xfId="27004" xr:uid="{00000000-0005-0000-0000-000028920000}"/>
    <cellStyle name="SAPBEXstdItem 2 3 2 3" xfId="10666" xr:uid="{00000000-0005-0000-0000-000029920000}"/>
    <cellStyle name="SAPBEXstdItem 2 3 2 4" xfId="18171" xr:uid="{00000000-0005-0000-0000-00002A920000}"/>
    <cellStyle name="SAPBEXstdItem 2 3 2 5" xfId="25129" xr:uid="{00000000-0005-0000-0000-00002B920000}"/>
    <cellStyle name="SAPBEXstdItem 2 3 2 6" xfId="38065" xr:uid="{00000000-0005-0000-0000-00002C920000}"/>
    <cellStyle name="SAPBEXstdItem 2 3 2 7" xfId="44992" xr:uid="{00000000-0005-0000-0000-00002D920000}"/>
    <cellStyle name="SAPBEXstdItem 2 3 2 8" xfId="50115" xr:uid="{00000000-0005-0000-0000-00002E920000}"/>
    <cellStyle name="SAPBEXstdItem 2 3 3" xfId="11839" xr:uid="{00000000-0005-0000-0000-00002F920000}"/>
    <cellStyle name="SAPBEXstdItem 2 3 3 2" xfId="19298" xr:uid="{00000000-0005-0000-0000-000030920000}"/>
    <cellStyle name="SAPBEXstdItem 2 3 3 3" xfId="25930" xr:uid="{00000000-0005-0000-0000-000031920000}"/>
    <cellStyle name="SAPBEXstdItem 2 3 4" xfId="9660" xr:uid="{00000000-0005-0000-0000-000032920000}"/>
    <cellStyle name="SAPBEXstdItem 2 3 5" xfId="11137" xr:uid="{00000000-0005-0000-0000-000033920000}"/>
    <cellStyle name="SAPBEXstdItem 2 3 6" xfId="34400" xr:uid="{00000000-0005-0000-0000-000034920000}"/>
    <cellStyle name="SAPBEXstdItem 2 3 7" xfId="41446" xr:uid="{00000000-0005-0000-0000-000035920000}"/>
    <cellStyle name="SAPBEXstdItem 2 3 8" xfId="54067" xr:uid="{00000000-0005-0000-0000-000036920000}"/>
    <cellStyle name="SAPBEXstdItem 2 4" xfId="1235" xr:uid="{00000000-0005-0000-0000-000037920000}"/>
    <cellStyle name="SAPBEXstdItem 2 4 2" xfId="10864" xr:uid="{00000000-0005-0000-0000-000038920000}"/>
    <cellStyle name="SAPBEXstdItem 2 4 2 2" xfId="9052" xr:uid="{00000000-0005-0000-0000-000039920000}"/>
    <cellStyle name="SAPBEXstdItem 2 4 2 3" xfId="37597" xr:uid="{00000000-0005-0000-0000-00003A920000}"/>
    <cellStyle name="SAPBEXstdItem 2 4 2 4" xfId="44541" xr:uid="{00000000-0005-0000-0000-00003B920000}"/>
    <cellStyle name="SAPBEXstdItem 2 4 2 5" xfId="53500" xr:uid="{00000000-0005-0000-0000-00003C920000}"/>
    <cellStyle name="SAPBEXstdItem 2 4 3" xfId="12014" xr:uid="{00000000-0005-0000-0000-00003D920000}"/>
    <cellStyle name="SAPBEXstdItem 2 4 3 2" xfId="19473" xr:uid="{00000000-0005-0000-0000-00003E920000}"/>
    <cellStyle name="SAPBEXstdItem 2 4 3 3" xfId="26100" xr:uid="{00000000-0005-0000-0000-00003F920000}"/>
    <cellStyle name="SAPBEXstdItem 2 4 4" xfId="9903" xr:uid="{00000000-0005-0000-0000-000040920000}"/>
    <cellStyle name="SAPBEXstdItem 2 4 5" xfId="14027" xr:uid="{00000000-0005-0000-0000-000041920000}"/>
    <cellStyle name="SAPBEXstdItem 2 4 6" xfId="33856" xr:uid="{00000000-0005-0000-0000-000042920000}"/>
    <cellStyle name="SAPBEXstdItem 2 4 7" xfId="40990" xr:uid="{00000000-0005-0000-0000-000043920000}"/>
    <cellStyle name="SAPBEXstdItem 2 4 8" xfId="54109" xr:uid="{00000000-0005-0000-0000-000044920000}"/>
    <cellStyle name="SAPBEXstdItem 2 5" xfId="1404" xr:uid="{00000000-0005-0000-0000-000045920000}"/>
    <cellStyle name="SAPBEXstdItem 2 5 2" xfId="10173" xr:uid="{00000000-0005-0000-0000-000046920000}"/>
    <cellStyle name="SAPBEXstdItem 2 5 2 2" xfId="9252" xr:uid="{00000000-0005-0000-0000-000047920000}"/>
    <cellStyle name="SAPBEXstdItem 2 5 2 3" xfId="38786" xr:uid="{00000000-0005-0000-0000-000048920000}"/>
    <cellStyle name="SAPBEXstdItem 2 5 2 4" xfId="45704" xr:uid="{00000000-0005-0000-0000-000049920000}"/>
    <cellStyle name="SAPBEXstdItem 2 5 2 5" xfId="47982" xr:uid="{00000000-0005-0000-0000-00004A920000}"/>
    <cellStyle name="SAPBEXstdItem 2 5 3" xfId="10956" xr:uid="{00000000-0005-0000-0000-00004B920000}"/>
    <cellStyle name="SAPBEXstdItem 2 5 3 2" xfId="8997" xr:uid="{00000000-0005-0000-0000-00004C920000}"/>
    <cellStyle name="SAPBEXstdItem 2 5 4" xfId="12082" xr:uid="{00000000-0005-0000-0000-00004D920000}"/>
    <cellStyle name="SAPBEXstdItem 2 5 4 2" xfId="19541" xr:uid="{00000000-0005-0000-0000-00004E920000}"/>
    <cellStyle name="SAPBEXstdItem 2 5 4 3" xfId="26164" xr:uid="{00000000-0005-0000-0000-00004F920000}"/>
    <cellStyle name="SAPBEXstdItem 2 5 5" xfId="10030" xr:uid="{00000000-0005-0000-0000-000050920000}"/>
    <cellStyle name="SAPBEXstdItem 2 5 6" xfId="10019" xr:uid="{00000000-0005-0000-0000-000051920000}"/>
    <cellStyle name="SAPBEXstdItem 2 5 7" xfId="35121" xr:uid="{00000000-0005-0000-0000-000052920000}"/>
    <cellStyle name="SAPBEXstdItem 2 5 8" xfId="42158" xr:uid="{00000000-0005-0000-0000-000053920000}"/>
    <cellStyle name="SAPBEXstdItem 2 5 9" xfId="51128" xr:uid="{00000000-0005-0000-0000-000054920000}"/>
    <cellStyle name="SAPBEXstdItem 2 6" xfId="1549" xr:uid="{00000000-0005-0000-0000-000055920000}"/>
    <cellStyle name="SAPBEXstdItem 2 6 2" xfId="12208" xr:uid="{00000000-0005-0000-0000-000056920000}"/>
    <cellStyle name="SAPBEXstdItem 2 6 2 2" xfId="19667" xr:uid="{00000000-0005-0000-0000-000057920000}"/>
    <cellStyle name="SAPBEXstdItem 2 6 2 3" xfId="26290" xr:uid="{00000000-0005-0000-0000-000058920000}"/>
    <cellStyle name="SAPBEXstdItem 2 6 2 4" xfId="38824" xr:uid="{00000000-0005-0000-0000-000059920000}"/>
    <cellStyle name="SAPBEXstdItem 2 6 2 5" xfId="45742" xr:uid="{00000000-0005-0000-0000-00005A920000}"/>
    <cellStyle name="SAPBEXstdItem 2 6 2 6" xfId="48421" xr:uid="{00000000-0005-0000-0000-00005B920000}"/>
    <cellStyle name="SAPBEXstdItem 2 6 3" xfId="11101" xr:uid="{00000000-0005-0000-0000-00005C920000}"/>
    <cellStyle name="SAPBEXstdItem 2 6 4" xfId="18753" xr:uid="{00000000-0005-0000-0000-00005D920000}"/>
    <cellStyle name="SAPBEXstdItem 2 6 5" xfId="35160" xr:uid="{00000000-0005-0000-0000-00005E920000}"/>
    <cellStyle name="SAPBEXstdItem 2 6 6" xfId="42196" xr:uid="{00000000-0005-0000-0000-00005F920000}"/>
    <cellStyle name="SAPBEXstdItem 2 6 7" xfId="49144" xr:uid="{00000000-0005-0000-0000-000060920000}"/>
    <cellStyle name="SAPBEXstdItem 2 7" xfId="1976" xr:uid="{00000000-0005-0000-0000-000061920000}"/>
    <cellStyle name="SAPBEXstdItem 2 7 2" xfId="12328" xr:uid="{00000000-0005-0000-0000-000062920000}"/>
    <cellStyle name="SAPBEXstdItem 2 7 2 2" xfId="19787" xr:uid="{00000000-0005-0000-0000-000063920000}"/>
    <cellStyle name="SAPBEXstdItem 2 7 2 3" xfId="26410" xr:uid="{00000000-0005-0000-0000-000064920000}"/>
    <cellStyle name="SAPBEXstdItem 2 7 2 4" xfId="39386" xr:uid="{00000000-0005-0000-0000-000065920000}"/>
    <cellStyle name="SAPBEXstdItem 2 7 2 5" xfId="46304" xr:uid="{00000000-0005-0000-0000-000066920000}"/>
    <cellStyle name="SAPBEXstdItem 2 7 2 6" xfId="49801" xr:uid="{00000000-0005-0000-0000-000067920000}"/>
    <cellStyle name="SAPBEXstdItem 2 7 3" xfId="11398" xr:uid="{00000000-0005-0000-0000-000068920000}"/>
    <cellStyle name="SAPBEXstdItem 2 7 4" xfId="18931" xr:uid="{00000000-0005-0000-0000-000069920000}"/>
    <cellStyle name="SAPBEXstdItem 2 7 5" xfId="35752" xr:uid="{00000000-0005-0000-0000-00006A920000}"/>
    <cellStyle name="SAPBEXstdItem 2 7 6" xfId="42758" xr:uid="{00000000-0005-0000-0000-00006B920000}"/>
    <cellStyle name="SAPBEXstdItem 2 7 7" xfId="54361" xr:uid="{00000000-0005-0000-0000-00006C920000}"/>
    <cellStyle name="SAPBEXstdItem 2 8" xfId="2188" xr:uid="{00000000-0005-0000-0000-00006D920000}"/>
    <cellStyle name="SAPBEXstdItem 2 8 2" xfId="12452" xr:uid="{00000000-0005-0000-0000-00006E920000}"/>
    <cellStyle name="SAPBEXstdItem 2 8 2 2" xfId="19908" xr:uid="{00000000-0005-0000-0000-00006F920000}"/>
    <cellStyle name="SAPBEXstdItem 2 8 2 3" xfId="26530" xr:uid="{00000000-0005-0000-0000-000070920000}"/>
    <cellStyle name="SAPBEXstdItem 2 8 2 4" xfId="40412" xr:uid="{00000000-0005-0000-0000-000071920000}"/>
    <cellStyle name="SAPBEXstdItem 2 8 2 5" xfId="47330" xr:uid="{00000000-0005-0000-0000-000072920000}"/>
    <cellStyle name="SAPBEXstdItem 2 8 2 6" xfId="47748" xr:uid="{00000000-0005-0000-0000-000073920000}"/>
    <cellStyle name="SAPBEXstdItem 2 8 3" xfId="10384" xr:uid="{00000000-0005-0000-0000-000074920000}"/>
    <cellStyle name="SAPBEXstdItem 2 8 4" xfId="14017" xr:uid="{00000000-0005-0000-0000-000075920000}"/>
    <cellStyle name="SAPBEXstdItem 2 8 5" xfId="9706" xr:uid="{00000000-0005-0000-0000-000076920000}"/>
    <cellStyle name="SAPBEXstdItem 2 8 6" xfId="36828" xr:uid="{00000000-0005-0000-0000-000077920000}"/>
    <cellStyle name="SAPBEXstdItem 2 8 7" xfId="43784" xr:uid="{00000000-0005-0000-0000-000078920000}"/>
    <cellStyle name="SAPBEXstdItem 2 8 8" xfId="52777" xr:uid="{00000000-0005-0000-0000-000079920000}"/>
    <cellStyle name="SAPBEXstdItem 2 9" xfId="2342" xr:uid="{00000000-0005-0000-0000-00007A920000}"/>
    <cellStyle name="SAPBEXstdItem 2 9 2" xfId="12595" xr:uid="{00000000-0005-0000-0000-00007B920000}"/>
    <cellStyle name="SAPBEXstdItem 2 9 3" xfId="20032" xr:uid="{00000000-0005-0000-0000-00007C920000}"/>
    <cellStyle name="SAPBEXstdItem 2 9 4" xfId="26650" xr:uid="{00000000-0005-0000-0000-00007D920000}"/>
    <cellStyle name="SAPBEXstdItem 2 9 5" xfId="37082" xr:uid="{00000000-0005-0000-0000-00007E920000}"/>
    <cellStyle name="SAPBEXstdItem 2 9 6" xfId="44028" xr:uid="{00000000-0005-0000-0000-00007F920000}"/>
    <cellStyle name="SAPBEXstdItem 2 9 7" xfId="51496" xr:uid="{00000000-0005-0000-0000-000080920000}"/>
    <cellStyle name="SAPBEXstdItem 20" xfId="5647" xr:uid="{00000000-0005-0000-0000-000081920000}"/>
    <cellStyle name="SAPBEXstdItem 20 2" xfId="15502" xr:uid="{00000000-0005-0000-0000-000082920000}"/>
    <cellStyle name="SAPBEXstdItem 20 3" xfId="22534" xr:uid="{00000000-0005-0000-0000-000083920000}"/>
    <cellStyle name="SAPBEXstdItem 20 4" xfId="28995" xr:uid="{00000000-0005-0000-0000-000084920000}"/>
    <cellStyle name="SAPBEXstdItem 21" xfId="6533" xr:uid="{00000000-0005-0000-0000-000085920000}"/>
    <cellStyle name="SAPBEXstdItem 21 2" xfId="16376" xr:uid="{00000000-0005-0000-0000-000086920000}"/>
    <cellStyle name="SAPBEXstdItem 21 3" xfId="23383" xr:uid="{00000000-0005-0000-0000-000087920000}"/>
    <cellStyle name="SAPBEXstdItem 21 4" xfId="29833" xr:uid="{00000000-0005-0000-0000-000088920000}"/>
    <cellStyle name="SAPBEXstdItem 22" xfId="6997" xr:uid="{00000000-0005-0000-0000-000089920000}"/>
    <cellStyle name="SAPBEXstdItem 22 2" xfId="16787" xr:uid="{00000000-0005-0000-0000-00008A920000}"/>
    <cellStyle name="SAPBEXstdItem 22 3" xfId="23755" xr:uid="{00000000-0005-0000-0000-00008B920000}"/>
    <cellStyle name="SAPBEXstdItem 22 4" xfId="30191" xr:uid="{00000000-0005-0000-0000-00008C920000}"/>
    <cellStyle name="SAPBEXstdItem 23" xfId="8386" xr:uid="{00000000-0005-0000-0000-00008D920000}"/>
    <cellStyle name="SAPBEXstdItem 23 2" xfId="18170" xr:uid="{00000000-0005-0000-0000-00008E920000}"/>
    <cellStyle name="SAPBEXstdItem 23 3" xfId="25109" xr:uid="{00000000-0005-0000-0000-00008F920000}"/>
    <cellStyle name="SAPBEXstdItem 23 4" xfId="31523" xr:uid="{00000000-0005-0000-0000-000090920000}"/>
    <cellStyle name="SAPBEXstdItem 24" xfId="7994" xr:uid="{00000000-0005-0000-0000-000091920000}"/>
    <cellStyle name="SAPBEXstdItem 24 2" xfId="17778" xr:uid="{00000000-0005-0000-0000-000092920000}"/>
    <cellStyle name="SAPBEXstdItem 24 3" xfId="24727" xr:uid="{00000000-0005-0000-0000-000093920000}"/>
    <cellStyle name="SAPBEXstdItem 24 4" xfId="31148" xr:uid="{00000000-0005-0000-0000-000094920000}"/>
    <cellStyle name="SAPBEXstdItem 25" xfId="9132" xr:uid="{00000000-0005-0000-0000-000095920000}"/>
    <cellStyle name="SAPBEXstdItem 26" xfId="11189" xr:uid="{00000000-0005-0000-0000-000096920000}"/>
    <cellStyle name="SAPBEXstdItem 27" xfId="51767" xr:uid="{00000000-0005-0000-0000-000097920000}"/>
    <cellStyle name="SAPBEXstdItem 3" xfId="524" xr:uid="{00000000-0005-0000-0000-000098920000}"/>
    <cellStyle name="SAPBEXstdItem 3 10" xfId="2509" xr:uid="{00000000-0005-0000-0000-000099920000}"/>
    <cellStyle name="SAPBEXstdItem 3 10 2" xfId="12748" xr:uid="{00000000-0005-0000-0000-00009A920000}"/>
    <cellStyle name="SAPBEXstdItem 3 10 3" xfId="20157" xr:uid="{00000000-0005-0000-0000-00009B920000}"/>
    <cellStyle name="SAPBEXstdItem 3 10 4" xfId="26771" xr:uid="{00000000-0005-0000-0000-00009C920000}"/>
    <cellStyle name="SAPBEXstdItem 3 11" xfId="3515" xr:uid="{00000000-0005-0000-0000-00009D920000}"/>
    <cellStyle name="SAPBEXstdItem 3 11 2" xfId="13464" xr:uid="{00000000-0005-0000-0000-00009E920000}"/>
    <cellStyle name="SAPBEXstdItem 3 11 3" xfId="20633" xr:uid="{00000000-0005-0000-0000-00009F920000}"/>
    <cellStyle name="SAPBEXstdItem 3 11 4" xfId="27140" xr:uid="{00000000-0005-0000-0000-0000A0920000}"/>
    <cellStyle name="SAPBEXstdItem 3 12" xfId="3684" xr:uid="{00000000-0005-0000-0000-0000A1920000}"/>
    <cellStyle name="SAPBEXstdItem 3 12 2" xfId="13609" xr:uid="{00000000-0005-0000-0000-0000A2920000}"/>
    <cellStyle name="SAPBEXstdItem 3 12 3" xfId="20770" xr:uid="{00000000-0005-0000-0000-0000A3920000}"/>
    <cellStyle name="SAPBEXstdItem 3 12 4" xfId="27269" xr:uid="{00000000-0005-0000-0000-0000A4920000}"/>
    <cellStyle name="SAPBEXstdItem 3 13" xfId="4424" xr:uid="{00000000-0005-0000-0000-0000A5920000}"/>
    <cellStyle name="SAPBEXstdItem 3 13 2" xfId="14286" xr:uid="{00000000-0005-0000-0000-0000A6920000}"/>
    <cellStyle name="SAPBEXstdItem 3 13 3" xfId="21346" xr:uid="{00000000-0005-0000-0000-0000A7920000}"/>
    <cellStyle name="SAPBEXstdItem 3 13 4" xfId="27820" xr:uid="{00000000-0005-0000-0000-0000A8920000}"/>
    <cellStyle name="SAPBEXstdItem 3 14" xfId="5325" xr:uid="{00000000-0005-0000-0000-0000A9920000}"/>
    <cellStyle name="SAPBEXstdItem 3 14 2" xfId="15182" xr:uid="{00000000-0005-0000-0000-0000AA920000}"/>
    <cellStyle name="SAPBEXstdItem 3 14 3" xfId="22224" xr:uid="{00000000-0005-0000-0000-0000AB920000}"/>
    <cellStyle name="SAPBEXstdItem 3 14 4" xfId="28687" xr:uid="{00000000-0005-0000-0000-0000AC920000}"/>
    <cellStyle name="SAPBEXstdItem 3 15" xfId="4749" xr:uid="{00000000-0005-0000-0000-0000AD920000}"/>
    <cellStyle name="SAPBEXstdItem 3 15 2" xfId="14611" xr:uid="{00000000-0005-0000-0000-0000AE920000}"/>
    <cellStyle name="SAPBEXstdItem 3 15 3" xfId="21660" xr:uid="{00000000-0005-0000-0000-0000AF920000}"/>
    <cellStyle name="SAPBEXstdItem 3 15 4" xfId="28130" xr:uid="{00000000-0005-0000-0000-0000B0920000}"/>
    <cellStyle name="SAPBEXstdItem 3 16" xfId="5484" xr:uid="{00000000-0005-0000-0000-0000B1920000}"/>
    <cellStyle name="SAPBEXstdItem 3 16 2" xfId="15341" xr:uid="{00000000-0005-0000-0000-0000B2920000}"/>
    <cellStyle name="SAPBEXstdItem 3 16 3" xfId="22380" xr:uid="{00000000-0005-0000-0000-0000B3920000}"/>
    <cellStyle name="SAPBEXstdItem 3 16 4" xfId="28842" xr:uid="{00000000-0005-0000-0000-0000B4920000}"/>
    <cellStyle name="SAPBEXstdItem 3 17" xfId="5776" xr:uid="{00000000-0005-0000-0000-0000B5920000}"/>
    <cellStyle name="SAPBEXstdItem 3 17 2" xfId="15630" xr:uid="{00000000-0005-0000-0000-0000B6920000}"/>
    <cellStyle name="SAPBEXstdItem 3 17 3" xfId="22658" xr:uid="{00000000-0005-0000-0000-0000B7920000}"/>
    <cellStyle name="SAPBEXstdItem 3 17 4" xfId="29119" xr:uid="{00000000-0005-0000-0000-0000B8920000}"/>
    <cellStyle name="SAPBEXstdItem 3 18" xfId="6093" xr:uid="{00000000-0005-0000-0000-0000B9920000}"/>
    <cellStyle name="SAPBEXstdItem 3 18 2" xfId="15941" xr:uid="{00000000-0005-0000-0000-0000BA920000}"/>
    <cellStyle name="SAPBEXstdItem 3 18 3" xfId="22961" xr:uid="{00000000-0005-0000-0000-0000BB920000}"/>
    <cellStyle name="SAPBEXstdItem 3 18 4" xfId="29420" xr:uid="{00000000-0005-0000-0000-0000BC920000}"/>
    <cellStyle name="SAPBEXstdItem 3 19" xfId="7012" xr:uid="{00000000-0005-0000-0000-0000BD920000}"/>
    <cellStyle name="SAPBEXstdItem 3 19 2" xfId="16802" xr:uid="{00000000-0005-0000-0000-0000BE920000}"/>
    <cellStyle name="SAPBEXstdItem 3 19 3" xfId="23769" xr:uid="{00000000-0005-0000-0000-0000BF920000}"/>
    <cellStyle name="SAPBEXstdItem 3 19 4" xfId="30205" xr:uid="{00000000-0005-0000-0000-0000C0920000}"/>
    <cellStyle name="SAPBEXstdItem 3 2" xfId="701" xr:uid="{00000000-0005-0000-0000-0000C1920000}"/>
    <cellStyle name="SAPBEXstdItem 3 2 10" xfId="5269" xr:uid="{00000000-0005-0000-0000-0000C2920000}"/>
    <cellStyle name="SAPBEXstdItem 3 2 10 2" xfId="15126" xr:uid="{00000000-0005-0000-0000-0000C3920000}"/>
    <cellStyle name="SAPBEXstdItem 3 2 10 2 2" xfId="38567" xr:uid="{00000000-0005-0000-0000-0000C4920000}"/>
    <cellStyle name="SAPBEXstdItem 3 2 10 2 3" xfId="45485" xr:uid="{00000000-0005-0000-0000-0000C5920000}"/>
    <cellStyle name="SAPBEXstdItem 3 2 10 2 4" xfId="49957" xr:uid="{00000000-0005-0000-0000-0000C6920000}"/>
    <cellStyle name="SAPBEXstdItem 3 2 10 3" xfId="22168" xr:uid="{00000000-0005-0000-0000-0000C7920000}"/>
    <cellStyle name="SAPBEXstdItem 3 2 10 4" xfId="28631" xr:uid="{00000000-0005-0000-0000-0000C8920000}"/>
    <cellStyle name="SAPBEXstdItem 3 2 10 5" xfId="34901" xr:uid="{00000000-0005-0000-0000-0000C9920000}"/>
    <cellStyle name="SAPBEXstdItem 3 2 10 6" xfId="41939" xr:uid="{00000000-0005-0000-0000-0000CA920000}"/>
    <cellStyle name="SAPBEXstdItem 3 2 10 7" xfId="53714" xr:uid="{00000000-0005-0000-0000-0000CB920000}"/>
    <cellStyle name="SAPBEXstdItem 3 2 11" xfId="6588" xr:uid="{00000000-0005-0000-0000-0000CC920000}"/>
    <cellStyle name="SAPBEXstdItem 3 2 11 2" xfId="16431" xr:uid="{00000000-0005-0000-0000-0000CD920000}"/>
    <cellStyle name="SAPBEXstdItem 3 2 11 2 2" xfId="38992" xr:uid="{00000000-0005-0000-0000-0000CE920000}"/>
    <cellStyle name="SAPBEXstdItem 3 2 11 2 3" xfId="45910" xr:uid="{00000000-0005-0000-0000-0000CF920000}"/>
    <cellStyle name="SAPBEXstdItem 3 2 11 2 4" xfId="49562" xr:uid="{00000000-0005-0000-0000-0000D0920000}"/>
    <cellStyle name="SAPBEXstdItem 3 2 11 3" xfId="23435" xr:uid="{00000000-0005-0000-0000-0000D1920000}"/>
    <cellStyle name="SAPBEXstdItem 3 2 11 4" xfId="29884" xr:uid="{00000000-0005-0000-0000-0000D2920000}"/>
    <cellStyle name="SAPBEXstdItem 3 2 11 5" xfId="35329" xr:uid="{00000000-0005-0000-0000-0000D3920000}"/>
    <cellStyle name="SAPBEXstdItem 3 2 11 6" xfId="42364" xr:uid="{00000000-0005-0000-0000-0000D4920000}"/>
    <cellStyle name="SAPBEXstdItem 3 2 11 7" xfId="54468" xr:uid="{00000000-0005-0000-0000-0000D5920000}"/>
    <cellStyle name="SAPBEXstdItem 3 2 12" xfId="5530" xr:uid="{00000000-0005-0000-0000-0000D6920000}"/>
    <cellStyle name="SAPBEXstdItem 3 2 12 2" xfId="15386" xr:uid="{00000000-0005-0000-0000-0000D7920000}"/>
    <cellStyle name="SAPBEXstdItem 3 2 12 2 2" xfId="38856" xr:uid="{00000000-0005-0000-0000-0000D8920000}"/>
    <cellStyle name="SAPBEXstdItem 3 2 12 2 3" xfId="45774" xr:uid="{00000000-0005-0000-0000-0000D9920000}"/>
    <cellStyle name="SAPBEXstdItem 3 2 12 2 4" xfId="48898" xr:uid="{00000000-0005-0000-0000-0000DA920000}"/>
    <cellStyle name="SAPBEXstdItem 3 2 12 3" xfId="22422" xr:uid="{00000000-0005-0000-0000-0000DB920000}"/>
    <cellStyle name="SAPBEXstdItem 3 2 12 4" xfId="28884" xr:uid="{00000000-0005-0000-0000-0000DC920000}"/>
    <cellStyle name="SAPBEXstdItem 3 2 12 5" xfId="35192" xr:uid="{00000000-0005-0000-0000-0000DD920000}"/>
    <cellStyle name="SAPBEXstdItem 3 2 12 6" xfId="42228" xr:uid="{00000000-0005-0000-0000-0000DE920000}"/>
    <cellStyle name="SAPBEXstdItem 3 2 12 7" xfId="52291" xr:uid="{00000000-0005-0000-0000-0000DF920000}"/>
    <cellStyle name="SAPBEXstdItem 3 2 13" xfId="6908" xr:uid="{00000000-0005-0000-0000-0000E0920000}"/>
    <cellStyle name="SAPBEXstdItem 3 2 13 2" xfId="16698" xr:uid="{00000000-0005-0000-0000-0000E1920000}"/>
    <cellStyle name="SAPBEXstdItem 3 2 13 2 2" xfId="39859" xr:uid="{00000000-0005-0000-0000-0000E2920000}"/>
    <cellStyle name="SAPBEXstdItem 3 2 13 2 3" xfId="46777" xr:uid="{00000000-0005-0000-0000-0000E3920000}"/>
    <cellStyle name="SAPBEXstdItem 3 2 13 2 4" xfId="49621" xr:uid="{00000000-0005-0000-0000-0000E4920000}"/>
    <cellStyle name="SAPBEXstdItem 3 2 13 3" xfId="23666" xr:uid="{00000000-0005-0000-0000-0000E5920000}"/>
    <cellStyle name="SAPBEXstdItem 3 2 13 4" xfId="30103" xr:uid="{00000000-0005-0000-0000-0000E6920000}"/>
    <cellStyle name="SAPBEXstdItem 3 2 13 5" xfId="36244" xr:uid="{00000000-0005-0000-0000-0000E7920000}"/>
    <cellStyle name="SAPBEXstdItem 3 2 13 6" xfId="43231" xr:uid="{00000000-0005-0000-0000-0000E8920000}"/>
    <cellStyle name="SAPBEXstdItem 3 2 13 7" xfId="51815" xr:uid="{00000000-0005-0000-0000-0000E9920000}"/>
    <cellStyle name="SAPBEXstdItem 3 2 14" xfId="7063" xr:uid="{00000000-0005-0000-0000-0000EA920000}"/>
    <cellStyle name="SAPBEXstdItem 3 2 14 2" xfId="16853" xr:uid="{00000000-0005-0000-0000-0000EB920000}"/>
    <cellStyle name="SAPBEXstdItem 3 2 14 2 2" xfId="39196" xr:uid="{00000000-0005-0000-0000-0000EC920000}"/>
    <cellStyle name="SAPBEXstdItem 3 2 14 2 3" xfId="46114" xr:uid="{00000000-0005-0000-0000-0000ED920000}"/>
    <cellStyle name="SAPBEXstdItem 3 2 14 2 4" xfId="50814" xr:uid="{00000000-0005-0000-0000-0000EE920000}"/>
    <cellStyle name="SAPBEXstdItem 3 2 14 3" xfId="23818" xr:uid="{00000000-0005-0000-0000-0000EF920000}"/>
    <cellStyle name="SAPBEXstdItem 3 2 14 4" xfId="30254" xr:uid="{00000000-0005-0000-0000-0000F0920000}"/>
    <cellStyle name="SAPBEXstdItem 3 2 14 5" xfId="35560" xr:uid="{00000000-0005-0000-0000-0000F1920000}"/>
    <cellStyle name="SAPBEXstdItem 3 2 14 6" xfId="42568" xr:uid="{00000000-0005-0000-0000-0000F2920000}"/>
    <cellStyle name="SAPBEXstdItem 3 2 14 7" xfId="51254" xr:uid="{00000000-0005-0000-0000-0000F3920000}"/>
    <cellStyle name="SAPBEXstdItem 3 2 15" xfId="6146" xr:uid="{00000000-0005-0000-0000-0000F4920000}"/>
    <cellStyle name="SAPBEXstdItem 3 2 15 2" xfId="15994" xr:uid="{00000000-0005-0000-0000-0000F5920000}"/>
    <cellStyle name="SAPBEXstdItem 3 2 15 2 2" xfId="39303" xr:uid="{00000000-0005-0000-0000-0000F6920000}"/>
    <cellStyle name="SAPBEXstdItem 3 2 15 2 3" xfId="46221" xr:uid="{00000000-0005-0000-0000-0000F7920000}"/>
    <cellStyle name="SAPBEXstdItem 3 2 15 2 4" xfId="49644" xr:uid="{00000000-0005-0000-0000-0000F8920000}"/>
    <cellStyle name="SAPBEXstdItem 3 2 15 3" xfId="23010" xr:uid="{00000000-0005-0000-0000-0000F9920000}"/>
    <cellStyle name="SAPBEXstdItem 3 2 15 4" xfId="29468" xr:uid="{00000000-0005-0000-0000-0000FA920000}"/>
    <cellStyle name="SAPBEXstdItem 3 2 15 5" xfId="35667" xr:uid="{00000000-0005-0000-0000-0000FB920000}"/>
    <cellStyle name="SAPBEXstdItem 3 2 15 6" xfId="42675" xr:uid="{00000000-0005-0000-0000-0000FC920000}"/>
    <cellStyle name="SAPBEXstdItem 3 2 15 7" xfId="51343" xr:uid="{00000000-0005-0000-0000-0000FD920000}"/>
    <cellStyle name="SAPBEXstdItem 3 2 16" xfId="7212" xr:uid="{00000000-0005-0000-0000-0000FE920000}"/>
    <cellStyle name="SAPBEXstdItem 3 2 16 2" xfId="17001" xr:uid="{00000000-0005-0000-0000-0000FF920000}"/>
    <cellStyle name="SAPBEXstdItem 3 2 16 2 2" xfId="39658" xr:uid="{00000000-0005-0000-0000-000000930000}"/>
    <cellStyle name="SAPBEXstdItem 3 2 16 2 3" xfId="46576" xr:uid="{00000000-0005-0000-0000-000001930000}"/>
    <cellStyle name="SAPBEXstdItem 3 2 16 2 4" xfId="48154" xr:uid="{00000000-0005-0000-0000-000002930000}"/>
    <cellStyle name="SAPBEXstdItem 3 2 16 3" xfId="23963" xr:uid="{00000000-0005-0000-0000-000003930000}"/>
    <cellStyle name="SAPBEXstdItem 3 2 16 4" xfId="30397" xr:uid="{00000000-0005-0000-0000-000004930000}"/>
    <cellStyle name="SAPBEXstdItem 3 2 16 5" xfId="36031" xr:uid="{00000000-0005-0000-0000-000005930000}"/>
    <cellStyle name="SAPBEXstdItem 3 2 16 6" xfId="43030" xr:uid="{00000000-0005-0000-0000-000006930000}"/>
    <cellStyle name="SAPBEXstdItem 3 2 16 7" xfId="54197" xr:uid="{00000000-0005-0000-0000-000007930000}"/>
    <cellStyle name="SAPBEXstdItem 3 2 17" xfId="6473" xr:uid="{00000000-0005-0000-0000-000008930000}"/>
    <cellStyle name="SAPBEXstdItem 3 2 17 2" xfId="16317" xr:uid="{00000000-0005-0000-0000-000009930000}"/>
    <cellStyle name="SAPBEXstdItem 3 2 17 2 2" xfId="39812" xr:uid="{00000000-0005-0000-0000-00000A930000}"/>
    <cellStyle name="SAPBEXstdItem 3 2 17 2 3" xfId="46730" xr:uid="{00000000-0005-0000-0000-00000B930000}"/>
    <cellStyle name="SAPBEXstdItem 3 2 17 2 4" xfId="49359" xr:uid="{00000000-0005-0000-0000-00000C930000}"/>
    <cellStyle name="SAPBEXstdItem 3 2 17 3" xfId="23325" xr:uid="{00000000-0005-0000-0000-00000D930000}"/>
    <cellStyle name="SAPBEXstdItem 3 2 17 4" xfId="29776" xr:uid="{00000000-0005-0000-0000-00000E930000}"/>
    <cellStyle name="SAPBEXstdItem 3 2 17 5" xfId="36196" xr:uid="{00000000-0005-0000-0000-00000F930000}"/>
    <cellStyle name="SAPBEXstdItem 3 2 17 6" xfId="43184" xr:uid="{00000000-0005-0000-0000-000010930000}"/>
    <cellStyle name="SAPBEXstdItem 3 2 17 7" xfId="52055" xr:uid="{00000000-0005-0000-0000-000011930000}"/>
    <cellStyle name="SAPBEXstdItem 3 2 18" xfId="5687" xr:uid="{00000000-0005-0000-0000-000012930000}"/>
    <cellStyle name="SAPBEXstdItem 3 2 18 2" xfId="15542" xr:uid="{00000000-0005-0000-0000-000013930000}"/>
    <cellStyle name="SAPBEXstdItem 3 2 18 2 2" xfId="39764" xr:uid="{00000000-0005-0000-0000-000014930000}"/>
    <cellStyle name="SAPBEXstdItem 3 2 18 2 3" xfId="46682" xr:uid="{00000000-0005-0000-0000-000015930000}"/>
    <cellStyle name="SAPBEXstdItem 3 2 18 2 4" xfId="48063" xr:uid="{00000000-0005-0000-0000-000016930000}"/>
    <cellStyle name="SAPBEXstdItem 3 2 18 3" xfId="22572" xr:uid="{00000000-0005-0000-0000-000017930000}"/>
    <cellStyle name="SAPBEXstdItem 3 2 18 4" xfId="29033" xr:uid="{00000000-0005-0000-0000-000018930000}"/>
    <cellStyle name="SAPBEXstdItem 3 2 18 5" xfId="36142" xr:uid="{00000000-0005-0000-0000-000019930000}"/>
    <cellStyle name="SAPBEXstdItem 3 2 18 6" xfId="43136" xr:uid="{00000000-0005-0000-0000-00001A930000}"/>
    <cellStyle name="SAPBEXstdItem 3 2 18 7" xfId="51359" xr:uid="{00000000-0005-0000-0000-00001B930000}"/>
    <cellStyle name="SAPBEXstdItem 3 2 19" xfId="5707" xr:uid="{00000000-0005-0000-0000-00001C930000}"/>
    <cellStyle name="SAPBEXstdItem 3 2 19 2" xfId="15562" xr:uid="{00000000-0005-0000-0000-00001D930000}"/>
    <cellStyle name="SAPBEXstdItem 3 2 19 2 2" xfId="39508" xr:uid="{00000000-0005-0000-0000-00001E930000}"/>
    <cellStyle name="SAPBEXstdItem 3 2 19 2 3" xfId="46426" xr:uid="{00000000-0005-0000-0000-00001F930000}"/>
    <cellStyle name="SAPBEXstdItem 3 2 19 2 4" xfId="54574" xr:uid="{00000000-0005-0000-0000-000020930000}"/>
    <cellStyle name="SAPBEXstdItem 3 2 19 3" xfId="22590" xr:uid="{00000000-0005-0000-0000-000021930000}"/>
    <cellStyle name="SAPBEXstdItem 3 2 19 4" xfId="29051" xr:uid="{00000000-0005-0000-0000-000022930000}"/>
    <cellStyle name="SAPBEXstdItem 3 2 19 5" xfId="35877" xr:uid="{00000000-0005-0000-0000-000023930000}"/>
    <cellStyle name="SAPBEXstdItem 3 2 19 6" xfId="42880" xr:uid="{00000000-0005-0000-0000-000024930000}"/>
    <cellStyle name="SAPBEXstdItem 3 2 19 7" xfId="47832" xr:uid="{00000000-0005-0000-0000-000025930000}"/>
    <cellStyle name="SAPBEXstdItem 3 2 2" xfId="2695" xr:uid="{00000000-0005-0000-0000-000026930000}"/>
    <cellStyle name="SAPBEXstdItem 3 2 2 2" xfId="12928" xr:uid="{00000000-0005-0000-0000-000027930000}"/>
    <cellStyle name="SAPBEXstdItem 3 2 2 2 2" xfId="20331" xr:uid="{00000000-0005-0000-0000-000028930000}"/>
    <cellStyle name="SAPBEXstdItem 3 2 2 2 3" xfId="26941" xr:uid="{00000000-0005-0000-0000-000029930000}"/>
    <cellStyle name="SAPBEXstdItem 3 2 2 2 4" xfId="37994" xr:uid="{00000000-0005-0000-0000-00002A930000}"/>
    <cellStyle name="SAPBEXstdItem 3 2 2 2 5" xfId="44932" xr:uid="{00000000-0005-0000-0000-00002B930000}"/>
    <cellStyle name="SAPBEXstdItem 3 2 2 2 6" xfId="49923" xr:uid="{00000000-0005-0000-0000-00002C930000}"/>
    <cellStyle name="SAPBEXstdItem 3 2 2 3" xfId="10520" xr:uid="{00000000-0005-0000-0000-00002D930000}"/>
    <cellStyle name="SAPBEXstdItem 3 2 2 4" xfId="9505" xr:uid="{00000000-0005-0000-0000-00002E930000}"/>
    <cellStyle name="SAPBEXstdItem 3 2 2 5" xfId="18818" xr:uid="{00000000-0005-0000-0000-00002F930000}"/>
    <cellStyle name="SAPBEXstdItem 3 2 2 6" xfId="34252" xr:uid="{00000000-0005-0000-0000-000030930000}"/>
    <cellStyle name="SAPBEXstdItem 3 2 2 7" xfId="41382" xr:uid="{00000000-0005-0000-0000-000031930000}"/>
    <cellStyle name="SAPBEXstdItem 3 2 2 8" xfId="47851" xr:uid="{00000000-0005-0000-0000-000032930000}"/>
    <cellStyle name="SAPBEXstdItem 3 2 20" xfId="7279" xr:uid="{00000000-0005-0000-0000-000033930000}"/>
    <cellStyle name="SAPBEXstdItem 3 2 20 2" xfId="17065" xr:uid="{00000000-0005-0000-0000-000034930000}"/>
    <cellStyle name="SAPBEXstdItem 3 2 20 2 2" xfId="40016" xr:uid="{00000000-0005-0000-0000-000035930000}"/>
    <cellStyle name="SAPBEXstdItem 3 2 20 2 3" xfId="46934" xr:uid="{00000000-0005-0000-0000-000036930000}"/>
    <cellStyle name="SAPBEXstdItem 3 2 20 2 4" xfId="49693" xr:uid="{00000000-0005-0000-0000-000037930000}"/>
    <cellStyle name="SAPBEXstdItem 3 2 20 3" xfId="24028" xr:uid="{00000000-0005-0000-0000-000038930000}"/>
    <cellStyle name="SAPBEXstdItem 3 2 20 4" xfId="30459" xr:uid="{00000000-0005-0000-0000-000039930000}"/>
    <cellStyle name="SAPBEXstdItem 3 2 20 5" xfId="36407" xr:uid="{00000000-0005-0000-0000-00003A930000}"/>
    <cellStyle name="SAPBEXstdItem 3 2 20 6" xfId="43388" xr:uid="{00000000-0005-0000-0000-00003B930000}"/>
    <cellStyle name="SAPBEXstdItem 3 2 20 7" xfId="53911" xr:uid="{00000000-0005-0000-0000-00003C930000}"/>
    <cellStyle name="SAPBEXstdItem 3 2 21" xfId="7182" xr:uid="{00000000-0005-0000-0000-00003D930000}"/>
    <cellStyle name="SAPBEXstdItem 3 2 21 2" xfId="16971" xr:uid="{00000000-0005-0000-0000-00003E930000}"/>
    <cellStyle name="SAPBEXstdItem 3 2 21 2 2" xfId="40454" xr:uid="{00000000-0005-0000-0000-00003F930000}"/>
    <cellStyle name="SAPBEXstdItem 3 2 21 2 3" xfId="47372" xr:uid="{00000000-0005-0000-0000-000040930000}"/>
    <cellStyle name="SAPBEXstdItem 3 2 21 2 4" xfId="47737" xr:uid="{00000000-0005-0000-0000-000041930000}"/>
    <cellStyle name="SAPBEXstdItem 3 2 21 3" xfId="23934" xr:uid="{00000000-0005-0000-0000-000042930000}"/>
    <cellStyle name="SAPBEXstdItem 3 2 21 4" xfId="30368" xr:uid="{00000000-0005-0000-0000-000043930000}"/>
    <cellStyle name="SAPBEXstdItem 3 2 21 5" xfId="36870" xr:uid="{00000000-0005-0000-0000-000044930000}"/>
    <cellStyle name="SAPBEXstdItem 3 2 21 6" xfId="43826" xr:uid="{00000000-0005-0000-0000-000045930000}"/>
    <cellStyle name="SAPBEXstdItem 3 2 21 7" xfId="51426" xr:uid="{00000000-0005-0000-0000-000046930000}"/>
    <cellStyle name="SAPBEXstdItem 3 2 22" xfId="6658" xr:uid="{00000000-0005-0000-0000-000047930000}"/>
    <cellStyle name="SAPBEXstdItem 3 2 22 2" xfId="16501" xr:uid="{00000000-0005-0000-0000-000048930000}"/>
    <cellStyle name="SAPBEXstdItem 3 2 22 3" xfId="23505" xr:uid="{00000000-0005-0000-0000-000049930000}"/>
    <cellStyle name="SAPBEXstdItem 3 2 22 4" xfId="29954" xr:uid="{00000000-0005-0000-0000-00004A930000}"/>
    <cellStyle name="SAPBEXstdItem 3 2 22 5" xfId="37124" xr:uid="{00000000-0005-0000-0000-00004B930000}"/>
    <cellStyle name="SAPBEXstdItem 3 2 22 6" xfId="44070" xr:uid="{00000000-0005-0000-0000-00004C930000}"/>
    <cellStyle name="SAPBEXstdItem 3 2 22 7" xfId="53816" xr:uid="{00000000-0005-0000-0000-00004D930000}"/>
    <cellStyle name="SAPBEXstdItem 3 2 23" xfId="8428" xr:uid="{00000000-0005-0000-0000-00004E930000}"/>
    <cellStyle name="SAPBEXstdItem 3 2 23 2" xfId="18212" xr:uid="{00000000-0005-0000-0000-00004F930000}"/>
    <cellStyle name="SAPBEXstdItem 3 2 23 3" xfId="25149" xr:uid="{00000000-0005-0000-0000-000050930000}"/>
    <cellStyle name="SAPBEXstdItem 3 2 23 4" xfId="31562" xr:uid="{00000000-0005-0000-0000-000051930000}"/>
    <cellStyle name="SAPBEXstdItem 3 2 24" xfId="7817" xr:uid="{00000000-0005-0000-0000-000052930000}"/>
    <cellStyle name="SAPBEXstdItem 3 2 24 2" xfId="17602" xr:uid="{00000000-0005-0000-0000-000053930000}"/>
    <cellStyle name="SAPBEXstdItem 3 2 24 3" xfId="24556" xr:uid="{00000000-0005-0000-0000-000054930000}"/>
    <cellStyle name="SAPBEXstdItem 3 2 24 4" xfId="30981" xr:uid="{00000000-0005-0000-0000-000055930000}"/>
    <cellStyle name="SAPBEXstdItem 3 2 25" xfId="8292" xr:uid="{00000000-0005-0000-0000-000056930000}"/>
    <cellStyle name="SAPBEXstdItem 3 2 25 2" xfId="18076" xr:uid="{00000000-0005-0000-0000-000057930000}"/>
    <cellStyle name="SAPBEXstdItem 3 2 25 3" xfId="25018" xr:uid="{00000000-0005-0000-0000-000058930000}"/>
    <cellStyle name="SAPBEXstdItem 3 2 25 4" xfId="31434" xr:uid="{00000000-0005-0000-0000-000059930000}"/>
    <cellStyle name="SAPBEXstdItem 3 2 26" xfId="7662" xr:uid="{00000000-0005-0000-0000-00005A930000}"/>
    <cellStyle name="SAPBEXstdItem 3 2 26 2" xfId="17447" xr:uid="{00000000-0005-0000-0000-00005B930000}"/>
    <cellStyle name="SAPBEXstdItem 3 2 26 3" xfId="24404" xr:uid="{00000000-0005-0000-0000-00005C930000}"/>
    <cellStyle name="SAPBEXstdItem 3 2 26 4" xfId="30830" xr:uid="{00000000-0005-0000-0000-00005D930000}"/>
    <cellStyle name="SAPBEXstdItem 3 2 27" xfId="8780" xr:uid="{00000000-0005-0000-0000-00005E930000}"/>
    <cellStyle name="SAPBEXstdItem 3 2 27 2" xfId="18564" xr:uid="{00000000-0005-0000-0000-00005F930000}"/>
    <cellStyle name="SAPBEXstdItem 3 2 27 3" xfId="25496" xr:uid="{00000000-0005-0000-0000-000060930000}"/>
    <cellStyle name="SAPBEXstdItem 3 2 27 4" xfId="31908" xr:uid="{00000000-0005-0000-0000-000061930000}"/>
    <cellStyle name="SAPBEXstdItem 3 2 28" xfId="8179" xr:uid="{00000000-0005-0000-0000-000062930000}"/>
    <cellStyle name="SAPBEXstdItem 3 2 28 2" xfId="17963" xr:uid="{00000000-0005-0000-0000-000063930000}"/>
    <cellStyle name="SAPBEXstdItem 3 2 28 3" xfId="24907" xr:uid="{00000000-0005-0000-0000-000064930000}"/>
    <cellStyle name="SAPBEXstdItem 3 2 28 4" xfId="31327" xr:uid="{00000000-0005-0000-0000-000065930000}"/>
    <cellStyle name="SAPBEXstdItem 3 2 29" xfId="8868" xr:uid="{00000000-0005-0000-0000-000066930000}"/>
    <cellStyle name="SAPBEXstdItem 3 2 29 2" xfId="18651" xr:uid="{00000000-0005-0000-0000-000067930000}"/>
    <cellStyle name="SAPBEXstdItem 3 2 29 3" xfId="25577" xr:uid="{00000000-0005-0000-0000-000068930000}"/>
    <cellStyle name="SAPBEXstdItem 3 2 29 4" xfId="31987" xr:uid="{00000000-0005-0000-0000-000069930000}"/>
    <cellStyle name="SAPBEXstdItem 3 2 3" xfId="3733" xr:uid="{00000000-0005-0000-0000-00006A930000}"/>
    <cellStyle name="SAPBEXstdItem 3 2 3 2" xfId="13655" xr:uid="{00000000-0005-0000-0000-00006B930000}"/>
    <cellStyle name="SAPBEXstdItem 3 2 3 2 2" xfId="37958" xr:uid="{00000000-0005-0000-0000-00006C930000}"/>
    <cellStyle name="SAPBEXstdItem 3 2 3 2 3" xfId="44896" xr:uid="{00000000-0005-0000-0000-00006D930000}"/>
    <cellStyle name="SAPBEXstdItem 3 2 3 2 4" xfId="47806" xr:uid="{00000000-0005-0000-0000-00006E930000}"/>
    <cellStyle name="SAPBEXstdItem 3 2 3 3" xfId="20811" xr:uid="{00000000-0005-0000-0000-00006F930000}"/>
    <cellStyle name="SAPBEXstdItem 3 2 3 4" xfId="27310" xr:uid="{00000000-0005-0000-0000-000070930000}"/>
    <cellStyle name="SAPBEXstdItem 3 2 3 5" xfId="34216" xr:uid="{00000000-0005-0000-0000-000071930000}"/>
    <cellStyle name="SAPBEXstdItem 3 2 3 6" xfId="41346" xr:uid="{00000000-0005-0000-0000-000072930000}"/>
    <cellStyle name="SAPBEXstdItem 3 2 3 7" xfId="50547" xr:uid="{00000000-0005-0000-0000-000073930000}"/>
    <cellStyle name="SAPBEXstdItem 3 2 30" xfId="11720" xr:uid="{00000000-0005-0000-0000-000074930000}"/>
    <cellStyle name="SAPBEXstdItem 3 2 30 2" xfId="19179" xr:uid="{00000000-0005-0000-0000-000075930000}"/>
    <cellStyle name="SAPBEXstdItem 3 2 30 3" xfId="25811" xr:uid="{00000000-0005-0000-0000-000076930000}"/>
    <cellStyle name="SAPBEXstdItem 3 2 31" xfId="9453" xr:uid="{00000000-0005-0000-0000-000077930000}"/>
    <cellStyle name="SAPBEXstdItem 3 2 32" xfId="13088" xr:uid="{00000000-0005-0000-0000-000078930000}"/>
    <cellStyle name="SAPBEXstdItem 3 2 33" xfId="32171" xr:uid="{00000000-0005-0000-0000-000079930000}"/>
    <cellStyle name="SAPBEXstdItem 3 2 34" xfId="32135" xr:uid="{00000000-0005-0000-0000-00007A930000}"/>
    <cellStyle name="SAPBEXstdItem 3 2 35" xfId="47992" xr:uid="{00000000-0005-0000-0000-00007B930000}"/>
    <cellStyle name="SAPBEXstdItem 3 2 4" xfId="4000" xr:uid="{00000000-0005-0000-0000-00007C930000}"/>
    <cellStyle name="SAPBEXstdItem 3 2 4 2" xfId="13887" xr:uid="{00000000-0005-0000-0000-00007D930000}"/>
    <cellStyle name="SAPBEXstdItem 3 2 4 2 2" xfId="38081" xr:uid="{00000000-0005-0000-0000-00007E930000}"/>
    <cellStyle name="SAPBEXstdItem 3 2 4 2 3" xfId="45007" xr:uid="{00000000-0005-0000-0000-00007F930000}"/>
    <cellStyle name="SAPBEXstdItem 3 2 4 2 4" xfId="48816" xr:uid="{00000000-0005-0000-0000-000080930000}"/>
    <cellStyle name="SAPBEXstdItem 3 2 4 3" xfId="20983" xr:uid="{00000000-0005-0000-0000-000081930000}"/>
    <cellStyle name="SAPBEXstdItem 3 2 4 4" xfId="27479" xr:uid="{00000000-0005-0000-0000-000082930000}"/>
    <cellStyle name="SAPBEXstdItem 3 2 4 5" xfId="34416" xr:uid="{00000000-0005-0000-0000-000083930000}"/>
    <cellStyle name="SAPBEXstdItem 3 2 4 6" xfId="41461" xr:uid="{00000000-0005-0000-0000-000084930000}"/>
    <cellStyle name="SAPBEXstdItem 3 2 4 7" xfId="47699" xr:uid="{00000000-0005-0000-0000-000085930000}"/>
    <cellStyle name="SAPBEXstdItem 3 2 5" xfId="4964" xr:uid="{00000000-0005-0000-0000-000086930000}"/>
    <cellStyle name="SAPBEXstdItem 3 2 5 2" xfId="14821" xr:uid="{00000000-0005-0000-0000-000087930000}"/>
    <cellStyle name="SAPBEXstdItem 3 2 5 2 2" xfId="37816" xr:uid="{00000000-0005-0000-0000-000088930000}"/>
    <cellStyle name="SAPBEXstdItem 3 2 5 2 3" xfId="44757" xr:uid="{00000000-0005-0000-0000-000089930000}"/>
    <cellStyle name="SAPBEXstdItem 3 2 5 2 4" xfId="54568" xr:uid="{00000000-0005-0000-0000-00008A930000}"/>
    <cellStyle name="SAPBEXstdItem 3 2 5 3" xfId="21867" xr:uid="{00000000-0005-0000-0000-00008B930000}"/>
    <cellStyle name="SAPBEXstdItem 3 2 5 4" xfId="28331" xr:uid="{00000000-0005-0000-0000-00008C930000}"/>
    <cellStyle name="SAPBEXstdItem 3 2 5 5" xfId="34074" xr:uid="{00000000-0005-0000-0000-00008D930000}"/>
    <cellStyle name="SAPBEXstdItem 3 2 5 6" xfId="41206" xr:uid="{00000000-0005-0000-0000-00008E930000}"/>
    <cellStyle name="SAPBEXstdItem 3 2 5 7" xfId="51890" xr:uid="{00000000-0005-0000-0000-00008F930000}"/>
    <cellStyle name="SAPBEXstdItem 3 2 6" xfId="4215" xr:uid="{00000000-0005-0000-0000-000090930000}"/>
    <cellStyle name="SAPBEXstdItem 3 2 6 2" xfId="14078" xr:uid="{00000000-0005-0000-0000-000091930000}"/>
    <cellStyle name="SAPBEXstdItem 3 2 6 2 2" xfId="37342" xr:uid="{00000000-0005-0000-0000-000092930000}"/>
    <cellStyle name="SAPBEXstdItem 3 2 6 2 3" xfId="44288" xr:uid="{00000000-0005-0000-0000-000093930000}"/>
    <cellStyle name="SAPBEXstdItem 3 2 6 2 4" xfId="52815" xr:uid="{00000000-0005-0000-0000-000094930000}"/>
    <cellStyle name="SAPBEXstdItem 3 2 6 3" xfId="21140" xr:uid="{00000000-0005-0000-0000-000095930000}"/>
    <cellStyle name="SAPBEXstdItem 3 2 6 4" xfId="27615" xr:uid="{00000000-0005-0000-0000-000096930000}"/>
    <cellStyle name="SAPBEXstdItem 3 2 6 5" xfId="33596" xr:uid="{00000000-0005-0000-0000-000097930000}"/>
    <cellStyle name="SAPBEXstdItem 3 2 6 6" xfId="40732" xr:uid="{00000000-0005-0000-0000-000098930000}"/>
    <cellStyle name="SAPBEXstdItem 3 2 6 7" xfId="54030" xr:uid="{00000000-0005-0000-0000-000099930000}"/>
    <cellStyle name="SAPBEXstdItem 3 2 7" xfId="4247" xr:uid="{00000000-0005-0000-0000-00009A930000}"/>
    <cellStyle name="SAPBEXstdItem 3 2 7 2" xfId="14110" xr:uid="{00000000-0005-0000-0000-00009B930000}"/>
    <cellStyle name="SAPBEXstdItem 3 2 7 2 2" xfId="38218" xr:uid="{00000000-0005-0000-0000-00009C930000}"/>
    <cellStyle name="SAPBEXstdItem 3 2 7 2 3" xfId="45139" xr:uid="{00000000-0005-0000-0000-00009D930000}"/>
    <cellStyle name="SAPBEXstdItem 3 2 7 2 4" xfId="52150" xr:uid="{00000000-0005-0000-0000-00009E930000}"/>
    <cellStyle name="SAPBEXstdItem 3 2 7 3" xfId="21172" xr:uid="{00000000-0005-0000-0000-00009F930000}"/>
    <cellStyle name="SAPBEXstdItem 3 2 7 4" xfId="27646" xr:uid="{00000000-0005-0000-0000-0000A0930000}"/>
    <cellStyle name="SAPBEXstdItem 3 2 7 5" xfId="34552" xr:uid="{00000000-0005-0000-0000-0000A1930000}"/>
    <cellStyle name="SAPBEXstdItem 3 2 7 6" xfId="41593" xr:uid="{00000000-0005-0000-0000-0000A2930000}"/>
    <cellStyle name="SAPBEXstdItem 3 2 7 7" xfId="52272" xr:uid="{00000000-0005-0000-0000-0000A3930000}"/>
    <cellStyle name="SAPBEXstdItem 3 2 8" xfId="4810" xr:uid="{00000000-0005-0000-0000-0000A4930000}"/>
    <cellStyle name="SAPBEXstdItem 3 2 8 2" xfId="14672" xr:uid="{00000000-0005-0000-0000-0000A5930000}"/>
    <cellStyle name="SAPBEXstdItem 3 2 8 2 2" xfId="37804" xr:uid="{00000000-0005-0000-0000-0000A6930000}"/>
    <cellStyle name="SAPBEXstdItem 3 2 8 2 3" xfId="44745" xr:uid="{00000000-0005-0000-0000-0000A7930000}"/>
    <cellStyle name="SAPBEXstdItem 3 2 8 2 4" xfId="47808" xr:uid="{00000000-0005-0000-0000-0000A8930000}"/>
    <cellStyle name="SAPBEXstdItem 3 2 8 3" xfId="21721" xr:uid="{00000000-0005-0000-0000-0000A9930000}"/>
    <cellStyle name="SAPBEXstdItem 3 2 8 4" xfId="28189" xr:uid="{00000000-0005-0000-0000-0000AA930000}"/>
    <cellStyle name="SAPBEXstdItem 3 2 8 5" xfId="34062" xr:uid="{00000000-0005-0000-0000-0000AB930000}"/>
    <cellStyle name="SAPBEXstdItem 3 2 8 6" xfId="41194" xr:uid="{00000000-0005-0000-0000-0000AC930000}"/>
    <cellStyle name="SAPBEXstdItem 3 2 8 7" xfId="52548" xr:uid="{00000000-0005-0000-0000-0000AD930000}"/>
    <cellStyle name="SAPBEXstdItem 3 2 9" xfId="5315" xr:uid="{00000000-0005-0000-0000-0000AE930000}"/>
    <cellStyle name="SAPBEXstdItem 3 2 9 2" xfId="15172" xr:uid="{00000000-0005-0000-0000-0000AF930000}"/>
    <cellStyle name="SAPBEXstdItem 3 2 9 2 2" xfId="37844" xr:uid="{00000000-0005-0000-0000-0000B0930000}"/>
    <cellStyle name="SAPBEXstdItem 3 2 9 2 3" xfId="44784" xr:uid="{00000000-0005-0000-0000-0000B1930000}"/>
    <cellStyle name="SAPBEXstdItem 3 2 9 2 4" xfId="49260" xr:uid="{00000000-0005-0000-0000-0000B2930000}"/>
    <cellStyle name="SAPBEXstdItem 3 2 9 3" xfId="22214" xr:uid="{00000000-0005-0000-0000-0000B3930000}"/>
    <cellStyle name="SAPBEXstdItem 3 2 9 4" xfId="28677" xr:uid="{00000000-0005-0000-0000-0000B4930000}"/>
    <cellStyle name="SAPBEXstdItem 3 2 9 5" xfId="34101" xr:uid="{00000000-0005-0000-0000-0000B5930000}"/>
    <cellStyle name="SAPBEXstdItem 3 2 9 6" xfId="41233" xr:uid="{00000000-0005-0000-0000-0000B6930000}"/>
    <cellStyle name="SAPBEXstdItem 3 2 9 7" xfId="50671" xr:uid="{00000000-0005-0000-0000-0000B7930000}"/>
    <cellStyle name="SAPBEXstdItem 3 20" xfId="8595" xr:uid="{00000000-0005-0000-0000-0000B8930000}"/>
    <cellStyle name="SAPBEXstdItem 3 20 2" xfId="18379" xr:uid="{00000000-0005-0000-0000-0000B9930000}"/>
    <cellStyle name="SAPBEXstdItem 3 20 3" xfId="25314" xr:uid="{00000000-0005-0000-0000-0000BA930000}"/>
    <cellStyle name="SAPBEXstdItem 3 20 4" xfId="31727" xr:uid="{00000000-0005-0000-0000-0000BB930000}"/>
    <cellStyle name="SAPBEXstdItem 3 21" xfId="8723" xr:uid="{00000000-0005-0000-0000-0000BC930000}"/>
    <cellStyle name="SAPBEXstdItem 3 21 2" xfId="18507" xr:uid="{00000000-0005-0000-0000-0000BD930000}"/>
    <cellStyle name="SAPBEXstdItem 3 21 3" xfId="25439" xr:uid="{00000000-0005-0000-0000-0000BE930000}"/>
    <cellStyle name="SAPBEXstdItem 3 21 4" xfId="31851" xr:uid="{00000000-0005-0000-0000-0000BF930000}"/>
    <cellStyle name="SAPBEXstdItem 3 22" xfId="11608" xr:uid="{00000000-0005-0000-0000-0000C0930000}"/>
    <cellStyle name="SAPBEXstdItem 3 22 2" xfId="19067" xr:uid="{00000000-0005-0000-0000-0000C1930000}"/>
    <cellStyle name="SAPBEXstdItem 3 22 3" xfId="25699" xr:uid="{00000000-0005-0000-0000-0000C2930000}"/>
    <cellStyle name="SAPBEXstdItem 3 23" xfId="9323" xr:uid="{00000000-0005-0000-0000-0000C3930000}"/>
    <cellStyle name="SAPBEXstdItem 3 24" xfId="11441" xr:uid="{00000000-0005-0000-0000-0000C4930000}"/>
    <cellStyle name="SAPBEXstdItem 3 25" xfId="53248" xr:uid="{00000000-0005-0000-0000-0000C5930000}"/>
    <cellStyle name="SAPBEXstdItem 3 3" xfId="961" xr:uid="{00000000-0005-0000-0000-0000C6930000}"/>
    <cellStyle name="SAPBEXstdItem 3 3 2" xfId="2764" xr:uid="{00000000-0005-0000-0000-0000C7930000}"/>
    <cellStyle name="SAPBEXstdItem 3 3 2 2" xfId="12992" xr:uid="{00000000-0005-0000-0000-0000C8930000}"/>
    <cellStyle name="SAPBEXstdItem 3 3 2 2 2" xfId="20389" xr:uid="{00000000-0005-0000-0000-0000C9930000}"/>
    <cellStyle name="SAPBEXstdItem 3 3 2 2 3" xfId="26996" xr:uid="{00000000-0005-0000-0000-0000CA930000}"/>
    <cellStyle name="SAPBEXstdItem 3 3 2 3" xfId="10667" xr:uid="{00000000-0005-0000-0000-0000CB930000}"/>
    <cellStyle name="SAPBEXstdItem 3 3 2 4" xfId="18600" xr:uid="{00000000-0005-0000-0000-0000CC930000}"/>
    <cellStyle name="SAPBEXstdItem 3 3 2 5" xfId="25409" xr:uid="{00000000-0005-0000-0000-0000CD930000}"/>
    <cellStyle name="SAPBEXstdItem 3 3 2 6" xfId="37720" xr:uid="{00000000-0005-0000-0000-0000CE930000}"/>
    <cellStyle name="SAPBEXstdItem 3 3 2 7" xfId="44664" xr:uid="{00000000-0005-0000-0000-0000CF930000}"/>
    <cellStyle name="SAPBEXstdItem 3 3 2 8" xfId="49121" xr:uid="{00000000-0005-0000-0000-0000D0930000}"/>
    <cellStyle name="SAPBEXstdItem 3 3 3" xfId="11840" xr:uid="{00000000-0005-0000-0000-0000D1930000}"/>
    <cellStyle name="SAPBEXstdItem 3 3 3 2" xfId="19299" xr:uid="{00000000-0005-0000-0000-0000D2930000}"/>
    <cellStyle name="SAPBEXstdItem 3 3 3 3" xfId="25931" xr:uid="{00000000-0005-0000-0000-0000D3930000}"/>
    <cellStyle name="SAPBEXstdItem 3 3 4" xfId="9661" xr:uid="{00000000-0005-0000-0000-0000D4930000}"/>
    <cellStyle name="SAPBEXstdItem 3 3 5" xfId="13056" xr:uid="{00000000-0005-0000-0000-0000D5930000}"/>
    <cellStyle name="SAPBEXstdItem 3 3 6" xfId="33979" xr:uid="{00000000-0005-0000-0000-0000D6930000}"/>
    <cellStyle name="SAPBEXstdItem 3 3 7" xfId="41113" xr:uid="{00000000-0005-0000-0000-0000D7930000}"/>
    <cellStyle name="SAPBEXstdItem 3 3 8" xfId="51166" xr:uid="{00000000-0005-0000-0000-0000D8930000}"/>
    <cellStyle name="SAPBEXstdItem 3 4" xfId="1236" xr:uid="{00000000-0005-0000-0000-0000D9930000}"/>
    <cellStyle name="SAPBEXstdItem 3 4 2" xfId="10865" xr:uid="{00000000-0005-0000-0000-0000DA930000}"/>
    <cellStyle name="SAPBEXstdItem 3 4 2 2" xfId="9690" xr:uid="{00000000-0005-0000-0000-0000DB930000}"/>
    <cellStyle name="SAPBEXstdItem 3 4 2 3" xfId="37822" xr:uid="{00000000-0005-0000-0000-0000DC930000}"/>
    <cellStyle name="SAPBEXstdItem 3 4 2 4" xfId="44763" xr:uid="{00000000-0005-0000-0000-0000DD930000}"/>
    <cellStyle name="SAPBEXstdItem 3 4 2 5" xfId="54594" xr:uid="{00000000-0005-0000-0000-0000DE930000}"/>
    <cellStyle name="SAPBEXstdItem 3 4 3" xfId="12015" xr:uid="{00000000-0005-0000-0000-0000DF930000}"/>
    <cellStyle name="SAPBEXstdItem 3 4 3 2" xfId="19474" xr:uid="{00000000-0005-0000-0000-0000E0930000}"/>
    <cellStyle name="SAPBEXstdItem 3 4 3 3" xfId="26101" xr:uid="{00000000-0005-0000-0000-0000E1930000}"/>
    <cellStyle name="SAPBEXstdItem 3 4 4" xfId="9904" xr:uid="{00000000-0005-0000-0000-0000E2930000}"/>
    <cellStyle name="SAPBEXstdItem 3 4 5" xfId="14000" xr:uid="{00000000-0005-0000-0000-0000E3930000}"/>
    <cellStyle name="SAPBEXstdItem 3 4 6" xfId="34080" xr:uid="{00000000-0005-0000-0000-0000E4930000}"/>
    <cellStyle name="SAPBEXstdItem 3 4 7" xfId="41212" xr:uid="{00000000-0005-0000-0000-0000E5930000}"/>
    <cellStyle name="SAPBEXstdItem 3 4 8" xfId="51599" xr:uid="{00000000-0005-0000-0000-0000E6930000}"/>
    <cellStyle name="SAPBEXstdItem 3 5" xfId="1434" xr:uid="{00000000-0005-0000-0000-0000E7930000}"/>
    <cellStyle name="SAPBEXstdItem 3 5 2" xfId="10194" xr:uid="{00000000-0005-0000-0000-0000E8930000}"/>
    <cellStyle name="SAPBEXstdItem 3 5 2 2" xfId="14401" xr:uid="{00000000-0005-0000-0000-0000E9930000}"/>
    <cellStyle name="SAPBEXstdItem 3 5 2 3" xfId="38787" xr:uid="{00000000-0005-0000-0000-0000EA930000}"/>
    <cellStyle name="SAPBEXstdItem 3 5 2 4" xfId="45705" xr:uid="{00000000-0005-0000-0000-0000EB930000}"/>
    <cellStyle name="SAPBEXstdItem 3 5 2 5" xfId="54581" xr:uid="{00000000-0005-0000-0000-0000EC930000}"/>
    <cellStyle name="SAPBEXstdItem 3 5 3" xfId="10986" xr:uid="{00000000-0005-0000-0000-0000ED930000}"/>
    <cellStyle name="SAPBEXstdItem 3 5 3 2" xfId="8974" xr:uid="{00000000-0005-0000-0000-0000EE930000}"/>
    <cellStyle name="SAPBEXstdItem 3 5 4" xfId="12103" xr:uid="{00000000-0005-0000-0000-0000EF930000}"/>
    <cellStyle name="SAPBEXstdItem 3 5 4 2" xfId="19562" xr:uid="{00000000-0005-0000-0000-0000F0930000}"/>
    <cellStyle name="SAPBEXstdItem 3 5 4 3" xfId="26185" xr:uid="{00000000-0005-0000-0000-0000F1930000}"/>
    <cellStyle name="SAPBEXstdItem 3 5 5" xfId="10060" xr:uid="{00000000-0005-0000-0000-0000F2930000}"/>
    <cellStyle name="SAPBEXstdItem 3 5 6" xfId="17705" xr:uid="{00000000-0005-0000-0000-0000F3930000}"/>
    <cellStyle name="SAPBEXstdItem 3 5 7" xfId="35122" xr:uid="{00000000-0005-0000-0000-0000F4930000}"/>
    <cellStyle name="SAPBEXstdItem 3 5 8" xfId="42159" xr:uid="{00000000-0005-0000-0000-0000F5930000}"/>
    <cellStyle name="SAPBEXstdItem 3 5 9" xfId="53326" xr:uid="{00000000-0005-0000-0000-0000F6930000}"/>
    <cellStyle name="SAPBEXstdItem 3 6" xfId="1550" xr:uid="{00000000-0005-0000-0000-0000F7930000}"/>
    <cellStyle name="SAPBEXstdItem 3 6 2" xfId="12209" xr:uid="{00000000-0005-0000-0000-0000F8930000}"/>
    <cellStyle name="SAPBEXstdItem 3 6 2 2" xfId="19668" xr:uid="{00000000-0005-0000-0000-0000F9930000}"/>
    <cellStyle name="SAPBEXstdItem 3 6 2 3" xfId="26291" xr:uid="{00000000-0005-0000-0000-0000FA930000}"/>
    <cellStyle name="SAPBEXstdItem 3 6 2 4" xfId="38814" xr:uid="{00000000-0005-0000-0000-0000FB930000}"/>
    <cellStyle name="SAPBEXstdItem 3 6 2 5" xfId="45732" xr:uid="{00000000-0005-0000-0000-0000FC930000}"/>
    <cellStyle name="SAPBEXstdItem 3 6 2 6" xfId="50217" xr:uid="{00000000-0005-0000-0000-0000FD930000}"/>
    <cellStyle name="SAPBEXstdItem 3 6 3" xfId="11102" xr:uid="{00000000-0005-0000-0000-0000FE930000}"/>
    <cellStyle name="SAPBEXstdItem 3 6 4" xfId="18754" xr:uid="{00000000-0005-0000-0000-0000FF930000}"/>
    <cellStyle name="SAPBEXstdItem 3 6 5" xfId="35150" xr:uid="{00000000-0005-0000-0000-000000940000}"/>
    <cellStyle name="SAPBEXstdItem 3 6 6" xfId="42186" xr:uid="{00000000-0005-0000-0000-000001940000}"/>
    <cellStyle name="SAPBEXstdItem 3 6 7" xfId="54308" xr:uid="{00000000-0005-0000-0000-000002940000}"/>
    <cellStyle name="SAPBEXstdItem 3 7" xfId="1977" xr:uid="{00000000-0005-0000-0000-000003940000}"/>
    <cellStyle name="SAPBEXstdItem 3 7 2" xfId="12329" xr:uid="{00000000-0005-0000-0000-000004940000}"/>
    <cellStyle name="SAPBEXstdItem 3 7 2 2" xfId="19788" xr:uid="{00000000-0005-0000-0000-000005940000}"/>
    <cellStyle name="SAPBEXstdItem 3 7 2 3" xfId="26411" xr:uid="{00000000-0005-0000-0000-000006940000}"/>
    <cellStyle name="SAPBEXstdItem 3 7 2 4" xfId="39387" xr:uid="{00000000-0005-0000-0000-000007940000}"/>
    <cellStyle name="SAPBEXstdItem 3 7 2 5" xfId="46305" xr:uid="{00000000-0005-0000-0000-000008940000}"/>
    <cellStyle name="SAPBEXstdItem 3 7 2 6" xfId="48533" xr:uid="{00000000-0005-0000-0000-000009940000}"/>
    <cellStyle name="SAPBEXstdItem 3 7 3" xfId="11399" xr:uid="{00000000-0005-0000-0000-00000A940000}"/>
    <cellStyle name="SAPBEXstdItem 3 7 4" xfId="18932" xr:uid="{00000000-0005-0000-0000-00000B940000}"/>
    <cellStyle name="SAPBEXstdItem 3 7 5" xfId="35753" xr:uid="{00000000-0005-0000-0000-00000C940000}"/>
    <cellStyle name="SAPBEXstdItem 3 7 6" xfId="42759" xr:uid="{00000000-0005-0000-0000-00000D940000}"/>
    <cellStyle name="SAPBEXstdItem 3 7 7" xfId="52246" xr:uid="{00000000-0005-0000-0000-00000E940000}"/>
    <cellStyle name="SAPBEXstdItem 3 8" xfId="2189" xr:uid="{00000000-0005-0000-0000-00000F940000}"/>
    <cellStyle name="SAPBEXstdItem 3 8 2" xfId="12453" xr:uid="{00000000-0005-0000-0000-000010940000}"/>
    <cellStyle name="SAPBEXstdItem 3 8 2 2" xfId="19909" xr:uid="{00000000-0005-0000-0000-000011940000}"/>
    <cellStyle name="SAPBEXstdItem 3 8 2 3" xfId="26531" xr:uid="{00000000-0005-0000-0000-000012940000}"/>
    <cellStyle name="SAPBEXstdItem 3 8 2 4" xfId="40413" xr:uid="{00000000-0005-0000-0000-000013940000}"/>
    <cellStyle name="SAPBEXstdItem 3 8 2 5" xfId="47331" xr:uid="{00000000-0005-0000-0000-000014940000}"/>
    <cellStyle name="SAPBEXstdItem 3 8 2 6" xfId="49064" xr:uid="{00000000-0005-0000-0000-000015940000}"/>
    <cellStyle name="SAPBEXstdItem 3 8 3" xfId="10385" xr:uid="{00000000-0005-0000-0000-000016940000}"/>
    <cellStyle name="SAPBEXstdItem 3 8 4" xfId="13994" xr:uid="{00000000-0005-0000-0000-000017940000}"/>
    <cellStyle name="SAPBEXstdItem 3 8 5" xfId="18783" xr:uid="{00000000-0005-0000-0000-000018940000}"/>
    <cellStyle name="SAPBEXstdItem 3 8 6" xfId="36829" xr:uid="{00000000-0005-0000-0000-000019940000}"/>
    <cellStyle name="SAPBEXstdItem 3 8 7" xfId="43785" xr:uid="{00000000-0005-0000-0000-00001A940000}"/>
    <cellStyle name="SAPBEXstdItem 3 8 8" xfId="50450" xr:uid="{00000000-0005-0000-0000-00001B940000}"/>
    <cellStyle name="SAPBEXstdItem 3 9" xfId="2343" xr:uid="{00000000-0005-0000-0000-00001C940000}"/>
    <cellStyle name="SAPBEXstdItem 3 9 2" xfId="12596" xr:uid="{00000000-0005-0000-0000-00001D940000}"/>
    <cellStyle name="SAPBEXstdItem 3 9 3" xfId="20033" xr:uid="{00000000-0005-0000-0000-00001E940000}"/>
    <cellStyle name="SAPBEXstdItem 3 9 4" xfId="26651" xr:uid="{00000000-0005-0000-0000-00001F940000}"/>
    <cellStyle name="SAPBEXstdItem 3 9 5" xfId="37083" xr:uid="{00000000-0005-0000-0000-000020940000}"/>
    <cellStyle name="SAPBEXstdItem 3 9 6" xfId="44029" xr:uid="{00000000-0005-0000-0000-000021940000}"/>
    <cellStyle name="SAPBEXstdItem 3 9 7" xfId="53379" xr:uid="{00000000-0005-0000-0000-000022940000}"/>
    <cellStyle name="SAPBEXstdItem 4" xfId="381" xr:uid="{00000000-0005-0000-0000-000023940000}"/>
    <cellStyle name="SAPBEXstdItem 4 10" xfId="5452" xr:uid="{00000000-0005-0000-0000-000024940000}"/>
    <cellStyle name="SAPBEXstdItem 4 10 2" xfId="15309" xr:uid="{00000000-0005-0000-0000-000025940000}"/>
    <cellStyle name="SAPBEXstdItem 4 10 2 2" xfId="38627" xr:uid="{00000000-0005-0000-0000-000026940000}"/>
    <cellStyle name="SAPBEXstdItem 4 10 2 3" xfId="45545" xr:uid="{00000000-0005-0000-0000-000027940000}"/>
    <cellStyle name="SAPBEXstdItem 4 10 2 4" xfId="47910" xr:uid="{00000000-0005-0000-0000-000028940000}"/>
    <cellStyle name="SAPBEXstdItem 4 10 3" xfId="22349" xr:uid="{00000000-0005-0000-0000-000029940000}"/>
    <cellStyle name="SAPBEXstdItem 4 10 4" xfId="28811" xr:uid="{00000000-0005-0000-0000-00002A940000}"/>
    <cellStyle name="SAPBEXstdItem 4 10 5" xfId="34961" xr:uid="{00000000-0005-0000-0000-00002B940000}"/>
    <cellStyle name="SAPBEXstdItem 4 10 6" xfId="41999" xr:uid="{00000000-0005-0000-0000-00002C940000}"/>
    <cellStyle name="SAPBEXstdItem 4 10 7" xfId="52723" xr:uid="{00000000-0005-0000-0000-00002D940000}"/>
    <cellStyle name="SAPBEXstdItem 4 11" xfId="6708" xr:uid="{00000000-0005-0000-0000-00002E940000}"/>
    <cellStyle name="SAPBEXstdItem 4 11 2" xfId="16551" xr:uid="{00000000-0005-0000-0000-00002F940000}"/>
    <cellStyle name="SAPBEXstdItem 4 11 2 2" xfId="39078" xr:uid="{00000000-0005-0000-0000-000030940000}"/>
    <cellStyle name="SAPBEXstdItem 4 11 2 3" xfId="45996" xr:uid="{00000000-0005-0000-0000-000031940000}"/>
    <cellStyle name="SAPBEXstdItem 4 11 2 4" xfId="48245" xr:uid="{00000000-0005-0000-0000-000032940000}"/>
    <cellStyle name="SAPBEXstdItem 4 11 3" xfId="23554" xr:uid="{00000000-0005-0000-0000-000033940000}"/>
    <cellStyle name="SAPBEXstdItem 4 11 4" xfId="30002" xr:uid="{00000000-0005-0000-0000-000034940000}"/>
    <cellStyle name="SAPBEXstdItem 4 11 5" xfId="35415" xr:uid="{00000000-0005-0000-0000-000035940000}"/>
    <cellStyle name="SAPBEXstdItem 4 11 6" xfId="42450" xr:uid="{00000000-0005-0000-0000-000036940000}"/>
    <cellStyle name="SAPBEXstdItem 4 11 7" xfId="54558" xr:uid="{00000000-0005-0000-0000-000037940000}"/>
    <cellStyle name="SAPBEXstdItem 4 12" xfId="6967" xr:uid="{00000000-0005-0000-0000-000038940000}"/>
    <cellStyle name="SAPBEXstdItem 4 12 2" xfId="16757" xr:uid="{00000000-0005-0000-0000-000039940000}"/>
    <cellStyle name="SAPBEXstdItem 4 12 2 2" xfId="38869" xr:uid="{00000000-0005-0000-0000-00003A940000}"/>
    <cellStyle name="SAPBEXstdItem 4 12 2 3" xfId="45787" xr:uid="{00000000-0005-0000-0000-00003B940000}"/>
    <cellStyle name="SAPBEXstdItem 4 12 2 4" xfId="49648" xr:uid="{00000000-0005-0000-0000-00003C940000}"/>
    <cellStyle name="SAPBEXstdItem 4 12 3" xfId="23725" xr:uid="{00000000-0005-0000-0000-00003D940000}"/>
    <cellStyle name="SAPBEXstdItem 4 12 4" xfId="30161" xr:uid="{00000000-0005-0000-0000-00003E940000}"/>
    <cellStyle name="SAPBEXstdItem 4 12 5" xfId="35205" xr:uid="{00000000-0005-0000-0000-00003F940000}"/>
    <cellStyle name="SAPBEXstdItem 4 12 6" xfId="42241" xr:uid="{00000000-0005-0000-0000-000040940000}"/>
    <cellStyle name="SAPBEXstdItem 4 12 7" xfId="54282" xr:uid="{00000000-0005-0000-0000-000041940000}"/>
    <cellStyle name="SAPBEXstdItem 4 13" xfId="5499" xr:uid="{00000000-0005-0000-0000-000042940000}"/>
    <cellStyle name="SAPBEXstdItem 4 13 2" xfId="15355" xr:uid="{00000000-0005-0000-0000-000043940000}"/>
    <cellStyle name="SAPBEXstdItem 4 13 2 2" xfId="39958" xr:uid="{00000000-0005-0000-0000-000044940000}"/>
    <cellStyle name="SAPBEXstdItem 4 13 2 3" xfId="46876" xr:uid="{00000000-0005-0000-0000-000045940000}"/>
    <cellStyle name="SAPBEXstdItem 4 13 2 4" xfId="49412" xr:uid="{00000000-0005-0000-0000-000046940000}"/>
    <cellStyle name="SAPBEXstdItem 4 13 3" xfId="22391" xr:uid="{00000000-0005-0000-0000-000047940000}"/>
    <cellStyle name="SAPBEXstdItem 4 13 4" xfId="28853" xr:uid="{00000000-0005-0000-0000-000048940000}"/>
    <cellStyle name="SAPBEXstdItem 4 13 5" xfId="36347" xr:uid="{00000000-0005-0000-0000-000049940000}"/>
    <cellStyle name="SAPBEXstdItem 4 13 6" xfId="43330" xr:uid="{00000000-0005-0000-0000-00004A940000}"/>
    <cellStyle name="SAPBEXstdItem 4 13 7" xfId="52205" xr:uid="{00000000-0005-0000-0000-00004B940000}"/>
    <cellStyle name="SAPBEXstdItem 4 14" xfId="7026" xr:uid="{00000000-0005-0000-0000-00004C940000}"/>
    <cellStyle name="SAPBEXstdItem 4 14 2" xfId="16816" xr:uid="{00000000-0005-0000-0000-00004D940000}"/>
    <cellStyle name="SAPBEXstdItem 4 14 2 2" xfId="40074" xr:uid="{00000000-0005-0000-0000-00004E940000}"/>
    <cellStyle name="SAPBEXstdItem 4 14 2 3" xfId="46992" xr:uid="{00000000-0005-0000-0000-00004F940000}"/>
    <cellStyle name="SAPBEXstdItem 4 14 2 4" xfId="51511" xr:uid="{00000000-0005-0000-0000-000050940000}"/>
    <cellStyle name="SAPBEXstdItem 4 14 3" xfId="23783" xr:uid="{00000000-0005-0000-0000-000051940000}"/>
    <cellStyle name="SAPBEXstdItem 4 14 4" xfId="30219" xr:uid="{00000000-0005-0000-0000-000052940000}"/>
    <cellStyle name="SAPBEXstdItem 4 14 5" xfId="36489" xr:uid="{00000000-0005-0000-0000-000053940000}"/>
    <cellStyle name="SAPBEXstdItem 4 14 6" xfId="43446" xr:uid="{00000000-0005-0000-0000-000054940000}"/>
    <cellStyle name="SAPBEXstdItem 4 14 7" xfId="53512" xr:uid="{00000000-0005-0000-0000-000055940000}"/>
    <cellStyle name="SAPBEXstdItem 4 15" xfId="5598" xr:uid="{00000000-0005-0000-0000-000056940000}"/>
    <cellStyle name="SAPBEXstdItem 4 15 2" xfId="15453" xr:uid="{00000000-0005-0000-0000-000057940000}"/>
    <cellStyle name="SAPBEXstdItem 4 15 2 2" xfId="40103" xr:uid="{00000000-0005-0000-0000-000058940000}"/>
    <cellStyle name="SAPBEXstdItem 4 15 2 3" xfId="47021" xr:uid="{00000000-0005-0000-0000-000059940000}"/>
    <cellStyle name="SAPBEXstdItem 4 15 2 4" xfId="48888" xr:uid="{00000000-0005-0000-0000-00005A940000}"/>
    <cellStyle name="SAPBEXstdItem 4 15 3" xfId="22486" xr:uid="{00000000-0005-0000-0000-00005B940000}"/>
    <cellStyle name="SAPBEXstdItem 4 15 4" xfId="28947" xr:uid="{00000000-0005-0000-0000-00005C940000}"/>
    <cellStyle name="SAPBEXstdItem 4 15 5" xfId="36518" xr:uid="{00000000-0005-0000-0000-00005D940000}"/>
    <cellStyle name="SAPBEXstdItem 4 15 6" xfId="43475" xr:uid="{00000000-0005-0000-0000-00005E940000}"/>
    <cellStyle name="SAPBEXstdItem 4 15 7" xfId="54280" xr:uid="{00000000-0005-0000-0000-00005F940000}"/>
    <cellStyle name="SAPBEXstdItem 4 16" xfId="5717" xr:uid="{00000000-0005-0000-0000-000060940000}"/>
    <cellStyle name="SAPBEXstdItem 4 16 2" xfId="15571" xr:uid="{00000000-0005-0000-0000-000061940000}"/>
    <cellStyle name="SAPBEXstdItem 4 16 2 2" xfId="39771" xr:uid="{00000000-0005-0000-0000-000062940000}"/>
    <cellStyle name="SAPBEXstdItem 4 16 2 3" xfId="46689" xr:uid="{00000000-0005-0000-0000-000063940000}"/>
    <cellStyle name="SAPBEXstdItem 4 16 2 4" xfId="48241" xr:uid="{00000000-0005-0000-0000-000064940000}"/>
    <cellStyle name="SAPBEXstdItem 4 16 3" xfId="22599" xr:uid="{00000000-0005-0000-0000-000065940000}"/>
    <cellStyle name="SAPBEXstdItem 4 16 4" xfId="29060" xr:uid="{00000000-0005-0000-0000-000066940000}"/>
    <cellStyle name="SAPBEXstdItem 4 16 5" xfId="36150" xr:uid="{00000000-0005-0000-0000-000067940000}"/>
    <cellStyle name="SAPBEXstdItem 4 16 6" xfId="43143" xr:uid="{00000000-0005-0000-0000-000068940000}"/>
    <cellStyle name="SAPBEXstdItem 4 16 7" xfId="54461" xr:uid="{00000000-0005-0000-0000-000069940000}"/>
    <cellStyle name="SAPBEXstdItem 4 17" xfId="6756" xr:uid="{00000000-0005-0000-0000-00006A940000}"/>
    <cellStyle name="SAPBEXstdItem 4 17 2" xfId="16599" xr:uid="{00000000-0005-0000-0000-00006B940000}"/>
    <cellStyle name="SAPBEXstdItem 4 17 2 2" xfId="39821" xr:uid="{00000000-0005-0000-0000-00006C940000}"/>
    <cellStyle name="SAPBEXstdItem 4 17 2 3" xfId="46739" xr:uid="{00000000-0005-0000-0000-00006D940000}"/>
    <cellStyle name="SAPBEXstdItem 4 17 2 4" xfId="50791" xr:uid="{00000000-0005-0000-0000-00006E940000}"/>
    <cellStyle name="SAPBEXstdItem 4 17 3" xfId="23602" xr:uid="{00000000-0005-0000-0000-00006F940000}"/>
    <cellStyle name="SAPBEXstdItem 4 17 4" xfId="30050" xr:uid="{00000000-0005-0000-0000-000070940000}"/>
    <cellStyle name="SAPBEXstdItem 4 17 5" xfId="36205" xr:uid="{00000000-0005-0000-0000-000071940000}"/>
    <cellStyle name="SAPBEXstdItem 4 17 6" xfId="43193" xr:uid="{00000000-0005-0000-0000-000072940000}"/>
    <cellStyle name="SAPBEXstdItem 4 17 7" xfId="52471" xr:uid="{00000000-0005-0000-0000-000073940000}"/>
    <cellStyle name="SAPBEXstdItem 4 18" xfId="7230" xr:uid="{00000000-0005-0000-0000-000074940000}"/>
    <cellStyle name="SAPBEXstdItem 4 18 2" xfId="17019" xr:uid="{00000000-0005-0000-0000-000075940000}"/>
    <cellStyle name="SAPBEXstdItem 4 18 2 2" xfId="39131" xr:uid="{00000000-0005-0000-0000-000076940000}"/>
    <cellStyle name="SAPBEXstdItem 4 18 2 3" xfId="46049" xr:uid="{00000000-0005-0000-0000-000077940000}"/>
    <cellStyle name="SAPBEXstdItem 4 18 2 4" xfId="49976" xr:uid="{00000000-0005-0000-0000-000078940000}"/>
    <cellStyle name="SAPBEXstdItem 4 18 3" xfId="23980" xr:uid="{00000000-0005-0000-0000-000079940000}"/>
    <cellStyle name="SAPBEXstdItem 4 18 4" xfId="30413" xr:uid="{00000000-0005-0000-0000-00007A940000}"/>
    <cellStyle name="SAPBEXstdItem 4 18 5" xfId="35494" xr:uid="{00000000-0005-0000-0000-00007B940000}"/>
    <cellStyle name="SAPBEXstdItem 4 18 6" xfId="42503" xr:uid="{00000000-0005-0000-0000-00007C940000}"/>
    <cellStyle name="SAPBEXstdItem 4 18 7" xfId="52512" xr:uid="{00000000-0005-0000-0000-00007D940000}"/>
    <cellStyle name="SAPBEXstdItem 4 19" xfId="7417" xr:uid="{00000000-0005-0000-0000-00007E940000}"/>
    <cellStyle name="SAPBEXstdItem 4 19 2" xfId="17203" xr:uid="{00000000-0005-0000-0000-00007F940000}"/>
    <cellStyle name="SAPBEXstdItem 4 19 2 2" xfId="40168" xr:uid="{00000000-0005-0000-0000-000080940000}"/>
    <cellStyle name="SAPBEXstdItem 4 19 2 3" xfId="47086" xr:uid="{00000000-0005-0000-0000-000081940000}"/>
    <cellStyle name="SAPBEXstdItem 4 19 2 4" xfId="51945" xr:uid="{00000000-0005-0000-0000-000082940000}"/>
    <cellStyle name="SAPBEXstdItem 4 19 3" xfId="24165" xr:uid="{00000000-0005-0000-0000-000083940000}"/>
    <cellStyle name="SAPBEXstdItem 4 19 4" xfId="30593" xr:uid="{00000000-0005-0000-0000-000084940000}"/>
    <cellStyle name="SAPBEXstdItem 4 19 5" xfId="36583" xr:uid="{00000000-0005-0000-0000-000085940000}"/>
    <cellStyle name="SAPBEXstdItem 4 19 6" xfId="43540" xr:uid="{00000000-0005-0000-0000-000086940000}"/>
    <cellStyle name="SAPBEXstdItem 4 19 7" xfId="53732" xr:uid="{00000000-0005-0000-0000-000087940000}"/>
    <cellStyle name="SAPBEXstdItem 4 2" xfId="2613" xr:uid="{00000000-0005-0000-0000-000088940000}"/>
    <cellStyle name="SAPBEXstdItem 4 2 2" xfId="12848" xr:uid="{00000000-0005-0000-0000-000089940000}"/>
    <cellStyle name="SAPBEXstdItem 4 2 2 2" xfId="20254" xr:uid="{00000000-0005-0000-0000-00008A940000}"/>
    <cellStyle name="SAPBEXstdItem 4 2 2 3" xfId="26865" xr:uid="{00000000-0005-0000-0000-00008B940000}"/>
    <cellStyle name="SAPBEXstdItem 4 2 2 4" xfId="37823" xr:uid="{00000000-0005-0000-0000-00008C940000}"/>
    <cellStyle name="SAPBEXstdItem 4 2 2 5" xfId="44764" xr:uid="{00000000-0005-0000-0000-00008D940000}"/>
    <cellStyle name="SAPBEXstdItem 4 2 2 6" xfId="54566" xr:uid="{00000000-0005-0000-0000-00008E940000}"/>
    <cellStyle name="SAPBEXstdItem 4 2 3" xfId="10309" xr:uid="{00000000-0005-0000-0000-00008F940000}"/>
    <cellStyle name="SAPBEXstdItem 4 2 4" xfId="13092" xr:uid="{00000000-0005-0000-0000-000090940000}"/>
    <cellStyle name="SAPBEXstdItem 4 2 5" xfId="14003" xr:uid="{00000000-0005-0000-0000-000091940000}"/>
    <cellStyle name="SAPBEXstdItem 4 2 6" xfId="34081" xr:uid="{00000000-0005-0000-0000-000092940000}"/>
    <cellStyle name="SAPBEXstdItem 4 2 7" xfId="41213" xr:uid="{00000000-0005-0000-0000-000093940000}"/>
    <cellStyle name="SAPBEXstdItem 4 2 8" xfId="54176" xr:uid="{00000000-0005-0000-0000-000094940000}"/>
    <cellStyle name="SAPBEXstdItem 4 20" xfId="6653" xr:uid="{00000000-0005-0000-0000-000095940000}"/>
    <cellStyle name="SAPBEXstdItem 4 20 2" xfId="16496" xr:uid="{00000000-0005-0000-0000-000096940000}"/>
    <cellStyle name="SAPBEXstdItem 4 20 2 2" xfId="39523" xr:uid="{00000000-0005-0000-0000-000097940000}"/>
    <cellStyle name="SAPBEXstdItem 4 20 2 3" xfId="46441" xr:uid="{00000000-0005-0000-0000-000098940000}"/>
    <cellStyle name="SAPBEXstdItem 4 20 2 4" xfId="49190" xr:uid="{00000000-0005-0000-0000-000099940000}"/>
    <cellStyle name="SAPBEXstdItem 4 20 3" xfId="23500" xr:uid="{00000000-0005-0000-0000-00009A940000}"/>
    <cellStyle name="SAPBEXstdItem 4 20 4" xfId="29949" xr:uid="{00000000-0005-0000-0000-00009B940000}"/>
    <cellStyle name="SAPBEXstdItem 4 20 5" xfId="35894" xr:uid="{00000000-0005-0000-0000-00009C940000}"/>
    <cellStyle name="SAPBEXstdItem 4 20 6" xfId="42895" xr:uid="{00000000-0005-0000-0000-00009D940000}"/>
    <cellStyle name="SAPBEXstdItem 4 20 7" xfId="51045" xr:uid="{00000000-0005-0000-0000-00009E940000}"/>
    <cellStyle name="SAPBEXstdItem 4 21" xfId="6491" xr:uid="{00000000-0005-0000-0000-00009F940000}"/>
    <cellStyle name="SAPBEXstdItem 4 21 2" xfId="16334" xr:uid="{00000000-0005-0000-0000-0000A0940000}"/>
    <cellStyle name="SAPBEXstdItem 4 21 2 2" xfId="40529" xr:uid="{00000000-0005-0000-0000-0000A1940000}"/>
    <cellStyle name="SAPBEXstdItem 4 21 2 3" xfId="47447" xr:uid="{00000000-0005-0000-0000-0000A2940000}"/>
    <cellStyle name="SAPBEXstdItem 4 21 2 4" xfId="47546" xr:uid="{00000000-0005-0000-0000-0000A3940000}"/>
    <cellStyle name="SAPBEXstdItem 4 21 3" xfId="23341" xr:uid="{00000000-0005-0000-0000-0000A4940000}"/>
    <cellStyle name="SAPBEXstdItem 4 21 4" xfId="29792" xr:uid="{00000000-0005-0000-0000-0000A5940000}"/>
    <cellStyle name="SAPBEXstdItem 4 21 5" xfId="36945" xr:uid="{00000000-0005-0000-0000-0000A6940000}"/>
    <cellStyle name="SAPBEXstdItem 4 21 6" xfId="43901" xr:uid="{00000000-0005-0000-0000-0000A7940000}"/>
    <cellStyle name="SAPBEXstdItem 4 21 7" xfId="50564" xr:uid="{00000000-0005-0000-0000-0000A8940000}"/>
    <cellStyle name="SAPBEXstdItem 4 22" xfId="7616" xr:uid="{00000000-0005-0000-0000-0000A9940000}"/>
    <cellStyle name="SAPBEXstdItem 4 22 2" xfId="17401" xr:uid="{00000000-0005-0000-0000-0000AA940000}"/>
    <cellStyle name="SAPBEXstdItem 4 22 3" xfId="24361" xr:uid="{00000000-0005-0000-0000-0000AB940000}"/>
    <cellStyle name="SAPBEXstdItem 4 22 4" xfId="30789" xr:uid="{00000000-0005-0000-0000-0000AC940000}"/>
    <cellStyle name="SAPBEXstdItem 4 22 5" xfId="37199" xr:uid="{00000000-0005-0000-0000-0000AD940000}"/>
    <cellStyle name="SAPBEXstdItem 4 22 6" xfId="44145" xr:uid="{00000000-0005-0000-0000-0000AE940000}"/>
    <cellStyle name="SAPBEXstdItem 4 22 7" xfId="54423" xr:uid="{00000000-0005-0000-0000-0000AF940000}"/>
    <cellStyle name="SAPBEXstdItem 4 23" xfId="8536" xr:uid="{00000000-0005-0000-0000-0000B0940000}"/>
    <cellStyle name="SAPBEXstdItem 4 23 2" xfId="18320" xr:uid="{00000000-0005-0000-0000-0000B1940000}"/>
    <cellStyle name="SAPBEXstdItem 4 23 3" xfId="25256" xr:uid="{00000000-0005-0000-0000-0000B2940000}"/>
    <cellStyle name="SAPBEXstdItem 4 23 4" xfId="31669" xr:uid="{00000000-0005-0000-0000-0000B3940000}"/>
    <cellStyle name="SAPBEXstdItem 4 24" xfId="7690" xr:uid="{00000000-0005-0000-0000-0000B4940000}"/>
    <cellStyle name="SAPBEXstdItem 4 24 2" xfId="17475" xr:uid="{00000000-0005-0000-0000-0000B5940000}"/>
    <cellStyle name="SAPBEXstdItem 4 24 3" xfId="24432" xr:uid="{00000000-0005-0000-0000-0000B6940000}"/>
    <cellStyle name="SAPBEXstdItem 4 24 4" xfId="30858" xr:uid="{00000000-0005-0000-0000-0000B7940000}"/>
    <cellStyle name="SAPBEXstdItem 4 25" xfId="8306" xr:uid="{00000000-0005-0000-0000-0000B8940000}"/>
    <cellStyle name="SAPBEXstdItem 4 25 2" xfId="18090" xr:uid="{00000000-0005-0000-0000-0000B9940000}"/>
    <cellStyle name="SAPBEXstdItem 4 25 3" xfId="25031" xr:uid="{00000000-0005-0000-0000-0000BA940000}"/>
    <cellStyle name="SAPBEXstdItem 4 25 4" xfId="31447" xr:uid="{00000000-0005-0000-0000-0000BB940000}"/>
    <cellStyle name="SAPBEXstdItem 4 26" xfId="8027" xr:uid="{00000000-0005-0000-0000-0000BC940000}"/>
    <cellStyle name="SAPBEXstdItem 4 26 2" xfId="17811" xr:uid="{00000000-0005-0000-0000-0000BD940000}"/>
    <cellStyle name="SAPBEXstdItem 4 26 3" xfId="24759" xr:uid="{00000000-0005-0000-0000-0000BE940000}"/>
    <cellStyle name="SAPBEXstdItem 4 26 4" xfId="31180" xr:uid="{00000000-0005-0000-0000-0000BF940000}"/>
    <cellStyle name="SAPBEXstdItem 4 27" xfId="8797" xr:uid="{00000000-0005-0000-0000-0000C0940000}"/>
    <cellStyle name="SAPBEXstdItem 4 27 2" xfId="18581" xr:uid="{00000000-0005-0000-0000-0000C1940000}"/>
    <cellStyle name="SAPBEXstdItem 4 27 3" xfId="25513" xr:uid="{00000000-0005-0000-0000-0000C2940000}"/>
    <cellStyle name="SAPBEXstdItem 4 27 4" xfId="31925" xr:uid="{00000000-0005-0000-0000-0000C3940000}"/>
    <cellStyle name="SAPBEXstdItem 4 28" xfId="7855" xr:uid="{00000000-0005-0000-0000-0000C4940000}"/>
    <cellStyle name="SAPBEXstdItem 4 28 2" xfId="17639" xr:uid="{00000000-0005-0000-0000-0000C5940000}"/>
    <cellStyle name="SAPBEXstdItem 4 28 3" xfId="24593" xr:uid="{00000000-0005-0000-0000-0000C6940000}"/>
    <cellStyle name="SAPBEXstdItem 4 28 4" xfId="31016" xr:uid="{00000000-0005-0000-0000-0000C7940000}"/>
    <cellStyle name="SAPBEXstdItem 4 29" xfId="8842" xr:uid="{00000000-0005-0000-0000-0000C8940000}"/>
    <cellStyle name="SAPBEXstdItem 4 29 2" xfId="18625" xr:uid="{00000000-0005-0000-0000-0000C9940000}"/>
    <cellStyle name="SAPBEXstdItem 4 29 3" xfId="25552" xr:uid="{00000000-0005-0000-0000-0000CA940000}"/>
    <cellStyle name="SAPBEXstdItem 4 29 4" xfId="31962" xr:uid="{00000000-0005-0000-0000-0000CB940000}"/>
    <cellStyle name="SAPBEXstdItem 4 3" xfId="3902" xr:uid="{00000000-0005-0000-0000-0000CC940000}"/>
    <cellStyle name="SAPBEXstdItem 4 3 2" xfId="13789" xr:uid="{00000000-0005-0000-0000-0000CD940000}"/>
    <cellStyle name="SAPBEXstdItem 4 3 2 2" xfId="38149" xr:uid="{00000000-0005-0000-0000-0000CE940000}"/>
    <cellStyle name="SAPBEXstdItem 4 3 2 3" xfId="45073" xr:uid="{00000000-0005-0000-0000-0000CF940000}"/>
    <cellStyle name="SAPBEXstdItem 4 3 2 4" xfId="49278" xr:uid="{00000000-0005-0000-0000-0000D0940000}"/>
    <cellStyle name="SAPBEXstdItem 4 3 3" xfId="20898" xr:uid="{00000000-0005-0000-0000-0000D1940000}"/>
    <cellStyle name="SAPBEXstdItem 4 3 4" xfId="27394" xr:uid="{00000000-0005-0000-0000-0000D2940000}"/>
    <cellStyle name="SAPBEXstdItem 4 3 5" xfId="34483" xr:uid="{00000000-0005-0000-0000-0000D3940000}"/>
    <cellStyle name="SAPBEXstdItem 4 3 6" xfId="41527" xr:uid="{00000000-0005-0000-0000-0000D4940000}"/>
    <cellStyle name="SAPBEXstdItem 4 3 7" xfId="53197" xr:uid="{00000000-0005-0000-0000-0000D5940000}"/>
    <cellStyle name="SAPBEXstdItem 4 30" xfId="11543" xr:uid="{00000000-0005-0000-0000-0000D6940000}"/>
    <cellStyle name="SAPBEXstdItem 4 30 2" xfId="19002" xr:uid="{00000000-0005-0000-0000-0000D7940000}"/>
    <cellStyle name="SAPBEXstdItem 4 30 3" xfId="25634" xr:uid="{00000000-0005-0000-0000-0000D8940000}"/>
    <cellStyle name="SAPBEXstdItem 4 31" xfId="9194" xr:uid="{00000000-0005-0000-0000-0000D9940000}"/>
    <cellStyle name="SAPBEXstdItem 4 32" xfId="13765" xr:uid="{00000000-0005-0000-0000-0000DA940000}"/>
    <cellStyle name="SAPBEXstdItem 4 33" xfId="32246" xr:uid="{00000000-0005-0000-0000-0000DB940000}"/>
    <cellStyle name="SAPBEXstdItem 4 34" xfId="32100" xr:uid="{00000000-0005-0000-0000-0000DC940000}"/>
    <cellStyle name="SAPBEXstdItem 4 35" xfId="49763" xr:uid="{00000000-0005-0000-0000-0000DD940000}"/>
    <cellStyle name="SAPBEXstdItem 4 4" xfId="4081" xr:uid="{00000000-0005-0000-0000-0000DE940000}"/>
    <cellStyle name="SAPBEXstdItem 4 4 2" xfId="13968" xr:uid="{00000000-0005-0000-0000-0000DF940000}"/>
    <cellStyle name="SAPBEXstdItem 4 4 2 2" xfId="37313" xr:uid="{00000000-0005-0000-0000-0000E0940000}"/>
    <cellStyle name="SAPBEXstdItem 4 4 2 3" xfId="44259" xr:uid="{00000000-0005-0000-0000-0000E1940000}"/>
    <cellStyle name="SAPBEXstdItem 4 4 2 4" xfId="53867" xr:uid="{00000000-0005-0000-0000-0000E2940000}"/>
    <cellStyle name="SAPBEXstdItem 4 4 3" xfId="21064" xr:uid="{00000000-0005-0000-0000-0000E3940000}"/>
    <cellStyle name="SAPBEXstdItem 4 4 4" xfId="27555" xr:uid="{00000000-0005-0000-0000-0000E4940000}"/>
    <cellStyle name="SAPBEXstdItem 4 4 5" xfId="33565" xr:uid="{00000000-0005-0000-0000-0000E5940000}"/>
    <cellStyle name="SAPBEXstdItem 4 4 6" xfId="40701" xr:uid="{00000000-0005-0000-0000-0000E6940000}"/>
    <cellStyle name="SAPBEXstdItem 4 4 7" xfId="51319" xr:uid="{00000000-0005-0000-0000-0000E7940000}"/>
    <cellStyle name="SAPBEXstdItem 4 5" xfId="5074" xr:uid="{00000000-0005-0000-0000-0000E8940000}"/>
    <cellStyle name="SAPBEXstdItem 4 5 2" xfId="14931" xr:uid="{00000000-0005-0000-0000-0000E9940000}"/>
    <cellStyle name="SAPBEXstdItem 4 5 2 2" xfId="37863" xr:uid="{00000000-0005-0000-0000-0000EA940000}"/>
    <cellStyle name="SAPBEXstdItem 4 5 2 3" xfId="44803" xr:uid="{00000000-0005-0000-0000-0000EB940000}"/>
    <cellStyle name="SAPBEXstdItem 4 5 2 4" xfId="49253" xr:uid="{00000000-0005-0000-0000-0000EC940000}"/>
    <cellStyle name="SAPBEXstdItem 4 5 3" xfId="21976" xr:uid="{00000000-0005-0000-0000-0000ED940000}"/>
    <cellStyle name="SAPBEXstdItem 4 5 4" xfId="28439" xr:uid="{00000000-0005-0000-0000-0000EE940000}"/>
    <cellStyle name="SAPBEXstdItem 4 5 5" xfId="34120" xr:uid="{00000000-0005-0000-0000-0000EF940000}"/>
    <cellStyle name="SAPBEXstdItem 4 5 6" xfId="41252" xr:uid="{00000000-0005-0000-0000-0000F0940000}"/>
    <cellStyle name="SAPBEXstdItem 4 5 7" xfId="53845" xr:uid="{00000000-0005-0000-0000-0000F1940000}"/>
    <cellStyle name="SAPBEXstdItem 4 6" xfId="5204" xr:uid="{00000000-0005-0000-0000-0000F2940000}"/>
    <cellStyle name="SAPBEXstdItem 4 6 2" xfId="15061" xr:uid="{00000000-0005-0000-0000-0000F3940000}"/>
    <cellStyle name="SAPBEXstdItem 4 6 2 2" xfId="38293" xr:uid="{00000000-0005-0000-0000-0000F4940000}"/>
    <cellStyle name="SAPBEXstdItem 4 6 2 3" xfId="45211" xr:uid="{00000000-0005-0000-0000-0000F5940000}"/>
    <cellStyle name="SAPBEXstdItem 4 6 2 4" xfId="50803" xr:uid="{00000000-0005-0000-0000-0000F6940000}"/>
    <cellStyle name="SAPBEXstdItem 4 6 3" xfId="22103" xr:uid="{00000000-0005-0000-0000-0000F7940000}"/>
    <cellStyle name="SAPBEXstdItem 4 6 4" xfId="28566" xr:uid="{00000000-0005-0000-0000-0000F8940000}"/>
    <cellStyle name="SAPBEXstdItem 4 6 5" xfId="34627" xr:uid="{00000000-0005-0000-0000-0000F9940000}"/>
    <cellStyle name="SAPBEXstdItem 4 6 6" xfId="41665" xr:uid="{00000000-0005-0000-0000-0000FA940000}"/>
    <cellStyle name="SAPBEXstdItem 4 6 7" xfId="53897" xr:uid="{00000000-0005-0000-0000-0000FB940000}"/>
    <cellStyle name="SAPBEXstdItem 4 7" xfId="4676" xr:uid="{00000000-0005-0000-0000-0000FC940000}"/>
    <cellStyle name="SAPBEXstdItem 4 7 2" xfId="14538" xr:uid="{00000000-0005-0000-0000-0000FD940000}"/>
    <cellStyle name="SAPBEXstdItem 4 7 2 2" xfId="37897" xr:uid="{00000000-0005-0000-0000-0000FE940000}"/>
    <cellStyle name="SAPBEXstdItem 4 7 2 3" xfId="44837" xr:uid="{00000000-0005-0000-0000-0000FF940000}"/>
    <cellStyle name="SAPBEXstdItem 4 7 2 4" xfId="49172" xr:uid="{00000000-0005-0000-0000-000000950000}"/>
    <cellStyle name="SAPBEXstdItem 4 7 3" xfId="21590" xr:uid="{00000000-0005-0000-0000-000001950000}"/>
    <cellStyle name="SAPBEXstdItem 4 7 4" xfId="28060" xr:uid="{00000000-0005-0000-0000-000002950000}"/>
    <cellStyle name="SAPBEXstdItem 4 7 5" xfId="34154" xr:uid="{00000000-0005-0000-0000-000003950000}"/>
    <cellStyle name="SAPBEXstdItem 4 7 6" xfId="41286" xr:uid="{00000000-0005-0000-0000-000004950000}"/>
    <cellStyle name="SAPBEXstdItem 4 7 7" xfId="53102" xr:uid="{00000000-0005-0000-0000-000005950000}"/>
    <cellStyle name="SAPBEXstdItem 4 8" xfId="4913" xr:uid="{00000000-0005-0000-0000-000006950000}"/>
    <cellStyle name="SAPBEXstdItem 4 8 2" xfId="14772" xr:uid="{00000000-0005-0000-0000-000007950000}"/>
    <cellStyle name="SAPBEXstdItem 4 8 2 2" xfId="38426" xr:uid="{00000000-0005-0000-0000-000008950000}"/>
    <cellStyle name="SAPBEXstdItem 4 8 2 3" xfId="45344" xr:uid="{00000000-0005-0000-0000-000009950000}"/>
    <cellStyle name="SAPBEXstdItem 4 8 2 4" xfId="49771" xr:uid="{00000000-0005-0000-0000-00000A950000}"/>
    <cellStyle name="SAPBEXstdItem 4 8 3" xfId="21820" xr:uid="{00000000-0005-0000-0000-00000B950000}"/>
    <cellStyle name="SAPBEXstdItem 4 8 4" xfId="28285" xr:uid="{00000000-0005-0000-0000-00000C950000}"/>
    <cellStyle name="SAPBEXstdItem 4 8 5" xfId="34760" xr:uid="{00000000-0005-0000-0000-00000D950000}"/>
    <cellStyle name="SAPBEXstdItem 4 8 6" xfId="41798" xr:uid="{00000000-0005-0000-0000-00000E950000}"/>
    <cellStyle name="SAPBEXstdItem 4 8 7" xfId="53003" xr:uid="{00000000-0005-0000-0000-00000F950000}"/>
    <cellStyle name="SAPBEXstdItem 4 9" xfId="4851" xr:uid="{00000000-0005-0000-0000-000010950000}"/>
    <cellStyle name="SAPBEXstdItem 4 9 2" xfId="14713" xr:uid="{00000000-0005-0000-0000-000011950000}"/>
    <cellStyle name="SAPBEXstdItem 4 9 2 2" xfId="38501" xr:uid="{00000000-0005-0000-0000-000012950000}"/>
    <cellStyle name="SAPBEXstdItem 4 9 2 3" xfId="45419" xr:uid="{00000000-0005-0000-0000-000013950000}"/>
    <cellStyle name="SAPBEXstdItem 4 9 2 4" xfId="49823" xr:uid="{00000000-0005-0000-0000-000014950000}"/>
    <cellStyle name="SAPBEXstdItem 4 9 3" xfId="21762" xr:uid="{00000000-0005-0000-0000-000015950000}"/>
    <cellStyle name="SAPBEXstdItem 4 9 4" xfId="28229" xr:uid="{00000000-0005-0000-0000-000016950000}"/>
    <cellStyle name="SAPBEXstdItem 4 9 5" xfId="34835" xr:uid="{00000000-0005-0000-0000-000017950000}"/>
    <cellStyle name="SAPBEXstdItem 4 9 6" xfId="41873" xr:uid="{00000000-0005-0000-0000-000018950000}"/>
    <cellStyle name="SAPBEXstdItem 4 9 7" xfId="52097" xr:uid="{00000000-0005-0000-0000-000019950000}"/>
    <cellStyle name="SAPBEXstdItem 5" xfId="633" xr:uid="{00000000-0005-0000-0000-00001A950000}"/>
    <cellStyle name="SAPBEXstdItem 5 2" xfId="2809" xr:uid="{00000000-0005-0000-0000-00001B950000}"/>
    <cellStyle name="SAPBEXstdItem 5 2 2" xfId="13036" xr:uid="{00000000-0005-0000-0000-00001C950000}"/>
    <cellStyle name="SAPBEXstdItem 5 2 2 2" xfId="20432" xr:uid="{00000000-0005-0000-0000-00001D950000}"/>
    <cellStyle name="SAPBEXstdItem 5 2 2 3" xfId="27039" xr:uid="{00000000-0005-0000-0000-00001E950000}"/>
    <cellStyle name="SAPBEXstdItem 5 2 3" xfId="10452" xr:uid="{00000000-0005-0000-0000-00001F950000}"/>
    <cellStyle name="SAPBEXstdItem 5 2 4" xfId="13278" xr:uid="{00000000-0005-0000-0000-000020950000}"/>
    <cellStyle name="SAPBEXstdItem 5 2 5" xfId="18791" xr:uid="{00000000-0005-0000-0000-000021950000}"/>
    <cellStyle name="SAPBEXstdItem 5 2 6" xfId="37666" xr:uid="{00000000-0005-0000-0000-000022950000}"/>
    <cellStyle name="SAPBEXstdItem 5 2 7" xfId="44610" xr:uid="{00000000-0005-0000-0000-000023950000}"/>
    <cellStyle name="SAPBEXstdItem 5 2 8" xfId="50636" xr:uid="{00000000-0005-0000-0000-000024950000}"/>
    <cellStyle name="SAPBEXstdItem 5 3" xfId="11655" xr:uid="{00000000-0005-0000-0000-000025950000}"/>
    <cellStyle name="SAPBEXstdItem 5 3 2" xfId="19114" xr:uid="{00000000-0005-0000-0000-000026950000}"/>
    <cellStyle name="SAPBEXstdItem 5 3 3" xfId="25746" xr:uid="{00000000-0005-0000-0000-000027950000}"/>
    <cellStyle name="SAPBEXstdItem 5 4" xfId="9386" xr:uid="{00000000-0005-0000-0000-000028950000}"/>
    <cellStyle name="SAPBEXstdItem 5 5" xfId="13778" xr:uid="{00000000-0005-0000-0000-000029950000}"/>
    <cellStyle name="SAPBEXstdItem 5 6" xfId="33925" xr:uid="{00000000-0005-0000-0000-00002A950000}"/>
    <cellStyle name="SAPBEXstdItem 5 7" xfId="41059" xr:uid="{00000000-0005-0000-0000-00002B950000}"/>
    <cellStyle name="SAPBEXstdItem 5 8" xfId="49143" xr:uid="{00000000-0005-0000-0000-00002C950000}"/>
    <cellStyle name="SAPBEXstdItem 6" xfId="896" xr:uid="{00000000-0005-0000-0000-00002D950000}"/>
    <cellStyle name="SAPBEXstdItem 6 2" xfId="10602" xr:uid="{00000000-0005-0000-0000-00002E950000}"/>
    <cellStyle name="SAPBEXstdItem 6 2 2" xfId="11430" xr:uid="{00000000-0005-0000-0000-00002F950000}"/>
    <cellStyle name="SAPBEXstdItem 6 2 3" xfId="18784" xr:uid="{00000000-0005-0000-0000-000030950000}"/>
    <cellStyle name="SAPBEXstdItem 6 2 4" xfId="37579" xr:uid="{00000000-0005-0000-0000-000031950000}"/>
    <cellStyle name="SAPBEXstdItem 6 2 5" xfId="44523" xr:uid="{00000000-0005-0000-0000-000032950000}"/>
    <cellStyle name="SAPBEXstdItem 6 2 6" xfId="54301" xr:uid="{00000000-0005-0000-0000-000033950000}"/>
    <cellStyle name="SAPBEXstdItem 6 3" xfId="11775" xr:uid="{00000000-0005-0000-0000-000034950000}"/>
    <cellStyle name="SAPBEXstdItem 6 3 2" xfId="19234" xr:uid="{00000000-0005-0000-0000-000035950000}"/>
    <cellStyle name="SAPBEXstdItem 6 3 3" xfId="25866" xr:uid="{00000000-0005-0000-0000-000036950000}"/>
    <cellStyle name="SAPBEXstdItem 6 4" xfId="9596" xr:uid="{00000000-0005-0000-0000-000037950000}"/>
    <cellStyle name="SAPBEXstdItem 6 5" xfId="13288" xr:uid="{00000000-0005-0000-0000-000038950000}"/>
    <cellStyle name="SAPBEXstdItem 6 6" xfId="33838" xr:uid="{00000000-0005-0000-0000-000039950000}"/>
    <cellStyle name="SAPBEXstdItem 6 7" xfId="40972" xr:uid="{00000000-0005-0000-0000-00003A950000}"/>
    <cellStyle name="SAPBEXstdItem 6 8" xfId="50347" xr:uid="{00000000-0005-0000-0000-00003B950000}"/>
    <cellStyle name="SAPBEXstdItem 7" xfId="1146" xr:uid="{00000000-0005-0000-0000-00003C950000}"/>
    <cellStyle name="SAPBEXstdItem 7 2" xfId="10776" xr:uid="{00000000-0005-0000-0000-00003D950000}"/>
    <cellStyle name="SAPBEXstdItem 7 2 2" xfId="13724" xr:uid="{00000000-0005-0000-0000-00003E950000}"/>
    <cellStyle name="SAPBEXstdItem 7 2 3" xfId="38709" xr:uid="{00000000-0005-0000-0000-00003F950000}"/>
    <cellStyle name="SAPBEXstdItem 7 2 4" xfId="45627" xr:uid="{00000000-0005-0000-0000-000040950000}"/>
    <cellStyle name="SAPBEXstdItem 7 2 5" xfId="49334" xr:uid="{00000000-0005-0000-0000-000041950000}"/>
    <cellStyle name="SAPBEXstdItem 7 3" xfId="11931" xr:uid="{00000000-0005-0000-0000-000042950000}"/>
    <cellStyle name="SAPBEXstdItem 7 3 2" xfId="19390" xr:uid="{00000000-0005-0000-0000-000043950000}"/>
    <cellStyle name="SAPBEXstdItem 7 3 3" xfId="26018" xr:uid="{00000000-0005-0000-0000-000044950000}"/>
    <cellStyle name="SAPBEXstdItem 7 4" xfId="9814" xr:uid="{00000000-0005-0000-0000-000045950000}"/>
    <cellStyle name="SAPBEXstdItem 7 5" xfId="11272" xr:uid="{00000000-0005-0000-0000-000046950000}"/>
    <cellStyle name="SAPBEXstdItem 7 6" xfId="35044" xr:uid="{00000000-0005-0000-0000-000047950000}"/>
    <cellStyle name="SAPBEXstdItem 7 7" xfId="42081" xr:uid="{00000000-0005-0000-0000-000048950000}"/>
    <cellStyle name="SAPBEXstdItem 7 8" xfId="53630" xr:uid="{00000000-0005-0000-0000-000049950000}"/>
    <cellStyle name="SAPBEXstdItem 8" xfId="1069" xr:uid="{00000000-0005-0000-0000-00004A950000}"/>
    <cellStyle name="SAPBEXstdItem 8 2" xfId="10078" xr:uid="{00000000-0005-0000-0000-00004B950000}"/>
    <cellStyle name="SAPBEXstdItem 8 2 2" xfId="15970" xr:uid="{00000000-0005-0000-0000-00004C950000}"/>
    <cellStyle name="SAPBEXstdItem 8 2 3" xfId="38963" xr:uid="{00000000-0005-0000-0000-00004D950000}"/>
    <cellStyle name="SAPBEXstdItem 8 2 4" xfId="45881" xr:uid="{00000000-0005-0000-0000-00004E950000}"/>
    <cellStyle name="SAPBEXstdItem 8 2 5" xfId="48282" xr:uid="{00000000-0005-0000-0000-00004F950000}"/>
    <cellStyle name="SAPBEXstdItem 8 3" xfId="10703" xr:uid="{00000000-0005-0000-0000-000050950000}"/>
    <cellStyle name="SAPBEXstdItem 8 3 2" xfId="16980" xr:uid="{00000000-0005-0000-0000-000051950000}"/>
    <cellStyle name="SAPBEXstdItem 8 4" xfId="11867" xr:uid="{00000000-0005-0000-0000-000052950000}"/>
    <cellStyle name="SAPBEXstdItem 8 4 2" xfId="19326" xr:uid="{00000000-0005-0000-0000-000053950000}"/>
    <cellStyle name="SAPBEXstdItem 8 4 3" xfId="25958" xr:uid="{00000000-0005-0000-0000-000054950000}"/>
    <cellStyle name="SAPBEXstdItem 8 5" xfId="9739" xr:uid="{00000000-0005-0000-0000-000055950000}"/>
    <cellStyle name="SAPBEXstdItem 8 6" xfId="11235" xr:uid="{00000000-0005-0000-0000-000056950000}"/>
    <cellStyle name="SAPBEXstdItem 8 7" xfId="35300" xr:uid="{00000000-0005-0000-0000-000057950000}"/>
    <cellStyle name="SAPBEXstdItem 8 8" xfId="42335" xr:uid="{00000000-0005-0000-0000-000058950000}"/>
    <cellStyle name="SAPBEXstdItem 8 9" xfId="54493" xr:uid="{00000000-0005-0000-0000-000059950000}"/>
    <cellStyle name="SAPBEXstdItem 9" xfId="1483" xr:uid="{00000000-0005-0000-0000-00005A950000}"/>
    <cellStyle name="SAPBEXstdItem 9 2" xfId="12144" xr:uid="{00000000-0005-0000-0000-00005B950000}"/>
    <cellStyle name="SAPBEXstdItem 9 2 2" xfId="19603" xr:uid="{00000000-0005-0000-0000-00005C950000}"/>
    <cellStyle name="SAPBEXstdItem 9 2 3" xfId="26226" xr:uid="{00000000-0005-0000-0000-00005D950000}"/>
    <cellStyle name="SAPBEXstdItem 9 2 4" xfId="39280" xr:uid="{00000000-0005-0000-0000-00005E950000}"/>
    <cellStyle name="SAPBEXstdItem 9 2 5" xfId="46198" xr:uid="{00000000-0005-0000-0000-00005F950000}"/>
    <cellStyle name="SAPBEXstdItem 9 2 6" xfId="49715" xr:uid="{00000000-0005-0000-0000-000060950000}"/>
    <cellStyle name="SAPBEXstdItem 9 3" xfId="11035" xr:uid="{00000000-0005-0000-0000-000061950000}"/>
    <cellStyle name="SAPBEXstdItem 9 4" xfId="18689" xr:uid="{00000000-0005-0000-0000-000062950000}"/>
    <cellStyle name="SAPBEXstdItem 9 5" xfId="35644" xr:uid="{00000000-0005-0000-0000-000063950000}"/>
    <cellStyle name="SAPBEXstdItem 9 6" xfId="42652" xr:uid="{00000000-0005-0000-0000-000064950000}"/>
    <cellStyle name="SAPBEXstdItem 9 7" xfId="54351" xr:uid="{00000000-0005-0000-0000-000065950000}"/>
    <cellStyle name="SAPBEXstdItemX" xfId="283" xr:uid="{00000000-0005-0000-0000-000066950000}"/>
    <cellStyle name="SAPBEXstdItemX 10" xfId="1911" xr:uid="{00000000-0005-0000-0000-000067950000}"/>
    <cellStyle name="SAPBEXstdItemX 10 2" xfId="12265" xr:uid="{00000000-0005-0000-0000-000068950000}"/>
    <cellStyle name="SAPBEXstdItemX 10 2 2" xfId="19724" xr:uid="{00000000-0005-0000-0000-000069950000}"/>
    <cellStyle name="SAPBEXstdItemX 10 2 3" xfId="26347" xr:uid="{00000000-0005-0000-0000-00006A950000}"/>
    <cellStyle name="SAPBEXstdItemX 10 2 4" xfId="40349" xr:uid="{00000000-0005-0000-0000-00006B950000}"/>
    <cellStyle name="SAPBEXstdItemX 10 2 5" xfId="47267" xr:uid="{00000000-0005-0000-0000-00006C950000}"/>
    <cellStyle name="SAPBEXstdItemX 10 2 6" xfId="47772" xr:uid="{00000000-0005-0000-0000-00006D950000}"/>
    <cellStyle name="SAPBEXstdItemX 10 3" xfId="11333" xr:uid="{00000000-0005-0000-0000-00006E950000}"/>
    <cellStyle name="SAPBEXstdItemX 10 4" xfId="18868" xr:uid="{00000000-0005-0000-0000-00006F950000}"/>
    <cellStyle name="SAPBEXstdItemX 10 5" xfId="36765" xr:uid="{00000000-0005-0000-0000-000070950000}"/>
    <cellStyle name="SAPBEXstdItemX 10 6" xfId="43721" xr:uid="{00000000-0005-0000-0000-000071950000}"/>
    <cellStyle name="SAPBEXstdItemX 10 7" xfId="51107" xr:uid="{00000000-0005-0000-0000-000072950000}"/>
    <cellStyle name="SAPBEXstdItemX 11" xfId="2124" xr:uid="{00000000-0005-0000-0000-000073950000}"/>
    <cellStyle name="SAPBEXstdItemX 11 2" xfId="12388" xr:uid="{00000000-0005-0000-0000-000074950000}"/>
    <cellStyle name="SAPBEXstdItemX 11 2 2" xfId="19845" xr:uid="{00000000-0005-0000-0000-000075950000}"/>
    <cellStyle name="SAPBEXstdItemX 11 2 3" xfId="26467" xr:uid="{00000000-0005-0000-0000-000076950000}"/>
    <cellStyle name="SAPBEXstdItemX 11 3" xfId="10260" xr:uid="{00000000-0005-0000-0000-000077950000}"/>
    <cellStyle name="SAPBEXstdItemX 11 4" xfId="11005" xr:uid="{00000000-0005-0000-0000-000078950000}"/>
    <cellStyle name="SAPBEXstdItemX 11 5" xfId="23607" xr:uid="{00000000-0005-0000-0000-000079950000}"/>
    <cellStyle name="SAPBEXstdItemX 11 6" xfId="37019" xr:uid="{00000000-0005-0000-0000-00007A950000}"/>
    <cellStyle name="SAPBEXstdItemX 11 7" xfId="43965" xr:uid="{00000000-0005-0000-0000-00007B950000}"/>
    <cellStyle name="SAPBEXstdItemX 11 8" xfId="54214" xr:uid="{00000000-0005-0000-0000-00007C950000}"/>
    <cellStyle name="SAPBEXstdItemX 12" xfId="2279" xr:uid="{00000000-0005-0000-0000-00007D950000}"/>
    <cellStyle name="SAPBEXstdItemX 12 2" xfId="12532" xr:uid="{00000000-0005-0000-0000-00007E950000}"/>
    <cellStyle name="SAPBEXstdItemX 12 3" xfId="19969" xr:uid="{00000000-0005-0000-0000-00007F950000}"/>
    <cellStyle name="SAPBEXstdItemX 12 4" xfId="26587" xr:uid="{00000000-0005-0000-0000-000080950000}"/>
    <cellStyle name="SAPBEXstdItemX 13" xfId="2440" xr:uid="{00000000-0005-0000-0000-000081950000}"/>
    <cellStyle name="SAPBEXstdItemX 13 2" xfId="12680" xr:uid="{00000000-0005-0000-0000-000082950000}"/>
    <cellStyle name="SAPBEXstdItemX 13 3" xfId="20092" xr:uid="{00000000-0005-0000-0000-000083950000}"/>
    <cellStyle name="SAPBEXstdItemX 13 4" xfId="26707" xr:uid="{00000000-0005-0000-0000-000084950000}"/>
    <cellStyle name="SAPBEXstdItemX 14" xfId="3446" xr:uid="{00000000-0005-0000-0000-000085950000}"/>
    <cellStyle name="SAPBEXstdItemX 14 2" xfId="13397" xr:uid="{00000000-0005-0000-0000-000086950000}"/>
    <cellStyle name="SAPBEXstdItemX 14 3" xfId="20568" xr:uid="{00000000-0005-0000-0000-000087950000}"/>
    <cellStyle name="SAPBEXstdItemX 14 4" xfId="27076" xr:uid="{00000000-0005-0000-0000-000088950000}"/>
    <cellStyle name="SAPBEXstdItemX 15" xfId="3613" xr:uid="{00000000-0005-0000-0000-000089950000}"/>
    <cellStyle name="SAPBEXstdItemX 15 2" xfId="13538" xr:uid="{00000000-0005-0000-0000-00008A950000}"/>
    <cellStyle name="SAPBEXstdItemX 15 3" xfId="20700" xr:uid="{00000000-0005-0000-0000-00008B950000}"/>
    <cellStyle name="SAPBEXstdItemX 15 4" xfId="27199" xr:uid="{00000000-0005-0000-0000-00008C950000}"/>
    <cellStyle name="SAPBEXstdItemX 16" xfId="4315" xr:uid="{00000000-0005-0000-0000-00008D950000}"/>
    <cellStyle name="SAPBEXstdItemX 16 2" xfId="14178" xr:uid="{00000000-0005-0000-0000-00008E950000}"/>
    <cellStyle name="SAPBEXstdItemX 16 3" xfId="21240" xr:uid="{00000000-0005-0000-0000-00008F950000}"/>
    <cellStyle name="SAPBEXstdItemX 16 4" xfId="27714" xr:uid="{00000000-0005-0000-0000-000090950000}"/>
    <cellStyle name="SAPBEXstdItemX 17" xfId="4671" xr:uid="{00000000-0005-0000-0000-000091950000}"/>
    <cellStyle name="SAPBEXstdItemX 17 2" xfId="14533" xr:uid="{00000000-0005-0000-0000-000092950000}"/>
    <cellStyle name="SAPBEXstdItemX 17 3" xfId="21585" xr:uid="{00000000-0005-0000-0000-000093950000}"/>
    <cellStyle name="SAPBEXstdItemX 17 4" xfId="28055" xr:uid="{00000000-0005-0000-0000-000094950000}"/>
    <cellStyle name="SAPBEXstdItemX 18" xfId="5058" xr:uid="{00000000-0005-0000-0000-000095950000}"/>
    <cellStyle name="SAPBEXstdItemX 18 2" xfId="14915" xr:uid="{00000000-0005-0000-0000-000096950000}"/>
    <cellStyle name="SAPBEXstdItemX 18 3" xfId="21960" xr:uid="{00000000-0005-0000-0000-000097950000}"/>
    <cellStyle name="SAPBEXstdItemX 18 4" xfId="28423" xr:uid="{00000000-0005-0000-0000-000098950000}"/>
    <cellStyle name="SAPBEXstdItemX 19" xfId="4862" xr:uid="{00000000-0005-0000-0000-000099950000}"/>
    <cellStyle name="SAPBEXstdItemX 19 2" xfId="14724" xr:uid="{00000000-0005-0000-0000-00009A950000}"/>
    <cellStyle name="SAPBEXstdItemX 19 3" xfId="21773" xr:uid="{00000000-0005-0000-0000-00009B950000}"/>
    <cellStyle name="SAPBEXstdItemX 19 4" xfId="28240" xr:uid="{00000000-0005-0000-0000-00009C950000}"/>
    <cellStyle name="SAPBEXstdItemX 2" xfId="525" xr:uid="{00000000-0005-0000-0000-00009D950000}"/>
    <cellStyle name="SAPBEXstdItemX 2 10" xfId="2510" xr:uid="{00000000-0005-0000-0000-00009E950000}"/>
    <cellStyle name="SAPBEXstdItemX 2 10 2" xfId="12749" xr:uid="{00000000-0005-0000-0000-00009F950000}"/>
    <cellStyle name="SAPBEXstdItemX 2 10 3" xfId="20158" xr:uid="{00000000-0005-0000-0000-0000A0950000}"/>
    <cellStyle name="SAPBEXstdItemX 2 10 4" xfId="26772" xr:uid="{00000000-0005-0000-0000-0000A1950000}"/>
    <cellStyle name="SAPBEXstdItemX 2 11" xfId="3516" xr:uid="{00000000-0005-0000-0000-0000A2950000}"/>
    <cellStyle name="SAPBEXstdItemX 2 11 2" xfId="13465" xr:uid="{00000000-0005-0000-0000-0000A3950000}"/>
    <cellStyle name="SAPBEXstdItemX 2 11 3" xfId="20634" xr:uid="{00000000-0005-0000-0000-0000A4950000}"/>
    <cellStyle name="SAPBEXstdItemX 2 11 4" xfId="27141" xr:uid="{00000000-0005-0000-0000-0000A5950000}"/>
    <cellStyle name="SAPBEXstdItemX 2 12" xfId="3685" xr:uid="{00000000-0005-0000-0000-0000A6950000}"/>
    <cellStyle name="SAPBEXstdItemX 2 12 2" xfId="13610" xr:uid="{00000000-0005-0000-0000-0000A7950000}"/>
    <cellStyle name="SAPBEXstdItemX 2 12 3" xfId="20771" xr:uid="{00000000-0005-0000-0000-0000A8950000}"/>
    <cellStyle name="SAPBEXstdItemX 2 12 4" xfId="27270" xr:uid="{00000000-0005-0000-0000-0000A9950000}"/>
    <cellStyle name="SAPBEXstdItemX 2 13" xfId="4425" xr:uid="{00000000-0005-0000-0000-0000AA950000}"/>
    <cellStyle name="SAPBEXstdItemX 2 13 2" xfId="14287" xr:uid="{00000000-0005-0000-0000-0000AB950000}"/>
    <cellStyle name="SAPBEXstdItemX 2 13 3" xfId="21347" xr:uid="{00000000-0005-0000-0000-0000AC950000}"/>
    <cellStyle name="SAPBEXstdItemX 2 13 4" xfId="27821" xr:uid="{00000000-0005-0000-0000-0000AD950000}"/>
    <cellStyle name="SAPBEXstdItemX 2 14" xfId="4498" xr:uid="{00000000-0005-0000-0000-0000AE950000}"/>
    <cellStyle name="SAPBEXstdItemX 2 14 2" xfId="14360" xr:uid="{00000000-0005-0000-0000-0000AF950000}"/>
    <cellStyle name="SAPBEXstdItemX 2 14 3" xfId="21416" xr:uid="{00000000-0005-0000-0000-0000B0950000}"/>
    <cellStyle name="SAPBEXstdItemX 2 14 4" xfId="27890" xr:uid="{00000000-0005-0000-0000-0000B1950000}"/>
    <cellStyle name="SAPBEXstdItemX 2 15" xfId="4270" xr:uid="{00000000-0005-0000-0000-0000B2950000}"/>
    <cellStyle name="SAPBEXstdItemX 2 15 2" xfId="14133" xr:uid="{00000000-0005-0000-0000-0000B3950000}"/>
    <cellStyle name="SAPBEXstdItemX 2 15 3" xfId="21195" xr:uid="{00000000-0005-0000-0000-0000B4950000}"/>
    <cellStyle name="SAPBEXstdItemX 2 15 4" xfId="27669" xr:uid="{00000000-0005-0000-0000-0000B5950000}"/>
    <cellStyle name="SAPBEXstdItemX 2 16" xfId="4534" xr:uid="{00000000-0005-0000-0000-0000B6950000}"/>
    <cellStyle name="SAPBEXstdItemX 2 16 2" xfId="14396" xr:uid="{00000000-0005-0000-0000-0000B7950000}"/>
    <cellStyle name="SAPBEXstdItemX 2 16 3" xfId="21452" xr:uid="{00000000-0005-0000-0000-0000B8950000}"/>
    <cellStyle name="SAPBEXstdItemX 2 16 4" xfId="27924" xr:uid="{00000000-0005-0000-0000-0000B9950000}"/>
    <cellStyle name="SAPBEXstdItemX 2 17" xfId="5777" xr:uid="{00000000-0005-0000-0000-0000BA950000}"/>
    <cellStyle name="SAPBEXstdItemX 2 17 2" xfId="15631" xr:uid="{00000000-0005-0000-0000-0000BB950000}"/>
    <cellStyle name="SAPBEXstdItemX 2 17 3" xfId="22659" xr:uid="{00000000-0005-0000-0000-0000BC950000}"/>
    <cellStyle name="SAPBEXstdItemX 2 17 4" xfId="29120" xr:uid="{00000000-0005-0000-0000-0000BD950000}"/>
    <cellStyle name="SAPBEXstdItemX 2 18" xfId="6519" xr:uid="{00000000-0005-0000-0000-0000BE950000}"/>
    <cellStyle name="SAPBEXstdItemX 2 18 2" xfId="16362" xr:uid="{00000000-0005-0000-0000-0000BF950000}"/>
    <cellStyle name="SAPBEXstdItemX 2 18 3" xfId="23369" xr:uid="{00000000-0005-0000-0000-0000C0950000}"/>
    <cellStyle name="SAPBEXstdItemX 2 18 4" xfId="29819" xr:uid="{00000000-0005-0000-0000-0000C1950000}"/>
    <cellStyle name="SAPBEXstdItemX 2 19" xfId="5939" xr:uid="{00000000-0005-0000-0000-0000C2950000}"/>
    <cellStyle name="SAPBEXstdItemX 2 19 2" xfId="15791" xr:uid="{00000000-0005-0000-0000-0000C3950000}"/>
    <cellStyle name="SAPBEXstdItemX 2 19 3" xfId="22813" xr:uid="{00000000-0005-0000-0000-0000C4950000}"/>
    <cellStyle name="SAPBEXstdItemX 2 19 4" xfId="29274" xr:uid="{00000000-0005-0000-0000-0000C5950000}"/>
    <cellStyle name="SAPBEXstdItemX 2 2" xfId="702" xr:uid="{00000000-0005-0000-0000-0000C6950000}"/>
    <cellStyle name="SAPBEXstdItemX 2 2 10" xfId="4677" xr:uid="{00000000-0005-0000-0000-0000C7950000}"/>
    <cellStyle name="SAPBEXstdItemX 2 2 10 2" xfId="14539" xr:uid="{00000000-0005-0000-0000-0000C8950000}"/>
    <cellStyle name="SAPBEXstdItemX 2 2 10 2 2" xfId="38598" xr:uid="{00000000-0005-0000-0000-0000C9950000}"/>
    <cellStyle name="SAPBEXstdItemX 2 2 10 2 3" xfId="45516" xr:uid="{00000000-0005-0000-0000-0000CA950000}"/>
    <cellStyle name="SAPBEXstdItemX 2 2 10 2 4" xfId="49405" xr:uid="{00000000-0005-0000-0000-0000CB950000}"/>
    <cellStyle name="SAPBEXstdItemX 2 2 10 3" xfId="21591" xr:uid="{00000000-0005-0000-0000-0000CC950000}"/>
    <cellStyle name="SAPBEXstdItemX 2 2 10 4" xfId="28061" xr:uid="{00000000-0005-0000-0000-0000CD950000}"/>
    <cellStyle name="SAPBEXstdItemX 2 2 10 5" xfId="34932" xr:uid="{00000000-0005-0000-0000-0000CE950000}"/>
    <cellStyle name="SAPBEXstdItemX 2 2 10 6" xfId="41970" xr:uid="{00000000-0005-0000-0000-0000CF950000}"/>
    <cellStyle name="SAPBEXstdItemX 2 2 10 7" xfId="52155" xr:uid="{00000000-0005-0000-0000-0000D0950000}"/>
    <cellStyle name="SAPBEXstdItemX 2 2 11" xfId="6597" xr:uid="{00000000-0005-0000-0000-0000D1950000}"/>
    <cellStyle name="SAPBEXstdItemX 2 2 11 2" xfId="16440" xr:uid="{00000000-0005-0000-0000-0000D2950000}"/>
    <cellStyle name="SAPBEXstdItemX 2 2 11 2 2" xfId="39001" xr:uid="{00000000-0005-0000-0000-0000D3950000}"/>
    <cellStyle name="SAPBEXstdItemX 2 2 11 2 3" xfId="45919" xr:uid="{00000000-0005-0000-0000-0000D4950000}"/>
    <cellStyle name="SAPBEXstdItemX 2 2 11 2 4" xfId="51520" xr:uid="{00000000-0005-0000-0000-0000D5950000}"/>
    <cellStyle name="SAPBEXstdItemX 2 2 11 3" xfId="23444" xr:uid="{00000000-0005-0000-0000-0000D6950000}"/>
    <cellStyle name="SAPBEXstdItemX 2 2 11 4" xfId="29893" xr:uid="{00000000-0005-0000-0000-0000D7950000}"/>
    <cellStyle name="SAPBEXstdItemX 2 2 11 5" xfId="35338" xr:uid="{00000000-0005-0000-0000-0000D8950000}"/>
    <cellStyle name="SAPBEXstdItemX 2 2 11 6" xfId="42373" xr:uid="{00000000-0005-0000-0000-0000D9950000}"/>
    <cellStyle name="SAPBEXstdItemX 2 2 11 7" xfId="51030" xr:uid="{00000000-0005-0000-0000-0000DA950000}"/>
    <cellStyle name="SAPBEXstdItemX 2 2 12" xfId="5520" xr:uid="{00000000-0005-0000-0000-0000DB950000}"/>
    <cellStyle name="SAPBEXstdItemX 2 2 12 2" xfId="15376" xr:uid="{00000000-0005-0000-0000-0000DC950000}"/>
    <cellStyle name="SAPBEXstdItemX 2 2 12 2 2" xfId="38854" xr:uid="{00000000-0005-0000-0000-0000DD950000}"/>
    <cellStyle name="SAPBEXstdItemX 2 2 12 2 3" xfId="45772" xr:uid="{00000000-0005-0000-0000-0000DE950000}"/>
    <cellStyle name="SAPBEXstdItemX 2 2 12 2 4" xfId="49684" xr:uid="{00000000-0005-0000-0000-0000DF950000}"/>
    <cellStyle name="SAPBEXstdItemX 2 2 12 3" xfId="22412" xr:uid="{00000000-0005-0000-0000-0000E0950000}"/>
    <cellStyle name="SAPBEXstdItemX 2 2 12 4" xfId="28874" xr:uid="{00000000-0005-0000-0000-0000E1950000}"/>
    <cellStyle name="SAPBEXstdItemX 2 2 12 5" xfId="35190" xr:uid="{00000000-0005-0000-0000-0000E2950000}"/>
    <cellStyle name="SAPBEXstdItemX 2 2 12 6" xfId="42226" xr:uid="{00000000-0005-0000-0000-0000E3950000}"/>
    <cellStyle name="SAPBEXstdItemX 2 2 12 7" xfId="52434" xr:uid="{00000000-0005-0000-0000-0000E4950000}"/>
    <cellStyle name="SAPBEXstdItemX 2 2 13" xfId="5801" xr:uid="{00000000-0005-0000-0000-0000E5950000}"/>
    <cellStyle name="SAPBEXstdItemX 2 2 13 2" xfId="15654" xr:uid="{00000000-0005-0000-0000-0000E6950000}"/>
    <cellStyle name="SAPBEXstdItemX 2 2 13 2 2" xfId="39869" xr:uid="{00000000-0005-0000-0000-0000E7950000}"/>
    <cellStyle name="SAPBEXstdItemX 2 2 13 2 3" xfId="46787" xr:uid="{00000000-0005-0000-0000-0000E8950000}"/>
    <cellStyle name="SAPBEXstdItemX 2 2 13 2 4" xfId="48819" xr:uid="{00000000-0005-0000-0000-0000E9950000}"/>
    <cellStyle name="SAPBEXstdItemX 2 2 13 3" xfId="22681" xr:uid="{00000000-0005-0000-0000-0000EA950000}"/>
    <cellStyle name="SAPBEXstdItemX 2 2 13 4" xfId="29142" xr:uid="{00000000-0005-0000-0000-0000EB950000}"/>
    <cellStyle name="SAPBEXstdItemX 2 2 13 5" xfId="36254" xr:uid="{00000000-0005-0000-0000-0000EC950000}"/>
    <cellStyle name="SAPBEXstdItemX 2 2 13 6" xfId="43241" xr:uid="{00000000-0005-0000-0000-0000ED950000}"/>
    <cellStyle name="SAPBEXstdItemX 2 2 13 7" xfId="51416" xr:uid="{00000000-0005-0000-0000-0000EE950000}"/>
    <cellStyle name="SAPBEXstdItemX 2 2 14" xfId="5959" xr:uid="{00000000-0005-0000-0000-0000EF950000}"/>
    <cellStyle name="SAPBEXstdItemX 2 2 14 2" xfId="15811" xr:uid="{00000000-0005-0000-0000-0000F0950000}"/>
    <cellStyle name="SAPBEXstdItemX 2 2 14 2 2" xfId="39187" xr:uid="{00000000-0005-0000-0000-0000F1950000}"/>
    <cellStyle name="SAPBEXstdItemX 2 2 14 2 3" xfId="46105" xr:uid="{00000000-0005-0000-0000-0000F2950000}"/>
    <cellStyle name="SAPBEXstdItemX 2 2 14 2 4" xfId="49233" xr:uid="{00000000-0005-0000-0000-0000F3950000}"/>
    <cellStyle name="SAPBEXstdItemX 2 2 14 3" xfId="22833" xr:uid="{00000000-0005-0000-0000-0000F4950000}"/>
    <cellStyle name="SAPBEXstdItemX 2 2 14 4" xfId="29294" xr:uid="{00000000-0005-0000-0000-0000F5950000}"/>
    <cellStyle name="SAPBEXstdItemX 2 2 14 5" xfId="35551" xr:uid="{00000000-0005-0000-0000-0000F6950000}"/>
    <cellStyle name="SAPBEXstdItemX 2 2 14 6" xfId="42559" xr:uid="{00000000-0005-0000-0000-0000F7950000}"/>
    <cellStyle name="SAPBEXstdItemX 2 2 14 7" xfId="47690" xr:uid="{00000000-0005-0000-0000-0000F8950000}"/>
    <cellStyle name="SAPBEXstdItemX 2 2 15" xfId="7214" xr:uid="{00000000-0005-0000-0000-0000F9950000}"/>
    <cellStyle name="SAPBEXstdItemX 2 2 15 2" xfId="17003" xr:uid="{00000000-0005-0000-0000-0000FA950000}"/>
    <cellStyle name="SAPBEXstdItemX 2 2 15 2 2" xfId="39772" xr:uid="{00000000-0005-0000-0000-0000FB950000}"/>
    <cellStyle name="SAPBEXstdItemX 2 2 15 2 3" xfId="46690" xr:uid="{00000000-0005-0000-0000-0000FC950000}"/>
    <cellStyle name="SAPBEXstdItemX 2 2 15 2 4" xfId="48041" xr:uid="{00000000-0005-0000-0000-0000FD950000}"/>
    <cellStyle name="SAPBEXstdItemX 2 2 15 3" xfId="23965" xr:uid="{00000000-0005-0000-0000-0000FE950000}"/>
    <cellStyle name="SAPBEXstdItemX 2 2 15 4" xfId="30398" xr:uid="{00000000-0005-0000-0000-0000FF950000}"/>
    <cellStyle name="SAPBEXstdItemX 2 2 15 5" xfId="36151" xr:uid="{00000000-0005-0000-0000-000000960000}"/>
    <cellStyle name="SAPBEXstdItemX 2 2 15 6" xfId="43144" xr:uid="{00000000-0005-0000-0000-000001960000}"/>
    <cellStyle name="SAPBEXstdItemX 2 2 15 7" xfId="52353" xr:uid="{00000000-0005-0000-0000-000002960000}"/>
    <cellStyle name="SAPBEXstdItemX 2 2 16" xfId="6002" xr:uid="{00000000-0005-0000-0000-000003960000}"/>
    <cellStyle name="SAPBEXstdItemX 2 2 16 2" xfId="15853" xr:uid="{00000000-0005-0000-0000-000004960000}"/>
    <cellStyle name="SAPBEXstdItemX 2 2 16 2 2" xfId="39537" xr:uid="{00000000-0005-0000-0000-000005960000}"/>
    <cellStyle name="SAPBEXstdItemX 2 2 16 2 3" xfId="46455" xr:uid="{00000000-0005-0000-0000-000006960000}"/>
    <cellStyle name="SAPBEXstdItemX 2 2 16 2 4" xfId="48467" xr:uid="{00000000-0005-0000-0000-000007960000}"/>
    <cellStyle name="SAPBEXstdItemX 2 2 16 3" xfId="22875" xr:uid="{00000000-0005-0000-0000-000008960000}"/>
    <cellStyle name="SAPBEXstdItemX 2 2 16 4" xfId="29336" xr:uid="{00000000-0005-0000-0000-000009960000}"/>
    <cellStyle name="SAPBEXstdItemX 2 2 16 5" xfId="35908" xr:uid="{00000000-0005-0000-0000-00000A960000}"/>
    <cellStyle name="SAPBEXstdItemX 2 2 16 6" xfId="42909" xr:uid="{00000000-0005-0000-0000-00000B960000}"/>
    <cellStyle name="SAPBEXstdItemX 2 2 16 7" xfId="53743" xr:uid="{00000000-0005-0000-0000-00000C960000}"/>
    <cellStyle name="SAPBEXstdItemX 2 2 17" xfId="5944" xr:uid="{00000000-0005-0000-0000-00000D960000}"/>
    <cellStyle name="SAPBEXstdItemX 2 2 17 2" xfId="15796" xr:uid="{00000000-0005-0000-0000-00000E960000}"/>
    <cellStyle name="SAPBEXstdItemX 2 2 17 2 2" xfId="39700" xr:uid="{00000000-0005-0000-0000-00000F960000}"/>
    <cellStyle name="SAPBEXstdItemX 2 2 17 2 3" xfId="46618" xr:uid="{00000000-0005-0000-0000-000010960000}"/>
    <cellStyle name="SAPBEXstdItemX 2 2 17 2 4" xfId="48038" xr:uid="{00000000-0005-0000-0000-000011960000}"/>
    <cellStyle name="SAPBEXstdItemX 2 2 17 3" xfId="22818" xr:uid="{00000000-0005-0000-0000-000012960000}"/>
    <cellStyle name="SAPBEXstdItemX 2 2 17 4" xfId="29279" xr:uid="{00000000-0005-0000-0000-000013960000}"/>
    <cellStyle name="SAPBEXstdItemX 2 2 17 5" xfId="36073" xr:uid="{00000000-0005-0000-0000-000014960000}"/>
    <cellStyle name="SAPBEXstdItemX 2 2 17 6" xfId="43072" xr:uid="{00000000-0005-0000-0000-000015960000}"/>
    <cellStyle name="SAPBEXstdItemX 2 2 17 7" xfId="53020" xr:uid="{00000000-0005-0000-0000-000016960000}"/>
    <cellStyle name="SAPBEXstdItemX 2 2 18" xfId="6936" xr:uid="{00000000-0005-0000-0000-000017960000}"/>
    <cellStyle name="SAPBEXstdItemX 2 2 18 2" xfId="16726" xr:uid="{00000000-0005-0000-0000-000018960000}"/>
    <cellStyle name="SAPBEXstdItemX 2 2 18 2 2" xfId="40242" xr:uid="{00000000-0005-0000-0000-000019960000}"/>
    <cellStyle name="SAPBEXstdItemX 2 2 18 2 3" xfId="47160" xr:uid="{00000000-0005-0000-0000-00001A960000}"/>
    <cellStyle name="SAPBEXstdItemX 2 2 18 2 4" xfId="48333" xr:uid="{00000000-0005-0000-0000-00001B960000}"/>
    <cellStyle name="SAPBEXstdItemX 2 2 18 3" xfId="23694" xr:uid="{00000000-0005-0000-0000-00001C960000}"/>
    <cellStyle name="SAPBEXstdItemX 2 2 18 4" xfId="30130" xr:uid="{00000000-0005-0000-0000-00001D960000}"/>
    <cellStyle name="SAPBEXstdItemX 2 2 18 5" xfId="36657" xr:uid="{00000000-0005-0000-0000-00001E960000}"/>
    <cellStyle name="SAPBEXstdItemX 2 2 18 6" xfId="43614" xr:uid="{00000000-0005-0000-0000-00001F960000}"/>
    <cellStyle name="SAPBEXstdItemX 2 2 18 7" xfId="53350" xr:uid="{00000000-0005-0000-0000-000020960000}"/>
    <cellStyle name="SAPBEXstdItemX 2 2 19" xfId="6465" xr:uid="{00000000-0005-0000-0000-000021960000}"/>
    <cellStyle name="SAPBEXstdItemX 2 2 19 2" xfId="16309" xr:uid="{00000000-0005-0000-0000-000022960000}"/>
    <cellStyle name="SAPBEXstdItemX 2 2 19 2 2" xfId="40122" xr:uid="{00000000-0005-0000-0000-000023960000}"/>
    <cellStyle name="SAPBEXstdItemX 2 2 19 2 3" xfId="47040" xr:uid="{00000000-0005-0000-0000-000024960000}"/>
    <cellStyle name="SAPBEXstdItemX 2 2 19 2 4" xfId="49928" xr:uid="{00000000-0005-0000-0000-000025960000}"/>
    <cellStyle name="SAPBEXstdItemX 2 2 19 3" xfId="23317" xr:uid="{00000000-0005-0000-0000-000026960000}"/>
    <cellStyle name="SAPBEXstdItemX 2 2 19 4" xfId="29768" xr:uid="{00000000-0005-0000-0000-000027960000}"/>
    <cellStyle name="SAPBEXstdItemX 2 2 19 5" xfId="36537" xr:uid="{00000000-0005-0000-0000-000028960000}"/>
    <cellStyle name="SAPBEXstdItemX 2 2 19 6" xfId="43494" xr:uid="{00000000-0005-0000-0000-000029960000}"/>
    <cellStyle name="SAPBEXstdItemX 2 2 19 7" xfId="54427" xr:uid="{00000000-0005-0000-0000-00002A960000}"/>
    <cellStyle name="SAPBEXstdItemX 2 2 2" xfId="2696" xr:uid="{00000000-0005-0000-0000-00002B960000}"/>
    <cellStyle name="SAPBEXstdItemX 2 2 2 2" xfId="12929" xr:uid="{00000000-0005-0000-0000-00002C960000}"/>
    <cellStyle name="SAPBEXstdItemX 2 2 2 2 2" xfId="20332" xr:uid="{00000000-0005-0000-0000-00002D960000}"/>
    <cellStyle name="SAPBEXstdItemX 2 2 2 2 3" xfId="26942" xr:uid="{00000000-0005-0000-0000-00002E960000}"/>
    <cellStyle name="SAPBEXstdItemX 2 2 2 2 4" xfId="38052" xr:uid="{00000000-0005-0000-0000-00002F960000}"/>
    <cellStyle name="SAPBEXstdItemX 2 2 2 2 5" xfId="44979" xr:uid="{00000000-0005-0000-0000-000030960000}"/>
    <cellStyle name="SAPBEXstdItemX 2 2 2 2 6" xfId="48152" xr:uid="{00000000-0005-0000-0000-000031960000}"/>
    <cellStyle name="SAPBEXstdItemX 2 2 2 3" xfId="10521" xr:uid="{00000000-0005-0000-0000-000032960000}"/>
    <cellStyle name="SAPBEXstdItemX 2 2 2 4" xfId="18192" xr:uid="{00000000-0005-0000-0000-000033960000}"/>
    <cellStyle name="SAPBEXstdItemX 2 2 2 5" xfId="11453" xr:uid="{00000000-0005-0000-0000-000034960000}"/>
    <cellStyle name="SAPBEXstdItemX 2 2 2 6" xfId="34387" xr:uid="{00000000-0005-0000-0000-000035960000}"/>
    <cellStyle name="SAPBEXstdItemX 2 2 2 7" xfId="41433" xr:uid="{00000000-0005-0000-0000-000036960000}"/>
    <cellStyle name="SAPBEXstdItemX 2 2 2 8" xfId="52555" xr:uid="{00000000-0005-0000-0000-000037960000}"/>
    <cellStyle name="SAPBEXstdItemX 2 2 20" xfId="5864" xr:uid="{00000000-0005-0000-0000-000038960000}"/>
    <cellStyle name="SAPBEXstdItemX 2 2 20 2" xfId="15717" xr:uid="{00000000-0005-0000-0000-000039960000}"/>
    <cellStyle name="SAPBEXstdItemX 2 2 20 2 2" xfId="39686" xr:uid="{00000000-0005-0000-0000-00003A960000}"/>
    <cellStyle name="SAPBEXstdItemX 2 2 20 2 3" xfId="46604" xr:uid="{00000000-0005-0000-0000-00003B960000}"/>
    <cellStyle name="SAPBEXstdItemX 2 2 20 2 4" xfId="49965" xr:uid="{00000000-0005-0000-0000-00003C960000}"/>
    <cellStyle name="SAPBEXstdItemX 2 2 20 3" xfId="22742" xr:uid="{00000000-0005-0000-0000-00003D960000}"/>
    <cellStyle name="SAPBEXstdItemX 2 2 20 4" xfId="29203" xr:uid="{00000000-0005-0000-0000-00003E960000}"/>
    <cellStyle name="SAPBEXstdItemX 2 2 20 5" xfId="36059" xr:uid="{00000000-0005-0000-0000-00003F960000}"/>
    <cellStyle name="SAPBEXstdItemX 2 2 20 6" xfId="43058" xr:uid="{00000000-0005-0000-0000-000040960000}"/>
    <cellStyle name="SAPBEXstdItemX 2 2 20 7" xfId="52811" xr:uid="{00000000-0005-0000-0000-000041960000}"/>
    <cellStyle name="SAPBEXstdItemX 2 2 21" xfId="7381" xr:uid="{00000000-0005-0000-0000-000042960000}"/>
    <cellStyle name="SAPBEXstdItemX 2 2 21 2" xfId="17167" xr:uid="{00000000-0005-0000-0000-000043960000}"/>
    <cellStyle name="SAPBEXstdItemX 2 2 21 2 2" xfId="40463" xr:uid="{00000000-0005-0000-0000-000044960000}"/>
    <cellStyle name="SAPBEXstdItemX 2 2 21 2 3" xfId="47381" xr:uid="{00000000-0005-0000-0000-000045960000}"/>
    <cellStyle name="SAPBEXstdItemX 2 2 21 2 4" xfId="47734" xr:uid="{00000000-0005-0000-0000-000046960000}"/>
    <cellStyle name="SAPBEXstdItemX 2 2 21 3" xfId="24129" xr:uid="{00000000-0005-0000-0000-000047960000}"/>
    <cellStyle name="SAPBEXstdItemX 2 2 21 4" xfId="30557" xr:uid="{00000000-0005-0000-0000-000048960000}"/>
    <cellStyle name="SAPBEXstdItemX 2 2 21 5" xfId="36879" xr:uid="{00000000-0005-0000-0000-000049960000}"/>
    <cellStyle name="SAPBEXstdItemX 2 2 21 6" xfId="43835" xr:uid="{00000000-0005-0000-0000-00004A960000}"/>
    <cellStyle name="SAPBEXstdItemX 2 2 21 7" xfId="53316" xr:uid="{00000000-0005-0000-0000-00004B960000}"/>
    <cellStyle name="SAPBEXstdItemX 2 2 22" xfId="6693" xr:uid="{00000000-0005-0000-0000-00004C960000}"/>
    <cellStyle name="SAPBEXstdItemX 2 2 22 2" xfId="16536" xr:uid="{00000000-0005-0000-0000-00004D960000}"/>
    <cellStyle name="SAPBEXstdItemX 2 2 22 3" xfId="23539" xr:uid="{00000000-0005-0000-0000-00004E960000}"/>
    <cellStyle name="SAPBEXstdItemX 2 2 22 4" xfId="29987" xr:uid="{00000000-0005-0000-0000-00004F960000}"/>
    <cellStyle name="SAPBEXstdItemX 2 2 22 5" xfId="37133" xr:uid="{00000000-0005-0000-0000-000050960000}"/>
    <cellStyle name="SAPBEXstdItemX 2 2 22 6" xfId="44079" xr:uid="{00000000-0005-0000-0000-000051960000}"/>
    <cellStyle name="SAPBEXstdItemX 2 2 22 7" xfId="52070" xr:uid="{00000000-0005-0000-0000-000052960000}"/>
    <cellStyle name="SAPBEXstdItemX 2 2 23" xfId="8437" xr:uid="{00000000-0005-0000-0000-000053960000}"/>
    <cellStyle name="SAPBEXstdItemX 2 2 23 2" xfId="18221" xr:uid="{00000000-0005-0000-0000-000054960000}"/>
    <cellStyle name="SAPBEXstdItemX 2 2 23 3" xfId="25158" xr:uid="{00000000-0005-0000-0000-000055960000}"/>
    <cellStyle name="SAPBEXstdItemX 2 2 23 4" xfId="31571" xr:uid="{00000000-0005-0000-0000-000056960000}"/>
    <cellStyle name="SAPBEXstdItemX 2 2 24" xfId="7973" xr:uid="{00000000-0005-0000-0000-000057960000}"/>
    <cellStyle name="SAPBEXstdItemX 2 2 24 2" xfId="17757" xr:uid="{00000000-0005-0000-0000-000058960000}"/>
    <cellStyle name="SAPBEXstdItemX 2 2 24 3" xfId="24706" xr:uid="{00000000-0005-0000-0000-000059960000}"/>
    <cellStyle name="SAPBEXstdItemX 2 2 24 4" xfId="31127" xr:uid="{00000000-0005-0000-0000-00005A960000}"/>
    <cellStyle name="SAPBEXstdItemX 2 2 25" xfId="8607" xr:uid="{00000000-0005-0000-0000-00005B960000}"/>
    <cellStyle name="SAPBEXstdItemX 2 2 25 2" xfId="18391" xr:uid="{00000000-0005-0000-0000-00005C960000}"/>
    <cellStyle name="SAPBEXstdItemX 2 2 25 3" xfId="25326" xr:uid="{00000000-0005-0000-0000-00005D960000}"/>
    <cellStyle name="SAPBEXstdItemX 2 2 25 4" xfId="31739" xr:uid="{00000000-0005-0000-0000-00005E960000}"/>
    <cellStyle name="SAPBEXstdItemX 2 2 26" xfId="8172" xr:uid="{00000000-0005-0000-0000-00005F960000}"/>
    <cellStyle name="SAPBEXstdItemX 2 2 26 2" xfId="17956" xr:uid="{00000000-0005-0000-0000-000060960000}"/>
    <cellStyle name="SAPBEXstdItemX 2 2 26 3" xfId="24900" xr:uid="{00000000-0005-0000-0000-000061960000}"/>
    <cellStyle name="SAPBEXstdItemX 2 2 26 4" xfId="31320" xr:uid="{00000000-0005-0000-0000-000062960000}"/>
    <cellStyle name="SAPBEXstdItemX 2 2 27" xfId="8793" xr:uid="{00000000-0005-0000-0000-000063960000}"/>
    <cellStyle name="SAPBEXstdItemX 2 2 27 2" xfId="18577" xr:uid="{00000000-0005-0000-0000-000064960000}"/>
    <cellStyle name="SAPBEXstdItemX 2 2 27 3" xfId="25509" xr:uid="{00000000-0005-0000-0000-000065960000}"/>
    <cellStyle name="SAPBEXstdItemX 2 2 27 4" xfId="31921" xr:uid="{00000000-0005-0000-0000-000066960000}"/>
    <cellStyle name="SAPBEXstdItemX 2 2 28" xfId="8355" xr:uid="{00000000-0005-0000-0000-000067960000}"/>
    <cellStyle name="SAPBEXstdItemX 2 2 28 2" xfId="18139" xr:uid="{00000000-0005-0000-0000-000068960000}"/>
    <cellStyle name="SAPBEXstdItemX 2 2 28 3" xfId="25078" xr:uid="{00000000-0005-0000-0000-000069960000}"/>
    <cellStyle name="SAPBEXstdItemX 2 2 28 4" xfId="31494" xr:uid="{00000000-0005-0000-0000-00006A960000}"/>
    <cellStyle name="SAPBEXstdItemX 2 2 29" xfId="8871" xr:uid="{00000000-0005-0000-0000-00006B960000}"/>
    <cellStyle name="SAPBEXstdItemX 2 2 29 2" xfId="18654" xr:uid="{00000000-0005-0000-0000-00006C960000}"/>
    <cellStyle name="SAPBEXstdItemX 2 2 29 3" xfId="25580" xr:uid="{00000000-0005-0000-0000-00006D960000}"/>
    <cellStyle name="SAPBEXstdItemX 2 2 29 4" xfId="31990" xr:uid="{00000000-0005-0000-0000-00006E960000}"/>
    <cellStyle name="SAPBEXstdItemX 2 2 3" xfId="3744" xr:uid="{00000000-0005-0000-0000-00006F960000}"/>
    <cellStyle name="SAPBEXstdItemX 2 2 3 2" xfId="13666" xr:uid="{00000000-0005-0000-0000-000070960000}"/>
    <cellStyle name="SAPBEXstdItemX 2 2 3 2 2" xfId="37665" xr:uid="{00000000-0005-0000-0000-000071960000}"/>
    <cellStyle name="SAPBEXstdItemX 2 2 3 2 3" xfId="44609" xr:uid="{00000000-0005-0000-0000-000072960000}"/>
    <cellStyle name="SAPBEXstdItemX 2 2 3 2 4" xfId="52947" xr:uid="{00000000-0005-0000-0000-000073960000}"/>
    <cellStyle name="SAPBEXstdItemX 2 2 3 3" xfId="20820" xr:uid="{00000000-0005-0000-0000-000074960000}"/>
    <cellStyle name="SAPBEXstdItemX 2 2 3 4" xfId="27319" xr:uid="{00000000-0005-0000-0000-000075960000}"/>
    <cellStyle name="SAPBEXstdItemX 2 2 3 5" xfId="33924" xr:uid="{00000000-0005-0000-0000-000076960000}"/>
    <cellStyle name="SAPBEXstdItemX 2 2 3 6" xfId="41058" xr:uid="{00000000-0005-0000-0000-000077960000}"/>
    <cellStyle name="SAPBEXstdItemX 2 2 3 7" xfId="51155" xr:uid="{00000000-0005-0000-0000-000078960000}"/>
    <cellStyle name="SAPBEXstdItemX 2 2 30" xfId="11721" xr:uid="{00000000-0005-0000-0000-000079960000}"/>
    <cellStyle name="SAPBEXstdItemX 2 2 30 2" xfId="19180" xr:uid="{00000000-0005-0000-0000-00007A960000}"/>
    <cellStyle name="SAPBEXstdItemX 2 2 30 3" xfId="25812" xr:uid="{00000000-0005-0000-0000-00007B960000}"/>
    <cellStyle name="SAPBEXstdItemX 2 2 31" xfId="9454" xr:uid="{00000000-0005-0000-0000-00007C960000}"/>
    <cellStyle name="SAPBEXstdItemX 2 2 32" xfId="13226" xr:uid="{00000000-0005-0000-0000-00007D960000}"/>
    <cellStyle name="SAPBEXstdItemX 2 2 33" xfId="32180" xr:uid="{00000000-0005-0000-0000-00007E960000}"/>
    <cellStyle name="SAPBEXstdItemX 2 2 34" xfId="32116" xr:uid="{00000000-0005-0000-0000-00007F960000}"/>
    <cellStyle name="SAPBEXstdItemX 2 2 35" xfId="49788" xr:uid="{00000000-0005-0000-0000-000080960000}"/>
    <cellStyle name="SAPBEXstdItemX 2 2 4" xfId="4009" xr:uid="{00000000-0005-0000-0000-000081960000}"/>
    <cellStyle name="SAPBEXstdItemX 2 2 4 2" xfId="13896" xr:uid="{00000000-0005-0000-0000-000082960000}"/>
    <cellStyle name="SAPBEXstdItemX 2 2 4 2 2" xfId="37332" xr:uid="{00000000-0005-0000-0000-000083960000}"/>
    <cellStyle name="SAPBEXstdItemX 2 2 4 2 3" xfId="44278" xr:uid="{00000000-0005-0000-0000-000084960000}"/>
    <cellStyle name="SAPBEXstdItemX 2 2 4 2 4" xfId="50366" xr:uid="{00000000-0005-0000-0000-000085960000}"/>
    <cellStyle name="SAPBEXstdItemX 2 2 4 3" xfId="20992" xr:uid="{00000000-0005-0000-0000-000086960000}"/>
    <cellStyle name="SAPBEXstdItemX 2 2 4 4" xfId="27488" xr:uid="{00000000-0005-0000-0000-000087960000}"/>
    <cellStyle name="SAPBEXstdItemX 2 2 4 5" xfId="33586" xr:uid="{00000000-0005-0000-0000-000088960000}"/>
    <cellStyle name="SAPBEXstdItemX 2 2 4 6" xfId="40722" xr:uid="{00000000-0005-0000-0000-000089960000}"/>
    <cellStyle name="SAPBEXstdItemX 2 2 4 7" xfId="54014" xr:uid="{00000000-0005-0000-0000-00008A960000}"/>
    <cellStyle name="SAPBEXstdItemX 2 2 5" xfId="4973" xr:uid="{00000000-0005-0000-0000-00008B960000}"/>
    <cellStyle name="SAPBEXstdItemX 2 2 5 2" xfId="14830" xr:uid="{00000000-0005-0000-0000-00008C960000}"/>
    <cellStyle name="SAPBEXstdItemX 2 2 5 2 2" xfId="37520" xr:uid="{00000000-0005-0000-0000-00008D960000}"/>
    <cellStyle name="SAPBEXstdItemX 2 2 5 2 3" xfId="44464" xr:uid="{00000000-0005-0000-0000-00008E960000}"/>
    <cellStyle name="SAPBEXstdItemX 2 2 5 2 4" xfId="54344" xr:uid="{00000000-0005-0000-0000-00008F960000}"/>
    <cellStyle name="SAPBEXstdItemX 2 2 5 3" xfId="21876" xr:uid="{00000000-0005-0000-0000-000090960000}"/>
    <cellStyle name="SAPBEXstdItemX 2 2 5 4" xfId="28340" xr:uid="{00000000-0005-0000-0000-000091960000}"/>
    <cellStyle name="SAPBEXstdItemX 2 2 5 5" xfId="33779" xr:uid="{00000000-0005-0000-0000-000092960000}"/>
    <cellStyle name="SAPBEXstdItemX 2 2 5 6" xfId="40913" xr:uid="{00000000-0005-0000-0000-000093960000}"/>
    <cellStyle name="SAPBEXstdItemX 2 2 5 7" xfId="52628" xr:uid="{00000000-0005-0000-0000-000094960000}"/>
    <cellStyle name="SAPBEXstdItemX 2 2 6" xfId="4205" xr:uid="{00000000-0005-0000-0000-000095960000}"/>
    <cellStyle name="SAPBEXstdItemX 2 2 6 2" xfId="14068" xr:uid="{00000000-0005-0000-0000-000096960000}"/>
    <cellStyle name="SAPBEXstdItemX 2 2 6 2 2" xfId="37795" xr:uid="{00000000-0005-0000-0000-000097960000}"/>
    <cellStyle name="SAPBEXstdItemX 2 2 6 2 3" xfId="44736" xr:uid="{00000000-0005-0000-0000-000098960000}"/>
    <cellStyle name="SAPBEXstdItemX 2 2 6 2 4" xfId="48078" xr:uid="{00000000-0005-0000-0000-000099960000}"/>
    <cellStyle name="SAPBEXstdItemX 2 2 6 3" xfId="21130" xr:uid="{00000000-0005-0000-0000-00009A960000}"/>
    <cellStyle name="SAPBEXstdItemX 2 2 6 4" xfId="27605" xr:uid="{00000000-0005-0000-0000-00009B960000}"/>
    <cellStyle name="SAPBEXstdItemX 2 2 6 5" xfId="34053" xr:uid="{00000000-0005-0000-0000-00009C960000}"/>
    <cellStyle name="SAPBEXstdItemX 2 2 6 6" xfId="41185" xr:uid="{00000000-0005-0000-0000-00009D960000}"/>
    <cellStyle name="SAPBEXstdItemX 2 2 6 7" xfId="50987" xr:uid="{00000000-0005-0000-0000-00009E960000}"/>
    <cellStyle name="SAPBEXstdItemX 2 2 7" xfId="5233" xr:uid="{00000000-0005-0000-0000-00009F960000}"/>
    <cellStyle name="SAPBEXstdItemX 2 2 7 2" xfId="15090" xr:uid="{00000000-0005-0000-0000-0000A0960000}"/>
    <cellStyle name="SAPBEXstdItemX 2 2 7 2 2" xfId="37578" xr:uid="{00000000-0005-0000-0000-0000A1960000}"/>
    <cellStyle name="SAPBEXstdItemX 2 2 7 2 3" xfId="44522" xr:uid="{00000000-0005-0000-0000-0000A2960000}"/>
    <cellStyle name="SAPBEXstdItemX 2 2 7 2 4" xfId="52180" xr:uid="{00000000-0005-0000-0000-0000A3960000}"/>
    <cellStyle name="SAPBEXstdItemX 2 2 7 3" xfId="22132" xr:uid="{00000000-0005-0000-0000-0000A4960000}"/>
    <cellStyle name="SAPBEXstdItemX 2 2 7 4" xfId="28595" xr:uid="{00000000-0005-0000-0000-0000A5960000}"/>
    <cellStyle name="SAPBEXstdItemX 2 2 7 5" xfId="33837" xr:uid="{00000000-0005-0000-0000-0000A6960000}"/>
    <cellStyle name="SAPBEXstdItemX 2 2 7 6" xfId="40971" xr:uid="{00000000-0005-0000-0000-0000A7960000}"/>
    <cellStyle name="SAPBEXstdItemX 2 2 7 7" xfId="52691" xr:uid="{00000000-0005-0000-0000-0000A8960000}"/>
    <cellStyle name="SAPBEXstdItemX 2 2 8" xfId="4713" xr:uid="{00000000-0005-0000-0000-0000A9960000}"/>
    <cellStyle name="SAPBEXstdItemX 2 2 8 2" xfId="14575" xr:uid="{00000000-0005-0000-0000-0000AA960000}"/>
    <cellStyle name="SAPBEXstdItemX 2 2 8 2 2" xfId="38348" xr:uid="{00000000-0005-0000-0000-0000AB960000}"/>
    <cellStyle name="SAPBEXstdItemX 2 2 8 2 3" xfId="45266" xr:uid="{00000000-0005-0000-0000-0000AC960000}"/>
    <cellStyle name="SAPBEXstdItemX 2 2 8 2 4" xfId="49671" xr:uid="{00000000-0005-0000-0000-0000AD960000}"/>
    <cellStyle name="SAPBEXstdItemX 2 2 8 3" xfId="21625" xr:uid="{00000000-0005-0000-0000-0000AE960000}"/>
    <cellStyle name="SAPBEXstdItemX 2 2 8 4" xfId="28095" xr:uid="{00000000-0005-0000-0000-0000AF960000}"/>
    <cellStyle name="SAPBEXstdItemX 2 2 8 5" xfId="34682" xr:uid="{00000000-0005-0000-0000-0000B0960000}"/>
    <cellStyle name="SAPBEXstdItemX 2 2 8 6" xfId="41720" xr:uid="{00000000-0005-0000-0000-0000B1960000}"/>
    <cellStyle name="SAPBEXstdItemX 2 2 8 7" xfId="52367" xr:uid="{00000000-0005-0000-0000-0000B2960000}"/>
    <cellStyle name="SAPBEXstdItemX 2 2 9" xfId="5367" xr:uid="{00000000-0005-0000-0000-0000B3960000}"/>
    <cellStyle name="SAPBEXstdItemX 2 2 9 2" xfId="15224" xr:uid="{00000000-0005-0000-0000-0000B4960000}"/>
    <cellStyle name="SAPBEXstdItemX 2 2 9 2 2" xfId="38101" xr:uid="{00000000-0005-0000-0000-0000B5960000}"/>
    <cellStyle name="SAPBEXstdItemX 2 2 9 2 3" xfId="45026" xr:uid="{00000000-0005-0000-0000-0000B6960000}"/>
    <cellStyle name="SAPBEXstdItemX 2 2 9 2 4" xfId="49317" xr:uid="{00000000-0005-0000-0000-0000B7960000}"/>
    <cellStyle name="SAPBEXstdItemX 2 2 9 3" xfId="22265" xr:uid="{00000000-0005-0000-0000-0000B8960000}"/>
    <cellStyle name="SAPBEXstdItemX 2 2 9 4" xfId="28727" xr:uid="{00000000-0005-0000-0000-0000B9960000}"/>
    <cellStyle name="SAPBEXstdItemX 2 2 9 5" xfId="34436" xr:uid="{00000000-0005-0000-0000-0000BA960000}"/>
    <cellStyle name="SAPBEXstdItemX 2 2 9 6" xfId="41480" xr:uid="{00000000-0005-0000-0000-0000BB960000}"/>
    <cellStyle name="SAPBEXstdItemX 2 2 9 7" xfId="50750" xr:uid="{00000000-0005-0000-0000-0000BC960000}"/>
    <cellStyle name="SAPBEXstdItemX 2 20" xfId="8153" xr:uid="{00000000-0005-0000-0000-0000BD960000}"/>
    <cellStyle name="SAPBEXstdItemX 2 20 2" xfId="17937" xr:uid="{00000000-0005-0000-0000-0000BE960000}"/>
    <cellStyle name="SAPBEXstdItemX 2 20 3" xfId="24881" xr:uid="{00000000-0005-0000-0000-0000BF960000}"/>
    <cellStyle name="SAPBEXstdItemX 2 20 4" xfId="31301" xr:uid="{00000000-0005-0000-0000-0000C0960000}"/>
    <cellStyle name="SAPBEXstdItemX 2 21" xfId="8691" xr:uid="{00000000-0005-0000-0000-0000C1960000}"/>
    <cellStyle name="SAPBEXstdItemX 2 21 2" xfId="18475" xr:uid="{00000000-0005-0000-0000-0000C2960000}"/>
    <cellStyle name="SAPBEXstdItemX 2 21 3" xfId="25410" xr:uid="{00000000-0005-0000-0000-0000C3960000}"/>
    <cellStyle name="SAPBEXstdItemX 2 21 4" xfId="31822" xr:uid="{00000000-0005-0000-0000-0000C4960000}"/>
    <cellStyle name="SAPBEXstdItemX 2 22" xfId="11609" xr:uid="{00000000-0005-0000-0000-0000C5960000}"/>
    <cellStyle name="SAPBEXstdItemX 2 22 2" xfId="19068" xr:uid="{00000000-0005-0000-0000-0000C6960000}"/>
    <cellStyle name="SAPBEXstdItemX 2 22 3" xfId="25700" xr:uid="{00000000-0005-0000-0000-0000C7960000}"/>
    <cellStyle name="SAPBEXstdItemX 2 23" xfId="9324" xr:uid="{00000000-0005-0000-0000-0000C8960000}"/>
    <cellStyle name="SAPBEXstdItemX 2 24" xfId="11278" xr:uid="{00000000-0005-0000-0000-0000C9960000}"/>
    <cellStyle name="SAPBEXstdItemX 2 25" xfId="51004" xr:uid="{00000000-0005-0000-0000-0000CA960000}"/>
    <cellStyle name="SAPBEXstdItemX 2 3" xfId="962" xr:uid="{00000000-0005-0000-0000-0000CB960000}"/>
    <cellStyle name="SAPBEXstdItemX 2 3 2" xfId="2755" xr:uid="{00000000-0005-0000-0000-0000CC960000}"/>
    <cellStyle name="SAPBEXstdItemX 2 3 2 2" xfId="12983" xr:uid="{00000000-0005-0000-0000-0000CD960000}"/>
    <cellStyle name="SAPBEXstdItemX 2 3 2 2 2" xfId="20380" xr:uid="{00000000-0005-0000-0000-0000CE960000}"/>
    <cellStyle name="SAPBEXstdItemX 2 3 2 2 3" xfId="26987" xr:uid="{00000000-0005-0000-0000-0000CF960000}"/>
    <cellStyle name="SAPBEXstdItemX 2 3 2 3" xfId="10668" xr:uid="{00000000-0005-0000-0000-0000D0960000}"/>
    <cellStyle name="SAPBEXstdItemX 2 3 2 4" xfId="17721" xr:uid="{00000000-0005-0000-0000-0000D1960000}"/>
    <cellStyle name="SAPBEXstdItemX 2 3 2 5" xfId="24984" xr:uid="{00000000-0005-0000-0000-0000D2960000}"/>
    <cellStyle name="SAPBEXstdItemX 2 3 2 6" xfId="37645" xr:uid="{00000000-0005-0000-0000-0000D3960000}"/>
    <cellStyle name="SAPBEXstdItemX 2 3 2 7" xfId="44589" xr:uid="{00000000-0005-0000-0000-0000D4960000}"/>
    <cellStyle name="SAPBEXstdItemX 2 3 2 8" xfId="47810" xr:uid="{00000000-0005-0000-0000-0000D5960000}"/>
    <cellStyle name="SAPBEXstdItemX 2 3 3" xfId="11841" xr:uid="{00000000-0005-0000-0000-0000D6960000}"/>
    <cellStyle name="SAPBEXstdItemX 2 3 3 2" xfId="19300" xr:uid="{00000000-0005-0000-0000-0000D7960000}"/>
    <cellStyle name="SAPBEXstdItemX 2 3 3 3" xfId="25932" xr:uid="{00000000-0005-0000-0000-0000D8960000}"/>
    <cellStyle name="SAPBEXstdItemX 2 3 4" xfId="9662" xr:uid="{00000000-0005-0000-0000-0000D9960000}"/>
    <cellStyle name="SAPBEXstdItemX 2 3 5" xfId="13188" xr:uid="{00000000-0005-0000-0000-0000DA960000}"/>
    <cellStyle name="SAPBEXstdItemX 2 3 6" xfId="33904" xr:uid="{00000000-0005-0000-0000-0000DB960000}"/>
    <cellStyle name="SAPBEXstdItemX 2 3 7" xfId="41038" xr:uid="{00000000-0005-0000-0000-0000DC960000}"/>
    <cellStyle name="SAPBEXstdItemX 2 3 8" xfId="50685" xr:uid="{00000000-0005-0000-0000-0000DD960000}"/>
    <cellStyle name="SAPBEXstdItemX 2 4" xfId="1237" xr:uid="{00000000-0005-0000-0000-0000DE960000}"/>
    <cellStyle name="SAPBEXstdItemX 2 4 2" xfId="10866" xr:uid="{00000000-0005-0000-0000-0000DF960000}"/>
    <cellStyle name="SAPBEXstdItemX 2 4 2 2" xfId="9205" xr:uid="{00000000-0005-0000-0000-0000E0960000}"/>
    <cellStyle name="SAPBEXstdItemX 2 4 2 3" xfId="37600" xr:uid="{00000000-0005-0000-0000-0000E1960000}"/>
    <cellStyle name="SAPBEXstdItemX 2 4 2 4" xfId="44544" xr:uid="{00000000-0005-0000-0000-0000E2960000}"/>
    <cellStyle name="SAPBEXstdItemX 2 4 2 5" xfId="50378" xr:uid="{00000000-0005-0000-0000-0000E3960000}"/>
    <cellStyle name="SAPBEXstdItemX 2 4 3" xfId="12016" xr:uid="{00000000-0005-0000-0000-0000E4960000}"/>
    <cellStyle name="SAPBEXstdItemX 2 4 3 2" xfId="19475" xr:uid="{00000000-0005-0000-0000-0000E5960000}"/>
    <cellStyle name="SAPBEXstdItemX 2 4 3 3" xfId="26102" xr:uid="{00000000-0005-0000-0000-0000E6960000}"/>
    <cellStyle name="SAPBEXstdItemX 2 4 4" xfId="9905" xr:uid="{00000000-0005-0000-0000-0000E7960000}"/>
    <cellStyle name="SAPBEXstdItemX 2 4 5" xfId="13741" xr:uid="{00000000-0005-0000-0000-0000E8960000}"/>
    <cellStyle name="SAPBEXstdItemX 2 4 6" xfId="33859" xr:uid="{00000000-0005-0000-0000-0000E9960000}"/>
    <cellStyle name="SAPBEXstdItemX 2 4 7" xfId="40993" xr:uid="{00000000-0005-0000-0000-0000EA960000}"/>
    <cellStyle name="SAPBEXstdItemX 2 4 8" xfId="51632" xr:uid="{00000000-0005-0000-0000-0000EB960000}"/>
    <cellStyle name="SAPBEXstdItemX 2 5" xfId="1270" xr:uid="{00000000-0005-0000-0000-0000EC960000}"/>
    <cellStyle name="SAPBEXstdItemX 2 5 2" xfId="10145" xr:uid="{00000000-0005-0000-0000-0000ED960000}"/>
    <cellStyle name="SAPBEXstdItemX 2 5 2 2" xfId="11206" xr:uid="{00000000-0005-0000-0000-0000EE960000}"/>
    <cellStyle name="SAPBEXstdItemX 2 5 2 3" xfId="38788" xr:uid="{00000000-0005-0000-0000-0000EF960000}"/>
    <cellStyle name="SAPBEXstdItemX 2 5 2 4" xfId="45706" xr:uid="{00000000-0005-0000-0000-0000F0960000}"/>
    <cellStyle name="SAPBEXstdItemX 2 5 2 5" xfId="49312" xr:uid="{00000000-0005-0000-0000-0000F1960000}"/>
    <cellStyle name="SAPBEXstdItemX 2 5 3" xfId="10897" xr:uid="{00000000-0005-0000-0000-0000F2960000}"/>
    <cellStyle name="SAPBEXstdItemX 2 5 3 2" xfId="9036" xr:uid="{00000000-0005-0000-0000-0000F3960000}"/>
    <cellStyle name="SAPBEXstdItemX 2 5 4" xfId="12046" xr:uid="{00000000-0005-0000-0000-0000F4960000}"/>
    <cellStyle name="SAPBEXstdItemX 2 5 4 2" xfId="19505" xr:uid="{00000000-0005-0000-0000-0000F5960000}"/>
    <cellStyle name="SAPBEXstdItemX 2 5 4 3" xfId="26130" xr:uid="{00000000-0005-0000-0000-0000F6960000}"/>
    <cellStyle name="SAPBEXstdItemX 2 5 5" xfId="9938" xr:uid="{00000000-0005-0000-0000-0000F7960000}"/>
    <cellStyle name="SAPBEXstdItemX 2 5 6" xfId="13233" xr:uid="{00000000-0005-0000-0000-0000F8960000}"/>
    <cellStyle name="SAPBEXstdItemX 2 5 7" xfId="35123" xr:uid="{00000000-0005-0000-0000-0000F9960000}"/>
    <cellStyle name="SAPBEXstdItemX 2 5 8" xfId="42160" xr:uid="{00000000-0005-0000-0000-0000FA960000}"/>
    <cellStyle name="SAPBEXstdItemX 2 5 9" xfId="51080" xr:uid="{00000000-0005-0000-0000-0000FB960000}"/>
    <cellStyle name="SAPBEXstdItemX 2 6" xfId="1551" xr:uid="{00000000-0005-0000-0000-0000FC960000}"/>
    <cellStyle name="SAPBEXstdItemX 2 6 2" xfId="12210" xr:uid="{00000000-0005-0000-0000-0000FD960000}"/>
    <cellStyle name="SAPBEXstdItemX 2 6 2 2" xfId="19669" xr:uid="{00000000-0005-0000-0000-0000FE960000}"/>
    <cellStyle name="SAPBEXstdItemX 2 6 2 3" xfId="26292" xr:uid="{00000000-0005-0000-0000-0000FF960000}"/>
    <cellStyle name="SAPBEXstdItemX 2 6 2 4" xfId="38889" xr:uid="{00000000-0005-0000-0000-000000970000}"/>
    <cellStyle name="SAPBEXstdItemX 2 6 2 5" xfId="45807" xr:uid="{00000000-0005-0000-0000-000001970000}"/>
    <cellStyle name="SAPBEXstdItemX 2 6 2 6" xfId="49432" xr:uid="{00000000-0005-0000-0000-000002970000}"/>
    <cellStyle name="SAPBEXstdItemX 2 6 3" xfId="11103" xr:uid="{00000000-0005-0000-0000-000003970000}"/>
    <cellStyle name="SAPBEXstdItemX 2 6 4" xfId="18755" xr:uid="{00000000-0005-0000-0000-000004970000}"/>
    <cellStyle name="SAPBEXstdItemX 2 6 5" xfId="35225" xr:uid="{00000000-0005-0000-0000-000005970000}"/>
    <cellStyle name="SAPBEXstdItemX 2 6 6" xfId="42261" xr:uid="{00000000-0005-0000-0000-000006970000}"/>
    <cellStyle name="SAPBEXstdItemX 2 6 7" xfId="53481" xr:uid="{00000000-0005-0000-0000-000007970000}"/>
    <cellStyle name="SAPBEXstdItemX 2 7" xfId="1978" xr:uid="{00000000-0005-0000-0000-000008970000}"/>
    <cellStyle name="SAPBEXstdItemX 2 7 2" xfId="12330" xr:uid="{00000000-0005-0000-0000-000009970000}"/>
    <cellStyle name="SAPBEXstdItemX 2 7 2 2" xfId="19789" xr:uid="{00000000-0005-0000-0000-00000A970000}"/>
    <cellStyle name="SAPBEXstdItemX 2 7 2 3" xfId="26412" xr:uid="{00000000-0005-0000-0000-00000B970000}"/>
    <cellStyle name="SAPBEXstdItemX 2 7 2 4" xfId="39388" xr:uid="{00000000-0005-0000-0000-00000C970000}"/>
    <cellStyle name="SAPBEXstdItemX 2 7 2 5" xfId="46306" xr:uid="{00000000-0005-0000-0000-00000D970000}"/>
    <cellStyle name="SAPBEXstdItemX 2 7 2 6" xfId="49503" xr:uid="{00000000-0005-0000-0000-00000E970000}"/>
    <cellStyle name="SAPBEXstdItemX 2 7 3" xfId="11400" xr:uid="{00000000-0005-0000-0000-00000F970000}"/>
    <cellStyle name="SAPBEXstdItemX 2 7 4" xfId="18933" xr:uid="{00000000-0005-0000-0000-000010970000}"/>
    <cellStyle name="SAPBEXstdItemX 2 7 5" xfId="35754" xr:uid="{00000000-0005-0000-0000-000011970000}"/>
    <cellStyle name="SAPBEXstdItemX 2 7 6" xfId="42760" xr:uid="{00000000-0005-0000-0000-000012970000}"/>
    <cellStyle name="SAPBEXstdItemX 2 7 7" xfId="53862" xr:uid="{00000000-0005-0000-0000-000013970000}"/>
    <cellStyle name="SAPBEXstdItemX 2 8" xfId="2190" xr:uid="{00000000-0005-0000-0000-000014970000}"/>
    <cellStyle name="SAPBEXstdItemX 2 8 2" xfId="12454" xr:uid="{00000000-0005-0000-0000-000015970000}"/>
    <cellStyle name="SAPBEXstdItemX 2 8 2 2" xfId="19910" xr:uid="{00000000-0005-0000-0000-000016970000}"/>
    <cellStyle name="SAPBEXstdItemX 2 8 2 3" xfId="26532" xr:uid="{00000000-0005-0000-0000-000017970000}"/>
    <cellStyle name="SAPBEXstdItemX 2 8 2 4" xfId="40414" xr:uid="{00000000-0005-0000-0000-000018970000}"/>
    <cellStyle name="SAPBEXstdItemX 2 8 2 5" xfId="47332" xr:uid="{00000000-0005-0000-0000-000019970000}"/>
    <cellStyle name="SAPBEXstdItemX 2 8 2 6" xfId="47952" xr:uid="{00000000-0005-0000-0000-00001A970000}"/>
    <cellStyle name="SAPBEXstdItemX 2 8 3" xfId="10386" xr:uid="{00000000-0005-0000-0000-00001B970000}"/>
    <cellStyle name="SAPBEXstdItemX 2 8 4" xfId="13165" xr:uid="{00000000-0005-0000-0000-00001C970000}"/>
    <cellStyle name="SAPBEXstdItemX 2 8 5" xfId="11146" xr:uid="{00000000-0005-0000-0000-00001D970000}"/>
    <cellStyle name="SAPBEXstdItemX 2 8 6" xfId="36830" xr:uid="{00000000-0005-0000-0000-00001E970000}"/>
    <cellStyle name="SAPBEXstdItemX 2 8 7" xfId="43786" xr:uid="{00000000-0005-0000-0000-00001F970000}"/>
    <cellStyle name="SAPBEXstdItemX 2 8 8" xfId="52832" xr:uid="{00000000-0005-0000-0000-000020970000}"/>
    <cellStyle name="SAPBEXstdItemX 2 9" xfId="2344" xr:uid="{00000000-0005-0000-0000-000021970000}"/>
    <cellStyle name="SAPBEXstdItemX 2 9 2" xfId="12597" xr:uid="{00000000-0005-0000-0000-000022970000}"/>
    <cellStyle name="SAPBEXstdItemX 2 9 3" xfId="20034" xr:uid="{00000000-0005-0000-0000-000023970000}"/>
    <cellStyle name="SAPBEXstdItemX 2 9 4" xfId="26652" xr:uid="{00000000-0005-0000-0000-000024970000}"/>
    <cellStyle name="SAPBEXstdItemX 2 9 5" xfId="37084" xr:uid="{00000000-0005-0000-0000-000025970000}"/>
    <cellStyle name="SAPBEXstdItemX 2 9 6" xfId="44030" xr:uid="{00000000-0005-0000-0000-000026970000}"/>
    <cellStyle name="SAPBEXstdItemX 2 9 7" xfId="51141" xr:uid="{00000000-0005-0000-0000-000027970000}"/>
    <cellStyle name="SAPBEXstdItemX 20" xfId="5648" xr:uid="{00000000-0005-0000-0000-000028970000}"/>
    <cellStyle name="SAPBEXstdItemX 20 2" xfId="15503" xr:uid="{00000000-0005-0000-0000-000029970000}"/>
    <cellStyle name="SAPBEXstdItemX 20 3" xfId="22535" xr:uid="{00000000-0005-0000-0000-00002A970000}"/>
    <cellStyle name="SAPBEXstdItemX 20 4" xfId="28996" xr:uid="{00000000-0005-0000-0000-00002B970000}"/>
    <cellStyle name="SAPBEXstdItemX 21" xfId="6433" xr:uid="{00000000-0005-0000-0000-00002C970000}"/>
    <cellStyle name="SAPBEXstdItemX 21 2" xfId="16277" xr:uid="{00000000-0005-0000-0000-00002D970000}"/>
    <cellStyle name="SAPBEXstdItemX 21 3" xfId="23285" xr:uid="{00000000-0005-0000-0000-00002E970000}"/>
    <cellStyle name="SAPBEXstdItemX 21 4" xfId="29736" xr:uid="{00000000-0005-0000-0000-00002F970000}"/>
    <cellStyle name="SAPBEXstdItemX 22" xfId="5661" xr:uid="{00000000-0005-0000-0000-000030970000}"/>
    <cellStyle name="SAPBEXstdItemX 22 2" xfId="15516" xr:uid="{00000000-0005-0000-0000-000031970000}"/>
    <cellStyle name="SAPBEXstdItemX 22 3" xfId="22547" xr:uid="{00000000-0005-0000-0000-000032970000}"/>
    <cellStyle name="SAPBEXstdItemX 22 4" xfId="29008" xr:uid="{00000000-0005-0000-0000-000033970000}"/>
    <cellStyle name="SAPBEXstdItemX 23" xfId="8165" xr:uid="{00000000-0005-0000-0000-000034970000}"/>
    <cellStyle name="SAPBEXstdItemX 23 2" xfId="17949" xr:uid="{00000000-0005-0000-0000-000035970000}"/>
    <cellStyle name="SAPBEXstdItemX 23 3" xfId="24893" xr:uid="{00000000-0005-0000-0000-000036970000}"/>
    <cellStyle name="SAPBEXstdItemX 23 4" xfId="31313" xr:uid="{00000000-0005-0000-0000-000037970000}"/>
    <cellStyle name="SAPBEXstdItemX 24" xfId="7949" xr:uid="{00000000-0005-0000-0000-000038970000}"/>
    <cellStyle name="SAPBEXstdItemX 24 2" xfId="17733" xr:uid="{00000000-0005-0000-0000-000039970000}"/>
    <cellStyle name="SAPBEXstdItemX 24 3" xfId="24682" xr:uid="{00000000-0005-0000-0000-00003A970000}"/>
    <cellStyle name="SAPBEXstdItemX 24 4" xfId="31103" xr:uid="{00000000-0005-0000-0000-00003B970000}"/>
    <cellStyle name="SAPBEXstdItemX 25" xfId="9133" xr:uid="{00000000-0005-0000-0000-00003C970000}"/>
    <cellStyle name="SAPBEXstdItemX 26" xfId="9499" xr:uid="{00000000-0005-0000-0000-00003D970000}"/>
    <cellStyle name="SAPBEXstdItemX 27" xfId="53726" xr:uid="{00000000-0005-0000-0000-00003E970000}"/>
    <cellStyle name="SAPBEXstdItemX 3" xfId="526" xr:uid="{00000000-0005-0000-0000-00003F970000}"/>
    <cellStyle name="SAPBEXstdItemX 3 10" xfId="2511" xr:uid="{00000000-0005-0000-0000-000040970000}"/>
    <cellStyle name="SAPBEXstdItemX 3 10 2" xfId="12750" xr:uid="{00000000-0005-0000-0000-000041970000}"/>
    <cellStyle name="SAPBEXstdItemX 3 10 3" xfId="20159" xr:uid="{00000000-0005-0000-0000-000042970000}"/>
    <cellStyle name="SAPBEXstdItemX 3 10 4" xfId="26773" xr:uid="{00000000-0005-0000-0000-000043970000}"/>
    <cellStyle name="SAPBEXstdItemX 3 11" xfId="3517" xr:uid="{00000000-0005-0000-0000-000044970000}"/>
    <cellStyle name="SAPBEXstdItemX 3 11 2" xfId="13466" xr:uid="{00000000-0005-0000-0000-000045970000}"/>
    <cellStyle name="SAPBEXstdItemX 3 11 3" xfId="20635" xr:uid="{00000000-0005-0000-0000-000046970000}"/>
    <cellStyle name="SAPBEXstdItemX 3 11 4" xfId="27142" xr:uid="{00000000-0005-0000-0000-000047970000}"/>
    <cellStyle name="SAPBEXstdItemX 3 12" xfId="3686" xr:uid="{00000000-0005-0000-0000-000048970000}"/>
    <cellStyle name="SAPBEXstdItemX 3 12 2" xfId="13611" xr:uid="{00000000-0005-0000-0000-000049970000}"/>
    <cellStyle name="SAPBEXstdItemX 3 12 3" xfId="20772" xr:uid="{00000000-0005-0000-0000-00004A970000}"/>
    <cellStyle name="SAPBEXstdItemX 3 12 4" xfId="27271" xr:uid="{00000000-0005-0000-0000-00004B970000}"/>
    <cellStyle name="SAPBEXstdItemX 3 13" xfId="4426" xr:uid="{00000000-0005-0000-0000-00004C970000}"/>
    <cellStyle name="SAPBEXstdItemX 3 13 2" xfId="14288" xr:uid="{00000000-0005-0000-0000-00004D970000}"/>
    <cellStyle name="SAPBEXstdItemX 3 13 3" xfId="21348" xr:uid="{00000000-0005-0000-0000-00004E970000}"/>
    <cellStyle name="SAPBEXstdItemX 3 13 4" xfId="27822" xr:uid="{00000000-0005-0000-0000-00004F970000}"/>
    <cellStyle name="SAPBEXstdItemX 3 14" xfId="4670" xr:uid="{00000000-0005-0000-0000-000050970000}"/>
    <cellStyle name="SAPBEXstdItemX 3 14 2" xfId="14532" xr:uid="{00000000-0005-0000-0000-000051970000}"/>
    <cellStyle name="SAPBEXstdItemX 3 14 3" xfId="21584" xr:uid="{00000000-0005-0000-0000-000052970000}"/>
    <cellStyle name="SAPBEXstdItemX 3 14 4" xfId="28054" xr:uid="{00000000-0005-0000-0000-000053970000}"/>
    <cellStyle name="SAPBEXstdItemX 3 15" xfId="5317" xr:uid="{00000000-0005-0000-0000-000054970000}"/>
    <cellStyle name="SAPBEXstdItemX 3 15 2" xfId="15174" xr:uid="{00000000-0005-0000-0000-000055970000}"/>
    <cellStyle name="SAPBEXstdItemX 3 15 3" xfId="22216" xr:uid="{00000000-0005-0000-0000-000056970000}"/>
    <cellStyle name="SAPBEXstdItemX 3 15 4" xfId="28679" xr:uid="{00000000-0005-0000-0000-000057970000}"/>
    <cellStyle name="SAPBEXstdItemX 3 16" xfId="4586" xr:uid="{00000000-0005-0000-0000-000058970000}"/>
    <cellStyle name="SAPBEXstdItemX 3 16 2" xfId="14448" xr:uid="{00000000-0005-0000-0000-000059970000}"/>
    <cellStyle name="SAPBEXstdItemX 3 16 3" xfId="21502" xr:uid="{00000000-0005-0000-0000-00005A970000}"/>
    <cellStyle name="SAPBEXstdItemX 3 16 4" xfId="27973" xr:uid="{00000000-0005-0000-0000-00005B970000}"/>
    <cellStyle name="SAPBEXstdItemX 3 17" xfId="5778" xr:uid="{00000000-0005-0000-0000-00005C970000}"/>
    <cellStyle name="SAPBEXstdItemX 3 17 2" xfId="15632" xr:uid="{00000000-0005-0000-0000-00005D970000}"/>
    <cellStyle name="SAPBEXstdItemX 3 17 3" xfId="22660" xr:uid="{00000000-0005-0000-0000-00005E970000}"/>
    <cellStyle name="SAPBEXstdItemX 3 17 4" xfId="29121" xr:uid="{00000000-0005-0000-0000-00005F970000}"/>
    <cellStyle name="SAPBEXstdItemX 3 18" xfId="6159" xr:uid="{00000000-0005-0000-0000-000060970000}"/>
    <cellStyle name="SAPBEXstdItemX 3 18 2" xfId="16007" xr:uid="{00000000-0005-0000-0000-000061970000}"/>
    <cellStyle name="SAPBEXstdItemX 3 18 3" xfId="23023" xr:uid="{00000000-0005-0000-0000-000062970000}"/>
    <cellStyle name="SAPBEXstdItemX 3 18 4" xfId="29481" xr:uid="{00000000-0005-0000-0000-000063970000}"/>
    <cellStyle name="SAPBEXstdItemX 3 19" xfId="7393" xr:uid="{00000000-0005-0000-0000-000064970000}"/>
    <cellStyle name="SAPBEXstdItemX 3 19 2" xfId="17179" xr:uid="{00000000-0005-0000-0000-000065970000}"/>
    <cellStyle name="SAPBEXstdItemX 3 19 3" xfId="24141" xr:uid="{00000000-0005-0000-0000-000066970000}"/>
    <cellStyle name="SAPBEXstdItemX 3 19 4" xfId="30569" xr:uid="{00000000-0005-0000-0000-000067970000}"/>
    <cellStyle name="SAPBEXstdItemX 3 2" xfId="703" xr:uid="{00000000-0005-0000-0000-000068970000}"/>
    <cellStyle name="SAPBEXstdItemX 3 2 10" xfId="4476" xr:uid="{00000000-0005-0000-0000-000069970000}"/>
    <cellStyle name="SAPBEXstdItemX 3 2 10 2" xfId="14338" xr:uid="{00000000-0005-0000-0000-00006A970000}"/>
    <cellStyle name="SAPBEXstdItemX 3 2 10 2 2" xfId="38622" xr:uid="{00000000-0005-0000-0000-00006B970000}"/>
    <cellStyle name="SAPBEXstdItemX 3 2 10 2 3" xfId="45540" xr:uid="{00000000-0005-0000-0000-00006C970000}"/>
    <cellStyle name="SAPBEXstdItemX 3 2 10 2 4" xfId="48585" xr:uid="{00000000-0005-0000-0000-00006D970000}"/>
    <cellStyle name="SAPBEXstdItemX 3 2 10 3" xfId="21395" xr:uid="{00000000-0005-0000-0000-00006E970000}"/>
    <cellStyle name="SAPBEXstdItemX 3 2 10 4" xfId="27869" xr:uid="{00000000-0005-0000-0000-00006F970000}"/>
    <cellStyle name="SAPBEXstdItemX 3 2 10 5" xfId="34956" xr:uid="{00000000-0005-0000-0000-000070970000}"/>
    <cellStyle name="SAPBEXstdItemX 3 2 10 6" xfId="41994" xr:uid="{00000000-0005-0000-0000-000071970000}"/>
    <cellStyle name="SAPBEXstdItemX 3 2 10 7" xfId="53041" xr:uid="{00000000-0005-0000-0000-000072970000}"/>
    <cellStyle name="SAPBEXstdItemX 3 2 11" xfId="6596" xr:uid="{00000000-0005-0000-0000-000073970000}"/>
    <cellStyle name="SAPBEXstdItemX 3 2 11 2" xfId="16439" xr:uid="{00000000-0005-0000-0000-000074970000}"/>
    <cellStyle name="SAPBEXstdItemX 3 2 11 2 2" xfId="39000" xr:uid="{00000000-0005-0000-0000-000075970000}"/>
    <cellStyle name="SAPBEXstdItemX 3 2 11 2 3" xfId="45918" xr:uid="{00000000-0005-0000-0000-000076970000}"/>
    <cellStyle name="SAPBEXstdItemX 3 2 11 2 4" xfId="49274" xr:uid="{00000000-0005-0000-0000-000077970000}"/>
    <cellStyle name="SAPBEXstdItemX 3 2 11 3" xfId="23443" xr:uid="{00000000-0005-0000-0000-000078970000}"/>
    <cellStyle name="SAPBEXstdItemX 3 2 11 4" xfId="29892" xr:uid="{00000000-0005-0000-0000-000079970000}"/>
    <cellStyle name="SAPBEXstdItemX 3 2 11 5" xfId="35337" xr:uid="{00000000-0005-0000-0000-00007A970000}"/>
    <cellStyle name="SAPBEXstdItemX 3 2 11 6" xfId="42372" xr:uid="{00000000-0005-0000-0000-00007B970000}"/>
    <cellStyle name="SAPBEXstdItemX 3 2 11 7" xfId="53277" xr:uid="{00000000-0005-0000-0000-00007C970000}"/>
    <cellStyle name="SAPBEXstdItemX 3 2 12" xfId="5521" xr:uid="{00000000-0005-0000-0000-00007D970000}"/>
    <cellStyle name="SAPBEXstdItemX 3 2 12 2" xfId="15377" xr:uid="{00000000-0005-0000-0000-00007E970000}"/>
    <cellStyle name="SAPBEXstdItemX 3 2 12 2 2" xfId="38915" xr:uid="{00000000-0005-0000-0000-00007F970000}"/>
    <cellStyle name="SAPBEXstdItemX 3 2 12 2 3" xfId="45833" xr:uid="{00000000-0005-0000-0000-000080970000}"/>
    <cellStyle name="SAPBEXstdItemX 3 2 12 2 4" xfId="48596" xr:uid="{00000000-0005-0000-0000-000081970000}"/>
    <cellStyle name="SAPBEXstdItemX 3 2 12 3" xfId="22413" xr:uid="{00000000-0005-0000-0000-000082970000}"/>
    <cellStyle name="SAPBEXstdItemX 3 2 12 4" xfId="28875" xr:uid="{00000000-0005-0000-0000-000083970000}"/>
    <cellStyle name="SAPBEXstdItemX 3 2 12 5" xfId="35252" xr:uid="{00000000-0005-0000-0000-000084970000}"/>
    <cellStyle name="SAPBEXstdItemX 3 2 12 6" xfId="42287" xr:uid="{00000000-0005-0000-0000-000085970000}"/>
    <cellStyle name="SAPBEXstdItemX 3 2 12 7" xfId="54261" xr:uid="{00000000-0005-0000-0000-000086970000}"/>
    <cellStyle name="SAPBEXstdItemX 3 2 13" xfId="6259" xr:uid="{00000000-0005-0000-0000-000087970000}"/>
    <cellStyle name="SAPBEXstdItemX 3 2 13 2" xfId="16106" xr:uid="{00000000-0005-0000-0000-000088970000}"/>
    <cellStyle name="SAPBEXstdItemX 3 2 13 2 2" xfId="39868" xr:uid="{00000000-0005-0000-0000-000089970000}"/>
    <cellStyle name="SAPBEXstdItemX 3 2 13 2 3" xfId="46786" xr:uid="{00000000-0005-0000-0000-00008A970000}"/>
    <cellStyle name="SAPBEXstdItemX 3 2 13 2 4" xfId="50085" xr:uid="{00000000-0005-0000-0000-00008B970000}"/>
    <cellStyle name="SAPBEXstdItemX 3 2 13 3" xfId="23115" xr:uid="{00000000-0005-0000-0000-00008C970000}"/>
    <cellStyle name="SAPBEXstdItemX 3 2 13 4" xfId="29571" xr:uid="{00000000-0005-0000-0000-00008D970000}"/>
    <cellStyle name="SAPBEXstdItemX 3 2 13 5" xfId="36253" xr:uid="{00000000-0005-0000-0000-00008E970000}"/>
    <cellStyle name="SAPBEXstdItemX 3 2 13 6" xfId="43240" xr:uid="{00000000-0005-0000-0000-00008F970000}"/>
    <cellStyle name="SAPBEXstdItemX 3 2 13 7" xfId="53635" xr:uid="{00000000-0005-0000-0000-000090970000}"/>
    <cellStyle name="SAPBEXstdItemX 3 2 14" xfId="5865" xr:uid="{00000000-0005-0000-0000-000091970000}"/>
    <cellStyle name="SAPBEXstdItemX 3 2 14 2" xfId="15718" xr:uid="{00000000-0005-0000-0000-000092970000}"/>
    <cellStyle name="SAPBEXstdItemX 3 2 14 2 2" xfId="39188" xr:uid="{00000000-0005-0000-0000-000093970000}"/>
    <cellStyle name="SAPBEXstdItemX 3 2 14 2 3" xfId="46106" xr:uid="{00000000-0005-0000-0000-000094970000}"/>
    <cellStyle name="SAPBEXstdItemX 3 2 14 2 4" xfId="49364" xr:uid="{00000000-0005-0000-0000-000095970000}"/>
    <cellStyle name="SAPBEXstdItemX 3 2 14 3" xfId="22743" xr:uid="{00000000-0005-0000-0000-000096970000}"/>
    <cellStyle name="SAPBEXstdItemX 3 2 14 4" xfId="29204" xr:uid="{00000000-0005-0000-0000-000097970000}"/>
    <cellStyle name="SAPBEXstdItemX 3 2 14 5" xfId="35552" xr:uid="{00000000-0005-0000-0000-000098970000}"/>
    <cellStyle name="SAPBEXstdItemX 3 2 14 6" xfId="42560" xr:uid="{00000000-0005-0000-0000-000099970000}"/>
    <cellStyle name="SAPBEXstdItemX 3 2 14 7" xfId="47689" xr:uid="{00000000-0005-0000-0000-00009A970000}"/>
    <cellStyle name="SAPBEXstdItemX 3 2 15" xfId="6278" xr:uid="{00000000-0005-0000-0000-00009B970000}"/>
    <cellStyle name="SAPBEXstdItemX 3 2 15 2" xfId="16123" xr:uid="{00000000-0005-0000-0000-00009C970000}"/>
    <cellStyle name="SAPBEXstdItemX 3 2 15 2 2" xfId="39552" xr:uid="{00000000-0005-0000-0000-00009D970000}"/>
    <cellStyle name="SAPBEXstdItemX 3 2 15 2 3" xfId="46470" xr:uid="{00000000-0005-0000-0000-00009E970000}"/>
    <cellStyle name="SAPBEXstdItemX 3 2 15 2 4" xfId="48875" xr:uid="{00000000-0005-0000-0000-00009F970000}"/>
    <cellStyle name="SAPBEXstdItemX 3 2 15 3" xfId="23132" xr:uid="{00000000-0005-0000-0000-0000A0970000}"/>
    <cellStyle name="SAPBEXstdItemX 3 2 15 4" xfId="29586" xr:uid="{00000000-0005-0000-0000-0000A1970000}"/>
    <cellStyle name="SAPBEXstdItemX 3 2 15 5" xfId="35924" xr:uid="{00000000-0005-0000-0000-0000A2970000}"/>
    <cellStyle name="SAPBEXstdItemX 3 2 15 6" xfId="42924" xr:uid="{00000000-0005-0000-0000-0000A3970000}"/>
    <cellStyle name="SAPBEXstdItemX 3 2 15 7" xfId="54198" xr:uid="{00000000-0005-0000-0000-0000A4970000}"/>
    <cellStyle name="SAPBEXstdItemX 3 2 16" xfId="7261" xr:uid="{00000000-0005-0000-0000-0000A5970000}"/>
    <cellStyle name="SAPBEXstdItemX 3 2 16 2" xfId="17048" xr:uid="{00000000-0005-0000-0000-0000A6970000}"/>
    <cellStyle name="SAPBEXstdItemX 3 2 16 2 2" xfId="40169" xr:uid="{00000000-0005-0000-0000-0000A7970000}"/>
    <cellStyle name="SAPBEXstdItemX 3 2 16 2 3" xfId="47087" xr:uid="{00000000-0005-0000-0000-0000A8970000}"/>
    <cellStyle name="SAPBEXstdItemX 3 2 16 2 4" xfId="52011" xr:uid="{00000000-0005-0000-0000-0000A9970000}"/>
    <cellStyle name="SAPBEXstdItemX 3 2 16 3" xfId="24011" xr:uid="{00000000-0005-0000-0000-0000AA970000}"/>
    <cellStyle name="SAPBEXstdItemX 3 2 16 4" xfId="30442" xr:uid="{00000000-0005-0000-0000-0000AB970000}"/>
    <cellStyle name="SAPBEXstdItemX 3 2 16 5" xfId="36584" xr:uid="{00000000-0005-0000-0000-0000AC970000}"/>
    <cellStyle name="SAPBEXstdItemX 3 2 16 6" xfId="43541" xr:uid="{00000000-0005-0000-0000-0000AD970000}"/>
    <cellStyle name="SAPBEXstdItemX 3 2 16 7" xfId="51535" xr:uid="{00000000-0005-0000-0000-0000AE970000}"/>
    <cellStyle name="SAPBEXstdItemX 3 2 17" xfId="6135" xr:uid="{00000000-0005-0000-0000-0000AF970000}"/>
    <cellStyle name="SAPBEXstdItemX 3 2 17 2" xfId="15983" xr:uid="{00000000-0005-0000-0000-0000B0970000}"/>
    <cellStyle name="SAPBEXstdItemX 3 2 17 2 2" xfId="39489" xr:uid="{00000000-0005-0000-0000-0000B1970000}"/>
    <cellStyle name="SAPBEXstdItemX 3 2 17 2 3" xfId="46407" xr:uid="{00000000-0005-0000-0000-0000B2970000}"/>
    <cellStyle name="SAPBEXstdItemX 3 2 17 2 4" xfId="48804" xr:uid="{00000000-0005-0000-0000-0000B3970000}"/>
    <cellStyle name="SAPBEXstdItemX 3 2 17 3" xfId="22999" xr:uid="{00000000-0005-0000-0000-0000B4970000}"/>
    <cellStyle name="SAPBEXstdItemX 3 2 17 4" xfId="29457" xr:uid="{00000000-0005-0000-0000-0000B5970000}"/>
    <cellStyle name="SAPBEXstdItemX 3 2 17 5" xfId="35858" xr:uid="{00000000-0005-0000-0000-0000B6970000}"/>
    <cellStyle name="SAPBEXstdItemX 3 2 17 6" xfId="42861" xr:uid="{00000000-0005-0000-0000-0000B7970000}"/>
    <cellStyle name="SAPBEXstdItemX 3 2 17 7" xfId="52258" xr:uid="{00000000-0005-0000-0000-0000B8970000}"/>
    <cellStyle name="SAPBEXstdItemX 3 2 18" xfId="7011" xr:uid="{00000000-0005-0000-0000-0000B9970000}"/>
    <cellStyle name="SAPBEXstdItemX 3 2 18 2" xfId="16801" xr:uid="{00000000-0005-0000-0000-0000BA970000}"/>
    <cellStyle name="SAPBEXstdItemX 3 2 18 2 2" xfId="39501" xr:uid="{00000000-0005-0000-0000-0000BB970000}"/>
    <cellStyle name="SAPBEXstdItemX 3 2 18 2 3" xfId="46419" xr:uid="{00000000-0005-0000-0000-0000BC970000}"/>
    <cellStyle name="SAPBEXstdItemX 3 2 18 2 4" xfId="49863" xr:uid="{00000000-0005-0000-0000-0000BD970000}"/>
    <cellStyle name="SAPBEXstdItemX 3 2 18 3" xfId="23768" xr:uid="{00000000-0005-0000-0000-0000BE970000}"/>
    <cellStyle name="SAPBEXstdItemX 3 2 18 4" xfId="30204" xr:uid="{00000000-0005-0000-0000-0000BF970000}"/>
    <cellStyle name="SAPBEXstdItemX 3 2 18 5" xfId="35870" xr:uid="{00000000-0005-0000-0000-0000C0970000}"/>
    <cellStyle name="SAPBEXstdItemX 3 2 18 6" xfId="42873" xr:uid="{00000000-0005-0000-0000-0000C1970000}"/>
    <cellStyle name="SAPBEXstdItemX 3 2 18 7" xfId="52049" xr:uid="{00000000-0005-0000-0000-0000C2970000}"/>
    <cellStyle name="SAPBEXstdItemX 3 2 19" xfId="7064" xr:uid="{00000000-0005-0000-0000-0000C3970000}"/>
    <cellStyle name="SAPBEXstdItemX 3 2 19 2" xfId="16854" xr:uid="{00000000-0005-0000-0000-0000C4970000}"/>
    <cellStyle name="SAPBEXstdItemX 3 2 19 2 2" xfId="40257" xr:uid="{00000000-0005-0000-0000-0000C5970000}"/>
    <cellStyle name="SAPBEXstdItemX 3 2 19 2 3" xfId="47175" xr:uid="{00000000-0005-0000-0000-0000C6970000}"/>
    <cellStyle name="SAPBEXstdItemX 3 2 19 2 4" xfId="47499" xr:uid="{00000000-0005-0000-0000-0000C7970000}"/>
    <cellStyle name="SAPBEXstdItemX 3 2 19 3" xfId="23819" xr:uid="{00000000-0005-0000-0000-0000C8970000}"/>
    <cellStyle name="SAPBEXstdItemX 3 2 19 4" xfId="30255" xr:uid="{00000000-0005-0000-0000-0000C9970000}"/>
    <cellStyle name="SAPBEXstdItemX 3 2 19 5" xfId="36672" xr:uid="{00000000-0005-0000-0000-0000CA970000}"/>
    <cellStyle name="SAPBEXstdItemX 3 2 19 6" xfId="43629" xr:uid="{00000000-0005-0000-0000-0000CB970000}"/>
    <cellStyle name="SAPBEXstdItemX 3 2 19 7" xfId="54533" xr:uid="{00000000-0005-0000-0000-0000CC970000}"/>
    <cellStyle name="SAPBEXstdItemX 3 2 2" xfId="2697" xr:uid="{00000000-0005-0000-0000-0000CD970000}"/>
    <cellStyle name="SAPBEXstdItemX 3 2 2 2" xfId="12930" xr:uid="{00000000-0005-0000-0000-0000CE970000}"/>
    <cellStyle name="SAPBEXstdItemX 3 2 2 2 2" xfId="20333" xr:uid="{00000000-0005-0000-0000-0000CF970000}"/>
    <cellStyle name="SAPBEXstdItemX 3 2 2 2 3" xfId="26943" xr:uid="{00000000-0005-0000-0000-0000D0970000}"/>
    <cellStyle name="SAPBEXstdItemX 3 2 2 2 4" xfId="37555" xr:uid="{00000000-0005-0000-0000-0000D1970000}"/>
    <cellStyle name="SAPBEXstdItemX 3 2 2 2 5" xfId="44499" xr:uid="{00000000-0005-0000-0000-0000D2970000}"/>
    <cellStyle name="SAPBEXstdItemX 3 2 2 2 6" xfId="50991" xr:uid="{00000000-0005-0000-0000-0000D3970000}"/>
    <cellStyle name="SAPBEXstdItemX 3 2 2 3" xfId="10522" xr:uid="{00000000-0005-0000-0000-0000D4970000}"/>
    <cellStyle name="SAPBEXstdItemX 3 2 2 4" xfId="18474" xr:uid="{00000000-0005-0000-0000-0000D5970000}"/>
    <cellStyle name="SAPBEXstdItemX 3 2 2 5" xfId="20466" xr:uid="{00000000-0005-0000-0000-0000D6970000}"/>
    <cellStyle name="SAPBEXstdItemX 3 2 2 6" xfId="33814" xr:uid="{00000000-0005-0000-0000-0000D7970000}"/>
    <cellStyle name="SAPBEXstdItemX 3 2 2 7" xfId="40948" xr:uid="{00000000-0005-0000-0000-0000D8970000}"/>
    <cellStyle name="SAPBEXstdItemX 3 2 2 8" xfId="51439" xr:uid="{00000000-0005-0000-0000-0000D9970000}"/>
    <cellStyle name="SAPBEXstdItemX 3 2 20" xfId="6071" xr:uid="{00000000-0005-0000-0000-0000DA970000}"/>
    <cellStyle name="SAPBEXstdItemX 3 2 20 2" xfId="15919" xr:uid="{00000000-0005-0000-0000-0000DB970000}"/>
    <cellStyle name="SAPBEXstdItemX 3 2 20 2 2" xfId="39727" xr:uid="{00000000-0005-0000-0000-0000DC970000}"/>
    <cellStyle name="SAPBEXstdItemX 3 2 20 2 3" xfId="46645" xr:uid="{00000000-0005-0000-0000-0000DD970000}"/>
    <cellStyle name="SAPBEXstdItemX 3 2 20 2 4" xfId="48537" xr:uid="{00000000-0005-0000-0000-0000DE970000}"/>
    <cellStyle name="SAPBEXstdItemX 3 2 20 3" xfId="22939" xr:uid="{00000000-0005-0000-0000-0000DF970000}"/>
    <cellStyle name="SAPBEXstdItemX 3 2 20 4" xfId="29398" xr:uid="{00000000-0005-0000-0000-0000E0970000}"/>
    <cellStyle name="SAPBEXstdItemX 3 2 20 5" xfId="36104" xr:uid="{00000000-0005-0000-0000-0000E1970000}"/>
    <cellStyle name="SAPBEXstdItemX 3 2 20 6" xfId="43099" xr:uid="{00000000-0005-0000-0000-0000E2970000}"/>
    <cellStyle name="SAPBEXstdItemX 3 2 20 7" xfId="50852" xr:uid="{00000000-0005-0000-0000-0000E3970000}"/>
    <cellStyle name="SAPBEXstdItemX 3 2 21" xfId="7403" xr:uid="{00000000-0005-0000-0000-0000E4970000}"/>
    <cellStyle name="SAPBEXstdItemX 3 2 21 2" xfId="17189" xr:uid="{00000000-0005-0000-0000-0000E5970000}"/>
    <cellStyle name="SAPBEXstdItemX 3 2 21 2 2" xfId="40462" xr:uid="{00000000-0005-0000-0000-0000E6970000}"/>
    <cellStyle name="SAPBEXstdItemX 3 2 21 2 3" xfId="47380" xr:uid="{00000000-0005-0000-0000-0000E7970000}"/>
    <cellStyle name="SAPBEXstdItemX 3 2 21 2 4" xfId="47941" xr:uid="{00000000-0005-0000-0000-0000E8970000}"/>
    <cellStyle name="SAPBEXstdItemX 3 2 21 3" xfId="24151" xr:uid="{00000000-0005-0000-0000-0000E9970000}"/>
    <cellStyle name="SAPBEXstdItemX 3 2 21 4" xfId="30579" xr:uid="{00000000-0005-0000-0000-0000EA970000}"/>
    <cellStyle name="SAPBEXstdItemX 3 2 21 5" xfId="36878" xr:uid="{00000000-0005-0000-0000-0000EB970000}"/>
    <cellStyle name="SAPBEXstdItemX 3 2 21 6" xfId="43834" xr:uid="{00000000-0005-0000-0000-0000EC970000}"/>
    <cellStyle name="SAPBEXstdItemX 3 2 21 7" xfId="51119" xr:uid="{00000000-0005-0000-0000-0000ED970000}"/>
    <cellStyle name="SAPBEXstdItemX 3 2 22" xfId="7482" xr:uid="{00000000-0005-0000-0000-0000EE970000}"/>
    <cellStyle name="SAPBEXstdItemX 3 2 22 2" xfId="17267" xr:uid="{00000000-0005-0000-0000-0000EF970000}"/>
    <cellStyle name="SAPBEXstdItemX 3 2 22 3" xfId="24229" xr:uid="{00000000-0005-0000-0000-0000F0970000}"/>
    <cellStyle name="SAPBEXstdItemX 3 2 22 4" xfId="30657" xr:uid="{00000000-0005-0000-0000-0000F1970000}"/>
    <cellStyle name="SAPBEXstdItemX 3 2 22 5" xfId="37132" xr:uid="{00000000-0005-0000-0000-0000F2970000}"/>
    <cellStyle name="SAPBEXstdItemX 3 2 22 6" xfId="44078" xr:uid="{00000000-0005-0000-0000-0000F3970000}"/>
    <cellStyle name="SAPBEXstdItemX 3 2 22 7" xfId="54215" xr:uid="{00000000-0005-0000-0000-0000F4970000}"/>
    <cellStyle name="SAPBEXstdItemX 3 2 23" xfId="8436" xr:uid="{00000000-0005-0000-0000-0000F5970000}"/>
    <cellStyle name="SAPBEXstdItemX 3 2 23 2" xfId="18220" xr:uid="{00000000-0005-0000-0000-0000F6970000}"/>
    <cellStyle name="SAPBEXstdItemX 3 2 23 3" xfId="25157" xr:uid="{00000000-0005-0000-0000-0000F7970000}"/>
    <cellStyle name="SAPBEXstdItemX 3 2 23 4" xfId="31570" xr:uid="{00000000-0005-0000-0000-0000F8970000}"/>
    <cellStyle name="SAPBEXstdItemX 3 2 24" xfId="7740" xr:uid="{00000000-0005-0000-0000-0000F9970000}"/>
    <cellStyle name="SAPBEXstdItemX 3 2 24 2" xfId="17525" xr:uid="{00000000-0005-0000-0000-0000FA970000}"/>
    <cellStyle name="SAPBEXstdItemX 3 2 24 3" xfId="24482" xr:uid="{00000000-0005-0000-0000-0000FB970000}"/>
    <cellStyle name="SAPBEXstdItemX 3 2 24 4" xfId="30908" xr:uid="{00000000-0005-0000-0000-0000FC970000}"/>
    <cellStyle name="SAPBEXstdItemX 3 2 25" xfId="7940" xr:uid="{00000000-0005-0000-0000-0000FD970000}"/>
    <cellStyle name="SAPBEXstdItemX 3 2 25 2" xfId="17724" xr:uid="{00000000-0005-0000-0000-0000FE970000}"/>
    <cellStyle name="SAPBEXstdItemX 3 2 25 3" xfId="24674" xr:uid="{00000000-0005-0000-0000-0000FF970000}"/>
    <cellStyle name="SAPBEXstdItemX 3 2 25 4" xfId="31095" xr:uid="{00000000-0005-0000-0000-000000980000}"/>
    <cellStyle name="SAPBEXstdItemX 3 2 26" xfId="7897" xr:uid="{00000000-0005-0000-0000-000001980000}"/>
    <cellStyle name="SAPBEXstdItemX 3 2 26 2" xfId="17681" xr:uid="{00000000-0005-0000-0000-000002980000}"/>
    <cellStyle name="SAPBEXstdItemX 3 2 26 3" xfId="24633" xr:uid="{00000000-0005-0000-0000-000003980000}"/>
    <cellStyle name="SAPBEXstdItemX 3 2 26 4" xfId="31056" xr:uid="{00000000-0005-0000-0000-000004980000}"/>
    <cellStyle name="SAPBEXstdItemX 3 2 27" xfId="8576" xr:uid="{00000000-0005-0000-0000-000005980000}"/>
    <cellStyle name="SAPBEXstdItemX 3 2 27 2" xfId="18360" xr:uid="{00000000-0005-0000-0000-000006980000}"/>
    <cellStyle name="SAPBEXstdItemX 3 2 27 3" xfId="25296" xr:uid="{00000000-0005-0000-0000-000007980000}"/>
    <cellStyle name="SAPBEXstdItemX 3 2 27 4" xfId="31709" xr:uid="{00000000-0005-0000-0000-000008980000}"/>
    <cellStyle name="SAPBEXstdItemX 3 2 28" xfId="8637" xr:uid="{00000000-0005-0000-0000-000009980000}"/>
    <cellStyle name="SAPBEXstdItemX 3 2 28 2" xfId="18421" xr:uid="{00000000-0005-0000-0000-00000A980000}"/>
    <cellStyle name="SAPBEXstdItemX 3 2 28 3" xfId="25356" xr:uid="{00000000-0005-0000-0000-00000B980000}"/>
    <cellStyle name="SAPBEXstdItemX 3 2 28 4" xfId="31769" xr:uid="{00000000-0005-0000-0000-00000C980000}"/>
    <cellStyle name="SAPBEXstdItemX 3 2 29" xfId="8851" xr:uid="{00000000-0005-0000-0000-00000D980000}"/>
    <cellStyle name="SAPBEXstdItemX 3 2 29 2" xfId="18634" xr:uid="{00000000-0005-0000-0000-00000E980000}"/>
    <cellStyle name="SAPBEXstdItemX 3 2 29 3" xfId="25560" xr:uid="{00000000-0005-0000-0000-00000F980000}"/>
    <cellStyle name="SAPBEXstdItemX 3 2 29 4" xfId="31970" xr:uid="{00000000-0005-0000-0000-000010980000}"/>
    <cellStyle name="SAPBEXstdItemX 3 2 3" xfId="3743" xr:uid="{00000000-0005-0000-0000-000011980000}"/>
    <cellStyle name="SAPBEXstdItemX 3 2 3 2" xfId="13665" xr:uid="{00000000-0005-0000-0000-000012980000}"/>
    <cellStyle name="SAPBEXstdItemX 3 2 3 2 2" xfId="38080" xr:uid="{00000000-0005-0000-0000-000013980000}"/>
    <cellStyle name="SAPBEXstdItemX 3 2 3 2 3" xfId="45006" xr:uid="{00000000-0005-0000-0000-000014980000}"/>
    <cellStyle name="SAPBEXstdItemX 3 2 3 2 4" xfId="50083" xr:uid="{00000000-0005-0000-0000-000015980000}"/>
    <cellStyle name="SAPBEXstdItemX 3 2 3 3" xfId="20819" xr:uid="{00000000-0005-0000-0000-000016980000}"/>
    <cellStyle name="SAPBEXstdItemX 3 2 3 4" xfId="27318" xr:uid="{00000000-0005-0000-0000-000017980000}"/>
    <cellStyle name="SAPBEXstdItemX 3 2 3 5" xfId="34415" xr:uid="{00000000-0005-0000-0000-000018980000}"/>
    <cellStyle name="SAPBEXstdItemX 3 2 3 6" xfId="41460" xr:uid="{00000000-0005-0000-0000-000019980000}"/>
    <cellStyle name="SAPBEXstdItemX 3 2 3 7" xfId="52330" xr:uid="{00000000-0005-0000-0000-00001A980000}"/>
    <cellStyle name="SAPBEXstdItemX 3 2 30" xfId="11722" xr:uid="{00000000-0005-0000-0000-00001B980000}"/>
    <cellStyle name="SAPBEXstdItemX 3 2 30 2" xfId="19181" xr:uid="{00000000-0005-0000-0000-00001C980000}"/>
    <cellStyle name="SAPBEXstdItemX 3 2 30 3" xfId="25813" xr:uid="{00000000-0005-0000-0000-00001D980000}"/>
    <cellStyle name="SAPBEXstdItemX 3 2 31" xfId="9455" xr:uid="{00000000-0005-0000-0000-00001E980000}"/>
    <cellStyle name="SAPBEXstdItemX 3 2 32" xfId="11200" xr:uid="{00000000-0005-0000-0000-00001F980000}"/>
    <cellStyle name="SAPBEXstdItemX 3 2 33" xfId="32179" xr:uid="{00000000-0005-0000-0000-000020980000}"/>
    <cellStyle name="SAPBEXstdItemX 3 2 34" xfId="32149" xr:uid="{00000000-0005-0000-0000-000021980000}"/>
    <cellStyle name="SAPBEXstdItemX 3 2 35" xfId="49297" xr:uid="{00000000-0005-0000-0000-000022980000}"/>
    <cellStyle name="SAPBEXstdItemX 3 2 4" xfId="4008" xr:uid="{00000000-0005-0000-0000-000023980000}"/>
    <cellStyle name="SAPBEXstdItemX 3 2 4 2" xfId="13895" xr:uid="{00000000-0005-0000-0000-000024980000}"/>
    <cellStyle name="SAPBEXstdItemX 3 2 4 2 2" xfId="37585" xr:uid="{00000000-0005-0000-0000-000025980000}"/>
    <cellStyle name="SAPBEXstdItemX 3 2 4 2 3" xfId="44529" xr:uid="{00000000-0005-0000-0000-000026980000}"/>
    <cellStyle name="SAPBEXstdItemX 3 2 4 2 4" xfId="53711" xr:uid="{00000000-0005-0000-0000-000027980000}"/>
    <cellStyle name="SAPBEXstdItemX 3 2 4 3" xfId="20991" xr:uid="{00000000-0005-0000-0000-000028980000}"/>
    <cellStyle name="SAPBEXstdItemX 3 2 4 4" xfId="27487" xr:uid="{00000000-0005-0000-0000-000029980000}"/>
    <cellStyle name="SAPBEXstdItemX 3 2 4 5" xfId="33844" xr:uid="{00000000-0005-0000-0000-00002A980000}"/>
    <cellStyle name="SAPBEXstdItemX 3 2 4 6" xfId="40978" xr:uid="{00000000-0005-0000-0000-00002B980000}"/>
    <cellStyle name="SAPBEXstdItemX 3 2 4 7" xfId="54496" xr:uid="{00000000-0005-0000-0000-00002C980000}"/>
    <cellStyle name="SAPBEXstdItemX 3 2 5" xfId="4972" xr:uid="{00000000-0005-0000-0000-00002D980000}"/>
    <cellStyle name="SAPBEXstdItemX 3 2 5 2" xfId="14829" xr:uid="{00000000-0005-0000-0000-00002E980000}"/>
    <cellStyle name="SAPBEXstdItemX 3 2 5 2 2" xfId="37969" xr:uid="{00000000-0005-0000-0000-00002F980000}"/>
    <cellStyle name="SAPBEXstdItemX 3 2 5 2 3" xfId="44907" xr:uid="{00000000-0005-0000-0000-000030980000}"/>
    <cellStyle name="SAPBEXstdItemX 3 2 5 2 4" xfId="51766" xr:uid="{00000000-0005-0000-0000-000031980000}"/>
    <cellStyle name="SAPBEXstdItemX 3 2 5 3" xfId="21875" xr:uid="{00000000-0005-0000-0000-000032980000}"/>
    <cellStyle name="SAPBEXstdItemX 3 2 5 4" xfId="28339" xr:uid="{00000000-0005-0000-0000-000033980000}"/>
    <cellStyle name="SAPBEXstdItemX 3 2 5 5" xfId="34227" xr:uid="{00000000-0005-0000-0000-000034980000}"/>
    <cellStyle name="SAPBEXstdItemX 3 2 5 6" xfId="41357" xr:uid="{00000000-0005-0000-0000-000035980000}"/>
    <cellStyle name="SAPBEXstdItemX 3 2 5 7" xfId="52398" xr:uid="{00000000-0005-0000-0000-000036980000}"/>
    <cellStyle name="SAPBEXstdItemX 3 2 6" xfId="4206" xr:uid="{00000000-0005-0000-0000-000037980000}"/>
    <cellStyle name="SAPBEXstdItemX 3 2 6 2" xfId="14069" xr:uid="{00000000-0005-0000-0000-000038980000}"/>
    <cellStyle name="SAPBEXstdItemX 3 2 6 2 2" xfId="37341" xr:uid="{00000000-0005-0000-0000-000039980000}"/>
    <cellStyle name="SAPBEXstdItemX 3 2 6 2 3" xfId="44287" xr:uid="{00000000-0005-0000-0000-00003A980000}"/>
    <cellStyle name="SAPBEXstdItemX 3 2 6 2 4" xfId="51663" xr:uid="{00000000-0005-0000-0000-00003B980000}"/>
    <cellStyle name="SAPBEXstdItemX 3 2 6 3" xfId="21131" xr:uid="{00000000-0005-0000-0000-00003C980000}"/>
    <cellStyle name="SAPBEXstdItemX 3 2 6 4" xfId="27606" xr:uid="{00000000-0005-0000-0000-00003D980000}"/>
    <cellStyle name="SAPBEXstdItemX 3 2 6 5" xfId="33595" xr:uid="{00000000-0005-0000-0000-00003E980000}"/>
    <cellStyle name="SAPBEXstdItemX 3 2 6 6" xfId="40731" xr:uid="{00000000-0005-0000-0000-00003F980000}"/>
    <cellStyle name="SAPBEXstdItemX 3 2 6 7" xfId="51628" xr:uid="{00000000-0005-0000-0000-000040980000}"/>
    <cellStyle name="SAPBEXstdItemX 3 2 7" xfId="5165" xr:uid="{00000000-0005-0000-0000-000041980000}"/>
    <cellStyle name="SAPBEXstdItemX 3 2 7 2" xfId="15022" xr:uid="{00000000-0005-0000-0000-000042980000}"/>
    <cellStyle name="SAPBEXstdItemX 3 2 7 2 2" xfId="37626" xr:uid="{00000000-0005-0000-0000-000043980000}"/>
    <cellStyle name="SAPBEXstdItemX 3 2 7 2 3" xfId="44570" xr:uid="{00000000-0005-0000-0000-000044980000}"/>
    <cellStyle name="SAPBEXstdItemX 3 2 7 2 4" xfId="54271" xr:uid="{00000000-0005-0000-0000-000045980000}"/>
    <cellStyle name="SAPBEXstdItemX 3 2 7 3" xfId="22064" xr:uid="{00000000-0005-0000-0000-000046980000}"/>
    <cellStyle name="SAPBEXstdItemX 3 2 7 4" xfId="28527" xr:uid="{00000000-0005-0000-0000-000047980000}"/>
    <cellStyle name="SAPBEXstdItemX 3 2 7 5" xfId="33885" xr:uid="{00000000-0005-0000-0000-000048980000}"/>
    <cellStyle name="SAPBEXstdItemX 3 2 7 6" xfId="41019" xr:uid="{00000000-0005-0000-0000-000049980000}"/>
    <cellStyle name="SAPBEXstdItemX 3 2 7 7" xfId="51127" xr:uid="{00000000-0005-0000-0000-00004A980000}"/>
    <cellStyle name="SAPBEXstdItemX 3 2 8" xfId="4234" xr:uid="{00000000-0005-0000-0000-00004B980000}"/>
    <cellStyle name="SAPBEXstdItemX 3 2 8 2" xfId="14097" xr:uid="{00000000-0005-0000-0000-00004C980000}"/>
    <cellStyle name="SAPBEXstdItemX 3 2 8 2 2" xfId="38347" xr:uid="{00000000-0005-0000-0000-00004D980000}"/>
    <cellStyle name="SAPBEXstdItemX 3 2 8 2 3" xfId="45265" xr:uid="{00000000-0005-0000-0000-00004E980000}"/>
    <cellStyle name="SAPBEXstdItemX 3 2 8 2 4" xfId="48400" xr:uid="{00000000-0005-0000-0000-00004F980000}"/>
    <cellStyle name="SAPBEXstdItemX 3 2 8 3" xfId="21159" xr:uid="{00000000-0005-0000-0000-000050980000}"/>
    <cellStyle name="SAPBEXstdItemX 3 2 8 4" xfId="27634" xr:uid="{00000000-0005-0000-0000-000051980000}"/>
    <cellStyle name="SAPBEXstdItemX 3 2 8 5" xfId="34681" xr:uid="{00000000-0005-0000-0000-000052980000}"/>
    <cellStyle name="SAPBEXstdItemX 3 2 8 6" xfId="41719" xr:uid="{00000000-0005-0000-0000-000053980000}"/>
    <cellStyle name="SAPBEXstdItemX 3 2 8 7" xfId="54476" xr:uid="{00000000-0005-0000-0000-000054980000}"/>
    <cellStyle name="SAPBEXstdItemX 3 2 9" xfId="4571" xr:uid="{00000000-0005-0000-0000-000055980000}"/>
    <cellStyle name="SAPBEXstdItemX 3 2 9 2" xfId="14433" xr:uid="{00000000-0005-0000-0000-000056980000}"/>
    <cellStyle name="SAPBEXstdItemX 3 2 9 2 2" xfId="38119" xr:uid="{00000000-0005-0000-0000-000057980000}"/>
    <cellStyle name="SAPBEXstdItemX 3 2 9 2 3" xfId="45044" xr:uid="{00000000-0005-0000-0000-000058980000}"/>
    <cellStyle name="SAPBEXstdItemX 3 2 9 2 4" xfId="49099" xr:uid="{00000000-0005-0000-0000-000059980000}"/>
    <cellStyle name="SAPBEXstdItemX 3 2 9 3" xfId="21488" xr:uid="{00000000-0005-0000-0000-00005A980000}"/>
    <cellStyle name="SAPBEXstdItemX 3 2 9 4" xfId="27959" xr:uid="{00000000-0005-0000-0000-00005B980000}"/>
    <cellStyle name="SAPBEXstdItemX 3 2 9 5" xfId="34454" xr:uid="{00000000-0005-0000-0000-00005C980000}"/>
    <cellStyle name="SAPBEXstdItemX 3 2 9 6" xfId="41498" xr:uid="{00000000-0005-0000-0000-00005D980000}"/>
    <cellStyle name="SAPBEXstdItemX 3 2 9 7" xfId="51843" xr:uid="{00000000-0005-0000-0000-00005E980000}"/>
    <cellStyle name="SAPBEXstdItemX 3 20" xfId="8368" xr:uid="{00000000-0005-0000-0000-00005F980000}"/>
    <cellStyle name="SAPBEXstdItemX 3 20 2" xfId="18152" xr:uid="{00000000-0005-0000-0000-000060980000}"/>
    <cellStyle name="SAPBEXstdItemX 3 20 3" xfId="25091" xr:uid="{00000000-0005-0000-0000-000061980000}"/>
    <cellStyle name="SAPBEXstdItemX 3 20 4" xfId="31505" xr:uid="{00000000-0005-0000-0000-000062980000}"/>
    <cellStyle name="SAPBEXstdItemX 3 21" xfId="8760" xr:uid="{00000000-0005-0000-0000-000063980000}"/>
    <cellStyle name="SAPBEXstdItemX 3 21 2" xfId="18544" xr:uid="{00000000-0005-0000-0000-000064980000}"/>
    <cellStyle name="SAPBEXstdItemX 3 21 3" xfId="25476" xr:uid="{00000000-0005-0000-0000-000065980000}"/>
    <cellStyle name="SAPBEXstdItemX 3 21 4" xfId="31888" xr:uid="{00000000-0005-0000-0000-000066980000}"/>
    <cellStyle name="SAPBEXstdItemX 3 22" xfId="11610" xr:uid="{00000000-0005-0000-0000-000067980000}"/>
    <cellStyle name="SAPBEXstdItemX 3 22 2" xfId="19069" xr:uid="{00000000-0005-0000-0000-000068980000}"/>
    <cellStyle name="SAPBEXstdItemX 3 22 3" xfId="25701" xr:uid="{00000000-0005-0000-0000-000069980000}"/>
    <cellStyle name="SAPBEXstdItemX 3 23" xfId="9325" xr:uid="{00000000-0005-0000-0000-00006A980000}"/>
    <cellStyle name="SAPBEXstdItemX 3 24" xfId="11277" xr:uid="{00000000-0005-0000-0000-00006B980000}"/>
    <cellStyle name="SAPBEXstdItemX 3 25" xfId="52991" xr:uid="{00000000-0005-0000-0000-00006C980000}"/>
    <cellStyle name="SAPBEXstdItemX 3 3" xfId="963" xr:uid="{00000000-0005-0000-0000-00006D980000}"/>
    <cellStyle name="SAPBEXstdItemX 3 3 2" xfId="2756" xr:uid="{00000000-0005-0000-0000-00006E980000}"/>
    <cellStyle name="SAPBEXstdItemX 3 3 2 2" xfId="12984" xr:uid="{00000000-0005-0000-0000-00006F980000}"/>
    <cellStyle name="SAPBEXstdItemX 3 3 2 2 2" xfId="20381" xr:uid="{00000000-0005-0000-0000-000070980000}"/>
    <cellStyle name="SAPBEXstdItemX 3 3 2 2 3" xfId="26988" xr:uid="{00000000-0005-0000-0000-000071980000}"/>
    <cellStyle name="SAPBEXstdItemX 3 3 2 3" xfId="10669" xr:uid="{00000000-0005-0000-0000-000072980000}"/>
    <cellStyle name="SAPBEXstdItemX 3 3 2 4" xfId="18096" xr:uid="{00000000-0005-0000-0000-000073980000}"/>
    <cellStyle name="SAPBEXstdItemX 3 3 2 5" xfId="24811" xr:uid="{00000000-0005-0000-0000-000074980000}"/>
    <cellStyle name="SAPBEXstdItemX 3 3 2 6" xfId="37441" xr:uid="{00000000-0005-0000-0000-000075980000}"/>
    <cellStyle name="SAPBEXstdItemX 3 3 2 7" xfId="44386" xr:uid="{00000000-0005-0000-0000-000076980000}"/>
    <cellStyle name="SAPBEXstdItemX 3 3 2 8" xfId="52654" xr:uid="{00000000-0005-0000-0000-000077980000}"/>
    <cellStyle name="SAPBEXstdItemX 3 3 3" xfId="11842" xr:uid="{00000000-0005-0000-0000-000078980000}"/>
    <cellStyle name="SAPBEXstdItemX 3 3 3 2" xfId="19301" xr:uid="{00000000-0005-0000-0000-000079980000}"/>
    <cellStyle name="SAPBEXstdItemX 3 3 3 3" xfId="25933" xr:uid="{00000000-0005-0000-0000-00007A980000}"/>
    <cellStyle name="SAPBEXstdItemX 3 3 4" xfId="9663" xr:uid="{00000000-0005-0000-0000-00007B980000}"/>
    <cellStyle name="SAPBEXstdItemX 3 3 5" xfId="11165" xr:uid="{00000000-0005-0000-0000-00007C980000}"/>
    <cellStyle name="SAPBEXstdItemX 3 3 6" xfId="33698" xr:uid="{00000000-0005-0000-0000-00007D980000}"/>
    <cellStyle name="SAPBEXstdItemX 3 3 7" xfId="40833" xr:uid="{00000000-0005-0000-0000-00007E980000}"/>
    <cellStyle name="SAPBEXstdItemX 3 3 8" xfId="54079" xr:uid="{00000000-0005-0000-0000-00007F980000}"/>
    <cellStyle name="SAPBEXstdItemX 3 4" xfId="1238" xr:uid="{00000000-0005-0000-0000-000080980000}"/>
    <cellStyle name="SAPBEXstdItemX 3 4 2" xfId="10867" xr:uid="{00000000-0005-0000-0000-000081980000}"/>
    <cellStyle name="SAPBEXstdItemX 3 4 2 2" xfId="13714" xr:uid="{00000000-0005-0000-0000-000082980000}"/>
    <cellStyle name="SAPBEXstdItemX 3 4 2 3" xfId="37512" xr:uid="{00000000-0005-0000-0000-000083980000}"/>
    <cellStyle name="SAPBEXstdItemX 3 4 2 4" xfId="44456" xr:uid="{00000000-0005-0000-0000-000084980000}"/>
    <cellStyle name="SAPBEXstdItemX 3 4 2 5" xfId="54383" xr:uid="{00000000-0005-0000-0000-000085980000}"/>
    <cellStyle name="SAPBEXstdItemX 3 4 3" xfId="12017" xr:uid="{00000000-0005-0000-0000-000086980000}"/>
    <cellStyle name="SAPBEXstdItemX 3 4 3 2" xfId="19476" xr:uid="{00000000-0005-0000-0000-000087980000}"/>
    <cellStyle name="SAPBEXstdItemX 3 4 3 3" xfId="26103" xr:uid="{00000000-0005-0000-0000-000088980000}"/>
    <cellStyle name="SAPBEXstdItemX 3 4 4" xfId="9906" xr:uid="{00000000-0005-0000-0000-000089980000}"/>
    <cellStyle name="SAPBEXstdItemX 3 4 5" xfId="13051" xr:uid="{00000000-0005-0000-0000-00008A980000}"/>
    <cellStyle name="SAPBEXstdItemX 3 4 6" xfId="33771" xr:uid="{00000000-0005-0000-0000-00008B980000}"/>
    <cellStyle name="SAPBEXstdItemX 3 4 7" xfId="40905" xr:uid="{00000000-0005-0000-0000-00008C980000}"/>
    <cellStyle name="SAPBEXstdItemX 3 4 8" xfId="53618" xr:uid="{00000000-0005-0000-0000-00008D980000}"/>
    <cellStyle name="SAPBEXstdItemX 3 5" xfId="1091" xr:uid="{00000000-0005-0000-0000-00008E980000}"/>
    <cellStyle name="SAPBEXstdItemX 3 5 2" xfId="10094" xr:uid="{00000000-0005-0000-0000-00008F980000}"/>
    <cellStyle name="SAPBEXstdItemX 3 5 2 2" xfId="13176" xr:uid="{00000000-0005-0000-0000-000090980000}"/>
    <cellStyle name="SAPBEXstdItemX 3 5 2 3" xfId="38789" xr:uid="{00000000-0005-0000-0000-000091980000}"/>
    <cellStyle name="SAPBEXstdItemX 3 5 2 4" xfId="45707" xr:uid="{00000000-0005-0000-0000-000092980000}"/>
    <cellStyle name="SAPBEXstdItemX 3 5 2 5" xfId="52147" xr:uid="{00000000-0005-0000-0000-000093980000}"/>
    <cellStyle name="SAPBEXstdItemX 3 5 3" xfId="10724" xr:uid="{00000000-0005-0000-0000-000094980000}"/>
    <cellStyle name="SAPBEXstdItemX 3 5 3 2" xfId="9077" xr:uid="{00000000-0005-0000-0000-000095980000}"/>
    <cellStyle name="SAPBEXstdItemX 3 5 4" xfId="11883" xr:uid="{00000000-0005-0000-0000-000096980000}"/>
    <cellStyle name="SAPBEXstdItemX 3 5 4 2" xfId="19342" xr:uid="{00000000-0005-0000-0000-000097980000}"/>
    <cellStyle name="SAPBEXstdItemX 3 5 4 3" xfId="25973" xr:uid="{00000000-0005-0000-0000-000098980000}"/>
    <cellStyle name="SAPBEXstdItemX 3 5 5" xfId="9761" xr:uid="{00000000-0005-0000-0000-000099980000}"/>
    <cellStyle name="SAPBEXstdItemX 3 5 6" xfId="13208" xr:uid="{00000000-0005-0000-0000-00009A980000}"/>
    <cellStyle name="SAPBEXstdItemX 3 5 7" xfId="35124" xr:uid="{00000000-0005-0000-0000-00009B980000}"/>
    <cellStyle name="SAPBEXstdItemX 3 5 8" xfId="42161" xr:uid="{00000000-0005-0000-0000-00009C980000}"/>
    <cellStyle name="SAPBEXstdItemX 3 5 9" xfId="53120" xr:uid="{00000000-0005-0000-0000-00009D980000}"/>
    <cellStyle name="SAPBEXstdItemX 3 6" xfId="1552" xr:uid="{00000000-0005-0000-0000-00009E980000}"/>
    <cellStyle name="SAPBEXstdItemX 3 6 2" xfId="12211" xr:uid="{00000000-0005-0000-0000-00009F980000}"/>
    <cellStyle name="SAPBEXstdItemX 3 6 2 2" xfId="19670" xr:uid="{00000000-0005-0000-0000-0000A0980000}"/>
    <cellStyle name="SAPBEXstdItemX 3 6 2 3" xfId="26293" xr:uid="{00000000-0005-0000-0000-0000A1980000}"/>
    <cellStyle name="SAPBEXstdItemX 3 6 2 4" xfId="38871" xr:uid="{00000000-0005-0000-0000-0000A2980000}"/>
    <cellStyle name="SAPBEXstdItemX 3 6 2 5" xfId="45789" xr:uid="{00000000-0005-0000-0000-0000A3980000}"/>
    <cellStyle name="SAPBEXstdItemX 3 6 2 6" xfId="48860" xr:uid="{00000000-0005-0000-0000-0000A4980000}"/>
    <cellStyle name="SAPBEXstdItemX 3 6 3" xfId="11104" xr:uid="{00000000-0005-0000-0000-0000A5980000}"/>
    <cellStyle name="SAPBEXstdItemX 3 6 4" xfId="18756" xr:uid="{00000000-0005-0000-0000-0000A6980000}"/>
    <cellStyle name="SAPBEXstdItemX 3 6 5" xfId="35207" xr:uid="{00000000-0005-0000-0000-0000A7980000}"/>
    <cellStyle name="SAPBEXstdItemX 3 6 6" xfId="42243" xr:uid="{00000000-0005-0000-0000-0000A8980000}"/>
    <cellStyle name="SAPBEXstdItemX 3 6 7" xfId="54227" xr:uid="{00000000-0005-0000-0000-0000A9980000}"/>
    <cellStyle name="SAPBEXstdItemX 3 7" xfId="1979" xr:uid="{00000000-0005-0000-0000-0000AA980000}"/>
    <cellStyle name="SAPBEXstdItemX 3 7 2" xfId="12331" xr:uid="{00000000-0005-0000-0000-0000AB980000}"/>
    <cellStyle name="SAPBEXstdItemX 3 7 2 2" xfId="19790" xr:uid="{00000000-0005-0000-0000-0000AC980000}"/>
    <cellStyle name="SAPBEXstdItemX 3 7 2 3" xfId="26413" xr:uid="{00000000-0005-0000-0000-0000AD980000}"/>
    <cellStyle name="SAPBEXstdItemX 3 7 2 4" xfId="39389" xr:uid="{00000000-0005-0000-0000-0000AE980000}"/>
    <cellStyle name="SAPBEXstdItemX 3 7 2 5" xfId="46307" xr:uid="{00000000-0005-0000-0000-0000AF980000}"/>
    <cellStyle name="SAPBEXstdItemX 3 7 2 6" xfId="49985" xr:uid="{00000000-0005-0000-0000-0000B0980000}"/>
    <cellStyle name="SAPBEXstdItemX 3 7 3" xfId="11401" xr:uid="{00000000-0005-0000-0000-0000B1980000}"/>
    <cellStyle name="SAPBEXstdItemX 3 7 4" xfId="18934" xr:uid="{00000000-0005-0000-0000-0000B2980000}"/>
    <cellStyle name="SAPBEXstdItemX 3 7 5" xfId="35755" xr:uid="{00000000-0005-0000-0000-0000B3980000}"/>
    <cellStyle name="SAPBEXstdItemX 3 7 6" xfId="42761" xr:uid="{00000000-0005-0000-0000-0000B4980000}"/>
    <cellStyle name="SAPBEXstdItemX 3 7 7" xfId="51681" xr:uid="{00000000-0005-0000-0000-0000B5980000}"/>
    <cellStyle name="SAPBEXstdItemX 3 8" xfId="2191" xr:uid="{00000000-0005-0000-0000-0000B6980000}"/>
    <cellStyle name="SAPBEXstdItemX 3 8 2" xfId="12455" xr:uid="{00000000-0005-0000-0000-0000B7980000}"/>
    <cellStyle name="SAPBEXstdItemX 3 8 2 2" xfId="19911" xr:uid="{00000000-0005-0000-0000-0000B8980000}"/>
    <cellStyle name="SAPBEXstdItemX 3 8 2 3" xfId="26533" xr:uid="{00000000-0005-0000-0000-0000B9980000}"/>
    <cellStyle name="SAPBEXstdItemX 3 8 2 4" xfId="40415" xr:uid="{00000000-0005-0000-0000-0000BA980000}"/>
    <cellStyle name="SAPBEXstdItemX 3 8 2 5" xfId="47333" xr:uid="{00000000-0005-0000-0000-0000BB980000}"/>
    <cellStyle name="SAPBEXstdItemX 3 8 2 6" xfId="47750" xr:uid="{00000000-0005-0000-0000-0000BC980000}"/>
    <cellStyle name="SAPBEXstdItemX 3 8 3" xfId="10387" xr:uid="{00000000-0005-0000-0000-0000BD980000}"/>
    <cellStyle name="SAPBEXstdItemX 3 8 4" xfId="11140" xr:uid="{00000000-0005-0000-0000-0000BE980000}"/>
    <cellStyle name="SAPBEXstdItemX 3 8 5" xfId="8961" xr:uid="{00000000-0005-0000-0000-0000BF980000}"/>
    <cellStyle name="SAPBEXstdItemX 3 8 6" xfId="36831" xr:uid="{00000000-0005-0000-0000-0000C0980000}"/>
    <cellStyle name="SAPBEXstdItemX 3 8 7" xfId="43787" xr:uid="{00000000-0005-0000-0000-0000C1980000}"/>
    <cellStyle name="SAPBEXstdItemX 3 8 8" xfId="50515" xr:uid="{00000000-0005-0000-0000-0000C2980000}"/>
    <cellStyle name="SAPBEXstdItemX 3 9" xfId="2345" xr:uid="{00000000-0005-0000-0000-0000C3980000}"/>
    <cellStyle name="SAPBEXstdItemX 3 9 2" xfId="12598" xr:uid="{00000000-0005-0000-0000-0000C4980000}"/>
    <cellStyle name="SAPBEXstdItemX 3 9 3" xfId="20035" xr:uid="{00000000-0005-0000-0000-0000C5980000}"/>
    <cellStyle name="SAPBEXstdItemX 3 9 4" xfId="26653" xr:uid="{00000000-0005-0000-0000-0000C6980000}"/>
    <cellStyle name="SAPBEXstdItemX 3 9 5" xfId="37085" xr:uid="{00000000-0005-0000-0000-0000C7980000}"/>
    <cellStyle name="SAPBEXstdItemX 3 9 6" xfId="44031" xr:uid="{00000000-0005-0000-0000-0000C8980000}"/>
    <cellStyle name="SAPBEXstdItemX 3 9 7" xfId="49135" xr:uid="{00000000-0005-0000-0000-0000C9980000}"/>
    <cellStyle name="SAPBEXstdItemX 4" xfId="382" xr:uid="{00000000-0005-0000-0000-0000CA980000}"/>
    <cellStyle name="SAPBEXstdItemX 4 10" xfId="5391" xr:uid="{00000000-0005-0000-0000-0000CB980000}"/>
    <cellStyle name="SAPBEXstdItemX 4 10 2" xfId="15248" xr:uid="{00000000-0005-0000-0000-0000CC980000}"/>
    <cellStyle name="SAPBEXstdItemX 4 10 2 2" xfId="38595" xr:uid="{00000000-0005-0000-0000-0000CD980000}"/>
    <cellStyle name="SAPBEXstdItemX 4 10 2 3" xfId="45513" xr:uid="{00000000-0005-0000-0000-0000CE980000}"/>
    <cellStyle name="SAPBEXstdItemX 4 10 2 4" xfId="48812" xr:uid="{00000000-0005-0000-0000-0000CF980000}"/>
    <cellStyle name="SAPBEXstdItemX 4 10 3" xfId="22289" xr:uid="{00000000-0005-0000-0000-0000D0980000}"/>
    <cellStyle name="SAPBEXstdItemX 4 10 4" xfId="28751" xr:uid="{00000000-0005-0000-0000-0000D1980000}"/>
    <cellStyle name="SAPBEXstdItemX 4 10 5" xfId="34929" xr:uid="{00000000-0005-0000-0000-0000D2980000}"/>
    <cellStyle name="SAPBEXstdItemX 4 10 6" xfId="41967" xr:uid="{00000000-0005-0000-0000-0000D3980000}"/>
    <cellStyle name="SAPBEXstdItemX 4 10 7" xfId="54270" xr:uid="{00000000-0005-0000-0000-0000D4980000}"/>
    <cellStyle name="SAPBEXstdItemX 4 11" xfId="6598" xr:uid="{00000000-0005-0000-0000-0000D5980000}"/>
    <cellStyle name="SAPBEXstdItemX 4 11 2" xfId="16441" xr:uid="{00000000-0005-0000-0000-0000D6980000}"/>
    <cellStyle name="SAPBEXstdItemX 4 11 2 2" xfId="39002" xr:uid="{00000000-0005-0000-0000-0000D7980000}"/>
    <cellStyle name="SAPBEXstdItemX 4 11 2 3" xfId="45920" xr:uid="{00000000-0005-0000-0000-0000D8980000}"/>
    <cellStyle name="SAPBEXstdItemX 4 11 2 4" xfId="49234" xr:uid="{00000000-0005-0000-0000-0000D9980000}"/>
    <cellStyle name="SAPBEXstdItemX 4 11 3" xfId="23445" xr:uid="{00000000-0005-0000-0000-0000DA980000}"/>
    <cellStyle name="SAPBEXstdItemX 4 11 4" xfId="29894" xr:uid="{00000000-0005-0000-0000-0000DB980000}"/>
    <cellStyle name="SAPBEXstdItemX 4 11 5" xfId="35339" xr:uid="{00000000-0005-0000-0000-0000DC980000}"/>
    <cellStyle name="SAPBEXstdItemX 4 11 6" xfId="42374" xr:uid="{00000000-0005-0000-0000-0000DD980000}"/>
    <cellStyle name="SAPBEXstdItemX 4 11 7" xfId="53101" xr:uid="{00000000-0005-0000-0000-0000DE980000}"/>
    <cellStyle name="SAPBEXstdItemX 4 12" xfId="5519" xr:uid="{00000000-0005-0000-0000-0000DF980000}"/>
    <cellStyle name="SAPBEXstdItemX 4 12 2" xfId="15375" xr:uid="{00000000-0005-0000-0000-0000E0980000}"/>
    <cellStyle name="SAPBEXstdItemX 4 12 2 2" xfId="38726" xr:uid="{00000000-0005-0000-0000-0000E1980000}"/>
    <cellStyle name="SAPBEXstdItemX 4 12 2 3" xfId="45644" xr:uid="{00000000-0005-0000-0000-0000E2980000}"/>
    <cellStyle name="SAPBEXstdItemX 4 12 2 4" xfId="49311" xr:uid="{00000000-0005-0000-0000-0000E3980000}"/>
    <cellStyle name="SAPBEXstdItemX 4 12 3" xfId="22411" xr:uid="{00000000-0005-0000-0000-0000E4980000}"/>
    <cellStyle name="SAPBEXstdItemX 4 12 4" xfId="28873" xr:uid="{00000000-0005-0000-0000-0000E5980000}"/>
    <cellStyle name="SAPBEXstdItemX 4 12 5" xfId="35061" xr:uid="{00000000-0005-0000-0000-0000E6980000}"/>
    <cellStyle name="SAPBEXstdItemX 4 12 6" xfId="42098" xr:uid="{00000000-0005-0000-0000-0000E7980000}"/>
    <cellStyle name="SAPBEXstdItemX 4 12 7" xfId="53226" xr:uid="{00000000-0005-0000-0000-0000E8980000}"/>
    <cellStyle name="SAPBEXstdItemX 4 13" xfId="6092" xr:uid="{00000000-0005-0000-0000-0000E9980000}"/>
    <cellStyle name="SAPBEXstdItemX 4 13 2" xfId="15940" xr:uid="{00000000-0005-0000-0000-0000EA980000}"/>
    <cellStyle name="SAPBEXstdItemX 4 13 2 2" xfId="39870" xr:uid="{00000000-0005-0000-0000-0000EB980000}"/>
    <cellStyle name="SAPBEXstdItemX 4 13 2 3" xfId="46788" xr:uid="{00000000-0005-0000-0000-0000EC980000}"/>
    <cellStyle name="SAPBEXstdItemX 4 13 2 4" xfId="48256" xr:uid="{00000000-0005-0000-0000-0000ED980000}"/>
    <cellStyle name="SAPBEXstdItemX 4 13 3" xfId="22960" xr:uid="{00000000-0005-0000-0000-0000EE980000}"/>
    <cellStyle name="SAPBEXstdItemX 4 13 4" xfId="29419" xr:uid="{00000000-0005-0000-0000-0000EF980000}"/>
    <cellStyle name="SAPBEXstdItemX 4 13 5" xfId="36255" xr:uid="{00000000-0005-0000-0000-0000F0980000}"/>
    <cellStyle name="SAPBEXstdItemX 4 13 6" xfId="43242" xr:uid="{00000000-0005-0000-0000-0000F1980000}"/>
    <cellStyle name="SAPBEXstdItemX 4 13 7" xfId="53683" xr:uid="{00000000-0005-0000-0000-0000F2980000}"/>
    <cellStyle name="SAPBEXstdItemX 4 14" xfId="6431" xr:uid="{00000000-0005-0000-0000-0000F3980000}"/>
    <cellStyle name="SAPBEXstdItemX 4 14 2" xfId="16275" xr:uid="{00000000-0005-0000-0000-0000F4980000}"/>
    <cellStyle name="SAPBEXstdItemX 4 14 2 2" xfId="39186" xr:uid="{00000000-0005-0000-0000-0000F5980000}"/>
    <cellStyle name="SAPBEXstdItemX 4 14 2 3" xfId="46104" xr:uid="{00000000-0005-0000-0000-0000F6980000}"/>
    <cellStyle name="SAPBEXstdItemX 4 14 2 4" xfId="51519" xr:uid="{00000000-0005-0000-0000-0000F7980000}"/>
    <cellStyle name="SAPBEXstdItemX 4 14 3" xfId="23283" xr:uid="{00000000-0005-0000-0000-0000F8980000}"/>
    <cellStyle name="SAPBEXstdItemX 4 14 4" xfId="29734" xr:uid="{00000000-0005-0000-0000-0000F9980000}"/>
    <cellStyle name="SAPBEXstdItemX 4 14 5" xfId="35550" xr:uid="{00000000-0005-0000-0000-0000FA980000}"/>
    <cellStyle name="SAPBEXstdItemX 4 14 6" xfId="42558" xr:uid="{00000000-0005-0000-0000-0000FB980000}"/>
    <cellStyle name="SAPBEXstdItemX 4 14 7" xfId="52323" xr:uid="{00000000-0005-0000-0000-0000FC980000}"/>
    <cellStyle name="SAPBEXstdItemX 4 15" xfId="5854" xr:uid="{00000000-0005-0000-0000-0000FD980000}"/>
    <cellStyle name="SAPBEXstdItemX 4 15 2" xfId="15707" xr:uid="{00000000-0005-0000-0000-0000FE980000}"/>
    <cellStyle name="SAPBEXstdItemX 4 15 2 2" xfId="39488" xr:uid="{00000000-0005-0000-0000-0000FF980000}"/>
    <cellStyle name="SAPBEXstdItemX 4 15 2 3" xfId="46406" xr:uid="{00000000-0005-0000-0000-000000990000}"/>
    <cellStyle name="SAPBEXstdItemX 4 15 2 4" xfId="50072" xr:uid="{00000000-0005-0000-0000-000001990000}"/>
    <cellStyle name="SAPBEXstdItemX 4 15 3" xfId="22732" xr:uid="{00000000-0005-0000-0000-000002990000}"/>
    <cellStyle name="SAPBEXstdItemX 4 15 4" xfId="29193" xr:uid="{00000000-0005-0000-0000-000003990000}"/>
    <cellStyle name="SAPBEXstdItemX 4 15 5" xfId="35857" xr:uid="{00000000-0005-0000-0000-000004990000}"/>
    <cellStyle name="SAPBEXstdItemX 4 15 6" xfId="42860" xr:uid="{00000000-0005-0000-0000-000005990000}"/>
    <cellStyle name="SAPBEXstdItemX 4 15 7" xfId="54373" xr:uid="{00000000-0005-0000-0000-000006990000}"/>
    <cellStyle name="SAPBEXstdItemX 4 16" xfId="7229" xr:uid="{00000000-0005-0000-0000-000007990000}"/>
    <cellStyle name="SAPBEXstdItemX 4 16 2" xfId="17018" xr:uid="{00000000-0005-0000-0000-000008990000}"/>
    <cellStyle name="SAPBEXstdItemX 4 16 2 2" xfId="39788" xr:uid="{00000000-0005-0000-0000-000009990000}"/>
    <cellStyle name="SAPBEXstdItemX 4 16 2 3" xfId="46706" xr:uid="{00000000-0005-0000-0000-00000A990000}"/>
    <cellStyle name="SAPBEXstdItemX 4 16 2 4" xfId="47974" xr:uid="{00000000-0005-0000-0000-00000B990000}"/>
    <cellStyle name="SAPBEXstdItemX 4 16 3" xfId="23979" xr:uid="{00000000-0005-0000-0000-00000C990000}"/>
    <cellStyle name="SAPBEXstdItemX 4 16 4" xfId="30412" xr:uid="{00000000-0005-0000-0000-00000D990000}"/>
    <cellStyle name="SAPBEXstdItemX 4 16 5" xfId="36169" xr:uid="{00000000-0005-0000-0000-00000E990000}"/>
    <cellStyle name="SAPBEXstdItemX 4 16 6" xfId="43160" xr:uid="{00000000-0005-0000-0000-00000F990000}"/>
    <cellStyle name="SAPBEXstdItemX 4 16 7" xfId="50737" xr:uid="{00000000-0005-0000-0000-000010990000}"/>
    <cellStyle name="SAPBEXstdItemX 4 17" xfId="7331" xr:uid="{00000000-0005-0000-0000-000011990000}"/>
    <cellStyle name="SAPBEXstdItemX 4 17 2" xfId="17117" xr:uid="{00000000-0005-0000-0000-000012990000}"/>
    <cellStyle name="SAPBEXstdItemX 4 17 2 2" xfId="39793" xr:uid="{00000000-0005-0000-0000-000013990000}"/>
    <cellStyle name="SAPBEXstdItemX 4 17 2 3" xfId="46711" xr:uid="{00000000-0005-0000-0000-000014990000}"/>
    <cellStyle name="SAPBEXstdItemX 4 17 2 4" xfId="50006" xr:uid="{00000000-0005-0000-0000-000015990000}"/>
    <cellStyle name="SAPBEXstdItemX 4 17 3" xfId="24079" xr:uid="{00000000-0005-0000-0000-000016990000}"/>
    <cellStyle name="SAPBEXstdItemX 4 17 4" xfId="30508" xr:uid="{00000000-0005-0000-0000-000017990000}"/>
    <cellStyle name="SAPBEXstdItemX 4 17 5" xfId="36174" xr:uid="{00000000-0005-0000-0000-000018990000}"/>
    <cellStyle name="SAPBEXstdItemX 4 17 6" xfId="43165" xr:uid="{00000000-0005-0000-0000-000019990000}"/>
    <cellStyle name="SAPBEXstdItemX 4 17 7" xfId="52644" xr:uid="{00000000-0005-0000-0000-00001A990000}"/>
    <cellStyle name="SAPBEXstdItemX 4 18" xfId="7322" xr:uid="{00000000-0005-0000-0000-00001B990000}"/>
    <cellStyle name="SAPBEXstdItemX 4 18 2" xfId="17108" xr:uid="{00000000-0005-0000-0000-00001C990000}"/>
    <cellStyle name="SAPBEXstdItemX 4 18 2 2" xfId="40234" xr:uid="{00000000-0005-0000-0000-00001D990000}"/>
    <cellStyle name="SAPBEXstdItemX 4 18 2 3" xfId="47152" xr:uid="{00000000-0005-0000-0000-00001E990000}"/>
    <cellStyle name="SAPBEXstdItemX 4 18 2 4" xfId="47503" xr:uid="{00000000-0005-0000-0000-00001F990000}"/>
    <cellStyle name="SAPBEXstdItemX 4 18 3" xfId="24070" xr:uid="{00000000-0005-0000-0000-000020990000}"/>
    <cellStyle name="SAPBEXstdItemX 4 18 4" xfId="30499" xr:uid="{00000000-0005-0000-0000-000021990000}"/>
    <cellStyle name="SAPBEXstdItemX 4 18 5" xfId="36649" xr:uid="{00000000-0005-0000-0000-000022990000}"/>
    <cellStyle name="SAPBEXstdItemX 4 18 6" xfId="43606" xr:uid="{00000000-0005-0000-0000-000023990000}"/>
    <cellStyle name="SAPBEXstdItemX 4 18 7" xfId="53597" xr:uid="{00000000-0005-0000-0000-000024990000}"/>
    <cellStyle name="SAPBEXstdItemX 4 19" xfId="6185" xr:uid="{00000000-0005-0000-0000-000025990000}"/>
    <cellStyle name="SAPBEXstdItemX 4 19 2" xfId="16033" xr:uid="{00000000-0005-0000-0000-000026990000}"/>
    <cellStyle name="SAPBEXstdItemX 4 19 2 2" xfId="39607" xr:uid="{00000000-0005-0000-0000-000027990000}"/>
    <cellStyle name="SAPBEXstdItemX 4 19 2 3" xfId="46525" xr:uid="{00000000-0005-0000-0000-000028990000}"/>
    <cellStyle name="SAPBEXstdItemX 4 19 2 4" xfId="52210" xr:uid="{00000000-0005-0000-0000-000029990000}"/>
    <cellStyle name="SAPBEXstdItemX 4 19 3" xfId="23047" xr:uid="{00000000-0005-0000-0000-00002A990000}"/>
    <cellStyle name="SAPBEXstdItemX 4 19 4" xfId="29505" xr:uid="{00000000-0005-0000-0000-00002B990000}"/>
    <cellStyle name="SAPBEXstdItemX 4 19 5" xfId="35980" xr:uid="{00000000-0005-0000-0000-00002C990000}"/>
    <cellStyle name="SAPBEXstdItemX 4 19 6" xfId="42979" xr:uid="{00000000-0005-0000-0000-00002D990000}"/>
    <cellStyle name="SAPBEXstdItemX 4 19 7" xfId="53677" xr:uid="{00000000-0005-0000-0000-00002E990000}"/>
    <cellStyle name="SAPBEXstdItemX 4 2" xfId="2614" xr:uid="{00000000-0005-0000-0000-00002F990000}"/>
    <cellStyle name="SAPBEXstdItemX 4 2 2" xfId="12849" xr:uid="{00000000-0005-0000-0000-000030990000}"/>
    <cellStyle name="SAPBEXstdItemX 4 2 2 2" xfId="20255" xr:uid="{00000000-0005-0000-0000-000031990000}"/>
    <cellStyle name="SAPBEXstdItemX 4 2 2 3" xfId="26866" xr:uid="{00000000-0005-0000-0000-000032990000}"/>
    <cellStyle name="SAPBEXstdItemX 4 2 2 4" xfId="37777" xr:uid="{00000000-0005-0000-0000-000033990000}"/>
    <cellStyle name="SAPBEXstdItemX 4 2 2 5" xfId="44719" xr:uid="{00000000-0005-0000-0000-000034990000}"/>
    <cellStyle name="SAPBEXstdItemX 4 2 2 6" xfId="48363" xr:uid="{00000000-0005-0000-0000-000035990000}"/>
    <cellStyle name="SAPBEXstdItemX 4 2 3" xfId="10310" xr:uid="{00000000-0005-0000-0000-000036990000}"/>
    <cellStyle name="SAPBEXstdItemX 4 2 4" xfId="13230" xr:uid="{00000000-0005-0000-0000-000037990000}"/>
    <cellStyle name="SAPBEXstdItemX 4 2 5" xfId="21708" xr:uid="{00000000-0005-0000-0000-000038990000}"/>
    <cellStyle name="SAPBEXstdItemX 4 2 6" xfId="34035" xr:uid="{00000000-0005-0000-0000-000039990000}"/>
    <cellStyle name="SAPBEXstdItemX 4 2 7" xfId="41168" xr:uid="{00000000-0005-0000-0000-00003A990000}"/>
    <cellStyle name="SAPBEXstdItemX 4 2 8" xfId="52527" xr:uid="{00000000-0005-0000-0000-00003B990000}"/>
    <cellStyle name="SAPBEXstdItemX 4 20" xfId="5599" xr:uid="{00000000-0005-0000-0000-00003C990000}"/>
    <cellStyle name="SAPBEXstdItemX 4 20 2" xfId="15454" xr:uid="{00000000-0005-0000-0000-00003D990000}"/>
    <cellStyle name="SAPBEXstdItemX 4 20 2 2" xfId="39507" xr:uid="{00000000-0005-0000-0000-00003E990000}"/>
    <cellStyle name="SAPBEXstdItemX 4 20 2 3" xfId="46425" xr:uid="{00000000-0005-0000-0000-00003F990000}"/>
    <cellStyle name="SAPBEXstdItemX 4 20 2 4" xfId="47975" xr:uid="{00000000-0005-0000-0000-000040990000}"/>
    <cellStyle name="SAPBEXstdItemX 4 20 3" xfId="22487" xr:uid="{00000000-0005-0000-0000-000041990000}"/>
    <cellStyle name="SAPBEXstdItemX 4 20 4" xfId="28948" xr:uid="{00000000-0005-0000-0000-000042990000}"/>
    <cellStyle name="SAPBEXstdItemX 4 20 5" xfId="35876" xr:uid="{00000000-0005-0000-0000-000043990000}"/>
    <cellStyle name="SAPBEXstdItemX 4 20 6" xfId="42879" xr:uid="{00000000-0005-0000-0000-000044990000}"/>
    <cellStyle name="SAPBEXstdItemX 4 20 7" xfId="49033" xr:uid="{00000000-0005-0000-0000-000045990000}"/>
    <cellStyle name="SAPBEXstdItemX 4 21" xfId="7311" xr:uid="{00000000-0005-0000-0000-000046990000}"/>
    <cellStyle name="SAPBEXstdItemX 4 21 2" xfId="17097" xr:uid="{00000000-0005-0000-0000-000047990000}"/>
    <cellStyle name="SAPBEXstdItemX 4 21 2 2" xfId="40464" xr:uid="{00000000-0005-0000-0000-000048990000}"/>
    <cellStyle name="SAPBEXstdItemX 4 21 2 3" xfId="47382" xr:uid="{00000000-0005-0000-0000-000049990000}"/>
    <cellStyle name="SAPBEXstdItemX 4 21 2 4" xfId="47611" xr:uid="{00000000-0005-0000-0000-00004A990000}"/>
    <cellStyle name="SAPBEXstdItemX 4 21 3" xfId="24059" xr:uid="{00000000-0005-0000-0000-00004B990000}"/>
    <cellStyle name="SAPBEXstdItemX 4 21 4" xfId="30489" xr:uid="{00000000-0005-0000-0000-00004C990000}"/>
    <cellStyle name="SAPBEXstdItemX 4 21 5" xfId="36880" xr:uid="{00000000-0005-0000-0000-00004D990000}"/>
    <cellStyle name="SAPBEXstdItemX 4 21 6" xfId="43836" xr:uid="{00000000-0005-0000-0000-00004E990000}"/>
    <cellStyle name="SAPBEXstdItemX 4 21 7" xfId="51070" xr:uid="{00000000-0005-0000-0000-00004F990000}"/>
    <cellStyle name="SAPBEXstdItemX 4 22" xfId="7033" xr:uid="{00000000-0005-0000-0000-000050990000}"/>
    <cellStyle name="SAPBEXstdItemX 4 22 2" xfId="16823" xr:uid="{00000000-0005-0000-0000-000051990000}"/>
    <cellStyle name="SAPBEXstdItemX 4 22 3" xfId="23789" xr:uid="{00000000-0005-0000-0000-000052990000}"/>
    <cellStyle name="SAPBEXstdItemX 4 22 4" xfId="30225" xr:uid="{00000000-0005-0000-0000-000053990000}"/>
    <cellStyle name="SAPBEXstdItemX 4 22 5" xfId="37134" xr:uid="{00000000-0005-0000-0000-000054990000}"/>
    <cellStyle name="SAPBEXstdItemX 4 22 6" xfId="44080" xr:uid="{00000000-0005-0000-0000-000055990000}"/>
    <cellStyle name="SAPBEXstdItemX 4 22 7" xfId="53619" xr:uid="{00000000-0005-0000-0000-000056990000}"/>
    <cellStyle name="SAPBEXstdItemX 4 23" xfId="8438" xr:uid="{00000000-0005-0000-0000-000057990000}"/>
    <cellStyle name="SAPBEXstdItemX 4 23 2" xfId="18222" xr:uid="{00000000-0005-0000-0000-000058990000}"/>
    <cellStyle name="SAPBEXstdItemX 4 23 3" xfId="25159" xr:uid="{00000000-0005-0000-0000-000059990000}"/>
    <cellStyle name="SAPBEXstdItemX 4 23 4" xfId="31572" xr:uid="{00000000-0005-0000-0000-00005A990000}"/>
    <cellStyle name="SAPBEXstdItemX 4 24" xfId="7810" xr:uid="{00000000-0005-0000-0000-00005B990000}"/>
    <cellStyle name="SAPBEXstdItemX 4 24 2" xfId="17595" xr:uid="{00000000-0005-0000-0000-00005C990000}"/>
    <cellStyle name="SAPBEXstdItemX 4 24 3" xfId="24549" xr:uid="{00000000-0005-0000-0000-00005D990000}"/>
    <cellStyle name="SAPBEXstdItemX 4 24 4" xfId="30974" xr:uid="{00000000-0005-0000-0000-00005E990000}"/>
    <cellStyle name="SAPBEXstdItemX 4 25" xfId="8273" xr:uid="{00000000-0005-0000-0000-00005F990000}"/>
    <cellStyle name="SAPBEXstdItemX 4 25 2" xfId="18057" xr:uid="{00000000-0005-0000-0000-000060990000}"/>
    <cellStyle name="SAPBEXstdItemX 4 25 3" xfId="25000" xr:uid="{00000000-0005-0000-0000-000061990000}"/>
    <cellStyle name="SAPBEXstdItemX 4 25 4" xfId="31416" xr:uid="{00000000-0005-0000-0000-000062990000}"/>
    <cellStyle name="SAPBEXstdItemX 4 26" xfId="8378" xr:uid="{00000000-0005-0000-0000-000063990000}"/>
    <cellStyle name="SAPBEXstdItemX 4 26 2" xfId="18162" xr:uid="{00000000-0005-0000-0000-000064990000}"/>
    <cellStyle name="SAPBEXstdItemX 4 26 3" xfId="25101" xr:uid="{00000000-0005-0000-0000-000065990000}"/>
    <cellStyle name="SAPBEXstdItemX 4 26 4" xfId="31515" xr:uid="{00000000-0005-0000-0000-000066990000}"/>
    <cellStyle name="SAPBEXstdItemX 4 27" xfId="8739" xr:uid="{00000000-0005-0000-0000-000067990000}"/>
    <cellStyle name="SAPBEXstdItemX 4 27 2" xfId="18523" xr:uid="{00000000-0005-0000-0000-000068990000}"/>
    <cellStyle name="SAPBEXstdItemX 4 27 3" xfId="25455" xr:uid="{00000000-0005-0000-0000-000069990000}"/>
    <cellStyle name="SAPBEXstdItemX 4 27 4" xfId="31867" xr:uid="{00000000-0005-0000-0000-00006A990000}"/>
    <cellStyle name="SAPBEXstdItemX 4 28" xfId="8155" xr:uid="{00000000-0005-0000-0000-00006B990000}"/>
    <cellStyle name="SAPBEXstdItemX 4 28 2" xfId="17939" xr:uid="{00000000-0005-0000-0000-00006C990000}"/>
    <cellStyle name="SAPBEXstdItemX 4 28 3" xfId="24883" xr:uid="{00000000-0005-0000-0000-00006D990000}"/>
    <cellStyle name="SAPBEXstdItemX 4 28 4" xfId="31303" xr:uid="{00000000-0005-0000-0000-00006E990000}"/>
    <cellStyle name="SAPBEXstdItemX 4 29" xfId="8856" xr:uid="{00000000-0005-0000-0000-00006F990000}"/>
    <cellStyle name="SAPBEXstdItemX 4 29 2" xfId="18639" xr:uid="{00000000-0005-0000-0000-000070990000}"/>
    <cellStyle name="SAPBEXstdItemX 4 29 3" xfId="25565" xr:uid="{00000000-0005-0000-0000-000071990000}"/>
    <cellStyle name="SAPBEXstdItemX 4 29 4" xfId="31975" xr:uid="{00000000-0005-0000-0000-000072990000}"/>
    <cellStyle name="SAPBEXstdItemX 4 3" xfId="3745" xr:uid="{00000000-0005-0000-0000-000073990000}"/>
    <cellStyle name="SAPBEXstdItemX 4 3 2" xfId="13667" xr:uid="{00000000-0005-0000-0000-000074990000}"/>
    <cellStyle name="SAPBEXstdItemX 4 3 2 2" xfId="38075" xr:uid="{00000000-0005-0000-0000-000075990000}"/>
    <cellStyle name="SAPBEXstdItemX 4 3 2 3" xfId="45001" xr:uid="{00000000-0005-0000-0000-000076990000}"/>
    <cellStyle name="SAPBEXstdItemX 4 3 2 4" xfId="48075" xr:uid="{00000000-0005-0000-0000-000077990000}"/>
    <cellStyle name="SAPBEXstdItemX 4 3 3" xfId="20821" xr:uid="{00000000-0005-0000-0000-000078990000}"/>
    <cellStyle name="SAPBEXstdItemX 4 3 4" xfId="27320" xr:uid="{00000000-0005-0000-0000-000079990000}"/>
    <cellStyle name="SAPBEXstdItemX 4 3 5" xfId="34410" xr:uid="{00000000-0005-0000-0000-00007A990000}"/>
    <cellStyle name="SAPBEXstdItemX 4 3 6" xfId="41455" xr:uid="{00000000-0005-0000-0000-00007B990000}"/>
    <cellStyle name="SAPBEXstdItemX 4 3 7" xfId="51206" xr:uid="{00000000-0005-0000-0000-00007C990000}"/>
    <cellStyle name="SAPBEXstdItemX 4 30" xfId="11544" xr:uid="{00000000-0005-0000-0000-00007D990000}"/>
    <cellStyle name="SAPBEXstdItemX 4 30 2" xfId="19003" xr:uid="{00000000-0005-0000-0000-00007E990000}"/>
    <cellStyle name="SAPBEXstdItemX 4 30 3" xfId="25635" xr:uid="{00000000-0005-0000-0000-00007F990000}"/>
    <cellStyle name="SAPBEXstdItemX 4 31" xfId="9195" xr:uid="{00000000-0005-0000-0000-000080990000}"/>
    <cellStyle name="SAPBEXstdItemX 4 32" xfId="13103" xr:uid="{00000000-0005-0000-0000-000081990000}"/>
    <cellStyle name="SAPBEXstdItemX 4 33" xfId="32181" xr:uid="{00000000-0005-0000-0000-000082990000}"/>
    <cellStyle name="SAPBEXstdItemX 4 34" xfId="32111" xr:uid="{00000000-0005-0000-0000-000083990000}"/>
    <cellStyle name="SAPBEXstdItemX 4 35" xfId="48519" xr:uid="{00000000-0005-0000-0000-000084990000}"/>
    <cellStyle name="SAPBEXstdItemX 4 4" xfId="4010" xr:uid="{00000000-0005-0000-0000-000085990000}"/>
    <cellStyle name="SAPBEXstdItemX 4 4 2" xfId="13897" xr:uid="{00000000-0005-0000-0000-000086990000}"/>
    <cellStyle name="SAPBEXstdItemX 4 4 2 2" xfId="37256" xr:uid="{00000000-0005-0000-0000-000087990000}"/>
    <cellStyle name="SAPBEXstdItemX 4 4 2 3" xfId="44202" xr:uid="{00000000-0005-0000-0000-000088990000}"/>
    <cellStyle name="SAPBEXstdItemX 4 4 2 4" xfId="52341" xr:uid="{00000000-0005-0000-0000-000089990000}"/>
    <cellStyle name="SAPBEXstdItemX 4 4 3" xfId="20993" xr:uid="{00000000-0005-0000-0000-00008A990000}"/>
    <cellStyle name="SAPBEXstdItemX 4 4 4" xfId="27489" xr:uid="{00000000-0005-0000-0000-00008B990000}"/>
    <cellStyle name="SAPBEXstdItemX 4 4 5" xfId="33508" xr:uid="{00000000-0005-0000-0000-00008C990000}"/>
    <cellStyle name="SAPBEXstdItemX 4 4 6" xfId="40644" xr:uid="{00000000-0005-0000-0000-00008D990000}"/>
    <cellStyle name="SAPBEXstdItemX 4 4 7" xfId="52533" xr:uid="{00000000-0005-0000-0000-00008E990000}"/>
    <cellStyle name="SAPBEXstdItemX 4 5" xfId="4974" xr:uid="{00000000-0005-0000-0000-00008F990000}"/>
    <cellStyle name="SAPBEXstdItemX 4 5 2" xfId="14831" xr:uid="{00000000-0005-0000-0000-000090990000}"/>
    <cellStyle name="SAPBEXstdItemX 4 5 2 2" xfId="37623" xr:uid="{00000000-0005-0000-0000-000091990000}"/>
    <cellStyle name="SAPBEXstdItemX 4 5 2 3" xfId="44567" xr:uid="{00000000-0005-0000-0000-000092990000}"/>
    <cellStyle name="SAPBEXstdItemX 4 5 2 4" xfId="50511" xr:uid="{00000000-0005-0000-0000-000093990000}"/>
    <cellStyle name="SAPBEXstdItemX 4 5 3" xfId="21877" xr:uid="{00000000-0005-0000-0000-000094990000}"/>
    <cellStyle name="SAPBEXstdItemX 4 5 4" xfId="28341" xr:uid="{00000000-0005-0000-0000-000095990000}"/>
    <cellStyle name="SAPBEXstdItemX 4 5 5" xfId="33882" xr:uid="{00000000-0005-0000-0000-000096990000}"/>
    <cellStyle name="SAPBEXstdItemX 4 5 6" xfId="41016" xr:uid="{00000000-0005-0000-0000-000097990000}"/>
    <cellStyle name="SAPBEXstdItemX 4 5 7" xfId="50981" xr:uid="{00000000-0005-0000-0000-000098990000}"/>
    <cellStyle name="SAPBEXstdItemX 4 6" xfId="4204" xr:uid="{00000000-0005-0000-0000-000099990000}"/>
    <cellStyle name="SAPBEXstdItemX 4 6 2" xfId="14067" xr:uid="{00000000-0005-0000-0000-00009A990000}"/>
    <cellStyle name="SAPBEXstdItemX 4 6 2 2" xfId="38268" xr:uid="{00000000-0005-0000-0000-00009B990000}"/>
    <cellStyle name="SAPBEXstdItemX 4 6 2 3" xfId="45186" xr:uid="{00000000-0005-0000-0000-00009C990000}"/>
    <cellStyle name="SAPBEXstdItemX 4 6 2 4" xfId="48236" xr:uid="{00000000-0005-0000-0000-00009D990000}"/>
    <cellStyle name="SAPBEXstdItemX 4 6 3" xfId="21129" xr:uid="{00000000-0005-0000-0000-00009E990000}"/>
    <cellStyle name="SAPBEXstdItemX 4 6 4" xfId="27604" xr:uid="{00000000-0005-0000-0000-00009F990000}"/>
    <cellStyle name="SAPBEXstdItemX 4 6 5" xfId="34602" xr:uid="{00000000-0005-0000-0000-0000A0990000}"/>
    <cellStyle name="SAPBEXstdItemX 4 6 6" xfId="41640" xr:uid="{00000000-0005-0000-0000-0000A1990000}"/>
    <cellStyle name="SAPBEXstdItemX 4 6 7" xfId="52657" xr:uid="{00000000-0005-0000-0000-0000A2990000}"/>
    <cellStyle name="SAPBEXstdItemX 4 7" xfId="4520" xr:uid="{00000000-0005-0000-0000-0000A3990000}"/>
    <cellStyle name="SAPBEXstdItemX 4 7 2" xfId="14382" xr:uid="{00000000-0005-0000-0000-0000A4990000}"/>
    <cellStyle name="SAPBEXstdItemX 4 7 2 2" xfId="38326" xr:uid="{00000000-0005-0000-0000-0000A5990000}"/>
    <cellStyle name="SAPBEXstdItemX 4 7 2 3" xfId="45244" xr:uid="{00000000-0005-0000-0000-0000A6990000}"/>
    <cellStyle name="SAPBEXstdItemX 4 7 2 4" xfId="49800" xr:uid="{00000000-0005-0000-0000-0000A7990000}"/>
    <cellStyle name="SAPBEXstdItemX 4 7 3" xfId="21438" xr:uid="{00000000-0005-0000-0000-0000A8990000}"/>
    <cellStyle name="SAPBEXstdItemX 4 7 4" xfId="27911" xr:uid="{00000000-0005-0000-0000-0000A9990000}"/>
    <cellStyle name="SAPBEXstdItemX 4 7 5" xfId="34660" xr:uid="{00000000-0005-0000-0000-0000AA990000}"/>
    <cellStyle name="SAPBEXstdItemX 4 7 6" xfId="41698" xr:uid="{00000000-0005-0000-0000-0000AB990000}"/>
    <cellStyle name="SAPBEXstdItemX 4 7 7" xfId="54108" xr:uid="{00000000-0005-0000-0000-0000AC990000}"/>
    <cellStyle name="SAPBEXstdItemX 4 8" xfId="4481" xr:uid="{00000000-0005-0000-0000-0000AD990000}"/>
    <cellStyle name="SAPBEXstdItemX 4 8 2" xfId="14343" xr:uid="{00000000-0005-0000-0000-0000AE990000}"/>
    <cellStyle name="SAPBEXstdItemX 4 8 2 2" xfId="38346" xr:uid="{00000000-0005-0000-0000-0000AF990000}"/>
    <cellStyle name="SAPBEXstdItemX 4 8 2 3" xfId="45264" xr:uid="{00000000-0005-0000-0000-0000B0990000}"/>
    <cellStyle name="SAPBEXstdItemX 4 8 2 4" xfId="48902" xr:uid="{00000000-0005-0000-0000-0000B1990000}"/>
    <cellStyle name="SAPBEXstdItemX 4 8 3" xfId="21399" xr:uid="{00000000-0005-0000-0000-0000B2990000}"/>
    <cellStyle name="SAPBEXstdItemX 4 8 4" xfId="27873" xr:uid="{00000000-0005-0000-0000-0000B3990000}"/>
    <cellStyle name="SAPBEXstdItemX 4 8 5" xfId="34680" xr:uid="{00000000-0005-0000-0000-0000B4990000}"/>
    <cellStyle name="SAPBEXstdItemX 4 8 6" xfId="41718" xr:uid="{00000000-0005-0000-0000-0000B5990000}"/>
    <cellStyle name="SAPBEXstdItemX 4 8 7" xfId="52522" xr:uid="{00000000-0005-0000-0000-0000B6990000}"/>
    <cellStyle name="SAPBEXstdItemX 4 9" xfId="4942" xr:uid="{00000000-0005-0000-0000-0000B7990000}"/>
    <cellStyle name="SAPBEXstdItemX 4 9 2" xfId="14799" xr:uid="{00000000-0005-0000-0000-0000B8990000}"/>
    <cellStyle name="SAPBEXstdItemX 4 9 2 2" xfId="37771" xr:uid="{00000000-0005-0000-0000-0000B9990000}"/>
    <cellStyle name="SAPBEXstdItemX 4 9 2 3" xfId="44713" xr:uid="{00000000-0005-0000-0000-0000BA990000}"/>
    <cellStyle name="SAPBEXstdItemX 4 9 2 4" xfId="48385" xr:uid="{00000000-0005-0000-0000-0000BB990000}"/>
    <cellStyle name="SAPBEXstdItemX 4 9 3" xfId="21847" xr:uid="{00000000-0005-0000-0000-0000BC990000}"/>
    <cellStyle name="SAPBEXstdItemX 4 9 4" xfId="28311" xr:uid="{00000000-0005-0000-0000-0000BD990000}"/>
    <cellStyle name="SAPBEXstdItemX 4 9 5" xfId="34029" xr:uid="{00000000-0005-0000-0000-0000BE990000}"/>
    <cellStyle name="SAPBEXstdItemX 4 9 6" xfId="41162" xr:uid="{00000000-0005-0000-0000-0000BF990000}"/>
    <cellStyle name="SAPBEXstdItemX 4 9 7" xfId="53715" xr:uid="{00000000-0005-0000-0000-0000C0990000}"/>
    <cellStyle name="SAPBEXstdItemX 5" xfId="634" xr:uid="{00000000-0005-0000-0000-0000C1990000}"/>
    <cellStyle name="SAPBEXstdItemX 5 2" xfId="2797" xr:uid="{00000000-0005-0000-0000-0000C2990000}"/>
    <cellStyle name="SAPBEXstdItemX 5 2 2" xfId="13024" xr:uid="{00000000-0005-0000-0000-0000C3990000}"/>
    <cellStyle name="SAPBEXstdItemX 5 2 2 2" xfId="20420" xr:uid="{00000000-0005-0000-0000-0000C4990000}"/>
    <cellStyle name="SAPBEXstdItemX 5 2 2 3" xfId="27027" xr:uid="{00000000-0005-0000-0000-0000C5990000}"/>
    <cellStyle name="SAPBEXstdItemX 5 2 3" xfId="10453" xr:uid="{00000000-0005-0000-0000-0000C6990000}"/>
    <cellStyle name="SAPBEXstdItemX 5 2 4" xfId="11253" xr:uid="{00000000-0005-0000-0000-0000C7990000}"/>
    <cellStyle name="SAPBEXstdItemX 5 2 5" xfId="20448" xr:uid="{00000000-0005-0000-0000-0000C8990000}"/>
    <cellStyle name="SAPBEXstdItemX 5 2 6" xfId="37427" xr:uid="{00000000-0005-0000-0000-0000C9990000}"/>
    <cellStyle name="SAPBEXstdItemX 5 2 7" xfId="44372" xr:uid="{00000000-0005-0000-0000-0000CA990000}"/>
    <cellStyle name="SAPBEXstdItemX 5 2 8" xfId="53458" xr:uid="{00000000-0005-0000-0000-0000CB990000}"/>
    <cellStyle name="SAPBEXstdItemX 5 3" xfId="11656" xr:uid="{00000000-0005-0000-0000-0000CC990000}"/>
    <cellStyle name="SAPBEXstdItemX 5 3 2" xfId="19115" xr:uid="{00000000-0005-0000-0000-0000CD990000}"/>
    <cellStyle name="SAPBEXstdItemX 5 3 3" xfId="25747" xr:uid="{00000000-0005-0000-0000-0000CE990000}"/>
    <cellStyle name="SAPBEXstdItemX 5 4" xfId="9387" xr:uid="{00000000-0005-0000-0000-0000CF990000}"/>
    <cellStyle name="SAPBEXstdItemX 5 5" xfId="13660" xr:uid="{00000000-0005-0000-0000-0000D0990000}"/>
    <cellStyle name="SAPBEXstdItemX 5 6" xfId="33684" xr:uid="{00000000-0005-0000-0000-0000D1990000}"/>
    <cellStyle name="SAPBEXstdItemX 5 7" xfId="40819" xr:uid="{00000000-0005-0000-0000-0000D2990000}"/>
    <cellStyle name="SAPBEXstdItemX 5 8" xfId="52631" xr:uid="{00000000-0005-0000-0000-0000D3990000}"/>
    <cellStyle name="SAPBEXstdItemX 6" xfId="897" xr:uid="{00000000-0005-0000-0000-0000D4990000}"/>
    <cellStyle name="SAPBEXstdItemX 6 2" xfId="10603" xr:uid="{00000000-0005-0000-0000-0000D5990000}"/>
    <cellStyle name="SAPBEXstdItemX 6 2 2" xfId="11432" xr:uid="{00000000-0005-0000-0000-0000D6990000}"/>
    <cellStyle name="SAPBEXstdItemX 6 2 3" xfId="20473" xr:uid="{00000000-0005-0000-0000-0000D7990000}"/>
    <cellStyle name="SAPBEXstdItemX 6 2 4" xfId="37857" xr:uid="{00000000-0005-0000-0000-0000D8990000}"/>
    <cellStyle name="SAPBEXstdItemX 6 2 5" xfId="44797" xr:uid="{00000000-0005-0000-0000-0000D9990000}"/>
    <cellStyle name="SAPBEXstdItemX 6 2 6" xfId="49220" xr:uid="{00000000-0005-0000-0000-0000DA990000}"/>
    <cellStyle name="SAPBEXstdItemX 6 3" xfId="11776" xr:uid="{00000000-0005-0000-0000-0000DB990000}"/>
    <cellStyle name="SAPBEXstdItemX 6 3 2" xfId="19235" xr:uid="{00000000-0005-0000-0000-0000DC990000}"/>
    <cellStyle name="SAPBEXstdItemX 6 3 3" xfId="25867" xr:uid="{00000000-0005-0000-0000-0000DD990000}"/>
    <cellStyle name="SAPBEXstdItemX 6 4" xfId="9597" xr:uid="{00000000-0005-0000-0000-0000DE990000}"/>
    <cellStyle name="SAPBEXstdItemX 6 5" xfId="11261" xr:uid="{00000000-0005-0000-0000-0000DF990000}"/>
    <cellStyle name="SAPBEXstdItemX 6 6" xfId="34114" xr:uid="{00000000-0005-0000-0000-0000E0990000}"/>
    <cellStyle name="SAPBEXstdItemX 6 7" xfId="41246" xr:uid="{00000000-0005-0000-0000-0000E1990000}"/>
    <cellStyle name="SAPBEXstdItemX 6 8" xfId="52944" xr:uid="{00000000-0005-0000-0000-0000E2990000}"/>
    <cellStyle name="SAPBEXstdItemX 7" xfId="1147" xr:uid="{00000000-0005-0000-0000-0000E3990000}"/>
    <cellStyle name="SAPBEXstdItemX 7 2" xfId="10777" xr:uid="{00000000-0005-0000-0000-0000E4990000}"/>
    <cellStyle name="SAPBEXstdItemX 7 2 2" xfId="9537" xr:uid="{00000000-0005-0000-0000-0000E5990000}"/>
    <cellStyle name="SAPBEXstdItemX 7 2 3" xfId="38710" xr:uid="{00000000-0005-0000-0000-0000E6990000}"/>
    <cellStyle name="SAPBEXstdItemX 7 2 4" xfId="45628" xr:uid="{00000000-0005-0000-0000-0000E7990000}"/>
    <cellStyle name="SAPBEXstdItemX 7 2 5" xfId="49815" xr:uid="{00000000-0005-0000-0000-0000E8990000}"/>
    <cellStyle name="SAPBEXstdItemX 7 3" xfId="11932" xr:uid="{00000000-0005-0000-0000-0000E9990000}"/>
    <cellStyle name="SAPBEXstdItemX 7 3 2" xfId="19391" xr:uid="{00000000-0005-0000-0000-0000EA990000}"/>
    <cellStyle name="SAPBEXstdItemX 7 3 3" xfId="26019" xr:uid="{00000000-0005-0000-0000-0000EB990000}"/>
    <cellStyle name="SAPBEXstdItemX 7 4" xfId="9815" xr:uid="{00000000-0005-0000-0000-0000EC990000}"/>
    <cellStyle name="SAPBEXstdItemX 7 5" xfId="9258" xr:uid="{00000000-0005-0000-0000-0000ED990000}"/>
    <cellStyle name="SAPBEXstdItemX 7 6" xfId="35045" xr:uid="{00000000-0005-0000-0000-0000EE990000}"/>
    <cellStyle name="SAPBEXstdItemX 7 7" xfId="42082" xr:uid="{00000000-0005-0000-0000-0000EF990000}"/>
    <cellStyle name="SAPBEXstdItemX 7 8" xfId="51411" xr:uid="{00000000-0005-0000-0000-0000F0990000}"/>
    <cellStyle name="SAPBEXstdItemX 8" xfId="1446" xr:uid="{00000000-0005-0000-0000-0000F1990000}"/>
    <cellStyle name="SAPBEXstdItemX 8 2" xfId="10205" xr:uid="{00000000-0005-0000-0000-0000F2990000}"/>
    <cellStyle name="SAPBEXstdItemX 8 2 2" xfId="13617" xr:uid="{00000000-0005-0000-0000-0000F3990000}"/>
    <cellStyle name="SAPBEXstdItemX 8 2 3" xfId="38812" xr:uid="{00000000-0005-0000-0000-0000F4990000}"/>
    <cellStyle name="SAPBEXstdItemX 8 2 4" xfId="45730" xr:uid="{00000000-0005-0000-0000-0000F5990000}"/>
    <cellStyle name="SAPBEXstdItemX 8 2 5" xfId="48493" xr:uid="{00000000-0005-0000-0000-0000F6990000}"/>
    <cellStyle name="SAPBEXstdItemX 8 3" xfId="10998" xr:uid="{00000000-0005-0000-0000-0000F7990000}"/>
    <cellStyle name="SAPBEXstdItemX 8 3 2" xfId="8963" xr:uid="{00000000-0005-0000-0000-0000F8990000}"/>
    <cellStyle name="SAPBEXstdItemX 8 4" xfId="12114" xr:uid="{00000000-0005-0000-0000-0000F9990000}"/>
    <cellStyle name="SAPBEXstdItemX 8 4 2" xfId="19573" xr:uid="{00000000-0005-0000-0000-0000FA990000}"/>
    <cellStyle name="SAPBEXstdItemX 8 4 3" xfId="26196" xr:uid="{00000000-0005-0000-0000-0000FB990000}"/>
    <cellStyle name="SAPBEXstdItemX 8 5" xfId="10072" xr:uid="{00000000-0005-0000-0000-0000FC990000}"/>
    <cellStyle name="SAPBEXstdItemX 8 6" xfId="16404" xr:uid="{00000000-0005-0000-0000-0000FD990000}"/>
    <cellStyle name="SAPBEXstdItemX 8 7" xfId="35148" xr:uid="{00000000-0005-0000-0000-0000FE990000}"/>
    <cellStyle name="SAPBEXstdItemX 8 8" xfId="42184" xr:uid="{00000000-0005-0000-0000-0000FF990000}"/>
    <cellStyle name="SAPBEXstdItemX 8 9" xfId="54294" xr:uid="{00000000-0005-0000-0000-0000009A0000}"/>
    <cellStyle name="SAPBEXstdItemX 9" xfId="1484" xr:uid="{00000000-0005-0000-0000-0000019A0000}"/>
    <cellStyle name="SAPBEXstdItemX 9 2" xfId="12145" xr:uid="{00000000-0005-0000-0000-0000029A0000}"/>
    <cellStyle name="SAPBEXstdItemX 9 2 2" xfId="19604" xr:uid="{00000000-0005-0000-0000-0000039A0000}"/>
    <cellStyle name="SAPBEXstdItemX 9 2 3" xfId="26227" xr:uid="{00000000-0005-0000-0000-0000049A0000}"/>
    <cellStyle name="SAPBEXstdItemX 9 2 4" xfId="39281" xr:uid="{00000000-0005-0000-0000-0000059A0000}"/>
    <cellStyle name="SAPBEXstdItemX 9 2 5" xfId="46199" xr:uid="{00000000-0005-0000-0000-0000069A0000}"/>
    <cellStyle name="SAPBEXstdItemX 9 2 6" xfId="50195" xr:uid="{00000000-0005-0000-0000-0000079A0000}"/>
    <cellStyle name="SAPBEXstdItemX 9 3" xfId="11036" xr:uid="{00000000-0005-0000-0000-0000089A0000}"/>
    <cellStyle name="SAPBEXstdItemX 9 4" xfId="18690" xr:uid="{00000000-0005-0000-0000-0000099A0000}"/>
    <cellStyle name="SAPBEXstdItemX 9 5" xfId="35645" xr:uid="{00000000-0005-0000-0000-00000A9A0000}"/>
    <cellStyle name="SAPBEXstdItemX 9 6" xfId="42653" xr:uid="{00000000-0005-0000-0000-00000B9A0000}"/>
    <cellStyle name="SAPBEXstdItemX 9 7" xfId="52238" xr:uid="{00000000-0005-0000-0000-00000C9A0000}"/>
    <cellStyle name="SAPBEXtitle" xfId="284" xr:uid="{00000000-0005-0000-0000-00000D9A0000}"/>
    <cellStyle name="SAPBEXundefined" xfId="285" xr:uid="{00000000-0005-0000-0000-00000E9A0000}"/>
    <cellStyle name="SAPBEXundefined 10" xfId="1912" xr:uid="{00000000-0005-0000-0000-00000F9A0000}"/>
    <cellStyle name="SAPBEXundefined 10 2" xfId="12266" xr:uid="{00000000-0005-0000-0000-0000109A0000}"/>
    <cellStyle name="SAPBEXundefined 10 2 2" xfId="19725" xr:uid="{00000000-0005-0000-0000-0000119A0000}"/>
    <cellStyle name="SAPBEXundefined 10 2 3" xfId="26348" xr:uid="{00000000-0005-0000-0000-0000129A0000}"/>
    <cellStyle name="SAPBEXundefined 10 2 4" xfId="40350" xr:uid="{00000000-0005-0000-0000-0000139A0000}"/>
    <cellStyle name="SAPBEXundefined 10 2 5" xfId="47268" xr:uid="{00000000-0005-0000-0000-0000149A0000}"/>
    <cellStyle name="SAPBEXundefined 10 2 6" xfId="47624" xr:uid="{00000000-0005-0000-0000-0000159A0000}"/>
    <cellStyle name="SAPBEXundefined 10 3" xfId="11334" xr:uid="{00000000-0005-0000-0000-0000169A0000}"/>
    <cellStyle name="SAPBEXundefined 10 4" xfId="18869" xr:uid="{00000000-0005-0000-0000-0000179A0000}"/>
    <cellStyle name="SAPBEXundefined 10 5" xfId="36766" xr:uid="{00000000-0005-0000-0000-0000189A0000}"/>
    <cellStyle name="SAPBEXundefined 10 6" xfId="43722" xr:uid="{00000000-0005-0000-0000-0000199A0000}"/>
    <cellStyle name="SAPBEXundefined 10 7" xfId="53305" xr:uid="{00000000-0005-0000-0000-00001A9A0000}"/>
    <cellStyle name="SAPBEXundefined 11" xfId="2125" xr:uid="{00000000-0005-0000-0000-00001B9A0000}"/>
    <cellStyle name="SAPBEXundefined 11 2" xfId="12389" xr:uid="{00000000-0005-0000-0000-00001C9A0000}"/>
    <cellStyle name="SAPBEXundefined 11 2 2" xfId="19846" xr:uid="{00000000-0005-0000-0000-00001D9A0000}"/>
    <cellStyle name="SAPBEXundefined 11 2 3" xfId="26468" xr:uid="{00000000-0005-0000-0000-00001E9A0000}"/>
    <cellStyle name="SAPBEXundefined 11 3" xfId="10261" xr:uid="{00000000-0005-0000-0000-00001F9A0000}"/>
    <cellStyle name="SAPBEXundefined 11 4" xfId="9942" xr:uid="{00000000-0005-0000-0000-0000209A0000}"/>
    <cellStyle name="SAPBEXundefined 11 5" xfId="20449" xr:uid="{00000000-0005-0000-0000-0000219A0000}"/>
    <cellStyle name="SAPBEXundefined 11 6" xfId="37020" xr:uid="{00000000-0005-0000-0000-0000229A0000}"/>
    <cellStyle name="SAPBEXundefined 11 7" xfId="43966" xr:uid="{00000000-0005-0000-0000-0000239A0000}"/>
    <cellStyle name="SAPBEXundefined 11 8" xfId="52069" xr:uid="{00000000-0005-0000-0000-0000249A0000}"/>
    <cellStyle name="SAPBEXundefined 12" xfId="2280" xr:uid="{00000000-0005-0000-0000-0000259A0000}"/>
    <cellStyle name="SAPBEXundefined 12 2" xfId="12533" xr:uid="{00000000-0005-0000-0000-0000269A0000}"/>
    <cellStyle name="SAPBEXundefined 12 3" xfId="19970" xr:uid="{00000000-0005-0000-0000-0000279A0000}"/>
    <cellStyle name="SAPBEXundefined 12 4" xfId="26588" xr:uid="{00000000-0005-0000-0000-0000289A0000}"/>
    <cellStyle name="SAPBEXundefined 13" xfId="2441" xr:uid="{00000000-0005-0000-0000-0000299A0000}"/>
    <cellStyle name="SAPBEXundefined 13 2" xfId="12681" xr:uid="{00000000-0005-0000-0000-00002A9A0000}"/>
    <cellStyle name="SAPBEXundefined 13 3" xfId="20093" xr:uid="{00000000-0005-0000-0000-00002B9A0000}"/>
    <cellStyle name="SAPBEXundefined 13 4" xfId="26708" xr:uid="{00000000-0005-0000-0000-00002C9A0000}"/>
    <cellStyle name="SAPBEXundefined 14" xfId="3447" xr:uid="{00000000-0005-0000-0000-00002D9A0000}"/>
    <cellStyle name="SAPBEXundefined 14 2" xfId="13398" xr:uid="{00000000-0005-0000-0000-00002E9A0000}"/>
    <cellStyle name="SAPBEXundefined 14 3" xfId="20569" xr:uid="{00000000-0005-0000-0000-00002F9A0000}"/>
    <cellStyle name="SAPBEXundefined 14 4" xfId="27077" xr:uid="{00000000-0005-0000-0000-0000309A0000}"/>
    <cellStyle name="SAPBEXundefined 15" xfId="3614" xr:uid="{00000000-0005-0000-0000-0000319A0000}"/>
    <cellStyle name="SAPBEXundefined 15 2" xfId="13539" xr:uid="{00000000-0005-0000-0000-0000329A0000}"/>
    <cellStyle name="SAPBEXundefined 15 3" xfId="20701" xr:uid="{00000000-0005-0000-0000-0000339A0000}"/>
    <cellStyle name="SAPBEXundefined 15 4" xfId="27200" xr:uid="{00000000-0005-0000-0000-0000349A0000}"/>
    <cellStyle name="SAPBEXundefined 16" xfId="4316" xr:uid="{00000000-0005-0000-0000-0000359A0000}"/>
    <cellStyle name="SAPBEXundefined 16 2" xfId="14179" xr:uid="{00000000-0005-0000-0000-0000369A0000}"/>
    <cellStyle name="SAPBEXundefined 16 3" xfId="21241" xr:uid="{00000000-0005-0000-0000-0000379A0000}"/>
    <cellStyle name="SAPBEXundefined 16 4" xfId="27715" xr:uid="{00000000-0005-0000-0000-0000389A0000}"/>
    <cellStyle name="SAPBEXundefined 17" xfId="4337" xr:uid="{00000000-0005-0000-0000-0000399A0000}"/>
    <cellStyle name="SAPBEXundefined 17 2" xfId="14199" xr:uid="{00000000-0005-0000-0000-00003A9A0000}"/>
    <cellStyle name="SAPBEXundefined 17 3" xfId="21260" xr:uid="{00000000-0005-0000-0000-00003B9A0000}"/>
    <cellStyle name="SAPBEXundefined 17 4" xfId="27734" xr:uid="{00000000-0005-0000-0000-00003C9A0000}"/>
    <cellStyle name="SAPBEXundefined 18" xfId="4646" xr:uid="{00000000-0005-0000-0000-00003D9A0000}"/>
    <cellStyle name="SAPBEXundefined 18 2" xfId="14508" xr:uid="{00000000-0005-0000-0000-00003E9A0000}"/>
    <cellStyle name="SAPBEXundefined 18 3" xfId="21560" xr:uid="{00000000-0005-0000-0000-00003F9A0000}"/>
    <cellStyle name="SAPBEXundefined 18 4" xfId="28030" xr:uid="{00000000-0005-0000-0000-0000409A0000}"/>
    <cellStyle name="SAPBEXundefined 19" xfId="5293" xr:uid="{00000000-0005-0000-0000-0000419A0000}"/>
    <cellStyle name="SAPBEXundefined 19 2" xfId="15150" xr:uid="{00000000-0005-0000-0000-0000429A0000}"/>
    <cellStyle name="SAPBEXundefined 19 3" xfId="22192" xr:uid="{00000000-0005-0000-0000-0000439A0000}"/>
    <cellStyle name="SAPBEXundefined 19 4" xfId="28655" xr:uid="{00000000-0005-0000-0000-0000449A0000}"/>
    <cellStyle name="SAPBEXundefined 2" xfId="527" xr:uid="{00000000-0005-0000-0000-0000459A0000}"/>
    <cellStyle name="SAPBEXundefined 2 10" xfId="2512" xr:uid="{00000000-0005-0000-0000-0000469A0000}"/>
    <cellStyle name="SAPBEXundefined 2 10 2" xfId="12751" xr:uid="{00000000-0005-0000-0000-0000479A0000}"/>
    <cellStyle name="SAPBEXundefined 2 10 3" xfId="20160" xr:uid="{00000000-0005-0000-0000-0000489A0000}"/>
    <cellStyle name="SAPBEXundefined 2 10 4" xfId="26774" xr:uid="{00000000-0005-0000-0000-0000499A0000}"/>
    <cellStyle name="SAPBEXundefined 2 11" xfId="3518" xr:uid="{00000000-0005-0000-0000-00004A9A0000}"/>
    <cellStyle name="SAPBEXundefined 2 11 2" xfId="13467" xr:uid="{00000000-0005-0000-0000-00004B9A0000}"/>
    <cellStyle name="SAPBEXundefined 2 11 3" xfId="20636" xr:uid="{00000000-0005-0000-0000-00004C9A0000}"/>
    <cellStyle name="SAPBEXundefined 2 11 4" xfId="27143" xr:uid="{00000000-0005-0000-0000-00004D9A0000}"/>
    <cellStyle name="SAPBEXundefined 2 12" xfId="3687" xr:uid="{00000000-0005-0000-0000-00004E9A0000}"/>
    <cellStyle name="SAPBEXundefined 2 12 2" xfId="13612" xr:uid="{00000000-0005-0000-0000-00004F9A0000}"/>
    <cellStyle name="SAPBEXundefined 2 12 3" xfId="20773" xr:uid="{00000000-0005-0000-0000-0000509A0000}"/>
    <cellStyle name="SAPBEXundefined 2 12 4" xfId="27272" xr:uid="{00000000-0005-0000-0000-0000519A0000}"/>
    <cellStyle name="SAPBEXundefined 2 13" xfId="4427" xr:uid="{00000000-0005-0000-0000-0000529A0000}"/>
    <cellStyle name="SAPBEXundefined 2 13 2" xfId="14289" xr:uid="{00000000-0005-0000-0000-0000539A0000}"/>
    <cellStyle name="SAPBEXundefined 2 13 3" xfId="21349" xr:uid="{00000000-0005-0000-0000-0000549A0000}"/>
    <cellStyle name="SAPBEXundefined 2 13 4" xfId="27823" xr:uid="{00000000-0005-0000-0000-0000559A0000}"/>
    <cellStyle name="SAPBEXundefined 2 14" xfId="5150" xr:uid="{00000000-0005-0000-0000-0000569A0000}"/>
    <cellStyle name="SAPBEXundefined 2 14 2" xfId="15007" xr:uid="{00000000-0005-0000-0000-0000579A0000}"/>
    <cellStyle name="SAPBEXundefined 2 14 3" xfId="22050" xr:uid="{00000000-0005-0000-0000-0000589A0000}"/>
    <cellStyle name="SAPBEXundefined 2 14 4" xfId="28513" xr:uid="{00000000-0005-0000-0000-0000599A0000}"/>
    <cellStyle name="SAPBEXundefined 2 15" xfId="4893" xr:uid="{00000000-0005-0000-0000-00005A9A0000}"/>
    <cellStyle name="SAPBEXundefined 2 15 2" xfId="14754" xr:uid="{00000000-0005-0000-0000-00005B9A0000}"/>
    <cellStyle name="SAPBEXundefined 2 15 3" xfId="21802" xr:uid="{00000000-0005-0000-0000-00005C9A0000}"/>
    <cellStyle name="SAPBEXundefined 2 15 4" xfId="28268" xr:uid="{00000000-0005-0000-0000-00005D9A0000}"/>
    <cellStyle name="SAPBEXundefined 2 16" xfId="4649" xr:uid="{00000000-0005-0000-0000-00005E9A0000}"/>
    <cellStyle name="SAPBEXundefined 2 16 2" xfId="14511" xr:uid="{00000000-0005-0000-0000-00005F9A0000}"/>
    <cellStyle name="SAPBEXundefined 2 16 3" xfId="21563" xr:uid="{00000000-0005-0000-0000-0000609A0000}"/>
    <cellStyle name="SAPBEXundefined 2 16 4" xfId="28033" xr:uid="{00000000-0005-0000-0000-0000619A0000}"/>
    <cellStyle name="SAPBEXundefined 2 17" xfId="5779" xr:uid="{00000000-0005-0000-0000-0000629A0000}"/>
    <cellStyle name="SAPBEXundefined 2 17 2" xfId="15633" xr:uid="{00000000-0005-0000-0000-0000639A0000}"/>
    <cellStyle name="SAPBEXundefined 2 17 3" xfId="22661" xr:uid="{00000000-0005-0000-0000-0000649A0000}"/>
    <cellStyle name="SAPBEXundefined 2 17 4" xfId="29122" xr:uid="{00000000-0005-0000-0000-0000659A0000}"/>
    <cellStyle name="SAPBEXundefined 2 18" xfId="6327" xr:uid="{00000000-0005-0000-0000-0000669A0000}"/>
    <cellStyle name="SAPBEXundefined 2 18 2" xfId="16172" xr:uid="{00000000-0005-0000-0000-0000679A0000}"/>
    <cellStyle name="SAPBEXundefined 2 18 3" xfId="23180" xr:uid="{00000000-0005-0000-0000-0000689A0000}"/>
    <cellStyle name="SAPBEXundefined 2 18 4" xfId="29634" xr:uid="{00000000-0005-0000-0000-0000699A0000}"/>
    <cellStyle name="SAPBEXundefined 2 19" xfId="5852" xr:uid="{00000000-0005-0000-0000-00006A9A0000}"/>
    <cellStyle name="SAPBEXundefined 2 19 2" xfId="15705" xr:uid="{00000000-0005-0000-0000-00006B9A0000}"/>
    <cellStyle name="SAPBEXundefined 2 19 3" xfId="22730" xr:uid="{00000000-0005-0000-0000-00006C9A0000}"/>
    <cellStyle name="SAPBEXundefined 2 19 4" xfId="29191" xr:uid="{00000000-0005-0000-0000-00006D9A0000}"/>
    <cellStyle name="SAPBEXundefined 2 2" xfId="704" xr:uid="{00000000-0005-0000-0000-00006E9A0000}"/>
    <cellStyle name="SAPBEXundefined 2 2 10" xfId="4788" xr:uid="{00000000-0005-0000-0000-00006F9A0000}"/>
    <cellStyle name="SAPBEXundefined 2 2 10 2" xfId="14650" xr:uid="{00000000-0005-0000-0000-0000709A0000}"/>
    <cellStyle name="SAPBEXundefined 2 2 10 2 2" xfId="38604" xr:uid="{00000000-0005-0000-0000-0000719A0000}"/>
    <cellStyle name="SAPBEXundefined 2 2 10 2 3" xfId="45522" xr:uid="{00000000-0005-0000-0000-0000729A0000}"/>
    <cellStyle name="SAPBEXundefined 2 2 10 2 4" xfId="48234" xr:uid="{00000000-0005-0000-0000-0000739A0000}"/>
    <cellStyle name="SAPBEXundefined 2 2 10 3" xfId="21699" xr:uid="{00000000-0005-0000-0000-0000749A0000}"/>
    <cellStyle name="SAPBEXundefined 2 2 10 4" xfId="28168" xr:uid="{00000000-0005-0000-0000-0000759A0000}"/>
    <cellStyle name="SAPBEXundefined 2 2 10 5" xfId="34938" xr:uid="{00000000-0005-0000-0000-0000769A0000}"/>
    <cellStyle name="SAPBEXundefined 2 2 10 6" xfId="41976" xr:uid="{00000000-0005-0000-0000-0000779A0000}"/>
    <cellStyle name="SAPBEXundefined 2 2 10 7" xfId="51612" xr:uid="{00000000-0005-0000-0000-0000789A0000}"/>
    <cellStyle name="SAPBEXundefined 2 2 11" xfId="6582" xr:uid="{00000000-0005-0000-0000-0000799A0000}"/>
    <cellStyle name="SAPBEXundefined 2 2 11 2" xfId="16425" xr:uid="{00000000-0005-0000-0000-00007A9A0000}"/>
    <cellStyle name="SAPBEXundefined 2 2 11 2 2" xfId="38986" xr:uid="{00000000-0005-0000-0000-00007B9A0000}"/>
    <cellStyle name="SAPBEXundefined 2 2 11 2 3" xfId="45904" xr:uid="{00000000-0005-0000-0000-00007C9A0000}"/>
    <cellStyle name="SAPBEXundefined 2 2 11 2 4" xfId="48793" xr:uid="{00000000-0005-0000-0000-00007D9A0000}"/>
    <cellStyle name="SAPBEXundefined 2 2 11 3" xfId="23429" xr:uid="{00000000-0005-0000-0000-00007E9A0000}"/>
    <cellStyle name="SAPBEXundefined 2 2 11 4" xfId="29878" xr:uid="{00000000-0005-0000-0000-00007F9A0000}"/>
    <cellStyle name="SAPBEXundefined 2 2 11 5" xfId="35323" xr:uid="{00000000-0005-0000-0000-0000809A0000}"/>
    <cellStyle name="SAPBEXundefined 2 2 11 6" xfId="42358" xr:uid="{00000000-0005-0000-0000-0000819A0000}"/>
    <cellStyle name="SAPBEXundefined 2 2 11 7" xfId="51431" xr:uid="{00000000-0005-0000-0000-0000829A0000}"/>
    <cellStyle name="SAPBEXundefined 2 2 12" xfId="5535" xr:uid="{00000000-0005-0000-0000-0000839A0000}"/>
    <cellStyle name="SAPBEXundefined 2 2 12 2" xfId="15391" xr:uid="{00000000-0005-0000-0000-0000849A0000}"/>
    <cellStyle name="SAPBEXundefined 2 2 12 2 2" xfId="39051" xr:uid="{00000000-0005-0000-0000-0000859A0000}"/>
    <cellStyle name="SAPBEXundefined 2 2 12 2 3" xfId="45969" xr:uid="{00000000-0005-0000-0000-0000869A0000}"/>
    <cellStyle name="SAPBEXundefined 2 2 12 2 4" xfId="49195" xr:uid="{00000000-0005-0000-0000-0000879A0000}"/>
    <cellStyle name="SAPBEXundefined 2 2 12 3" xfId="22427" xr:uid="{00000000-0005-0000-0000-0000889A0000}"/>
    <cellStyle name="SAPBEXundefined 2 2 12 4" xfId="28889" xr:uid="{00000000-0005-0000-0000-0000899A0000}"/>
    <cellStyle name="SAPBEXundefined 2 2 12 5" xfId="35388" xr:uid="{00000000-0005-0000-0000-00008A9A0000}"/>
    <cellStyle name="SAPBEXundefined 2 2 12 6" xfId="42423" xr:uid="{00000000-0005-0000-0000-00008B9A0000}"/>
    <cellStyle name="SAPBEXundefined 2 2 12 7" xfId="47692" xr:uid="{00000000-0005-0000-0000-00008C9A0000}"/>
    <cellStyle name="SAPBEXundefined 2 2 13" xfId="6149" xr:uid="{00000000-0005-0000-0000-00008D9A0000}"/>
    <cellStyle name="SAPBEXundefined 2 2 13 2" xfId="15997" xr:uid="{00000000-0005-0000-0000-00008E9A0000}"/>
    <cellStyle name="SAPBEXundefined 2 2 13 2 2" xfId="39854" xr:uid="{00000000-0005-0000-0000-00008F9A0000}"/>
    <cellStyle name="SAPBEXundefined 2 2 13 2 3" xfId="46772" xr:uid="{00000000-0005-0000-0000-0000909A0000}"/>
    <cellStyle name="SAPBEXundefined 2 2 13 2 4" xfId="48139" xr:uid="{00000000-0005-0000-0000-0000919A0000}"/>
    <cellStyle name="SAPBEXundefined 2 2 13 3" xfId="23013" xr:uid="{00000000-0005-0000-0000-0000929A0000}"/>
    <cellStyle name="SAPBEXundefined 2 2 13 4" xfId="29471" xr:uid="{00000000-0005-0000-0000-0000939A0000}"/>
    <cellStyle name="SAPBEXundefined 2 2 13 5" xfId="36239" xr:uid="{00000000-0005-0000-0000-0000949A0000}"/>
    <cellStyle name="SAPBEXundefined 2 2 13 6" xfId="43226" xr:uid="{00000000-0005-0000-0000-0000959A0000}"/>
    <cellStyle name="SAPBEXundefined 2 2 13 7" xfId="54363" xr:uid="{00000000-0005-0000-0000-0000969A0000}"/>
    <cellStyle name="SAPBEXundefined 2 2 14" xfId="6935" xr:uid="{00000000-0005-0000-0000-0000979A0000}"/>
    <cellStyle name="SAPBEXundefined 2 2 14 2" xfId="16725" xr:uid="{00000000-0005-0000-0000-0000989A0000}"/>
    <cellStyle name="SAPBEXundefined 2 2 14 2 2" xfId="39202" xr:uid="{00000000-0005-0000-0000-0000999A0000}"/>
    <cellStyle name="SAPBEXundefined 2 2 14 2 3" xfId="46120" xr:uid="{00000000-0005-0000-0000-00009A9A0000}"/>
    <cellStyle name="SAPBEXundefined 2 2 14 2 4" xfId="49813" xr:uid="{00000000-0005-0000-0000-00009B9A0000}"/>
    <cellStyle name="SAPBEXundefined 2 2 14 3" xfId="23693" xr:uid="{00000000-0005-0000-0000-00009C9A0000}"/>
    <cellStyle name="SAPBEXundefined 2 2 14 4" xfId="30129" xr:uid="{00000000-0005-0000-0000-00009D9A0000}"/>
    <cellStyle name="SAPBEXundefined 2 2 14 5" xfId="35566" xr:uid="{00000000-0005-0000-0000-00009E9A0000}"/>
    <cellStyle name="SAPBEXundefined 2 2 14 6" xfId="42574" xr:uid="{00000000-0005-0000-0000-00009F9A0000}"/>
    <cellStyle name="SAPBEXundefined 2 2 14 7" xfId="51089" xr:uid="{00000000-0005-0000-0000-0000A09A0000}"/>
    <cellStyle name="SAPBEXundefined 2 2 15" xfId="7263" xr:uid="{00000000-0005-0000-0000-0000A19A0000}"/>
    <cellStyle name="SAPBEXundefined 2 2 15 2" xfId="17050" xr:uid="{00000000-0005-0000-0000-0000A29A0000}"/>
    <cellStyle name="SAPBEXundefined 2 2 15 2 2" xfId="39759" xr:uid="{00000000-0005-0000-0000-0000A39A0000}"/>
    <cellStyle name="SAPBEXundefined 2 2 15 2 3" xfId="46677" xr:uid="{00000000-0005-0000-0000-0000A49A0000}"/>
    <cellStyle name="SAPBEXundefined 2 2 15 2 4" xfId="48644" xr:uid="{00000000-0005-0000-0000-0000A59A0000}"/>
    <cellStyle name="SAPBEXundefined 2 2 15 3" xfId="24013" xr:uid="{00000000-0005-0000-0000-0000A69A0000}"/>
    <cellStyle name="SAPBEXundefined 2 2 15 4" xfId="30444" xr:uid="{00000000-0005-0000-0000-0000A79A0000}"/>
    <cellStyle name="SAPBEXundefined 2 2 15 5" xfId="36137" xr:uid="{00000000-0005-0000-0000-0000A89A0000}"/>
    <cellStyle name="SAPBEXundefined 2 2 15 6" xfId="43131" xr:uid="{00000000-0005-0000-0000-0000A99A0000}"/>
    <cellStyle name="SAPBEXundefined 2 2 15 7" xfId="52214" xr:uid="{00000000-0005-0000-0000-0000AA9A0000}"/>
    <cellStyle name="SAPBEXundefined 2 2 16" xfId="7054" xr:uid="{00000000-0005-0000-0000-0000AB9A0000}"/>
    <cellStyle name="SAPBEXundefined 2 2 16 2" xfId="16844" xr:uid="{00000000-0005-0000-0000-0000AC9A0000}"/>
    <cellStyle name="SAPBEXundefined 2 2 16 2 2" xfId="39543" xr:uid="{00000000-0005-0000-0000-0000AD9A0000}"/>
    <cellStyle name="SAPBEXundefined 2 2 16 2 3" xfId="46461" xr:uid="{00000000-0005-0000-0000-0000AE9A0000}"/>
    <cellStyle name="SAPBEXundefined 2 2 16 2 4" xfId="50175" xr:uid="{00000000-0005-0000-0000-0000AF9A0000}"/>
    <cellStyle name="SAPBEXundefined 2 2 16 3" xfId="23809" xr:uid="{00000000-0005-0000-0000-0000B09A0000}"/>
    <cellStyle name="SAPBEXundefined 2 2 16 4" xfId="30245" xr:uid="{00000000-0005-0000-0000-0000B19A0000}"/>
    <cellStyle name="SAPBEXundefined 2 2 16 5" xfId="35914" xr:uid="{00000000-0005-0000-0000-0000B29A0000}"/>
    <cellStyle name="SAPBEXundefined 2 2 16 6" xfId="42915" xr:uid="{00000000-0005-0000-0000-0000B39A0000}"/>
    <cellStyle name="SAPBEXundefined 2 2 16 7" xfId="54350" xr:uid="{00000000-0005-0000-0000-0000B49A0000}"/>
    <cellStyle name="SAPBEXundefined 2 2 17" xfId="7382" xr:uid="{00000000-0005-0000-0000-0000B59A0000}"/>
    <cellStyle name="SAPBEXundefined 2 2 17 2" xfId="17168" xr:uid="{00000000-0005-0000-0000-0000B69A0000}"/>
    <cellStyle name="SAPBEXundefined 2 2 17 2 2" xfId="39823" xr:uid="{00000000-0005-0000-0000-0000B79A0000}"/>
    <cellStyle name="SAPBEXundefined 2 2 17 2 3" xfId="46741" xr:uid="{00000000-0005-0000-0000-0000B89A0000}"/>
    <cellStyle name="SAPBEXundefined 2 2 17 2 4" xfId="50762" xr:uid="{00000000-0005-0000-0000-0000B99A0000}"/>
    <cellStyle name="SAPBEXundefined 2 2 17 3" xfId="24130" xr:uid="{00000000-0005-0000-0000-0000BA9A0000}"/>
    <cellStyle name="SAPBEXundefined 2 2 17 4" xfId="30558" xr:uid="{00000000-0005-0000-0000-0000BB9A0000}"/>
    <cellStyle name="SAPBEXundefined 2 2 17 5" xfId="36207" xr:uid="{00000000-0005-0000-0000-0000BC9A0000}"/>
    <cellStyle name="SAPBEXundefined 2 2 17 6" xfId="43195" xr:uid="{00000000-0005-0000-0000-0000BD9A0000}"/>
    <cellStyle name="SAPBEXundefined 2 2 17 7" xfId="52319" xr:uid="{00000000-0005-0000-0000-0000BE9A0000}"/>
    <cellStyle name="SAPBEXundefined 2 2 18" xfId="6569" xr:uid="{00000000-0005-0000-0000-0000BF9A0000}"/>
    <cellStyle name="SAPBEXundefined 2 2 18 2" xfId="16412" xr:uid="{00000000-0005-0000-0000-0000C09A0000}"/>
    <cellStyle name="SAPBEXundefined 2 2 18 2 2" xfId="40056" xr:uid="{00000000-0005-0000-0000-0000C19A0000}"/>
    <cellStyle name="SAPBEXundefined 2 2 18 2 3" xfId="46974" xr:uid="{00000000-0005-0000-0000-0000C29A0000}"/>
    <cellStyle name="SAPBEXundefined 2 2 18 2 4" xfId="48366" xr:uid="{00000000-0005-0000-0000-0000C39A0000}"/>
    <cellStyle name="SAPBEXundefined 2 2 18 3" xfId="23416" xr:uid="{00000000-0005-0000-0000-0000C49A0000}"/>
    <cellStyle name="SAPBEXundefined 2 2 18 4" xfId="29865" xr:uid="{00000000-0005-0000-0000-0000C59A0000}"/>
    <cellStyle name="SAPBEXundefined 2 2 18 5" xfId="36471" xr:uid="{00000000-0005-0000-0000-0000C69A0000}"/>
    <cellStyle name="SAPBEXundefined 2 2 18 6" xfId="43428" xr:uid="{00000000-0005-0000-0000-0000C79A0000}"/>
    <cellStyle name="SAPBEXundefined 2 2 18 7" xfId="51573" xr:uid="{00000000-0005-0000-0000-0000C89A0000}"/>
    <cellStyle name="SAPBEXundefined 2 2 19" xfId="5859" xr:uid="{00000000-0005-0000-0000-0000C99A0000}"/>
    <cellStyle name="SAPBEXundefined 2 2 19 2" xfId="15712" xr:uid="{00000000-0005-0000-0000-0000CA9A0000}"/>
    <cellStyle name="SAPBEXundefined 2 2 19 2 2" xfId="40258" xr:uid="{00000000-0005-0000-0000-0000CB9A0000}"/>
    <cellStyle name="SAPBEXundefined 2 2 19 2 3" xfId="47176" xr:uid="{00000000-0005-0000-0000-0000CC9A0000}"/>
    <cellStyle name="SAPBEXundefined 2 2 19 2 4" xfId="47919" xr:uid="{00000000-0005-0000-0000-0000CD9A0000}"/>
    <cellStyle name="SAPBEXundefined 2 2 19 3" xfId="22737" xr:uid="{00000000-0005-0000-0000-0000CE9A0000}"/>
    <cellStyle name="SAPBEXundefined 2 2 19 4" xfId="29198" xr:uid="{00000000-0005-0000-0000-0000CF9A0000}"/>
    <cellStyle name="SAPBEXundefined 2 2 19 5" xfId="36673" xr:uid="{00000000-0005-0000-0000-0000D09A0000}"/>
    <cellStyle name="SAPBEXundefined 2 2 19 6" xfId="43630" xr:uid="{00000000-0005-0000-0000-0000D19A0000}"/>
    <cellStyle name="SAPBEXundefined 2 2 19 7" xfId="54393" xr:uid="{00000000-0005-0000-0000-0000D29A0000}"/>
    <cellStyle name="SAPBEXundefined 2 2 2" xfId="2698" xr:uid="{00000000-0005-0000-0000-0000D39A0000}"/>
    <cellStyle name="SAPBEXundefined 2 2 2 2" xfId="12931" xr:uid="{00000000-0005-0000-0000-0000D49A0000}"/>
    <cellStyle name="SAPBEXundefined 2 2 2 2 2" xfId="20334" xr:uid="{00000000-0005-0000-0000-0000D59A0000}"/>
    <cellStyle name="SAPBEXundefined 2 2 2 2 3" xfId="26944" xr:uid="{00000000-0005-0000-0000-0000D69A0000}"/>
    <cellStyle name="SAPBEXundefined 2 2 2 2 4" xfId="37772" xr:uid="{00000000-0005-0000-0000-0000D79A0000}"/>
    <cellStyle name="SAPBEXundefined 2 2 2 2 5" xfId="44714" xr:uid="{00000000-0005-0000-0000-0000D89A0000}"/>
    <cellStyle name="SAPBEXundefined 2 2 2 2 6" xfId="48384" xr:uid="{00000000-0005-0000-0000-0000D99A0000}"/>
    <cellStyle name="SAPBEXundefined 2 2 2 3" xfId="10523" xr:uid="{00000000-0005-0000-0000-0000DA9A0000}"/>
    <cellStyle name="SAPBEXundefined 2 2 2 4" xfId="18041" xr:uid="{00000000-0005-0000-0000-0000DB9A0000}"/>
    <cellStyle name="SAPBEXundefined 2 2 2 5" xfId="20507" xr:uid="{00000000-0005-0000-0000-0000DC9A0000}"/>
    <cellStyle name="SAPBEXundefined 2 2 2 6" xfId="34030" xr:uid="{00000000-0005-0000-0000-0000DD9A0000}"/>
    <cellStyle name="SAPBEXundefined 2 2 2 7" xfId="41163" xr:uid="{00000000-0005-0000-0000-0000DE9A0000}"/>
    <cellStyle name="SAPBEXundefined 2 2 2 8" xfId="51499" xr:uid="{00000000-0005-0000-0000-0000DF9A0000}"/>
    <cellStyle name="SAPBEXundefined 2 2 20" xfId="7350" xr:uid="{00000000-0005-0000-0000-0000E09A0000}"/>
    <cellStyle name="SAPBEXundefined 2 2 20 2" xfId="17136" xr:uid="{00000000-0005-0000-0000-0000E19A0000}"/>
    <cellStyle name="SAPBEXundefined 2 2 20 2 2" xfId="39997" xr:uid="{00000000-0005-0000-0000-0000E29A0000}"/>
    <cellStyle name="SAPBEXundefined 2 2 20 2 3" xfId="46915" xr:uid="{00000000-0005-0000-0000-0000E39A0000}"/>
    <cellStyle name="SAPBEXundefined 2 2 20 2 4" xfId="49185" xr:uid="{00000000-0005-0000-0000-0000E49A0000}"/>
    <cellStyle name="SAPBEXundefined 2 2 20 3" xfId="24098" xr:uid="{00000000-0005-0000-0000-0000E59A0000}"/>
    <cellStyle name="SAPBEXundefined 2 2 20 4" xfId="30527" xr:uid="{00000000-0005-0000-0000-0000E69A0000}"/>
    <cellStyle name="SAPBEXundefined 2 2 20 5" xfId="36387" xr:uid="{00000000-0005-0000-0000-0000E79A0000}"/>
    <cellStyle name="SAPBEXundefined 2 2 20 6" xfId="43369" xr:uid="{00000000-0005-0000-0000-0000E89A0000}"/>
    <cellStyle name="SAPBEXundefined 2 2 20 7" xfId="51103" xr:uid="{00000000-0005-0000-0000-0000E99A0000}"/>
    <cellStyle name="SAPBEXundefined 2 2 21" xfId="7545" xr:uid="{00000000-0005-0000-0000-0000EA9A0000}"/>
    <cellStyle name="SAPBEXundefined 2 2 21 2" xfId="17330" xr:uid="{00000000-0005-0000-0000-0000EB9A0000}"/>
    <cellStyle name="SAPBEXundefined 2 2 21 2 2" xfId="40449" xr:uid="{00000000-0005-0000-0000-0000EC9A0000}"/>
    <cellStyle name="SAPBEXundefined 2 2 21 2 3" xfId="47367" xr:uid="{00000000-0005-0000-0000-0000ED9A0000}"/>
    <cellStyle name="SAPBEXundefined 2 2 21 2 4" xfId="49060" xr:uid="{00000000-0005-0000-0000-0000EE9A0000}"/>
    <cellStyle name="SAPBEXundefined 2 2 21 3" xfId="24292" xr:uid="{00000000-0005-0000-0000-0000EF9A0000}"/>
    <cellStyle name="SAPBEXundefined 2 2 21 4" xfId="30720" xr:uid="{00000000-0005-0000-0000-0000F09A0000}"/>
    <cellStyle name="SAPBEXundefined 2 2 21 5" xfId="36865" xr:uid="{00000000-0005-0000-0000-0000F19A0000}"/>
    <cellStyle name="SAPBEXundefined 2 2 21 6" xfId="43821" xr:uid="{00000000-0005-0000-0000-0000F29A0000}"/>
    <cellStyle name="SAPBEXundefined 2 2 21 7" xfId="52315" xr:uid="{00000000-0005-0000-0000-0000F39A0000}"/>
    <cellStyle name="SAPBEXundefined 2 2 22" xfId="6993" xr:uid="{00000000-0005-0000-0000-0000F49A0000}"/>
    <cellStyle name="SAPBEXundefined 2 2 22 2" xfId="16783" xr:uid="{00000000-0005-0000-0000-0000F59A0000}"/>
    <cellStyle name="SAPBEXundefined 2 2 22 3" xfId="23751" xr:uid="{00000000-0005-0000-0000-0000F69A0000}"/>
    <cellStyle name="SAPBEXundefined 2 2 22 4" xfId="30187" xr:uid="{00000000-0005-0000-0000-0000F79A0000}"/>
    <cellStyle name="SAPBEXundefined 2 2 22 5" xfId="37119" xr:uid="{00000000-0005-0000-0000-0000F89A0000}"/>
    <cellStyle name="SAPBEXundefined 2 2 22 6" xfId="44065" xr:uid="{00000000-0005-0000-0000-0000F99A0000}"/>
    <cellStyle name="SAPBEXundefined 2 2 22 7" xfId="50427" xr:uid="{00000000-0005-0000-0000-0000FA9A0000}"/>
    <cellStyle name="SAPBEXundefined 2 2 23" xfId="8423" xr:uid="{00000000-0005-0000-0000-0000FB9A0000}"/>
    <cellStyle name="SAPBEXundefined 2 2 23 2" xfId="18207" xr:uid="{00000000-0005-0000-0000-0000FC9A0000}"/>
    <cellStyle name="SAPBEXundefined 2 2 23 3" xfId="25144" xr:uid="{00000000-0005-0000-0000-0000FD9A0000}"/>
    <cellStyle name="SAPBEXundefined 2 2 23 4" xfId="31557" xr:uid="{00000000-0005-0000-0000-0000FE9A0000}"/>
    <cellStyle name="SAPBEXundefined 2 2 24" xfId="7816" xr:uid="{00000000-0005-0000-0000-0000FF9A0000}"/>
    <cellStyle name="SAPBEXundefined 2 2 24 2" xfId="17601" xr:uid="{00000000-0005-0000-0000-0000009B0000}"/>
    <cellStyle name="SAPBEXundefined 2 2 24 3" xfId="24555" xr:uid="{00000000-0005-0000-0000-0000019B0000}"/>
    <cellStyle name="SAPBEXundefined 2 2 24 4" xfId="30980" xr:uid="{00000000-0005-0000-0000-0000029B0000}"/>
    <cellStyle name="SAPBEXundefined 2 2 25" xfId="8174" xr:uid="{00000000-0005-0000-0000-0000039B0000}"/>
    <cellStyle name="SAPBEXundefined 2 2 25 2" xfId="17958" xr:uid="{00000000-0005-0000-0000-0000049B0000}"/>
    <cellStyle name="SAPBEXundefined 2 2 25 3" xfId="24902" xr:uid="{00000000-0005-0000-0000-0000059B0000}"/>
    <cellStyle name="SAPBEXundefined 2 2 25 4" xfId="31322" xr:uid="{00000000-0005-0000-0000-0000069B0000}"/>
    <cellStyle name="SAPBEXundefined 2 2 26" xfId="7734" xr:uid="{00000000-0005-0000-0000-0000079B0000}"/>
    <cellStyle name="SAPBEXundefined 2 2 26 2" xfId="17519" xr:uid="{00000000-0005-0000-0000-0000089B0000}"/>
    <cellStyle name="SAPBEXundefined 2 2 26 3" xfId="24476" xr:uid="{00000000-0005-0000-0000-0000099B0000}"/>
    <cellStyle name="SAPBEXundefined 2 2 26 4" xfId="30902" xr:uid="{00000000-0005-0000-0000-00000A9B0000}"/>
    <cellStyle name="SAPBEXundefined 2 2 27" xfId="8791" xr:uid="{00000000-0005-0000-0000-00000B9B0000}"/>
    <cellStyle name="SAPBEXundefined 2 2 27 2" xfId="18575" xr:uid="{00000000-0005-0000-0000-00000C9B0000}"/>
    <cellStyle name="SAPBEXundefined 2 2 27 3" xfId="25507" xr:uid="{00000000-0005-0000-0000-00000D9B0000}"/>
    <cellStyle name="SAPBEXundefined 2 2 27 4" xfId="31919" xr:uid="{00000000-0005-0000-0000-00000E9B0000}"/>
    <cellStyle name="SAPBEXundefined 2 2 28" xfId="8204" xr:uid="{00000000-0005-0000-0000-00000F9B0000}"/>
    <cellStyle name="SAPBEXundefined 2 2 28 2" xfId="17988" xr:uid="{00000000-0005-0000-0000-0000109B0000}"/>
    <cellStyle name="SAPBEXundefined 2 2 28 3" xfId="24932" xr:uid="{00000000-0005-0000-0000-0000119B0000}"/>
    <cellStyle name="SAPBEXundefined 2 2 28 4" xfId="31351" xr:uid="{00000000-0005-0000-0000-0000129B0000}"/>
    <cellStyle name="SAPBEXundefined 2 2 29" xfId="8806" xr:uid="{00000000-0005-0000-0000-0000139B0000}"/>
    <cellStyle name="SAPBEXundefined 2 2 29 2" xfId="18589" xr:uid="{00000000-0005-0000-0000-0000149B0000}"/>
    <cellStyle name="SAPBEXundefined 2 2 29 3" xfId="25520" xr:uid="{00000000-0005-0000-0000-0000159B0000}"/>
    <cellStyle name="SAPBEXundefined 2 2 29 4" xfId="31931" xr:uid="{00000000-0005-0000-0000-0000169B0000}"/>
    <cellStyle name="SAPBEXundefined 2 2 3" xfId="3727" xr:uid="{00000000-0005-0000-0000-0000179B0000}"/>
    <cellStyle name="SAPBEXundefined 2 2 3 2" xfId="13650" xr:uid="{00000000-0005-0000-0000-0000189B0000}"/>
    <cellStyle name="SAPBEXundefined 2 2 3 2 2" xfId="37662" xr:uid="{00000000-0005-0000-0000-0000199B0000}"/>
    <cellStyle name="SAPBEXundefined 2 2 3 2 3" xfId="44606" xr:uid="{00000000-0005-0000-0000-00001A9B0000}"/>
    <cellStyle name="SAPBEXundefined 2 2 3 2 4" xfId="51066" xr:uid="{00000000-0005-0000-0000-00001B9B0000}"/>
    <cellStyle name="SAPBEXundefined 2 2 3 3" xfId="20806" xr:uid="{00000000-0005-0000-0000-00001C9B0000}"/>
    <cellStyle name="SAPBEXundefined 2 2 3 4" xfId="27305" xr:uid="{00000000-0005-0000-0000-00001D9B0000}"/>
    <cellStyle name="SAPBEXundefined 2 2 3 5" xfId="33921" xr:uid="{00000000-0005-0000-0000-00001E9B0000}"/>
    <cellStyle name="SAPBEXundefined 2 2 3 6" xfId="41055" xr:uid="{00000000-0005-0000-0000-00001F9B0000}"/>
    <cellStyle name="SAPBEXundefined 2 2 3 7" xfId="53716" xr:uid="{00000000-0005-0000-0000-0000209B0000}"/>
    <cellStyle name="SAPBEXundefined 2 2 30" xfId="11723" xr:uid="{00000000-0005-0000-0000-0000219B0000}"/>
    <cellStyle name="SAPBEXundefined 2 2 30 2" xfId="19182" xr:uid="{00000000-0005-0000-0000-0000229B0000}"/>
    <cellStyle name="SAPBEXundefined 2 2 30 3" xfId="25814" xr:uid="{00000000-0005-0000-0000-0000239B0000}"/>
    <cellStyle name="SAPBEXundefined 2 2 31" xfId="9456" xr:uid="{00000000-0005-0000-0000-0000249B0000}"/>
    <cellStyle name="SAPBEXundefined 2 2 32" xfId="9554" xr:uid="{00000000-0005-0000-0000-0000259B0000}"/>
    <cellStyle name="SAPBEXundefined 2 2 33" xfId="32166" xr:uid="{00000000-0005-0000-0000-0000269B0000}"/>
    <cellStyle name="SAPBEXundefined 2 2 34" xfId="32138" xr:uid="{00000000-0005-0000-0000-0000279B0000}"/>
    <cellStyle name="SAPBEXundefined 2 2 35" xfId="47987" xr:uid="{00000000-0005-0000-0000-0000289B0000}"/>
    <cellStyle name="SAPBEXundefined 2 2 4" xfId="3994" xr:uid="{00000000-0005-0000-0000-0000299B0000}"/>
    <cellStyle name="SAPBEXundefined 2 2 4 2" xfId="13881" xr:uid="{00000000-0005-0000-0000-00002A9B0000}"/>
    <cellStyle name="SAPBEXundefined 2 2 4 2 2" xfId="38219" xr:uid="{00000000-0005-0000-0000-00002B9B0000}"/>
    <cellStyle name="SAPBEXundefined 2 2 4 2 3" xfId="45140" xr:uid="{00000000-0005-0000-0000-00002C9B0000}"/>
    <cellStyle name="SAPBEXundefined 2 2 4 2 4" xfId="49279" xr:uid="{00000000-0005-0000-0000-00002D9B0000}"/>
    <cellStyle name="SAPBEXundefined 2 2 4 3" xfId="20977" xr:uid="{00000000-0005-0000-0000-00002E9B0000}"/>
    <cellStyle name="SAPBEXundefined 2 2 4 4" xfId="27473" xr:uid="{00000000-0005-0000-0000-00002F9B0000}"/>
    <cellStyle name="SAPBEXundefined 2 2 4 5" xfId="34553" xr:uid="{00000000-0005-0000-0000-0000309B0000}"/>
    <cellStyle name="SAPBEXundefined 2 2 4 6" xfId="41594" xr:uid="{00000000-0005-0000-0000-0000319B0000}"/>
    <cellStyle name="SAPBEXundefined 2 2 4 7" xfId="54152" xr:uid="{00000000-0005-0000-0000-0000329B0000}"/>
    <cellStyle name="SAPBEXundefined 2 2 5" xfId="4959" xr:uid="{00000000-0005-0000-0000-0000339B0000}"/>
    <cellStyle name="SAPBEXundefined 2 2 5 2" xfId="14816" xr:uid="{00000000-0005-0000-0000-0000349B0000}"/>
    <cellStyle name="SAPBEXundefined 2 2 5 2 2" xfId="37762" xr:uid="{00000000-0005-0000-0000-0000359B0000}"/>
    <cellStyle name="SAPBEXundefined 2 2 5 2 3" xfId="44704" xr:uid="{00000000-0005-0000-0000-0000369B0000}"/>
    <cellStyle name="SAPBEXundefined 2 2 5 2 4" xfId="48408" xr:uid="{00000000-0005-0000-0000-0000379B0000}"/>
    <cellStyle name="SAPBEXundefined 2 2 5 3" xfId="21862" xr:uid="{00000000-0005-0000-0000-0000389B0000}"/>
    <cellStyle name="SAPBEXundefined 2 2 5 4" xfId="28326" xr:uid="{00000000-0005-0000-0000-0000399B0000}"/>
    <cellStyle name="SAPBEXundefined 2 2 5 5" xfId="34020" xr:uid="{00000000-0005-0000-0000-00003A9B0000}"/>
    <cellStyle name="SAPBEXundefined 2 2 5 6" xfId="41153" xr:uid="{00000000-0005-0000-0000-00003B9B0000}"/>
    <cellStyle name="SAPBEXundefined 2 2 5 7" xfId="51773" xr:uid="{00000000-0005-0000-0000-00003C9B0000}"/>
    <cellStyle name="SAPBEXundefined 2 2 6" xfId="4220" xr:uid="{00000000-0005-0000-0000-00003D9B0000}"/>
    <cellStyle name="SAPBEXundefined 2 2 6 2" xfId="14083" xr:uid="{00000000-0005-0000-0000-00003E9B0000}"/>
    <cellStyle name="SAPBEXundefined 2 2 6 2 2" xfId="38110" xr:uid="{00000000-0005-0000-0000-00003F9B0000}"/>
    <cellStyle name="SAPBEXundefined 2 2 6 2 3" xfId="45035" xr:uid="{00000000-0005-0000-0000-0000409B0000}"/>
    <cellStyle name="SAPBEXundefined 2 2 6 2 4" xfId="50034" xr:uid="{00000000-0005-0000-0000-0000419B0000}"/>
    <cellStyle name="SAPBEXundefined 2 2 6 3" xfId="21145" xr:uid="{00000000-0005-0000-0000-0000429B0000}"/>
    <cellStyle name="SAPBEXundefined 2 2 6 4" xfId="27620" xr:uid="{00000000-0005-0000-0000-0000439B0000}"/>
    <cellStyle name="SAPBEXundefined 2 2 6 5" xfId="34445" xr:uid="{00000000-0005-0000-0000-0000449B0000}"/>
    <cellStyle name="SAPBEXundefined 2 2 6 6" xfId="41489" xr:uid="{00000000-0005-0000-0000-0000459B0000}"/>
    <cellStyle name="SAPBEXundefined 2 2 6 7" xfId="52300" xr:uid="{00000000-0005-0000-0000-0000469B0000}"/>
    <cellStyle name="SAPBEXundefined 2 2 7" xfId="4455" xr:uid="{00000000-0005-0000-0000-0000479B0000}"/>
    <cellStyle name="SAPBEXundefined 2 2 7 2" xfId="14317" xr:uid="{00000000-0005-0000-0000-0000489B0000}"/>
    <cellStyle name="SAPBEXundefined 2 2 7 2 2" xfId="37316" xr:uid="{00000000-0005-0000-0000-0000499B0000}"/>
    <cellStyle name="SAPBEXundefined 2 2 7 2 3" xfId="44262" xr:uid="{00000000-0005-0000-0000-00004A9B0000}"/>
    <cellStyle name="SAPBEXundefined 2 2 7 2 4" xfId="51334" xr:uid="{00000000-0005-0000-0000-00004B9B0000}"/>
    <cellStyle name="SAPBEXundefined 2 2 7 3" xfId="21375" xr:uid="{00000000-0005-0000-0000-00004C9B0000}"/>
    <cellStyle name="SAPBEXundefined 2 2 7 4" xfId="27849" xr:uid="{00000000-0005-0000-0000-00004D9B0000}"/>
    <cellStyle name="SAPBEXundefined 2 2 7 5" xfId="33568" xr:uid="{00000000-0005-0000-0000-00004E9B0000}"/>
    <cellStyle name="SAPBEXundefined 2 2 7 6" xfId="40704" xr:uid="{00000000-0005-0000-0000-00004F9B0000}"/>
    <cellStyle name="SAPBEXundefined 2 2 7 7" xfId="53274" xr:uid="{00000000-0005-0000-0000-0000509B0000}"/>
    <cellStyle name="SAPBEXundefined 2 2 8" xfId="4681" xr:uid="{00000000-0005-0000-0000-0000519B0000}"/>
    <cellStyle name="SAPBEXundefined 2 2 8 2" xfId="14543" xr:uid="{00000000-0005-0000-0000-0000529B0000}"/>
    <cellStyle name="SAPBEXundefined 2 2 8 2 2" xfId="37684" xr:uid="{00000000-0005-0000-0000-0000539B0000}"/>
    <cellStyle name="SAPBEXundefined 2 2 8 2 3" xfId="44628" xr:uid="{00000000-0005-0000-0000-0000549B0000}"/>
    <cellStyle name="SAPBEXundefined 2 2 8 2 4" xfId="53928" xr:uid="{00000000-0005-0000-0000-0000559B0000}"/>
    <cellStyle name="SAPBEXundefined 2 2 8 3" xfId="21595" xr:uid="{00000000-0005-0000-0000-0000569B0000}"/>
    <cellStyle name="SAPBEXundefined 2 2 8 4" xfId="28065" xr:uid="{00000000-0005-0000-0000-0000579B0000}"/>
    <cellStyle name="SAPBEXundefined 2 2 8 5" xfId="33943" xr:uid="{00000000-0005-0000-0000-0000589B0000}"/>
    <cellStyle name="SAPBEXundefined 2 2 8 6" xfId="41077" xr:uid="{00000000-0005-0000-0000-0000599B0000}"/>
    <cellStyle name="SAPBEXundefined 2 2 8 7" xfId="51018" xr:uid="{00000000-0005-0000-0000-00005A9B0000}"/>
    <cellStyle name="SAPBEXundefined 2 2 9" xfId="4435" xr:uid="{00000000-0005-0000-0000-00005B9B0000}"/>
    <cellStyle name="SAPBEXundefined 2 2 9 2" xfId="14297" xr:uid="{00000000-0005-0000-0000-00005C9B0000}"/>
    <cellStyle name="SAPBEXundefined 2 2 9 2 2" xfId="37575" xr:uid="{00000000-0005-0000-0000-00005D9B0000}"/>
    <cellStyle name="SAPBEXundefined 2 2 9 2 3" xfId="44519" xr:uid="{00000000-0005-0000-0000-00005E9B0000}"/>
    <cellStyle name="SAPBEXundefined 2 2 9 2 4" xfId="54358" xr:uid="{00000000-0005-0000-0000-00005F9B0000}"/>
    <cellStyle name="SAPBEXundefined 2 2 9 3" xfId="21357" xr:uid="{00000000-0005-0000-0000-0000609B0000}"/>
    <cellStyle name="SAPBEXundefined 2 2 9 4" xfId="27831" xr:uid="{00000000-0005-0000-0000-0000619B0000}"/>
    <cellStyle name="SAPBEXundefined 2 2 9 5" xfId="33834" xr:uid="{00000000-0005-0000-0000-0000629B0000}"/>
    <cellStyle name="SAPBEXundefined 2 2 9 6" xfId="40968" xr:uid="{00000000-0005-0000-0000-0000639B0000}"/>
    <cellStyle name="SAPBEXundefined 2 2 9 7" xfId="50478" xr:uid="{00000000-0005-0000-0000-0000649B0000}"/>
    <cellStyle name="SAPBEXundefined 2 20" xfId="8192" xr:uid="{00000000-0005-0000-0000-0000659B0000}"/>
    <cellStyle name="SAPBEXundefined 2 20 2" xfId="17976" xr:uid="{00000000-0005-0000-0000-0000669B0000}"/>
    <cellStyle name="SAPBEXundefined 2 20 3" xfId="24920" xr:uid="{00000000-0005-0000-0000-0000679B0000}"/>
    <cellStyle name="SAPBEXundefined 2 20 4" xfId="31339" xr:uid="{00000000-0005-0000-0000-0000689B0000}"/>
    <cellStyle name="SAPBEXundefined 2 21" xfId="8314" xr:uid="{00000000-0005-0000-0000-0000699B0000}"/>
    <cellStyle name="SAPBEXundefined 2 21 2" xfId="18098" xr:uid="{00000000-0005-0000-0000-00006A9B0000}"/>
    <cellStyle name="SAPBEXundefined 2 21 3" xfId="25038" xr:uid="{00000000-0005-0000-0000-00006B9B0000}"/>
    <cellStyle name="SAPBEXundefined 2 21 4" xfId="31454" xr:uid="{00000000-0005-0000-0000-00006C9B0000}"/>
    <cellStyle name="SAPBEXundefined 2 22" xfId="11611" xr:uid="{00000000-0005-0000-0000-00006D9B0000}"/>
    <cellStyle name="SAPBEXundefined 2 22 2" xfId="19070" xr:uid="{00000000-0005-0000-0000-00006E9B0000}"/>
    <cellStyle name="SAPBEXundefined 2 22 3" xfId="25702" xr:uid="{00000000-0005-0000-0000-00006F9B0000}"/>
    <cellStyle name="SAPBEXundefined 2 23" xfId="9326" xr:uid="{00000000-0005-0000-0000-0000709B0000}"/>
    <cellStyle name="SAPBEXundefined 2 24" xfId="11275" xr:uid="{00000000-0005-0000-0000-0000719B0000}"/>
    <cellStyle name="SAPBEXundefined 2 25" xfId="50679" xr:uid="{00000000-0005-0000-0000-0000729B0000}"/>
    <cellStyle name="SAPBEXundefined 2 3" xfId="964" xr:uid="{00000000-0005-0000-0000-0000739B0000}"/>
    <cellStyle name="SAPBEXundefined 2 3 2" xfId="2630" xr:uid="{00000000-0005-0000-0000-0000749B0000}"/>
    <cellStyle name="SAPBEXundefined 2 3 2 2" xfId="12863" xr:uid="{00000000-0005-0000-0000-0000759B0000}"/>
    <cellStyle name="SAPBEXundefined 2 3 2 2 2" xfId="20266" xr:uid="{00000000-0005-0000-0000-0000769B0000}"/>
    <cellStyle name="SAPBEXundefined 2 3 2 2 3" xfId="26876" xr:uid="{00000000-0005-0000-0000-0000779B0000}"/>
    <cellStyle name="SAPBEXundefined 2 3 2 3" xfId="10670" xr:uid="{00000000-0005-0000-0000-0000789B0000}"/>
    <cellStyle name="SAPBEXundefined 2 3 2 4" xfId="17855" xr:uid="{00000000-0005-0000-0000-0000799B0000}"/>
    <cellStyle name="SAPBEXundefined 2 3 2 5" xfId="24526" xr:uid="{00000000-0005-0000-0000-00007A9B0000}"/>
    <cellStyle name="SAPBEXundefined 2 3 2 6" xfId="38141" xr:uid="{00000000-0005-0000-0000-00007B9B0000}"/>
    <cellStyle name="SAPBEXundefined 2 3 2 7" xfId="45065" xr:uid="{00000000-0005-0000-0000-00007C9B0000}"/>
    <cellStyle name="SAPBEXundefined 2 3 2 8" xfId="49673" xr:uid="{00000000-0005-0000-0000-00007D9B0000}"/>
    <cellStyle name="SAPBEXundefined 2 3 3" xfId="11843" xr:uid="{00000000-0005-0000-0000-00007E9B0000}"/>
    <cellStyle name="SAPBEXundefined 2 3 3 2" xfId="19302" xr:uid="{00000000-0005-0000-0000-00007F9B0000}"/>
    <cellStyle name="SAPBEXundefined 2 3 3 3" xfId="25934" xr:uid="{00000000-0005-0000-0000-0000809B0000}"/>
    <cellStyle name="SAPBEXundefined 2 3 4" xfId="9664" xr:uid="{00000000-0005-0000-0000-0000819B0000}"/>
    <cellStyle name="SAPBEXundefined 2 3 5" xfId="8936" xr:uid="{00000000-0005-0000-0000-0000829B0000}"/>
    <cellStyle name="SAPBEXundefined 2 3 6" xfId="34475" xr:uid="{00000000-0005-0000-0000-0000839B0000}"/>
    <cellStyle name="SAPBEXundefined 2 3 7" xfId="41519" xr:uid="{00000000-0005-0000-0000-0000849B0000}"/>
    <cellStyle name="SAPBEXundefined 2 3 8" xfId="53136" xr:uid="{00000000-0005-0000-0000-0000859B0000}"/>
    <cellStyle name="SAPBEXundefined 2 4" xfId="1239" xr:uid="{00000000-0005-0000-0000-0000869B0000}"/>
    <cellStyle name="SAPBEXundefined 2 4 2" xfId="10868" xr:uid="{00000000-0005-0000-0000-0000879B0000}"/>
    <cellStyle name="SAPBEXundefined 2 4 2 2" xfId="9517" xr:uid="{00000000-0005-0000-0000-0000889B0000}"/>
    <cellStyle name="SAPBEXundefined 2 4 2 3" xfId="37446" xr:uid="{00000000-0005-0000-0000-0000899B0000}"/>
    <cellStyle name="SAPBEXundefined 2 4 2 4" xfId="44391" xr:uid="{00000000-0005-0000-0000-00008A9B0000}"/>
    <cellStyle name="SAPBEXundefined 2 4 2 5" xfId="50954" xr:uid="{00000000-0005-0000-0000-00008B9B0000}"/>
    <cellStyle name="SAPBEXundefined 2 4 3" xfId="12018" xr:uid="{00000000-0005-0000-0000-00008C9B0000}"/>
    <cellStyle name="SAPBEXundefined 2 4 3 2" xfId="19477" xr:uid="{00000000-0005-0000-0000-00008D9B0000}"/>
    <cellStyle name="SAPBEXundefined 2 4 3 3" xfId="26104" xr:uid="{00000000-0005-0000-0000-00008E9B0000}"/>
    <cellStyle name="SAPBEXundefined 2 4 4" xfId="9907" xr:uid="{00000000-0005-0000-0000-00008F9B0000}"/>
    <cellStyle name="SAPBEXundefined 2 4 5" xfId="13357" xr:uid="{00000000-0005-0000-0000-0000909B0000}"/>
    <cellStyle name="SAPBEXundefined 2 4 6" xfId="33704" xr:uid="{00000000-0005-0000-0000-0000919B0000}"/>
    <cellStyle name="SAPBEXundefined 2 4 7" xfId="40839" xr:uid="{00000000-0005-0000-0000-0000929B0000}"/>
    <cellStyle name="SAPBEXundefined 2 4 8" xfId="53791" xr:uid="{00000000-0005-0000-0000-0000939B0000}"/>
    <cellStyle name="SAPBEXundefined 2 5" xfId="1184" xr:uid="{00000000-0005-0000-0000-0000949B0000}"/>
    <cellStyle name="SAPBEXundefined 2 5 2" xfId="10132" xr:uid="{00000000-0005-0000-0000-0000959B0000}"/>
    <cellStyle name="SAPBEXundefined 2 5 2 2" xfId="13266" xr:uid="{00000000-0005-0000-0000-0000969B0000}"/>
    <cellStyle name="SAPBEXundefined 2 5 2 3" xfId="38790" xr:uid="{00000000-0005-0000-0000-0000979B0000}"/>
    <cellStyle name="SAPBEXundefined 2 5 2 4" xfId="45708" xr:uid="{00000000-0005-0000-0000-0000989B0000}"/>
    <cellStyle name="SAPBEXundefined 2 5 2 5" xfId="49276" xr:uid="{00000000-0005-0000-0000-0000999B0000}"/>
    <cellStyle name="SAPBEXundefined 2 5 3" xfId="10813" xr:uid="{00000000-0005-0000-0000-00009A9B0000}"/>
    <cellStyle name="SAPBEXundefined 2 5 3 2" xfId="9529" xr:uid="{00000000-0005-0000-0000-00009B9B0000}"/>
    <cellStyle name="SAPBEXundefined 2 5 4" xfId="11963" xr:uid="{00000000-0005-0000-0000-00009C9B0000}"/>
    <cellStyle name="SAPBEXundefined 2 5 4 2" xfId="19422" xr:uid="{00000000-0005-0000-0000-00009D9B0000}"/>
    <cellStyle name="SAPBEXundefined 2 5 4 3" xfId="26049" xr:uid="{00000000-0005-0000-0000-00009E9B0000}"/>
    <cellStyle name="SAPBEXundefined 2 5 5" xfId="9852" xr:uid="{00000000-0005-0000-0000-00009F9B0000}"/>
    <cellStyle name="SAPBEXundefined 2 5 6" xfId="13232" xr:uid="{00000000-0005-0000-0000-0000A09B0000}"/>
    <cellStyle name="SAPBEXundefined 2 5 7" xfId="35125" xr:uid="{00000000-0005-0000-0000-0000A19B0000}"/>
    <cellStyle name="SAPBEXundefined 2 5 8" xfId="42162" xr:uid="{00000000-0005-0000-0000-0000A29B0000}"/>
    <cellStyle name="SAPBEXundefined 2 5 9" xfId="50871" xr:uid="{00000000-0005-0000-0000-0000A39B0000}"/>
    <cellStyle name="SAPBEXundefined 2 6" xfId="1553" xr:uid="{00000000-0005-0000-0000-0000A49B0000}"/>
    <cellStyle name="SAPBEXundefined 2 6 2" xfId="12212" xr:uid="{00000000-0005-0000-0000-0000A59B0000}"/>
    <cellStyle name="SAPBEXundefined 2 6 2 2" xfId="19671" xr:uid="{00000000-0005-0000-0000-0000A69B0000}"/>
    <cellStyle name="SAPBEXundefined 2 6 2 3" xfId="26294" xr:uid="{00000000-0005-0000-0000-0000A79B0000}"/>
    <cellStyle name="SAPBEXundefined 2 6 2 4" xfId="38826" xr:uid="{00000000-0005-0000-0000-0000A89B0000}"/>
    <cellStyle name="SAPBEXundefined 2 6 2 5" xfId="45744" xr:uid="{00000000-0005-0000-0000-0000A99B0000}"/>
    <cellStyle name="SAPBEXundefined 2 6 2 6" xfId="50164" xr:uid="{00000000-0005-0000-0000-0000AA9B0000}"/>
    <cellStyle name="SAPBEXundefined 2 6 3" xfId="11105" xr:uid="{00000000-0005-0000-0000-0000AB9B0000}"/>
    <cellStyle name="SAPBEXundefined 2 6 4" xfId="18757" xr:uid="{00000000-0005-0000-0000-0000AC9B0000}"/>
    <cellStyle name="SAPBEXundefined 2 6 5" xfId="35162" xr:uid="{00000000-0005-0000-0000-0000AD9B0000}"/>
    <cellStyle name="SAPBEXundefined 2 6 6" xfId="42198" xr:uid="{00000000-0005-0000-0000-0000AE9B0000}"/>
    <cellStyle name="SAPBEXundefined 2 6 7" xfId="52516" xr:uid="{00000000-0005-0000-0000-0000AF9B0000}"/>
    <cellStyle name="SAPBEXundefined 2 7" xfId="1980" xr:uid="{00000000-0005-0000-0000-0000B09B0000}"/>
    <cellStyle name="SAPBEXundefined 2 7 2" xfId="12332" xr:uid="{00000000-0005-0000-0000-0000B19B0000}"/>
    <cellStyle name="SAPBEXundefined 2 7 2 2" xfId="19791" xr:uid="{00000000-0005-0000-0000-0000B29B0000}"/>
    <cellStyle name="SAPBEXundefined 2 7 2 3" xfId="26414" xr:uid="{00000000-0005-0000-0000-0000B39B0000}"/>
    <cellStyle name="SAPBEXundefined 2 7 2 4" xfId="39390" xr:uid="{00000000-0005-0000-0000-0000B49B0000}"/>
    <cellStyle name="SAPBEXundefined 2 7 2 5" xfId="46308" xr:uid="{00000000-0005-0000-0000-0000B59B0000}"/>
    <cellStyle name="SAPBEXundefined 2 7 2 6" xfId="48716" xr:uid="{00000000-0005-0000-0000-0000B69B0000}"/>
    <cellStyle name="SAPBEXundefined 2 7 3" xfId="11402" xr:uid="{00000000-0005-0000-0000-0000B79B0000}"/>
    <cellStyle name="SAPBEXundefined 2 7 4" xfId="18935" xr:uid="{00000000-0005-0000-0000-0000B89B0000}"/>
    <cellStyle name="SAPBEXundefined 2 7 5" xfId="35756" xr:uid="{00000000-0005-0000-0000-0000B99B0000}"/>
    <cellStyle name="SAPBEXundefined 2 7 6" xfId="42762" xr:uid="{00000000-0005-0000-0000-0000BA9B0000}"/>
    <cellStyle name="SAPBEXundefined 2 7 7" xfId="54081" xr:uid="{00000000-0005-0000-0000-0000BB9B0000}"/>
    <cellStyle name="SAPBEXundefined 2 8" xfId="2192" xr:uid="{00000000-0005-0000-0000-0000BC9B0000}"/>
    <cellStyle name="SAPBEXundefined 2 8 2" xfId="12456" xr:uid="{00000000-0005-0000-0000-0000BD9B0000}"/>
    <cellStyle name="SAPBEXundefined 2 8 2 2" xfId="19912" xr:uid="{00000000-0005-0000-0000-0000BE9B0000}"/>
    <cellStyle name="SAPBEXundefined 2 8 2 3" xfId="26534" xr:uid="{00000000-0005-0000-0000-0000BF9B0000}"/>
    <cellStyle name="SAPBEXundefined 2 8 2 4" xfId="40416" xr:uid="{00000000-0005-0000-0000-0000C09B0000}"/>
    <cellStyle name="SAPBEXundefined 2 8 2 5" xfId="47334" xr:uid="{00000000-0005-0000-0000-0000C19B0000}"/>
    <cellStyle name="SAPBEXundefined 2 8 2 6" xfId="48005" xr:uid="{00000000-0005-0000-0000-0000C29B0000}"/>
    <cellStyle name="SAPBEXundefined 2 8 3" xfId="10388" xr:uid="{00000000-0005-0000-0000-0000C39B0000}"/>
    <cellStyle name="SAPBEXundefined 2 8 4" xfId="13147" xr:uid="{00000000-0005-0000-0000-0000C49B0000}"/>
    <cellStyle name="SAPBEXundefined 2 8 5" xfId="17071" xr:uid="{00000000-0005-0000-0000-0000C59B0000}"/>
    <cellStyle name="SAPBEXundefined 2 8 6" xfId="36832" xr:uid="{00000000-0005-0000-0000-0000C69B0000}"/>
    <cellStyle name="SAPBEXundefined 2 8 7" xfId="43788" xr:uid="{00000000-0005-0000-0000-0000C79B0000}"/>
    <cellStyle name="SAPBEXundefined 2 8 8" xfId="52886" xr:uid="{00000000-0005-0000-0000-0000C89B0000}"/>
    <cellStyle name="SAPBEXundefined 2 9" xfId="2346" xr:uid="{00000000-0005-0000-0000-0000C99B0000}"/>
    <cellStyle name="SAPBEXundefined 2 9 2" xfId="12599" xr:uid="{00000000-0005-0000-0000-0000CA9B0000}"/>
    <cellStyle name="SAPBEXundefined 2 9 3" xfId="20036" xr:uid="{00000000-0005-0000-0000-0000CB9B0000}"/>
    <cellStyle name="SAPBEXundefined 2 9 4" xfId="26654" xr:uid="{00000000-0005-0000-0000-0000CC9B0000}"/>
    <cellStyle name="SAPBEXundefined 2 9 5" xfId="37086" xr:uid="{00000000-0005-0000-0000-0000CD9B0000}"/>
    <cellStyle name="SAPBEXundefined 2 9 6" xfId="44032" xr:uid="{00000000-0005-0000-0000-0000CE9B0000}"/>
    <cellStyle name="SAPBEXundefined 2 9 7" xfId="52494" xr:uid="{00000000-0005-0000-0000-0000CF9B0000}"/>
    <cellStyle name="SAPBEXundefined 20" xfId="5650" xr:uid="{00000000-0005-0000-0000-0000D09B0000}"/>
    <cellStyle name="SAPBEXundefined 20 2" xfId="15505" xr:uid="{00000000-0005-0000-0000-0000D19B0000}"/>
    <cellStyle name="SAPBEXundefined 20 3" xfId="22537" xr:uid="{00000000-0005-0000-0000-0000D29B0000}"/>
    <cellStyle name="SAPBEXundefined 20 4" xfId="28998" xr:uid="{00000000-0005-0000-0000-0000D39B0000}"/>
    <cellStyle name="SAPBEXundefined 21" xfId="6284" xr:uid="{00000000-0005-0000-0000-0000D49B0000}"/>
    <cellStyle name="SAPBEXundefined 21 2" xfId="16129" xr:uid="{00000000-0005-0000-0000-0000D59B0000}"/>
    <cellStyle name="SAPBEXundefined 21 3" xfId="23138" xr:uid="{00000000-0005-0000-0000-0000D69B0000}"/>
    <cellStyle name="SAPBEXundefined 21 4" xfId="29592" xr:uid="{00000000-0005-0000-0000-0000D79B0000}"/>
    <cellStyle name="SAPBEXundefined 22" xfId="5855" xr:uid="{00000000-0005-0000-0000-0000D89B0000}"/>
    <cellStyle name="SAPBEXundefined 22 2" xfId="15708" xr:uid="{00000000-0005-0000-0000-0000D99B0000}"/>
    <cellStyle name="SAPBEXundefined 22 3" xfId="22733" xr:uid="{00000000-0005-0000-0000-0000DA9B0000}"/>
    <cellStyle name="SAPBEXundefined 22 4" xfId="29194" xr:uid="{00000000-0005-0000-0000-0000DB9B0000}"/>
    <cellStyle name="SAPBEXundefined 23" xfId="8207" xr:uid="{00000000-0005-0000-0000-0000DC9B0000}"/>
    <cellStyle name="SAPBEXundefined 23 2" xfId="17991" xr:uid="{00000000-0005-0000-0000-0000DD9B0000}"/>
    <cellStyle name="SAPBEXundefined 23 3" xfId="24935" xr:uid="{00000000-0005-0000-0000-0000DE9B0000}"/>
    <cellStyle name="SAPBEXundefined 23 4" xfId="31354" xr:uid="{00000000-0005-0000-0000-0000DF9B0000}"/>
    <cellStyle name="SAPBEXundefined 24" xfId="7748" xr:uid="{00000000-0005-0000-0000-0000E09B0000}"/>
    <cellStyle name="SAPBEXundefined 24 2" xfId="17533" xr:uid="{00000000-0005-0000-0000-0000E19B0000}"/>
    <cellStyle name="SAPBEXundefined 24 3" xfId="24490" xr:uid="{00000000-0005-0000-0000-0000E29B0000}"/>
    <cellStyle name="SAPBEXundefined 24 4" xfId="30916" xr:uid="{00000000-0005-0000-0000-0000E39B0000}"/>
    <cellStyle name="SAPBEXundefined 25" xfId="9134" xr:uid="{00000000-0005-0000-0000-0000E49B0000}"/>
    <cellStyle name="SAPBEXundefined 26" xfId="14007" xr:uid="{00000000-0005-0000-0000-0000E59B0000}"/>
    <cellStyle name="SAPBEXundefined 27" xfId="53562" xr:uid="{00000000-0005-0000-0000-0000E69B0000}"/>
    <cellStyle name="SAPBEXundefined 3" xfId="528" xr:uid="{00000000-0005-0000-0000-0000E79B0000}"/>
    <cellStyle name="SAPBEXundefined 3 10" xfId="2513" xr:uid="{00000000-0005-0000-0000-0000E89B0000}"/>
    <cellStyle name="SAPBEXundefined 3 10 2" xfId="12752" xr:uid="{00000000-0005-0000-0000-0000E99B0000}"/>
    <cellStyle name="SAPBEXundefined 3 10 3" xfId="20161" xr:uid="{00000000-0005-0000-0000-0000EA9B0000}"/>
    <cellStyle name="SAPBEXundefined 3 10 4" xfId="26775" xr:uid="{00000000-0005-0000-0000-0000EB9B0000}"/>
    <cellStyle name="SAPBEXundefined 3 11" xfId="3519" xr:uid="{00000000-0005-0000-0000-0000EC9B0000}"/>
    <cellStyle name="SAPBEXundefined 3 11 2" xfId="13468" xr:uid="{00000000-0005-0000-0000-0000ED9B0000}"/>
    <cellStyle name="SAPBEXundefined 3 11 3" xfId="20637" xr:uid="{00000000-0005-0000-0000-0000EE9B0000}"/>
    <cellStyle name="SAPBEXundefined 3 11 4" xfId="27144" xr:uid="{00000000-0005-0000-0000-0000EF9B0000}"/>
    <cellStyle name="SAPBEXundefined 3 12" xfId="3688" xr:uid="{00000000-0005-0000-0000-0000F09B0000}"/>
    <cellStyle name="SAPBEXundefined 3 12 2" xfId="13613" xr:uid="{00000000-0005-0000-0000-0000F19B0000}"/>
    <cellStyle name="SAPBEXundefined 3 12 3" xfId="20774" xr:uid="{00000000-0005-0000-0000-0000F29B0000}"/>
    <cellStyle name="SAPBEXundefined 3 12 4" xfId="27273" xr:uid="{00000000-0005-0000-0000-0000F39B0000}"/>
    <cellStyle name="SAPBEXundefined 3 13" xfId="4428" xr:uid="{00000000-0005-0000-0000-0000F49B0000}"/>
    <cellStyle name="SAPBEXundefined 3 13 2" xfId="14290" xr:uid="{00000000-0005-0000-0000-0000F59B0000}"/>
    <cellStyle name="SAPBEXundefined 3 13 3" xfId="21350" xr:uid="{00000000-0005-0000-0000-0000F69B0000}"/>
    <cellStyle name="SAPBEXundefined 3 13 4" xfId="27824" xr:uid="{00000000-0005-0000-0000-0000F79B0000}"/>
    <cellStyle name="SAPBEXundefined 3 14" xfId="4249" xr:uid="{00000000-0005-0000-0000-0000F89B0000}"/>
    <cellStyle name="SAPBEXundefined 3 14 2" xfId="14112" xr:uid="{00000000-0005-0000-0000-0000F99B0000}"/>
    <cellStyle name="SAPBEXundefined 3 14 3" xfId="21174" xr:uid="{00000000-0005-0000-0000-0000FA9B0000}"/>
    <cellStyle name="SAPBEXundefined 3 14 4" xfId="27648" xr:uid="{00000000-0005-0000-0000-0000FB9B0000}"/>
    <cellStyle name="SAPBEXundefined 3 15" xfId="5394" xr:uid="{00000000-0005-0000-0000-0000FC9B0000}"/>
    <cellStyle name="SAPBEXundefined 3 15 2" xfId="15251" xr:uid="{00000000-0005-0000-0000-0000FD9B0000}"/>
    <cellStyle name="SAPBEXundefined 3 15 3" xfId="22292" xr:uid="{00000000-0005-0000-0000-0000FE9B0000}"/>
    <cellStyle name="SAPBEXundefined 3 15 4" xfId="28754" xr:uid="{00000000-0005-0000-0000-0000FF9B0000}"/>
    <cellStyle name="SAPBEXundefined 3 16" xfId="4509" xr:uid="{00000000-0005-0000-0000-0000009C0000}"/>
    <cellStyle name="SAPBEXundefined 3 16 2" xfId="14371" xr:uid="{00000000-0005-0000-0000-0000019C0000}"/>
    <cellStyle name="SAPBEXundefined 3 16 3" xfId="21427" xr:uid="{00000000-0005-0000-0000-0000029C0000}"/>
    <cellStyle name="SAPBEXundefined 3 16 4" xfId="27901" xr:uid="{00000000-0005-0000-0000-0000039C0000}"/>
    <cellStyle name="SAPBEXundefined 3 17" xfId="5780" xr:uid="{00000000-0005-0000-0000-0000049C0000}"/>
    <cellStyle name="SAPBEXundefined 3 17 2" xfId="15634" xr:uid="{00000000-0005-0000-0000-0000059C0000}"/>
    <cellStyle name="SAPBEXundefined 3 17 3" xfId="22662" xr:uid="{00000000-0005-0000-0000-0000069C0000}"/>
    <cellStyle name="SAPBEXundefined 3 17 4" xfId="29123" xr:uid="{00000000-0005-0000-0000-0000079C0000}"/>
    <cellStyle name="SAPBEXundefined 3 18" xfId="5701" xr:uid="{00000000-0005-0000-0000-0000089C0000}"/>
    <cellStyle name="SAPBEXundefined 3 18 2" xfId="15556" xr:uid="{00000000-0005-0000-0000-0000099C0000}"/>
    <cellStyle name="SAPBEXundefined 3 18 3" xfId="22584" xr:uid="{00000000-0005-0000-0000-00000A9C0000}"/>
    <cellStyle name="SAPBEXundefined 3 18 4" xfId="29045" xr:uid="{00000000-0005-0000-0000-00000B9C0000}"/>
    <cellStyle name="SAPBEXundefined 3 19" xfId="6546" xr:uid="{00000000-0005-0000-0000-00000C9C0000}"/>
    <cellStyle name="SAPBEXundefined 3 19 2" xfId="16389" xr:uid="{00000000-0005-0000-0000-00000D9C0000}"/>
    <cellStyle name="SAPBEXundefined 3 19 3" xfId="23396" xr:uid="{00000000-0005-0000-0000-00000E9C0000}"/>
    <cellStyle name="SAPBEXundefined 3 19 4" xfId="29846" xr:uid="{00000000-0005-0000-0000-00000F9C0000}"/>
    <cellStyle name="SAPBEXundefined 3 2" xfId="705" xr:uid="{00000000-0005-0000-0000-0000109C0000}"/>
    <cellStyle name="SAPBEXundefined 3 2 10" xfId="5449" xr:uid="{00000000-0005-0000-0000-0000119C0000}"/>
    <cellStyle name="SAPBEXundefined 3 2 10 2" xfId="15306" xr:uid="{00000000-0005-0000-0000-0000129C0000}"/>
    <cellStyle name="SAPBEXundefined 3 2 10 2 2" xfId="38624" xr:uid="{00000000-0005-0000-0000-0000139C0000}"/>
    <cellStyle name="SAPBEXundefined 3 2 10 2 3" xfId="45542" xr:uid="{00000000-0005-0000-0000-0000149C0000}"/>
    <cellStyle name="SAPBEXundefined 3 2 10 2 4" xfId="50030" xr:uid="{00000000-0005-0000-0000-0000159C0000}"/>
    <cellStyle name="SAPBEXundefined 3 2 10 3" xfId="22346" xr:uid="{00000000-0005-0000-0000-0000169C0000}"/>
    <cellStyle name="SAPBEXundefined 3 2 10 4" xfId="28808" xr:uid="{00000000-0005-0000-0000-0000179C0000}"/>
    <cellStyle name="SAPBEXundefined 3 2 10 5" xfId="34958" xr:uid="{00000000-0005-0000-0000-0000189C0000}"/>
    <cellStyle name="SAPBEXundefined 3 2 10 6" xfId="41996" xr:uid="{00000000-0005-0000-0000-0000199C0000}"/>
    <cellStyle name="SAPBEXundefined 3 2 10 7" xfId="51131" xr:uid="{00000000-0005-0000-0000-00001A9C0000}"/>
    <cellStyle name="SAPBEXundefined 3 2 11" xfId="6705" xr:uid="{00000000-0005-0000-0000-00001B9C0000}"/>
    <cellStyle name="SAPBEXundefined 3 2 11 2" xfId="16548" xr:uid="{00000000-0005-0000-0000-00001C9C0000}"/>
    <cellStyle name="SAPBEXundefined 3 2 11 2 2" xfId="39075" xr:uid="{00000000-0005-0000-0000-00001D9C0000}"/>
    <cellStyle name="SAPBEXundefined 3 2 11 2 3" xfId="45993" xr:uid="{00000000-0005-0000-0000-00001E9C0000}"/>
    <cellStyle name="SAPBEXundefined 3 2 11 2 4" xfId="49595" xr:uid="{00000000-0005-0000-0000-00001F9C0000}"/>
    <cellStyle name="SAPBEXundefined 3 2 11 3" xfId="23551" xr:uid="{00000000-0005-0000-0000-0000209C0000}"/>
    <cellStyle name="SAPBEXundefined 3 2 11 4" xfId="29999" xr:uid="{00000000-0005-0000-0000-0000219C0000}"/>
    <cellStyle name="SAPBEXundefined 3 2 11 5" xfId="35412" xr:uid="{00000000-0005-0000-0000-0000229C0000}"/>
    <cellStyle name="SAPBEXundefined 3 2 11 6" xfId="42447" xr:uid="{00000000-0005-0000-0000-0000239C0000}"/>
    <cellStyle name="SAPBEXundefined 3 2 11 7" xfId="53158" xr:uid="{00000000-0005-0000-0000-0000249C0000}"/>
    <cellStyle name="SAPBEXundefined 3 2 12" xfId="6964" xr:uid="{00000000-0005-0000-0000-0000259C0000}"/>
    <cellStyle name="SAPBEXundefined 3 2 12 2" xfId="16754" xr:uid="{00000000-0005-0000-0000-0000269C0000}"/>
    <cellStyle name="SAPBEXundefined 3 2 12 2 2" xfId="38845" xr:uid="{00000000-0005-0000-0000-0000279C0000}"/>
    <cellStyle name="SAPBEXundefined 3 2 12 2 3" xfId="45763" xr:uid="{00000000-0005-0000-0000-0000289C0000}"/>
    <cellStyle name="SAPBEXundefined 3 2 12 2 4" xfId="48473" xr:uid="{00000000-0005-0000-0000-0000299C0000}"/>
    <cellStyle name="SAPBEXundefined 3 2 12 3" xfId="23722" xr:uid="{00000000-0005-0000-0000-00002A9C0000}"/>
    <cellStyle name="SAPBEXundefined 3 2 12 4" xfId="30158" xr:uid="{00000000-0005-0000-0000-00002B9C0000}"/>
    <cellStyle name="SAPBEXundefined 3 2 12 5" xfId="35181" xr:uid="{00000000-0005-0000-0000-00002C9C0000}"/>
    <cellStyle name="SAPBEXundefined 3 2 12 6" xfId="42217" xr:uid="{00000000-0005-0000-0000-00002D9C0000}"/>
    <cellStyle name="SAPBEXundefined 3 2 12 7" xfId="50359" xr:uid="{00000000-0005-0000-0000-00002E9C0000}"/>
    <cellStyle name="SAPBEXundefined 3 2 13" xfId="5989" xr:uid="{00000000-0005-0000-0000-00002F9C0000}"/>
    <cellStyle name="SAPBEXundefined 3 2 13 2" xfId="15840" xr:uid="{00000000-0005-0000-0000-0000309C0000}"/>
    <cellStyle name="SAPBEXundefined 3 2 13 2 2" xfId="39955" xr:uid="{00000000-0005-0000-0000-0000319C0000}"/>
    <cellStyle name="SAPBEXundefined 3 2 13 2 3" xfId="46873" xr:uid="{00000000-0005-0000-0000-0000329C0000}"/>
    <cellStyle name="SAPBEXundefined 3 2 13 2 4" xfId="48820" xr:uid="{00000000-0005-0000-0000-0000339C0000}"/>
    <cellStyle name="SAPBEXundefined 3 2 13 3" xfId="22862" xr:uid="{00000000-0005-0000-0000-0000349C0000}"/>
    <cellStyle name="SAPBEXundefined 3 2 13 4" xfId="29323" xr:uid="{00000000-0005-0000-0000-0000359C0000}"/>
    <cellStyle name="SAPBEXundefined 3 2 13 5" xfId="36344" xr:uid="{00000000-0005-0000-0000-0000369C0000}"/>
    <cellStyle name="SAPBEXundefined 3 2 13 6" xfId="43327" xr:uid="{00000000-0005-0000-0000-0000379C0000}"/>
    <cellStyle name="SAPBEXundefined 3 2 13 7" xfId="54527" xr:uid="{00000000-0005-0000-0000-0000389C0000}"/>
    <cellStyle name="SAPBEXundefined 3 2 14" xfId="7030" xr:uid="{00000000-0005-0000-0000-0000399C0000}"/>
    <cellStyle name="SAPBEXundefined 3 2 14 2" xfId="16820" xr:uid="{00000000-0005-0000-0000-00003A9C0000}"/>
    <cellStyle name="SAPBEXundefined 3 2 14 2 2" xfId="40071" xr:uid="{00000000-0005-0000-0000-00003B9C0000}"/>
    <cellStyle name="SAPBEXundefined 3 2 14 2 3" xfId="46989" xr:uid="{00000000-0005-0000-0000-00003C9C0000}"/>
    <cellStyle name="SAPBEXundefined 3 2 14 2 4" xfId="49301" xr:uid="{00000000-0005-0000-0000-00003D9C0000}"/>
    <cellStyle name="SAPBEXundefined 3 2 14 3" xfId="23787" xr:uid="{00000000-0005-0000-0000-00003E9C0000}"/>
    <cellStyle name="SAPBEXundefined 3 2 14 4" xfId="30223" xr:uid="{00000000-0005-0000-0000-00003F9C0000}"/>
    <cellStyle name="SAPBEXundefined 3 2 14 5" xfId="36486" xr:uid="{00000000-0005-0000-0000-0000409C0000}"/>
    <cellStyle name="SAPBEXundefined 3 2 14 6" xfId="43443" xr:uid="{00000000-0005-0000-0000-0000419C0000}"/>
    <cellStyle name="SAPBEXundefined 3 2 14 7" xfId="51696" xr:uid="{00000000-0005-0000-0000-0000429C0000}"/>
    <cellStyle name="SAPBEXundefined 3 2 15" xfId="5693" xr:uid="{00000000-0005-0000-0000-0000439C0000}"/>
    <cellStyle name="SAPBEXundefined 3 2 15 2" xfId="15548" xr:uid="{00000000-0005-0000-0000-0000449C0000}"/>
    <cellStyle name="SAPBEXundefined 3 2 15 2 2" xfId="39519" xr:uid="{00000000-0005-0000-0000-0000459C0000}"/>
    <cellStyle name="SAPBEXundefined 3 2 15 2 3" xfId="46437" xr:uid="{00000000-0005-0000-0000-0000469C0000}"/>
    <cellStyle name="SAPBEXundefined 3 2 15 2 4" xfId="48752" xr:uid="{00000000-0005-0000-0000-0000479C0000}"/>
    <cellStyle name="SAPBEXundefined 3 2 15 3" xfId="22577" xr:uid="{00000000-0005-0000-0000-0000489C0000}"/>
    <cellStyle name="SAPBEXundefined 3 2 15 4" xfId="29038" xr:uid="{00000000-0005-0000-0000-0000499C0000}"/>
    <cellStyle name="SAPBEXundefined 3 2 15 5" xfId="35890" xr:uid="{00000000-0005-0000-0000-00004A9C0000}"/>
    <cellStyle name="SAPBEXundefined 3 2 15 6" xfId="42891" xr:uid="{00000000-0005-0000-0000-00004B9C0000}"/>
    <cellStyle name="SAPBEXundefined 3 2 15 7" xfId="50953" xr:uid="{00000000-0005-0000-0000-00004C9C0000}"/>
    <cellStyle name="SAPBEXundefined 3 2 16" xfId="6648" xr:uid="{00000000-0005-0000-0000-00004D9C0000}"/>
    <cellStyle name="SAPBEXundefined 3 2 16 2" xfId="16491" xr:uid="{00000000-0005-0000-0000-00004E9C0000}"/>
    <cellStyle name="SAPBEXundefined 3 2 16 2 2" xfId="39761" xr:uid="{00000000-0005-0000-0000-00004F9C0000}"/>
    <cellStyle name="SAPBEXundefined 3 2 16 2 3" xfId="46679" xr:uid="{00000000-0005-0000-0000-0000509C0000}"/>
    <cellStyle name="SAPBEXundefined 3 2 16 2 4" xfId="50087" xr:uid="{00000000-0005-0000-0000-0000519C0000}"/>
    <cellStyle name="SAPBEXundefined 3 2 16 3" xfId="23495" xr:uid="{00000000-0005-0000-0000-0000529C0000}"/>
    <cellStyle name="SAPBEXundefined 3 2 16 4" xfId="29944" xr:uid="{00000000-0005-0000-0000-0000539C0000}"/>
    <cellStyle name="SAPBEXundefined 3 2 16 5" xfId="36139" xr:uid="{00000000-0005-0000-0000-0000549C0000}"/>
    <cellStyle name="SAPBEXundefined 3 2 16 6" xfId="43133" xr:uid="{00000000-0005-0000-0000-0000559C0000}"/>
    <cellStyle name="SAPBEXundefined 3 2 16 7" xfId="54199" xr:uid="{00000000-0005-0000-0000-0000569C0000}"/>
    <cellStyle name="SAPBEXundefined 3 2 17" xfId="7301" xr:uid="{00000000-0005-0000-0000-0000579C0000}"/>
    <cellStyle name="SAPBEXundefined 3 2 17 2" xfId="17087" xr:uid="{00000000-0005-0000-0000-0000589C0000}"/>
    <cellStyle name="SAPBEXundefined 3 2 17 2 2" xfId="40101" xr:uid="{00000000-0005-0000-0000-0000599C0000}"/>
    <cellStyle name="SAPBEXundefined 3 2 17 2 3" xfId="47019" xr:uid="{00000000-0005-0000-0000-00005A9C0000}"/>
    <cellStyle name="SAPBEXundefined 3 2 17 2 4" xfId="49674" xr:uid="{00000000-0005-0000-0000-00005B9C0000}"/>
    <cellStyle name="SAPBEXundefined 3 2 17 3" xfId="24049" xr:uid="{00000000-0005-0000-0000-00005C9C0000}"/>
    <cellStyle name="SAPBEXundefined 3 2 17 4" xfId="30479" xr:uid="{00000000-0005-0000-0000-00005D9C0000}"/>
    <cellStyle name="SAPBEXundefined 3 2 17 5" xfId="36516" xr:uid="{00000000-0005-0000-0000-00005E9C0000}"/>
    <cellStyle name="SAPBEXundefined 3 2 17 6" xfId="43473" xr:uid="{00000000-0005-0000-0000-00005F9C0000}"/>
    <cellStyle name="SAPBEXundefined 3 2 17 7" xfId="54008" xr:uid="{00000000-0005-0000-0000-0000609C0000}"/>
    <cellStyle name="SAPBEXundefined 3 2 18" xfId="6933" xr:uid="{00000000-0005-0000-0000-0000619C0000}"/>
    <cellStyle name="SAPBEXundefined 3 2 18 2" xfId="16723" xr:uid="{00000000-0005-0000-0000-0000629C0000}"/>
    <cellStyle name="SAPBEXundefined 3 2 18 2 2" xfId="39222" xr:uid="{00000000-0005-0000-0000-0000639C0000}"/>
    <cellStyle name="SAPBEXundefined 3 2 18 2 3" xfId="46140" xr:uid="{00000000-0005-0000-0000-0000649C0000}"/>
    <cellStyle name="SAPBEXundefined 3 2 18 2 4" xfId="48896" xr:uid="{00000000-0005-0000-0000-0000659C0000}"/>
    <cellStyle name="SAPBEXundefined 3 2 18 3" xfId="23691" xr:uid="{00000000-0005-0000-0000-0000669C0000}"/>
    <cellStyle name="SAPBEXundefined 3 2 18 4" xfId="30127" xr:uid="{00000000-0005-0000-0000-0000679C0000}"/>
    <cellStyle name="SAPBEXundefined 3 2 18 5" xfId="35586" xr:uid="{00000000-0005-0000-0000-0000689C0000}"/>
    <cellStyle name="SAPBEXundefined 3 2 18 6" xfId="42594" xr:uid="{00000000-0005-0000-0000-0000699C0000}"/>
    <cellStyle name="SAPBEXundefined 3 2 18 7" xfId="54015" xr:uid="{00000000-0005-0000-0000-00006A9C0000}"/>
    <cellStyle name="SAPBEXundefined 3 2 19" xfId="5860" xr:uid="{00000000-0005-0000-0000-00006B9C0000}"/>
    <cellStyle name="SAPBEXundefined 3 2 19 2" xfId="15713" xr:uid="{00000000-0005-0000-0000-00006C9C0000}"/>
    <cellStyle name="SAPBEXundefined 3 2 19 2 2" xfId="40210" xr:uid="{00000000-0005-0000-0000-00006D9C0000}"/>
    <cellStyle name="SAPBEXundefined 3 2 19 2 3" xfId="47128" xr:uid="{00000000-0005-0000-0000-00006E9C0000}"/>
    <cellStyle name="SAPBEXundefined 3 2 19 2 4" xfId="49769" xr:uid="{00000000-0005-0000-0000-00006F9C0000}"/>
    <cellStyle name="SAPBEXundefined 3 2 19 3" xfId="22738" xr:uid="{00000000-0005-0000-0000-0000709C0000}"/>
    <cellStyle name="SAPBEXundefined 3 2 19 4" xfId="29199" xr:uid="{00000000-0005-0000-0000-0000719C0000}"/>
    <cellStyle name="SAPBEXundefined 3 2 19 5" xfId="36625" xr:uid="{00000000-0005-0000-0000-0000729C0000}"/>
    <cellStyle name="SAPBEXundefined 3 2 19 6" xfId="43582" xr:uid="{00000000-0005-0000-0000-0000739C0000}"/>
    <cellStyle name="SAPBEXundefined 3 2 19 7" xfId="51899" xr:uid="{00000000-0005-0000-0000-0000749C0000}"/>
    <cellStyle name="SAPBEXundefined 3 2 2" xfId="2699" xr:uid="{00000000-0005-0000-0000-0000759C0000}"/>
    <cellStyle name="SAPBEXundefined 3 2 2 2" xfId="12932" xr:uid="{00000000-0005-0000-0000-0000769C0000}"/>
    <cellStyle name="SAPBEXundefined 3 2 2 2 2" xfId="20335" xr:uid="{00000000-0005-0000-0000-0000779C0000}"/>
    <cellStyle name="SAPBEXundefined 3 2 2 2 3" xfId="26945" xr:uid="{00000000-0005-0000-0000-0000789C0000}"/>
    <cellStyle name="SAPBEXundefined 3 2 2 2 4" xfId="37293" xr:uid="{00000000-0005-0000-0000-0000799C0000}"/>
    <cellStyle name="SAPBEXundefined 3 2 2 2 5" xfId="44239" xr:uid="{00000000-0005-0000-0000-00007A9C0000}"/>
    <cellStyle name="SAPBEXundefined 3 2 2 2 6" xfId="51814" xr:uid="{00000000-0005-0000-0000-00007B9C0000}"/>
    <cellStyle name="SAPBEXundefined 3 2 2 3" xfId="10524" xr:uid="{00000000-0005-0000-0000-00007C9C0000}"/>
    <cellStyle name="SAPBEXundefined 3 2 2 4" xfId="17864" xr:uid="{00000000-0005-0000-0000-00007D9C0000}"/>
    <cellStyle name="SAPBEXundefined 3 2 2 5" xfId="18813" xr:uid="{00000000-0005-0000-0000-00007E9C0000}"/>
    <cellStyle name="SAPBEXundefined 3 2 2 6" xfId="33545" xr:uid="{00000000-0005-0000-0000-00007F9C0000}"/>
    <cellStyle name="SAPBEXundefined 3 2 2 7" xfId="40681" xr:uid="{00000000-0005-0000-0000-0000809C0000}"/>
    <cellStyle name="SAPBEXundefined 3 2 2 8" xfId="51910" xr:uid="{00000000-0005-0000-0000-0000819C0000}"/>
    <cellStyle name="SAPBEXundefined 3 2 20" xfId="6497" xr:uid="{00000000-0005-0000-0000-0000829C0000}"/>
    <cellStyle name="SAPBEXundefined 3 2 20 2" xfId="16340" xr:uid="{00000000-0005-0000-0000-0000839C0000}"/>
    <cellStyle name="SAPBEXundefined 3 2 20 2 2" xfId="40178" xr:uid="{00000000-0005-0000-0000-0000849C0000}"/>
    <cellStyle name="SAPBEXundefined 3 2 20 2 3" xfId="47096" xr:uid="{00000000-0005-0000-0000-0000859C0000}"/>
    <cellStyle name="SAPBEXundefined 3 2 20 2 4" xfId="47509" xr:uid="{00000000-0005-0000-0000-0000869C0000}"/>
    <cellStyle name="SAPBEXundefined 3 2 20 3" xfId="23347" xr:uid="{00000000-0005-0000-0000-0000879C0000}"/>
    <cellStyle name="SAPBEXundefined 3 2 20 4" xfId="29798" xr:uid="{00000000-0005-0000-0000-0000889C0000}"/>
    <cellStyle name="SAPBEXundefined 3 2 20 5" xfId="36593" xr:uid="{00000000-0005-0000-0000-0000899C0000}"/>
    <cellStyle name="SAPBEXundefined 3 2 20 6" xfId="43550" xr:uid="{00000000-0005-0000-0000-00008A9C0000}"/>
    <cellStyle name="SAPBEXundefined 3 2 20 7" xfId="53596" xr:uid="{00000000-0005-0000-0000-00008B9C0000}"/>
    <cellStyle name="SAPBEXundefined 3 2 21" xfId="7549" xr:uid="{00000000-0005-0000-0000-00008C9C0000}"/>
    <cellStyle name="SAPBEXundefined 3 2 21 2" xfId="17334" xr:uid="{00000000-0005-0000-0000-00008D9C0000}"/>
    <cellStyle name="SAPBEXundefined 3 2 21 2 2" xfId="40526" xr:uid="{00000000-0005-0000-0000-00008E9C0000}"/>
    <cellStyle name="SAPBEXundefined 3 2 21 2 3" xfId="47444" xr:uid="{00000000-0005-0000-0000-00008F9C0000}"/>
    <cellStyle name="SAPBEXundefined 3 2 21 2 4" xfId="47549" xr:uid="{00000000-0005-0000-0000-0000909C0000}"/>
    <cellStyle name="SAPBEXundefined 3 2 21 3" xfId="24296" xr:uid="{00000000-0005-0000-0000-0000919C0000}"/>
    <cellStyle name="SAPBEXundefined 3 2 21 4" xfId="30724" xr:uid="{00000000-0005-0000-0000-0000929C0000}"/>
    <cellStyle name="SAPBEXundefined 3 2 21 5" xfId="36942" xr:uid="{00000000-0005-0000-0000-0000939C0000}"/>
    <cellStyle name="SAPBEXundefined 3 2 21 6" xfId="43898" xr:uid="{00000000-0005-0000-0000-0000949C0000}"/>
    <cellStyle name="SAPBEXundefined 3 2 21 7" xfId="52688" xr:uid="{00000000-0005-0000-0000-0000959C0000}"/>
    <cellStyle name="SAPBEXundefined 3 2 22" xfId="7613" xr:uid="{00000000-0005-0000-0000-0000969C0000}"/>
    <cellStyle name="SAPBEXundefined 3 2 22 2" xfId="17398" xr:uid="{00000000-0005-0000-0000-0000979C0000}"/>
    <cellStyle name="SAPBEXundefined 3 2 22 3" xfId="24358" xr:uid="{00000000-0005-0000-0000-0000989C0000}"/>
    <cellStyle name="SAPBEXundefined 3 2 22 4" xfId="30786" xr:uid="{00000000-0005-0000-0000-0000999C0000}"/>
    <cellStyle name="SAPBEXundefined 3 2 22 5" xfId="37196" xr:uid="{00000000-0005-0000-0000-00009A9C0000}"/>
    <cellStyle name="SAPBEXundefined 3 2 22 6" xfId="44142" xr:uid="{00000000-0005-0000-0000-00009B9C0000}"/>
    <cellStyle name="SAPBEXundefined 3 2 22 7" xfId="49055" xr:uid="{00000000-0005-0000-0000-00009C9C0000}"/>
    <cellStyle name="SAPBEXundefined 3 2 23" xfId="8533" xr:uid="{00000000-0005-0000-0000-00009D9C0000}"/>
    <cellStyle name="SAPBEXundefined 3 2 23 2" xfId="18317" xr:uid="{00000000-0005-0000-0000-00009E9C0000}"/>
    <cellStyle name="SAPBEXundefined 3 2 23 3" xfId="25253" xr:uid="{00000000-0005-0000-0000-00009F9C0000}"/>
    <cellStyle name="SAPBEXundefined 3 2 23 4" xfId="31666" xr:uid="{00000000-0005-0000-0000-0000A09C0000}"/>
    <cellStyle name="SAPBEXundefined 3 2 24" xfId="7693" xr:uid="{00000000-0005-0000-0000-0000A19C0000}"/>
    <cellStyle name="SAPBEXundefined 3 2 24 2" xfId="17478" xr:uid="{00000000-0005-0000-0000-0000A29C0000}"/>
    <cellStyle name="SAPBEXundefined 3 2 24 3" xfId="24435" xr:uid="{00000000-0005-0000-0000-0000A39C0000}"/>
    <cellStyle name="SAPBEXundefined 3 2 24 4" xfId="30861" xr:uid="{00000000-0005-0000-0000-0000A49C0000}"/>
    <cellStyle name="SAPBEXundefined 3 2 25" xfId="8032" xr:uid="{00000000-0005-0000-0000-0000A59C0000}"/>
    <cellStyle name="SAPBEXundefined 3 2 25 2" xfId="17816" xr:uid="{00000000-0005-0000-0000-0000A69C0000}"/>
    <cellStyle name="SAPBEXundefined 3 2 25 3" xfId="24764" xr:uid="{00000000-0005-0000-0000-0000A79C0000}"/>
    <cellStyle name="SAPBEXundefined 3 2 25 4" xfId="31185" xr:uid="{00000000-0005-0000-0000-0000A89C0000}"/>
    <cellStyle name="SAPBEXundefined 3 2 26" xfId="7780" xr:uid="{00000000-0005-0000-0000-0000A99C0000}"/>
    <cellStyle name="SAPBEXundefined 3 2 26 2" xfId="17565" xr:uid="{00000000-0005-0000-0000-0000AA9C0000}"/>
    <cellStyle name="SAPBEXundefined 3 2 26 3" xfId="24521" xr:uid="{00000000-0005-0000-0000-0000AB9C0000}"/>
    <cellStyle name="SAPBEXundefined 3 2 26 4" xfId="30947" xr:uid="{00000000-0005-0000-0000-0000AC9C0000}"/>
    <cellStyle name="SAPBEXundefined 3 2 27" xfId="7827" xr:uid="{00000000-0005-0000-0000-0000AD9C0000}"/>
    <cellStyle name="SAPBEXundefined 3 2 27 2" xfId="17612" xr:uid="{00000000-0005-0000-0000-0000AE9C0000}"/>
    <cellStyle name="SAPBEXundefined 3 2 27 3" xfId="24566" xr:uid="{00000000-0005-0000-0000-0000AF9C0000}"/>
    <cellStyle name="SAPBEXundefined 3 2 27 4" xfId="30990" xr:uid="{00000000-0005-0000-0000-0000B09C0000}"/>
    <cellStyle name="SAPBEXundefined 3 2 28" xfId="8623" xr:uid="{00000000-0005-0000-0000-0000B19C0000}"/>
    <cellStyle name="SAPBEXundefined 3 2 28 2" xfId="18407" xr:uid="{00000000-0005-0000-0000-0000B29C0000}"/>
    <cellStyle name="SAPBEXundefined 3 2 28 3" xfId="25342" xr:uid="{00000000-0005-0000-0000-0000B39C0000}"/>
    <cellStyle name="SAPBEXundefined 3 2 28 4" xfId="31755" xr:uid="{00000000-0005-0000-0000-0000B49C0000}"/>
    <cellStyle name="SAPBEXundefined 3 2 29" xfId="8831" xr:uid="{00000000-0005-0000-0000-0000B59C0000}"/>
    <cellStyle name="SAPBEXundefined 3 2 29 2" xfId="18614" xr:uid="{00000000-0005-0000-0000-0000B69C0000}"/>
    <cellStyle name="SAPBEXundefined 3 2 29 3" xfId="25542" xr:uid="{00000000-0005-0000-0000-0000B79C0000}"/>
    <cellStyle name="SAPBEXundefined 3 2 29 4" xfId="31952" xr:uid="{00000000-0005-0000-0000-0000B89C0000}"/>
    <cellStyle name="SAPBEXundefined 3 2 3" xfId="3899" xr:uid="{00000000-0005-0000-0000-0000B99C0000}"/>
    <cellStyle name="SAPBEXundefined 3 2 3 2" xfId="13786" xr:uid="{00000000-0005-0000-0000-0000BA9C0000}"/>
    <cellStyle name="SAPBEXundefined 3 2 3 2 2" xfId="38146" xr:uid="{00000000-0005-0000-0000-0000BB9C0000}"/>
    <cellStyle name="SAPBEXundefined 3 2 3 2 3" xfId="45070" xr:uid="{00000000-0005-0000-0000-0000BC9C0000}"/>
    <cellStyle name="SAPBEXundefined 3 2 3 2 4" xfId="54583" xr:uid="{00000000-0005-0000-0000-0000BD9C0000}"/>
    <cellStyle name="SAPBEXundefined 3 2 3 3" xfId="20895" xr:uid="{00000000-0005-0000-0000-0000BE9C0000}"/>
    <cellStyle name="SAPBEXundefined 3 2 3 4" xfId="27391" xr:uid="{00000000-0005-0000-0000-0000BF9C0000}"/>
    <cellStyle name="SAPBEXundefined 3 2 3 5" xfId="34480" xr:uid="{00000000-0005-0000-0000-0000C09C0000}"/>
    <cellStyle name="SAPBEXundefined 3 2 3 6" xfId="41524" xr:uid="{00000000-0005-0000-0000-0000C19C0000}"/>
    <cellStyle name="SAPBEXundefined 3 2 3 7" xfId="50456" xr:uid="{00000000-0005-0000-0000-0000C29C0000}"/>
    <cellStyle name="SAPBEXundefined 3 2 30" xfId="11724" xr:uid="{00000000-0005-0000-0000-0000C39C0000}"/>
    <cellStyle name="SAPBEXundefined 3 2 30 2" xfId="19183" xr:uid="{00000000-0005-0000-0000-0000C49C0000}"/>
    <cellStyle name="SAPBEXundefined 3 2 30 3" xfId="25815" xr:uid="{00000000-0005-0000-0000-0000C59C0000}"/>
    <cellStyle name="SAPBEXundefined 3 2 31" xfId="9457" xr:uid="{00000000-0005-0000-0000-0000C69C0000}"/>
    <cellStyle name="SAPBEXundefined 3 2 32" xfId="13060" xr:uid="{00000000-0005-0000-0000-0000C79C0000}"/>
    <cellStyle name="SAPBEXundefined 3 2 33" xfId="32243" xr:uid="{00000000-0005-0000-0000-0000C89C0000}"/>
    <cellStyle name="SAPBEXundefined 3 2 34" xfId="32085" xr:uid="{00000000-0005-0000-0000-0000C99C0000}"/>
    <cellStyle name="SAPBEXundefined 3 2 35" xfId="49122" xr:uid="{00000000-0005-0000-0000-0000CA9C0000}"/>
    <cellStyle name="SAPBEXundefined 3 2 4" xfId="4078" xr:uid="{00000000-0005-0000-0000-0000CB9C0000}"/>
    <cellStyle name="SAPBEXundefined 3 2 4 2" xfId="13965" xr:uid="{00000000-0005-0000-0000-0000CC9C0000}"/>
    <cellStyle name="SAPBEXundefined 3 2 4 2 2" xfId="37331" xr:uid="{00000000-0005-0000-0000-0000CD9C0000}"/>
    <cellStyle name="SAPBEXundefined 3 2 4 2 3" xfId="44277" xr:uid="{00000000-0005-0000-0000-0000CE9C0000}"/>
    <cellStyle name="SAPBEXundefined 3 2 4 2 4" xfId="52708" xr:uid="{00000000-0005-0000-0000-0000CF9C0000}"/>
    <cellStyle name="SAPBEXundefined 3 2 4 3" xfId="21061" xr:uid="{00000000-0005-0000-0000-0000D09C0000}"/>
    <cellStyle name="SAPBEXundefined 3 2 4 4" xfId="27552" xr:uid="{00000000-0005-0000-0000-0000D19C0000}"/>
    <cellStyle name="SAPBEXundefined 3 2 4 5" xfId="33585" xr:uid="{00000000-0005-0000-0000-0000D29C0000}"/>
    <cellStyle name="SAPBEXundefined 3 2 4 6" xfId="40721" xr:uid="{00000000-0005-0000-0000-0000D39C0000}"/>
    <cellStyle name="SAPBEXundefined 3 2 4 7" xfId="54559" xr:uid="{00000000-0005-0000-0000-0000D49C0000}"/>
    <cellStyle name="SAPBEXundefined 3 2 5" xfId="5071" xr:uid="{00000000-0005-0000-0000-0000D59C0000}"/>
    <cellStyle name="SAPBEXundefined 3 2 5 2" xfId="14928" xr:uid="{00000000-0005-0000-0000-0000D69C0000}"/>
    <cellStyle name="SAPBEXundefined 3 2 5 2 2" xfId="38189" xr:uid="{00000000-0005-0000-0000-0000D79C0000}"/>
    <cellStyle name="SAPBEXundefined 3 2 5 2 3" xfId="45111" xr:uid="{00000000-0005-0000-0000-0000D89C0000}"/>
    <cellStyle name="SAPBEXundefined 3 2 5 2 4" xfId="49567" xr:uid="{00000000-0005-0000-0000-0000D99C0000}"/>
    <cellStyle name="SAPBEXundefined 3 2 5 3" xfId="21973" xr:uid="{00000000-0005-0000-0000-0000DA9C0000}"/>
    <cellStyle name="SAPBEXundefined 3 2 5 4" xfId="28436" xr:uid="{00000000-0005-0000-0000-0000DB9C0000}"/>
    <cellStyle name="SAPBEXundefined 3 2 5 5" xfId="34523" xr:uid="{00000000-0005-0000-0000-0000DC9C0000}"/>
    <cellStyle name="SAPBEXundefined 3 2 5 6" xfId="41565" xr:uid="{00000000-0005-0000-0000-0000DD9C0000}"/>
    <cellStyle name="SAPBEXundefined 3 2 5 7" xfId="51425" xr:uid="{00000000-0005-0000-0000-0000DE9C0000}"/>
    <cellStyle name="SAPBEXundefined 3 2 6" xfId="5201" xr:uid="{00000000-0005-0000-0000-0000DF9C0000}"/>
    <cellStyle name="SAPBEXundefined 3 2 6 2" xfId="15058" xr:uid="{00000000-0005-0000-0000-0000E09C0000}"/>
    <cellStyle name="SAPBEXundefined 3 2 6 2 2" xfId="38290" xr:uid="{00000000-0005-0000-0000-0000E19C0000}"/>
    <cellStyle name="SAPBEXundefined 3 2 6 2 3" xfId="45208" xr:uid="{00000000-0005-0000-0000-0000E29C0000}"/>
    <cellStyle name="SAPBEXundefined 3 2 6 2 4" xfId="47913" xr:uid="{00000000-0005-0000-0000-0000E39C0000}"/>
    <cellStyle name="SAPBEXundefined 3 2 6 3" xfId="22100" xr:uid="{00000000-0005-0000-0000-0000E49C0000}"/>
    <cellStyle name="SAPBEXundefined 3 2 6 4" xfId="28563" xr:uid="{00000000-0005-0000-0000-0000E59C0000}"/>
    <cellStyle name="SAPBEXundefined 3 2 6 5" xfId="34624" xr:uid="{00000000-0005-0000-0000-0000E69C0000}"/>
    <cellStyle name="SAPBEXundefined 3 2 6 6" xfId="41662" xr:uid="{00000000-0005-0000-0000-0000E79C0000}"/>
    <cellStyle name="SAPBEXundefined 3 2 6 7" xfId="52523" xr:uid="{00000000-0005-0000-0000-0000E89C0000}"/>
    <cellStyle name="SAPBEXundefined 3 2 7" xfId="4644" xr:uid="{00000000-0005-0000-0000-0000E99C0000}"/>
    <cellStyle name="SAPBEXundefined 3 2 7 2" xfId="14506" xr:uid="{00000000-0005-0000-0000-0000EA9C0000}"/>
    <cellStyle name="SAPBEXundefined 3 2 7 2 2" xfId="38084" xr:uid="{00000000-0005-0000-0000-0000EB9C0000}"/>
    <cellStyle name="SAPBEXundefined 3 2 7 2 3" xfId="45010" xr:uid="{00000000-0005-0000-0000-0000EC9C0000}"/>
    <cellStyle name="SAPBEXundefined 3 2 7 2 4" xfId="49409" xr:uid="{00000000-0005-0000-0000-0000ED9C0000}"/>
    <cellStyle name="SAPBEXundefined 3 2 7 3" xfId="21558" xr:uid="{00000000-0005-0000-0000-0000EE9C0000}"/>
    <cellStyle name="SAPBEXundefined 3 2 7 4" xfId="28028" xr:uid="{00000000-0005-0000-0000-0000EF9C0000}"/>
    <cellStyle name="SAPBEXundefined 3 2 7 5" xfId="34419" xr:uid="{00000000-0005-0000-0000-0000F09C0000}"/>
    <cellStyle name="SAPBEXundefined 3 2 7 6" xfId="41464" xr:uid="{00000000-0005-0000-0000-0000F19C0000}"/>
    <cellStyle name="SAPBEXundefined 3 2 7 7" xfId="53616" xr:uid="{00000000-0005-0000-0000-0000F29C0000}"/>
    <cellStyle name="SAPBEXundefined 3 2 8" xfId="4707" xr:uid="{00000000-0005-0000-0000-0000F39C0000}"/>
    <cellStyle name="SAPBEXundefined 3 2 8 2" xfId="14569" xr:uid="{00000000-0005-0000-0000-0000F49C0000}"/>
    <cellStyle name="SAPBEXundefined 3 2 8 2 2" xfId="38423" xr:uid="{00000000-0005-0000-0000-0000F59C0000}"/>
    <cellStyle name="SAPBEXundefined 3 2 8 2 3" xfId="45341" xr:uid="{00000000-0005-0000-0000-0000F69C0000}"/>
    <cellStyle name="SAPBEXundefined 3 2 8 2 4" xfId="50244" xr:uid="{00000000-0005-0000-0000-0000F79C0000}"/>
    <cellStyle name="SAPBEXundefined 3 2 8 3" xfId="21620" xr:uid="{00000000-0005-0000-0000-0000F89C0000}"/>
    <cellStyle name="SAPBEXundefined 3 2 8 4" xfId="28090" xr:uid="{00000000-0005-0000-0000-0000F99C0000}"/>
    <cellStyle name="SAPBEXundefined 3 2 8 5" xfId="34757" xr:uid="{00000000-0005-0000-0000-0000FA9C0000}"/>
    <cellStyle name="SAPBEXundefined 3 2 8 6" xfId="41795" xr:uid="{00000000-0005-0000-0000-0000FB9C0000}"/>
    <cellStyle name="SAPBEXundefined 3 2 8 7" xfId="50428" xr:uid="{00000000-0005-0000-0000-0000FC9C0000}"/>
    <cellStyle name="SAPBEXundefined 3 2 9" xfId="5229" xr:uid="{00000000-0005-0000-0000-0000FD9C0000}"/>
    <cellStyle name="SAPBEXundefined 3 2 9 2" xfId="15086" xr:uid="{00000000-0005-0000-0000-0000FE9C0000}"/>
    <cellStyle name="SAPBEXundefined 3 2 9 2 2" xfId="38498" xr:uid="{00000000-0005-0000-0000-0000FF9C0000}"/>
    <cellStyle name="SAPBEXundefined 3 2 9 2 3" xfId="45416" xr:uid="{00000000-0005-0000-0000-0000009D0000}"/>
    <cellStyle name="SAPBEXundefined 3 2 9 2 4" xfId="48204" xr:uid="{00000000-0005-0000-0000-0000019D0000}"/>
    <cellStyle name="SAPBEXundefined 3 2 9 3" xfId="22128" xr:uid="{00000000-0005-0000-0000-0000029D0000}"/>
    <cellStyle name="SAPBEXundefined 3 2 9 4" xfId="28591" xr:uid="{00000000-0005-0000-0000-0000039D0000}"/>
    <cellStyle name="SAPBEXundefined 3 2 9 5" xfId="34832" xr:uid="{00000000-0005-0000-0000-0000049D0000}"/>
    <cellStyle name="SAPBEXundefined 3 2 9 6" xfId="41870" xr:uid="{00000000-0005-0000-0000-0000059D0000}"/>
    <cellStyle name="SAPBEXundefined 3 2 9 7" xfId="54158" xr:uid="{00000000-0005-0000-0000-0000069D0000}"/>
    <cellStyle name="SAPBEXundefined 3 20" xfId="8547" xr:uid="{00000000-0005-0000-0000-0000079D0000}"/>
    <cellStyle name="SAPBEXundefined 3 20 2" xfId="18331" xr:uid="{00000000-0005-0000-0000-0000089D0000}"/>
    <cellStyle name="SAPBEXundefined 3 20 3" xfId="25267" xr:uid="{00000000-0005-0000-0000-0000099D0000}"/>
    <cellStyle name="SAPBEXundefined 3 20 4" xfId="31680" xr:uid="{00000000-0005-0000-0000-00000A9D0000}"/>
    <cellStyle name="SAPBEXundefined 3 21" xfId="8342" xr:uid="{00000000-0005-0000-0000-00000B9D0000}"/>
    <cellStyle name="SAPBEXundefined 3 21 2" xfId="18126" xr:uid="{00000000-0005-0000-0000-00000C9D0000}"/>
    <cellStyle name="SAPBEXundefined 3 21 3" xfId="25066" xr:uid="{00000000-0005-0000-0000-00000D9D0000}"/>
    <cellStyle name="SAPBEXundefined 3 21 4" xfId="31482" xr:uid="{00000000-0005-0000-0000-00000E9D0000}"/>
    <cellStyle name="SAPBEXundefined 3 22" xfId="11612" xr:uid="{00000000-0005-0000-0000-00000F9D0000}"/>
    <cellStyle name="SAPBEXundefined 3 22 2" xfId="19071" xr:uid="{00000000-0005-0000-0000-0000109D0000}"/>
    <cellStyle name="SAPBEXundefined 3 22 3" xfId="25703" xr:uid="{00000000-0005-0000-0000-0000119D0000}"/>
    <cellStyle name="SAPBEXundefined 3 23" xfId="9327" xr:uid="{00000000-0005-0000-0000-0000129D0000}"/>
    <cellStyle name="SAPBEXundefined 3 24" xfId="11265" xr:uid="{00000000-0005-0000-0000-0000139D0000}"/>
    <cellStyle name="SAPBEXundefined 3 25" xfId="52911" xr:uid="{00000000-0005-0000-0000-0000149D0000}"/>
    <cellStyle name="SAPBEXundefined 3 3" xfId="965" xr:uid="{00000000-0005-0000-0000-0000159D0000}"/>
    <cellStyle name="SAPBEXundefined 3 3 2" xfId="2766" xr:uid="{00000000-0005-0000-0000-0000169D0000}"/>
    <cellStyle name="SAPBEXundefined 3 3 2 2" xfId="12994" xr:uid="{00000000-0005-0000-0000-0000179D0000}"/>
    <cellStyle name="SAPBEXundefined 3 3 2 2 2" xfId="20391" xr:uid="{00000000-0005-0000-0000-0000189D0000}"/>
    <cellStyle name="SAPBEXundefined 3 3 2 2 3" xfId="26998" xr:uid="{00000000-0005-0000-0000-0000199D0000}"/>
    <cellStyle name="SAPBEXundefined 3 3 2 3" xfId="10671" xr:uid="{00000000-0005-0000-0000-00001A9D0000}"/>
    <cellStyle name="SAPBEXundefined 3 3 2 4" xfId="9149" xr:uid="{00000000-0005-0000-0000-00001B9D0000}"/>
    <cellStyle name="SAPBEXundefined 3 3 2 5" xfId="24396" xr:uid="{00000000-0005-0000-0000-00001C9D0000}"/>
    <cellStyle name="SAPBEXundefined 3 3 2 6" xfId="37647" xr:uid="{00000000-0005-0000-0000-00001D9D0000}"/>
    <cellStyle name="SAPBEXundefined 3 3 2 7" xfId="44591" xr:uid="{00000000-0005-0000-0000-00001E9D0000}"/>
    <cellStyle name="SAPBEXundefined 3 3 2 8" xfId="54443" xr:uid="{00000000-0005-0000-0000-00001F9D0000}"/>
    <cellStyle name="SAPBEXundefined 3 3 3" xfId="11844" xr:uid="{00000000-0005-0000-0000-0000209D0000}"/>
    <cellStyle name="SAPBEXundefined 3 3 3 2" xfId="19303" xr:uid="{00000000-0005-0000-0000-0000219D0000}"/>
    <cellStyle name="SAPBEXundefined 3 3 3 3" xfId="25935" xr:uid="{00000000-0005-0000-0000-0000229D0000}"/>
    <cellStyle name="SAPBEXundefined 3 3 4" xfId="9665" xr:uid="{00000000-0005-0000-0000-0000239D0000}"/>
    <cellStyle name="SAPBEXundefined 3 3 5" xfId="9154" xr:uid="{00000000-0005-0000-0000-0000249D0000}"/>
    <cellStyle name="SAPBEXundefined 3 3 6" xfId="33906" xr:uid="{00000000-0005-0000-0000-0000259D0000}"/>
    <cellStyle name="SAPBEXundefined 3 3 7" xfId="41040" xr:uid="{00000000-0005-0000-0000-0000269D0000}"/>
    <cellStyle name="SAPBEXundefined 3 3 8" xfId="51877" xr:uid="{00000000-0005-0000-0000-0000279D0000}"/>
    <cellStyle name="SAPBEXundefined 3 4" xfId="1240" xr:uid="{00000000-0005-0000-0000-0000289D0000}"/>
    <cellStyle name="SAPBEXundefined 3 4 2" xfId="10869" xr:uid="{00000000-0005-0000-0000-0000299D0000}"/>
    <cellStyle name="SAPBEXundefined 3 4 2 2" xfId="9207" xr:uid="{00000000-0005-0000-0000-00002A9D0000}"/>
    <cellStyle name="SAPBEXundefined 3 4 2 3" xfId="37498" xr:uid="{00000000-0005-0000-0000-00002B9D0000}"/>
    <cellStyle name="SAPBEXundefined 3 4 2 4" xfId="44443" xr:uid="{00000000-0005-0000-0000-00002C9D0000}"/>
    <cellStyle name="SAPBEXundefined 3 4 2 5" xfId="50971" xr:uid="{00000000-0005-0000-0000-00002D9D0000}"/>
    <cellStyle name="SAPBEXundefined 3 4 3" xfId="12019" xr:uid="{00000000-0005-0000-0000-00002E9D0000}"/>
    <cellStyle name="SAPBEXundefined 3 4 3 2" xfId="19478" xr:uid="{00000000-0005-0000-0000-00002F9D0000}"/>
    <cellStyle name="SAPBEXundefined 3 4 3 3" xfId="26105" xr:uid="{00000000-0005-0000-0000-0000309D0000}"/>
    <cellStyle name="SAPBEXundefined 3 4 4" xfId="9908" xr:uid="{00000000-0005-0000-0000-0000319D0000}"/>
    <cellStyle name="SAPBEXundefined 3 4 5" xfId="12629" xr:uid="{00000000-0005-0000-0000-0000329D0000}"/>
    <cellStyle name="SAPBEXundefined 3 4 6" xfId="33757" xr:uid="{00000000-0005-0000-0000-0000339D0000}"/>
    <cellStyle name="SAPBEXundefined 3 4 7" xfId="40892" xr:uid="{00000000-0005-0000-0000-0000349D0000}"/>
    <cellStyle name="SAPBEXundefined 3 4 8" xfId="54174" xr:uid="{00000000-0005-0000-0000-0000359D0000}"/>
    <cellStyle name="SAPBEXundefined 3 5" xfId="1113" xr:uid="{00000000-0005-0000-0000-0000369D0000}"/>
    <cellStyle name="SAPBEXundefined 3 5 2" xfId="10110" xr:uid="{00000000-0005-0000-0000-0000379D0000}"/>
    <cellStyle name="SAPBEXundefined 3 5 2 2" xfId="14563" xr:uid="{00000000-0005-0000-0000-0000389D0000}"/>
    <cellStyle name="SAPBEXundefined 3 5 2 3" xfId="38791" xr:uid="{00000000-0005-0000-0000-0000399D0000}"/>
    <cellStyle name="SAPBEXundefined 3 5 2 4" xfId="45709" xr:uid="{00000000-0005-0000-0000-00003A9D0000}"/>
    <cellStyle name="SAPBEXundefined 3 5 2 5" xfId="51522" xr:uid="{00000000-0005-0000-0000-00003B9D0000}"/>
    <cellStyle name="SAPBEXundefined 3 5 3" xfId="10744" xr:uid="{00000000-0005-0000-0000-00003C9D0000}"/>
    <cellStyle name="SAPBEXundefined 3 5 3 2" xfId="9244" xr:uid="{00000000-0005-0000-0000-00003D9D0000}"/>
    <cellStyle name="SAPBEXundefined 3 5 4" xfId="11899" xr:uid="{00000000-0005-0000-0000-00003E9D0000}"/>
    <cellStyle name="SAPBEXundefined 3 5 4 2" xfId="19358" xr:uid="{00000000-0005-0000-0000-00003F9D0000}"/>
    <cellStyle name="SAPBEXundefined 3 5 4 3" xfId="25987" xr:uid="{00000000-0005-0000-0000-0000409D0000}"/>
    <cellStyle name="SAPBEXundefined 3 5 5" xfId="9781" xr:uid="{00000000-0005-0000-0000-0000419D0000}"/>
    <cellStyle name="SAPBEXundefined 3 5 6" xfId="13112" xr:uid="{00000000-0005-0000-0000-0000429D0000}"/>
    <cellStyle name="SAPBEXundefined 3 5 7" xfId="35126" xr:uid="{00000000-0005-0000-0000-0000439D0000}"/>
    <cellStyle name="SAPBEXundefined 3 5 8" xfId="42163" xr:uid="{00000000-0005-0000-0000-0000449D0000}"/>
    <cellStyle name="SAPBEXundefined 3 5 9" xfId="53242" xr:uid="{00000000-0005-0000-0000-0000459D0000}"/>
    <cellStyle name="SAPBEXundefined 3 6" xfId="1554" xr:uid="{00000000-0005-0000-0000-0000469D0000}"/>
    <cellStyle name="SAPBEXundefined 3 6 2" xfId="12213" xr:uid="{00000000-0005-0000-0000-0000479D0000}"/>
    <cellStyle name="SAPBEXundefined 3 6 2 2" xfId="19672" xr:uid="{00000000-0005-0000-0000-0000489D0000}"/>
    <cellStyle name="SAPBEXundefined 3 6 2 3" xfId="26295" xr:uid="{00000000-0005-0000-0000-0000499D0000}"/>
    <cellStyle name="SAPBEXundefined 3 6 2 4" xfId="38880" xr:uid="{00000000-0005-0000-0000-00004A9D0000}"/>
    <cellStyle name="SAPBEXundefined 3 6 2 5" xfId="45798" xr:uid="{00000000-0005-0000-0000-00004B9D0000}"/>
    <cellStyle name="SAPBEXundefined 3 6 2 6" xfId="49230" xr:uid="{00000000-0005-0000-0000-00004C9D0000}"/>
    <cellStyle name="SAPBEXundefined 3 6 3" xfId="11106" xr:uid="{00000000-0005-0000-0000-00004D9D0000}"/>
    <cellStyle name="SAPBEXundefined 3 6 4" xfId="18758" xr:uid="{00000000-0005-0000-0000-00004E9D0000}"/>
    <cellStyle name="SAPBEXundefined 3 6 5" xfId="35216" xr:uid="{00000000-0005-0000-0000-00004F9D0000}"/>
    <cellStyle name="SAPBEXundefined 3 6 6" xfId="42252" xr:uid="{00000000-0005-0000-0000-0000509D0000}"/>
    <cellStyle name="SAPBEXundefined 3 6 7" xfId="47840" xr:uid="{00000000-0005-0000-0000-0000519D0000}"/>
    <cellStyle name="SAPBEXundefined 3 7" xfId="1981" xr:uid="{00000000-0005-0000-0000-0000529D0000}"/>
    <cellStyle name="SAPBEXundefined 3 7 2" xfId="12333" xr:uid="{00000000-0005-0000-0000-0000539D0000}"/>
    <cellStyle name="SAPBEXundefined 3 7 2 2" xfId="19792" xr:uid="{00000000-0005-0000-0000-0000549D0000}"/>
    <cellStyle name="SAPBEXundefined 3 7 2 3" xfId="26415" xr:uid="{00000000-0005-0000-0000-0000559D0000}"/>
    <cellStyle name="SAPBEXundefined 3 7 2 4" xfId="39391" xr:uid="{00000000-0005-0000-0000-0000569D0000}"/>
    <cellStyle name="SAPBEXundefined 3 7 2 5" xfId="46309" xr:uid="{00000000-0005-0000-0000-0000579D0000}"/>
    <cellStyle name="SAPBEXundefined 3 7 2 6" xfId="48153" xr:uid="{00000000-0005-0000-0000-0000589D0000}"/>
    <cellStyle name="SAPBEXundefined 3 7 3" xfId="11403" xr:uid="{00000000-0005-0000-0000-0000599D0000}"/>
    <cellStyle name="SAPBEXundefined 3 7 4" xfId="18936" xr:uid="{00000000-0005-0000-0000-00005A9D0000}"/>
    <cellStyle name="SAPBEXundefined 3 7 5" xfId="35757" xr:uid="{00000000-0005-0000-0000-00005B9D0000}"/>
    <cellStyle name="SAPBEXundefined 3 7 6" xfId="42763" xr:uid="{00000000-0005-0000-0000-00005C9D0000}"/>
    <cellStyle name="SAPBEXundefined 3 7 7" xfId="51920" xr:uid="{00000000-0005-0000-0000-00005D9D0000}"/>
    <cellStyle name="SAPBEXundefined 3 8" xfId="2193" xr:uid="{00000000-0005-0000-0000-00005E9D0000}"/>
    <cellStyle name="SAPBEXundefined 3 8 2" xfId="12457" xr:uid="{00000000-0005-0000-0000-00005F9D0000}"/>
    <cellStyle name="SAPBEXundefined 3 8 2 2" xfId="19913" xr:uid="{00000000-0005-0000-0000-0000609D0000}"/>
    <cellStyle name="SAPBEXundefined 3 8 2 3" xfId="26535" xr:uid="{00000000-0005-0000-0000-0000619D0000}"/>
    <cellStyle name="SAPBEXundefined 3 8 2 4" xfId="40417" xr:uid="{00000000-0005-0000-0000-0000629D0000}"/>
    <cellStyle name="SAPBEXundefined 3 8 2 5" xfId="47335" xr:uid="{00000000-0005-0000-0000-0000639D0000}"/>
    <cellStyle name="SAPBEXundefined 3 8 2 6" xfId="47951" xr:uid="{00000000-0005-0000-0000-0000649D0000}"/>
    <cellStyle name="SAPBEXundefined 3 8 3" xfId="10389" xr:uid="{00000000-0005-0000-0000-0000659D0000}"/>
    <cellStyle name="SAPBEXundefined 3 8 4" xfId="13279" xr:uid="{00000000-0005-0000-0000-0000669D0000}"/>
    <cellStyle name="SAPBEXundefined 3 8 5" xfId="9073" xr:uid="{00000000-0005-0000-0000-0000679D0000}"/>
    <cellStyle name="SAPBEXundefined 3 8 6" xfId="36833" xr:uid="{00000000-0005-0000-0000-0000689D0000}"/>
    <cellStyle name="SAPBEXundefined 3 8 7" xfId="43789" xr:uid="{00000000-0005-0000-0000-0000699D0000}"/>
    <cellStyle name="SAPBEXundefined 3 8 8" xfId="50576" xr:uid="{00000000-0005-0000-0000-00006A9D0000}"/>
    <cellStyle name="SAPBEXundefined 3 9" xfId="2347" xr:uid="{00000000-0005-0000-0000-00006B9D0000}"/>
    <cellStyle name="SAPBEXundefined 3 9 2" xfId="12600" xr:uid="{00000000-0005-0000-0000-00006C9D0000}"/>
    <cellStyle name="SAPBEXundefined 3 9 3" xfId="20037" xr:uid="{00000000-0005-0000-0000-00006D9D0000}"/>
    <cellStyle name="SAPBEXundefined 3 9 4" xfId="26655" xr:uid="{00000000-0005-0000-0000-00006E9D0000}"/>
    <cellStyle name="SAPBEXundefined 3 9 5" xfId="37087" xr:uid="{00000000-0005-0000-0000-00006F9D0000}"/>
    <cellStyle name="SAPBEXundefined 3 9 6" xfId="44033" xr:uid="{00000000-0005-0000-0000-0000709D0000}"/>
    <cellStyle name="SAPBEXundefined 3 9 7" xfId="54450" xr:uid="{00000000-0005-0000-0000-0000719D0000}"/>
    <cellStyle name="SAPBEXundefined 4" xfId="383" xr:uid="{00000000-0005-0000-0000-0000729D0000}"/>
    <cellStyle name="SAPBEXundefined 4 10" xfId="5042" xr:uid="{00000000-0005-0000-0000-0000739D0000}"/>
    <cellStyle name="SAPBEXundefined 4 10 2" xfId="14899" xr:uid="{00000000-0005-0000-0000-0000749D0000}"/>
    <cellStyle name="SAPBEXundefined 4 10 2 2" xfId="38560" xr:uid="{00000000-0005-0000-0000-0000759D0000}"/>
    <cellStyle name="SAPBEXundefined 4 10 2 3" xfId="45478" xr:uid="{00000000-0005-0000-0000-0000769D0000}"/>
    <cellStyle name="SAPBEXundefined 4 10 2 4" xfId="47903" xr:uid="{00000000-0005-0000-0000-0000779D0000}"/>
    <cellStyle name="SAPBEXundefined 4 10 3" xfId="21944" xr:uid="{00000000-0005-0000-0000-0000789D0000}"/>
    <cellStyle name="SAPBEXundefined 4 10 4" xfId="28407" xr:uid="{00000000-0005-0000-0000-0000799D0000}"/>
    <cellStyle name="SAPBEXundefined 4 10 5" xfId="34894" xr:uid="{00000000-0005-0000-0000-00007A9D0000}"/>
    <cellStyle name="SAPBEXundefined 4 10 6" xfId="41932" xr:uid="{00000000-0005-0000-0000-00007B9D0000}"/>
    <cellStyle name="SAPBEXundefined 4 10 7" xfId="47844" xr:uid="{00000000-0005-0000-0000-00007C9D0000}"/>
    <cellStyle name="SAPBEXundefined 4 11" xfId="6595" xr:uid="{00000000-0005-0000-0000-00007D9D0000}"/>
    <cellStyle name="SAPBEXundefined 4 11 2" xfId="16438" xr:uid="{00000000-0005-0000-0000-00007E9D0000}"/>
    <cellStyle name="SAPBEXundefined 4 11 2 2" xfId="38999" xr:uid="{00000000-0005-0000-0000-00007F9D0000}"/>
    <cellStyle name="SAPBEXundefined 4 11 2 3" xfId="45917" xr:uid="{00000000-0005-0000-0000-0000809D0000}"/>
    <cellStyle name="SAPBEXundefined 4 11 2 4" xfId="52145" xr:uid="{00000000-0005-0000-0000-0000819D0000}"/>
    <cellStyle name="SAPBEXundefined 4 11 3" xfId="23442" xr:uid="{00000000-0005-0000-0000-0000829D0000}"/>
    <cellStyle name="SAPBEXundefined 4 11 4" xfId="29891" xr:uid="{00000000-0005-0000-0000-0000839D0000}"/>
    <cellStyle name="SAPBEXundefined 4 11 5" xfId="35336" xr:uid="{00000000-0005-0000-0000-0000849D0000}"/>
    <cellStyle name="SAPBEXundefined 4 11 6" xfId="42371" xr:uid="{00000000-0005-0000-0000-0000859D0000}"/>
    <cellStyle name="SAPBEXundefined 4 11 7" xfId="51299" xr:uid="{00000000-0005-0000-0000-0000869D0000}"/>
    <cellStyle name="SAPBEXundefined 4 12" xfId="5522" xr:uid="{00000000-0005-0000-0000-0000879D0000}"/>
    <cellStyle name="SAPBEXundefined 4 12 2" xfId="15378" xr:uid="{00000000-0005-0000-0000-0000889D0000}"/>
    <cellStyle name="SAPBEXundefined 4 12 2 2" xfId="38891" xr:uid="{00000000-0005-0000-0000-0000899D0000}"/>
    <cellStyle name="SAPBEXundefined 4 12 2 3" xfId="45809" xr:uid="{00000000-0005-0000-0000-00008A9D0000}"/>
    <cellStyle name="SAPBEXundefined 4 12 2 4" xfId="48647" xr:uid="{00000000-0005-0000-0000-00008B9D0000}"/>
    <cellStyle name="SAPBEXundefined 4 12 3" xfId="22414" xr:uid="{00000000-0005-0000-0000-00008C9D0000}"/>
    <cellStyle name="SAPBEXundefined 4 12 4" xfId="28876" xr:uid="{00000000-0005-0000-0000-00008D9D0000}"/>
    <cellStyle name="SAPBEXundefined 4 12 5" xfId="35227" xr:uid="{00000000-0005-0000-0000-00008E9D0000}"/>
    <cellStyle name="SAPBEXundefined 4 12 6" xfId="42263" xr:uid="{00000000-0005-0000-0000-00008F9D0000}"/>
    <cellStyle name="SAPBEXundefined 4 12 7" xfId="52822" xr:uid="{00000000-0005-0000-0000-0000909D0000}"/>
    <cellStyle name="SAPBEXundefined 4 13" xfId="6039" xr:uid="{00000000-0005-0000-0000-0000919D0000}"/>
    <cellStyle name="SAPBEXundefined 4 13 2" xfId="15889" xr:uid="{00000000-0005-0000-0000-0000929D0000}"/>
    <cellStyle name="SAPBEXundefined 4 13 2 2" xfId="39867" xr:uid="{00000000-0005-0000-0000-0000939D0000}"/>
    <cellStyle name="SAPBEXundefined 4 13 2 3" xfId="46785" xr:uid="{00000000-0005-0000-0000-0000949D0000}"/>
    <cellStyle name="SAPBEXundefined 4 13 2 4" xfId="49605" xr:uid="{00000000-0005-0000-0000-0000959D0000}"/>
    <cellStyle name="SAPBEXundefined 4 13 3" xfId="22910" xr:uid="{00000000-0005-0000-0000-0000969D0000}"/>
    <cellStyle name="SAPBEXundefined 4 13 4" xfId="29370" xr:uid="{00000000-0005-0000-0000-0000979D0000}"/>
    <cellStyle name="SAPBEXundefined 4 13 5" xfId="36252" xr:uid="{00000000-0005-0000-0000-0000989D0000}"/>
    <cellStyle name="SAPBEXundefined 4 13 6" xfId="43239" xr:uid="{00000000-0005-0000-0000-0000999D0000}"/>
    <cellStyle name="SAPBEXundefined 4 13 7" xfId="52059" xr:uid="{00000000-0005-0000-0000-00009A9D0000}"/>
    <cellStyle name="SAPBEXundefined 4 14" xfId="5551" xr:uid="{00000000-0005-0000-0000-00009B9D0000}"/>
    <cellStyle name="SAPBEXundefined 4 14 2" xfId="15407" xr:uid="{00000000-0005-0000-0000-00009C9D0000}"/>
    <cellStyle name="SAPBEXundefined 4 14 2 2" xfId="39189" xr:uid="{00000000-0005-0000-0000-00009D9D0000}"/>
    <cellStyle name="SAPBEXundefined 4 14 2 3" xfId="46107" xr:uid="{00000000-0005-0000-0000-00009E9D0000}"/>
    <cellStyle name="SAPBEXundefined 4 14 2 4" xfId="49849" xr:uid="{00000000-0005-0000-0000-00009F9D0000}"/>
    <cellStyle name="SAPBEXundefined 4 14 3" xfId="22442" xr:uid="{00000000-0005-0000-0000-0000A09D0000}"/>
    <cellStyle name="SAPBEXundefined 4 14 4" xfId="28904" xr:uid="{00000000-0005-0000-0000-0000A19D0000}"/>
    <cellStyle name="SAPBEXundefined 4 14 5" xfId="35553" xr:uid="{00000000-0005-0000-0000-0000A29D0000}"/>
    <cellStyle name="SAPBEXundefined 4 14 6" xfId="42561" xr:uid="{00000000-0005-0000-0000-0000A39D0000}"/>
    <cellStyle name="SAPBEXundefined 4 14 7" xfId="47688" xr:uid="{00000000-0005-0000-0000-0000A49D0000}"/>
    <cellStyle name="SAPBEXundefined 4 15" xfId="5566" xr:uid="{00000000-0005-0000-0000-0000A59D0000}"/>
    <cellStyle name="SAPBEXundefined 4 15 2" xfId="15422" xr:uid="{00000000-0005-0000-0000-0000A69D0000}"/>
    <cellStyle name="SAPBEXundefined 4 15 2 2" xfId="39321" xr:uid="{00000000-0005-0000-0000-0000A79D0000}"/>
    <cellStyle name="SAPBEXundefined 4 15 2 3" xfId="46239" xr:uid="{00000000-0005-0000-0000-0000A89D0000}"/>
    <cellStyle name="SAPBEXundefined 4 15 2 4" xfId="49732" xr:uid="{00000000-0005-0000-0000-0000A99D0000}"/>
    <cellStyle name="SAPBEXundefined 4 15 3" xfId="22457" xr:uid="{00000000-0005-0000-0000-0000AA9D0000}"/>
    <cellStyle name="SAPBEXundefined 4 15 4" xfId="28919" xr:uid="{00000000-0005-0000-0000-0000AB9D0000}"/>
    <cellStyle name="SAPBEXundefined 4 15 5" xfId="35687" xr:uid="{00000000-0005-0000-0000-0000AC9D0000}"/>
    <cellStyle name="SAPBEXundefined 4 15 6" xfId="42693" xr:uid="{00000000-0005-0000-0000-0000AD9D0000}"/>
    <cellStyle name="SAPBEXundefined 4 15 7" xfId="50845" xr:uid="{00000000-0005-0000-0000-0000AE9D0000}"/>
    <cellStyle name="SAPBEXundefined 4 16" xfId="7365" xr:uid="{00000000-0005-0000-0000-0000AF9D0000}"/>
    <cellStyle name="SAPBEXundefined 4 16 2" xfId="17151" xr:uid="{00000000-0005-0000-0000-0000B09D0000}"/>
    <cellStyle name="SAPBEXundefined 4 16 2 2" xfId="39657" xr:uid="{00000000-0005-0000-0000-0000B19D0000}"/>
    <cellStyle name="SAPBEXundefined 4 16 2 3" xfId="46575" xr:uid="{00000000-0005-0000-0000-0000B29D0000}"/>
    <cellStyle name="SAPBEXundefined 4 16 2 4" xfId="48717" xr:uid="{00000000-0005-0000-0000-0000B39D0000}"/>
    <cellStyle name="SAPBEXundefined 4 16 3" xfId="24113" xr:uid="{00000000-0005-0000-0000-0000B49D0000}"/>
    <cellStyle name="SAPBEXundefined 4 16 4" xfId="30541" xr:uid="{00000000-0005-0000-0000-0000B59D0000}"/>
    <cellStyle name="SAPBEXundefined 4 16 5" xfId="36030" xr:uid="{00000000-0005-0000-0000-0000B69D0000}"/>
    <cellStyle name="SAPBEXundefined 4 16 6" xfId="43029" xr:uid="{00000000-0005-0000-0000-0000B79D0000}"/>
    <cellStyle name="SAPBEXundefined 4 16 7" xfId="51580" xr:uid="{00000000-0005-0000-0000-0000B89D0000}"/>
    <cellStyle name="SAPBEXundefined 4 17" xfId="5682" xr:uid="{00000000-0005-0000-0000-0000B99D0000}"/>
    <cellStyle name="SAPBEXundefined 4 17 2" xfId="15537" xr:uid="{00000000-0005-0000-0000-0000BA9D0000}"/>
    <cellStyle name="SAPBEXundefined 4 17 2 2" xfId="39140" xr:uid="{00000000-0005-0000-0000-0000BB9D0000}"/>
    <cellStyle name="SAPBEXundefined 4 17 2 3" xfId="46058" xr:uid="{00000000-0005-0000-0000-0000BC9D0000}"/>
    <cellStyle name="SAPBEXundefined 4 17 2 4" xfId="48299" xr:uid="{00000000-0005-0000-0000-0000BD9D0000}"/>
    <cellStyle name="SAPBEXundefined 4 17 3" xfId="22567" xr:uid="{00000000-0005-0000-0000-0000BE9D0000}"/>
    <cellStyle name="SAPBEXundefined 4 17 4" xfId="29028" xr:uid="{00000000-0005-0000-0000-0000BF9D0000}"/>
    <cellStyle name="SAPBEXundefined 4 17 5" xfId="35504" xr:uid="{00000000-0005-0000-0000-0000C09D0000}"/>
    <cellStyle name="SAPBEXundefined 4 17 6" xfId="42512" xr:uid="{00000000-0005-0000-0000-0000C19D0000}"/>
    <cellStyle name="SAPBEXundefined 4 17 7" xfId="50321" xr:uid="{00000000-0005-0000-0000-0000C29D0000}"/>
    <cellStyle name="SAPBEXundefined 4 18" xfId="6276" xr:uid="{00000000-0005-0000-0000-0000C39D0000}"/>
    <cellStyle name="SAPBEXundefined 4 18 2" xfId="16121" xr:uid="{00000000-0005-0000-0000-0000C49D0000}"/>
    <cellStyle name="SAPBEXundefined 4 18 2 2" xfId="40285" xr:uid="{00000000-0005-0000-0000-0000C59D0000}"/>
    <cellStyle name="SAPBEXundefined 4 18 2 3" xfId="47203" xr:uid="{00000000-0005-0000-0000-0000C69D0000}"/>
    <cellStyle name="SAPBEXundefined 4 18 2 4" xfId="48166" xr:uid="{00000000-0005-0000-0000-0000C79D0000}"/>
    <cellStyle name="SAPBEXundefined 4 18 3" xfId="23131" xr:uid="{00000000-0005-0000-0000-0000C89D0000}"/>
    <cellStyle name="SAPBEXundefined 4 18 4" xfId="29585" xr:uid="{00000000-0005-0000-0000-0000C99D0000}"/>
    <cellStyle name="SAPBEXundefined 4 18 5" xfId="36700" xr:uid="{00000000-0005-0000-0000-0000CA9D0000}"/>
    <cellStyle name="SAPBEXundefined 4 18 6" xfId="43657" xr:uid="{00000000-0005-0000-0000-0000CB9D0000}"/>
    <cellStyle name="SAPBEXundefined 4 18 7" xfId="54426" xr:uid="{00000000-0005-0000-0000-0000CC9D0000}"/>
    <cellStyle name="SAPBEXundefined 4 19" xfId="7449" xr:uid="{00000000-0005-0000-0000-0000CD9D0000}"/>
    <cellStyle name="SAPBEXundefined 4 19 2" xfId="17235" xr:uid="{00000000-0005-0000-0000-0000CE9D0000}"/>
    <cellStyle name="SAPBEXundefined 4 19 2 2" xfId="39407" xr:uid="{00000000-0005-0000-0000-0000CF9D0000}"/>
    <cellStyle name="SAPBEXundefined 4 19 2 3" xfId="46325" xr:uid="{00000000-0005-0000-0000-0000D09D0000}"/>
    <cellStyle name="SAPBEXundefined 4 19 2 4" xfId="51552" xr:uid="{00000000-0005-0000-0000-0000D19D0000}"/>
    <cellStyle name="SAPBEXundefined 4 19 3" xfId="24197" xr:uid="{00000000-0005-0000-0000-0000D29D0000}"/>
    <cellStyle name="SAPBEXundefined 4 19 4" xfId="30625" xr:uid="{00000000-0005-0000-0000-0000D39D0000}"/>
    <cellStyle name="SAPBEXundefined 4 19 5" xfId="35774" xr:uid="{00000000-0005-0000-0000-0000D49D0000}"/>
    <cellStyle name="SAPBEXundefined 4 19 6" xfId="42779" xr:uid="{00000000-0005-0000-0000-0000D59D0000}"/>
    <cellStyle name="SAPBEXundefined 4 19 7" xfId="54464" xr:uid="{00000000-0005-0000-0000-0000D69D0000}"/>
    <cellStyle name="SAPBEXundefined 4 2" xfId="2615" xr:uid="{00000000-0005-0000-0000-0000D79D0000}"/>
    <cellStyle name="SAPBEXundefined 4 2 2" xfId="12850" xr:uid="{00000000-0005-0000-0000-0000D89D0000}"/>
    <cellStyle name="SAPBEXundefined 4 2 2 2" xfId="20256" xr:uid="{00000000-0005-0000-0000-0000D99D0000}"/>
    <cellStyle name="SAPBEXundefined 4 2 2 3" xfId="26867" xr:uid="{00000000-0005-0000-0000-0000DA9D0000}"/>
    <cellStyle name="SAPBEXundefined 4 2 2 4" xfId="37977" xr:uid="{00000000-0005-0000-0000-0000DB9D0000}"/>
    <cellStyle name="SAPBEXundefined 4 2 2 5" xfId="44915" xr:uid="{00000000-0005-0000-0000-0000DC9D0000}"/>
    <cellStyle name="SAPBEXundefined 4 2 2 6" xfId="51193" xr:uid="{00000000-0005-0000-0000-0000DD9D0000}"/>
    <cellStyle name="SAPBEXundefined 4 2 3" xfId="10311" xr:uid="{00000000-0005-0000-0000-0000DE9D0000}"/>
    <cellStyle name="SAPBEXundefined 4 2 4" xfId="11205" xr:uid="{00000000-0005-0000-0000-0000DF9D0000}"/>
    <cellStyle name="SAPBEXundefined 4 2 5" xfId="21685" xr:uid="{00000000-0005-0000-0000-0000E09D0000}"/>
    <cellStyle name="SAPBEXundefined 4 2 6" xfId="34235" xr:uid="{00000000-0005-0000-0000-0000E19D0000}"/>
    <cellStyle name="SAPBEXundefined 4 2 7" xfId="41365" xr:uid="{00000000-0005-0000-0000-0000E29D0000}"/>
    <cellStyle name="SAPBEXundefined 4 2 8" xfId="53812" xr:uid="{00000000-0005-0000-0000-0000E39D0000}"/>
    <cellStyle name="SAPBEXundefined 4 20" xfId="6036" xr:uid="{00000000-0005-0000-0000-0000E49D0000}"/>
    <cellStyle name="SAPBEXundefined 4 20 2" xfId="15886" xr:uid="{00000000-0005-0000-0000-0000E59D0000}"/>
    <cellStyle name="SAPBEXundefined 4 20 2 2" xfId="40278" xr:uid="{00000000-0005-0000-0000-0000E69D0000}"/>
    <cellStyle name="SAPBEXundefined 4 20 2 3" xfId="47196" xr:uid="{00000000-0005-0000-0000-0000E79D0000}"/>
    <cellStyle name="SAPBEXundefined 4 20 2 4" xfId="47717" xr:uid="{00000000-0005-0000-0000-0000E89D0000}"/>
    <cellStyle name="SAPBEXundefined 4 20 3" xfId="22907" xr:uid="{00000000-0005-0000-0000-0000E99D0000}"/>
    <cellStyle name="SAPBEXundefined 4 20 4" xfId="29367" xr:uid="{00000000-0005-0000-0000-0000EA9D0000}"/>
    <cellStyle name="SAPBEXundefined 4 20 5" xfId="36693" xr:uid="{00000000-0005-0000-0000-0000EB9D0000}"/>
    <cellStyle name="SAPBEXundefined 4 20 6" xfId="43650" xr:uid="{00000000-0005-0000-0000-0000EC9D0000}"/>
    <cellStyle name="SAPBEXundefined 4 20 7" xfId="53687" xr:uid="{00000000-0005-0000-0000-0000ED9D0000}"/>
    <cellStyle name="SAPBEXundefined 4 21" xfId="7370" xr:uid="{00000000-0005-0000-0000-0000EE9D0000}"/>
    <cellStyle name="SAPBEXundefined 4 21 2" xfId="17156" xr:uid="{00000000-0005-0000-0000-0000EF9D0000}"/>
    <cellStyle name="SAPBEXundefined 4 21 2 2" xfId="40461" xr:uid="{00000000-0005-0000-0000-0000F09D0000}"/>
    <cellStyle name="SAPBEXundefined 4 21 2 3" xfId="47379" xr:uid="{00000000-0005-0000-0000-0000F19D0000}"/>
    <cellStyle name="SAPBEXundefined 4 21 2 4" xfId="47995" xr:uid="{00000000-0005-0000-0000-0000F29D0000}"/>
    <cellStyle name="SAPBEXundefined 4 21 3" xfId="24118" xr:uid="{00000000-0005-0000-0000-0000F39D0000}"/>
    <cellStyle name="SAPBEXundefined 4 21 4" xfId="30546" xr:uid="{00000000-0005-0000-0000-0000F49D0000}"/>
    <cellStyle name="SAPBEXundefined 4 21 5" xfId="36877" xr:uid="{00000000-0005-0000-0000-0000F59D0000}"/>
    <cellStyle name="SAPBEXundefined 4 21 6" xfId="43833" xr:uid="{00000000-0005-0000-0000-0000F69D0000}"/>
    <cellStyle name="SAPBEXundefined 4 21 7" xfId="53364" xr:uid="{00000000-0005-0000-0000-0000F79D0000}"/>
    <cellStyle name="SAPBEXundefined 4 22" xfId="5849" xr:uid="{00000000-0005-0000-0000-0000F89D0000}"/>
    <cellStyle name="SAPBEXundefined 4 22 2" xfId="15702" xr:uid="{00000000-0005-0000-0000-0000F99D0000}"/>
    <cellStyle name="SAPBEXundefined 4 22 3" xfId="22728" xr:uid="{00000000-0005-0000-0000-0000FA9D0000}"/>
    <cellStyle name="SAPBEXundefined 4 22 4" xfId="29189" xr:uid="{00000000-0005-0000-0000-0000FB9D0000}"/>
    <cellStyle name="SAPBEXundefined 4 22 5" xfId="37131" xr:uid="{00000000-0005-0000-0000-0000FC9D0000}"/>
    <cellStyle name="SAPBEXundefined 4 22 6" xfId="44077" xr:uid="{00000000-0005-0000-0000-0000FD9D0000}"/>
    <cellStyle name="SAPBEXundefined 4 22 7" xfId="51563" xr:uid="{00000000-0005-0000-0000-0000FE9D0000}"/>
    <cellStyle name="SAPBEXundefined 4 23" xfId="8435" xr:uid="{00000000-0005-0000-0000-0000FF9D0000}"/>
    <cellStyle name="SAPBEXundefined 4 23 2" xfId="18219" xr:uid="{00000000-0005-0000-0000-0000009E0000}"/>
    <cellStyle name="SAPBEXundefined 4 23 3" xfId="25156" xr:uid="{00000000-0005-0000-0000-0000019E0000}"/>
    <cellStyle name="SAPBEXundefined 4 23 4" xfId="31569" xr:uid="{00000000-0005-0000-0000-0000029E0000}"/>
    <cellStyle name="SAPBEXundefined 4 24" xfId="7814" xr:uid="{00000000-0005-0000-0000-0000039E0000}"/>
    <cellStyle name="SAPBEXundefined 4 24 2" xfId="17599" xr:uid="{00000000-0005-0000-0000-0000049E0000}"/>
    <cellStyle name="SAPBEXundefined 4 24 3" xfId="24553" xr:uid="{00000000-0005-0000-0000-0000059E0000}"/>
    <cellStyle name="SAPBEXundefined 4 24 4" xfId="30978" xr:uid="{00000000-0005-0000-0000-0000069E0000}"/>
    <cellStyle name="SAPBEXundefined 4 25" xfId="8363" xr:uid="{00000000-0005-0000-0000-0000079E0000}"/>
    <cellStyle name="SAPBEXundefined 4 25 2" xfId="18147" xr:uid="{00000000-0005-0000-0000-0000089E0000}"/>
    <cellStyle name="SAPBEXundefined 4 25 3" xfId="25086" xr:uid="{00000000-0005-0000-0000-0000099E0000}"/>
    <cellStyle name="SAPBEXundefined 4 25 4" xfId="31502" xr:uid="{00000000-0005-0000-0000-00000A9E0000}"/>
    <cellStyle name="SAPBEXundefined 4 26" xfId="8271" xr:uid="{00000000-0005-0000-0000-00000B9E0000}"/>
    <cellStyle name="SAPBEXundefined 4 26 2" xfId="18055" xr:uid="{00000000-0005-0000-0000-00000C9E0000}"/>
    <cellStyle name="SAPBEXundefined 4 26 3" xfId="24998" xr:uid="{00000000-0005-0000-0000-00000D9E0000}"/>
    <cellStyle name="SAPBEXundefined 4 26 4" xfId="31414" xr:uid="{00000000-0005-0000-0000-00000E9E0000}"/>
    <cellStyle name="SAPBEXundefined 4 27" xfId="7731" xr:uid="{00000000-0005-0000-0000-00000F9E0000}"/>
    <cellStyle name="SAPBEXundefined 4 27 2" xfId="17516" xr:uid="{00000000-0005-0000-0000-0000109E0000}"/>
    <cellStyle name="SAPBEXundefined 4 27 3" xfId="24473" xr:uid="{00000000-0005-0000-0000-0000119E0000}"/>
    <cellStyle name="SAPBEXundefined 4 27 4" xfId="30899" xr:uid="{00000000-0005-0000-0000-0000129E0000}"/>
    <cellStyle name="SAPBEXundefined 4 28" xfId="8703" xr:uid="{00000000-0005-0000-0000-0000139E0000}"/>
    <cellStyle name="SAPBEXundefined 4 28 2" xfId="18487" xr:uid="{00000000-0005-0000-0000-0000149E0000}"/>
    <cellStyle name="SAPBEXundefined 4 28 3" xfId="25422" xr:uid="{00000000-0005-0000-0000-0000159E0000}"/>
    <cellStyle name="SAPBEXundefined 4 28 4" xfId="31834" xr:uid="{00000000-0005-0000-0000-0000169E0000}"/>
    <cellStyle name="SAPBEXundefined 4 29" xfId="7916" xr:uid="{00000000-0005-0000-0000-0000179E0000}"/>
    <cellStyle name="SAPBEXundefined 4 29 2" xfId="17700" xr:uid="{00000000-0005-0000-0000-0000189E0000}"/>
    <cellStyle name="SAPBEXundefined 4 29 3" xfId="24652" xr:uid="{00000000-0005-0000-0000-0000199E0000}"/>
    <cellStyle name="SAPBEXundefined 4 29 4" xfId="31074" xr:uid="{00000000-0005-0000-0000-00001A9E0000}"/>
    <cellStyle name="SAPBEXundefined 4 3" xfId="3742" xr:uid="{00000000-0005-0000-0000-00001B9E0000}"/>
    <cellStyle name="SAPBEXundefined 4 3 2" xfId="13664" xr:uid="{00000000-0005-0000-0000-00001C9E0000}"/>
    <cellStyle name="SAPBEXundefined 4 3 2 2" xfId="38053" xr:uid="{00000000-0005-0000-0000-00001D9E0000}"/>
    <cellStyle name="SAPBEXundefined 4 3 2 3" xfId="44980" xr:uid="{00000000-0005-0000-0000-00001E9E0000}"/>
    <cellStyle name="SAPBEXundefined 4 3 2 4" xfId="49478" xr:uid="{00000000-0005-0000-0000-00001F9E0000}"/>
    <cellStyle name="SAPBEXundefined 4 3 3" xfId="20818" xr:uid="{00000000-0005-0000-0000-0000209E0000}"/>
    <cellStyle name="SAPBEXundefined 4 3 4" xfId="27317" xr:uid="{00000000-0005-0000-0000-0000219E0000}"/>
    <cellStyle name="SAPBEXundefined 4 3 5" xfId="34388" xr:uid="{00000000-0005-0000-0000-0000229E0000}"/>
    <cellStyle name="SAPBEXundefined 4 3 6" xfId="41434" xr:uid="{00000000-0005-0000-0000-0000239E0000}"/>
    <cellStyle name="SAPBEXundefined 4 3 7" xfId="54509" xr:uid="{00000000-0005-0000-0000-0000249E0000}"/>
    <cellStyle name="SAPBEXundefined 4 30" xfId="11545" xr:uid="{00000000-0005-0000-0000-0000259E0000}"/>
    <cellStyle name="SAPBEXundefined 4 30 2" xfId="19004" xr:uid="{00000000-0005-0000-0000-0000269E0000}"/>
    <cellStyle name="SAPBEXundefined 4 30 3" xfId="25636" xr:uid="{00000000-0005-0000-0000-0000279E0000}"/>
    <cellStyle name="SAPBEXundefined 4 31" xfId="9196" xr:uid="{00000000-0005-0000-0000-0000289E0000}"/>
    <cellStyle name="SAPBEXundefined 4 32" xfId="13362" xr:uid="{00000000-0005-0000-0000-0000299E0000}"/>
    <cellStyle name="SAPBEXundefined 4 33" xfId="32178" xr:uid="{00000000-0005-0000-0000-00002A9E0000}"/>
    <cellStyle name="SAPBEXundefined 4 34" xfId="32146" xr:uid="{00000000-0005-0000-0000-00002B9E0000}"/>
    <cellStyle name="SAPBEXundefined 4 35" xfId="47871" xr:uid="{00000000-0005-0000-0000-00002C9E0000}"/>
    <cellStyle name="SAPBEXundefined 4 4" xfId="4007" xr:uid="{00000000-0005-0000-0000-00002D9E0000}"/>
    <cellStyle name="SAPBEXundefined 4 4 2" xfId="13894" xr:uid="{00000000-0005-0000-0000-00002E9E0000}"/>
    <cellStyle name="SAPBEXundefined 4 4 2 2" xfId="37442" xr:uid="{00000000-0005-0000-0000-00002F9E0000}"/>
    <cellStyle name="SAPBEXundefined 4 4 2 3" xfId="44387" xr:uid="{00000000-0005-0000-0000-0000309E0000}"/>
    <cellStyle name="SAPBEXundefined 4 4 2 4" xfId="50308" xr:uid="{00000000-0005-0000-0000-0000319E0000}"/>
    <cellStyle name="SAPBEXundefined 4 4 3" xfId="20990" xr:uid="{00000000-0005-0000-0000-0000329E0000}"/>
    <cellStyle name="SAPBEXundefined 4 4 4" xfId="27486" xr:uid="{00000000-0005-0000-0000-0000339E0000}"/>
    <cellStyle name="SAPBEXundefined 4 4 5" xfId="33700" xr:uid="{00000000-0005-0000-0000-0000349E0000}"/>
    <cellStyle name="SAPBEXundefined 4 4 6" xfId="40835" xr:uid="{00000000-0005-0000-0000-0000359E0000}"/>
    <cellStyle name="SAPBEXundefined 4 4 7" xfId="53993" xr:uid="{00000000-0005-0000-0000-0000369E0000}"/>
    <cellStyle name="SAPBEXundefined 4 5" xfId="4971" xr:uid="{00000000-0005-0000-0000-0000379E0000}"/>
    <cellStyle name="SAPBEXundefined 4 5 2" xfId="14828" xr:uid="{00000000-0005-0000-0000-0000389E0000}"/>
    <cellStyle name="SAPBEXundefined 4 5 2 2" xfId="37414" xr:uid="{00000000-0005-0000-0000-0000399E0000}"/>
    <cellStyle name="SAPBEXundefined 4 5 2 3" xfId="44359" xr:uid="{00000000-0005-0000-0000-00003A9E0000}"/>
    <cellStyle name="SAPBEXundefined 4 5 2 4" xfId="52099" xr:uid="{00000000-0005-0000-0000-00003B9E0000}"/>
    <cellStyle name="SAPBEXundefined 4 5 3" xfId="21874" xr:uid="{00000000-0005-0000-0000-00003C9E0000}"/>
    <cellStyle name="SAPBEXundefined 4 5 4" xfId="28338" xr:uid="{00000000-0005-0000-0000-00003D9E0000}"/>
    <cellStyle name="SAPBEXundefined 4 5 5" xfId="33671" xr:uid="{00000000-0005-0000-0000-00003E9E0000}"/>
    <cellStyle name="SAPBEXundefined 4 5 6" xfId="40806" xr:uid="{00000000-0005-0000-0000-00003F9E0000}"/>
    <cellStyle name="SAPBEXundefined 4 5 7" xfId="51318" xr:uid="{00000000-0005-0000-0000-0000409E0000}"/>
    <cellStyle name="SAPBEXundefined 4 6" xfId="4207" xr:uid="{00000000-0005-0000-0000-0000419E0000}"/>
    <cellStyle name="SAPBEXundefined 4 6 2" xfId="14070" xr:uid="{00000000-0005-0000-0000-0000429E0000}"/>
    <cellStyle name="SAPBEXundefined 4 6 2 2" xfId="37707" xr:uid="{00000000-0005-0000-0000-0000439E0000}"/>
    <cellStyle name="SAPBEXundefined 4 6 2 3" xfId="44651" xr:uid="{00000000-0005-0000-0000-0000449E0000}"/>
    <cellStyle name="SAPBEXundefined 4 6 2 4" xfId="47672" xr:uid="{00000000-0005-0000-0000-0000459E0000}"/>
    <cellStyle name="SAPBEXundefined 4 6 3" xfId="21132" xr:uid="{00000000-0005-0000-0000-0000469E0000}"/>
    <cellStyle name="SAPBEXundefined 4 6 4" xfId="27607" xr:uid="{00000000-0005-0000-0000-0000479E0000}"/>
    <cellStyle name="SAPBEXundefined 4 6 5" xfId="33966" xr:uid="{00000000-0005-0000-0000-0000489E0000}"/>
    <cellStyle name="SAPBEXundefined 4 6 6" xfId="41100" xr:uid="{00000000-0005-0000-0000-0000499E0000}"/>
    <cellStyle name="SAPBEXundefined 4 6 7" xfId="53932" xr:uid="{00000000-0005-0000-0000-00004A9E0000}"/>
    <cellStyle name="SAPBEXundefined 4 7" xfId="4491" xr:uid="{00000000-0005-0000-0000-00004B9E0000}"/>
    <cellStyle name="SAPBEXundefined 4 7 2" xfId="14353" xr:uid="{00000000-0005-0000-0000-00004C9E0000}"/>
    <cellStyle name="SAPBEXundefined 4 7 2 2" xfId="38174" xr:uid="{00000000-0005-0000-0000-00004D9E0000}"/>
    <cellStyle name="SAPBEXundefined 4 7 2 3" xfId="45098" xr:uid="{00000000-0005-0000-0000-00004E9E0000}"/>
    <cellStyle name="SAPBEXundefined 4 7 2 4" xfId="49423" xr:uid="{00000000-0005-0000-0000-00004F9E0000}"/>
    <cellStyle name="SAPBEXundefined 4 7 3" xfId="21409" xr:uid="{00000000-0005-0000-0000-0000509E0000}"/>
    <cellStyle name="SAPBEXundefined 4 7 4" xfId="27883" xr:uid="{00000000-0005-0000-0000-0000519E0000}"/>
    <cellStyle name="SAPBEXundefined 4 7 5" xfId="34508" xr:uid="{00000000-0005-0000-0000-0000529E0000}"/>
    <cellStyle name="SAPBEXundefined 4 7 6" xfId="41552" xr:uid="{00000000-0005-0000-0000-0000539E0000}"/>
    <cellStyle name="SAPBEXundefined 4 7 7" xfId="54021" xr:uid="{00000000-0005-0000-0000-0000549E0000}"/>
    <cellStyle name="SAPBEXundefined 4 8" xfId="4724" xr:uid="{00000000-0005-0000-0000-0000559E0000}"/>
    <cellStyle name="SAPBEXundefined 4 8 2" xfId="14586" xr:uid="{00000000-0005-0000-0000-0000569E0000}"/>
    <cellStyle name="SAPBEXundefined 4 8 2 2" xfId="37468" xr:uid="{00000000-0005-0000-0000-0000579E0000}"/>
    <cellStyle name="SAPBEXundefined 4 8 2 3" xfId="44413" xr:uid="{00000000-0005-0000-0000-0000589E0000}"/>
    <cellStyle name="SAPBEXundefined 4 8 2 4" xfId="54235" xr:uid="{00000000-0005-0000-0000-0000599E0000}"/>
    <cellStyle name="SAPBEXundefined 4 8 3" xfId="21635" xr:uid="{00000000-0005-0000-0000-00005A9E0000}"/>
    <cellStyle name="SAPBEXundefined 4 8 4" xfId="28105" xr:uid="{00000000-0005-0000-0000-00005B9E0000}"/>
    <cellStyle name="SAPBEXundefined 4 8 5" xfId="33727" xr:uid="{00000000-0005-0000-0000-00005C9E0000}"/>
    <cellStyle name="SAPBEXundefined 4 8 6" xfId="40862" xr:uid="{00000000-0005-0000-0000-00005D9E0000}"/>
    <cellStyle name="SAPBEXundefined 4 8 7" xfId="52780" xr:uid="{00000000-0005-0000-0000-00005E9E0000}"/>
    <cellStyle name="SAPBEXundefined 4 9" xfId="4827" xr:uid="{00000000-0005-0000-0000-00005F9E0000}"/>
    <cellStyle name="SAPBEXundefined 4 9 2" xfId="14689" xr:uid="{00000000-0005-0000-0000-0000609E0000}"/>
    <cellStyle name="SAPBEXundefined 4 9 2 2" xfId="38210" xr:uid="{00000000-0005-0000-0000-0000619E0000}"/>
    <cellStyle name="SAPBEXundefined 4 9 2 3" xfId="45131" xr:uid="{00000000-0005-0000-0000-0000629E0000}"/>
    <cellStyle name="SAPBEXundefined 4 9 2 4" xfId="49549" xr:uid="{00000000-0005-0000-0000-0000639E0000}"/>
    <cellStyle name="SAPBEXundefined 4 9 3" xfId="21738" xr:uid="{00000000-0005-0000-0000-0000649E0000}"/>
    <cellStyle name="SAPBEXundefined 4 9 4" xfId="28206" xr:uid="{00000000-0005-0000-0000-0000659E0000}"/>
    <cellStyle name="SAPBEXundefined 4 9 5" xfId="34544" xr:uid="{00000000-0005-0000-0000-0000669E0000}"/>
    <cellStyle name="SAPBEXundefined 4 9 6" xfId="41585" xr:uid="{00000000-0005-0000-0000-0000679E0000}"/>
    <cellStyle name="SAPBEXundefined 4 9 7" xfId="52402" xr:uid="{00000000-0005-0000-0000-0000689E0000}"/>
    <cellStyle name="SAPBEXundefined 5" xfId="635" xr:uid="{00000000-0005-0000-0000-0000699E0000}"/>
    <cellStyle name="SAPBEXundefined 5 2" xfId="2782" xr:uid="{00000000-0005-0000-0000-00006A9E0000}"/>
    <cellStyle name="SAPBEXundefined 5 2 2" xfId="13009" xr:uid="{00000000-0005-0000-0000-00006B9E0000}"/>
    <cellStyle name="SAPBEXundefined 5 2 2 2" xfId="20405" xr:uid="{00000000-0005-0000-0000-00006C9E0000}"/>
    <cellStyle name="SAPBEXundefined 5 2 2 3" xfId="27012" xr:uid="{00000000-0005-0000-0000-00006D9E0000}"/>
    <cellStyle name="SAPBEXundefined 5 2 3" xfId="10454" xr:uid="{00000000-0005-0000-0000-00006E9E0000}"/>
    <cellStyle name="SAPBEXundefined 5 2 4" xfId="10015" xr:uid="{00000000-0005-0000-0000-00006F9E0000}"/>
    <cellStyle name="SAPBEXundefined 5 2 5" xfId="20489" xr:uid="{00000000-0005-0000-0000-0000709E0000}"/>
    <cellStyle name="SAPBEXundefined 5 2 6" xfId="37618" xr:uid="{00000000-0005-0000-0000-0000719E0000}"/>
    <cellStyle name="SAPBEXundefined 5 2 7" xfId="44562" xr:uid="{00000000-0005-0000-0000-0000729E0000}"/>
    <cellStyle name="SAPBEXundefined 5 2 8" xfId="54546" xr:uid="{00000000-0005-0000-0000-0000739E0000}"/>
    <cellStyle name="SAPBEXundefined 5 3" xfId="11657" xr:uid="{00000000-0005-0000-0000-0000749E0000}"/>
    <cellStyle name="SAPBEXundefined 5 3 2" xfId="19116" xr:uid="{00000000-0005-0000-0000-0000759E0000}"/>
    <cellStyle name="SAPBEXundefined 5 3 3" xfId="25748" xr:uid="{00000000-0005-0000-0000-0000769E0000}"/>
    <cellStyle name="SAPBEXundefined 5 4" xfId="9388" xr:uid="{00000000-0005-0000-0000-0000779E0000}"/>
    <cellStyle name="SAPBEXundefined 5 5" xfId="13781" xr:uid="{00000000-0005-0000-0000-0000789E0000}"/>
    <cellStyle name="SAPBEXundefined 5 6" xfId="33877" xr:uid="{00000000-0005-0000-0000-0000799E0000}"/>
    <cellStyle name="SAPBEXundefined 5 7" xfId="41011" xr:uid="{00000000-0005-0000-0000-00007A9E0000}"/>
    <cellStyle name="SAPBEXundefined 5 8" xfId="53457" xr:uid="{00000000-0005-0000-0000-00007B9E0000}"/>
    <cellStyle name="SAPBEXundefined 6" xfId="898" xr:uid="{00000000-0005-0000-0000-00007C9E0000}"/>
    <cellStyle name="SAPBEXundefined 6 2" xfId="10604" xr:uid="{00000000-0005-0000-0000-00007D9E0000}"/>
    <cellStyle name="SAPBEXundefined 6 2 2" xfId="11436" xr:uid="{00000000-0005-0000-0000-00007E9E0000}"/>
    <cellStyle name="SAPBEXundefined 6 2 3" xfId="20515" xr:uid="{00000000-0005-0000-0000-00007F9E0000}"/>
    <cellStyle name="SAPBEXundefined 6 2 4" xfId="38265" xr:uid="{00000000-0005-0000-0000-0000809E0000}"/>
    <cellStyle name="SAPBEXundefined 6 2 5" xfId="45183" xr:uid="{00000000-0005-0000-0000-0000819E0000}"/>
    <cellStyle name="SAPBEXundefined 6 2 6" xfId="49586" xr:uid="{00000000-0005-0000-0000-0000829E0000}"/>
    <cellStyle name="SAPBEXundefined 6 3" xfId="11777" xr:uid="{00000000-0005-0000-0000-0000839E0000}"/>
    <cellStyle name="SAPBEXundefined 6 3 2" xfId="19236" xr:uid="{00000000-0005-0000-0000-0000849E0000}"/>
    <cellStyle name="SAPBEXundefined 6 3 3" xfId="25868" xr:uid="{00000000-0005-0000-0000-0000859E0000}"/>
    <cellStyle name="SAPBEXundefined 6 4" xfId="9598" xr:uid="{00000000-0005-0000-0000-0000869E0000}"/>
    <cellStyle name="SAPBEXundefined 6 5" xfId="10024" xr:uid="{00000000-0005-0000-0000-0000879E0000}"/>
    <cellStyle name="SAPBEXundefined 6 6" xfId="34599" xr:uid="{00000000-0005-0000-0000-0000889E0000}"/>
    <cellStyle name="SAPBEXundefined 6 7" xfId="41637" xr:uid="{00000000-0005-0000-0000-0000899E0000}"/>
    <cellStyle name="SAPBEXundefined 6 8" xfId="52394" xr:uid="{00000000-0005-0000-0000-00008A9E0000}"/>
    <cellStyle name="SAPBEXundefined 7" xfId="1148" xr:uid="{00000000-0005-0000-0000-00008B9E0000}"/>
    <cellStyle name="SAPBEXundefined 7 2" xfId="10778" xr:uid="{00000000-0005-0000-0000-00008C9E0000}"/>
    <cellStyle name="SAPBEXundefined 7 2 2" xfId="9233" xr:uid="{00000000-0005-0000-0000-00008D9E0000}"/>
    <cellStyle name="SAPBEXundefined 7 2 3" xfId="38711" xr:uid="{00000000-0005-0000-0000-00008E9E0000}"/>
    <cellStyle name="SAPBEXundefined 7 2 4" xfId="45629" xr:uid="{00000000-0005-0000-0000-00008F9E0000}"/>
    <cellStyle name="SAPBEXundefined 7 2 5" xfId="48547" xr:uid="{00000000-0005-0000-0000-0000909E0000}"/>
    <cellStyle name="SAPBEXundefined 7 3" xfId="11933" xr:uid="{00000000-0005-0000-0000-0000919E0000}"/>
    <cellStyle name="SAPBEXundefined 7 3 2" xfId="19392" xr:uid="{00000000-0005-0000-0000-0000929E0000}"/>
    <cellStyle name="SAPBEXundefined 7 3 3" xfId="26020" xr:uid="{00000000-0005-0000-0000-0000939E0000}"/>
    <cellStyle name="SAPBEXundefined 7 4" xfId="9816" xr:uid="{00000000-0005-0000-0000-0000949E0000}"/>
    <cellStyle name="SAPBEXundefined 7 5" xfId="13742" xr:uid="{00000000-0005-0000-0000-0000959E0000}"/>
    <cellStyle name="SAPBEXundefined 7 6" xfId="35046" xr:uid="{00000000-0005-0000-0000-0000969E0000}"/>
    <cellStyle name="SAPBEXundefined 7 7" xfId="42083" xr:uid="{00000000-0005-0000-0000-0000979E0000}"/>
    <cellStyle name="SAPBEXundefined 7 8" xfId="53648" xr:uid="{00000000-0005-0000-0000-0000989E0000}"/>
    <cellStyle name="SAPBEXundefined 8" xfId="1420" xr:uid="{00000000-0005-0000-0000-0000999E0000}"/>
    <cellStyle name="SAPBEXundefined 8 2" xfId="10184" xr:uid="{00000000-0005-0000-0000-00009A9E0000}"/>
    <cellStyle name="SAPBEXundefined 8 2 2" xfId="9084" xr:uid="{00000000-0005-0000-0000-00009B9E0000}"/>
    <cellStyle name="SAPBEXundefined 8 2 3" xfId="38896" xr:uid="{00000000-0005-0000-0000-00009C9E0000}"/>
    <cellStyle name="SAPBEXundefined 8 2 4" xfId="45814" xr:uid="{00000000-0005-0000-0000-00009D9E0000}"/>
    <cellStyle name="SAPBEXundefined 8 2 5" xfId="48066" xr:uid="{00000000-0005-0000-0000-00009E9E0000}"/>
    <cellStyle name="SAPBEXundefined 8 3" xfId="10972" xr:uid="{00000000-0005-0000-0000-00009F9E0000}"/>
    <cellStyle name="SAPBEXundefined 8 3 2" xfId="8985" xr:uid="{00000000-0005-0000-0000-0000A09E0000}"/>
    <cellStyle name="SAPBEXundefined 8 4" xfId="12093" xr:uid="{00000000-0005-0000-0000-0000A19E0000}"/>
    <cellStyle name="SAPBEXundefined 8 4 2" xfId="19552" xr:uid="{00000000-0005-0000-0000-0000A29E0000}"/>
    <cellStyle name="SAPBEXundefined 8 4 3" xfId="26175" xr:uid="{00000000-0005-0000-0000-0000A39E0000}"/>
    <cellStyle name="SAPBEXundefined 8 5" xfId="10046" xr:uid="{00000000-0005-0000-0000-0000A49E0000}"/>
    <cellStyle name="SAPBEXundefined 8 6" xfId="18137" xr:uid="{00000000-0005-0000-0000-0000A59E0000}"/>
    <cellStyle name="SAPBEXundefined 8 7" xfId="35232" xr:uid="{00000000-0005-0000-0000-0000A69E0000}"/>
    <cellStyle name="SAPBEXundefined 8 8" xfId="42268" xr:uid="{00000000-0005-0000-0000-0000A79E0000}"/>
    <cellStyle name="SAPBEXundefined 8 9" xfId="51133" xr:uid="{00000000-0005-0000-0000-0000A89E0000}"/>
    <cellStyle name="SAPBEXundefined 9" xfId="1485" xr:uid="{00000000-0005-0000-0000-0000A99E0000}"/>
    <cellStyle name="SAPBEXundefined 9 2" xfId="12146" xr:uid="{00000000-0005-0000-0000-0000AA9E0000}"/>
    <cellStyle name="SAPBEXundefined 9 2 2" xfId="19605" xr:uid="{00000000-0005-0000-0000-0000AB9E0000}"/>
    <cellStyle name="SAPBEXundefined 9 2 3" xfId="26228" xr:uid="{00000000-0005-0000-0000-0000AC9E0000}"/>
    <cellStyle name="SAPBEXundefined 9 2 4" xfId="39283" xr:uid="{00000000-0005-0000-0000-0000AD9E0000}"/>
    <cellStyle name="SAPBEXundefined 9 2 5" xfId="46201" xr:uid="{00000000-0005-0000-0000-0000AE9E0000}"/>
    <cellStyle name="SAPBEXundefined 9 2 6" xfId="48446" xr:uid="{00000000-0005-0000-0000-0000AF9E0000}"/>
    <cellStyle name="SAPBEXundefined 9 3" xfId="11037" xr:uid="{00000000-0005-0000-0000-0000B09E0000}"/>
    <cellStyle name="SAPBEXundefined 9 4" xfId="18691" xr:uid="{00000000-0005-0000-0000-0000B19E0000}"/>
    <cellStyle name="SAPBEXundefined 9 5" xfId="35647" xr:uid="{00000000-0005-0000-0000-0000B29E0000}"/>
    <cellStyle name="SAPBEXundefined 9 6" xfId="42655" xr:uid="{00000000-0005-0000-0000-0000B39E0000}"/>
    <cellStyle name="SAPBEXundefined 9 7" xfId="51831" xr:uid="{00000000-0005-0000-0000-0000B49E0000}"/>
    <cellStyle name="Section Heading-Large" xfId="286" xr:uid="{00000000-0005-0000-0000-0000B59E0000}"/>
    <cellStyle name="Section Heading-Small" xfId="287" xr:uid="{00000000-0005-0000-0000-0000B69E0000}"/>
    <cellStyle name="SEM-BPS-data" xfId="288" xr:uid="{00000000-0005-0000-0000-0000B79E0000}"/>
    <cellStyle name="SEM-BPS-head" xfId="289" xr:uid="{00000000-0005-0000-0000-0000B89E0000}"/>
    <cellStyle name="SEM-BPS-headdata" xfId="290" xr:uid="{00000000-0005-0000-0000-0000B99E0000}"/>
    <cellStyle name="SEM-BPS-headkey" xfId="291" xr:uid="{00000000-0005-0000-0000-0000BA9E0000}"/>
    <cellStyle name="SEM-BPS-input-on" xfId="292" xr:uid="{00000000-0005-0000-0000-0000BB9E0000}"/>
    <cellStyle name="SEM-BPS-key" xfId="293" xr:uid="{00000000-0005-0000-0000-0000BC9E0000}"/>
    <cellStyle name="SEM-BPS-sub1" xfId="294" xr:uid="{00000000-0005-0000-0000-0000BD9E0000}"/>
    <cellStyle name="SEM-BPS-total" xfId="295" xr:uid="{00000000-0005-0000-0000-0000BE9E0000}"/>
    <cellStyle name="Standard 2" xfId="54654" xr:uid="{9BAC52A0-114C-4541-81D1-9F1C41E278DA}"/>
    <cellStyle name="Style 1" xfId="296" xr:uid="{00000000-0005-0000-0000-0000BF9E0000}"/>
    <cellStyle name="SubtotalColumn1" xfId="54655" xr:uid="{B8A620A7-96E2-4696-BDF6-74A6A0B84C96}"/>
    <cellStyle name="SubtotalColumn2" xfId="54656" xr:uid="{638716F0-FCED-41A5-B0A6-84098CD82AA3}"/>
    <cellStyle name="SubtotalColumn3" xfId="54657" xr:uid="{BC754F0C-FCB3-4118-A94F-1243C6FE4EBE}"/>
    <cellStyle name="SubtotalRow1" xfId="54658" xr:uid="{D8FF84C8-674F-4730-8CC6-64426F9CBCF7}"/>
    <cellStyle name="SubtotalRow2" xfId="54659" xr:uid="{523E2CBD-94F8-4DF9-9E23-A2F83073EC16}"/>
    <cellStyle name="SubtotalRow3" xfId="54660" xr:uid="{E5DDE00F-8116-4196-9CC8-DB7783333DA3}"/>
    <cellStyle name="Times New Roman" xfId="297" xr:uid="{00000000-0005-0000-0000-0000C09E0000}"/>
    <cellStyle name="user_1" xfId="54661" xr:uid="{78D5637E-8374-4CE2-B36E-9B9F3D2996BE}"/>
    <cellStyle name="UserCustom1" xfId="54662" xr:uid="{406C6C70-90ED-464C-9728-2D0C06690DFC}"/>
    <cellStyle name="UserCustom2" xfId="54663" xr:uid="{5BEA93B4-6E20-4B56-972E-F67FF21D4A30}"/>
    <cellStyle name="UserCustom3" xfId="54664" xr:uid="{2662A2EE-370B-48C4-8DF8-2DA3B6A9BECE}"/>
    <cellStyle name="UserCustom4" xfId="54665" xr:uid="{0FB8A4AD-A8FA-48ED-8B5B-D269A6884CBA}"/>
    <cellStyle name="UserCustom5" xfId="54666" xr:uid="{C29B1849-2B98-4E32-9AE5-9732F7E2CD4E}"/>
    <cellStyle name="WholeTable" xfId="54667" xr:uid="{70F80CF3-A659-44BE-8BB4-25A5C36F86EF}"/>
    <cellStyle name="Year" xfId="298" xr:uid="{00000000-0005-0000-0000-0000C19E0000}"/>
    <cellStyle name="강조색1 2" xfId="54722" xr:uid="{D098C689-3224-42B1-AB72-56B2478ED631}"/>
    <cellStyle name="백분율 2" xfId="553" xr:uid="{00000000-0005-0000-0000-0000C29E0000}"/>
    <cellStyle name="백분율 2 10" xfId="1835" xr:uid="{00000000-0005-0000-0000-0000C39E0000}"/>
    <cellStyle name="백분율 2 10 2" xfId="3275" xr:uid="{00000000-0005-0000-0000-0000C49E0000}"/>
    <cellStyle name="백분율 2 10 2 2" xfId="33358" xr:uid="{00000000-0005-0000-0000-0000C59E0000}"/>
    <cellStyle name="백분율 2 10 3" xfId="32754" xr:uid="{00000000-0005-0000-0000-0000C69E0000}"/>
    <cellStyle name="백분율 2 11" xfId="1862" xr:uid="{00000000-0005-0000-0000-0000C79E0000}"/>
    <cellStyle name="백분율 2 11 2" xfId="3299" xr:uid="{00000000-0005-0000-0000-0000C89E0000}"/>
    <cellStyle name="백분율 2 11 2 2" xfId="33382" xr:uid="{00000000-0005-0000-0000-0000C99E0000}"/>
    <cellStyle name="백분율 2 11 3" xfId="32778" xr:uid="{00000000-0005-0000-0000-0000CA9E0000}"/>
    <cellStyle name="백분율 2 12" xfId="2045" xr:uid="{00000000-0005-0000-0000-0000CB9E0000}"/>
    <cellStyle name="백분율 2 12 2" xfId="3324" xr:uid="{00000000-0005-0000-0000-0000CC9E0000}"/>
    <cellStyle name="백분율 2 12 2 2" xfId="33407" xr:uid="{00000000-0005-0000-0000-0000CD9E0000}"/>
    <cellStyle name="백분율 2 12 3" xfId="32802" xr:uid="{00000000-0005-0000-0000-0000CE9E0000}"/>
    <cellStyle name="백분율 2 13" xfId="2079" xr:uid="{00000000-0005-0000-0000-0000CF9E0000}"/>
    <cellStyle name="백분율 2 13 2" xfId="3348" xr:uid="{00000000-0005-0000-0000-0000D09E0000}"/>
    <cellStyle name="백분율 2 13 2 2" xfId="33431" xr:uid="{00000000-0005-0000-0000-0000D19E0000}"/>
    <cellStyle name="백분율 2 13 3" xfId="32826" xr:uid="{00000000-0005-0000-0000-0000D29E0000}"/>
    <cellStyle name="백분율 2 14" xfId="2243" xr:uid="{00000000-0005-0000-0000-0000D39E0000}"/>
    <cellStyle name="백분율 2 14 2" xfId="3372" xr:uid="{00000000-0005-0000-0000-0000D49E0000}"/>
    <cellStyle name="백분율 2 14 2 2" xfId="33455" xr:uid="{00000000-0005-0000-0000-0000D59E0000}"/>
    <cellStyle name="백분율 2 14 3" xfId="32850" xr:uid="{00000000-0005-0000-0000-0000D69E0000}"/>
    <cellStyle name="백분율 2 15" xfId="2392" xr:uid="{00000000-0005-0000-0000-0000D79E0000}"/>
    <cellStyle name="백분율 2 15 2" xfId="3396" xr:uid="{00000000-0005-0000-0000-0000D89E0000}"/>
    <cellStyle name="백분율 2 15 2 2" xfId="33479" xr:uid="{00000000-0005-0000-0000-0000D99E0000}"/>
    <cellStyle name="백분율 2 15 3" xfId="32874" xr:uid="{00000000-0005-0000-0000-0000DA9E0000}"/>
    <cellStyle name="백분율 2 16" xfId="2838" xr:uid="{00000000-0005-0000-0000-0000DB9E0000}"/>
    <cellStyle name="백분율 2 16 2" xfId="32920" xr:uid="{00000000-0005-0000-0000-0000DC9E0000}"/>
    <cellStyle name="백분율 2 17" xfId="3852" xr:uid="{00000000-0005-0000-0000-0000DD9E0000}"/>
    <cellStyle name="백분율 2 17 2" xfId="34282" xr:uid="{00000000-0005-0000-0000-0000DE9E0000}"/>
    <cellStyle name="백분율 2 18" xfId="4126" xr:uid="{00000000-0005-0000-0000-0000DF9E0000}"/>
    <cellStyle name="백분율 2 18 2" xfId="34309" xr:uid="{00000000-0005-0000-0000-0000E09E0000}"/>
    <cellStyle name="백분율 2 19" xfId="4163" xr:uid="{00000000-0005-0000-0000-0000E19E0000}"/>
    <cellStyle name="백분율 2 19 2" xfId="34334" xr:uid="{00000000-0005-0000-0000-0000E29E0000}"/>
    <cellStyle name="백분율 2 2" xfId="760" xr:uid="{00000000-0005-0000-0000-0000E39E0000}"/>
    <cellStyle name="백분율 2 2 2" xfId="1670" xr:uid="{00000000-0005-0000-0000-0000E49E0000}"/>
    <cellStyle name="백분율 2 2 2 2" xfId="3112" xr:uid="{00000000-0005-0000-0000-0000E59E0000}"/>
    <cellStyle name="백분율 2 2 2 2 2" xfId="33196" xr:uid="{00000000-0005-0000-0000-0000E69E0000}"/>
    <cellStyle name="백분율 2 2 2 3" xfId="32592" xr:uid="{00000000-0005-0000-0000-0000E79E0000}"/>
    <cellStyle name="백분율 2 2 3" xfId="2882" xr:uid="{00000000-0005-0000-0000-0000E89E0000}"/>
    <cellStyle name="백분율 2 2 3 2" xfId="32964" xr:uid="{00000000-0005-0000-0000-0000E99E0000}"/>
    <cellStyle name="백분율 2 2 4" xfId="32354" xr:uid="{00000000-0005-0000-0000-0000EA9E0000}"/>
    <cellStyle name="백분율 2 20" xfId="6794" xr:uid="{00000000-0005-0000-0000-0000EB9E0000}"/>
    <cellStyle name="백분율 2 20 2" xfId="35460" xr:uid="{00000000-0005-0000-0000-0000EC9E0000}"/>
    <cellStyle name="백분율 2 21" xfId="6845" xr:uid="{00000000-0005-0000-0000-0000ED9E0000}"/>
    <cellStyle name="백분율 2 21 2" xfId="36428" xr:uid="{00000000-0005-0000-0000-0000EE9E0000}"/>
    <cellStyle name="백분율 2 22" xfId="32039" xr:uid="{00000000-0005-0000-0000-0000EF9E0000}"/>
    <cellStyle name="백분율 2 23" xfId="40594" xr:uid="{00000000-0005-0000-0000-0000F09E0000}"/>
    <cellStyle name="백분율 2 24" xfId="54637" xr:uid="{6D2CCF5E-81EA-4CBA-83A8-3322E36C138D}"/>
    <cellStyle name="백분율 2 3" xfId="842" xr:uid="{00000000-0005-0000-0000-0000F19E0000}"/>
    <cellStyle name="백분율 2 3 2" xfId="1692" xr:uid="{00000000-0005-0000-0000-0000F29E0000}"/>
    <cellStyle name="백분율 2 3 2 2" xfId="3134" xr:uid="{00000000-0005-0000-0000-0000F39E0000}"/>
    <cellStyle name="백분율 2 3 2 2 2" xfId="33218" xr:uid="{00000000-0005-0000-0000-0000F49E0000}"/>
    <cellStyle name="백분율 2 3 2 3" xfId="32614" xr:uid="{00000000-0005-0000-0000-0000F59E0000}"/>
    <cellStyle name="백분율 2 3 3" xfId="2904" xr:uid="{00000000-0005-0000-0000-0000F69E0000}"/>
    <cellStyle name="백분율 2 3 3 2" xfId="32986" xr:uid="{00000000-0005-0000-0000-0000F79E0000}"/>
    <cellStyle name="백분율 2 3 4" xfId="32378" xr:uid="{00000000-0005-0000-0000-0000F89E0000}"/>
    <cellStyle name="백분율 2 4" xfId="1030" xr:uid="{00000000-0005-0000-0000-0000F99E0000}"/>
    <cellStyle name="백분율 2 4 2" xfId="1714" xr:uid="{00000000-0005-0000-0000-0000FA9E0000}"/>
    <cellStyle name="백분율 2 4 2 2" xfId="3156" xr:uid="{00000000-0005-0000-0000-0000FB9E0000}"/>
    <cellStyle name="백분율 2 4 2 2 2" xfId="33240" xr:uid="{00000000-0005-0000-0000-0000FC9E0000}"/>
    <cellStyle name="백분율 2 4 2 3" xfId="32636" xr:uid="{00000000-0005-0000-0000-0000FD9E0000}"/>
    <cellStyle name="백분율 2 4 3" xfId="2926" xr:uid="{00000000-0005-0000-0000-0000FE9E0000}"/>
    <cellStyle name="백분율 2 4 3 2" xfId="33008" xr:uid="{00000000-0005-0000-0000-0000FF9E0000}"/>
    <cellStyle name="백분율 2 4 4" xfId="32406" xr:uid="{00000000-0005-0000-0000-0000009F0000}"/>
    <cellStyle name="백분율 2 5" xfId="1058" xr:uid="{00000000-0005-0000-0000-0000019F0000}"/>
    <cellStyle name="백분율 2 5 2" xfId="1736" xr:uid="{00000000-0005-0000-0000-0000029F0000}"/>
    <cellStyle name="백분율 2 5 2 2" xfId="3178" xr:uid="{00000000-0005-0000-0000-0000039F0000}"/>
    <cellStyle name="백분율 2 5 2 2 2" xfId="33262" xr:uid="{00000000-0005-0000-0000-0000049F0000}"/>
    <cellStyle name="백분율 2 5 2 3" xfId="32658" xr:uid="{00000000-0005-0000-0000-0000059F0000}"/>
    <cellStyle name="백분율 2 5 3" xfId="2950" xr:uid="{00000000-0005-0000-0000-0000069F0000}"/>
    <cellStyle name="백분율 2 5 3 2" xfId="33032" xr:uid="{00000000-0005-0000-0000-0000079F0000}"/>
    <cellStyle name="백분율 2 5 4" xfId="32428" xr:uid="{00000000-0005-0000-0000-0000089F0000}"/>
    <cellStyle name="백분율 2 6" xfId="1336" xr:uid="{00000000-0005-0000-0000-0000099F0000}"/>
    <cellStyle name="백분율 2 6 2" xfId="1760" xr:uid="{00000000-0005-0000-0000-00000A9F0000}"/>
    <cellStyle name="백분율 2 6 2 2" xfId="3202" xr:uid="{00000000-0005-0000-0000-00000B9F0000}"/>
    <cellStyle name="백분율 2 6 2 2 2" xfId="33286" xr:uid="{00000000-0005-0000-0000-00000C9F0000}"/>
    <cellStyle name="백분율 2 6 2 3" xfId="32682" xr:uid="{00000000-0005-0000-0000-00000D9F0000}"/>
    <cellStyle name="백분율 2 6 3" xfId="2974" xr:uid="{00000000-0005-0000-0000-00000E9F0000}"/>
    <cellStyle name="백분율 2 6 3 2" xfId="33056" xr:uid="{00000000-0005-0000-0000-00000F9F0000}"/>
    <cellStyle name="백분율 2 6 4" xfId="32452" xr:uid="{00000000-0005-0000-0000-0000109F0000}"/>
    <cellStyle name="백분율 2 7" xfId="1366" xr:uid="{00000000-0005-0000-0000-0000119F0000}"/>
    <cellStyle name="백분율 2 7 2" xfId="1784" xr:uid="{00000000-0005-0000-0000-0000129F0000}"/>
    <cellStyle name="백분율 2 7 2 2" xfId="3226" xr:uid="{00000000-0005-0000-0000-0000139F0000}"/>
    <cellStyle name="백분율 2 7 2 2 2" xfId="33310" xr:uid="{00000000-0005-0000-0000-0000149F0000}"/>
    <cellStyle name="백분율 2 7 2 3" xfId="32706" xr:uid="{00000000-0005-0000-0000-0000159F0000}"/>
    <cellStyle name="백분율 2 7 3" xfId="2998" xr:uid="{00000000-0005-0000-0000-0000169F0000}"/>
    <cellStyle name="백분율 2 7 3 2" xfId="33080" xr:uid="{00000000-0005-0000-0000-0000179F0000}"/>
    <cellStyle name="백분율 2 7 4" xfId="32476" xr:uid="{00000000-0005-0000-0000-0000189F0000}"/>
    <cellStyle name="백분율 2 8" xfId="1395" xr:uid="{00000000-0005-0000-0000-0000199F0000}"/>
    <cellStyle name="백분율 2 8 2" xfId="1808" xr:uid="{00000000-0005-0000-0000-00001A9F0000}"/>
    <cellStyle name="백분율 2 8 2 2" xfId="3250" xr:uid="{00000000-0005-0000-0000-00001B9F0000}"/>
    <cellStyle name="백분율 2 8 2 2 2" xfId="33334" xr:uid="{00000000-0005-0000-0000-00001C9F0000}"/>
    <cellStyle name="백분율 2 8 2 3" xfId="32730" xr:uid="{00000000-0005-0000-0000-00001D9F0000}"/>
    <cellStyle name="백분율 2 8 3" xfId="3022" xr:uid="{00000000-0005-0000-0000-00001E9F0000}"/>
    <cellStyle name="백분율 2 8 3 2" xfId="33104" xr:uid="{00000000-0005-0000-0000-00001F9F0000}"/>
    <cellStyle name="백분율 2 8 4" xfId="32500" xr:uid="{00000000-0005-0000-0000-0000209F0000}"/>
    <cellStyle name="백분율 2 9" xfId="1616" xr:uid="{00000000-0005-0000-0000-0000219F0000}"/>
    <cellStyle name="백분율 2 9 2" xfId="3058" xr:uid="{00000000-0005-0000-0000-0000229F0000}"/>
    <cellStyle name="백분율 2 9 2 2" xfId="33142" xr:uid="{00000000-0005-0000-0000-0000239F0000}"/>
    <cellStyle name="백분율 2 9 3" xfId="32524" xr:uid="{00000000-0005-0000-0000-0000249F0000}"/>
    <cellStyle name="백분율 3" xfId="554" xr:uid="{00000000-0005-0000-0000-0000259F0000}"/>
    <cellStyle name="백분율 3 2" xfId="10394" xr:uid="{00000000-0005-0000-0000-0000269F0000}"/>
    <cellStyle name="백분율 4" xfId="54719" xr:uid="{70E79C33-19EA-46E0-BFF4-61849BF067E7}"/>
    <cellStyle name="부분합열1" xfId="54668" xr:uid="{7944D4F2-981C-4490-819D-0213D28D6D8A}"/>
    <cellStyle name="부분합열10" xfId="54669" xr:uid="{3B7C010A-3BA0-480B-AA43-5544FE7E93F1}"/>
    <cellStyle name="부분합열2" xfId="54670" xr:uid="{FFC3A849-8128-4ADE-AF21-AA80C84B0AF0}"/>
    <cellStyle name="부분합열3" xfId="54671" xr:uid="{55900EED-010B-40B5-9DC6-C8F8C9FD15A7}"/>
    <cellStyle name="부분합열4" xfId="54672" xr:uid="{C77B9104-9339-4B98-A816-C719E64D3280}"/>
    <cellStyle name="부분합열5" xfId="54673" xr:uid="{268B5459-2049-4FD6-9F45-D80C9C45F08D}"/>
    <cellStyle name="부분합열6" xfId="54674" xr:uid="{F2CA1FD1-6F1A-4CA5-8D9A-D5C58FB555EF}"/>
    <cellStyle name="부분합열7" xfId="54675" xr:uid="{9E73DC4B-D5C4-4B39-A012-63E67A0F35C7}"/>
    <cellStyle name="부분합열8" xfId="54676" xr:uid="{7258AC06-787D-4F32-9582-A705C077B721}"/>
    <cellStyle name="부분합열9" xfId="54677" xr:uid="{19644550-521E-4B43-9894-87FBA39FBF63}"/>
    <cellStyle name="부분합행1" xfId="54678" xr:uid="{D4748D87-6ABC-4A7E-A869-0FC9C8891416}"/>
    <cellStyle name="부분합행10" xfId="54679" xr:uid="{BC4916C6-BE92-4744-9E07-0AAE1BA15901}"/>
    <cellStyle name="부분합행2" xfId="54680" xr:uid="{6F83057D-D3B6-4BBE-B7DC-A27D4489F0DC}"/>
    <cellStyle name="부분합행3" xfId="54681" xr:uid="{7F62EF8E-EDD6-4E6D-8011-6E39C231ADEA}"/>
    <cellStyle name="부분합행4" xfId="54682" xr:uid="{78AC9B06-CDCD-4161-AA9E-F7D8FB0C3D08}"/>
    <cellStyle name="부분합행5" xfId="54683" xr:uid="{0246D290-F378-4BDF-8FE5-3794DAAE27C0}"/>
    <cellStyle name="부분합행6" xfId="54684" xr:uid="{127A3FEE-3987-4C25-B1FA-53697B9C2DB3}"/>
    <cellStyle name="부분합행7" xfId="54685" xr:uid="{73CB6B58-9A45-4A6D-A475-BEBC630EAC3C}"/>
    <cellStyle name="부분합행8" xfId="54686" xr:uid="{632E5E4B-F9D4-46A8-A58D-B53A1372937E}"/>
    <cellStyle name="부분합행9" xfId="54687" xr:uid="{294C28F7-CDAF-4669-87AD-73CD211BC4CE}"/>
    <cellStyle name="선스타일" xfId="54688" xr:uid="{2DED87F3-91F0-4AA0-AE9F-17A977C00E0C}"/>
    <cellStyle name="쉼표 [0] 10" xfId="54710" xr:uid="{D75C1AD2-F863-4828-B655-B6F617C9627B}"/>
    <cellStyle name="쉼표 [0] 11" xfId="54718" xr:uid="{77E14666-BECF-43A2-B25C-7AA7E3615810}"/>
    <cellStyle name="쉼표 [0] 13" xfId="54689" xr:uid="{36E4AA95-2C83-484B-ACB5-B9CD2C031DFB}"/>
    <cellStyle name="쉼표 [0] 2" xfId="561" xr:uid="{00000000-0005-0000-0000-0000279F0000}"/>
    <cellStyle name="쉼표 [0] 2 2" xfId="10401" xr:uid="{00000000-0005-0000-0000-0000289F0000}"/>
    <cellStyle name="쉼표 [0] 2 3" xfId="54708" xr:uid="{B5F7FB71-8D26-4919-9CEA-8FBE787D4BCA}"/>
    <cellStyle name="쉼표 [0] 2 4" xfId="54712" xr:uid="{D1E27FAE-3D1D-4652-A7C5-1D04D28F9874}"/>
    <cellStyle name="쉼표 [0] 2 5" xfId="54629" xr:uid="{5A4A476B-2203-45D3-BF5F-BDE633929475}"/>
    <cellStyle name="쉼표 [0] 3" xfId="1038" xr:uid="{00000000-0005-0000-0000-0000299F0000}"/>
    <cellStyle name="쉼표 [0] 3 10" xfId="2085" xr:uid="{00000000-0005-0000-0000-00002A9F0000}"/>
    <cellStyle name="쉼표 [0] 3 10 2" xfId="3354" xr:uid="{00000000-0005-0000-0000-00002B9F0000}"/>
    <cellStyle name="쉼표 [0] 3 10 2 2" xfId="33437" xr:uid="{00000000-0005-0000-0000-00002C9F0000}"/>
    <cellStyle name="쉼표 [0] 3 10 3" xfId="32832" xr:uid="{00000000-0005-0000-0000-00002D9F0000}"/>
    <cellStyle name="쉼표 [0] 3 11" xfId="2249" xr:uid="{00000000-0005-0000-0000-00002E9F0000}"/>
    <cellStyle name="쉼표 [0] 3 11 2" xfId="3378" xr:uid="{00000000-0005-0000-0000-00002F9F0000}"/>
    <cellStyle name="쉼표 [0] 3 11 2 2" xfId="33461" xr:uid="{00000000-0005-0000-0000-0000309F0000}"/>
    <cellStyle name="쉼표 [0] 3 11 3" xfId="32856" xr:uid="{00000000-0005-0000-0000-0000319F0000}"/>
    <cellStyle name="쉼표 [0] 3 12" xfId="2398" xr:uid="{00000000-0005-0000-0000-0000329F0000}"/>
    <cellStyle name="쉼표 [0] 3 12 2" xfId="3402" xr:uid="{00000000-0005-0000-0000-0000339F0000}"/>
    <cellStyle name="쉼표 [0] 3 12 2 2" xfId="33485" xr:uid="{00000000-0005-0000-0000-0000349F0000}"/>
    <cellStyle name="쉼표 [0] 3 12 3" xfId="32880" xr:uid="{00000000-0005-0000-0000-0000359F0000}"/>
    <cellStyle name="쉼표 [0] 3 13" xfId="2932" xr:uid="{00000000-0005-0000-0000-0000369F0000}"/>
    <cellStyle name="쉼표 [0] 3 13 2" xfId="33014" xr:uid="{00000000-0005-0000-0000-0000379F0000}"/>
    <cellStyle name="쉼표 [0] 3 14" xfId="3877" xr:uid="{00000000-0005-0000-0000-0000389F0000}"/>
    <cellStyle name="쉼표 [0] 3 14 2" xfId="34291" xr:uid="{00000000-0005-0000-0000-0000399F0000}"/>
    <cellStyle name="쉼표 [0] 3 15" xfId="4133" xr:uid="{00000000-0005-0000-0000-00003A9F0000}"/>
    <cellStyle name="쉼표 [0] 3 15 2" xfId="34315" xr:uid="{00000000-0005-0000-0000-00003B9F0000}"/>
    <cellStyle name="쉼표 [0] 3 16" xfId="4170" xr:uid="{00000000-0005-0000-0000-00003C9F0000}"/>
    <cellStyle name="쉼표 [0] 3 16 2" xfId="34340" xr:uid="{00000000-0005-0000-0000-00003D9F0000}"/>
    <cellStyle name="쉼표 [0] 3 17" xfId="6808" xr:uid="{00000000-0005-0000-0000-00003E9F0000}"/>
    <cellStyle name="쉼표 [0] 3 17 2" xfId="35469" xr:uid="{00000000-0005-0000-0000-00003F9F0000}"/>
    <cellStyle name="쉼표 [0] 3 18" xfId="6860" xr:uid="{00000000-0005-0000-0000-0000409F0000}"/>
    <cellStyle name="쉼표 [0] 3 18 2" xfId="36440" xr:uid="{00000000-0005-0000-0000-0000419F0000}"/>
    <cellStyle name="쉼표 [0] 3 19" xfId="32046" xr:uid="{00000000-0005-0000-0000-0000429F0000}"/>
    <cellStyle name="쉼표 [0] 3 2" xfId="1065" xr:uid="{00000000-0005-0000-0000-0000439F0000}"/>
    <cellStyle name="쉼표 [0] 3 2 2" xfId="1742" xr:uid="{00000000-0005-0000-0000-0000449F0000}"/>
    <cellStyle name="쉼표 [0] 3 2 2 2" xfId="3184" xr:uid="{00000000-0005-0000-0000-0000459F0000}"/>
    <cellStyle name="쉼표 [0] 3 2 2 2 2" xfId="33268" xr:uid="{00000000-0005-0000-0000-0000469F0000}"/>
    <cellStyle name="쉼표 [0] 3 2 2 3" xfId="32664" xr:uid="{00000000-0005-0000-0000-0000479F0000}"/>
    <cellStyle name="쉼표 [0] 3 2 3" xfId="2956" xr:uid="{00000000-0005-0000-0000-0000489F0000}"/>
    <cellStyle name="쉼표 [0] 3 2 3 2" xfId="33038" xr:uid="{00000000-0005-0000-0000-0000499F0000}"/>
    <cellStyle name="쉼표 [0] 3 2 4" xfId="32434" xr:uid="{00000000-0005-0000-0000-00004A9F0000}"/>
    <cellStyle name="쉼표 [0] 3 2 5" xfId="54713" xr:uid="{CD609D2B-E1EC-4069-A89A-CD47FF32076E}"/>
    <cellStyle name="쉼표 [0] 3 20" xfId="40604" xr:uid="{00000000-0005-0000-0000-00004B9F0000}"/>
    <cellStyle name="쉼표 [0] 3 21" xfId="54631" xr:uid="{14BE48CD-0E25-4EF8-BE53-870DBB02503B}"/>
    <cellStyle name="쉼표 [0] 3 3" xfId="1343" xr:uid="{00000000-0005-0000-0000-00004C9F0000}"/>
    <cellStyle name="쉼표 [0] 3 3 2" xfId="1766" xr:uid="{00000000-0005-0000-0000-00004D9F0000}"/>
    <cellStyle name="쉼표 [0] 3 3 2 2" xfId="3208" xr:uid="{00000000-0005-0000-0000-00004E9F0000}"/>
    <cellStyle name="쉼표 [0] 3 3 2 2 2" xfId="33292" xr:uid="{00000000-0005-0000-0000-00004F9F0000}"/>
    <cellStyle name="쉼표 [0] 3 3 2 3" xfId="32688" xr:uid="{00000000-0005-0000-0000-0000509F0000}"/>
    <cellStyle name="쉼표 [0] 3 3 3" xfId="2980" xr:uid="{00000000-0005-0000-0000-0000519F0000}"/>
    <cellStyle name="쉼표 [0] 3 3 3 2" xfId="33062" xr:uid="{00000000-0005-0000-0000-0000529F0000}"/>
    <cellStyle name="쉼표 [0] 3 3 4" xfId="32458" xr:uid="{00000000-0005-0000-0000-0000539F0000}"/>
    <cellStyle name="쉼표 [0] 3 4" xfId="1373" xr:uid="{00000000-0005-0000-0000-0000549F0000}"/>
    <cellStyle name="쉼표 [0] 3 4 2" xfId="1790" xr:uid="{00000000-0005-0000-0000-0000559F0000}"/>
    <cellStyle name="쉼표 [0] 3 4 2 2" xfId="3232" xr:uid="{00000000-0005-0000-0000-0000569F0000}"/>
    <cellStyle name="쉼표 [0] 3 4 2 2 2" xfId="33316" xr:uid="{00000000-0005-0000-0000-0000579F0000}"/>
    <cellStyle name="쉼표 [0] 3 4 2 3" xfId="32712" xr:uid="{00000000-0005-0000-0000-0000589F0000}"/>
    <cellStyle name="쉼표 [0] 3 4 3" xfId="3004" xr:uid="{00000000-0005-0000-0000-0000599F0000}"/>
    <cellStyle name="쉼표 [0] 3 4 3 2" xfId="33086" xr:uid="{00000000-0005-0000-0000-00005A9F0000}"/>
    <cellStyle name="쉼표 [0] 3 4 4" xfId="32482" xr:uid="{00000000-0005-0000-0000-00005B9F0000}"/>
    <cellStyle name="쉼표 [0] 3 5" xfId="1401" xr:uid="{00000000-0005-0000-0000-00005C9F0000}"/>
    <cellStyle name="쉼표 [0] 3 5 2" xfId="1814" xr:uid="{00000000-0005-0000-0000-00005D9F0000}"/>
    <cellStyle name="쉼표 [0] 3 5 2 2" xfId="3256" xr:uid="{00000000-0005-0000-0000-00005E9F0000}"/>
    <cellStyle name="쉼표 [0] 3 5 2 2 2" xfId="33340" xr:uid="{00000000-0005-0000-0000-00005F9F0000}"/>
    <cellStyle name="쉼표 [0] 3 5 2 3" xfId="32736" xr:uid="{00000000-0005-0000-0000-0000609F0000}"/>
    <cellStyle name="쉼표 [0] 3 5 3" xfId="3028" xr:uid="{00000000-0005-0000-0000-0000619F0000}"/>
    <cellStyle name="쉼표 [0] 3 5 3 2" xfId="33110" xr:uid="{00000000-0005-0000-0000-0000629F0000}"/>
    <cellStyle name="쉼표 [0] 3 5 4" xfId="32506" xr:uid="{00000000-0005-0000-0000-0000639F0000}"/>
    <cellStyle name="쉼표 [0] 3 6" xfId="1627" xr:uid="{00000000-0005-0000-0000-0000649F0000}"/>
    <cellStyle name="쉼표 [0] 3 6 2" xfId="3069" xr:uid="{00000000-0005-0000-0000-0000659F0000}"/>
    <cellStyle name="쉼표 [0] 3 6 2 2" xfId="33153" xr:uid="{00000000-0005-0000-0000-0000669F0000}"/>
    <cellStyle name="쉼표 [0] 3 6 3" xfId="32530" xr:uid="{00000000-0005-0000-0000-0000679F0000}"/>
    <cellStyle name="쉼표 [0] 3 7" xfId="1842" xr:uid="{00000000-0005-0000-0000-0000689F0000}"/>
    <cellStyle name="쉼표 [0] 3 7 2" xfId="3281" xr:uid="{00000000-0005-0000-0000-0000699F0000}"/>
    <cellStyle name="쉼표 [0] 3 7 2 2" xfId="33364" xr:uid="{00000000-0005-0000-0000-00006A9F0000}"/>
    <cellStyle name="쉼표 [0] 3 7 3" xfId="32760" xr:uid="{00000000-0005-0000-0000-00006B9F0000}"/>
    <cellStyle name="쉼표 [0] 3 8" xfId="1868" xr:uid="{00000000-0005-0000-0000-00006C9F0000}"/>
    <cellStyle name="쉼표 [0] 3 8 2" xfId="3305" xr:uid="{00000000-0005-0000-0000-00006D9F0000}"/>
    <cellStyle name="쉼표 [0] 3 8 2 2" xfId="33388" xr:uid="{00000000-0005-0000-0000-00006E9F0000}"/>
    <cellStyle name="쉼표 [0] 3 8 3" xfId="32784" xr:uid="{00000000-0005-0000-0000-00006F9F0000}"/>
    <cellStyle name="쉼표 [0] 3 9" xfId="2054" xr:uid="{00000000-0005-0000-0000-0000709F0000}"/>
    <cellStyle name="쉼표 [0] 3 9 2" xfId="3330" xr:uid="{00000000-0005-0000-0000-0000719F0000}"/>
    <cellStyle name="쉼표 [0] 3 9 2 2" xfId="33413" xr:uid="{00000000-0005-0000-0000-0000729F0000}"/>
    <cellStyle name="쉼표 [0] 3 9 3" xfId="32808" xr:uid="{00000000-0005-0000-0000-0000739F0000}"/>
    <cellStyle name="쉼표 [0] 4" xfId="54634" xr:uid="{7DCEA3E9-3DEB-4E9B-96BD-097C09F039F1}"/>
    <cellStyle name="쉼표 [0] 4 2" xfId="54641" xr:uid="{BC3FACC1-D3C5-4976-8709-578D4291AC14}"/>
    <cellStyle name="쉼표 [0] 5" xfId="54640" xr:uid="{59A9121E-6F38-4586-BCCA-2C66CE74BC82}"/>
    <cellStyle name="쉼표 [0] 5 2" xfId="54714" xr:uid="{950CE334-36C3-439B-AB9B-65AAC804F04B}"/>
    <cellStyle name="쉼표 [0] 6" xfId="562" xr:uid="{00000000-0005-0000-0000-0000749F0000}"/>
    <cellStyle name="쉼표 [0] 6 2" xfId="10402" xr:uid="{00000000-0005-0000-0000-0000759F0000}"/>
    <cellStyle name="쉼표 [0] 6 3" xfId="54690" xr:uid="{FBFA3D20-9766-461A-92F1-37BB1A36AF28}"/>
    <cellStyle name="쉼표 [0] 7" xfId="54691" xr:uid="{EC44176C-DD2D-4177-8530-8C9B24A022FE}"/>
    <cellStyle name="쉼표 [0] 8" xfId="563" xr:uid="{00000000-0005-0000-0000-0000769F0000}"/>
    <cellStyle name="쉼표 [0] 8 2" xfId="10403" xr:uid="{00000000-0005-0000-0000-0000779F0000}"/>
    <cellStyle name="쉼표 [0] 9" xfId="54706" xr:uid="{E4FE5C4E-9622-409F-8543-2679FCF5374C}"/>
    <cellStyle name="쉼표 2" xfId="564" xr:uid="{00000000-0005-0000-0000-0000789F0000}"/>
    <cellStyle name="쉼표 2 10" xfId="1836" xr:uid="{00000000-0005-0000-0000-0000799F0000}"/>
    <cellStyle name="쉼표 2 10 2" xfId="3276" xr:uid="{00000000-0005-0000-0000-00007A9F0000}"/>
    <cellStyle name="쉼표 2 10 2 2" xfId="33359" xr:uid="{00000000-0005-0000-0000-00007B9F0000}"/>
    <cellStyle name="쉼표 2 10 3" xfId="32755" xr:uid="{00000000-0005-0000-0000-00007C9F0000}"/>
    <cellStyle name="쉼표 2 11" xfId="1863" xr:uid="{00000000-0005-0000-0000-00007D9F0000}"/>
    <cellStyle name="쉼표 2 11 2" xfId="3300" xr:uid="{00000000-0005-0000-0000-00007E9F0000}"/>
    <cellStyle name="쉼표 2 11 2 2" xfId="33383" xr:uid="{00000000-0005-0000-0000-00007F9F0000}"/>
    <cellStyle name="쉼표 2 11 3" xfId="32779" xr:uid="{00000000-0005-0000-0000-0000809F0000}"/>
    <cellStyle name="쉼표 2 12" xfId="2047" xr:uid="{00000000-0005-0000-0000-0000819F0000}"/>
    <cellStyle name="쉼표 2 12 2" xfId="3325" xr:uid="{00000000-0005-0000-0000-0000829F0000}"/>
    <cellStyle name="쉼표 2 12 2 2" xfId="33408" xr:uid="{00000000-0005-0000-0000-0000839F0000}"/>
    <cellStyle name="쉼표 2 12 3" xfId="32803" xr:uid="{00000000-0005-0000-0000-0000849F0000}"/>
    <cellStyle name="쉼표 2 13" xfId="2080" xr:uid="{00000000-0005-0000-0000-0000859F0000}"/>
    <cellStyle name="쉼표 2 13 2" xfId="3349" xr:uid="{00000000-0005-0000-0000-0000869F0000}"/>
    <cellStyle name="쉼표 2 13 2 2" xfId="33432" xr:uid="{00000000-0005-0000-0000-0000879F0000}"/>
    <cellStyle name="쉼표 2 13 3" xfId="32827" xr:uid="{00000000-0005-0000-0000-0000889F0000}"/>
    <cellStyle name="쉼표 2 14" xfId="2244" xr:uid="{00000000-0005-0000-0000-0000899F0000}"/>
    <cellStyle name="쉼표 2 14 2" xfId="3373" xr:uid="{00000000-0005-0000-0000-00008A9F0000}"/>
    <cellStyle name="쉼표 2 14 2 2" xfId="33456" xr:uid="{00000000-0005-0000-0000-00008B9F0000}"/>
    <cellStyle name="쉼표 2 14 3" xfId="32851" xr:uid="{00000000-0005-0000-0000-00008C9F0000}"/>
    <cellStyle name="쉼표 2 15" xfId="2393" xr:uid="{00000000-0005-0000-0000-00008D9F0000}"/>
    <cellStyle name="쉼표 2 15 2" xfId="3397" xr:uid="{00000000-0005-0000-0000-00008E9F0000}"/>
    <cellStyle name="쉼표 2 15 2 2" xfId="33480" xr:uid="{00000000-0005-0000-0000-00008F9F0000}"/>
    <cellStyle name="쉼표 2 15 3" xfId="32875" xr:uid="{00000000-0005-0000-0000-0000909F0000}"/>
    <cellStyle name="쉼표 2 16" xfId="2839" xr:uid="{00000000-0005-0000-0000-0000919F0000}"/>
    <cellStyle name="쉼표 2 16 2" xfId="32921" xr:uid="{00000000-0005-0000-0000-0000929F0000}"/>
    <cellStyle name="쉼표 2 17" xfId="3857" xr:uid="{00000000-0005-0000-0000-0000939F0000}"/>
    <cellStyle name="쉼표 2 17 2" xfId="34285" xr:uid="{00000000-0005-0000-0000-0000949F0000}"/>
    <cellStyle name="쉼표 2 18" xfId="4127" xr:uid="{00000000-0005-0000-0000-0000959F0000}"/>
    <cellStyle name="쉼표 2 18 2" xfId="34310" xr:uid="{00000000-0005-0000-0000-0000969F0000}"/>
    <cellStyle name="쉼표 2 19" xfId="4164" xr:uid="{00000000-0005-0000-0000-0000979F0000}"/>
    <cellStyle name="쉼표 2 19 2" xfId="34335" xr:uid="{00000000-0005-0000-0000-0000989F0000}"/>
    <cellStyle name="쉼표 2 2" xfId="761" xr:uid="{00000000-0005-0000-0000-0000999F0000}"/>
    <cellStyle name="쉼표 2 2 2" xfId="1671" xr:uid="{00000000-0005-0000-0000-00009A9F0000}"/>
    <cellStyle name="쉼표 2 2 2 2" xfId="3113" xr:uid="{00000000-0005-0000-0000-00009B9F0000}"/>
    <cellStyle name="쉼표 2 2 2 2 2" xfId="33197" xr:uid="{00000000-0005-0000-0000-00009C9F0000}"/>
    <cellStyle name="쉼표 2 2 2 3" xfId="32593" xr:uid="{00000000-0005-0000-0000-00009D9F0000}"/>
    <cellStyle name="쉼표 2 2 3" xfId="2883" xr:uid="{00000000-0005-0000-0000-00009E9F0000}"/>
    <cellStyle name="쉼표 2 2 3 2" xfId="32965" xr:uid="{00000000-0005-0000-0000-00009F9F0000}"/>
    <cellStyle name="쉼표 2 2 4" xfId="32355" xr:uid="{00000000-0005-0000-0000-0000A09F0000}"/>
    <cellStyle name="쉼표 2 2 5" xfId="54721" xr:uid="{09E14544-A664-42B4-A859-959ACAB9247A}"/>
    <cellStyle name="쉼표 2 20" xfId="6799" xr:uid="{00000000-0005-0000-0000-0000A19F0000}"/>
    <cellStyle name="쉼표 2 20 2" xfId="35464" xr:uid="{00000000-0005-0000-0000-0000A29F0000}"/>
    <cellStyle name="쉼표 2 21" xfId="6851" xr:uid="{00000000-0005-0000-0000-0000A39F0000}"/>
    <cellStyle name="쉼표 2 21 2" xfId="36432" xr:uid="{00000000-0005-0000-0000-0000A49F0000}"/>
    <cellStyle name="쉼표 2 22" xfId="32040" xr:uid="{00000000-0005-0000-0000-0000A59F0000}"/>
    <cellStyle name="쉼표 2 23" xfId="40596" xr:uid="{00000000-0005-0000-0000-0000A69F0000}"/>
    <cellStyle name="쉼표 2 24" xfId="54692" xr:uid="{8F72C7BD-331B-43FB-9661-8AFDB2968AE0}"/>
    <cellStyle name="쉼표 2 3" xfId="847" xr:uid="{00000000-0005-0000-0000-0000A79F0000}"/>
    <cellStyle name="쉼표 2 3 2" xfId="1693" xr:uid="{00000000-0005-0000-0000-0000A89F0000}"/>
    <cellStyle name="쉼표 2 3 2 2" xfId="3135" xr:uid="{00000000-0005-0000-0000-0000A99F0000}"/>
    <cellStyle name="쉼표 2 3 2 2 2" xfId="33219" xr:uid="{00000000-0005-0000-0000-0000AA9F0000}"/>
    <cellStyle name="쉼표 2 3 2 3" xfId="32615" xr:uid="{00000000-0005-0000-0000-0000AB9F0000}"/>
    <cellStyle name="쉼표 2 3 3" xfId="2905" xr:uid="{00000000-0005-0000-0000-0000AC9F0000}"/>
    <cellStyle name="쉼표 2 3 3 2" xfId="32987" xr:uid="{00000000-0005-0000-0000-0000AD9F0000}"/>
    <cellStyle name="쉼표 2 3 4" xfId="32383" xr:uid="{00000000-0005-0000-0000-0000AE9F0000}"/>
    <cellStyle name="쉼표 2 4" xfId="1031" xr:uid="{00000000-0005-0000-0000-0000AF9F0000}"/>
    <cellStyle name="쉼표 2 4 2" xfId="1715" xr:uid="{00000000-0005-0000-0000-0000B09F0000}"/>
    <cellStyle name="쉼표 2 4 2 2" xfId="3157" xr:uid="{00000000-0005-0000-0000-0000B19F0000}"/>
    <cellStyle name="쉼표 2 4 2 2 2" xfId="33241" xr:uid="{00000000-0005-0000-0000-0000B29F0000}"/>
    <cellStyle name="쉼표 2 4 2 3" xfId="32637" xr:uid="{00000000-0005-0000-0000-0000B39F0000}"/>
    <cellStyle name="쉼표 2 4 3" xfId="2927" xr:uid="{00000000-0005-0000-0000-0000B49F0000}"/>
    <cellStyle name="쉼표 2 4 3 2" xfId="33009" xr:uid="{00000000-0005-0000-0000-0000B59F0000}"/>
    <cellStyle name="쉼표 2 4 4" xfId="32407" xr:uid="{00000000-0005-0000-0000-0000B69F0000}"/>
    <cellStyle name="쉼표 2 5" xfId="1059" xr:uid="{00000000-0005-0000-0000-0000B79F0000}"/>
    <cellStyle name="쉼표 2 5 2" xfId="1737" xr:uid="{00000000-0005-0000-0000-0000B89F0000}"/>
    <cellStyle name="쉼표 2 5 2 2" xfId="3179" xr:uid="{00000000-0005-0000-0000-0000B99F0000}"/>
    <cellStyle name="쉼표 2 5 2 2 2" xfId="33263" xr:uid="{00000000-0005-0000-0000-0000BA9F0000}"/>
    <cellStyle name="쉼표 2 5 2 3" xfId="32659" xr:uid="{00000000-0005-0000-0000-0000BB9F0000}"/>
    <cellStyle name="쉼표 2 5 3" xfId="2951" xr:uid="{00000000-0005-0000-0000-0000BC9F0000}"/>
    <cellStyle name="쉼표 2 5 3 2" xfId="33033" xr:uid="{00000000-0005-0000-0000-0000BD9F0000}"/>
    <cellStyle name="쉼표 2 5 4" xfId="32429" xr:uid="{00000000-0005-0000-0000-0000BE9F0000}"/>
    <cellStyle name="쉼표 2 6" xfId="1337" xr:uid="{00000000-0005-0000-0000-0000BF9F0000}"/>
    <cellStyle name="쉼표 2 6 2" xfId="1761" xr:uid="{00000000-0005-0000-0000-0000C09F0000}"/>
    <cellStyle name="쉼표 2 6 2 2" xfId="3203" xr:uid="{00000000-0005-0000-0000-0000C19F0000}"/>
    <cellStyle name="쉼표 2 6 2 2 2" xfId="33287" xr:uid="{00000000-0005-0000-0000-0000C29F0000}"/>
    <cellStyle name="쉼표 2 6 2 3" xfId="32683" xr:uid="{00000000-0005-0000-0000-0000C39F0000}"/>
    <cellStyle name="쉼표 2 6 3" xfId="2975" xr:uid="{00000000-0005-0000-0000-0000C49F0000}"/>
    <cellStyle name="쉼표 2 6 3 2" xfId="33057" xr:uid="{00000000-0005-0000-0000-0000C59F0000}"/>
    <cellStyle name="쉼표 2 6 4" xfId="32453" xr:uid="{00000000-0005-0000-0000-0000C69F0000}"/>
    <cellStyle name="쉼표 2 7" xfId="1368" xr:uid="{00000000-0005-0000-0000-0000C79F0000}"/>
    <cellStyle name="쉼표 2 7 2" xfId="1785" xr:uid="{00000000-0005-0000-0000-0000C89F0000}"/>
    <cellStyle name="쉼표 2 7 2 2" xfId="3227" xr:uid="{00000000-0005-0000-0000-0000C99F0000}"/>
    <cellStyle name="쉼표 2 7 2 2 2" xfId="33311" xr:uid="{00000000-0005-0000-0000-0000CA9F0000}"/>
    <cellStyle name="쉼표 2 7 2 3" xfId="32707" xr:uid="{00000000-0005-0000-0000-0000CB9F0000}"/>
    <cellStyle name="쉼표 2 7 3" xfId="2999" xr:uid="{00000000-0005-0000-0000-0000CC9F0000}"/>
    <cellStyle name="쉼표 2 7 3 2" xfId="33081" xr:uid="{00000000-0005-0000-0000-0000CD9F0000}"/>
    <cellStyle name="쉼표 2 7 4" xfId="32477" xr:uid="{00000000-0005-0000-0000-0000CE9F0000}"/>
    <cellStyle name="쉼표 2 8" xfId="1396" xr:uid="{00000000-0005-0000-0000-0000CF9F0000}"/>
    <cellStyle name="쉼표 2 8 2" xfId="1809" xr:uid="{00000000-0005-0000-0000-0000D09F0000}"/>
    <cellStyle name="쉼표 2 8 2 2" xfId="3251" xr:uid="{00000000-0005-0000-0000-0000D19F0000}"/>
    <cellStyle name="쉼표 2 8 2 2 2" xfId="33335" xr:uid="{00000000-0005-0000-0000-0000D29F0000}"/>
    <cellStyle name="쉼표 2 8 2 3" xfId="32731" xr:uid="{00000000-0005-0000-0000-0000D39F0000}"/>
    <cellStyle name="쉼표 2 8 3" xfId="3023" xr:uid="{00000000-0005-0000-0000-0000D49F0000}"/>
    <cellStyle name="쉼표 2 8 3 2" xfId="33105" xr:uid="{00000000-0005-0000-0000-0000D59F0000}"/>
    <cellStyle name="쉼표 2 8 4" xfId="32501" xr:uid="{00000000-0005-0000-0000-0000D69F0000}"/>
    <cellStyle name="쉼표 2 9" xfId="1620" xr:uid="{00000000-0005-0000-0000-0000D79F0000}"/>
    <cellStyle name="쉼표 2 9 2" xfId="3062" xr:uid="{00000000-0005-0000-0000-0000D89F0000}"/>
    <cellStyle name="쉼표 2 9 2 2" xfId="33146" xr:uid="{00000000-0005-0000-0000-0000D99F0000}"/>
    <cellStyle name="쉼표 2 9 3" xfId="32525" xr:uid="{00000000-0005-0000-0000-0000DA9F0000}"/>
    <cellStyle name="쉼표 3" xfId="565" xr:uid="{00000000-0005-0000-0000-0000DB9F0000}"/>
    <cellStyle name="쉼표 3 10" xfId="1837" xr:uid="{00000000-0005-0000-0000-0000DC9F0000}"/>
    <cellStyle name="쉼표 3 10 2" xfId="3277" xr:uid="{00000000-0005-0000-0000-0000DD9F0000}"/>
    <cellStyle name="쉼표 3 10 2 2" xfId="33360" xr:uid="{00000000-0005-0000-0000-0000DE9F0000}"/>
    <cellStyle name="쉼표 3 10 3" xfId="32756" xr:uid="{00000000-0005-0000-0000-0000DF9F0000}"/>
    <cellStyle name="쉼표 3 11" xfId="1864" xr:uid="{00000000-0005-0000-0000-0000E09F0000}"/>
    <cellStyle name="쉼표 3 11 2" xfId="3301" xr:uid="{00000000-0005-0000-0000-0000E19F0000}"/>
    <cellStyle name="쉼표 3 11 2 2" xfId="33384" xr:uid="{00000000-0005-0000-0000-0000E29F0000}"/>
    <cellStyle name="쉼표 3 11 3" xfId="32780" xr:uid="{00000000-0005-0000-0000-0000E39F0000}"/>
    <cellStyle name="쉼표 3 12" xfId="2048" xr:uid="{00000000-0005-0000-0000-0000E49F0000}"/>
    <cellStyle name="쉼표 3 12 2" xfId="3326" xr:uid="{00000000-0005-0000-0000-0000E59F0000}"/>
    <cellStyle name="쉼표 3 12 2 2" xfId="33409" xr:uid="{00000000-0005-0000-0000-0000E69F0000}"/>
    <cellStyle name="쉼표 3 12 3" xfId="32804" xr:uid="{00000000-0005-0000-0000-0000E79F0000}"/>
    <cellStyle name="쉼표 3 13" xfId="2081" xr:uid="{00000000-0005-0000-0000-0000E89F0000}"/>
    <cellStyle name="쉼표 3 13 2" xfId="3350" xr:uid="{00000000-0005-0000-0000-0000E99F0000}"/>
    <cellStyle name="쉼표 3 13 2 2" xfId="33433" xr:uid="{00000000-0005-0000-0000-0000EA9F0000}"/>
    <cellStyle name="쉼표 3 13 3" xfId="32828" xr:uid="{00000000-0005-0000-0000-0000EB9F0000}"/>
    <cellStyle name="쉼표 3 14" xfId="2245" xr:uid="{00000000-0005-0000-0000-0000EC9F0000}"/>
    <cellStyle name="쉼표 3 14 2" xfId="3374" xr:uid="{00000000-0005-0000-0000-0000ED9F0000}"/>
    <cellStyle name="쉼표 3 14 2 2" xfId="33457" xr:uid="{00000000-0005-0000-0000-0000EE9F0000}"/>
    <cellStyle name="쉼표 3 14 3" xfId="32852" xr:uid="{00000000-0005-0000-0000-0000EF9F0000}"/>
    <cellStyle name="쉼표 3 15" xfId="2394" xr:uid="{00000000-0005-0000-0000-0000F09F0000}"/>
    <cellStyle name="쉼표 3 15 2" xfId="3398" xr:uid="{00000000-0005-0000-0000-0000F19F0000}"/>
    <cellStyle name="쉼표 3 15 2 2" xfId="33481" xr:uid="{00000000-0005-0000-0000-0000F29F0000}"/>
    <cellStyle name="쉼표 3 15 3" xfId="32876" xr:uid="{00000000-0005-0000-0000-0000F39F0000}"/>
    <cellStyle name="쉼표 3 16" xfId="2840" xr:uid="{00000000-0005-0000-0000-0000F49F0000}"/>
    <cellStyle name="쉼표 3 16 2" xfId="32922" xr:uid="{00000000-0005-0000-0000-0000F59F0000}"/>
    <cellStyle name="쉼표 3 17" xfId="3858" xr:uid="{00000000-0005-0000-0000-0000F69F0000}"/>
    <cellStyle name="쉼표 3 17 2" xfId="34286" xr:uid="{00000000-0005-0000-0000-0000F79F0000}"/>
    <cellStyle name="쉼표 3 18" xfId="4128" xr:uid="{00000000-0005-0000-0000-0000F89F0000}"/>
    <cellStyle name="쉼표 3 18 2" xfId="34311" xr:uid="{00000000-0005-0000-0000-0000F99F0000}"/>
    <cellStyle name="쉼표 3 19" xfId="4165" xr:uid="{00000000-0005-0000-0000-0000FA9F0000}"/>
    <cellStyle name="쉼표 3 19 2" xfId="34336" xr:uid="{00000000-0005-0000-0000-0000FB9F0000}"/>
    <cellStyle name="쉼표 3 2" xfId="762" xr:uid="{00000000-0005-0000-0000-0000FC9F0000}"/>
    <cellStyle name="쉼표 3 2 2" xfId="1672" xr:uid="{00000000-0005-0000-0000-0000FD9F0000}"/>
    <cellStyle name="쉼표 3 2 2 2" xfId="3114" xr:uid="{00000000-0005-0000-0000-0000FE9F0000}"/>
    <cellStyle name="쉼표 3 2 2 2 2" xfId="33198" xr:uid="{00000000-0005-0000-0000-0000FF9F0000}"/>
    <cellStyle name="쉼표 3 2 2 3" xfId="32594" xr:uid="{00000000-0005-0000-0000-000000A00000}"/>
    <cellStyle name="쉼표 3 2 3" xfId="2884" xr:uid="{00000000-0005-0000-0000-000001A00000}"/>
    <cellStyle name="쉼표 3 2 3 2" xfId="32966" xr:uid="{00000000-0005-0000-0000-000002A00000}"/>
    <cellStyle name="쉼표 3 2 4" xfId="32356" xr:uid="{00000000-0005-0000-0000-000003A00000}"/>
    <cellStyle name="쉼표 3 20" xfId="6800" xr:uid="{00000000-0005-0000-0000-000004A00000}"/>
    <cellStyle name="쉼표 3 20 2" xfId="35465" xr:uid="{00000000-0005-0000-0000-000005A00000}"/>
    <cellStyle name="쉼표 3 21" xfId="6852" xr:uid="{00000000-0005-0000-0000-000006A00000}"/>
    <cellStyle name="쉼표 3 21 2" xfId="36433" xr:uid="{00000000-0005-0000-0000-000007A00000}"/>
    <cellStyle name="쉼표 3 22" xfId="32041" xr:uid="{00000000-0005-0000-0000-000008A00000}"/>
    <cellStyle name="쉼표 3 23" xfId="40597" xr:uid="{00000000-0005-0000-0000-000009A00000}"/>
    <cellStyle name="쉼표 3 3" xfId="848" xr:uid="{00000000-0005-0000-0000-00000AA00000}"/>
    <cellStyle name="쉼표 3 3 2" xfId="1694" xr:uid="{00000000-0005-0000-0000-00000BA00000}"/>
    <cellStyle name="쉼표 3 3 2 2" xfId="3136" xr:uid="{00000000-0005-0000-0000-00000CA00000}"/>
    <cellStyle name="쉼표 3 3 2 2 2" xfId="33220" xr:uid="{00000000-0005-0000-0000-00000DA00000}"/>
    <cellStyle name="쉼표 3 3 2 3" xfId="32616" xr:uid="{00000000-0005-0000-0000-00000EA00000}"/>
    <cellStyle name="쉼표 3 3 3" xfId="2906" xr:uid="{00000000-0005-0000-0000-00000FA00000}"/>
    <cellStyle name="쉼표 3 3 3 2" xfId="32988" xr:uid="{00000000-0005-0000-0000-000010A00000}"/>
    <cellStyle name="쉼표 3 3 4" xfId="32384" xr:uid="{00000000-0005-0000-0000-000011A00000}"/>
    <cellStyle name="쉼표 3 4" xfId="1032" xr:uid="{00000000-0005-0000-0000-000012A00000}"/>
    <cellStyle name="쉼표 3 4 2" xfId="1716" xr:uid="{00000000-0005-0000-0000-000013A00000}"/>
    <cellStyle name="쉼표 3 4 2 2" xfId="3158" xr:uid="{00000000-0005-0000-0000-000014A00000}"/>
    <cellStyle name="쉼표 3 4 2 2 2" xfId="33242" xr:uid="{00000000-0005-0000-0000-000015A00000}"/>
    <cellStyle name="쉼표 3 4 2 3" xfId="32638" xr:uid="{00000000-0005-0000-0000-000016A00000}"/>
    <cellStyle name="쉼표 3 4 3" xfId="2928" xr:uid="{00000000-0005-0000-0000-000017A00000}"/>
    <cellStyle name="쉼표 3 4 3 2" xfId="33010" xr:uid="{00000000-0005-0000-0000-000018A00000}"/>
    <cellStyle name="쉼표 3 4 4" xfId="32408" xr:uid="{00000000-0005-0000-0000-000019A00000}"/>
    <cellStyle name="쉼표 3 5" xfId="1060" xr:uid="{00000000-0005-0000-0000-00001AA00000}"/>
    <cellStyle name="쉼표 3 5 2" xfId="1738" xr:uid="{00000000-0005-0000-0000-00001BA00000}"/>
    <cellStyle name="쉼표 3 5 2 2" xfId="3180" xr:uid="{00000000-0005-0000-0000-00001CA00000}"/>
    <cellStyle name="쉼표 3 5 2 2 2" xfId="33264" xr:uid="{00000000-0005-0000-0000-00001DA00000}"/>
    <cellStyle name="쉼표 3 5 2 3" xfId="32660" xr:uid="{00000000-0005-0000-0000-00001EA00000}"/>
    <cellStyle name="쉼표 3 5 3" xfId="2952" xr:uid="{00000000-0005-0000-0000-00001FA00000}"/>
    <cellStyle name="쉼표 3 5 3 2" xfId="33034" xr:uid="{00000000-0005-0000-0000-000020A00000}"/>
    <cellStyle name="쉼표 3 5 4" xfId="32430" xr:uid="{00000000-0005-0000-0000-000021A00000}"/>
    <cellStyle name="쉼표 3 6" xfId="1338" xr:uid="{00000000-0005-0000-0000-000022A00000}"/>
    <cellStyle name="쉼표 3 6 2" xfId="1762" xr:uid="{00000000-0005-0000-0000-000023A00000}"/>
    <cellStyle name="쉼표 3 6 2 2" xfId="3204" xr:uid="{00000000-0005-0000-0000-000024A00000}"/>
    <cellStyle name="쉼표 3 6 2 2 2" xfId="33288" xr:uid="{00000000-0005-0000-0000-000025A00000}"/>
    <cellStyle name="쉼표 3 6 2 3" xfId="32684" xr:uid="{00000000-0005-0000-0000-000026A00000}"/>
    <cellStyle name="쉼표 3 6 3" xfId="2976" xr:uid="{00000000-0005-0000-0000-000027A00000}"/>
    <cellStyle name="쉼표 3 6 3 2" xfId="33058" xr:uid="{00000000-0005-0000-0000-000028A00000}"/>
    <cellStyle name="쉼표 3 6 4" xfId="32454" xr:uid="{00000000-0005-0000-0000-000029A00000}"/>
    <cellStyle name="쉼표 3 7" xfId="1369" xr:uid="{00000000-0005-0000-0000-00002AA00000}"/>
    <cellStyle name="쉼표 3 7 2" xfId="1786" xr:uid="{00000000-0005-0000-0000-00002BA00000}"/>
    <cellStyle name="쉼표 3 7 2 2" xfId="3228" xr:uid="{00000000-0005-0000-0000-00002CA00000}"/>
    <cellStyle name="쉼표 3 7 2 2 2" xfId="33312" xr:uid="{00000000-0005-0000-0000-00002DA00000}"/>
    <cellStyle name="쉼표 3 7 2 3" xfId="32708" xr:uid="{00000000-0005-0000-0000-00002EA00000}"/>
    <cellStyle name="쉼표 3 7 3" xfId="3000" xr:uid="{00000000-0005-0000-0000-00002FA00000}"/>
    <cellStyle name="쉼표 3 7 3 2" xfId="33082" xr:uid="{00000000-0005-0000-0000-000030A00000}"/>
    <cellStyle name="쉼표 3 7 4" xfId="32478" xr:uid="{00000000-0005-0000-0000-000031A00000}"/>
    <cellStyle name="쉼표 3 8" xfId="1397" xr:uid="{00000000-0005-0000-0000-000032A00000}"/>
    <cellStyle name="쉼표 3 8 2" xfId="1810" xr:uid="{00000000-0005-0000-0000-000033A00000}"/>
    <cellStyle name="쉼표 3 8 2 2" xfId="3252" xr:uid="{00000000-0005-0000-0000-000034A00000}"/>
    <cellStyle name="쉼표 3 8 2 2 2" xfId="33336" xr:uid="{00000000-0005-0000-0000-000035A00000}"/>
    <cellStyle name="쉼표 3 8 2 3" xfId="32732" xr:uid="{00000000-0005-0000-0000-000036A00000}"/>
    <cellStyle name="쉼표 3 8 3" xfId="3024" xr:uid="{00000000-0005-0000-0000-000037A00000}"/>
    <cellStyle name="쉼표 3 8 3 2" xfId="33106" xr:uid="{00000000-0005-0000-0000-000038A00000}"/>
    <cellStyle name="쉼표 3 8 4" xfId="32502" xr:uid="{00000000-0005-0000-0000-000039A00000}"/>
    <cellStyle name="쉼표 3 9" xfId="1621" xr:uid="{00000000-0005-0000-0000-00003AA00000}"/>
    <cellStyle name="쉼표 3 9 2" xfId="3063" xr:uid="{00000000-0005-0000-0000-00003BA00000}"/>
    <cellStyle name="쉼표 3 9 2 2" xfId="33147" xr:uid="{00000000-0005-0000-0000-00003CA00000}"/>
    <cellStyle name="쉼표 3 9 3" xfId="32526" xr:uid="{00000000-0005-0000-0000-00003DA00000}"/>
    <cellStyle name="쉼표 4" xfId="1344" xr:uid="{00000000-0005-0000-0000-00003EA00000}"/>
    <cellStyle name="쉼표 42" xfId="566" xr:uid="{00000000-0005-0000-0000-00003FA00000}"/>
    <cellStyle name="쉼표 42 2" xfId="10404" xr:uid="{00000000-0005-0000-0000-000040A00000}"/>
    <cellStyle name="스타일 왼쪽오른쪽" xfId="54693" xr:uid="{7738786B-C9A1-4611-B511-AF7689A77D70}"/>
    <cellStyle name="스타일_선없슴" xfId="54694" xr:uid="{3BA57E70-0C60-4B00-850B-739FEF32159F}"/>
    <cellStyle name="총합계열" xfId="54695" xr:uid="{D9E9CD7A-2E0A-473A-8C0E-A2EB76500D95}"/>
    <cellStyle name="총합계행" xfId="54696" xr:uid="{3E1CA708-364F-4870-890A-CF903FF1E014}"/>
    <cellStyle name="표시형식" xfId="54697" xr:uid="{74E1B80A-538B-49A7-826A-79C894A039A5}"/>
    <cellStyle name="표준 10" xfId="54709" xr:uid="{BCE22B30-CD54-43E5-9E1B-9B6DC5B503ED}"/>
    <cellStyle name="표준 11" xfId="54717" xr:uid="{2389E294-B002-452B-8E75-79F91D51BD97}"/>
    <cellStyle name="표준 11 2" xfId="581" xr:uid="{00000000-0005-0000-0000-000041A00000}"/>
    <cellStyle name="표준 11 2 10" xfId="1624" xr:uid="{00000000-0005-0000-0000-000042A00000}"/>
    <cellStyle name="표준 11 2 10 2" xfId="3066" xr:uid="{00000000-0005-0000-0000-000043A00000}"/>
    <cellStyle name="표준 11 2 10 2 2" xfId="33150" xr:uid="{00000000-0005-0000-0000-000044A00000}"/>
    <cellStyle name="표준 11 2 10 3" xfId="32527" xr:uid="{00000000-0005-0000-0000-000045A00000}"/>
    <cellStyle name="표준 11 2 11" xfId="1838" xr:uid="{00000000-0005-0000-0000-000046A00000}"/>
    <cellStyle name="표준 11 2 11 2" xfId="3278" xr:uid="{00000000-0005-0000-0000-000047A00000}"/>
    <cellStyle name="표준 11 2 11 2 2" xfId="33361" xr:uid="{00000000-0005-0000-0000-000048A00000}"/>
    <cellStyle name="표준 11 2 11 3" xfId="32757" xr:uid="{00000000-0005-0000-0000-000049A00000}"/>
    <cellStyle name="표준 11 2 12" xfId="1865" xr:uid="{00000000-0005-0000-0000-00004AA00000}"/>
    <cellStyle name="표준 11 2 12 2" xfId="3302" xr:uid="{00000000-0005-0000-0000-00004BA00000}"/>
    <cellStyle name="표준 11 2 12 2 2" xfId="33385" xr:uid="{00000000-0005-0000-0000-00004CA00000}"/>
    <cellStyle name="표준 11 2 12 3" xfId="32781" xr:uid="{00000000-0005-0000-0000-00004DA00000}"/>
    <cellStyle name="표준 11 2 13" xfId="2050" xr:uid="{00000000-0005-0000-0000-00004EA00000}"/>
    <cellStyle name="표준 11 2 13 2" xfId="3327" xr:uid="{00000000-0005-0000-0000-00004FA00000}"/>
    <cellStyle name="표준 11 2 13 2 2" xfId="33410" xr:uid="{00000000-0005-0000-0000-000050A00000}"/>
    <cellStyle name="표준 11 2 13 3" xfId="32805" xr:uid="{00000000-0005-0000-0000-000051A00000}"/>
    <cellStyle name="표준 11 2 14" xfId="2082" xr:uid="{00000000-0005-0000-0000-000052A00000}"/>
    <cellStyle name="표준 11 2 14 2" xfId="3351" xr:uid="{00000000-0005-0000-0000-000053A00000}"/>
    <cellStyle name="표준 11 2 14 2 2" xfId="33434" xr:uid="{00000000-0005-0000-0000-000054A00000}"/>
    <cellStyle name="표준 11 2 14 3" xfId="32829" xr:uid="{00000000-0005-0000-0000-000055A00000}"/>
    <cellStyle name="표준 11 2 15" xfId="2246" xr:uid="{00000000-0005-0000-0000-000056A00000}"/>
    <cellStyle name="표준 11 2 15 2" xfId="3375" xr:uid="{00000000-0005-0000-0000-000057A00000}"/>
    <cellStyle name="표준 11 2 15 2 2" xfId="33458" xr:uid="{00000000-0005-0000-0000-000058A00000}"/>
    <cellStyle name="표준 11 2 15 3" xfId="32853" xr:uid="{00000000-0005-0000-0000-000059A00000}"/>
    <cellStyle name="표준 11 2 16" xfId="2395" xr:uid="{00000000-0005-0000-0000-00005AA00000}"/>
    <cellStyle name="표준 11 2 16 2" xfId="3399" xr:uid="{00000000-0005-0000-0000-00005BA00000}"/>
    <cellStyle name="표준 11 2 16 2 2" xfId="33482" xr:uid="{00000000-0005-0000-0000-00005CA00000}"/>
    <cellStyle name="표준 11 2 16 3" xfId="32877" xr:uid="{00000000-0005-0000-0000-00005DA00000}"/>
    <cellStyle name="표준 11 2 17" xfId="2841" xr:uid="{00000000-0005-0000-0000-00005EA00000}"/>
    <cellStyle name="표준 11 2 17 2" xfId="32923" xr:uid="{00000000-0005-0000-0000-00005FA00000}"/>
    <cellStyle name="표준 11 2 18" xfId="3869" xr:uid="{00000000-0005-0000-0000-000060A00000}"/>
    <cellStyle name="표준 11 2 18 2" xfId="34287" xr:uid="{00000000-0005-0000-0000-000061A00000}"/>
    <cellStyle name="표준 11 2 19" xfId="4129" xr:uid="{00000000-0005-0000-0000-000062A00000}"/>
    <cellStyle name="표준 11 2 19 2" xfId="34312" xr:uid="{00000000-0005-0000-0000-000063A00000}"/>
    <cellStyle name="표준 11 2 2" xfId="582" xr:uid="{00000000-0005-0000-0000-000064A00000}"/>
    <cellStyle name="표준 11 2 2 10" xfId="1839" xr:uid="{00000000-0005-0000-0000-000065A00000}"/>
    <cellStyle name="표준 11 2 2 10 2" xfId="3279" xr:uid="{00000000-0005-0000-0000-000066A00000}"/>
    <cellStyle name="표준 11 2 2 10 2 2" xfId="33362" xr:uid="{00000000-0005-0000-0000-000067A00000}"/>
    <cellStyle name="표준 11 2 2 10 3" xfId="32758" xr:uid="{00000000-0005-0000-0000-000068A00000}"/>
    <cellStyle name="표준 11 2 2 11" xfId="1866" xr:uid="{00000000-0005-0000-0000-000069A00000}"/>
    <cellStyle name="표준 11 2 2 11 2" xfId="3303" xr:uid="{00000000-0005-0000-0000-00006AA00000}"/>
    <cellStyle name="표준 11 2 2 11 2 2" xfId="33386" xr:uid="{00000000-0005-0000-0000-00006BA00000}"/>
    <cellStyle name="표준 11 2 2 11 3" xfId="32782" xr:uid="{00000000-0005-0000-0000-00006CA00000}"/>
    <cellStyle name="표준 11 2 2 12" xfId="2051" xr:uid="{00000000-0005-0000-0000-00006DA00000}"/>
    <cellStyle name="표준 11 2 2 12 2" xfId="3328" xr:uid="{00000000-0005-0000-0000-00006EA00000}"/>
    <cellStyle name="표준 11 2 2 12 2 2" xfId="33411" xr:uid="{00000000-0005-0000-0000-00006FA00000}"/>
    <cellStyle name="표준 11 2 2 12 3" xfId="32806" xr:uid="{00000000-0005-0000-0000-000070A00000}"/>
    <cellStyle name="표준 11 2 2 13" xfId="2083" xr:uid="{00000000-0005-0000-0000-000071A00000}"/>
    <cellStyle name="표준 11 2 2 13 2" xfId="3352" xr:uid="{00000000-0005-0000-0000-000072A00000}"/>
    <cellStyle name="표준 11 2 2 13 2 2" xfId="33435" xr:uid="{00000000-0005-0000-0000-000073A00000}"/>
    <cellStyle name="표준 11 2 2 13 3" xfId="32830" xr:uid="{00000000-0005-0000-0000-000074A00000}"/>
    <cellStyle name="표준 11 2 2 14" xfId="2247" xr:uid="{00000000-0005-0000-0000-000075A00000}"/>
    <cellStyle name="표준 11 2 2 14 2" xfId="3376" xr:uid="{00000000-0005-0000-0000-000076A00000}"/>
    <cellStyle name="표준 11 2 2 14 2 2" xfId="33459" xr:uid="{00000000-0005-0000-0000-000077A00000}"/>
    <cellStyle name="표준 11 2 2 14 3" xfId="32854" xr:uid="{00000000-0005-0000-0000-000078A00000}"/>
    <cellStyle name="표준 11 2 2 15" xfId="2396" xr:uid="{00000000-0005-0000-0000-000079A00000}"/>
    <cellStyle name="표준 11 2 2 15 2" xfId="3400" xr:uid="{00000000-0005-0000-0000-00007AA00000}"/>
    <cellStyle name="표준 11 2 2 15 2 2" xfId="33483" xr:uid="{00000000-0005-0000-0000-00007BA00000}"/>
    <cellStyle name="표준 11 2 2 15 3" xfId="32878" xr:uid="{00000000-0005-0000-0000-00007CA00000}"/>
    <cellStyle name="표준 11 2 2 16" xfId="2842" xr:uid="{00000000-0005-0000-0000-00007DA00000}"/>
    <cellStyle name="표준 11 2 2 16 2" xfId="32924" xr:uid="{00000000-0005-0000-0000-00007EA00000}"/>
    <cellStyle name="표준 11 2 2 17" xfId="3870" xr:uid="{00000000-0005-0000-0000-00007FA00000}"/>
    <cellStyle name="표준 11 2 2 17 2" xfId="34288" xr:uid="{00000000-0005-0000-0000-000080A00000}"/>
    <cellStyle name="표준 11 2 2 18" xfId="4130" xr:uid="{00000000-0005-0000-0000-000081A00000}"/>
    <cellStyle name="표준 11 2 2 18 2" xfId="34313" xr:uid="{00000000-0005-0000-0000-000082A00000}"/>
    <cellStyle name="표준 11 2 2 19" xfId="4168" xr:uid="{00000000-0005-0000-0000-000083A00000}"/>
    <cellStyle name="표준 11 2 2 19 2" xfId="34338" xr:uid="{00000000-0005-0000-0000-000084A00000}"/>
    <cellStyle name="표준 11 2 2 2" xfId="764" xr:uid="{00000000-0005-0000-0000-000085A00000}"/>
    <cellStyle name="표준 11 2 2 2 2" xfId="1674" xr:uid="{00000000-0005-0000-0000-000086A00000}"/>
    <cellStyle name="표준 11 2 2 2 2 2" xfId="3116" xr:uid="{00000000-0005-0000-0000-000087A00000}"/>
    <cellStyle name="표준 11 2 2 2 2 2 2" xfId="33200" xr:uid="{00000000-0005-0000-0000-000088A00000}"/>
    <cellStyle name="표준 11 2 2 2 2 3" xfId="32596" xr:uid="{00000000-0005-0000-0000-000089A00000}"/>
    <cellStyle name="표준 11 2 2 2 3" xfId="2886" xr:uid="{00000000-0005-0000-0000-00008AA00000}"/>
    <cellStyle name="표준 11 2 2 2 3 2" xfId="32968" xr:uid="{00000000-0005-0000-0000-00008BA00000}"/>
    <cellStyle name="표준 11 2 2 2 4" xfId="32358" xr:uid="{00000000-0005-0000-0000-00008CA00000}"/>
    <cellStyle name="표준 11 2 2 20" xfId="6805" xr:uid="{00000000-0005-0000-0000-00008DA00000}"/>
    <cellStyle name="표준 11 2 2 20 2" xfId="35467" xr:uid="{00000000-0005-0000-0000-00008EA00000}"/>
    <cellStyle name="표준 11 2 2 21" xfId="6855" xr:uid="{00000000-0005-0000-0000-00008FA00000}"/>
    <cellStyle name="표준 11 2 2 21 2" xfId="36435" xr:uid="{00000000-0005-0000-0000-000090A00000}"/>
    <cellStyle name="표준 11 2 2 22" xfId="32043" xr:uid="{00000000-0005-0000-0000-000091A00000}"/>
    <cellStyle name="표준 11 2 2 23" xfId="40602" xr:uid="{00000000-0005-0000-0000-000092A00000}"/>
    <cellStyle name="표준 11 2 2 3" xfId="856" xr:uid="{00000000-0005-0000-0000-000093A00000}"/>
    <cellStyle name="표준 11 2 2 3 2" xfId="1696" xr:uid="{00000000-0005-0000-0000-000094A00000}"/>
    <cellStyle name="표준 11 2 2 3 2 2" xfId="3138" xr:uid="{00000000-0005-0000-0000-000095A00000}"/>
    <cellStyle name="표준 11 2 2 3 2 2 2" xfId="33222" xr:uid="{00000000-0005-0000-0000-000096A00000}"/>
    <cellStyle name="표준 11 2 2 3 2 3" xfId="32618" xr:uid="{00000000-0005-0000-0000-000097A00000}"/>
    <cellStyle name="표준 11 2 2 3 3" xfId="2908" xr:uid="{00000000-0005-0000-0000-000098A00000}"/>
    <cellStyle name="표준 11 2 2 3 3 2" xfId="32990" xr:uid="{00000000-0005-0000-0000-000099A00000}"/>
    <cellStyle name="표준 11 2 2 3 4" xfId="32386" xr:uid="{00000000-0005-0000-0000-00009AA00000}"/>
    <cellStyle name="표준 11 2 2 4" xfId="1035" xr:uid="{00000000-0005-0000-0000-00009BA00000}"/>
    <cellStyle name="표준 11 2 2 4 2" xfId="1718" xr:uid="{00000000-0005-0000-0000-00009CA00000}"/>
    <cellStyle name="표준 11 2 2 4 2 2" xfId="3160" xr:uid="{00000000-0005-0000-0000-00009DA00000}"/>
    <cellStyle name="표준 11 2 2 4 2 2 2" xfId="33244" xr:uid="{00000000-0005-0000-0000-00009EA00000}"/>
    <cellStyle name="표준 11 2 2 4 2 3" xfId="32640" xr:uid="{00000000-0005-0000-0000-00009FA00000}"/>
    <cellStyle name="표준 11 2 2 4 3" xfId="2930" xr:uid="{00000000-0005-0000-0000-0000A0A00000}"/>
    <cellStyle name="표준 11 2 2 4 3 2" xfId="33012" xr:uid="{00000000-0005-0000-0000-0000A1A00000}"/>
    <cellStyle name="표준 11 2 2 4 4" xfId="32410" xr:uid="{00000000-0005-0000-0000-0000A2A00000}"/>
    <cellStyle name="표준 11 2 2 5" xfId="1063" xr:uid="{00000000-0005-0000-0000-0000A3A00000}"/>
    <cellStyle name="표준 11 2 2 5 2" xfId="1740" xr:uid="{00000000-0005-0000-0000-0000A4A00000}"/>
    <cellStyle name="표준 11 2 2 5 2 2" xfId="3182" xr:uid="{00000000-0005-0000-0000-0000A5A00000}"/>
    <cellStyle name="표준 11 2 2 5 2 2 2" xfId="33266" xr:uid="{00000000-0005-0000-0000-0000A6A00000}"/>
    <cellStyle name="표준 11 2 2 5 2 3" xfId="32662" xr:uid="{00000000-0005-0000-0000-0000A7A00000}"/>
    <cellStyle name="표준 11 2 2 5 3" xfId="2954" xr:uid="{00000000-0005-0000-0000-0000A8A00000}"/>
    <cellStyle name="표준 11 2 2 5 3 2" xfId="33036" xr:uid="{00000000-0005-0000-0000-0000A9A00000}"/>
    <cellStyle name="표준 11 2 2 5 4" xfId="32432" xr:uid="{00000000-0005-0000-0000-0000AAA00000}"/>
    <cellStyle name="표준 11 2 2 6" xfId="1340" xr:uid="{00000000-0005-0000-0000-0000ABA00000}"/>
    <cellStyle name="표준 11 2 2 6 2" xfId="1764" xr:uid="{00000000-0005-0000-0000-0000ACA00000}"/>
    <cellStyle name="표준 11 2 2 6 2 2" xfId="3206" xr:uid="{00000000-0005-0000-0000-0000ADA00000}"/>
    <cellStyle name="표준 11 2 2 6 2 2 2" xfId="33290" xr:uid="{00000000-0005-0000-0000-0000AEA00000}"/>
    <cellStyle name="표준 11 2 2 6 2 3" xfId="32686" xr:uid="{00000000-0005-0000-0000-0000AFA00000}"/>
    <cellStyle name="표준 11 2 2 6 3" xfId="2978" xr:uid="{00000000-0005-0000-0000-0000B0A00000}"/>
    <cellStyle name="표준 11 2 2 6 3 2" xfId="33060" xr:uid="{00000000-0005-0000-0000-0000B1A00000}"/>
    <cellStyle name="표준 11 2 2 6 4" xfId="32456" xr:uid="{00000000-0005-0000-0000-0000B2A00000}"/>
    <cellStyle name="표준 11 2 2 7" xfId="1371" xr:uid="{00000000-0005-0000-0000-0000B3A00000}"/>
    <cellStyle name="표준 11 2 2 7 2" xfId="1788" xr:uid="{00000000-0005-0000-0000-0000B4A00000}"/>
    <cellStyle name="표준 11 2 2 7 2 2" xfId="3230" xr:uid="{00000000-0005-0000-0000-0000B5A00000}"/>
    <cellStyle name="표준 11 2 2 7 2 2 2" xfId="33314" xr:uid="{00000000-0005-0000-0000-0000B6A00000}"/>
    <cellStyle name="표준 11 2 2 7 2 3" xfId="32710" xr:uid="{00000000-0005-0000-0000-0000B7A00000}"/>
    <cellStyle name="표준 11 2 2 7 3" xfId="3002" xr:uid="{00000000-0005-0000-0000-0000B8A00000}"/>
    <cellStyle name="표준 11 2 2 7 3 2" xfId="33084" xr:uid="{00000000-0005-0000-0000-0000B9A00000}"/>
    <cellStyle name="표준 11 2 2 7 4" xfId="32480" xr:uid="{00000000-0005-0000-0000-0000BAA00000}"/>
    <cellStyle name="표준 11 2 2 8" xfId="1399" xr:uid="{00000000-0005-0000-0000-0000BBA00000}"/>
    <cellStyle name="표준 11 2 2 8 2" xfId="1812" xr:uid="{00000000-0005-0000-0000-0000BCA00000}"/>
    <cellStyle name="표준 11 2 2 8 2 2" xfId="3254" xr:uid="{00000000-0005-0000-0000-0000BDA00000}"/>
    <cellStyle name="표준 11 2 2 8 2 2 2" xfId="33338" xr:uid="{00000000-0005-0000-0000-0000BEA00000}"/>
    <cellStyle name="표준 11 2 2 8 2 3" xfId="32734" xr:uid="{00000000-0005-0000-0000-0000BFA00000}"/>
    <cellStyle name="표준 11 2 2 8 3" xfId="3026" xr:uid="{00000000-0005-0000-0000-0000C0A00000}"/>
    <cellStyle name="표준 11 2 2 8 3 2" xfId="33108" xr:uid="{00000000-0005-0000-0000-0000C1A00000}"/>
    <cellStyle name="표준 11 2 2 8 4" xfId="32504" xr:uid="{00000000-0005-0000-0000-0000C2A00000}"/>
    <cellStyle name="표준 11 2 2 9" xfId="1625" xr:uid="{00000000-0005-0000-0000-0000C3A00000}"/>
    <cellStyle name="표준 11 2 2 9 2" xfId="3067" xr:uid="{00000000-0005-0000-0000-0000C4A00000}"/>
    <cellStyle name="표준 11 2 2 9 2 2" xfId="33151" xr:uid="{00000000-0005-0000-0000-0000C5A00000}"/>
    <cellStyle name="표준 11 2 2 9 3" xfId="32528" xr:uid="{00000000-0005-0000-0000-0000C6A00000}"/>
    <cellStyle name="표준 11 2 20" xfId="4167" xr:uid="{00000000-0005-0000-0000-0000C7A00000}"/>
    <cellStyle name="표준 11 2 20 2" xfId="34337" xr:uid="{00000000-0005-0000-0000-0000C8A00000}"/>
    <cellStyle name="표준 11 2 21" xfId="6804" xr:uid="{00000000-0005-0000-0000-0000C9A00000}"/>
    <cellStyle name="표준 11 2 21 2" xfId="35466" xr:uid="{00000000-0005-0000-0000-0000CAA00000}"/>
    <cellStyle name="표준 11 2 22" xfId="6854" xr:uid="{00000000-0005-0000-0000-0000CBA00000}"/>
    <cellStyle name="표준 11 2 22 2" xfId="36434" xr:uid="{00000000-0005-0000-0000-0000CCA00000}"/>
    <cellStyle name="표준 11 2 23" xfId="32042" xr:uid="{00000000-0005-0000-0000-0000CDA00000}"/>
    <cellStyle name="표준 11 2 24" xfId="40601" xr:uid="{00000000-0005-0000-0000-0000CEA00000}"/>
    <cellStyle name="표준 11 2 3" xfId="763" xr:uid="{00000000-0005-0000-0000-0000CFA00000}"/>
    <cellStyle name="표준 11 2 3 2" xfId="1673" xr:uid="{00000000-0005-0000-0000-0000D0A00000}"/>
    <cellStyle name="표준 11 2 3 2 2" xfId="3115" xr:uid="{00000000-0005-0000-0000-0000D1A00000}"/>
    <cellStyle name="표준 11 2 3 2 2 2" xfId="33199" xr:uid="{00000000-0005-0000-0000-0000D2A00000}"/>
    <cellStyle name="표준 11 2 3 2 3" xfId="32595" xr:uid="{00000000-0005-0000-0000-0000D3A00000}"/>
    <cellStyle name="표준 11 2 3 3" xfId="2885" xr:uid="{00000000-0005-0000-0000-0000D4A00000}"/>
    <cellStyle name="표준 11 2 3 3 2" xfId="32967" xr:uid="{00000000-0005-0000-0000-0000D5A00000}"/>
    <cellStyle name="표준 11 2 3 4" xfId="32357" xr:uid="{00000000-0005-0000-0000-0000D6A00000}"/>
    <cellStyle name="표준 11 2 4" xfId="855" xr:uid="{00000000-0005-0000-0000-0000D7A00000}"/>
    <cellStyle name="표준 11 2 4 2" xfId="1695" xr:uid="{00000000-0005-0000-0000-0000D8A00000}"/>
    <cellStyle name="표준 11 2 4 2 2" xfId="3137" xr:uid="{00000000-0005-0000-0000-0000D9A00000}"/>
    <cellStyle name="표준 11 2 4 2 2 2" xfId="33221" xr:uid="{00000000-0005-0000-0000-0000DAA00000}"/>
    <cellStyle name="표준 11 2 4 2 3" xfId="32617" xr:uid="{00000000-0005-0000-0000-0000DBA00000}"/>
    <cellStyle name="표준 11 2 4 3" xfId="2907" xr:uid="{00000000-0005-0000-0000-0000DCA00000}"/>
    <cellStyle name="표준 11 2 4 3 2" xfId="32989" xr:uid="{00000000-0005-0000-0000-0000DDA00000}"/>
    <cellStyle name="표준 11 2 4 4" xfId="32385" xr:uid="{00000000-0005-0000-0000-0000DEA00000}"/>
    <cellStyle name="표준 11 2 5" xfId="1034" xr:uid="{00000000-0005-0000-0000-0000DFA00000}"/>
    <cellStyle name="표준 11 2 5 2" xfId="1717" xr:uid="{00000000-0005-0000-0000-0000E0A00000}"/>
    <cellStyle name="표준 11 2 5 2 2" xfId="3159" xr:uid="{00000000-0005-0000-0000-0000E1A00000}"/>
    <cellStyle name="표준 11 2 5 2 2 2" xfId="33243" xr:uid="{00000000-0005-0000-0000-0000E2A00000}"/>
    <cellStyle name="표준 11 2 5 2 3" xfId="32639" xr:uid="{00000000-0005-0000-0000-0000E3A00000}"/>
    <cellStyle name="표준 11 2 5 3" xfId="2929" xr:uid="{00000000-0005-0000-0000-0000E4A00000}"/>
    <cellStyle name="표준 11 2 5 3 2" xfId="33011" xr:uid="{00000000-0005-0000-0000-0000E5A00000}"/>
    <cellStyle name="표준 11 2 5 4" xfId="32409" xr:uid="{00000000-0005-0000-0000-0000E6A00000}"/>
    <cellStyle name="표준 11 2 6" xfId="1062" xr:uid="{00000000-0005-0000-0000-0000E7A00000}"/>
    <cellStyle name="표준 11 2 6 2" xfId="1739" xr:uid="{00000000-0005-0000-0000-0000E8A00000}"/>
    <cellStyle name="표준 11 2 6 2 2" xfId="3181" xr:uid="{00000000-0005-0000-0000-0000E9A00000}"/>
    <cellStyle name="표준 11 2 6 2 2 2" xfId="33265" xr:uid="{00000000-0005-0000-0000-0000EAA00000}"/>
    <cellStyle name="표준 11 2 6 2 3" xfId="32661" xr:uid="{00000000-0005-0000-0000-0000EBA00000}"/>
    <cellStyle name="표준 11 2 6 3" xfId="2953" xr:uid="{00000000-0005-0000-0000-0000ECA00000}"/>
    <cellStyle name="표준 11 2 6 3 2" xfId="33035" xr:uid="{00000000-0005-0000-0000-0000EDA00000}"/>
    <cellStyle name="표준 11 2 6 4" xfId="32431" xr:uid="{00000000-0005-0000-0000-0000EEA00000}"/>
    <cellStyle name="표준 11 2 7" xfId="1339" xr:uid="{00000000-0005-0000-0000-0000EFA00000}"/>
    <cellStyle name="표준 11 2 7 2" xfId="1763" xr:uid="{00000000-0005-0000-0000-0000F0A00000}"/>
    <cellStyle name="표준 11 2 7 2 2" xfId="3205" xr:uid="{00000000-0005-0000-0000-0000F1A00000}"/>
    <cellStyle name="표준 11 2 7 2 2 2" xfId="33289" xr:uid="{00000000-0005-0000-0000-0000F2A00000}"/>
    <cellStyle name="표준 11 2 7 2 3" xfId="32685" xr:uid="{00000000-0005-0000-0000-0000F3A00000}"/>
    <cellStyle name="표준 11 2 7 3" xfId="2977" xr:uid="{00000000-0005-0000-0000-0000F4A00000}"/>
    <cellStyle name="표준 11 2 7 3 2" xfId="33059" xr:uid="{00000000-0005-0000-0000-0000F5A00000}"/>
    <cellStyle name="표준 11 2 7 4" xfId="32455" xr:uid="{00000000-0005-0000-0000-0000F6A00000}"/>
    <cellStyle name="표준 11 2 8" xfId="1370" xr:uid="{00000000-0005-0000-0000-0000F7A00000}"/>
    <cellStyle name="표준 11 2 8 2" xfId="1787" xr:uid="{00000000-0005-0000-0000-0000F8A00000}"/>
    <cellStyle name="표준 11 2 8 2 2" xfId="3229" xr:uid="{00000000-0005-0000-0000-0000F9A00000}"/>
    <cellStyle name="표준 11 2 8 2 2 2" xfId="33313" xr:uid="{00000000-0005-0000-0000-0000FAA00000}"/>
    <cellStyle name="표준 11 2 8 2 3" xfId="32709" xr:uid="{00000000-0005-0000-0000-0000FBA00000}"/>
    <cellStyle name="표준 11 2 8 3" xfId="3001" xr:uid="{00000000-0005-0000-0000-0000FCA00000}"/>
    <cellStyle name="표준 11 2 8 3 2" xfId="33083" xr:uid="{00000000-0005-0000-0000-0000FDA00000}"/>
    <cellStyle name="표준 11 2 8 4" xfId="32479" xr:uid="{00000000-0005-0000-0000-0000FEA00000}"/>
    <cellStyle name="표준 11 2 9" xfId="1398" xr:uid="{00000000-0005-0000-0000-0000FFA00000}"/>
    <cellStyle name="표준 11 2 9 2" xfId="1811" xr:uid="{00000000-0005-0000-0000-000000A10000}"/>
    <cellStyle name="표준 11 2 9 2 2" xfId="3253" xr:uid="{00000000-0005-0000-0000-000001A10000}"/>
    <cellStyle name="표준 11 2 9 2 2 2" xfId="33337" xr:uid="{00000000-0005-0000-0000-000002A10000}"/>
    <cellStyle name="표준 11 2 9 2 3" xfId="32733" xr:uid="{00000000-0005-0000-0000-000003A10000}"/>
    <cellStyle name="표준 11 2 9 3" xfId="3025" xr:uid="{00000000-0005-0000-0000-000004A10000}"/>
    <cellStyle name="표준 11 2 9 3 2" xfId="33107" xr:uid="{00000000-0005-0000-0000-000005A10000}"/>
    <cellStyle name="표준 11 2 9 4" xfId="32503" xr:uid="{00000000-0005-0000-0000-000006A10000}"/>
    <cellStyle name="표준 15" xfId="54698" xr:uid="{A87262F7-20F2-47B1-AA1B-6A9D8F8DF903}"/>
    <cellStyle name="표준 2" xfId="390" xr:uid="{00000000-0005-0000-0000-000007A10000}"/>
    <cellStyle name="표준 2 17" xfId="54623" xr:uid="{6FEC2245-AC08-47A9-99EF-0FB496D0272B}"/>
    <cellStyle name="표준 2 2" xfId="1037" xr:uid="{00000000-0005-0000-0000-000008A10000}"/>
    <cellStyle name="표준 2 2 10" xfId="2084" xr:uid="{00000000-0005-0000-0000-000009A10000}"/>
    <cellStyle name="표준 2 2 10 2" xfId="3353" xr:uid="{00000000-0005-0000-0000-00000AA10000}"/>
    <cellStyle name="표준 2 2 10 2 2" xfId="33436" xr:uid="{00000000-0005-0000-0000-00000BA10000}"/>
    <cellStyle name="표준 2 2 10 3" xfId="32831" xr:uid="{00000000-0005-0000-0000-00000CA10000}"/>
    <cellStyle name="표준 2 2 11" xfId="2248" xr:uid="{00000000-0005-0000-0000-00000DA10000}"/>
    <cellStyle name="표준 2 2 11 2" xfId="3377" xr:uid="{00000000-0005-0000-0000-00000EA10000}"/>
    <cellStyle name="표준 2 2 11 2 2" xfId="33460" xr:uid="{00000000-0005-0000-0000-00000FA10000}"/>
    <cellStyle name="표준 2 2 11 3" xfId="32855" xr:uid="{00000000-0005-0000-0000-000010A10000}"/>
    <cellStyle name="표준 2 2 12" xfId="2397" xr:uid="{00000000-0005-0000-0000-000011A10000}"/>
    <cellStyle name="표준 2 2 12 2" xfId="3401" xr:uid="{00000000-0005-0000-0000-000012A10000}"/>
    <cellStyle name="표준 2 2 12 2 2" xfId="33484" xr:uid="{00000000-0005-0000-0000-000013A10000}"/>
    <cellStyle name="표준 2 2 12 3" xfId="32879" xr:uid="{00000000-0005-0000-0000-000014A10000}"/>
    <cellStyle name="표준 2 2 13" xfId="2931" xr:uid="{00000000-0005-0000-0000-000015A10000}"/>
    <cellStyle name="표준 2 2 13 2" xfId="33013" xr:uid="{00000000-0005-0000-0000-000016A10000}"/>
    <cellStyle name="표준 2 2 14" xfId="3876" xr:uid="{00000000-0005-0000-0000-000017A10000}"/>
    <cellStyle name="표준 2 2 14 2" xfId="34290" xr:uid="{00000000-0005-0000-0000-000018A10000}"/>
    <cellStyle name="표준 2 2 15" xfId="4132" xr:uid="{00000000-0005-0000-0000-000019A10000}"/>
    <cellStyle name="표준 2 2 15 2" xfId="34314" xr:uid="{00000000-0005-0000-0000-00001AA10000}"/>
    <cellStyle name="표준 2 2 16" xfId="4169" xr:uid="{00000000-0005-0000-0000-00001BA10000}"/>
    <cellStyle name="표준 2 2 16 2" xfId="34339" xr:uid="{00000000-0005-0000-0000-00001CA10000}"/>
    <cellStyle name="표준 2 2 17" xfId="6807" xr:uid="{00000000-0005-0000-0000-00001DA10000}"/>
    <cellStyle name="표준 2 2 17 2" xfId="35468" xr:uid="{00000000-0005-0000-0000-00001EA10000}"/>
    <cellStyle name="표준 2 2 18" xfId="6859" xr:uid="{00000000-0005-0000-0000-00001FA10000}"/>
    <cellStyle name="표준 2 2 18 2" xfId="36439" xr:uid="{00000000-0005-0000-0000-000020A10000}"/>
    <cellStyle name="표준 2 2 19" xfId="32045" xr:uid="{00000000-0005-0000-0000-000021A10000}"/>
    <cellStyle name="표준 2 2 2" xfId="1064" xr:uid="{00000000-0005-0000-0000-000022A10000}"/>
    <cellStyle name="표준 2 2 2 2" xfId="1741" xr:uid="{00000000-0005-0000-0000-000023A10000}"/>
    <cellStyle name="표준 2 2 2 2 2" xfId="3183" xr:uid="{00000000-0005-0000-0000-000024A10000}"/>
    <cellStyle name="표준 2 2 2 2 2 2" xfId="33267" xr:uid="{00000000-0005-0000-0000-000025A10000}"/>
    <cellStyle name="표준 2 2 2 2 3" xfId="32663" xr:uid="{00000000-0005-0000-0000-000026A10000}"/>
    <cellStyle name="표준 2 2 2 3" xfId="2955" xr:uid="{00000000-0005-0000-0000-000027A10000}"/>
    <cellStyle name="표준 2 2 2 3 2" xfId="33037" xr:uid="{00000000-0005-0000-0000-000028A10000}"/>
    <cellStyle name="표준 2 2 2 4" xfId="32433" xr:uid="{00000000-0005-0000-0000-000029A10000}"/>
    <cellStyle name="표준 2 2 2 5" xfId="54699" xr:uid="{9E2EEA08-E729-4534-8A19-1A2B81DDC229}"/>
    <cellStyle name="표준 2 2 20" xfId="40603" xr:uid="{00000000-0005-0000-0000-00002AA10000}"/>
    <cellStyle name="표준 2 2 21" xfId="54715" xr:uid="{3A4A6976-9694-404E-8B21-E2EEAF102E8D}"/>
    <cellStyle name="표준 2 2 3" xfId="1342" xr:uid="{00000000-0005-0000-0000-00002BA10000}"/>
    <cellStyle name="표준 2 2 3 2" xfId="1765" xr:uid="{00000000-0005-0000-0000-00002CA10000}"/>
    <cellStyle name="표준 2 2 3 2 2" xfId="3207" xr:uid="{00000000-0005-0000-0000-00002DA10000}"/>
    <cellStyle name="표준 2 2 3 2 2 2" xfId="33291" xr:uid="{00000000-0005-0000-0000-00002EA10000}"/>
    <cellStyle name="표준 2 2 3 2 3" xfId="32687" xr:uid="{00000000-0005-0000-0000-00002FA10000}"/>
    <cellStyle name="표준 2 2 3 2 4" xfId="54635" xr:uid="{1D805A3B-E03A-444C-90B5-4AD3F23796D5}"/>
    <cellStyle name="표준 2 2 3 3" xfId="2979" xr:uid="{00000000-0005-0000-0000-000030A10000}"/>
    <cellStyle name="표준 2 2 3 3 2" xfId="33061" xr:uid="{00000000-0005-0000-0000-000031A10000}"/>
    <cellStyle name="표준 2 2 3 4" xfId="32457" xr:uid="{00000000-0005-0000-0000-000032A10000}"/>
    <cellStyle name="표준 2 2 4" xfId="1372" xr:uid="{00000000-0005-0000-0000-000033A10000}"/>
    <cellStyle name="표준 2 2 4 2" xfId="1789" xr:uid="{00000000-0005-0000-0000-000034A10000}"/>
    <cellStyle name="표준 2 2 4 2 2" xfId="3231" xr:uid="{00000000-0005-0000-0000-000035A10000}"/>
    <cellStyle name="표준 2 2 4 2 2 2" xfId="33315" xr:uid="{00000000-0005-0000-0000-000036A10000}"/>
    <cellStyle name="표준 2 2 4 2 3" xfId="32711" xr:uid="{00000000-0005-0000-0000-000037A10000}"/>
    <cellStyle name="표준 2 2 4 3" xfId="3003" xr:uid="{00000000-0005-0000-0000-000038A10000}"/>
    <cellStyle name="표준 2 2 4 3 2" xfId="33085" xr:uid="{00000000-0005-0000-0000-000039A10000}"/>
    <cellStyle name="표준 2 2 4 4" xfId="32481" xr:uid="{00000000-0005-0000-0000-00003AA10000}"/>
    <cellStyle name="표준 2 2 5" xfId="1400" xr:uid="{00000000-0005-0000-0000-00003BA10000}"/>
    <cellStyle name="표준 2 2 5 2" xfId="1813" xr:uid="{00000000-0005-0000-0000-00003CA10000}"/>
    <cellStyle name="표준 2 2 5 2 2" xfId="3255" xr:uid="{00000000-0005-0000-0000-00003DA10000}"/>
    <cellStyle name="표준 2 2 5 2 2 2" xfId="33339" xr:uid="{00000000-0005-0000-0000-00003EA10000}"/>
    <cellStyle name="표준 2 2 5 2 3" xfId="32735" xr:uid="{00000000-0005-0000-0000-00003FA10000}"/>
    <cellStyle name="표준 2 2 5 3" xfId="3027" xr:uid="{00000000-0005-0000-0000-000040A10000}"/>
    <cellStyle name="표준 2 2 5 3 2" xfId="33109" xr:uid="{00000000-0005-0000-0000-000041A10000}"/>
    <cellStyle name="표준 2 2 5 4" xfId="32505" xr:uid="{00000000-0005-0000-0000-000042A10000}"/>
    <cellStyle name="표준 2 2 6" xfId="1626" xr:uid="{00000000-0005-0000-0000-000043A10000}"/>
    <cellStyle name="표준 2 2 6 2" xfId="3068" xr:uid="{00000000-0005-0000-0000-000044A10000}"/>
    <cellStyle name="표준 2 2 6 2 2" xfId="33152" xr:uid="{00000000-0005-0000-0000-000045A10000}"/>
    <cellStyle name="표준 2 2 6 3" xfId="32529" xr:uid="{00000000-0005-0000-0000-000046A10000}"/>
    <cellStyle name="표준 2 2 7" xfId="1841" xr:uid="{00000000-0005-0000-0000-000047A10000}"/>
    <cellStyle name="표준 2 2 7 2" xfId="3280" xr:uid="{00000000-0005-0000-0000-000048A10000}"/>
    <cellStyle name="표준 2 2 7 2 2" xfId="33363" xr:uid="{00000000-0005-0000-0000-000049A10000}"/>
    <cellStyle name="표준 2 2 7 3" xfId="32759" xr:uid="{00000000-0005-0000-0000-00004AA10000}"/>
    <cellStyle name="표준 2 2 8" xfId="1867" xr:uid="{00000000-0005-0000-0000-00004BA10000}"/>
    <cellStyle name="표준 2 2 8 2" xfId="3304" xr:uid="{00000000-0005-0000-0000-00004CA10000}"/>
    <cellStyle name="표준 2 2 8 2 2" xfId="33387" xr:uid="{00000000-0005-0000-0000-00004DA10000}"/>
    <cellStyle name="표준 2 2 8 3" xfId="32783" xr:uid="{00000000-0005-0000-0000-00004EA10000}"/>
    <cellStyle name="표준 2 2 9" xfId="2053" xr:uid="{00000000-0005-0000-0000-00004FA10000}"/>
    <cellStyle name="표준 2 2 9 2" xfId="3329" xr:uid="{00000000-0005-0000-0000-000050A10000}"/>
    <cellStyle name="표준 2 2 9 2 2" xfId="33412" xr:uid="{00000000-0005-0000-0000-000051A10000}"/>
    <cellStyle name="표준 2 2 9 3" xfId="32807" xr:uid="{00000000-0005-0000-0000-000052A10000}"/>
    <cellStyle name="표준 2 3" xfId="54716" xr:uid="{51596902-4D2A-4B67-BD59-B398F7DBBC20}"/>
    <cellStyle name="표준 2 4" xfId="54700" xr:uid="{214E2B91-D871-4FBF-A9AE-41FC2AA1AD01}"/>
    <cellStyle name="표준 2 5" xfId="54630" xr:uid="{41573BB7-490E-4E87-85AB-E920D25362E1}"/>
    <cellStyle name="표준 2 6" xfId="54625" xr:uid="{E25C43E6-E39D-4474-81D5-F1823156CC72}"/>
    <cellStyle name="표준 23" xfId="54701" xr:uid="{0F79BC80-70A1-419F-894D-C0293E0F86D4}"/>
    <cellStyle name="표준 3" xfId="26" xr:uid="{00000000-0005-0000-0000-000053A10000}"/>
    <cellStyle name="표준 3 10" xfId="54632" xr:uid="{2293A96C-335C-4F4E-9E14-722189BFC716}"/>
    <cellStyle name="표준 3 2" xfId="28" xr:uid="{00000000-0005-0000-0000-000054A10000}"/>
    <cellStyle name="표준 3 2 2" xfId="39" xr:uid="{00000000-0005-0000-0000-000055A10000}"/>
    <cellStyle name="표준 3 2 2 2" xfId="728" xr:uid="{00000000-0005-0000-0000-000056A10000}"/>
    <cellStyle name="표준 3 2 2 2 2" xfId="1638" xr:uid="{00000000-0005-0000-0000-000057A10000}"/>
    <cellStyle name="표준 3 2 2 2 2 2" xfId="3080" xr:uid="{00000000-0005-0000-0000-000058A10000}"/>
    <cellStyle name="표준 3 2 2 2 2 2 2" xfId="33164" xr:uid="{00000000-0005-0000-0000-000059A10000}"/>
    <cellStyle name="표준 3 2 2 2 2 3" xfId="32560" xr:uid="{00000000-0005-0000-0000-00005AA10000}"/>
    <cellStyle name="표준 3 2 2 2 3" xfId="2850" xr:uid="{00000000-0005-0000-0000-00005BA10000}"/>
    <cellStyle name="표준 3 2 2 2 3 2" xfId="32932" xr:uid="{00000000-0005-0000-0000-00005CA10000}"/>
    <cellStyle name="표준 3 2 2 2 4" xfId="32322" xr:uid="{00000000-0005-0000-0000-00005DA10000}"/>
    <cellStyle name="표준 3 2 2 3" xfId="1629" xr:uid="{00000000-0005-0000-0000-00005EA10000}"/>
    <cellStyle name="표준 3 2 2 3 2" xfId="3071" xr:uid="{00000000-0005-0000-0000-00005FA10000}"/>
    <cellStyle name="표준 3 2 2 3 2 2" xfId="33155" xr:uid="{00000000-0005-0000-0000-000060A10000}"/>
    <cellStyle name="표준 3 2 2 3 3" xfId="32551" xr:uid="{00000000-0005-0000-0000-000061A10000}"/>
    <cellStyle name="표준 3 2 2 4" xfId="2618" xr:uid="{00000000-0005-0000-0000-000062A10000}"/>
    <cellStyle name="표준 3 2 2 4 2" xfId="32889" xr:uid="{00000000-0005-0000-0000-000063A10000}"/>
    <cellStyle name="표준 3 2 2 5" xfId="32287" xr:uid="{00000000-0005-0000-0000-000064A10000}"/>
    <cellStyle name="표준 3 2 3" xfId="338" xr:uid="{00000000-0005-0000-0000-000065A10000}"/>
    <cellStyle name="표준 3 2 3 2" xfId="741" xr:uid="{00000000-0005-0000-0000-000066A10000}"/>
    <cellStyle name="표준 3 2 3 2 2" xfId="1651" xr:uid="{00000000-0005-0000-0000-000067A10000}"/>
    <cellStyle name="표준 3 2 3 2 2 2" xfId="3093" xr:uid="{00000000-0005-0000-0000-000068A10000}"/>
    <cellStyle name="표준 3 2 3 2 2 2 2" xfId="33177" xr:uid="{00000000-0005-0000-0000-000069A10000}"/>
    <cellStyle name="표준 3 2 3 2 2 3" xfId="32573" xr:uid="{00000000-0005-0000-0000-00006AA10000}"/>
    <cellStyle name="표준 3 2 3 2 3" xfId="2863" xr:uid="{00000000-0005-0000-0000-00006BA10000}"/>
    <cellStyle name="표준 3 2 3 2 3 2" xfId="32945" xr:uid="{00000000-0005-0000-0000-00006CA10000}"/>
    <cellStyle name="표준 3 2 3 2 4" xfId="32335" xr:uid="{00000000-0005-0000-0000-00006DA10000}"/>
    <cellStyle name="표준 3 2 3 3" xfId="1611" xr:uid="{00000000-0005-0000-0000-00006EA10000}"/>
    <cellStyle name="표준 3 2 3 3 2" xfId="3054" xr:uid="{00000000-0005-0000-0000-00006FA10000}"/>
    <cellStyle name="표준 3 2 3 3 2 2" xfId="33138" xr:uid="{00000000-0005-0000-0000-000070A10000}"/>
    <cellStyle name="표준 3 2 3 3 3" xfId="32541" xr:uid="{00000000-0005-0000-0000-000071A10000}"/>
    <cellStyle name="표준 3 2 3 4" xfId="2820" xr:uid="{00000000-0005-0000-0000-000072A10000}"/>
    <cellStyle name="표준 3 2 3 4 2" xfId="32902" xr:uid="{00000000-0005-0000-0000-000073A10000}"/>
    <cellStyle name="표준 3 2 3 5" xfId="32292" xr:uid="{00000000-0005-0000-0000-000074A10000}"/>
    <cellStyle name="표준 3 2 4" xfId="724" xr:uid="{00000000-0005-0000-0000-000075A10000}"/>
    <cellStyle name="표준 3 2 4 2" xfId="1633" xr:uid="{00000000-0005-0000-0000-000076A10000}"/>
    <cellStyle name="표준 3 2 4 2 2" xfId="3075" xr:uid="{00000000-0005-0000-0000-000077A10000}"/>
    <cellStyle name="표준 3 2 4 2 2 2" xfId="33159" xr:uid="{00000000-0005-0000-0000-000078A10000}"/>
    <cellStyle name="표준 3 2 4 2 3" xfId="32555" xr:uid="{00000000-0005-0000-0000-000079A10000}"/>
    <cellStyle name="표준 3 2 4 3" xfId="2845" xr:uid="{00000000-0005-0000-0000-00007AA10000}"/>
    <cellStyle name="표준 3 2 4 3 2" xfId="32927" xr:uid="{00000000-0005-0000-0000-00007BA10000}"/>
    <cellStyle name="표준 3 2 4 4" xfId="32317" xr:uid="{00000000-0005-0000-0000-00007CA10000}"/>
    <cellStyle name="표준 3 2 5" xfId="1588" xr:uid="{00000000-0005-0000-0000-00007DA10000}"/>
    <cellStyle name="표준 3 2 5 2" xfId="3031" xr:uid="{00000000-0005-0000-0000-00007EA10000}"/>
    <cellStyle name="표준 3 2 5 2 2" xfId="33115" xr:uid="{00000000-0005-0000-0000-00007FA10000}"/>
    <cellStyle name="표준 3 2 5 3" xfId="32535" xr:uid="{00000000-0005-0000-0000-000080A10000}"/>
    <cellStyle name="표준 3 2 6" xfId="2739" xr:uid="{00000000-0005-0000-0000-000081A10000}"/>
    <cellStyle name="표준 3 2 6 2" xfId="32884" xr:uid="{00000000-0005-0000-0000-000082A10000}"/>
    <cellStyle name="표준 3 2 7" xfId="32304" xr:uid="{00000000-0005-0000-0000-000083A10000}"/>
    <cellStyle name="표준 3 3" xfId="38" xr:uid="{00000000-0005-0000-0000-000084A10000}"/>
    <cellStyle name="표준 3 3 2" xfId="727" xr:uid="{00000000-0005-0000-0000-000085A10000}"/>
    <cellStyle name="표준 3 3 2 2" xfId="1637" xr:uid="{00000000-0005-0000-0000-000086A10000}"/>
    <cellStyle name="표준 3 3 2 2 2" xfId="3079" xr:uid="{00000000-0005-0000-0000-000087A10000}"/>
    <cellStyle name="표준 3 3 2 2 2 2" xfId="33163" xr:uid="{00000000-0005-0000-0000-000088A10000}"/>
    <cellStyle name="표준 3 3 2 2 3" xfId="32559" xr:uid="{00000000-0005-0000-0000-000089A10000}"/>
    <cellStyle name="표준 3 3 2 3" xfId="2849" xr:uid="{00000000-0005-0000-0000-00008AA10000}"/>
    <cellStyle name="표준 3 3 2 3 2" xfId="32931" xr:uid="{00000000-0005-0000-0000-00008BA10000}"/>
    <cellStyle name="표준 3 3 2 4" xfId="32321" xr:uid="{00000000-0005-0000-0000-00008CA10000}"/>
    <cellStyle name="표준 3 3 2 5" xfId="54636" xr:uid="{8160B6BA-108B-48AF-B7DD-7DE43846B21A}"/>
    <cellStyle name="표준 3 3 3" xfId="1630" xr:uid="{00000000-0005-0000-0000-00008DA10000}"/>
    <cellStyle name="표준 3 3 3 2" xfId="3072" xr:uid="{00000000-0005-0000-0000-00008EA10000}"/>
    <cellStyle name="표준 3 3 3 2 2" xfId="33156" xr:uid="{00000000-0005-0000-0000-00008FA10000}"/>
    <cellStyle name="표준 3 3 3 3" xfId="32552" xr:uid="{00000000-0005-0000-0000-000090A10000}"/>
    <cellStyle name="표준 3 3 4" xfId="2703" xr:uid="{00000000-0005-0000-0000-000091A10000}"/>
    <cellStyle name="표준 3 3 4 2" xfId="32888" xr:uid="{00000000-0005-0000-0000-000092A10000}"/>
    <cellStyle name="표준 3 3 5" xfId="32285" xr:uid="{00000000-0005-0000-0000-000093A10000}"/>
    <cellStyle name="표준 3 4" xfId="337" xr:uid="{00000000-0005-0000-0000-000094A10000}"/>
    <cellStyle name="표준 3 4 2" xfId="740" xr:uid="{00000000-0005-0000-0000-000095A10000}"/>
    <cellStyle name="표준 3 4 2 2" xfId="1650" xr:uid="{00000000-0005-0000-0000-000096A10000}"/>
    <cellStyle name="표준 3 4 2 2 2" xfId="3092" xr:uid="{00000000-0005-0000-0000-000097A10000}"/>
    <cellStyle name="표준 3 4 2 2 2 2" xfId="33176" xr:uid="{00000000-0005-0000-0000-000098A10000}"/>
    <cellStyle name="표준 3 4 2 2 3" xfId="32572" xr:uid="{00000000-0005-0000-0000-000099A10000}"/>
    <cellStyle name="표준 3 4 2 3" xfId="2862" xr:uid="{00000000-0005-0000-0000-00009AA10000}"/>
    <cellStyle name="표준 3 4 2 3 2" xfId="32944" xr:uid="{00000000-0005-0000-0000-00009BA10000}"/>
    <cellStyle name="표준 3 4 2 4" xfId="32334" xr:uid="{00000000-0005-0000-0000-00009CA10000}"/>
    <cellStyle name="표준 3 4 3" xfId="1610" xr:uid="{00000000-0005-0000-0000-00009DA10000}"/>
    <cellStyle name="표준 3 4 3 2" xfId="3053" xr:uid="{00000000-0005-0000-0000-00009EA10000}"/>
    <cellStyle name="표준 3 4 3 2 2" xfId="33137" xr:uid="{00000000-0005-0000-0000-00009FA10000}"/>
    <cellStyle name="표준 3 4 3 3" xfId="32540" xr:uid="{00000000-0005-0000-0000-0000A0A10000}"/>
    <cellStyle name="표준 3 4 4" xfId="2819" xr:uid="{00000000-0005-0000-0000-0000A1A10000}"/>
    <cellStyle name="표준 3 4 4 2" xfId="32901" xr:uid="{00000000-0005-0000-0000-0000A2A10000}"/>
    <cellStyle name="표준 3 4 5" xfId="32291" xr:uid="{00000000-0005-0000-0000-0000A3A10000}"/>
    <cellStyle name="표준 3 5" xfId="583" xr:uid="{00000000-0005-0000-0000-0000A4A10000}"/>
    <cellStyle name="표준 3 5 2" xfId="10407" xr:uid="{00000000-0005-0000-0000-0000A5A10000}"/>
    <cellStyle name="표준 3 6" xfId="723" xr:uid="{00000000-0005-0000-0000-0000A6A10000}"/>
    <cellStyle name="표준 3 6 2" xfId="1632" xr:uid="{00000000-0005-0000-0000-0000A7A10000}"/>
    <cellStyle name="표준 3 6 2 2" xfId="3074" xr:uid="{00000000-0005-0000-0000-0000A8A10000}"/>
    <cellStyle name="표준 3 6 2 2 2" xfId="33158" xr:uid="{00000000-0005-0000-0000-0000A9A10000}"/>
    <cellStyle name="표준 3 6 2 3" xfId="32554" xr:uid="{00000000-0005-0000-0000-0000AAA10000}"/>
    <cellStyle name="표준 3 6 3" xfId="2844" xr:uid="{00000000-0005-0000-0000-0000ABA10000}"/>
    <cellStyle name="표준 3 6 3 2" xfId="32926" xr:uid="{00000000-0005-0000-0000-0000ACA10000}"/>
    <cellStyle name="표준 3 6 4" xfId="32316" xr:uid="{00000000-0005-0000-0000-0000ADA10000}"/>
    <cellStyle name="표준 3 7" xfId="1587" xr:uid="{00000000-0005-0000-0000-0000AEA10000}"/>
    <cellStyle name="표준 3 7 2" xfId="3030" xr:uid="{00000000-0005-0000-0000-0000AFA10000}"/>
    <cellStyle name="표준 3 7 2 2" xfId="33114" xr:uid="{00000000-0005-0000-0000-0000B0A10000}"/>
    <cellStyle name="표준 3 7 3" xfId="32534" xr:uid="{00000000-0005-0000-0000-0000B1A10000}"/>
    <cellStyle name="표준 3 8" xfId="2702" xr:uid="{00000000-0005-0000-0000-0000B2A10000}"/>
    <cellStyle name="표준 3 8 2" xfId="32883" xr:uid="{00000000-0005-0000-0000-0000B3A10000}"/>
    <cellStyle name="표준 3 9" xfId="32284" xr:uid="{00000000-0005-0000-0000-0000B4A10000}"/>
    <cellStyle name="표준 4" xfId="584" xr:uid="{00000000-0005-0000-0000-0000B5A10000}"/>
    <cellStyle name="표준 4 2" xfId="54633" xr:uid="{56085E44-12D4-4F36-A760-4B93AEBFE1D3}"/>
    <cellStyle name="표준 5" xfId="585" xr:uid="{00000000-0005-0000-0000-0000B6A10000}"/>
    <cellStyle name="표준 5 2" xfId="10408" xr:uid="{00000000-0005-0000-0000-0000B7A10000}"/>
    <cellStyle name="표준 5 2 2" xfId="54707" xr:uid="{48919A52-53D9-4756-AE23-F091DA455652}"/>
    <cellStyle name="표준 6" xfId="54639" xr:uid="{FAEC2C51-57F2-45D4-ADEE-F72DE880B3A9}"/>
    <cellStyle name="표준 7" xfId="54702" xr:uid="{E7DFDC9A-8DAE-4E50-8191-114FD4F7C0E3}"/>
    <cellStyle name="표준 79" xfId="54703" xr:uid="{5C29C0FB-D87C-429B-91A0-B6BA1633EA8D}"/>
    <cellStyle name="표준 8" xfId="54704" xr:uid="{E8642C02-BC06-4772-A537-95A06FB40D15}"/>
    <cellStyle name="표준 9" xfId="54705" xr:uid="{98FE92E2-F657-4E68-B482-0355077AF0D9}"/>
    <cellStyle name="好" xfId="299" xr:uid="{00000000-0005-0000-0000-0000B8A10000}"/>
    <cellStyle name="好 2" xfId="589" xr:uid="{00000000-0005-0000-0000-0000B9A10000}"/>
    <cellStyle name="好 2 2" xfId="858" xr:uid="{00000000-0005-0000-0000-0000BAA10000}"/>
    <cellStyle name="好 2 3" xfId="3873" xr:uid="{00000000-0005-0000-0000-0000BBA10000}"/>
    <cellStyle name="好 3" xfId="588" xr:uid="{00000000-0005-0000-0000-0000BCA10000}"/>
    <cellStyle name="差" xfId="300" xr:uid="{00000000-0005-0000-0000-0000BDA10000}"/>
    <cellStyle name="差 2" xfId="570" xr:uid="{00000000-0005-0000-0000-0000BEA10000}"/>
    <cellStyle name="差 2 2" xfId="849" xr:uid="{00000000-0005-0000-0000-0000BFA10000}"/>
    <cellStyle name="差 2 3" xfId="3860" xr:uid="{00000000-0005-0000-0000-0000C0A10000}"/>
    <cellStyle name="差 3" xfId="569" xr:uid="{00000000-0005-0000-0000-0000C1A10000}"/>
    <cellStyle name="常规 2" xfId="8" xr:uid="{00000000-0005-0000-0000-0000C2A10000}"/>
    <cellStyle name="强调文字颜色 1" xfId="301" xr:uid="{00000000-0005-0000-0000-0000C3A10000}"/>
    <cellStyle name="强调文字颜色 1 2" xfId="531" xr:uid="{00000000-0005-0000-0000-0000C4A10000}"/>
    <cellStyle name="强调文字颜色 1 2 2" xfId="830" xr:uid="{00000000-0005-0000-0000-0000C5A10000}"/>
    <cellStyle name="强调文字颜色 1 2 3" xfId="3840" xr:uid="{00000000-0005-0000-0000-0000C6A10000}"/>
    <cellStyle name="强调文字颜色 1 3" xfId="530" xr:uid="{00000000-0005-0000-0000-0000C7A10000}"/>
    <cellStyle name="强调文字颜色 2" xfId="302" xr:uid="{00000000-0005-0000-0000-0000C8A10000}"/>
    <cellStyle name="强调文字颜色 2 2" xfId="533" xr:uid="{00000000-0005-0000-0000-0000C9A10000}"/>
    <cellStyle name="强调文字颜色 2 2 2" xfId="831" xr:uid="{00000000-0005-0000-0000-0000CAA10000}"/>
    <cellStyle name="强调文字颜色 2 2 3" xfId="3841" xr:uid="{00000000-0005-0000-0000-0000CBA10000}"/>
    <cellStyle name="强调文字颜色 2 3" xfId="532" xr:uid="{00000000-0005-0000-0000-0000CCA10000}"/>
    <cellStyle name="强调文字颜色 3" xfId="303" xr:uid="{00000000-0005-0000-0000-0000CDA10000}"/>
    <cellStyle name="强调文字颜色 3 2" xfId="535" xr:uid="{00000000-0005-0000-0000-0000CEA10000}"/>
    <cellStyle name="强调文字颜色 3 2 2" xfId="832" xr:uid="{00000000-0005-0000-0000-0000CFA10000}"/>
    <cellStyle name="强调文字颜色 3 2 3" xfId="3843" xr:uid="{00000000-0005-0000-0000-0000D0A10000}"/>
    <cellStyle name="强调文字颜色 3 3" xfId="534" xr:uid="{00000000-0005-0000-0000-0000D1A10000}"/>
    <cellStyle name="强调文字颜色 4" xfId="304" xr:uid="{00000000-0005-0000-0000-0000D2A10000}"/>
    <cellStyle name="强调文字颜色 4 2" xfId="537" xr:uid="{00000000-0005-0000-0000-0000D3A10000}"/>
    <cellStyle name="强调文字颜色 4 2 2" xfId="833" xr:uid="{00000000-0005-0000-0000-0000D4A10000}"/>
    <cellStyle name="强调文字颜色 4 2 3" xfId="3844" xr:uid="{00000000-0005-0000-0000-0000D5A10000}"/>
    <cellStyle name="强调文字颜色 4 3" xfId="536" xr:uid="{00000000-0005-0000-0000-0000D6A10000}"/>
    <cellStyle name="强调文字颜色 5" xfId="305" xr:uid="{00000000-0005-0000-0000-0000D7A10000}"/>
    <cellStyle name="强调文字颜色 5 2" xfId="539" xr:uid="{00000000-0005-0000-0000-0000D8A10000}"/>
    <cellStyle name="强调文字颜色 5 2 2" xfId="834" xr:uid="{00000000-0005-0000-0000-0000D9A10000}"/>
    <cellStyle name="强调文字颜色 5 2 3" xfId="3845" xr:uid="{00000000-0005-0000-0000-0000DAA10000}"/>
    <cellStyle name="强调文字颜色 5 3" xfId="538" xr:uid="{00000000-0005-0000-0000-0000DBA10000}"/>
    <cellStyle name="强调文字颜色 6" xfId="306" xr:uid="{00000000-0005-0000-0000-0000DCA10000}"/>
    <cellStyle name="强调文字颜色 6 2" xfId="541" xr:uid="{00000000-0005-0000-0000-0000DDA10000}"/>
    <cellStyle name="强调文字颜色 6 2 2" xfId="835" xr:uid="{00000000-0005-0000-0000-0000DEA10000}"/>
    <cellStyle name="强调文字颜色 6 2 3" xfId="3846" xr:uid="{00000000-0005-0000-0000-0000DFA10000}"/>
    <cellStyle name="强调文字颜色 6 3" xfId="540" xr:uid="{00000000-0005-0000-0000-0000E0A10000}"/>
    <cellStyle name="标题" xfId="307" xr:uid="{00000000-0005-0000-0000-0000E1A10000}"/>
    <cellStyle name="标题 1" xfId="308" xr:uid="{00000000-0005-0000-0000-0000E2A10000}"/>
    <cellStyle name="标题 1 2" xfId="573" xr:uid="{00000000-0005-0000-0000-0000E3A10000}"/>
    <cellStyle name="标题 1 2 2" xfId="850" xr:uid="{00000000-0005-0000-0000-0000E4A10000}"/>
    <cellStyle name="标题 1 2 3" xfId="3862" xr:uid="{00000000-0005-0000-0000-0000E5A10000}"/>
    <cellStyle name="标题 1 3" xfId="572" xr:uid="{00000000-0005-0000-0000-0000E6A10000}"/>
    <cellStyle name="标题 2" xfId="309" xr:uid="{00000000-0005-0000-0000-0000E7A10000}"/>
    <cellStyle name="标题 2 2" xfId="575" xr:uid="{00000000-0005-0000-0000-0000E8A10000}"/>
    <cellStyle name="标题 2 2 2" xfId="851" xr:uid="{00000000-0005-0000-0000-0000E9A10000}"/>
    <cellStyle name="标题 2 2 3" xfId="3864" xr:uid="{00000000-0005-0000-0000-0000EAA10000}"/>
    <cellStyle name="标题 2 3" xfId="574" xr:uid="{00000000-0005-0000-0000-0000EBA10000}"/>
    <cellStyle name="标题 3" xfId="310" xr:uid="{00000000-0005-0000-0000-0000ECA10000}"/>
    <cellStyle name="标题 3 2" xfId="577" xr:uid="{00000000-0005-0000-0000-0000EDA10000}"/>
    <cellStyle name="标题 3 2 2" xfId="852" xr:uid="{00000000-0005-0000-0000-0000EEA10000}"/>
    <cellStyle name="标题 3 2 3" xfId="3865" xr:uid="{00000000-0005-0000-0000-0000EFA10000}"/>
    <cellStyle name="标题 3 3" xfId="576" xr:uid="{00000000-0005-0000-0000-0000F0A10000}"/>
    <cellStyle name="标题 4" xfId="311" xr:uid="{00000000-0005-0000-0000-0000F1A10000}"/>
    <cellStyle name="标题 4 2" xfId="579" xr:uid="{00000000-0005-0000-0000-0000F2A10000}"/>
    <cellStyle name="标题 4 2 2" xfId="853" xr:uid="{00000000-0005-0000-0000-0000F3A10000}"/>
    <cellStyle name="标题 4 2 3" xfId="3867" xr:uid="{00000000-0005-0000-0000-0000F4A10000}"/>
    <cellStyle name="标题 4 3" xfId="578" xr:uid="{00000000-0005-0000-0000-0000F5A10000}"/>
    <cellStyle name="标题 5" xfId="580" xr:uid="{00000000-0005-0000-0000-0000F6A10000}"/>
    <cellStyle name="标题 5 2" xfId="854" xr:uid="{00000000-0005-0000-0000-0000F7A10000}"/>
    <cellStyle name="标题 5 3" xfId="3868" xr:uid="{00000000-0005-0000-0000-0000F8A10000}"/>
    <cellStyle name="标题 6" xfId="571" xr:uid="{00000000-0005-0000-0000-0000F9A10000}"/>
    <cellStyle name="检查单元格" xfId="312" xr:uid="{00000000-0005-0000-0000-0000FAA10000}"/>
    <cellStyle name="检查单元格 2" xfId="543" xr:uid="{00000000-0005-0000-0000-0000FBA10000}"/>
    <cellStyle name="检查单元格 2 2" xfId="836" xr:uid="{00000000-0005-0000-0000-0000FCA10000}"/>
    <cellStyle name="检查单元格 2 3" xfId="3847" xr:uid="{00000000-0005-0000-0000-0000FDA10000}"/>
    <cellStyle name="检查单元格 3" xfId="542" xr:uid="{00000000-0005-0000-0000-0000FEA10000}"/>
    <cellStyle name="汇总" xfId="313" xr:uid="{00000000-0005-0000-0000-0000FFA10000}"/>
    <cellStyle name="汇总 10" xfId="1486" xr:uid="{00000000-0005-0000-0000-000000A20000}"/>
    <cellStyle name="汇总 10 2" xfId="12147" xr:uid="{00000000-0005-0000-0000-000001A20000}"/>
    <cellStyle name="汇总 10 2 2" xfId="19606" xr:uid="{00000000-0005-0000-0000-000002A20000}"/>
    <cellStyle name="汇总 10 2 3" xfId="26229" xr:uid="{00000000-0005-0000-0000-000003A20000}"/>
    <cellStyle name="汇总 10 2 4" xfId="38092" xr:uid="{00000000-0005-0000-0000-000004A20000}"/>
    <cellStyle name="汇总 10 2 5" xfId="45018" xr:uid="{00000000-0005-0000-0000-000005A20000}"/>
    <cellStyle name="汇总 10 2 6" xfId="49390" xr:uid="{00000000-0005-0000-0000-000006A20000}"/>
    <cellStyle name="汇总 10 3" xfId="11038" xr:uid="{00000000-0005-0000-0000-000007A20000}"/>
    <cellStyle name="汇总 10 4" xfId="18692" xr:uid="{00000000-0005-0000-0000-000008A20000}"/>
    <cellStyle name="汇总 10 5" xfId="34427" xr:uid="{00000000-0005-0000-0000-000009A20000}"/>
    <cellStyle name="汇总 10 6" xfId="41472" xr:uid="{00000000-0005-0000-0000-00000AA20000}"/>
    <cellStyle name="汇总 10 7" xfId="53035" xr:uid="{00000000-0005-0000-0000-00000BA20000}"/>
    <cellStyle name="汇总 11" xfId="1913" xr:uid="{00000000-0005-0000-0000-00000CA20000}"/>
    <cellStyle name="汇总 11 2" xfId="12267" xr:uid="{00000000-0005-0000-0000-00000DA20000}"/>
    <cellStyle name="汇总 11 2 2" xfId="19726" xr:uid="{00000000-0005-0000-0000-00000EA20000}"/>
    <cellStyle name="汇总 11 2 3" xfId="26349" xr:uid="{00000000-0005-0000-0000-00000FA20000}"/>
    <cellStyle name="汇总 11 2 4" xfId="37608" xr:uid="{00000000-0005-0000-0000-000010A20000}"/>
    <cellStyle name="汇总 11 2 5" xfId="44552" xr:uid="{00000000-0005-0000-0000-000011A20000}"/>
    <cellStyle name="汇总 11 2 6" xfId="50532" xr:uid="{00000000-0005-0000-0000-000012A20000}"/>
    <cellStyle name="汇总 11 3" xfId="11335" xr:uid="{00000000-0005-0000-0000-000013A20000}"/>
    <cellStyle name="汇总 11 4" xfId="18870" xr:uid="{00000000-0005-0000-0000-000014A20000}"/>
    <cellStyle name="汇总 11 5" xfId="33867" xr:uid="{00000000-0005-0000-0000-000015A20000}"/>
    <cellStyle name="汇总 11 6" xfId="41001" xr:uid="{00000000-0005-0000-0000-000016A20000}"/>
    <cellStyle name="汇总 11 7" xfId="51435" xr:uid="{00000000-0005-0000-0000-000017A20000}"/>
    <cellStyle name="汇总 12" xfId="2126" xr:uid="{00000000-0005-0000-0000-000018A20000}"/>
    <cellStyle name="汇总 12 2" xfId="12390" xr:uid="{00000000-0005-0000-0000-000019A20000}"/>
    <cellStyle name="汇总 12 2 2" xfId="19847" xr:uid="{00000000-0005-0000-0000-00001AA20000}"/>
    <cellStyle name="汇总 12 2 3" xfId="26469" xr:uid="{00000000-0005-0000-0000-00001BA20000}"/>
    <cellStyle name="汇总 12 2 4" xfId="38273" xr:uid="{00000000-0005-0000-0000-00001CA20000}"/>
    <cellStyle name="汇总 12 2 5" xfId="45191" xr:uid="{00000000-0005-0000-0000-00001DA20000}"/>
    <cellStyle name="汇总 12 2 6" xfId="49568" xr:uid="{00000000-0005-0000-0000-00001EA20000}"/>
    <cellStyle name="汇总 12 3" xfId="10262" xr:uid="{00000000-0005-0000-0000-00001FA20000}"/>
    <cellStyle name="汇总 12 4" xfId="10051" xr:uid="{00000000-0005-0000-0000-000020A20000}"/>
    <cellStyle name="汇总 12 5" xfId="20490" xr:uid="{00000000-0005-0000-0000-000021A20000}"/>
    <cellStyle name="汇总 12 6" xfId="34607" xr:uid="{00000000-0005-0000-0000-000022A20000}"/>
    <cellStyle name="汇总 12 7" xfId="41645" xr:uid="{00000000-0005-0000-0000-000023A20000}"/>
    <cellStyle name="汇总 12 8" xfId="51870" xr:uid="{00000000-0005-0000-0000-000024A20000}"/>
    <cellStyle name="汇总 13" xfId="2281" xr:uid="{00000000-0005-0000-0000-000025A20000}"/>
    <cellStyle name="汇总 13 2" xfId="12534" xr:uid="{00000000-0005-0000-0000-000026A20000}"/>
    <cellStyle name="汇总 13 2 2" xfId="37638" xr:uid="{00000000-0005-0000-0000-000027A20000}"/>
    <cellStyle name="汇总 13 2 3" xfId="44582" xr:uid="{00000000-0005-0000-0000-000028A20000}"/>
    <cellStyle name="汇总 13 2 4" xfId="53622" xr:uid="{00000000-0005-0000-0000-000029A20000}"/>
    <cellStyle name="汇总 13 3" xfId="19971" xr:uid="{00000000-0005-0000-0000-00002AA20000}"/>
    <cellStyle name="汇总 13 4" xfId="26589" xr:uid="{00000000-0005-0000-0000-00002BA20000}"/>
    <cellStyle name="汇总 13 5" xfId="33897" xr:uid="{00000000-0005-0000-0000-00002CA20000}"/>
    <cellStyle name="汇总 13 6" xfId="41031" xr:uid="{00000000-0005-0000-0000-00002DA20000}"/>
    <cellStyle name="汇总 13 7" xfId="50910" xr:uid="{00000000-0005-0000-0000-00002EA20000}"/>
    <cellStyle name="汇总 14" xfId="2443" xr:uid="{00000000-0005-0000-0000-00002FA20000}"/>
    <cellStyle name="汇总 14 2" xfId="12683" xr:uid="{00000000-0005-0000-0000-000030A20000}"/>
    <cellStyle name="汇总 14 2 2" xfId="37769" xr:uid="{00000000-0005-0000-0000-000031A20000}"/>
    <cellStyle name="汇总 14 2 3" xfId="44711" xr:uid="{00000000-0005-0000-0000-000032A20000}"/>
    <cellStyle name="汇总 14 2 4" xfId="48428" xr:uid="{00000000-0005-0000-0000-000033A20000}"/>
    <cellStyle name="汇总 14 3" xfId="20095" xr:uid="{00000000-0005-0000-0000-000034A20000}"/>
    <cellStyle name="汇总 14 4" xfId="26709" xr:uid="{00000000-0005-0000-0000-000035A20000}"/>
    <cellStyle name="汇总 14 5" xfId="34027" xr:uid="{00000000-0005-0000-0000-000036A20000}"/>
    <cellStyle name="汇总 14 6" xfId="41160" xr:uid="{00000000-0005-0000-0000-000037A20000}"/>
    <cellStyle name="汇总 14 7" xfId="53728" xr:uid="{00000000-0005-0000-0000-000038A20000}"/>
    <cellStyle name="汇总 15" xfId="3449" xr:uid="{00000000-0005-0000-0000-000039A20000}"/>
    <cellStyle name="汇总 15 2" xfId="13400" xr:uid="{00000000-0005-0000-0000-00003AA20000}"/>
    <cellStyle name="汇总 15 2 2" xfId="38599" xr:uid="{00000000-0005-0000-0000-00003BA20000}"/>
    <cellStyle name="汇总 15 2 3" xfId="45517" xr:uid="{00000000-0005-0000-0000-00003CA20000}"/>
    <cellStyle name="汇总 15 2 4" xfId="49888" xr:uid="{00000000-0005-0000-0000-00003DA20000}"/>
    <cellStyle name="汇总 15 3" xfId="20570" xr:uid="{00000000-0005-0000-0000-00003EA20000}"/>
    <cellStyle name="汇总 15 4" xfId="27078" xr:uid="{00000000-0005-0000-0000-00003FA20000}"/>
    <cellStyle name="汇总 15 5" xfId="34933" xr:uid="{00000000-0005-0000-0000-000040A20000}"/>
    <cellStyle name="汇总 15 6" xfId="41971" xr:uid="{00000000-0005-0000-0000-000041A20000}"/>
    <cellStyle name="汇总 15 7" xfId="53832" xr:uid="{00000000-0005-0000-0000-000042A20000}"/>
    <cellStyle name="汇总 16" xfId="3615" xr:uid="{00000000-0005-0000-0000-000043A20000}"/>
    <cellStyle name="汇总 16 2" xfId="13540" xr:uid="{00000000-0005-0000-0000-000044A20000}"/>
    <cellStyle name="汇总 16 2 2" xfId="38713" xr:uid="{00000000-0005-0000-0000-000045A20000}"/>
    <cellStyle name="汇总 16 2 3" xfId="45631" xr:uid="{00000000-0005-0000-0000-000046A20000}"/>
    <cellStyle name="汇总 16 2 4" xfId="49963" xr:uid="{00000000-0005-0000-0000-000047A20000}"/>
    <cellStyle name="汇总 16 3" xfId="20702" xr:uid="{00000000-0005-0000-0000-000048A20000}"/>
    <cellStyle name="汇总 16 4" xfId="27201" xr:uid="{00000000-0005-0000-0000-000049A20000}"/>
    <cellStyle name="汇总 16 5" xfId="35048" xr:uid="{00000000-0005-0000-0000-00004AA20000}"/>
    <cellStyle name="汇总 16 6" xfId="42085" xr:uid="{00000000-0005-0000-0000-00004BA20000}"/>
    <cellStyle name="汇总 16 7" xfId="53377" xr:uid="{00000000-0005-0000-0000-00004CA20000}"/>
    <cellStyle name="汇总 17" xfId="3938" xr:uid="{00000000-0005-0000-0000-00004DA20000}"/>
    <cellStyle name="汇总 17 2" xfId="13825" xr:uid="{00000000-0005-0000-0000-00004EA20000}"/>
    <cellStyle name="汇总 17 2 2" xfId="38968" xr:uid="{00000000-0005-0000-0000-00004FA20000}"/>
    <cellStyle name="汇总 17 2 3" xfId="45886" xr:uid="{00000000-0005-0000-0000-000050A20000}"/>
    <cellStyle name="汇总 17 2 4" xfId="49613" xr:uid="{00000000-0005-0000-0000-000051A20000}"/>
    <cellStyle name="汇总 17 3" xfId="20927" xr:uid="{00000000-0005-0000-0000-000052A20000}"/>
    <cellStyle name="汇总 17 4" xfId="27423" xr:uid="{00000000-0005-0000-0000-000053A20000}"/>
    <cellStyle name="汇总 17 5" xfId="35305" xr:uid="{00000000-0005-0000-0000-000054A20000}"/>
    <cellStyle name="汇总 17 6" xfId="42340" xr:uid="{00000000-0005-0000-0000-000055A20000}"/>
    <cellStyle name="汇总 17 7" xfId="50449" xr:uid="{00000000-0005-0000-0000-000056A20000}"/>
    <cellStyle name="汇总 18" xfId="3982" xr:uid="{00000000-0005-0000-0000-000057A20000}"/>
    <cellStyle name="汇总 18 2" xfId="13869" xr:uid="{00000000-0005-0000-0000-000058A20000}"/>
    <cellStyle name="汇总 18 2 2" xfId="39290" xr:uid="{00000000-0005-0000-0000-000059A20000}"/>
    <cellStyle name="汇总 18 2 3" xfId="46208" xr:uid="{00000000-0005-0000-0000-00005AA20000}"/>
    <cellStyle name="汇总 18 2 4" xfId="48894" xr:uid="{00000000-0005-0000-0000-00005BA20000}"/>
    <cellStyle name="汇总 18 3" xfId="20965" xr:uid="{00000000-0005-0000-0000-00005CA20000}"/>
    <cellStyle name="汇总 18 4" xfId="27461" xr:uid="{00000000-0005-0000-0000-00005DA20000}"/>
    <cellStyle name="汇总 18 5" xfId="35654" xr:uid="{00000000-0005-0000-0000-00005EA20000}"/>
    <cellStyle name="汇总 18 6" xfId="42662" xr:uid="{00000000-0005-0000-0000-00005FA20000}"/>
    <cellStyle name="汇总 18 7" xfId="53626" xr:uid="{00000000-0005-0000-0000-000060A20000}"/>
    <cellStyle name="汇总 19" xfId="4331" xr:uid="{00000000-0005-0000-0000-000061A20000}"/>
    <cellStyle name="汇总 19 2" xfId="14193" xr:uid="{00000000-0005-0000-0000-000062A20000}"/>
    <cellStyle name="汇总 19 2 2" xfId="40351" xr:uid="{00000000-0005-0000-0000-000063A20000}"/>
    <cellStyle name="汇总 19 2 3" xfId="47269" xr:uid="{00000000-0005-0000-0000-000064A20000}"/>
    <cellStyle name="汇总 19 2 4" xfId="47769" xr:uid="{00000000-0005-0000-0000-000065A20000}"/>
    <cellStyle name="汇总 19 3" xfId="21254" xr:uid="{00000000-0005-0000-0000-000066A20000}"/>
    <cellStyle name="汇总 19 4" xfId="27728" xr:uid="{00000000-0005-0000-0000-000067A20000}"/>
    <cellStyle name="汇总 19 5" xfId="36767" xr:uid="{00000000-0005-0000-0000-000068A20000}"/>
    <cellStyle name="汇总 19 6" xfId="43723" xr:uid="{00000000-0005-0000-0000-000069A20000}"/>
    <cellStyle name="汇总 19 7" xfId="51058" xr:uid="{00000000-0005-0000-0000-00006AA20000}"/>
    <cellStyle name="汇总 2" xfId="591" xr:uid="{00000000-0005-0000-0000-00006BA20000}"/>
    <cellStyle name="汇总 2 10" xfId="2360" xr:uid="{00000000-0005-0000-0000-00006CA20000}"/>
    <cellStyle name="汇总 2 10 2" xfId="12613" xr:uid="{00000000-0005-0000-0000-00006DA20000}"/>
    <cellStyle name="汇总 2 10 3" xfId="20050" xr:uid="{00000000-0005-0000-0000-00006EA20000}"/>
    <cellStyle name="汇总 2 10 4" xfId="26668" xr:uid="{00000000-0005-0000-0000-00006FA20000}"/>
    <cellStyle name="汇总 2 10 5" xfId="37100" xr:uid="{00000000-0005-0000-0000-000070A20000}"/>
    <cellStyle name="汇总 2 10 6" xfId="44046" xr:uid="{00000000-0005-0000-0000-000071A20000}"/>
    <cellStyle name="汇总 2 10 7" xfId="51111" xr:uid="{00000000-0005-0000-0000-000072A20000}"/>
    <cellStyle name="汇总 2 11" xfId="2529" xr:uid="{00000000-0005-0000-0000-000073A20000}"/>
    <cellStyle name="汇总 2 11 2" xfId="12768" xr:uid="{00000000-0005-0000-0000-000074A20000}"/>
    <cellStyle name="汇总 2 11 3" xfId="20175" xr:uid="{00000000-0005-0000-0000-000075A20000}"/>
    <cellStyle name="汇总 2 11 4" xfId="26788" xr:uid="{00000000-0005-0000-0000-000076A20000}"/>
    <cellStyle name="汇总 2 12" xfId="3536" xr:uid="{00000000-0005-0000-0000-000077A20000}"/>
    <cellStyle name="汇总 2 12 2" xfId="13482" xr:uid="{00000000-0005-0000-0000-000078A20000}"/>
    <cellStyle name="汇总 2 12 3" xfId="20652" xr:uid="{00000000-0005-0000-0000-000079A20000}"/>
    <cellStyle name="汇总 2 12 4" xfId="27157" xr:uid="{00000000-0005-0000-0000-00007AA20000}"/>
    <cellStyle name="汇总 2 13" xfId="3703" xr:uid="{00000000-0005-0000-0000-00007BA20000}"/>
    <cellStyle name="汇总 2 13 2" xfId="13627" xr:uid="{00000000-0005-0000-0000-00007CA20000}"/>
    <cellStyle name="汇总 2 13 3" xfId="20787" xr:uid="{00000000-0005-0000-0000-00007DA20000}"/>
    <cellStyle name="汇总 2 13 4" xfId="27286" xr:uid="{00000000-0005-0000-0000-00007EA20000}"/>
    <cellStyle name="汇总 2 14" xfId="4467" xr:uid="{00000000-0005-0000-0000-00007FA20000}"/>
    <cellStyle name="汇总 2 14 2" xfId="14329" xr:uid="{00000000-0005-0000-0000-000080A20000}"/>
    <cellStyle name="汇总 2 14 3" xfId="21386" xr:uid="{00000000-0005-0000-0000-000081A20000}"/>
    <cellStyle name="汇总 2 14 4" xfId="27860" xr:uid="{00000000-0005-0000-0000-000082A20000}"/>
    <cellStyle name="汇总 2 15" xfId="4541" xr:uid="{00000000-0005-0000-0000-000083A20000}"/>
    <cellStyle name="汇总 2 15 2" xfId="14403" xr:uid="{00000000-0005-0000-0000-000084A20000}"/>
    <cellStyle name="汇总 2 15 3" xfId="21459" xr:uid="{00000000-0005-0000-0000-000085A20000}"/>
    <cellStyle name="汇总 2 15 4" xfId="27930" xr:uid="{00000000-0005-0000-0000-000086A20000}"/>
    <cellStyle name="汇总 2 16" xfId="5263" xr:uid="{00000000-0005-0000-0000-000087A20000}"/>
    <cellStyle name="汇总 2 16 2" xfId="15120" xr:uid="{00000000-0005-0000-0000-000088A20000}"/>
    <cellStyle name="汇总 2 16 3" xfId="22162" xr:uid="{00000000-0005-0000-0000-000089A20000}"/>
    <cellStyle name="汇总 2 16 4" xfId="28625" xr:uid="{00000000-0005-0000-0000-00008AA20000}"/>
    <cellStyle name="汇总 2 17" xfId="4668" xr:uid="{00000000-0005-0000-0000-00008BA20000}"/>
    <cellStyle name="汇总 2 17 2" xfId="14530" xr:uid="{00000000-0005-0000-0000-00008CA20000}"/>
    <cellStyle name="汇总 2 17 3" xfId="21582" xr:uid="{00000000-0005-0000-0000-00008DA20000}"/>
    <cellStyle name="汇总 2 17 4" xfId="28052" xr:uid="{00000000-0005-0000-0000-00008EA20000}"/>
    <cellStyle name="汇总 2 18" xfId="5820" xr:uid="{00000000-0005-0000-0000-00008FA20000}"/>
    <cellStyle name="汇总 2 18 2" xfId="15673" xr:uid="{00000000-0005-0000-0000-000090A20000}"/>
    <cellStyle name="汇总 2 18 3" xfId="22699" xr:uid="{00000000-0005-0000-0000-000091A20000}"/>
    <cellStyle name="汇总 2 18 4" xfId="29160" xr:uid="{00000000-0005-0000-0000-000092A20000}"/>
    <cellStyle name="汇总 2 19" xfId="7280" xr:uid="{00000000-0005-0000-0000-000093A20000}"/>
    <cellStyle name="汇总 2 19 2" xfId="17066" xr:uid="{00000000-0005-0000-0000-000094A20000}"/>
    <cellStyle name="汇总 2 19 3" xfId="24029" xr:uid="{00000000-0005-0000-0000-000095A20000}"/>
    <cellStyle name="汇总 2 19 4" xfId="30460" xr:uid="{00000000-0005-0000-0000-000096A20000}"/>
    <cellStyle name="汇总 2 2" xfId="859" xr:uid="{00000000-0005-0000-0000-000097A20000}"/>
    <cellStyle name="汇总 2 2 10" xfId="3545" xr:uid="{00000000-0005-0000-0000-000098A20000}"/>
    <cellStyle name="汇总 2 2 10 2" xfId="13491" xr:uid="{00000000-0005-0000-0000-000099A20000}"/>
    <cellStyle name="汇总 2 2 10 2 2" xfId="37537" xr:uid="{00000000-0005-0000-0000-00009AA20000}"/>
    <cellStyle name="汇总 2 2 10 2 3" xfId="44481" xr:uid="{00000000-0005-0000-0000-00009BA20000}"/>
    <cellStyle name="汇总 2 2 10 2 4" xfId="47675" xr:uid="{00000000-0005-0000-0000-00009CA20000}"/>
    <cellStyle name="汇总 2 2 10 3" xfId="20660" xr:uid="{00000000-0005-0000-0000-00009DA20000}"/>
    <cellStyle name="汇总 2 2 10 4" xfId="27165" xr:uid="{00000000-0005-0000-0000-00009EA20000}"/>
    <cellStyle name="汇总 2 2 10 5" xfId="33796" xr:uid="{00000000-0005-0000-0000-00009FA20000}"/>
    <cellStyle name="汇总 2 2 10 6" xfId="40930" xr:uid="{00000000-0005-0000-0000-0000A0A20000}"/>
    <cellStyle name="汇总 2 2 10 7" xfId="51875" xr:uid="{00000000-0005-0000-0000-0000A1A20000}"/>
    <cellStyle name="汇总 2 2 11" xfId="3711" xr:uid="{00000000-0005-0000-0000-0000A2A20000}"/>
    <cellStyle name="汇总 2 2 11 2" xfId="13635" xr:uid="{00000000-0005-0000-0000-0000A3A20000}"/>
    <cellStyle name="汇总 2 2 11 2 2" xfId="38573" xr:uid="{00000000-0005-0000-0000-0000A4A20000}"/>
    <cellStyle name="汇总 2 2 11 2 3" xfId="45491" xr:uid="{00000000-0005-0000-0000-0000A5A20000}"/>
    <cellStyle name="汇总 2 2 11 2 4" xfId="48119" xr:uid="{00000000-0005-0000-0000-0000A6A20000}"/>
    <cellStyle name="汇总 2 2 11 3" xfId="20795" xr:uid="{00000000-0005-0000-0000-0000A7A20000}"/>
    <cellStyle name="汇总 2 2 11 4" xfId="27294" xr:uid="{00000000-0005-0000-0000-0000A8A20000}"/>
    <cellStyle name="汇总 2 2 11 5" xfId="34907" xr:uid="{00000000-0005-0000-0000-0000A9A20000}"/>
    <cellStyle name="汇总 2 2 11 6" xfId="41945" xr:uid="{00000000-0005-0000-0000-0000AAA20000}"/>
    <cellStyle name="汇总 2 2 11 7" xfId="52651" xr:uid="{00000000-0005-0000-0000-0000ABA20000}"/>
    <cellStyle name="汇总 2 2 12" xfId="3976" xr:uid="{00000000-0005-0000-0000-0000ACA20000}"/>
    <cellStyle name="汇总 2 2 12 2" xfId="13863" xr:uid="{00000000-0005-0000-0000-0000ADA20000}"/>
    <cellStyle name="汇总 2 2 12 2 2" xfId="38838" xr:uid="{00000000-0005-0000-0000-0000AEA20000}"/>
    <cellStyle name="汇总 2 2 12 2 3" xfId="45756" xr:uid="{00000000-0005-0000-0000-0000AFA20000}"/>
    <cellStyle name="汇总 2 2 12 2 4" xfId="49756" xr:uid="{00000000-0005-0000-0000-0000B0A20000}"/>
    <cellStyle name="汇总 2 2 12 3" xfId="20960" xr:uid="{00000000-0005-0000-0000-0000B1A20000}"/>
    <cellStyle name="汇总 2 2 12 4" xfId="27456" xr:uid="{00000000-0005-0000-0000-0000B2A20000}"/>
    <cellStyle name="汇总 2 2 12 5" xfId="35174" xr:uid="{00000000-0005-0000-0000-0000B3A20000}"/>
    <cellStyle name="汇总 2 2 12 6" xfId="42210" xr:uid="{00000000-0005-0000-0000-0000B4A20000}"/>
    <cellStyle name="汇总 2 2 12 7" xfId="53361" xr:uid="{00000000-0005-0000-0000-0000B5A20000}"/>
    <cellStyle name="汇总 2 2 13" xfId="3983" xr:uid="{00000000-0005-0000-0000-0000B6A20000}"/>
    <cellStyle name="汇总 2 2 13 2" xfId="13870" xr:uid="{00000000-0005-0000-0000-0000B7A20000}"/>
    <cellStyle name="汇总 2 2 13 2 2" xfId="39111" xr:uid="{00000000-0005-0000-0000-0000B8A20000}"/>
    <cellStyle name="汇总 2 2 13 2 3" xfId="46029" xr:uid="{00000000-0005-0000-0000-0000B9A20000}"/>
    <cellStyle name="汇总 2 2 13 2 4" xfId="49363" xr:uid="{00000000-0005-0000-0000-0000BAA20000}"/>
    <cellStyle name="汇总 2 2 13 3" xfId="20966" xr:uid="{00000000-0005-0000-0000-0000BBA20000}"/>
    <cellStyle name="汇总 2 2 13 4" xfId="27462" xr:uid="{00000000-0005-0000-0000-0000BCA20000}"/>
    <cellStyle name="汇总 2 2 13 5" xfId="35472" xr:uid="{00000000-0005-0000-0000-0000BDA20000}"/>
    <cellStyle name="汇总 2 2 13 6" xfId="42483" xr:uid="{00000000-0005-0000-0000-0000BEA20000}"/>
    <cellStyle name="汇总 2 2 13 7" xfId="51867" xr:uid="{00000000-0005-0000-0000-0000BFA20000}"/>
    <cellStyle name="汇总 2 2 14" xfId="4524" xr:uid="{00000000-0005-0000-0000-0000C0A20000}"/>
    <cellStyle name="汇总 2 2 14 2" xfId="14386" xr:uid="{00000000-0005-0000-0000-0000C1A20000}"/>
    <cellStyle name="汇总 2 2 14 2 2" xfId="39458" xr:uid="{00000000-0005-0000-0000-0000C2A20000}"/>
    <cellStyle name="汇总 2 2 14 2 3" xfId="46376" xr:uid="{00000000-0005-0000-0000-0000C3A20000}"/>
    <cellStyle name="汇总 2 2 14 2 4" xfId="48703" xr:uid="{00000000-0005-0000-0000-0000C4A20000}"/>
    <cellStyle name="汇总 2 2 14 3" xfId="21442" xr:uid="{00000000-0005-0000-0000-0000C5A20000}"/>
    <cellStyle name="汇总 2 2 14 4" xfId="27915" xr:uid="{00000000-0005-0000-0000-0000C6A20000}"/>
    <cellStyle name="汇总 2 2 14 5" xfId="35826" xr:uid="{00000000-0005-0000-0000-0000C7A20000}"/>
    <cellStyle name="汇总 2 2 14 6" xfId="42830" xr:uid="{00000000-0005-0000-0000-0000C8A20000}"/>
    <cellStyle name="汇总 2 2 14 7" xfId="52357" xr:uid="{00000000-0005-0000-0000-0000C9A20000}"/>
    <cellStyle name="汇总 2 2 15" xfId="4921" xr:uid="{00000000-0005-0000-0000-0000CAA20000}"/>
    <cellStyle name="汇总 2 2 15 2" xfId="14779" xr:uid="{00000000-0005-0000-0000-0000CBA20000}"/>
    <cellStyle name="汇总 2 2 15 2 2" xfId="39521" xr:uid="{00000000-0005-0000-0000-0000CCA20000}"/>
    <cellStyle name="汇总 2 2 15 2 3" xfId="46439" xr:uid="{00000000-0005-0000-0000-0000CDA20000}"/>
    <cellStyle name="汇总 2 2 15 2 4" xfId="47902" xr:uid="{00000000-0005-0000-0000-0000CEA20000}"/>
    <cellStyle name="汇总 2 2 15 3" xfId="21827" xr:uid="{00000000-0005-0000-0000-0000CFA20000}"/>
    <cellStyle name="汇总 2 2 15 4" xfId="28292" xr:uid="{00000000-0005-0000-0000-0000D0A20000}"/>
    <cellStyle name="汇总 2 2 15 5" xfId="35892" xr:uid="{00000000-0005-0000-0000-0000D1A20000}"/>
    <cellStyle name="汇总 2 2 15 6" xfId="42893" xr:uid="{00000000-0005-0000-0000-0000D2A20000}"/>
    <cellStyle name="汇总 2 2 15 7" xfId="51095" xr:uid="{00000000-0005-0000-0000-0000D3A20000}"/>
    <cellStyle name="汇总 2 2 16" xfId="5235" xr:uid="{00000000-0005-0000-0000-0000D4A20000}"/>
    <cellStyle name="汇总 2 2 16 2" xfId="15092" xr:uid="{00000000-0005-0000-0000-0000D5A20000}"/>
    <cellStyle name="汇总 2 2 16 2 2" xfId="40167" xr:uid="{00000000-0005-0000-0000-0000D6A20000}"/>
    <cellStyle name="汇总 2 2 16 2 3" xfId="47085" xr:uid="{00000000-0005-0000-0000-0000D7A20000}"/>
    <cellStyle name="汇总 2 2 16 2 4" xfId="47642" xr:uid="{00000000-0005-0000-0000-0000D8A20000}"/>
    <cellStyle name="汇总 2 2 16 3" xfId="22134" xr:uid="{00000000-0005-0000-0000-0000D9A20000}"/>
    <cellStyle name="汇总 2 2 16 4" xfId="28597" xr:uid="{00000000-0005-0000-0000-0000DAA20000}"/>
    <cellStyle name="汇总 2 2 16 5" xfId="36582" xr:uid="{00000000-0005-0000-0000-0000DBA20000}"/>
    <cellStyle name="汇总 2 2 16 6" xfId="43539" xr:uid="{00000000-0005-0000-0000-0000DCA20000}"/>
    <cellStyle name="汇总 2 2 16 7" xfId="52064" xr:uid="{00000000-0005-0000-0000-0000DDA20000}"/>
    <cellStyle name="汇总 2 2 17" xfId="5099" xr:uid="{00000000-0005-0000-0000-0000DEA20000}"/>
    <cellStyle name="汇总 2 2 17 2" xfId="14956" xr:uid="{00000000-0005-0000-0000-0000DFA20000}"/>
    <cellStyle name="汇总 2 2 17 2 2" xfId="40223" xr:uid="{00000000-0005-0000-0000-0000E0A20000}"/>
    <cellStyle name="汇总 2 2 17 2 3" xfId="47141" xr:uid="{00000000-0005-0000-0000-0000E1A20000}"/>
    <cellStyle name="汇总 2 2 17 2 4" xfId="47504" xr:uid="{00000000-0005-0000-0000-0000E2A20000}"/>
    <cellStyle name="汇总 2 2 17 3" xfId="22001" xr:uid="{00000000-0005-0000-0000-0000E3A20000}"/>
    <cellStyle name="汇总 2 2 17 4" xfId="28464" xr:uid="{00000000-0005-0000-0000-0000E4A20000}"/>
    <cellStyle name="汇总 2 2 17 5" xfId="36638" xr:uid="{00000000-0005-0000-0000-0000E5A20000}"/>
    <cellStyle name="汇总 2 2 17 6" xfId="43595" xr:uid="{00000000-0005-0000-0000-0000E6A20000}"/>
    <cellStyle name="汇总 2 2 17 7" xfId="53686" xr:uid="{00000000-0005-0000-0000-0000E7A20000}"/>
    <cellStyle name="汇总 2 2 18" xfId="4822" xr:uid="{00000000-0005-0000-0000-0000E8A20000}"/>
    <cellStyle name="汇总 2 2 18 2" xfId="14684" xr:uid="{00000000-0005-0000-0000-0000E9A20000}"/>
    <cellStyle name="汇总 2 2 18 2 2" xfId="39843" xr:uid="{00000000-0005-0000-0000-0000EAA20000}"/>
    <cellStyle name="汇总 2 2 18 2 3" xfId="46761" xr:uid="{00000000-0005-0000-0000-0000EBA20000}"/>
    <cellStyle name="汇总 2 2 18 2 4" xfId="49677" xr:uid="{00000000-0005-0000-0000-0000ECA20000}"/>
    <cellStyle name="汇总 2 2 18 3" xfId="21733" xr:uid="{00000000-0005-0000-0000-0000EDA20000}"/>
    <cellStyle name="汇总 2 2 18 4" xfId="28201" xr:uid="{00000000-0005-0000-0000-0000EEA20000}"/>
    <cellStyle name="汇总 2 2 18 5" xfId="36228" xr:uid="{00000000-0005-0000-0000-0000EFA20000}"/>
    <cellStyle name="汇总 2 2 18 6" xfId="43215" xr:uid="{00000000-0005-0000-0000-0000F0A20000}"/>
    <cellStyle name="汇总 2 2 18 7" xfId="50697" xr:uid="{00000000-0005-0000-0000-0000F1A20000}"/>
    <cellStyle name="汇总 2 2 19" xfId="4726" xr:uid="{00000000-0005-0000-0000-0000F2A20000}"/>
    <cellStyle name="汇总 2 2 19 2" xfId="14588" xr:uid="{00000000-0005-0000-0000-0000F3A20000}"/>
    <cellStyle name="汇总 2 2 19 2 2" xfId="40293" xr:uid="{00000000-0005-0000-0000-0000F4A20000}"/>
    <cellStyle name="汇总 2 2 19 2 3" xfId="47211" xr:uid="{00000000-0005-0000-0000-0000F5A20000}"/>
    <cellStyle name="汇总 2 2 19 2 4" xfId="47883" xr:uid="{00000000-0005-0000-0000-0000F6A20000}"/>
    <cellStyle name="汇总 2 2 19 3" xfId="21637" xr:uid="{00000000-0005-0000-0000-0000F7A20000}"/>
    <cellStyle name="汇总 2 2 19 4" xfId="28107" xr:uid="{00000000-0005-0000-0000-0000F8A20000}"/>
    <cellStyle name="汇总 2 2 19 5" xfId="36708" xr:uid="{00000000-0005-0000-0000-0000F9A20000}"/>
    <cellStyle name="汇总 2 2 19 6" xfId="43665" xr:uid="{00000000-0005-0000-0000-0000FAA20000}"/>
    <cellStyle name="汇总 2 2 19 7" xfId="52757" xr:uid="{00000000-0005-0000-0000-0000FBA20000}"/>
    <cellStyle name="汇总 2 2 2" xfId="986" xr:uid="{00000000-0005-0000-0000-0000FCA20000}"/>
    <cellStyle name="汇总 2 2 2 2" xfId="2748" xr:uid="{00000000-0005-0000-0000-0000FDA20000}"/>
    <cellStyle name="汇总 2 2 2 2 2" xfId="12976" xr:uid="{00000000-0005-0000-0000-0000FEA20000}"/>
    <cellStyle name="汇总 2 2 2 2 2 2" xfId="20373" xr:uid="{00000000-0005-0000-0000-0000FFA20000}"/>
    <cellStyle name="汇总 2 2 2 2 2 3" xfId="26980" xr:uid="{00000000-0005-0000-0000-000000A30000}"/>
    <cellStyle name="汇总 2 2 2 2 3" xfId="10692" xr:uid="{00000000-0005-0000-0000-000001A30000}"/>
    <cellStyle name="汇总 2 2 2 2 4" xfId="15462" xr:uid="{00000000-0005-0000-0000-000002A30000}"/>
    <cellStyle name="汇总 2 2 2 2 5" xfId="23123" xr:uid="{00000000-0005-0000-0000-000003A30000}"/>
    <cellStyle name="汇总 2 2 2 2 6" xfId="37619" xr:uid="{00000000-0005-0000-0000-000004A30000}"/>
    <cellStyle name="汇总 2 2 2 2 7" xfId="44563" xr:uid="{00000000-0005-0000-0000-000005A30000}"/>
    <cellStyle name="汇总 2 2 2 2 8" xfId="52435" xr:uid="{00000000-0005-0000-0000-000006A30000}"/>
    <cellStyle name="汇总 2 2 2 3" xfId="11865" xr:uid="{00000000-0005-0000-0000-000007A30000}"/>
    <cellStyle name="汇总 2 2 2 3 2" xfId="19324" xr:uid="{00000000-0005-0000-0000-000008A30000}"/>
    <cellStyle name="汇总 2 2 2 3 3" xfId="25956" xr:uid="{00000000-0005-0000-0000-000009A30000}"/>
    <cellStyle name="汇总 2 2 2 4" xfId="9686" xr:uid="{00000000-0005-0000-0000-00000AA30000}"/>
    <cellStyle name="汇总 2 2 2 5" xfId="8939" xr:uid="{00000000-0005-0000-0000-00000BA30000}"/>
    <cellStyle name="汇总 2 2 2 6" xfId="33878" xr:uid="{00000000-0005-0000-0000-00000CA30000}"/>
    <cellStyle name="汇总 2 2 2 7" xfId="41012" xr:uid="{00000000-0005-0000-0000-00000DA30000}"/>
    <cellStyle name="汇总 2 2 2 8" xfId="51233" xr:uid="{00000000-0005-0000-0000-00000EA30000}"/>
    <cellStyle name="汇总 2 2 20" xfId="5260" xr:uid="{00000000-0005-0000-0000-00000FA30000}"/>
    <cellStyle name="汇总 2 2 20 2" xfId="15117" xr:uid="{00000000-0005-0000-0000-000010A30000}"/>
    <cellStyle name="汇总 2 2 20 2 2" xfId="40438" xr:uid="{00000000-0005-0000-0000-000011A30000}"/>
    <cellStyle name="汇总 2 2 20 2 3" xfId="47356" xr:uid="{00000000-0005-0000-0000-000012A30000}"/>
    <cellStyle name="汇总 2 2 20 2 4" xfId="47998" xr:uid="{00000000-0005-0000-0000-000013A30000}"/>
    <cellStyle name="汇总 2 2 20 3" xfId="22159" xr:uid="{00000000-0005-0000-0000-000014A30000}"/>
    <cellStyle name="汇总 2 2 20 4" xfId="28622" xr:uid="{00000000-0005-0000-0000-000015A30000}"/>
    <cellStyle name="汇总 2 2 20 5" xfId="36854" xr:uid="{00000000-0005-0000-0000-000016A30000}"/>
    <cellStyle name="汇总 2 2 20 6" xfId="43810" xr:uid="{00000000-0005-0000-0000-000017A30000}"/>
    <cellStyle name="汇总 2 2 20 7" xfId="52066" xr:uid="{00000000-0005-0000-0000-000018A30000}"/>
    <cellStyle name="汇总 2 2 21" xfId="4567" xr:uid="{00000000-0005-0000-0000-000019A30000}"/>
    <cellStyle name="汇总 2 2 21 2" xfId="14429" xr:uid="{00000000-0005-0000-0000-00001AA30000}"/>
    <cellStyle name="汇总 2 2 21 3" xfId="21485" xr:uid="{00000000-0005-0000-0000-00001BA30000}"/>
    <cellStyle name="汇总 2 2 21 4" xfId="27956" xr:uid="{00000000-0005-0000-0000-00001CA30000}"/>
    <cellStyle name="汇总 2 2 21 5" xfId="32387" xr:uid="{00000000-0005-0000-0000-00001DA30000}"/>
    <cellStyle name="汇总 2 2 21 6" xfId="40620" xr:uid="{00000000-0005-0000-0000-00001EA30000}"/>
    <cellStyle name="汇总 2 2 21 7" xfId="48271" xr:uid="{00000000-0005-0000-0000-00001FA30000}"/>
    <cellStyle name="汇总 2 2 22" xfId="5894" xr:uid="{00000000-0005-0000-0000-000020A30000}"/>
    <cellStyle name="汇总 2 2 22 2" xfId="15747" xr:uid="{00000000-0005-0000-0000-000021A30000}"/>
    <cellStyle name="汇总 2 2 22 3" xfId="22772" xr:uid="{00000000-0005-0000-0000-000022A30000}"/>
    <cellStyle name="汇总 2 2 22 4" xfId="29233" xr:uid="{00000000-0005-0000-0000-000023A30000}"/>
    <cellStyle name="汇总 2 2 22 5" xfId="37108" xr:uid="{00000000-0005-0000-0000-000024A30000}"/>
    <cellStyle name="汇总 2 2 22 6" xfId="44054" xr:uid="{00000000-0005-0000-0000-000025A30000}"/>
    <cellStyle name="汇总 2 2 22 7" xfId="50822" xr:uid="{00000000-0005-0000-0000-000026A30000}"/>
    <cellStyle name="汇总 2 2 23" xfId="6513" xr:uid="{00000000-0005-0000-0000-000027A30000}"/>
    <cellStyle name="汇总 2 2 23 2" xfId="16356" xr:uid="{00000000-0005-0000-0000-000028A30000}"/>
    <cellStyle name="汇总 2 2 23 3" xfId="23363" xr:uid="{00000000-0005-0000-0000-000029A30000}"/>
    <cellStyle name="汇总 2 2 23 4" xfId="29814" xr:uid="{00000000-0005-0000-0000-00002AA30000}"/>
    <cellStyle name="汇总 2 2 24" xfId="7128" xr:uid="{00000000-0005-0000-0000-00002BA30000}"/>
    <cellStyle name="汇总 2 2 24 2" xfId="16918" xr:uid="{00000000-0005-0000-0000-00002CA30000}"/>
    <cellStyle name="汇总 2 2 24 3" xfId="23881" xr:uid="{00000000-0005-0000-0000-00002DA30000}"/>
    <cellStyle name="汇总 2 2 24 4" xfId="30316" xr:uid="{00000000-0005-0000-0000-00002EA30000}"/>
    <cellStyle name="汇总 2 2 25" xfId="7185" xr:uid="{00000000-0005-0000-0000-00002FA30000}"/>
    <cellStyle name="汇总 2 2 25 2" xfId="16974" xr:uid="{00000000-0005-0000-0000-000030A30000}"/>
    <cellStyle name="汇总 2 2 25 3" xfId="23937" xr:uid="{00000000-0005-0000-0000-000031A30000}"/>
    <cellStyle name="汇总 2 2 25 4" xfId="30371" xr:uid="{00000000-0005-0000-0000-000032A30000}"/>
    <cellStyle name="汇总 2 2 26" xfId="6468" xr:uid="{00000000-0005-0000-0000-000033A30000}"/>
    <cellStyle name="汇总 2 2 26 2" xfId="16312" xr:uid="{00000000-0005-0000-0000-000034A30000}"/>
    <cellStyle name="汇总 2 2 26 3" xfId="23320" xr:uid="{00000000-0005-0000-0000-000035A30000}"/>
    <cellStyle name="汇总 2 2 26 4" xfId="29771" xr:uid="{00000000-0005-0000-0000-000036A30000}"/>
    <cellStyle name="汇总 2 2 27" xfId="7260" xr:uid="{00000000-0005-0000-0000-000037A30000}"/>
    <cellStyle name="汇总 2 2 27 2" xfId="17047" xr:uid="{00000000-0005-0000-0000-000038A30000}"/>
    <cellStyle name="汇总 2 2 27 3" xfId="24010" xr:uid="{00000000-0005-0000-0000-000039A30000}"/>
    <cellStyle name="汇总 2 2 27 4" xfId="30441" xr:uid="{00000000-0005-0000-0000-00003AA30000}"/>
    <cellStyle name="汇总 2 2 28" xfId="6330" xr:uid="{00000000-0005-0000-0000-00003BA30000}"/>
    <cellStyle name="汇总 2 2 28 2" xfId="16175" xr:uid="{00000000-0005-0000-0000-00003CA30000}"/>
    <cellStyle name="汇总 2 2 28 3" xfId="23183" xr:uid="{00000000-0005-0000-0000-00003DA30000}"/>
    <cellStyle name="汇总 2 2 28 4" xfId="29637" xr:uid="{00000000-0005-0000-0000-00003EA30000}"/>
    <cellStyle name="汇总 2 2 29" xfId="7497" xr:uid="{00000000-0005-0000-0000-00003FA30000}"/>
    <cellStyle name="汇总 2 2 29 2" xfId="17282" xr:uid="{00000000-0005-0000-0000-000040A30000}"/>
    <cellStyle name="汇总 2 2 29 3" xfId="24244" xr:uid="{00000000-0005-0000-0000-000041A30000}"/>
    <cellStyle name="汇总 2 2 29 4" xfId="30672" xr:uid="{00000000-0005-0000-0000-000042A30000}"/>
    <cellStyle name="汇总 2 2 3" xfId="1298" xr:uid="{00000000-0005-0000-0000-000043A30000}"/>
    <cellStyle name="汇总 2 2 3 2" xfId="2559" xr:uid="{00000000-0005-0000-0000-000044A30000}"/>
    <cellStyle name="汇总 2 2 3 2 2" xfId="12794" xr:uid="{00000000-0005-0000-0000-000045A30000}"/>
    <cellStyle name="汇总 2 2 3 2 2 2" xfId="20200" xr:uid="{00000000-0005-0000-0000-000046A30000}"/>
    <cellStyle name="汇总 2 2 3 2 2 3" xfId="26811" xr:uid="{00000000-0005-0000-0000-000047A30000}"/>
    <cellStyle name="汇总 2 2 3 2 3" xfId="10923" xr:uid="{00000000-0005-0000-0000-000048A30000}"/>
    <cellStyle name="汇总 2 2 3 2 4" xfId="9011" xr:uid="{00000000-0005-0000-0000-000049A30000}"/>
    <cellStyle name="汇总 2 2 3 2 5" xfId="38024" xr:uid="{00000000-0005-0000-0000-00004AA30000}"/>
    <cellStyle name="汇总 2 2 3 2 6" xfId="44951" xr:uid="{00000000-0005-0000-0000-00004BA30000}"/>
    <cellStyle name="汇总 2 2 3 2 7" xfId="47984" xr:uid="{00000000-0005-0000-0000-00004CA30000}"/>
    <cellStyle name="汇总 2 2 3 3" xfId="12069" xr:uid="{00000000-0005-0000-0000-00004DA30000}"/>
    <cellStyle name="汇总 2 2 3 3 2" xfId="19528" xr:uid="{00000000-0005-0000-0000-00004EA30000}"/>
    <cellStyle name="汇总 2 2 3 3 3" xfId="26151" xr:uid="{00000000-0005-0000-0000-00004FA30000}"/>
    <cellStyle name="汇总 2 2 3 4" xfId="9965" xr:uid="{00000000-0005-0000-0000-000050A30000}"/>
    <cellStyle name="汇总 2 2 3 5" xfId="10021" xr:uid="{00000000-0005-0000-0000-000051A30000}"/>
    <cellStyle name="汇总 2 2 3 6" xfId="34359" xr:uid="{00000000-0005-0000-0000-000052A30000}"/>
    <cellStyle name="汇总 2 2 3 7" xfId="41405" xr:uid="{00000000-0005-0000-0000-000053A30000}"/>
    <cellStyle name="汇总 2 2 3 8" xfId="53386" xr:uid="{00000000-0005-0000-0000-000054A30000}"/>
    <cellStyle name="汇总 2 2 30" xfId="7544" xr:uid="{00000000-0005-0000-0000-000055A30000}"/>
    <cellStyle name="汇总 2 2 30 2" xfId="17329" xr:uid="{00000000-0005-0000-0000-000056A30000}"/>
    <cellStyle name="汇总 2 2 30 3" xfId="24291" xr:uid="{00000000-0005-0000-0000-000057A30000}"/>
    <cellStyle name="汇总 2 2 30 4" xfId="30719" xr:uid="{00000000-0005-0000-0000-000058A30000}"/>
    <cellStyle name="汇总 2 2 31" xfId="7572" xr:uid="{00000000-0005-0000-0000-000059A30000}"/>
    <cellStyle name="汇总 2 2 31 2" xfId="17357" xr:uid="{00000000-0005-0000-0000-00005AA30000}"/>
    <cellStyle name="汇总 2 2 31 3" xfId="24318" xr:uid="{00000000-0005-0000-0000-00005BA30000}"/>
    <cellStyle name="汇总 2 2 31 4" xfId="30746" xr:uid="{00000000-0005-0000-0000-00005CA30000}"/>
    <cellStyle name="汇总 2 2 32" xfId="7584" xr:uid="{00000000-0005-0000-0000-00005DA30000}"/>
    <cellStyle name="汇总 2 2 32 2" xfId="17369" xr:uid="{00000000-0005-0000-0000-00005EA30000}"/>
    <cellStyle name="汇总 2 2 32 3" xfId="24329" xr:uid="{00000000-0005-0000-0000-00005FA30000}"/>
    <cellStyle name="汇总 2 2 32 4" xfId="30757" xr:uid="{00000000-0005-0000-0000-000060A30000}"/>
    <cellStyle name="汇总 2 2 33" xfId="7960" xr:uid="{00000000-0005-0000-0000-000061A30000}"/>
    <cellStyle name="汇总 2 2 33 2" xfId="17744" xr:uid="{00000000-0005-0000-0000-000062A30000}"/>
    <cellStyle name="汇总 2 2 33 3" xfId="24693" xr:uid="{00000000-0005-0000-0000-000063A30000}"/>
    <cellStyle name="汇总 2 2 33 4" xfId="31114" xr:uid="{00000000-0005-0000-0000-000064A30000}"/>
    <cellStyle name="汇总 2 2 34" xfId="8634" xr:uid="{00000000-0005-0000-0000-000065A30000}"/>
    <cellStyle name="汇总 2 2 34 2" xfId="18418" xr:uid="{00000000-0005-0000-0000-000066A30000}"/>
    <cellStyle name="汇总 2 2 34 3" xfId="25353" xr:uid="{00000000-0005-0000-0000-000067A30000}"/>
    <cellStyle name="汇总 2 2 34 4" xfId="31766" xr:uid="{00000000-0005-0000-0000-000068A30000}"/>
    <cellStyle name="汇总 2 2 35" xfId="8698" xr:uid="{00000000-0005-0000-0000-000069A30000}"/>
    <cellStyle name="汇总 2 2 35 2" xfId="18482" xr:uid="{00000000-0005-0000-0000-00006AA30000}"/>
    <cellStyle name="汇总 2 2 35 3" xfId="25417" xr:uid="{00000000-0005-0000-0000-00006BA30000}"/>
    <cellStyle name="汇总 2 2 35 4" xfId="31829" xr:uid="{00000000-0005-0000-0000-00006CA30000}"/>
    <cellStyle name="汇总 2 2 36" xfId="8022" xr:uid="{00000000-0005-0000-0000-00006DA30000}"/>
    <cellStyle name="汇总 2 2 36 2" xfId="17806" xr:uid="{00000000-0005-0000-0000-00006EA30000}"/>
    <cellStyle name="汇总 2 2 36 3" xfId="24754" xr:uid="{00000000-0005-0000-0000-00006FA30000}"/>
    <cellStyle name="汇总 2 2 36 4" xfId="31175" xr:uid="{00000000-0005-0000-0000-000070A30000}"/>
    <cellStyle name="汇总 2 2 37" xfId="8799" xr:uid="{00000000-0005-0000-0000-000071A30000}"/>
    <cellStyle name="汇总 2 2 37 2" xfId="18583" xr:uid="{00000000-0005-0000-0000-000072A30000}"/>
    <cellStyle name="汇总 2 2 37 3" xfId="25515" xr:uid="{00000000-0005-0000-0000-000073A30000}"/>
    <cellStyle name="汇总 2 2 37 4" xfId="31927" xr:uid="{00000000-0005-0000-0000-000074A30000}"/>
    <cellStyle name="汇总 2 2 38" xfId="8379" xr:uid="{00000000-0005-0000-0000-000075A30000}"/>
    <cellStyle name="汇总 2 2 38 2" xfId="18163" xr:uid="{00000000-0005-0000-0000-000076A30000}"/>
    <cellStyle name="汇总 2 2 38 3" xfId="25102" xr:uid="{00000000-0005-0000-0000-000077A30000}"/>
    <cellStyle name="汇总 2 2 38 4" xfId="31516" xr:uid="{00000000-0005-0000-0000-000078A30000}"/>
    <cellStyle name="汇总 2 2 39" xfId="7841" xr:uid="{00000000-0005-0000-0000-000079A30000}"/>
    <cellStyle name="汇总 2 2 39 2" xfId="17625" xr:uid="{00000000-0005-0000-0000-00007AA30000}"/>
    <cellStyle name="汇总 2 2 39 3" xfId="24579" xr:uid="{00000000-0005-0000-0000-00007BA30000}"/>
    <cellStyle name="汇总 2 2 39 4" xfId="31002" xr:uid="{00000000-0005-0000-0000-00007CA30000}"/>
    <cellStyle name="汇总 2 2 4" xfId="1083" xr:uid="{00000000-0005-0000-0000-00007DA30000}"/>
    <cellStyle name="汇总 2 2 4 2" xfId="10088" xr:uid="{00000000-0005-0000-0000-00007EA30000}"/>
    <cellStyle name="汇总 2 2 4 2 2" xfId="16069" xr:uid="{00000000-0005-0000-0000-00007FA30000}"/>
    <cellStyle name="汇总 2 2 4 2 3" xfId="37246" xr:uid="{00000000-0005-0000-0000-000080A30000}"/>
    <cellStyle name="汇总 2 2 4 2 4" xfId="44192" xr:uid="{00000000-0005-0000-0000-000081A30000}"/>
    <cellStyle name="汇总 2 2 4 2 5" xfId="52098" xr:uid="{00000000-0005-0000-0000-000082A30000}"/>
    <cellStyle name="汇总 2 2 4 3" xfId="10716" xr:uid="{00000000-0005-0000-0000-000083A30000}"/>
    <cellStyle name="汇总 2 2 4 3 2" xfId="14339" xr:uid="{00000000-0005-0000-0000-000084A30000}"/>
    <cellStyle name="汇总 2 2 4 4" xfId="11877" xr:uid="{00000000-0005-0000-0000-000085A30000}"/>
    <cellStyle name="汇总 2 2 4 4 2" xfId="19336" xr:uid="{00000000-0005-0000-0000-000086A30000}"/>
    <cellStyle name="汇总 2 2 4 4 3" xfId="25967" xr:uid="{00000000-0005-0000-0000-000087A30000}"/>
    <cellStyle name="汇总 2 2 4 5" xfId="9753" xr:uid="{00000000-0005-0000-0000-000088A30000}"/>
    <cellStyle name="汇总 2 2 4 6" xfId="13062" xr:uid="{00000000-0005-0000-0000-000089A30000}"/>
    <cellStyle name="汇总 2 2 4 7" xfId="33498" xr:uid="{00000000-0005-0000-0000-00008AA30000}"/>
    <cellStyle name="汇总 2 2 4 8" xfId="40634" xr:uid="{00000000-0005-0000-0000-00008BA30000}"/>
    <cellStyle name="汇总 2 2 4 9" xfId="51609" xr:uid="{00000000-0005-0000-0000-00008CA30000}"/>
    <cellStyle name="汇总 2 2 40" xfId="11745" xr:uid="{00000000-0005-0000-0000-00008DA30000}"/>
    <cellStyle name="汇总 2 2 40 2" xfId="19204" xr:uid="{00000000-0005-0000-0000-00008EA30000}"/>
    <cellStyle name="汇总 2 2 40 3" xfId="25836" xr:uid="{00000000-0005-0000-0000-00008FA30000}"/>
    <cellStyle name="汇总 2 2 41" xfId="9562" xr:uid="{00000000-0005-0000-0000-000090A30000}"/>
    <cellStyle name="汇总 2 2 42" xfId="12633" xr:uid="{00000000-0005-0000-0000-000091A30000}"/>
    <cellStyle name="汇总 2 2 43" xfId="49391" xr:uid="{00000000-0005-0000-0000-000092A30000}"/>
    <cellStyle name="汇总 2 2 5" xfId="1579" xr:uid="{00000000-0005-0000-0000-000093A30000}"/>
    <cellStyle name="汇总 2 2 5 2" xfId="12234" xr:uid="{00000000-0005-0000-0000-000094A30000}"/>
    <cellStyle name="汇总 2 2 5 2 2" xfId="19693" xr:uid="{00000000-0005-0000-0000-000095A30000}"/>
    <cellStyle name="汇总 2 2 5 2 3" xfId="26316" xr:uid="{00000000-0005-0000-0000-000096A30000}"/>
    <cellStyle name="汇总 2 2 5 2 4" xfId="37459" xr:uid="{00000000-0005-0000-0000-000097A30000}"/>
    <cellStyle name="汇总 2 2 5 2 5" xfId="44404" xr:uid="{00000000-0005-0000-0000-000098A30000}"/>
    <cellStyle name="汇总 2 2 5 2 6" xfId="51555" xr:uid="{00000000-0005-0000-0000-000099A30000}"/>
    <cellStyle name="汇总 2 2 5 3" xfId="11131" xr:uid="{00000000-0005-0000-0000-00009AA30000}"/>
    <cellStyle name="汇总 2 2 5 4" xfId="18781" xr:uid="{00000000-0005-0000-0000-00009BA30000}"/>
    <cellStyle name="汇总 2 2 5 5" xfId="33717" xr:uid="{00000000-0005-0000-0000-00009CA30000}"/>
    <cellStyle name="汇总 2 2 5 6" xfId="40852" xr:uid="{00000000-0005-0000-0000-00009DA30000}"/>
    <cellStyle name="汇总 2 2 5 7" xfId="51728" xr:uid="{00000000-0005-0000-0000-00009EA30000}"/>
    <cellStyle name="汇总 2 2 6" xfId="2006" xr:uid="{00000000-0005-0000-0000-00009FA30000}"/>
    <cellStyle name="汇总 2 2 6 2" xfId="12354" xr:uid="{00000000-0005-0000-0000-0000A0A30000}"/>
    <cellStyle name="汇总 2 2 6 2 2" xfId="19813" xr:uid="{00000000-0005-0000-0000-0000A1A30000}"/>
    <cellStyle name="汇总 2 2 6 2 3" xfId="26436" xr:uid="{00000000-0005-0000-0000-0000A2A30000}"/>
    <cellStyle name="汇总 2 2 6 2 4" xfId="38278" xr:uid="{00000000-0005-0000-0000-0000A3A30000}"/>
    <cellStyle name="汇总 2 2 6 2 5" xfId="45196" xr:uid="{00000000-0005-0000-0000-0000A4A30000}"/>
    <cellStyle name="汇总 2 2 6 2 6" xfId="54585" xr:uid="{00000000-0005-0000-0000-0000A5A30000}"/>
    <cellStyle name="汇总 2 2 6 3" xfId="11428" xr:uid="{00000000-0005-0000-0000-0000A6A30000}"/>
    <cellStyle name="汇总 2 2 6 4" xfId="18958" xr:uid="{00000000-0005-0000-0000-0000A7A30000}"/>
    <cellStyle name="汇总 2 2 6 5" xfId="34612" xr:uid="{00000000-0005-0000-0000-0000A8A30000}"/>
    <cellStyle name="汇总 2 2 6 6" xfId="41650" xr:uid="{00000000-0005-0000-0000-0000A9A30000}"/>
    <cellStyle name="汇总 2 2 6 7" xfId="53958" xr:uid="{00000000-0005-0000-0000-0000AAA30000}"/>
    <cellStyle name="汇总 2 2 7" xfId="2216" xr:uid="{00000000-0005-0000-0000-0000ABA30000}"/>
    <cellStyle name="汇总 2 2 7 2" xfId="12480" xr:uid="{00000000-0005-0000-0000-0000ACA30000}"/>
    <cellStyle name="汇总 2 2 7 2 2" xfId="19935" xr:uid="{00000000-0005-0000-0000-0000ADA30000}"/>
    <cellStyle name="汇总 2 2 7 2 3" xfId="26556" xr:uid="{00000000-0005-0000-0000-0000AEA30000}"/>
    <cellStyle name="汇总 2 2 7 2 4" xfId="38318" xr:uid="{00000000-0005-0000-0000-0000AFA30000}"/>
    <cellStyle name="汇总 2 2 7 2 5" xfId="45236" xr:uid="{00000000-0005-0000-0000-0000B0A30000}"/>
    <cellStyle name="汇总 2 2 7 2 6" xfId="48401" xr:uid="{00000000-0005-0000-0000-0000B1A30000}"/>
    <cellStyle name="汇总 2 2 7 3" xfId="10565" xr:uid="{00000000-0005-0000-0000-0000B2A30000}"/>
    <cellStyle name="汇总 2 2 7 4" xfId="13638" xr:uid="{00000000-0005-0000-0000-0000B3A30000}"/>
    <cellStyle name="汇总 2 2 7 5" xfId="20528" xr:uid="{00000000-0005-0000-0000-0000B4A30000}"/>
    <cellStyle name="汇总 2 2 7 6" xfId="34652" xr:uid="{00000000-0005-0000-0000-0000B5A30000}"/>
    <cellStyle name="汇总 2 2 7 7" xfId="41690" xr:uid="{00000000-0005-0000-0000-0000B6A30000}"/>
    <cellStyle name="汇总 2 2 7 8" xfId="54513" xr:uid="{00000000-0005-0000-0000-0000B7A30000}"/>
    <cellStyle name="汇总 2 2 8" xfId="2368" xr:uid="{00000000-0005-0000-0000-0000B8A30000}"/>
    <cellStyle name="汇总 2 2 8 2" xfId="12621" xr:uid="{00000000-0005-0000-0000-0000B9A30000}"/>
    <cellStyle name="汇总 2 2 8 2 2" xfId="38336" xr:uid="{00000000-0005-0000-0000-0000BAA30000}"/>
    <cellStyle name="汇总 2 2 8 2 3" xfId="45254" xr:uid="{00000000-0005-0000-0000-0000BBA30000}"/>
    <cellStyle name="汇总 2 2 8 2 4" xfId="49723" xr:uid="{00000000-0005-0000-0000-0000BCA30000}"/>
    <cellStyle name="汇总 2 2 8 3" xfId="20058" xr:uid="{00000000-0005-0000-0000-0000BDA30000}"/>
    <cellStyle name="汇总 2 2 8 4" xfId="26676" xr:uid="{00000000-0005-0000-0000-0000BEA30000}"/>
    <cellStyle name="汇总 2 2 8 5" xfId="34670" xr:uid="{00000000-0005-0000-0000-0000BFA30000}"/>
    <cellStyle name="汇总 2 2 8 6" xfId="41708" xr:uid="{00000000-0005-0000-0000-0000C0A30000}"/>
    <cellStyle name="汇总 2 2 8 7" xfId="54188" xr:uid="{00000000-0005-0000-0000-0000C1A30000}"/>
    <cellStyle name="汇总 2 2 9" xfId="2538" xr:uid="{00000000-0005-0000-0000-0000C2A30000}"/>
    <cellStyle name="汇总 2 2 9 2" xfId="12777" xr:uid="{00000000-0005-0000-0000-0000C3A30000}"/>
    <cellStyle name="汇总 2 2 9 2 2" xfId="38230" xr:uid="{00000000-0005-0000-0000-0000C4A30000}"/>
    <cellStyle name="汇总 2 2 9 2 3" xfId="45150" xr:uid="{00000000-0005-0000-0000-0000C5A30000}"/>
    <cellStyle name="汇总 2 2 9 2 4" xfId="49477" xr:uid="{00000000-0005-0000-0000-0000C6A30000}"/>
    <cellStyle name="汇总 2 2 9 3" xfId="20184" xr:uid="{00000000-0005-0000-0000-0000C7A30000}"/>
    <cellStyle name="汇总 2 2 9 4" xfId="26797" xr:uid="{00000000-0005-0000-0000-0000C8A30000}"/>
    <cellStyle name="汇总 2 2 9 5" xfId="34564" xr:uid="{00000000-0005-0000-0000-0000C9A30000}"/>
    <cellStyle name="汇总 2 2 9 6" xfId="41604" xr:uid="{00000000-0005-0000-0000-0000CAA30000}"/>
    <cellStyle name="汇总 2 2 9 7" xfId="53667" xr:uid="{00000000-0005-0000-0000-0000CBA30000}"/>
    <cellStyle name="汇总 2 20" xfId="5585" xr:uid="{00000000-0005-0000-0000-0000CCA30000}"/>
    <cellStyle name="汇总 2 20 2" xfId="15440" xr:uid="{00000000-0005-0000-0000-0000CDA30000}"/>
    <cellStyle name="汇总 2 20 3" xfId="22475" xr:uid="{00000000-0005-0000-0000-0000CEA30000}"/>
    <cellStyle name="汇总 2 20 4" xfId="28936" xr:uid="{00000000-0005-0000-0000-0000CFA30000}"/>
    <cellStyle name="汇总 2 21" xfId="8593" xr:uid="{00000000-0005-0000-0000-0000D0A30000}"/>
    <cellStyle name="汇总 2 21 2" xfId="18377" xr:uid="{00000000-0005-0000-0000-0000D1A30000}"/>
    <cellStyle name="汇总 2 21 3" xfId="25312" xr:uid="{00000000-0005-0000-0000-0000D2A30000}"/>
    <cellStyle name="汇总 2 21 4" xfId="31725" xr:uid="{00000000-0005-0000-0000-0000D3A30000}"/>
    <cellStyle name="汇总 2 22" xfId="8849" xr:uid="{00000000-0005-0000-0000-0000D4A30000}"/>
    <cellStyle name="汇总 2 22 2" xfId="18632" xr:uid="{00000000-0005-0000-0000-0000D5A30000}"/>
    <cellStyle name="汇总 2 22 3" xfId="25559" xr:uid="{00000000-0005-0000-0000-0000D6A30000}"/>
    <cellStyle name="汇总 2 22 4" xfId="31969" xr:uid="{00000000-0005-0000-0000-0000D7A30000}"/>
    <cellStyle name="汇总 2 23" xfId="11625" xr:uid="{00000000-0005-0000-0000-0000D8A30000}"/>
    <cellStyle name="汇总 2 23 2" xfId="19084" xr:uid="{00000000-0005-0000-0000-0000D9A30000}"/>
    <cellStyle name="汇总 2 23 3" xfId="25716" xr:uid="{00000000-0005-0000-0000-0000DAA30000}"/>
    <cellStyle name="汇总 2 24" xfId="9346" xr:uid="{00000000-0005-0000-0000-0000DBA30000}"/>
    <cellStyle name="汇总 2 25" xfId="16606" xr:uid="{00000000-0005-0000-0000-0000DCA30000}"/>
    <cellStyle name="汇总 2 26" xfId="52016" xr:uid="{00000000-0005-0000-0000-0000DDA30000}"/>
    <cellStyle name="汇总 2 3" xfId="719" xr:uid="{00000000-0005-0000-0000-0000DEA30000}"/>
    <cellStyle name="汇总 2 3 10" xfId="5473" xr:uid="{00000000-0005-0000-0000-0000DFA30000}"/>
    <cellStyle name="汇总 2 3 10 2" xfId="15330" xr:uid="{00000000-0005-0000-0000-0000E0A30000}"/>
    <cellStyle name="汇总 2 3 10 2 2" xfId="38570" xr:uid="{00000000-0005-0000-0000-0000E1A30000}"/>
    <cellStyle name="汇总 2 3 10 2 3" xfId="45488" xr:uid="{00000000-0005-0000-0000-0000E2A30000}"/>
    <cellStyle name="汇总 2 3 10 2 4" xfId="50129" xr:uid="{00000000-0005-0000-0000-0000E3A30000}"/>
    <cellStyle name="汇总 2 3 10 3" xfId="22370" xr:uid="{00000000-0005-0000-0000-0000E4A30000}"/>
    <cellStyle name="汇总 2 3 10 4" xfId="28832" xr:uid="{00000000-0005-0000-0000-0000E5A30000}"/>
    <cellStyle name="汇总 2 3 10 5" xfId="34904" xr:uid="{00000000-0005-0000-0000-0000E6A30000}"/>
    <cellStyle name="汇总 2 3 10 6" xfId="41942" xr:uid="{00000000-0005-0000-0000-0000E7A30000}"/>
    <cellStyle name="汇总 2 3 10 7" xfId="50874" xr:uid="{00000000-0005-0000-0000-0000E8A30000}"/>
    <cellStyle name="汇总 2 3 11" xfId="6729" xr:uid="{00000000-0005-0000-0000-0000E9A30000}"/>
    <cellStyle name="汇总 2 3 11 2" xfId="16572" xr:uid="{00000000-0005-0000-0000-0000EAA30000}"/>
    <cellStyle name="汇总 2 3 11 2 2" xfId="39099" xr:uid="{00000000-0005-0000-0000-0000EBA30000}"/>
    <cellStyle name="汇总 2 3 11 2 3" xfId="46017" xr:uid="{00000000-0005-0000-0000-0000ECA30000}"/>
    <cellStyle name="汇总 2 3 11 2 4" xfId="49529" xr:uid="{00000000-0005-0000-0000-0000EDA30000}"/>
    <cellStyle name="汇总 2 3 11 3" xfId="23575" xr:uid="{00000000-0005-0000-0000-0000EEA30000}"/>
    <cellStyle name="汇总 2 3 11 4" xfId="30023" xr:uid="{00000000-0005-0000-0000-0000EFA30000}"/>
    <cellStyle name="汇总 2 3 11 5" xfId="35436" xr:uid="{00000000-0005-0000-0000-0000F0A30000}"/>
    <cellStyle name="汇总 2 3 11 6" xfId="42471" xr:uid="{00000000-0005-0000-0000-0000F1A30000}"/>
    <cellStyle name="汇总 2 3 11 7" xfId="51361" xr:uid="{00000000-0005-0000-0000-0000F2A30000}"/>
    <cellStyle name="汇总 2 3 12" xfId="6989" xr:uid="{00000000-0005-0000-0000-0000F3A30000}"/>
    <cellStyle name="汇总 2 3 12 2" xfId="16779" xr:uid="{00000000-0005-0000-0000-0000F4A30000}"/>
    <cellStyle name="汇总 2 3 12 2 2" xfId="38927" xr:uid="{00000000-0005-0000-0000-0000F5A30000}"/>
    <cellStyle name="汇总 2 3 12 2 3" xfId="45845" xr:uid="{00000000-0005-0000-0000-0000F6A30000}"/>
    <cellStyle name="汇总 2 3 12 2 4" xfId="48177" xr:uid="{00000000-0005-0000-0000-0000F7A30000}"/>
    <cellStyle name="汇总 2 3 12 3" xfId="23747" xr:uid="{00000000-0005-0000-0000-0000F8A30000}"/>
    <cellStyle name="汇总 2 3 12 4" xfId="30183" xr:uid="{00000000-0005-0000-0000-0000F9A30000}"/>
    <cellStyle name="汇总 2 3 12 5" xfId="35264" xr:uid="{00000000-0005-0000-0000-0000FAA30000}"/>
    <cellStyle name="汇总 2 3 12 6" xfId="42299" xr:uid="{00000000-0005-0000-0000-0000FBA30000}"/>
    <cellStyle name="汇总 2 3 12 7" xfId="54252" xr:uid="{00000000-0005-0000-0000-0000FCA30000}"/>
    <cellStyle name="汇总 2 3 13" xfId="6227" xr:uid="{00000000-0005-0000-0000-0000FDA30000}"/>
    <cellStyle name="汇总 2 3 13 2" xfId="16075" xr:uid="{00000000-0005-0000-0000-0000FEA30000}"/>
    <cellStyle name="汇总 2 3 13 2 2" xfId="39979" xr:uid="{00000000-0005-0000-0000-0000FFA30000}"/>
    <cellStyle name="汇总 2 3 13 2 3" xfId="46897" xr:uid="{00000000-0005-0000-0000-000000A40000}"/>
    <cellStyle name="汇总 2 3 13 2 4" xfId="48768" xr:uid="{00000000-0005-0000-0000-000001A40000}"/>
    <cellStyle name="汇总 2 3 13 3" xfId="23086" xr:uid="{00000000-0005-0000-0000-000002A40000}"/>
    <cellStyle name="汇总 2 3 13 4" xfId="29543" xr:uid="{00000000-0005-0000-0000-000003A40000}"/>
    <cellStyle name="汇总 2 3 13 5" xfId="36368" xr:uid="{00000000-0005-0000-0000-000004A40000}"/>
    <cellStyle name="汇总 2 3 13 6" xfId="43351" xr:uid="{00000000-0005-0000-0000-000005A40000}"/>
    <cellStyle name="汇总 2 3 13 7" xfId="53428" xr:uid="{00000000-0005-0000-0000-000006A40000}"/>
    <cellStyle name="汇总 2 3 14" xfId="6265" xr:uid="{00000000-0005-0000-0000-000007A40000}"/>
    <cellStyle name="汇总 2 3 14 2" xfId="16111" xr:uid="{00000000-0005-0000-0000-000008A40000}"/>
    <cellStyle name="汇总 2 3 14 2 2" xfId="40095" xr:uid="{00000000-0005-0000-0000-000009A40000}"/>
    <cellStyle name="汇总 2 3 14 2 3" xfId="47013" xr:uid="{00000000-0005-0000-0000-00000AA40000}"/>
    <cellStyle name="汇总 2 3 14 2 4" xfId="48946" xr:uid="{00000000-0005-0000-0000-00000BA40000}"/>
    <cellStyle name="汇总 2 3 14 3" xfId="23120" xr:uid="{00000000-0005-0000-0000-00000CA40000}"/>
    <cellStyle name="汇总 2 3 14 4" xfId="29576" xr:uid="{00000000-0005-0000-0000-00000DA40000}"/>
    <cellStyle name="汇总 2 3 14 5" xfId="36510" xr:uid="{00000000-0005-0000-0000-00000EA40000}"/>
    <cellStyle name="汇总 2 3 14 6" xfId="43467" xr:uid="{00000000-0005-0000-0000-00000FA40000}"/>
    <cellStyle name="汇总 2 3 14 7" xfId="54530" xr:uid="{00000000-0005-0000-0000-000010A40000}"/>
    <cellStyle name="汇总 2 3 15" xfId="6203" xr:uid="{00000000-0005-0000-0000-000011A40000}"/>
    <cellStyle name="汇总 2 3 15 2" xfId="16051" xr:uid="{00000000-0005-0000-0000-000012A40000}"/>
    <cellStyle name="汇总 2 3 15 2 2" xfId="39748" xr:uid="{00000000-0005-0000-0000-000013A40000}"/>
    <cellStyle name="汇总 2 3 15 2 3" xfId="46666" xr:uid="{00000000-0005-0000-0000-000014A40000}"/>
    <cellStyle name="汇总 2 3 15 2 4" xfId="48110" xr:uid="{00000000-0005-0000-0000-000015A40000}"/>
    <cellStyle name="汇总 2 3 15 3" xfId="23065" xr:uid="{00000000-0005-0000-0000-000016A40000}"/>
    <cellStyle name="汇总 2 3 15 4" xfId="29523" xr:uid="{00000000-0005-0000-0000-000017A40000}"/>
    <cellStyle name="汇总 2 3 15 5" xfId="36126" xr:uid="{00000000-0005-0000-0000-000018A40000}"/>
    <cellStyle name="汇总 2 3 15 6" xfId="43120" xr:uid="{00000000-0005-0000-0000-000019A40000}"/>
    <cellStyle name="汇总 2 3 15 7" xfId="52750" xr:uid="{00000000-0005-0000-0000-00001AA40000}"/>
    <cellStyle name="汇总 2 3 16" xfId="7327" xr:uid="{00000000-0005-0000-0000-00001BA40000}"/>
    <cellStyle name="汇总 2 3 16 2" xfId="17113" xr:uid="{00000000-0005-0000-0000-00001CA40000}"/>
    <cellStyle name="汇总 2 3 16 2 2" xfId="39715" xr:uid="{00000000-0005-0000-0000-00001DA40000}"/>
    <cellStyle name="汇总 2 3 16 2 3" xfId="46633" xr:uid="{00000000-0005-0000-0000-00001EA40000}"/>
    <cellStyle name="汇总 2 3 16 2 4" xfId="48205" xr:uid="{00000000-0005-0000-0000-00001FA40000}"/>
    <cellStyle name="汇总 2 3 16 3" xfId="24075" xr:uid="{00000000-0005-0000-0000-000020A40000}"/>
    <cellStyle name="汇总 2 3 16 4" xfId="30504" xr:uid="{00000000-0005-0000-0000-000021A40000}"/>
    <cellStyle name="汇总 2 3 16 5" xfId="36091" xr:uid="{00000000-0005-0000-0000-000022A40000}"/>
    <cellStyle name="汇总 2 3 16 6" xfId="43087" xr:uid="{00000000-0005-0000-0000-000023A40000}"/>
    <cellStyle name="汇总 2 3 16 7" xfId="51466" xr:uid="{00000000-0005-0000-0000-000024A40000}"/>
    <cellStyle name="汇总 2 3 17" xfId="5871" xr:uid="{00000000-0005-0000-0000-000025A40000}"/>
    <cellStyle name="汇总 2 3 17 2" xfId="15724" xr:uid="{00000000-0005-0000-0000-000026A40000}"/>
    <cellStyle name="汇总 2 3 17 2 2" xfId="39469" xr:uid="{00000000-0005-0000-0000-000027A40000}"/>
    <cellStyle name="汇总 2 3 17 2 3" xfId="46387" xr:uid="{00000000-0005-0000-0000-000028A40000}"/>
    <cellStyle name="汇总 2 3 17 2 4" xfId="49932" xr:uid="{00000000-0005-0000-0000-000029A40000}"/>
    <cellStyle name="汇总 2 3 17 3" xfId="22749" xr:uid="{00000000-0005-0000-0000-00002AA40000}"/>
    <cellStyle name="汇总 2 3 17 4" xfId="29210" xr:uid="{00000000-0005-0000-0000-00002BA40000}"/>
    <cellStyle name="汇总 2 3 17 5" xfId="35837" xr:uid="{00000000-0005-0000-0000-00002CA40000}"/>
    <cellStyle name="汇总 2 3 17 6" xfId="42841" xr:uid="{00000000-0005-0000-0000-00002DA40000}"/>
    <cellStyle name="汇总 2 3 17 7" xfId="51091" xr:uid="{00000000-0005-0000-0000-00002EA40000}"/>
    <cellStyle name="汇总 2 3 18" xfId="7340" xr:uid="{00000000-0005-0000-0000-00002FA40000}"/>
    <cellStyle name="汇总 2 3 18 2" xfId="17126" xr:uid="{00000000-0005-0000-0000-000030A40000}"/>
    <cellStyle name="汇总 2 3 18 2 2" xfId="39696" xr:uid="{00000000-0005-0000-0000-000031A40000}"/>
    <cellStyle name="汇总 2 3 18 2 3" xfId="46614" xr:uid="{00000000-0005-0000-0000-000032A40000}"/>
    <cellStyle name="汇总 2 3 18 2 4" xfId="49588" xr:uid="{00000000-0005-0000-0000-000033A40000}"/>
    <cellStyle name="汇总 2 3 18 3" xfId="24088" xr:uid="{00000000-0005-0000-0000-000034A40000}"/>
    <cellStyle name="汇总 2 3 18 4" xfId="30517" xr:uid="{00000000-0005-0000-0000-000035A40000}"/>
    <cellStyle name="汇总 2 3 18 5" xfId="36069" xr:uid="{00000000-0005-0000-0000-000036A40000}"/>
    <cellStyle name="汇总 2 3 18 6" xfId="43068" xr:uid="{00000000-0005-0000-0000-000037A40000}"/>
    <cellStyle name="汇总 2 3 18 7" xfId="52572" xr:uid="{00000000-0005-0000-0000-000038A40000}"/>
    <cellStyle name="汇总 2 3 19" xfId="5676" xr:uid="{00000000-0005-0000-0000-000039A40000}"/>
    <cellStyle name="汇总 2 3 19 2" xfId="15531" xr:uid="{00000000-0005-0000-0000-00003AA40000}"/>
    <cellStyle name="汇总 2 3 19 2 2" xfId="39224" xr:uid="{00000000-0005-0000-0000-00003BA40000}"/>
    <cellStyle name="汇总 2 3 19 2 3" xfId="46142" xr:uid="{00000000-0005-0000-0000-00003CA40000}"/>
    <cellStyle name="汇总 2 3 19 2 4" xfId="49665" xr:uid="{00000000-0005-0000-0000-00003DA40000}"/>
    <cellStyle name="汇总 2 3 19 3" xfId="22561" xr:uid="{00000000-0005-0000-0000-00003EA40000}"/>
    <cellStyle name="汇总 2 3 19 4" xfId="29022" xr:uid="{00000000-0005-0000-0000-00003FA40000}"/>
    <cellStyle name="汇总 2 3 19 5" xfId="35588" xr:uid="{00000000-0005-0000-0000-000040A40000}"/>
    <cellStyle name="汇总 2 3 19 6" xfId="42596" xr:uid="{00000000-0005-0000-0000-000041A40000}"/>
    <cellStyle name="汇总 2 3 19 7" xfId="51862" xr:uid="{00000000-0005-0000-0000-000042A40000}"/>
    <cellStyle name="汇总 2 3 2" xfId="2723" xr:uid="{00000000-0005-0000-0000-000043A40000}"/>
    <cellStyle name="汇总 2 3 2 2" xfId="12952" xr:uid="{00000000-0005-0000-0000-000044A40000}"/>
    <cellStyle name="汇总 2 3 2 2 2" xfId="20351" xr:uid="{00000000-0005-0000-0000-000045A40000}"/>
    <cellStyle name="汇总 2 3 2 2 3" xfId="26958" xr:uid="{00000000-0005-0000-0000-000046A40000}"/>
    <cellStyle name="汇总 2 3 2 2 4" xfId="37545" xr:uid="{00000000-0005-0000-0000-000047A40000}"/>
    <cellStyle name="汇总 2 3 2 2 5" xfId="44489" xr:uid="{00000000-0005-0000-0000-000048A40000}"/>
    <cellStyle name="汇总 2 3 2 2 6" xfId="50455" xr:uid="{00000000-0005-0000-0000-000049A40000}"/>
    <cellStyle name="汇总 2 3 2 3" xfId="10538" xr:uid="{00000000-0005-0000-0000-00004AA40000}"/>
    <cellStyle name="汇总 2 3 2 4" xfId="16411" xr:uid="{00000000-0005-0000-0000-00004BA40000}"/>
    <cellStyle name="汇总 2 3 2 5" xfId="23613" xr:uid="{00000000-0005-0000-0000-00004CA40000}"/>
    <cellStyle name="汇总 2 3 2 6" xfId="33804" xr:uid="{00000000-0005-0000-0000-00004DA40000}"/>
    <cellStyle name="汇总 2 3 2 7" xfId="40938" xr:uid="{00000000-0005-0000-0000-00004EA40000}"/>
    <cellStyle name="汇总 2 3 2 8" xfId="51824" xr:uid="{00000000-0005-0000-0000-00004FA40000}"/>
    <cellStyle name="汇总 2 3 20" xfId="7269" xr:uid="{00000000-0005-0000-0000-000050A40000}"/>
    <cellStyle name="汇总 2 3 20 2" xfId="17056" xr:uid="{00000000-0005-0000-0000-000051A40000}"/>
    <cellStyle name="汇总 2 3 20 2 2" xfId="40276" xr:uid="{00000000-0005-0000-0000-000052A40000}"/>
    <cellStyle name="汇总 2 3 20 2 3" xfId="47194" xr:uid="{00000000-0005-0000-0000-000053A40000}"/>
    <cellStyle name="汇总 2 3 20 2 4" xfId="47896" xr:uid="{00000000-0005-0000-0000-000054A40000}"/>
    <cellStyle name="汇总 2 3 20 3" xfId="24019" xr:uid="{00000000-0005-0000-0000-000055A40000}"/>
    <cellStyle name="汇总 2 3 20 4" xfId="30450" xr:uid="{00000000-0005-0000-0000-000056A40000}"/>
    <cellStyle name="汇总 2 3 20 5" xfId="36691" xr:uid="{00000000-0005-0000-0000-000057A40000}"/>
    <cellStyle name="汇总 2 3 20 6" xfId="43648" xr:uid="{00000000-0005-0000-0000-000058A40000}"/>
    <cellStyle name="汇总 2 3 20 7" xfId="53572" xr:uid="{00000000-0005-0000-0000-000059A40000}"/>
    <cellStyle name="汇总 2 3 21" xfId="7637" xr:uid="{00000000-0005-0000-0000-00005AA40000}"/>
    <cellStyle name="汇总 2 3 21 2" xfId="17422" xr:uid="{00000000-0005-0000-0000-00005BA40000}"/>
    <cellStyle name="汇总 2 3 21 2 2" xfId="40550" xr:uid="{00000000-0005-0000-0000-00005CA40000}"/>
    <cellStyle name="汇总 2 3 21 2 3" xfId="47468" xr:uid="{00000000-0005-0000-0000-00005DA40000}"/>
    <cellStyle name="汇总 2 3 21 2 4" xfId="47525" xr:uid="{00000000-0005-0000-0000-00005EA40000}"/>
    <cellStyle name="汇总 2 3 21 3" xfId="24382" xr:uid="{00000000-0005-0000-0000-00005FA40000}"/>
    <cellStyle name="汇总 2 3 21 4" xfId="30810" xr:uid="{00000000-0005-0000-0000-000060A40000}"/>
    <cellStyle name="汇总 2 3 21 5" xfId="36966" xr:uid="{00000000-0005-0000-0000-000061A40000}"/>
    <cellStyle name="汇总 2 3 21 6" xfId="43922" xr:uid="{00000000-0005-0000-0000-000062A40000}"/>
    <cellStyle name="汇总 2 3 21 7" xfId="52068" xr:uid="{00000000-0005-0000-0000-000063A40000}"/>
    <cellStyle name="汇总 2 3 22" xfId="8559" xr:uid="{00000000-0005-0000-0000-000064A40000}"/>
    <cellStyle name="汇总 2 3 22 2" xfId="18343" xr:uid="{00000000-0005-0000-0000-000065A40000}"/>
    <cellStyle name="汇总 2 3 22 3" xfId="25279" xr:uid="{00000000-0005-0000-0000-000066A40000}"/>
    <cellStyle name="汇总 2 3 22 4" xfId="31692" xr:uid="{00000000-0005-0000-0000-000067A40000}"/>
    <cellStyle name="汇总 2 3 22 5" xfId="37220" xr:uid="{00000000-0005-0000-0000-000068A40000}"/>
    <cellStyle name="汇总 2 3 22 6" xfId="44166" xr:uid="{00000000-0005-0000-0000-000069A40000}"/>
    <cellStyle name="汇总 2 3 22 7" xfId="52865" xr:uid="{00000000-0005-0000-0000-00006AA40000}"/>
    <cellStyle name="汇总 2 3 23" xfId="7669" xr:uid="{00000000-0005-0000-0000-00006BA40000}"/>
    <cellStyle name="汇总 2 3 23 2" xfId="17454" xr:uid="{00000000-0005-0000-0000-00006CA40000}"/>
    <cellStyle name="汇总 2 3 23 3" xfId="24411" xr:uid="{00000000-0005-0000-0000-00006DA40000}"/>
    <cellStyle name="汇总 2 3 23 4" xfId="30837" xr:uid="{00000000-0005-0000-0000-00006EA40000}"/>
    <cellStyle name="汇总 2 3 24" xfId="7889" xr:uid="{00000000-0005-0000-0000-00006FA40000}"/>
    <cellStyle name="汇总 2 3 24 2" xfId="17673" xr:uid="{00000000-0005-0000-0000-000070A40000}"/>
    <cellStyle name="汇总 2 3 24 3" xfId="24625" xr:uid="{00000000-0005-0000-0000-000071A40000}"/>
    <cellStyle name="汇总 2 3 24 4" xfId="31048" xr:uid="{00000000-0005-0000-0000-000072A40000}"/>
    <cellStyle name="汇总 2 3 25" xfId="8511" xr:uid="{00000000-0005-0000-0000-000073A40000}"/>
    <cellStyle name="汇总 2 3 25 2" xfId="18295" xr:uid="{00000000-0005-0000-0000-000074A40000}"/>
    <cellStyle name="汇总 2 3 25 3" xfId="25231" xr:uid="{00000000-0005-0000-0000-000075A40000}"/>
    <cellStyle name="汇总 2 3 25 4" xfId="31644" xr:uid="{00000000-0005-0000-0000-000076A40000}"/>
    <cellStyle name="汇总 2 3 26" xfId="8629" xr:uid="{00000000-0005-0000-0000-000077A40000}"/>
    <cellStyle name="汇总 2 3 26 2" xfId="18413" xr:uid="{00000000-0005-0000-0000-000078A40000}"/>
    <cellStyle name="汇总 2 3 26 3" xfId="25348" xr:uid="{00000000-0005-0000-0000-000079A40000}"/>
    <cellStyle name="汇总 2 3 26 4" xfId="31761" xr:uid="{00000000-0005-0000-0000-00007AA40000}"/>
    <cellStyle name="汇总 2 3 27" xfId="8733" xr:uid="{00000000-0005-0000-0000-00007BA40000}"/>
    <cellStyle name="汇总 2 3 27 2" xfId="18517" xr:uid="{00000000-0005-0000-0000-00007CA40000}"/>
    <cellStyle name="汇总 2 3 27 3" xfId="25449" xr:uid="{00000000-0005-0000-0000-00007DA40000}"/>
    <cellStyle name="汇总 2 3 27 4" xfId="31861" xr:uid="{00000000-0005-0000-0000-00007EA40000}"/>
    <cellStyle name="汇总 2 3 28" xfId="8706" xr:uid="{00000000-0005-0000-0000-00007FA40000}"/>
    <cellStyle name="汇总 2 3 28 2" xfId="18490" xr:uid="{00000000-0005-0000-0000-000080A40000}"/>
    <cellStyle name="汇总 2 3 28 3" xfId="25424" xr:uid="{00000000-0005-0000-0000-000081A40000}"/>
    <cellStyle name="汇总 2 3 28 4" xfId="31836" xr:uid="{00000000-0005-0000-0000-000082A40000}"/>
    <cellStyle name="汇总 2 3 29" xfId="11737" xr:uid="{00000000-0005-0000-0000-000083A40000}"/>
    <cellStyle name="汇总 2 3 29 2" xfId="19196" xr:uid="{00000000-0005-0000-0000-000084A40000}"/>
    <cellStyle name="汇总 2 3 29 3" xfId="25828" xr:uid="{00000000-0005-0000-0000-000085A40000}"/>
    <cellStyle name="汇总 2 3 3" xfId="3925" xr:uid="{00000000-0005-0000-0000-000086A40000}"/>
    <cellStyle name="汇总 2 3 3 2" xfId="13812" xr:uid="{00000000-0005-0000-0000-000087A40000}"/>
    <cellStyle name="汇总 2 3 3 2 2" xfId="38170" xr:uid="{00000000-0005-0000-0000-000088A40000}"/>
    <cellStyle name="汇总 2 3 3 2 3" xfId="45094" xr:uid="{00000000-0005-0000-0000-000089A40000}"/>
    <cellStyle name="汇总 2 3 3 2 4" xfId="50097" xr:uid="{00000000-0005-0000-0000-00008AA40000}"/>
    <cellStyle name="汇总 2 3 3 3" xfId="20919" xr:uid="{00000000-0005-0000-0000-00008BA40000}"/>
    <cellStyle name="汇总 2 3 3 4" xfId="27415" xr:uid="{00000000-0005-0000-0000-00008CA40000}"/>
    <cellStyle name="汇总 2 3 3 5" xfId="34504" xr:uid="{00000000-0005-0000-0000-00008DA40000}"/>
    <cellStyle name="汇总 2 3 3 6" xfId="41548" xr:uid="{00000000-0005-0000-0000-00008EA40000}"/>
    <cellStyle name="汇总 2 3 3 7" xfId="53999" xr:uid="{00000000-0005-0000-0000-00008FA40000}"/>
    <cellStyle name="汇总 2 3 30" xfId="9471" xr:uid="{00000000-0005-0000-0000-000090A40000}"/>
    <cellStyle name="汇总 2 3 31" xfId="13158" xr:uid="{00000000-0005-0000-0000-000091A40000}"/>
    <cellStyle name="汇总 2 3 32" xfId="32267" xr:uid="{00000000-0005-0000-0000-000092A40000}"/>
    <cellStyle name="汇总 2 3 33" xfId="32108" xr:uid="{00000000-0005-0000-0000-000093A40000}"/>
    <cellStyle name="汇总 2 3 34" xfId="49944" xr:uid="{00000000-0005-0000-0000-000094A40000}"/>
    <cellStyle name="汇总 2 3 4" xfId="4102" xr:uid="{00000000-0005-0000-0000-000095A40000}"/>
    <cellStyle name="汇总 2 3 4 2" xfId="13989" xr:uid="{00000000-0005-0000-0000-000096A40000}"/>
    <cellStyle name="汇总 2 3 4 2 2" xfId="37825" xr:uid="{00000000-0005-0000-0000-000097A40000}"/>
    <cellStyle name="汇总 2 3 4 2 3" xfId="44766" xr:uid="{00000000-0005-0000-0000-000098A40000}"/>
    <cellStyle name="汇总 2 3 4 2 4" xfId="54565" xr:uid="{00000000-0005-0000-0000-000099A40000}"/>
    <cellStyle name="汇总 2 3 4 3" xfId="21085" xr:uid="{00000000-0005-0000-0000-00009AA40000}"/>
    <cellStyle name="汇总 2 3 4 4" xfId="27576" xr:uid="{00000000-0005-0000-0000-00009BA40000}"/>
    <cellStyle name="汇总 2 3 4 5" xfId="34083" xr:uid="{00000000-0005-0000-0000-00009CA40000}"/>
    <cellStyle name="汇总 2 3 4 6" xfId="41215" xr:uid="{00000000-0005-0000-0000-00009DA40000}"/>
    <cellStyle name="汇总 2 3 4 7" xfId="53580" xr:uid="{00000000-0005-0000-0000-00009EA40000}"/>
    <cellStyle name="汇总 2 3 5" xfId="5095" xr:uid="{00000000-0005-0000-0000-00009FA40000}"/>
    <cellStyle name="汇总 2 3 5 2" xfId="14952" xr:uid="{00000000-0005-0000-0000-0000A0A40000}"/>
    <cellStyle name="汇总 2 3 5 2 2" xfId="37624" xr:uid="{00000000-0005-0000-0000-0000A1A40000}"/>
    <cellStyle name="汇总 2 3 5 2 3" xfId="44568" xr:uid="{00000000-0005-0000-0000-0000A2A40000}"/>
    <cellStyle name="汇总 2 3 5 2 4" xfId="54355" xr:uid="{00000000-0005-0000-0000-0000A3A40000}"/>
    <cellStyle name="汇总 2 3 5 3" xfId="21997" xr:uid="{00000000-0005-0000-0000-0000A4A40000}"/>
    <cellStyle name="汇总 2 3 5 4" xfId="28460" xr:uid="{00000000-0005-0000-0000-0000A5A40000}"/>
    <cellStyle name="汇总 2 3 5 5" xfId="33883" xr:uid="{00000000-0005-0000-0000-0000A6A40000}"/>
    <cellStyle name="汇总 2 3 5 6" xfId="41017" xr:uid="{00000000-0005-0000-0000-0000A7A40000}"/>
    <cellStyle name="汇总 2 3 5 7" xfId="52996" xr:uid="{00000000-0005-0000-0000-0000A8A40000}"/>
    <cellStyle name="汇总 2 3 6" xfId="5225" xr:uid="{00000000-0005-0000-0000-0000A9A40000}"/>
    <cellStyle name="汇总 2 3 6 2" xfId="15082" xr:uid="{00000000-0005-0000-0000-0000AAA40000}"/>
    <cellStyle name="汇总 2 3 6 2 2" xfId="38314" xr:uid="{00000000-0005-0000-0000-0000ABA40000}"/>
    <cellStyle name="汇总 2 3 6 2 3" xfId="45232" xr:uid="{00000000-0005-0000-0000-0000ACA40000}"/>
    <cellStyle name="汇总 2 3 6 2 4" xfId="48425" xr:uid="{00000000-0005-0000-0000-0000ADA40000}"/>
    <cellStyle name="汇总 2 3 6 3" xfId="22124" xr:uid="{00000000-0005-0000-0000-0000AEA40000}"/>
    <cellStyle name="汇总 2 3 6 4" xfId="28587" xr:uid="{00000000-0005-0000-0000-0000AFA40000}"/>
    <cellStyle name="汇总 2 3 6 5" xfId="34648" xr:uid="{00000000-0005-0000-0000-0000B0A40000}"/>
    <cellStyle name="汇总 2 3 6 6" xfId="41686" xr:uid="{00000000-0005-0000-0000-0000B1A40000}"/>
    <cellStyle name="汇总 2 3 6 7" xfId="50420" xr:uid="{00000000-0005-0000-0000-0000B2A40000}"/>
    <cellStyle name="汇总 2 3 7" xfId="5170" xr:uid="{00000000-0005-0000-0000-0000B3A40000}"/>
    <cellStyle name="汇总 2 3 7 2" xfId="15027" xr:uid="{00000000-0005-0000-0000-0000B4A40000}"/>
    <cellStyle name="汇总 2 3 7 2 2" xfId="37294" xr:uid="{00000000-0005-0000-0000-0000B5A40000}"/>
    <cellStyle name="汇总 2 3 7 2 3" xfId="44240" xr:uid="{00000000-0005-0000-0000-0000B6A40000}"/>
    <cellStyle name="汇总 2 3 7 2 4" xfId="54237" xr:uid="{00000000-0005-0000-0000-0000B7A40000}"/>
    <cellStyle name="汇总 2 3 7 3" xfId="22069" xr:uid="{00000000-0005-0000-0000-0000B8A40000}"/>
    <cellStyle name="汇总 2 3 7 4" xfId="28532" xr:uid="{00000000-0005-0000-0000-0000B9A40000}"/>
    <cellStyle name="汇总 2 3 7 5" xfId="33546" xr:uid="{00000000-0005-0000-0000-0000BAA40000}"/>
    <cellStyle name="汇总 2 3 7 6" xfId="40682" xr:uid="{00000000-0005-0000-0000-0000BBA40000}"/>
    <cellStyle name="汇总 2 3 7 7" xfId="53787" xr:uid="{00000000-0005-0000-0000-0000BCA40000}"/>
    <cellStyle name="汇总 2 3 8" xfId="4922" xr:uid="{00000000-0005-0000-0000-0000BDA40000}"/>
    <cellStyle name="汇总 2 3 8 2" xfId="14780" xr:uid="{00000000-0005-0000-0000-0000BEA40000}"/>
    <cellStyle name="汇总 2 3 8 2 2" xfId="38447" xr:uid="{00000000-0005-0000-0000-0000BFA40000}"/>
    <cellStyle name="汇总 2 3 8 2 3" xfId="45365" xr:uid="{00000000-0005-0000-0000-0000C0A40000}"/>
    <cellStyle name="汇总 2 3 8 2 4" xfId="49499" xr:uid="{00000000-0005-0000-0000-0000C1A40000}"/>
    <cellStyle name="汇总 2 3 8 3" xfId="21828" xr:uid="{00000000-0005-0000-0000-0000C2A40000}"/>
    <cellStyle name="汇总 2 3 8 4" xfId="28293" xr:uid="{00000000-0005-0000-0000-0000C3A40000}"/>
    <cellStyle name="汇总 2 3 8 5" xfId="34781" xr:uid="{00000000-0005-0000-0000-0000C4A40000}"/>
    <cellStyle name="汇总 2 3 8 6" xfId="41819" xr:uid="{00000000-0005-0000-0000-0000C5A40000}"/>
    <cellStyle name="汇总 2 3 8 7" xfId="53793" xr:uid="{00000000-0005-0000-0000-0000C6A40000}"/>
    <cellStyle name="汇总 2 3 9" xfId="5371" xr:uid="{00000000-0005-0000-0000-0000C7A40000}"/>
    <cellStyle name="汇总 2 3 9 2" xfId="15228" xr:uid="{00000000-0005-0000-0000-0000C8A40000}"/>
    <cellStyle name="汇总 2 3 9 2 2" xfId="38522" xr:uid="{00000000-0005-0000-0000-0000C9A40000}"/>
    <cellStyle name="汇总 2 3 9 2 3" xfId="45440" xr:uid="{00000000-0005-0000-0000-0000CAA40000}"/>
    <cellStyle name="汇总 2 3 9 2 4" xfId="49398" xr:uid="{00000000-0005-0000-0000-0000CBA40000}"/>
    <cellStyle name="汇总 2 3 9 3" xfId="22269" xr:uid="{00000000-0005-0000-0000-0000CCA40000}"/>
    <cellStyle name="汇总 2 3 9 4" xfId="28731" xr:uid="{00000000-0005-0000-0000-0000CDA40000}"/>
    <cellStyle name="汇总 2 3 9 5" xfId="34856" xr:uid="{00000000-0005-0000-0000-0000CEA40000}"/>
    <cellStyle name="汇总 2 3 9 6" xfId="41894" xr:uid="{00000000-0005-0000-0000-0000CFA40000}"/>
    <cellStyle name="汇总 2 3 9 7" xfId="51305" xr:uid="{00000000-0005-0000-0000-0000D0A40000}"/>
    <cellStyle name="汇总 2 4" xfId="978" xr:uid="{00000000-0005-0000-0000-0000D1A40000}"/>
    <cellStyle name="汇总 2 4 10" xfId="6361" xr:uid="{00000000-0005-0000-0000-0000D2A40000}"/>
    <cellStyle name="汇总 2 4 10 2" xfId="16206" xr:uid="{00000000-0005-0000-0000-0000D3A40000}"/>
    <cellStyle name="汇总 2 4 10 2 2" xfId="40562" xr:uid="{00000000-0005-0000-0000-0000D4A40000}"/>
    <cellStyle name="汇总 2 4 10 2 3" xfId="47480" xr:uid="{00000000-0005-0000-0000-0000D5A40000}"/>
    <cellStyle name="汇总 2 4 10 2 4" xfId="47513" xr:uid="{00000000-0005-0000-0000-0000D6A40000}"/>
    <cellStyle name="汇总 2 4 10 3" xfId="23213" xr:uid="{00000000-0005-0000-0000-0000D7A40000}"/>
    <cellStyle name="汇总 2 4 10 4" xfId="29667" xr:uid="{00000000-0005-0000-0000-0000D8A40000}"/>
    <cellStyle name="汇总 2 4 10 5" xfId="36978" xr:uid="{00000000-0005-0000-0000-0000D9A40000}"/>
    <cellStyle name="汇总 2 4 10 6" xfId="43934" xr:uid="{00000000-0005-0000-0000-0000DAA40000}"/>
    <cellStyle name="汇总 2 4 10 7" xfId="53871" xr:uid="{00000000-0005-0000-0000-0000DBA40000}"/>
    <cellStyle name="汇总 2 4 11" xfId="7586" xr:uid="{00000000-0005-0000-0000-0000DCA40000}"/>
    <cellStyle name="汇总 2 4 11 2" xfId="17371" xr:uid="{00000000-0005-0000-0000-0000DDA40000}"/>
    <cellStyle name="汇总 2 4 11 3" xfId="24331" xr:uid="{00000000-0005-0000-0000-0000DEA40000}"/>
    <cellStyle name="汇总 2 4 11 4" xfId="30759" xr:uid="{00000000-0005-0000-0000-0000DFA40000}"/>
    <cellStyle name="汇总 2 4 11 5" xfId="34182" xr:uid="{00000000-0005-0000-0000-0000E0A40000}"/>
    <cellStyle name="汇总 2 4 11 6" xfId="41314" xr:uid="{00000000-0005-0000-0000-0000E1A40000}"/>
    <cellStyle name="汇总 2 4 11 7" xfId="54348" xr:uid="{00000000-0005-0000-0000-0000E2A40000}"/>
    <cellStyle name="汇总 2 4 12" xfId="7603" xr:uid="{00000000-0005-0000-0000-0000E3A40000}"/>
    <cellStyle name="汇总 2 4 12 2" xfId="17388" xr:uid="{00000000-0005-0000-0000-0000E4A40000}"/>
    <cellStyle name="汇总 2 4 12 3" xfId="24348" xr:uid="{00000000-0005-0000-0000-0000E5A40000}"/>
    <cellStyle name="汇总 2 4 12 4" xfId="30776" xr:uid="{00000000-0005-0000-0000-0000E6A40000}"/>
    <cellStyle name="汇总 2 4 12 5" xfId="37232" xr:uid="{00000000-0005-0000-0000-0000E7A40000}"/>
    <cellStyle name="汇总 2 4 12 6" xfId="44178" xr:uid="{00000000-0005-0000-0000-0000E8A40000}"/>
    <cellStyle name="汇总 2 4 12 7" xfId="50387" xr:uid="{00000000-0005-0000-0000-0000E9A40000}"/>
    <cellStyle name="汇总 2 4 13" xfId="7649" xr:uid="{00000000-0005-0000-0000-0000EAA40000}"/>
    <cellStyle name="汇总 2 4 13 2" xfId="17434" xr:uid="{00000000-0005-0000-0000-0000EBA40000}"/>
    <cellStyle name="汇总 2 4 13 3" xfId="24394" xr:uid="{00000000-0005-0000-0000-0000ECA40000}"/>
    <cellStyle name="汇总 2 4 13 4" xfId="30822" xr:uid="{00000000-0005-0000-0000-0000EDA40000}"/>
    <cellStyle name="汇总 2 4 14" xfId="8632" xr:uid="{00000000-0005-0000-0000-0000EEA40000}"/>
    <cellStyle name="汇总 2 4 14 2" xfId="18416" xr:uid="{00000000-0005-0000-0000-0000EFA40000}"/>
    <cellStyle name="汇总 2 4 14 3" xfId="25351" xr:uid="{00000000-0005-0000-0000-0000F0A40000}"/>
    <cellStyle name="汇总 2 4 14 4" xfId="31764" xr:uid="{00000000-0005-0000-0000-0000F1A40000}"/>
    <cellStyle name="汇总 2 4 15" xfId="8694" xr:uid="{00000000-0005-0000-0000-0000F2A40000}"/>
    <cellStyle name="汇总 2 4 15 2" xfId="18478" xr:uid="{00000000-0005-0000-0000-0000F3A40000}"/>
    <cellStyle name="汇总 2 4 15 3" xfId="25413" xr:uid="{00000000-0005-0000-0000-0000F4A40000}"/>
    <cellStyle name="汇总 2 4 15 4" xfId="31825" xr:uid="{00000000-0005-0000-0000-0000F5A40000}"/>
    <cellStyle name="汇总 2 4 16" xfId="8750" xr:uid="{00000000-0005-0000-0000-0000F6A40000}"/>
    <cellStyle name="汇总 2 4 16 2" xfId="18534" xr:uid="{00000000-0005-0000-0000-0000F7A40000}"/>
    <cellStyle name="汇总 2 4 16 3" xfId="25466" xr:uid="{00000000-0005-0000-0000-0000F8A40000}"/>
    <cellStyle name="汇总 2 4 16 4" xfId="31878" xr:uid="{00000000-0005-0000-0000-0000F9A40000}"/>
    <cellStyle name="汇总 2 4 17" xfId="8173" xr:uid="{00000000-0005-0000-0000-0000FAA40000}"/>
    <cellStyle name="汇总 2 4 17 2" xfId="17957" xr:uid="{00000000-0005-0000-0000-0000FBA40000}"/>
    <cellStyle name="汇总 2 4 17 3" xfId="24901" xr:uid="{00000000-0005-0000-0000-0000FCA40000}"/>
    <cellStyle name="汇总 2 4 17 4" xfId="31321" xr:uid="{00000000-0005-0000-0000-0000FDA40000}"/>
    <cellStyle name="汇总 2 4 18" xfId="8828" xr:uid="{00000000-0005-0000-0000-0000FEA40000}"/>
    <cellStyle name="汇总 2 4 18 2" xfId="18611" xr:uid="{00000000-0005-0000-0000-0000FFA40000}"/>
    <cellStyle name="汇总 2 4 18 3" xfId="25539" xr:uid="{00000000-0005-0000-0000-000000A50000}"/>
    <cellStyle name="汇总 2 4 18 4" xfId="31949" xr:uid="{00000000-0005-0000-0000-000001A50000}"/>
    <cellStyle name="汇总 2 4 19" xfId="8879" xr:uid="{00000000-0005-0000-0000-000002A50000}"/>
    <cellStyle name="汇总 2 4 19 2" xfId="18662" xr:uid="{00000000-0005-0000-0000-000003A50000}"/>
    <cellStyle name="汇总 2 4 19 3" xfId="25588" xr:uid="{00000000-0005-0000-0000-000004A50000}"/>
    <cellStyle name="汇总 2 4 19 4" xfId="31998" xr:uid="{00000000-0005-0000-0000-000005A50000}"/>
    <cellStyle name="汇总 2 4 2" xfId="2555" xr:uid="{00000000-0005-0000-0000-000006A50000}"/>
    <cellStyle name="汇总 2 4 2 2" xfId="12790" xr:uid="{00000000-0005-0000-0000-000007A50000}"/>
    <cellStyle name="汇总 2 4 2 2 2" xfId="20196" xr:uid="{00000000-0005-0000-0000-000008A50000}"/>
    <cellStyle name="汇总 2 4 2 2 3" xfId="26807" xr:uid="{00000000-0005-0000-0000-000009A50000}"/>
    <cellStyle name="汇总 2 4 2 2 4" xfId="40024" xr:uid="{00000000-0005-0000-0000-00000AA50000}"/>
    <cellStyle name="汇总 2 4 2 2 5" xfId="46942" xr:uid="{00000000-0005-0000-0000-00000BA50000}"/>
    <cellStyle name="汇总 2 4 2 2 6" xfId="49659" xr:uid="{00000000-0005-0000-0000-00000CA50000}"/>
    <cellStyle name="汇总 2 4 2 3" xfId="10684" xr:uid="{00000000-0005-0000-0000-00000DA50000}"/>
    <cellStyle name="汇总 2 4 2 4" xfId="11163" xr:uid="{00000000-0005-0000-0000-00000EA50000}"/>
    <cellStyle name="汇总 2 4 2 5" xfId="23415" xr:uid="{00000000-0005-0000-0000-00000FA50000}"/>
    <cellStyle name="汇总 2 4 2 6" xfId="36437" xr:uid="{00000000-0005-0000-0000-000010A50000}"/>
    <cellStyle name="汇总 2 4 2 7" xfId="43396" xr:uid="{00000000-0005-0000-0000-000011A50000}"/>
    <cellStyle name="汇总 2 4 2 8" xfId="53212" xr:uid="{00000000-0005-0000-0000-000012A50000}"/>
    <cellStyle name="汇总 2 4 20" xfId="8891" xr:uid="{00000000-0005-0000-0000-000013A50000}"/>
    <cellStyle name="汇总 2 4 20 2" xfId="18674" xr:uid="{00000000-0005-0000-0000-000014A50000}"/>
    <cellStyle name="汇总 2 4 20 3" xfId="25600" xr:uid="{00000000-0005-0000-0000-000015A50000}"/>
    <cellStyle name="汇总 2 4 20 4" xfId="32010" xr:uid="{00000000-0005-0000-0000-000016A50000}"/>
    <cellStyle name="汇总 2 4 21" xfId="11857" xr:uid="{00000000-0005-0000-0000-000017A50000}"/>
    <cellStyle name="汇总 2 4 21 2" xfId="19316" xr:uid="{00000000-0005-0000-0000-000018A50000}"/>
    <cellStyle name="汇总 2 4 21 3" xfId="25948" xr:uid="{00000000-0005-0000-0000-000019A50000}"/>
    <cellStyle name="汇总 2 4 22" xfId="9678" xr:uid="{00000000-0005-0000-0000-00001AA50000}"/>
    <cellStyle name="汇总 2 4 23" xfId="11187" xr:uid="{00000000-0005-0000-0000-00001BA50000}"/>
    <cellStyle name="汇总 2 4 24" xfId="32282" xr:uid="{00000000-0005-0000-0000-00001CA50000}"/>
    <cellStyle name="汇总 2 4 25" xfId="32068" xr:uid="{00000000-0005-0000-0000-00001DA50000}"/>
    <cellStyle name="汇总 2 4 26" xfId="50188" xr:uid="{00000000-0005-0000-0000-00001EA50000}"/>
    <cellStyle name="汇总 2 4 3" xfId="6857" xr:uid="{00000000-0005-0000-0000-00001FA50000}"/>
    <cellStyle name="汇总 2 4 3 2" xfId="16652" xr:uid="{00000000-0005-0000-0000-000020A50000}"/>
    <cellStyle name="汇总 2 4 3 2 2" xfId="40160" xr:uid="{00000000-0005-0000-0000-000021A50000}"/>
    <cellStyle name="汇总 2 4 3 2 3" xfId="47078" xr:uid="{00000000-0005-0000-0000-000022A50000}"/>
    <cellStyle name="汇总 2 4 3 2 4" xfId="54564" xr:uid="{00000000-0005-0000-0000-000023A50000}"/>
    <cellStyle name="汇总 2 4 3 3" xfId="23623" xr:uid="{00000000-0005-0000-0000-000024A50000}"/>
    <cellStyle name="汇总 2 4 3 4" xfId="30061" xr:uid="{00000000-0005-0000-0000-000025A50000}"/>
    <cellStyle name="汇总 2 4 3 5" xfId="36575" xr:uid="{00000000-0005-0000-0000-000026A50000}"/>
    <cellStyle name="汇总 2 4 3 6" xfId="43532" xr:uid="{00000000-0005-0000-0000-000027A50000}"/>
    <cellStyle name="汇总 2 4 3 7" xfId="54150" xr:uid="{00000000-0005-0000-0000-000028A50000}"/>
    <cellStyle name="汇总 2 4 4" xfId="7078" xr:uid="{00000000-0005-0000-0000-000029A50000}"/>
    <cellStyle name="汇总 2 4 4 2" xfId="16868" xr:uid="{00000000-0005-0000-0000-00002AA50000}"/>
    <cellStyle name="汇总 2 4 4 2 2" xfId="40204" xr:uid="{00000000-0005-0000-0000-00002BA50000}"/>
    <cellStyle name="汇总 2 4 4 2 3" xfId="47122" xr:uid="{00000000-0005-0000-0000-00002CA50000}"/>
    <cellStyle name="汇总 2 4 4 2 4" xfId="50835" xr:uid="{00000000-0005-0000-0000-00002DA50000}"/>
    <cellStyle name="汇总 2 4 4 3" xfId="23833" xr:uid="{00000000-0005-0000-0000-00002EA50000}"/>
    <cellStyle name="汇总 2 4 4 4" xfId="30269" xr:uid="{00000000-0005-0000-0000-00002FA50000}"/>
    <cellStyle name="汇总 2 4 4 5" xfId="36619" xr:uid="{00000000-0005-0000-0000-000030A50000}"/>
    <cellStyle name="汇总 2 4 4 6" xfId="43576" xr:uid="{00000000-0005-0000-0000-000031A50000}"/>
    <cellStyle name="汇总 2 4 4 7" xfId="52224" xr:uid="{00000000-0005-0000-0000-000032A50000}"/>
    <cellStyle name="汇总 2 4 5" xfId="7150" xr:uid="{00000000-0005-0000-0000-000033A50000}"/>
    <cellStyle name="汇总 2 4 5 2" xfId="16940" xr:uid="{00000000-0005-0000-0000-000034A50000}"/>
    <cellStyle name="汇总 2 4 5 2 2" xfId="40244" xr:uid="{00000000-0005-0000-0000-000035A50000}"/>
    <cellStyle name="汇总 2 4 5 2 3" xfId="47162" xr:uid="{00000000-0005-0000-0000-000036A50000}"/>
    <cellStyle name="汇总 2 4 5 2 4" xfId="48335" xr:uid="{00000000-0005-0000-0000-000037A50000}"/>
    <cellStyle name="汇总 2 4 5 3" xfId="23903" xr:uid="{00000000-0005-0000-0000-000038A50000}"/>
    <cellStyle name="汇总 2 4 5 4" xfId="30337" xr:uid="{00000000-0005-0000-0000-000039A50000}"/>
    <cellStyle name="汇总 2 4 5 5" xfId="36659" xr:uid="{00000000-0005-0000-0000-00003AA50000}"/>
    <cellStyle name="汇总 2 4 5 6" xfId="43616" xr:uid="{00000000-0005-0000-0000-00003BA50000}"/>
    <cellStyle name="汇总 2 4 5 7" xfId="53303" xr:uid="{00000000-0005-0000-0000-00003CA50000}"/>
    <cellStyle name="汇总 2 4 6" xfId="7243" xr:uid="{00000000-0005-0000-0000-00003DA50000}"/>
    <cellStyle name="汇总 2 4 6 2" xfId="17032" xr:uid="{00000000-0005-0000-0000-00003EA50000}"/>
    <cellStyle name="汇总 2 4 6 2 2" xfId="40269" xr:uid="{00000000-0005-0000-0000-00003FA50000}"/>
    <cellStyle name="汇总 2 4 6 2 3" xfId="47187" xr:uid="{00000000-0005-0000-0000-000040A50000}"/>
    <cellStyle name="汇总 2 4 6 2 4" xfId="49354" xr:uid="{00000000-0005-0000-0000-000041A50000}"/>
    <cellStyle name="汇总 2 4 6 3" xfId="23993" xr:uid="{00000000-0005-0000-0000-000042A50000}"/>
    <cellStyle name="汇总 2 4 6 4" xfId="30426" xr:uid="{00000000-0005-0000-0000-000043A50000}"/>
    <cellStyle name="汇总 2 4 6 5" xfId="36684" xr:uid="{00000000-0005-0000-0000-000044A50000}"/>
    <cellStyle name="汇总 2 4 6 6" xfId="43641" xr:uid="{00000000-0005-0000-0000-000045A50000}"/>
    <cellStyle name="汇总 2 4 6 7" xfId="51736" xr:uid="{00000000-0005-0000-0000-000046A50000}"/>
    <cellStyle name="汇总 2 4 7" xfId="7384" xr:uid="{00000000-0005-0000-0000-000047A50000}"/>
    <cellStyle name="汇总 2 4 7 2" xfId="17170" xr:uid="{00000000-0005-0000-0000-000048A50000}"/>
    <cellStyle name="汇总 2 4 7 2 2" xfId="39562" xr:uid="{00000000-0005-0000-0000-000049A50000}"/>
    <cellStyle name="汇总 2 4 7 2 3" xfId="46480" xr:uid="{00000000-0005-0000-0000-00004AA50000}"/>
    <cellStyle name="汇总 2 4 7 2 4" xfId="53237" xr:uid="{00000000-0005-0000-0000-00004BA50000}"/>
    <cellStyle name="汇总 2 4 7 3" xfId="24132" xr:uid="{00000000-0005-0000-0000-00004CA50000}"/>
    <cellStyle name="汇总 2 4 7 4" xfId="30560" xr:uid="{00000000-0005-0000-0000-00004DA50000}"/>
    <cellStyle name="汇总 2 4 7 5" xfId="35935" xr:uid="{00000000-0005-0000-0000-00004EA50000}"/>
    <cellStyle name="汇总 2 4 7 6" xfId="42934" xr:uid="{00000000-0005-0000-0000-00004FA50000}"/>
    <cellStyle name="汇总 2 4 7 7" xfId="51703" xr:uid="{00000000-0005-0000-0000-000050A50000}"/>
    <cellStyle name="汇总 2 4 8" xfId="7441" xr:uid="{00000000-0005-0000-0000-000051A50000}"/>
    <cellStyle name="汇总 2 4 8 2" xfId="17227" xr:uid="{00000000-0005-0000-0000-000052A50000}"/>
    <cellStyle name="汇总 2 4 8 2 2" xfId="40309" xr:uid="{00000000-0005-0000-0000-000053A50000}"/>
    <cellStyle name="汇总 2 4 8 2 3" xfId="47227" xr:uid="{00000000-0005-0000-0000-000054A50000}"/>
    <cellStyle name="汇总 2 4 8 2 4" xfId="48133" xr:uid="{00000000-0005-0000-0000-000055A50000}"/>
    <cellStyle name="汇总 2 4 8 3" xfId="24189" xr:uid="{00000000-0005-0000-0000-000056A50000}"/>
    <cellStyle name="汇总 2 4 8 4" xfId="30617" xr:uid="{00000000-0005-0000-0000-000057A50000}"/>
    <cellStyle name="汇总 2 4 8 5" xfId="36724" xr:uid="{00000000-0005-0000-0000-000058A50000}"/>
    <cellStyle name="汇总 2 4 8 6" xfId="43681" xr:uid="{00000000-0005-0000-0000-000059A50000}"/>
    <cellStyle name="汇总 2 4 8 7" xfId="50719" xr:uid="{00000000-0005-0000-0000-00005AA50000}"/>
    <cellStyle name="汇总 2 4 9" xfId="7494" xr:uid="{00000000-0005-0000-0000-00005BA50000}"/>
    <cellStyle name="汇总 2 4 9 2" xfId="17279" xr:uid="{00000000-0005-0000-0000-00005CA50000}"/>
    <cellStyle name="汇总 2 4 9 2 2" xfId="40318" xr:uid="{00000000-0005-0000-0000-00005DA50000}"/>
    <cellStyle name="汇总 2 4 9 2 3" xfId="47236" xr:uid="{00000000-0005-0000-0000-00005EA50000}"/>
    <cellStyle name="汇总 2 4 9 2 4" xfId="47635" xr:uid="{00000000-0005-0000-0000-00005FA50000}"/>
    <cellStyle name="汇总 2 4 9 3" xfId="24241" xr:uid="{00000000-0005-0000-0000-000060A50000}"/>
    <cellStyle name="汇总 2 4 9 4" xfId="30669" xr:uid="{00000000-0005-0000-0000-000061A50000}"/>
    <cellStyle name="汇总 2 4 9 5" xfId="36733" xr:uid="{00000000-0005-0000-0000-000062A50000}"/>
    <cellStyle name="汇总 2 4 9 6" xfId="43690" xr:uid="{00000000-0005-0000-0000-000063A50000}"/>
    <cellStyle name="汇总 2 4 9 7" xfId="51553" xr:uid="{00000000-0005-0000-0000-000064A50000}"/>
    <cellStyle name="汇总 2 5" xfId="1265" xr:uid="{00000000-0005-0000-0000-000065A50000}"/>
    <cellStyle name="汇总 2 5 2" xfId="10893" xr:uid="{00000000-0005-0000-0000-000066A50000}"/>
    <cellStyle name="汇总 2 5 2 2" xfId="9040" xr:uid="{00000000-0005-0000-0000-000067A50000}"/>
    <cellStyle name="汇总 2 5 2 3" xfId="38108" xr:uid="{00000000-0005-0000-0000-000068A50000}"/>
    <cellStyle name="汇总 2 5 2 4" xfId="45033" xr:uid="{00000000-0005-0000-0000-000069A50000}"/>
    <cellStyle name="汇总 2 5 2 5" xfId="48588" xr:uid="{00000000-0005-0000-0000-00006AA50000}"/>
    <cellStyle name="汇总 2 5 3" xfId="12041" xr:uid="{00000000-0005-0000-0000-00006BA50000}"/>
    <cellStyle name="汇总 2 5 3 2" xfId="19500" xr:uid="{00000000-0005-0000-0000-00006CA50000}"/>
    <cellStyle name="汇总 2 5 3 3" xfId="26126" xr:uid="{00000000-0005-0000-0000-00006DA50000}"/>
    <cellStyle name="汇总 2 5 4" xfId="9933" xr:uid="{00000000-0005-0000-0000-00006EA50000}"/>
    <cellStyle name="汇总 2 5 5" xfId="13109" xr:uid="{00000000-0005-0000-0000-00006FA50000}"/>
    <cellStyle name="汇总 2 5 6" xfId="34443" xr:uid="{00000000-0005-0000-0000-000070A50000}"/>
    <cellStyle name="汇总 2 5 7" xfId="41487" xr:uid="{00000000-0005-0000-0000-000071A50000}"/>
    <cellStyle name="汇总 2 5 8" xfId="52403" xr:uid="{00000000-0005-0000-0000-000072A50000}"/>
    <cellStyle name="汇总 2 6" xfId="1300" xr:uid="{00000000-0005-0000-0000-000073A50000}"/>
    <cellStyle name="汇总 2 6 2" xfId="10162" xr:uid="{00000000-0005-0000-0000-000074A50000}"/>
    <cellStyle name="汇总 2 6 2 2" xfId="12628" xr:uid="{00000000-0005-0000-0000-000075A50000}"/>
    <cellStyle name="汇总 2 6 2 3" xfId="38809" xr:uid="{00000000-0005-0000-0000-000076A50000}"/>
    <cellStyle name="汇总 2 6 2 4" xfId="45727" xr:uid="{00000000-0005-0000-0000-000077A50000}"/>
    <cellStyle name="汇总 2 6 2 5" xfId="49757" xr:uid="{00000000-0005-0000-0000-000078A50000}"/>
    <cellStyle name="汇总 2 6 3" xfId="10925" xr:uid="{00000000-0005-0000-0000-000079A50000}"/>
    <cellStyle name="汇总 2 6 3 2" xfId="9009" xr:uid="{00000000-0005-0000-0000-00007AA50000}"/>
    <cellStyle name="汇总 2 6 4" xfId="12071" xr:uid="{00000000-0005-0000-0000-00007BA50000}"/>
    <cellStyle name="汇总 2 6 4 2" xfId="19530" xr:uid="{00000000-0005-0000-0000-00007CA50000}"/>
    <cellStyle name="汇总 2 6 4 3" xfId="26153" xr:uid="{00000000-0005-0000-0000-00007DA50000}"/>
    <cellStyle name="汇总 2 6 5" xfId="9967" xr:uid="{00000000-0005-0000-0000-00007EA50000}"/>
    <cellStyle name="汇总 2 6 6" xfId="13269" xr:uid="{00000000-0005-0000-0000-00007FA50000}"/>
    <cellStyle name="汇总 2 6 7" xfId="35145" xr:uid="{00000000-0005-0000-0000-000080A50000}"/>
    <cellStyle name="汇总 2 6 8" xfId="42181" xr:uid="{00000000-0005-0000-0000-000081A50000}"/>
    <cellStyle name="汇总 2 6 9" xfId="52005" xr:uid="{00000000-0005-0000-0000-000082A50000}"/>
    <cellStyle name="汇总 2 7" xfId="1569" xr:uid="{00000000-0005-0000-0000-000083A50000}"/>
    <cellStyle name="汇总 2 7 2" xfId="12226" xr:uid="{00000000-0005-0000-0000-000084A50000}"/>
    <cellStyle name="汇总 2 7 2 2" xfId="19685" xr:uid="{00000000-0005-0000-0000-000085A50000}"/>
    <cellStyle name="汇总 2 7 2 3" xfId="26308" xr:uid="{00000000-0005-0000-0000-000086A50000}"/>
    <cellStyle name="汇总 2 7 2 4" xfId="38658" xr:uid="{00000000-0005-0000-0000-000087A50000}"/>
    <cellStyle name="汇总 2 7 2 5" xfId="45576" xr:uid="{00000000-0005-0000-0000-000088A50000}"/>
    <cellStyle name="汇总 2 7 2 6" xfId="48883" xr:uid="{00000000-0005-0000-0000-000089A50000}"/>
    <cellStyle name="汇总 2 7 3" xfId="11121" xr:uid="{00000000-0005-0000-0000-00008AA50000}"/>
    <cellStyle name="汇总 2 7 4" xfId="18772" xr:uid="{00000000-0005-0000-0000-00008BA50000}"/>
    <cellStyle name="汇总 2 7 5" xfId="34993" xr:uid="{00000000-0005-0000-0000-00008CA50000}"/>
    <cellStyle name="汇总 2 7 6" xfId="42030" xr:uid="{00000000-0005-0000-0000-00008DA50000}"/>
    <cellStyle name="汇总 2 7 7" xfId="51211" xr:uid="{00000000-0005-0000-0000-00008EA50000}"/>
    <cellStyle name="汇总 2 8" xfId="1996" xr:uid="{00000000-0005-0000-0000-00008FA50000}"/>
    <cellStyle name="汇总 2 8 2" xfId="12346" xr:uid="{00000000-0005-0000-0000-000090A50000}"/>
    <cellStyle name="汇总 2 8 2 2" xfId="19805" xr:uid="{00000000-0005-0000-0000-000091A50000}"/>
    <cellStyle name="汇总 2 8 2 3" xfId="26428" xr:uid="{00000000-0005-0000-0000-000092A50000}"/>
    <cellStyle name="汇总 2 8 2 4" xfId="39418" xr:uid="{00000000-0005-0000-0000-000093A50000}"/>
    <cellStyle name="汇总 2 8 2 5" xfId="46336" xr:uid="{00000000-0005-0000-0000-000094A50000}"/>
    <cellStyle name="汇总 2 8 2 6" xfId="50929" xr:uid="{00000000-0005-0000-0000-000095A50000}"/>
    <cellStyle name="汇总 2 8 3" xfId="11418" xr:uid="{00000000-0005-0000-0000-000096A50000}"/>
    <cellStyle name="汇总 2 8 4" xfId="18950" xr:uid="{00000000-0005-0000-0000-000097A50000}"/>
    <cellStyle name="汇总 2 8 5" xfId="35785" xr:uid="{00000000-0005-0000-0000-000098A50000}"/>
    <cellStyle name="汇总 2 8 6" xfId="42790" xr:uid="{00000000-0005-0000-0000-000099A50000}"/>
    <cellStyle name="汇总 2 8 7" xfId="50574" xr:uid="{00000000-0005-0000-0000-00009AA50000}"/>
    <cellStyle name="汇总 2 9" xfId="2208" xr:uid="{00000000-0005-0000-0000-00009BA50000}"/>
    <cellStyle name="汇总 2 9 2" xfId="12472" xr:uid="{00000000-0005-0000-0000-00009CA50000}"/>
    <cellStyle name="汇总 2 9 2 2" xfId="19927" xr:uid="{00000000-0005-0000-0000-00009DA50000}"/>
    <cellStyle name="汇总 2 9 2 3" xfId="26548" xr:uid="{00000000-0005-0000-0000-00009EA50000}"/>
    <cellStyle name="汇总 2 9 2 4" xfId="40430" xr:uid="{00000000-0005-0000-0000-00009FA50000}"/>
    <cellStyle name="汇总 2 9 2 5" xfId="47348" xr:uid="{00000000-0005-0000-0000-0000A0A50000}"/>
    <cellStyle name="汇总 2 9 2 6" xfId="47742" xr:uid="{00000000-0005-0000-0000-0000A1A50000}"/>
    <cellStyle name="汇总 2 9 3" xfId="10410" xr:uid="{00000000-0005-0000-0000-0000A2A50000}"/>
    <cellStyle name="汇总 2 9 4" xfId="11192" xr:uid="{00000000-0005-0000-0000-0000A3A50000}"/>
    <cellStyle name="汇总 2 9 5" xfId="10011" xr:uid="{00000000-0005-0000-0000-0000A4A50000}"/>
    <cellStyle name="汇总 2 9 6" xfId="36846" xr:uid="{00000000-0005-0000-0000-0000A5A50000}"/>
    <cellStyle name="汇总 2 9 7" xfId="43802" xr:uid="{00000000-0005-0000-0000-0000A6A50000}"/>
    <cellStyle name="汇总 2 9 8" xfId="51756" xr:uid="{00000000-0005-0000-0000-0000A7A50000}"/>
    <cellStyle name="汇总 20" xfId="4611" xr:uid="{00000000-0005-0000-0000-0000A8A50000}"/>
    <cellStyle name="汇总 20 2" xfId="14473" xr:uid="{00000000-0005-0000-0000-0000A9A50000}"/>
    <cellStyle name="汇总 20 3" xfId="21525" xr:uid="{00000000-0005-0000-0000-0000AAA50000}"/>
    <cellStyle name="汇总 20 4" xfId="27996" xr:uid="{00000000-0005-0000-0000-0000ABA50000}"/>
    <cellStyle name="汇总 20 5" xfId="37021" xr:uid="{00000000-0005-0000-0000-0000ACA50000}"/>
    <cellStyle name="汇总 20 6" xfId="43967" xr:uid="{00000000-0005-0000-0000-0000ADA50000}"/>
    <cellStyle name="汇总 20 7" xfId="53731" xr:uid="{00000000-0005-0000-0000-0000AEA50000}"/>
    <cellStyle name="汇总 21" xfId="5116" xr:uid="{00000000-0005-0000-0000-0000AFA50000}"/>
    <cellStyle name="汇总 21 2" xfId="14973" xr:uid="{00000000-0005-0000-0000-0000B0A50000}"/>
    <cellStyle name="汇总 21 3" xfId="22016" xr:uid="{00000000-0005-0000-0000-0000B1A50000}"/>
    <cellStyle name="汇总 21 4" xfId="28479" xr:uid="{00000000-0005-0000-0000-0000B2A50000}"/>
    <cellStyle name="汇总 22" xfId="4529" xr:uid="{00000000-0005-0000-0000-0000B3A50000}"/>
    <cellStyle name="汇总 22 2" xfId="14391" xr:uid="{00000000-0005-0000-0000-0000B4A50000}"/>
    <cellStyle name="汇总 22 3" xfId="21447" xr:uid="{00000000-0005-0000-0000-0000B5A50000}"/>
    <cellStyle name="汇总 22 4" xfId="27919" xr:uid="{00000000-0005-0000-0000-0000B6A50000}"/>
    <cellStyle name="汇总 23" xfId="4552" xr:uid="{00000000-0005-0000-0000-0000B7A50000}"/>
    <cellStyle name="汇总 23 2" xfId="14414" xr:uid="{00000000-0005-0000-0000-0000B8A50000}"/>
    <cellStyle name="汇总 23 3" xfId="21470" xr:uid="{00000000-0005-0000-0000-0000B9A50000}"/>
    <cellStyle name="汇总 23 4" xfId="27941" xr:uid="{00000000-0005-0000-0000-0000BAA50000}"/>
    <cellStyle name="汇总 24" xfId="4755" xr:uid="{00000000-0005-0000-0000-0000BBA50000}"/>
    <cellStyle name="汇总 24 2" xfId="14617" xr:uid="{00000000-0005-0000-0000-0000BCA50000}"/>
    <cellStyle name="汇总 24 3" xfId="21666" xr:uid="{00000000-0005-0000-0000-0000BDA50000}"/>
    <cellStyle name="汇总 24 4" xfId="28136" xr:uid="{00000000-0005-0000-0000-0000BEA50000}"/>
    <cellStyle name="汇总 25" xfId="4819" xr:uid="{00000000-0005-0000-0000-0000BFA50000}"/>
    <cellStyle name="汇总 25 2" xfId="14681" xr:uid="{00000000-0005-0000-0000-0000C0A50000}"/>
    <cellStyle name="汇总 25 3" xfId="21730" xr:uid="{00000000-0005-0000-0000-0000C1A50000}"/>
    <cellStyle name="汇总 25 4" xfId="28198" xr:uid="{00000000-0005-0000-0000-0000C2A50000}"/>
    <cellStyle name="汇总 26" xfId="4581" xr:uid="{00000000-0005-0000-0000-0000C3A50000}"/>
    <cellStyle name="汇总 26 2" xfId="14443" xr:uid="{00000000-0005-0000-0000-0000C4A50000}"/>
    <cellStyle name="汇总 26 3" xfId="21498" xr:uid="{00000000-0005-0000-0000-0000C5A50000}"/>
    <cellStyle name="汇总 26 4" xfId="27969" xr:uid="{00000000-0005-0000-0000-0000C6A50000}"/>
    <cellStyle name="汇总 27" xfId="5667" xr:uid="{00000000-0005-0000-0000-0000C7A50000}"/>
    <cellStyle name="汇总 27 2" xfId="15522" xr:uid="{00000000-0005-0000-0000-0000C8A50000}"/>
    <cellStyle name="汇总 27 3" xfId="22552" xr:uid="{00000000-0005-0000-0000-0000C9A50000}"/>
    <cellStyle name="汇总 27 4" xfId="29013" xr:uid="{00000000-0005-0000-0000-0000CAA50000}"/>
    <cellStyle name="汇总 28" xfId="6143" xr:uid="{00000000-0005-0000-0000-0000CBA50000}"/>
    <cellStyle name="汇总 28 2" xfId="15991" xr:uid="{00000000-0005-0000-0000-0000CCA50000}"/>
    <cellStyle name="汇总 28 3" xfId="23007" xr:uid="{00000000-0005-0000-0000-0000CDA50000}"/>
    <cellStyle name="汇总 28 4" xfId="29465" xr:uid="{00000000-0005-0000-0000-0000CEA50000}"/>
    <cellStyle name="汇总 29" xfId="7486" xr:uid="{00000000-0005-0000-0000-0000CFA50000}"/>
    <cellStyle name="汇总 29 2" xfId="17271" xr:uid="{00000000-0005-0000-0000-0000D0A50000}"/>
    <cellStyle name="汇总 29 3" xfId="24233" xr:uid="{00000000-0005-0000-0000-0000D1A50000}"/>
    <cellStyle name="汇总 29 4" xfId="30661" xr:uid="{00000000-0005-0000-0000-0000D2A50000}"/>
    <cellStyle name="汇总 3" xfId="592" xr:uid="{00000000-0005-0000-0000-0000D3A50000}"/>
    <cellStyle name="汇总 3 10" xfId="2361" xr:uid="{00000000-0005-0000-0000-0000D4A50000}"/>
    <cellStyle name="汇总 3 10 2" xfId="12614" xr:uid="{00000000-0005-0000-0000-0000D5A50000}"/>
    <cellStyle name="汇总 3 10 2 2" xfId="37397" xr:uid="{00000000-0005-0000-0000-0000D6A50000}"/>
    <cellStyle name="汇总 3 10 2 3" xfId="44342" xr:uid="{00000000-0005-0000-0000-0000D7A50000}"/>
    <cellStyle name="汇总 3 10 2 4" xfId="54054" xr:uid="{00000000-0005-0000-0000-0000D8A50000}"/>
    <cellStyle name="汇总 3 10 3" xfId="20051" xr:uid="{00000000-0005-0000-0000-0000D9A50000}"/>
    <cellStyle name="汇总 3 10 4" xfId="26669" xr:uid="{00000000-0005-0000-0000-0000DAA50000}"/>
    <cellStyle name="汇总 3 10 5" xfId="33653" xr:uid="{00000000-0005-0000-0000-0000DBA50000}"/>
    <cellStyle name="汇总 3 10 6" xfId="40788" xr:uid="{00000000-0005-0000-0000-0000DCA50000}"/>
    <cellStyle name="汇总 3 10 7" xfId="54234" xr:uid="{00000000-0005-0000-0000-0000DDA50000}"/>
    <cellStyle name="汇总 3 11" xfId="2530" xr:uid="{00000000-0005-0000-0000-0000DEA50000}"/>
    <cellStyle name="汇总 3 11 2" xfId="12769" xr:uid="{00000000-0005-0000-0000-0000DFA50000}"/>
    <cellStyle name="汇总 3 11 2 2" xfId="38104" xr:uid="{00000000-0005-0000-0000-0000E0A50000}"/>
    <cellStyle name="汇总 3 11 2 3" xfId="45029" xr:uid="{00000000-0005-0000-0000-0000E1A50000}"/>
    <cellStyle name="汇总 3 11 2 4" xfId="51527" xr:uid="{00000000-0005-0000-0000-0000E2A50000}"/>
    <cellStyle name="汇总 3 11 3" xfId="20176" xr:uid="{00000000-0005-0000-0000-0000E3A50000}"/>
    <cellStyle name="汇总 3 11 4" xfId="26789" xr:uid="{00000000-0005-0000-0000-0000E4A50000}"/>
    <cellStyle name="汇总 3 11 5" xfId="34439" xr:uid="{00000000-0005-0000-0000-0000E5A50000}"/>
    <cellStyle name="汇总 3 11 6" xfId="41483" xr:uid="{00000000-0005-0000-0000-0000E6A50000}"/>
    <cellStyle name="汇总 3 11 7" xfId="52743" xr:uid="{00000000-0005-0000-0000-0000E7A50000}"/>
    <cellStyle name="汇总 3 12" xfId="3537" xr:uid="{00000000-0005-0000-0000-0000E8A50000}"/>
    <cellStyle name="汇总 3 12 2" xfId="13483" xr:uid="{00000000-0005-0000-0000-0000E9A50000}"/>
    <cellStyle name="汇总 3 12 2 2" xfId="37483" xr:uid="{00000000-0005-0000-0000-0000EAA50000}"/>
    <cellStyle name="汇总 3 12 2 3" xfId="44428" xr:uid="{00000000-0005-0000-0000-0000EBA50000}"/>
    <cellStyle name="汇总 3 12 2 4" xfId="53465" xr:uid="{00000000-0005-0000-0000-0000ECA50000}"/>
    <cellStyle name="汇总 3 12 3" xfId="20653" xr:uid="{00000000-0005-0000-0000-0000EDA50000}"/>
    <cellStyle name="汇总 3 12 4" xfId="27158" xr:uid="{00000000-0005-0000-0000-0000EEA50000}"/>
    <cellStyle name="汇总 3 12 5" xfId="33742" xr:uid="{00000000-0005-0000-0000-0000EFA50000}"/>
    <cellStyle name="汇总 3 12 6" xfId="40877" xr:uid="{00000000-0005-0000-0000-0000F0A50000}"/>
    <cellStyle name="汇总 3 12 7" xfId="52275" xr:uid="{00000000-0005-0000-0000-0000F1A50000}"/>
    <cellStyle name="汇总 3 13" xfId="3704" xr:uid="{00000000-0005-0000-0000-0000F2A50000}"/>
    <cellStyle name="汇总 3 13 2" xfId="13628" xr:uid="{00000000-0005-0000-0000-0000F3A50000}"/>
    <cellStyle name="汇总 3 13 2 2" xfId="37627" xr:uid="{00000000-0005-0000-0000-0000F4A50000}"/>
    <cellStyle name="汇总 3 13 2 3" xfId="44571" xr:uid="{00000000-0005-0000-0000-0000F5A50000}"/>
    <cellStyle name="汇总 3 13 2 4" xfId="52134" xr:uid="{00000000-0005-0000-0000-0000F6A50000}"/>
    <cellStyle name="汇总 3 13 3" xfId="20788" xr:uid="{00000000-0005-0000-0000-0000F7A50000}"/>
    <cellStyle name="汇总 3 13 4" xfId="27287" xr:uid="{00000000-0005-0000-0000-0000F8A50000}"/>
    <cellStyle name="汇总 3 13 5" xfId="33886" xr:uid="{00000000-0005-0000-0000-0000F9A50000}"/>
    <cellStyle name="汇总 3 13 6" xfId="41020" xr:uid="{00000000-0005-0000-0000-0000FAA50000}"/>
    <cellStyle name="汇总 3 13 7" xfId="53325" xr:uid="{00000000-0005-0000-0000-0000FBA50000}"/>
    <cellStyle name="汇总 3 14" xfId="3967" xr:uid="{00000000-0005-0000-0000-0000FCA50000}"/>
    <cellStyle name="汇总 3 14 2" xfId="13854" xr:uid="{00000000-0005-0000-0000-0000FDA50000}"/>
    <cellStyle name="汇总 3 14 2 2" xfId="38530" xr:uid="{00000000-0005-0000-0000-0000FEA50000}"/>
    <cellStyle name="汇总 3 14 2 3" xfId="45448" xr:uid="{00000000-0005-0000-0000-0000FFA50000}"/>
    <cellStyle name="汇总 3 14 2 4" xfId="49380" xr:uid="{00000000-0005-0000-0000-000000A60000}"/>
    <cellStyle name="汇总 3 14 3" xfId="20952" xr:uid="{00000000-0005-0000-0000-000001A60000}"/>
    <cellStyle name="汇总 3 14 4" xfId="27448" xr:uid="{00000000-0005-0000-0000-000002A60000}"/>
    <cellStyle name="汇总 3 14 5" xfId="34864" xr:uid="{00000000-0005-0000-0000-000003A60000}"/>
    <cellStyle name="汇总 3 14 6" xfId="41902" xr:uid="{00000000-0005-0000-0000-000004A60000}"/>
    <cellStyle name="汇总 3 14 7" xfId="50616" xr:uid="{00000000-0005-0000-0000-000005A60000}"/>
    <cellStyle name="汇总 3 15" xfId="3949" xr:uid="{00000000-0005-0000-0000-000006A60000}"/>
    <cellStyle name="汇总 3 15 2" xfId="13836" xr:uid="{00000000-0005-0000-0000-000007A60000}"/>
    <cellStyle name="汇总 3 15 2 2" xfId="38810" xr:uid="{00000000-0005-0000-0000-000008A60000}"/>
    <cellStyle name="汇总 3 15 2 3" xfId="45728" xr:uid="{00000000-0005-0000-0000-000009A60000}"/>
    <cellStyle name="汇总 3 15 2 4" xfId="50236" xr:uid="{00000000-0005-0000-0000-00000AA60000}"/>
    <cellStyle name="汇总 3 15 3" xfId="20937" xr:uid="{00000000-0005-0000-0000-00000BA60000}"/>
    <cellStyle name="汇总 3 15 4" xfId="27433" xr:uid="{00000000-0005-0000-0000-00000CA60000}"/>
    <cellStyle name="汇总 3 15 5" xfId="35146" xr:uid="{00000000-0005-0000-0000-00000DA60000}"/>
    <cellStyle name="汇总 3 15 6" xfId="42182" xr:uid="{00000000-0005-0000-0000-00000EA60000}"/>
    <cellStyle name="汇总 3 15 7" xfId="54322" xr:uid="{00000000-0005-0000-0000-00000FA60000}"/>
    <cellStyle name="汇总 3 16" xfId="4468" xr:uid="{00000000-0005-0000-0000-000010A60000}"/>
    <cellStyle name="汇总 3 16 2" xfId="14330" xr:uid="{00000000-0005-0000-0000-000011A60000}"/>
    <cellStyle name="汇总 3 16 2 2" xfId="38693" xr:uid="{00000000-0005-0000-0000-000012A60000}"/>
    <cellStyle name="汇总 3 16 2 3" xfId="45611" xr:uid="{00000000-0005-0000-0000-000013A60000}"/>
    <cellStyle name="汇总 3 16 2 4" xfId="49385" xr:uid="{00000000-0005-0000-0000-000014A60000}"/>
    <cellStyle name="汇总 3 16 3" xfId="21387" xr:uid="{00000000-0005-0000-0000-000015A60000}"/>
    <cellStyle name="汇总 3 16 4" xfId="27861" xr:uid="{00000000-0005-0000-0000-000016A60000}"/>
    <cellStyle name="汇总 3 16 5" xfId="35028" xr:uid="{00000000-0005-0000-0000-000017A60000}"/>
    <cellStyle name="汇总 3 16 6" xfId="42065" xr:uid="{00000000-0005-0000-0000-000018A60000}"/>
    <cellStyle name="汇总 3 16 7" xfId="52736" xr:uid="{00000000-0005-0000-0000-000019A60000}"/>
    <cellStyle name="汇总 3 17" xfId="4698" xr:uid="{00000000-0005-0000-0000-00001AA60000}"/>
    <cellStyle name="汇总 3 17 2" xfId="14560" xr:uid="{00000000-0005-0000-0000-00001BA60000}"/>
    <cellStyle name="汇总 3 17 2 2" xfId="39419" xr:uid="{00000000-0005-0000-0000-00001CA60000}"/>
    <cellStyle name="汇总 3 17 2 3" xfId="46337" xr:uid="{00000000-0005-0000-0000-00001DA60000}"/>
    <cellStyle name="汇总 3 17 2 4" xfId="49191" xr:uid="{00000000-0005-0000-0000-00001EA60000}"/>
    <cellStyle name="汇总 3 17 3" xfId="21612" xr:uid="{00000000-0005-0000-0000-00001FA60000}"/>
    <cellStyle name="汇总 3 17 4" xfId="28082" xr:uid="{00000000-0005-0000-0000-000020A60000}"/>
    <cellStyle name="汇总 3 17 5" xfId="35786" xr:uid="{00000000-0005-0000-0000-000021A60000}"/>
    <cellStyle name="汇总 3 17 6" xfId="42791" xr:uid="{00000000-0005-0000-0000-000022A60000}"/>
    <cellStyle name="汇总 3 17 7" xfId="53336" xr:uid="{00000000-0005-0000-0000-000023A60000}"/>
    <cellStyle name="汇总 3 18" xfId="4843" xr:uid="{00000000-0005-0000-0000-000024A60000}"/>
    <cellStyle name="汇总 3 18 2" xfId="14705" xr:uid="{00000000-0005-0000-0000-000025A60000}"/>
    <cellStyle name="汇总 3 18 2 2" xfId="39287" xr:uid="{00000000-0005-0000-0000-000026A60000}"/>
    <cellStyle name="汇总 3 18 2 3" xfId="46205" xr:uid="{00000000-0005-0000-0000-000027A60000}"/>
    <cellStyle name="汇总 3 18 2 4" xfId="48416" xr:uid="{00000000-0005-0000-0000-000028A60000}"/>
    <cellStyle name="汇总 3 18 3" xfId="21754" xr:uid="{00000000-0005-0000-0000-000029A60000}"/>
    <cellStyle name="汇总 3 18 4" xfId="28221" xr:uid="{00000000-0005-0000-0000-00002AA60000}"/>
    <cellStyle name="汇总 3 18 5" xfId="35651" xr:uid="{00000000-0005-0000-0000-00002BA60000}"/>
    <cellStyle name="汇总 3 18 6" xfId="42659" xr:uid="{00000000-0005-0000-0000-00002CA60000}"/>
    <cellStyle name="汇总 3 18 7" xfId="51586" xr:uid="{00000000-0005-0000-0000-00002DA60000}"/>
    <cellStyle name="汇总 3 19" xfId="5114" xr:uid="{00000000-0005-0000-0000-00002EA60000}"/>
    <cellStyle name="汇总 3 19 2" xfId="14971" xr:uid="{00000000-0005-0000-0000-00002FA60000}"/>
    <cellStyle name="汇总 3 19 2 2" xfId="39311" xr:uid="{00000000-0005-0000-0000-000030A60000}"/>
    <cellStyle name="汇总 3 19 2 3" xfId="46229" xr:uid="{00000000-0005-0000-0000-000031A60000}"/>
    <cellStyle name="汇总 3 19 2 4" xfId="49626" xr:uid="{00000000-0005-0000-0000-000032A60000}"/>
    <cellStyle name="汇总 3 19 3" xfId="22014" xr:uid="{00000000-0005-0000-0000-000033A60000}"/>
    <cellStyle name="汇总 3 19 4" xfId="28477" xr:uid="{00000000-0005-0000-0000-000034A60000}"/>
    <cellStyle name="汇总 3 19 5" xfId="35677" xr:uid="{00000000-0005-0000-0000-000035A60000}"/>
    <cellStyle name="汇总 3 19 6" xfId="42683" xr:uid="{00000000-0005-0000-0000-000036A60000}"/>
    <cellStyle name="汇总 3 19 7" xfId="51038" xr:uid="{00000000-0005-0000-0000-000037A60000}"/>
    <cellStyle name="汇总 3 2" xfId="860" xr:uid="{00000000-0005-0000-0000-000038A60000}"/>
    <cellStyle name="汇总 3 2 10" xfId="3546" xr:uid="{00000000-0005-0000-0000-000039A60000}"/>
    <cellStyle name="汇总 3 2 10 2" xfId="13492" xr:uid="{00000000-0005-0000-0000-00003AA60000}"/>
    <cellStyle name="汇总 3 2 10 2 2" xfId="37686" xr:uid="{00000000-0005-0000-0000-00003BA60000}"/>
    <cellStyle name="汇总 3 2 10 2 3" xfId="44630" xr:uid="{00000000-0005-0000-0000-00003CA60000}"/>
    <cellStyle name="汇总 3 2 10 2 4" xfId="53942" xr:uid="{00000000-0005-0000-0000-00003DA60000}"/>
    <cellStyle name="汇总 3 2 10 3" xfId="20661" xr:uid="{00000000-0005-0000-0000-00003EA60000}"/>
    <cellStyle name="汇总 3 2 10 4" xfId="27166" xr:uid="{00000000-0005-0000-0000-00003FA60000}"/>
    <cellStyle name="汇总 3 2 10 5" xfId="33945" xr:uid="{00000000-0005-0000-0000-000040A60000}"/>
    <cellStyle name="汇总 3 2 10 6" xfId="41079" xr:uid="{00000000-0005-0000-0000-000041A60000}"/>
    <cellStyle name="汇总 3 2 10 7" xfId="50438" xr:uid="{00000000-0005-0000-0000-000042A60000}"/>
    <cellStyle name="汇总 3 2 11" xfId="3712" xr:uid="{00000000-0005-0000-0000-000043A60000}"/>
    <cellStyle name="汇总 3 2 11 2" xfId="13636" xr:uid="{00000000-0005-0000-0000-000044A60000}"/>
    <cellStyle name="汇总 3 2 11 2 2" xfId="38576" xr:uid="{00000000-0005-0000-0000-000045A60000}"/>
    <cellStyle name="汇总 3 2 11 2 3" xfId="45494" xr:uid="{00000000-0005-0000-0000-000046A60000}"/>
    <cellStyle name="汇总 3 2 11 2 4" xfId="48670" xr:uid="{00000000-0005-0000-0000-000047A60000}"/>
    <cellStyle name="汇总 3 2 11 3" xfId="20796" xr:uid="{00000000-0005-0000-0000-000048A60000}"/>
    <cellStyle name="汇总 3 2 11 4" xfId="27295" xr:uid="{00000000-0005-0000-0000-000049A60000}"/>
    <cellStyle name="汇总 3 2 11 5" xfId="34910" xr:uid="{00000000-0005-0000-0000-00004AA60000}"/>
    <cellStyle name="汇总 3 2 11 6" xfId="41948" xr:uid="{00000000-0005-0000-0000-00004BA60000}"/>
    <cellStyle name="汇总 3 2 11 7" xfId="50659" xr:uid="{00000000-0005-0000-0000-00004CA60000}"/>
    <cellStyle name="汇总 3 2 12" xfId="3977" xr:uid="{00000000-0005-0000-0000-00004DA60000}"/>
    <cellStyle name="汇总 3 2 12 2" xfId="13864" xr:uid="{00000000-0005-0000-0000-00004EA60000}"/>
    <cellStyle name="汇总 3 2 12 2 2" xfId="38839" xr:uid="{00000000-0005-0000-0000-00004FA60000}"/>
    <cellStyle name="汇总 3 2 12 2 3" xfId="45757" xr:uid="{00000000-0005-0000-0000-000050A60000}"/>
    <cellStyle name="汇总 3 2 12 2 4" xfId="50235" xr:uid="{00000000-0005-0000-0000-000051A60000}"/>
    <cellStyle name="汇总 3 2 12 3" xfId="20961" xr:uid="{00000000-0005-0000-0000-000052A60000}"/>
    <cellStyle name="汇总 3 2 12 4" xfId="27457" xr:uid="{00000000-0005-0000-0000-000053A60000}"/>
    <cellStyle name="汇总 3 2 12 5" xfId="35175" xr:uid="{00000000-0005-0000-0000-000054A60000}"/>
    <cellStyle name="汇总 3 2 12 6" xfId="42211" xr:uid="{00000000-0005-0000-0000-000055A60000}"/>
    <cellStyle name="汇总 3 2 12 7" xfId="51116" xr:uid="{00000000-0005-0000-0000-000056A60000}"/>
    <cellStyle name="汇总 3 2 13" xfId="3979" xr:uid="{00000000-0005-0000-0000-000057A60000}"/>
    <cellStyle name="汇总 3 2 13 2" xfId="13866" xr:uid="{00000000-0005-0000-0000-000058A60000}"/>
    <cellStyle name="汇总 3 2 13 2 2" xfId="38875" xr:uid="{00000000-0005-0000-0000-000059A60000}"/>
    <cellStyle name="汇总 3 2 13 2 3" xfId="45793" xr:uid="{00000000-0005-0000-0000-00005AA60000}"/>
    <cellStyle name="汇总 3 2 13 2 4" xfId="54575" xr:uid="{00000000-0005-0000-0000-00005BA60000}"/>
    <cellStyle name="汇总 3 2 13 3" xfId="20962" xr:uid="{00000000-0005-0000-0000-00005CA60000}"/>
    <cellStyle name="汇总 3 2 13 4" xfId="27458" xr:uid="{00000000-0005-0000-0000-00005DA60000}"/>
    <cellStyle name="汇总 3 2 13 5" xfId="35211" xr:uid="{00000000-0005-0000-0000-00005EA60000}"/>
    <cellStyle name="汇总 3 2 13 6" xfId="42247" xr:uid="{00000000-0005-0000-0000-00005FA60000}"/>
    <cellStyle name="汇总 3 2 13 7" xfId="53701" xr:uid="{00000000-0005-0000-0000-000060A60000}"/>
    <cellStyle name="汇总 3 2 14" xfId="4525" xr:uid="{00000000-0005-0000-0000-000061A60000}"/>
    <cellStyle name="汇总 3 2 14 2" xfId="14387" xr:uid="{00000000-0005-0000-0000-000062A60000}"/>
    <cellStyle name="汇总 3 2 14 2 2" xfId="39459" xr:uid="{00000000-0005-0000-0000-000063A60000}"/>
    <cellStyle name="汇总 3 2 14 2 3" xfId="46377" xr:uid="{00000000-0005-0000-0000-000064A60000}"/>
    <cellStyle name="汇总 3 2 14 2 4" xfId="48140" xr:uid="{00000000-0005-0000-0000-000065A60000}"/>
    <cellStyle name="汇总 3 2 14 3" xfId="21443" xr:uid="{00000000-0005-0000-0000-000066A60000}"/>
    <cellStyle name="汇总 3 2 14 4" xfId="27916" xr:uid="{00000000-0005-0000-0000-000067A60000}"/>
    <cellStyle name="汇总 3 2 14 5" xfId="35827" xr:uid="{00000000-0005-0000-0000-000068A60000}"/>
    <cellStyle name="汇总 3 2 14 6" xfId="42831" xr:uid="{00000000-0005-0000-0000-000069A60000}"/>
    <cellStyle name="汇总 3 2 14 7" xfId="53883" xr:uid="{00000000-0005-0000-0000-00006AA60000}"/>
    <cellStyle name="汇总 3 2 15" xfId="4695" xr:uid="{00000000-0005-0000-0000-00006BA60000}"/>
    <cellStyle name="汇总 3 2 15 2" xfId="14557" xr:uid="{00000000-0005-0000-0000-00006CA60000}"/>
    <cellStyle name="汇总 3 2 15 2 2" xfId="39720" xr:uid="{00000000-0005-0000-0000-00006DA60000}"/>
    <cellStyle name="汇总 3 2 15 2 3" xfId="46638" xr:uid="{00000000-0005-0000-0000-00006EA60000}"/>
    <cellStyle name="汇总 3 2 15 2 4" xfId="49521" xr:uid="{00000000-0005-0000-0000-00006FA60000}"/>
    <cellStyle name="汇总 3 2 15 3" xfId="21609" xr:uid="{00000000-0005-0000-0000-000070A60000}"/>
    <cellStyle name="汇总 3 2 15 4" xfId="28079" xr:uid="{00000000-0005-0000-0000-000071A60000}"/>
    <cellStyle name="汇总 3 2 15 5" xfId="36096" xr:uid="{00000000-0005-0000-0000-000072A60000}"/>
    <cellStyle name="汇总 3 2 15 6" xfId="43092" xr:uid="{00000000-0005-0000-0000-000073A60000}"/>
    <cellStyle name="汇总 3 2 15 7" xfId="52354" xr:uid="{00000000-0005-0000-0000-000074A60000}"/>
    <cellStyle name="汇总 3 2 16" xfId="5227" xr:uid="{00000000-0005-0000-0000-000075A60000}"/>
    <cellStyle name="汇总 3 2 16 2" xfId="15084" xr:uid="{00000000-0005-0000-0000-000076A60000}"/>
    <cellStyle name="汇总 3 2 16 2 2" xfId="40183" xr:uid="{00000000-0005-0000-0000-000077A60000}"/>
    <cellStyle name="汇总 3 2 16 2 3" xfId="47101" xr:uid="{00000000-0005-0000-0000-000078A60000}"/>
    <cellStyle name="汇总 3 2 16 2 4" xfId="51168" xr:uid="{00000000-0005-0000-0000-000079A60000}"/>
    <cellStyle name="汇总 3 2 16 3" xfId="22126" xr:uid="{00000000-0005-0000-0000-00007AA60000}"/>
    <cellStyle name="汇总 3 2 16 4" xfId="28589" xr:uid="{00000000-0005-0000-0000-00007BA60000}"/>
    <cellStyle name="汇总 3 2 16 5" xfId="36598" xr:uid="{00000000-0005-0000-0000-00007CA60000}"/>
    <cellStyle name="汇总 3 2 16 6" xfId="43555" xr:uid="{00000000-0005-0000-0000-00007DA60000}"/>
    <cellStyle name="汇总 3 2 16 7" xfId="50358" xr:uid="{00000000-0005-0000-0000-00007EA60000}"/>
    <cellStyle name="汇总 3 2 17" xfId="4752" xr:uid="{00000000-0005-0000-0000-00007FA60000}"/>
    <cellStyle name="汇总 3 2 17 2" xfId="14614" xr:uid="{00000000-0005-0000-0000-000080A60000}"/>
    <cellStyle name="汇总 3 2 17 2 2" xfId="40225" xr:uid="{00000000-0005-0000-0000-000081A60000}"/>
    <cellStyle name="汇总 3 2 17 2 3" xfId="47143" xr:uid="{00000000-0005-0000-0000-000082A60000}"/>
    <cellStyle name="汇总 3 2 17 2 4" xfId="48923" xr:uid="{00000000-0005-0000-0000-000083A60000}"/>
    <cellStyle name="汇总 3 2 17 3" xfId="21663" xr:uid="{00000000-0005-0000-0000-000084A60000}"/>
    <cellStyle name="汇总 3 2 17 4" xfId="28133" xr:uid="{00000000-0005-0000-0000-000085A60000}"/>
    <cellStyle name="汇总 3 2 17 5" xfId="36640" xr:uid="{00000000-0005-0000-0000-000086A60000}"/>
    <cellStyle name="汇总 3 2 17 6" xfId="43597" xr:uid="{00000000-0005-0000-0000-000087A60000}"/>
    <cellStyle name="汇总 3 2 17 7" xfId="53429" xr:uid="{00000000-0005-0000-0000-000088A60000}"/>
    <cellStyle name="汇总 3 2 18" xfId="4519" xr:uid="{00000000-0005-0000-0000-000089A60000}"/>
    <cellStyle name="汇总 3 2 18 2" xfId="14381" xr:uid="{00000000-0005-0000-0000-00008AA60000}"/>
    <cellStyle name="汇总 3 2 18 2 2" xfId="40259" xr:uid="{00000000-0005-0000-0000-00008BA60000}"/>
    <cellStyle name="汇总 3 2 18 2 3" xfId="47177" xr:uid="{00000000-0005-0000-0000-00008CA60000}"/>
    <cellStyle name="汇总 3 2 18 2 4" xfId="47935" xr:uid="{00000000-0005-0000-0000-00008DA60000}"/>
    <cellStyle name="汇总 3 2 18 3" xfId="21437" xr:uid="{00000000-0005-0000-0000-00008EA60000}"/>
    <cellStyle name="汇总 3 2 18 4" xfId="27910" xr:uid="{00000000-0005-0000-0000-00008FA60000}"/>
    <cellStyle name="汇总 3 2 18 5" xfId="36674" xr:uid="{00000000-0005-0000-0000-000090A60000}"/>
    <cellStyle name="汇总 3 2 18 6" xfId="43631" xr:uid="{00000000-0005-0000-0000-000091A60000}"/>
    <cellStyle name="汇总 3 2 18 7" xfId="52279" xr:uid="{00000000-0005-0000-0000-000092A60000}"/>
    <cellStyle name="汇总 3 2 19" xfId="5357" xr:uid="{00000000-0005-0000-0000-000093A60000}"/>
    <cellStyle name="汇总 3 2 19 2" xfId="15214" xr:uid="{00000000-0005-0000-0000-000094A60000}"/>
    <cellStyle name="汇总 3 2 19 2 2" xfId="40295" xr:uid="{00000000-0005-0000-0000-000095A60000}"/>
    <cellStyle name="汇总 3 2 19 2 3" xfId="47213" xr:uid="{00000000-0005-0000-0000-000096A60000}"/>
    <cellStyle name="汇总 3 2 19 2 4" xfId="47511" xr:uid="{00000000-0005-0000-0000-000097A60000}"/>
    <cellStyle name="汇总 3 2 19 3" xfId="22255" xr:uid="{00000000-0005-0000-0000-000098A60000}"/>
    <cellStyle name="汇总 3 2 19 4" xfId="28717" xr:uid="{00000000-0005-0000-0000-000099A60000}"/>
    <cellStyle name="汇总 3 2 19 5" xfId="36710" xr:uid="{00000000-0005-0000-0000-00009AA60000}"/>
    <cellStyle name="汇总 3 2 19 6" xfId="43667" xr:uid="{00000000-0005-0000-0000-00009BA60000}"/>
    <cellStyle name="汇总 3 2 19 7" xfId="52880" xr:uid="{00000000-0005-0000-0000-00009CA60000}"/>
    <cellStyle name="汇总 3 2 2" xfId="987" xr:uid="{00000000-0005-0000-0000-00009DA60000}"/>
    <cellStyle name="汇总 3 2 2 2" xfId="2749" xr:uid="{00000000-0005-0000-0000-00009EA60000}"/>
    <cellStyle name="汇总 3 2 2 2 2" xfId="12977" xr:uid="{00000000-0005-0000-0000-00009FA60000}"/>
    <cellStyle name="汇总 3 2 2 2 2 2" xfId="20374" xr:uid="{00000000-0005-0000-0000-0000A0A60000}"/>
    <cellStyle name="汇总 3 2 2 2 2 3" xfId="26981" xr:uid="{00000000-0005-0000-0000-0000A1A60000}"/>
    <cellStyle name="汇总 3 2 2 2 3" xfId="10693" xr:uid="{00000000-0005-0000-0000-0000A2A60000}"/>
    <cellStyle name="汇总 3 2 2 2 4" xfId="16080" xr:uid="{00000000-0005-0000-0000-0000A3A60000}"/>
    <cellStyle name="汇总 3 2 2 2 5" xfId="23847" xr:uid="{00000000-0005-0000-0000-0000A4A60000}"/>
    <cellStyle name="汇总 3 2 2 2 6" xfId="37522" xr:uid="{00000000-0005-0000-0000-0000A5A60000}"/>
    <cellStyle name="汇总 3 2 2 2 7" xfId="44466" xr:uid="{00000000-0005-0000-0000-0000A6A60000}"/>
    <cellStyle name="汇总 3 2 2 2 8" xfId="53749" xr:uid="{00000000-0005-0000-0000-0000A7A60000}"/>
    <cellStyle name="汇总 3 2 2 3" xfId="11866" xr:uid="{00000000-0005-0000-0000-0000A8A60000}"/>
    <cellStyle name="汇总 3 2 2 3 2" xfId="19325" xr:uid="{00000000-0005-0000-0000-0000A9A60000}"/>
    <cellStyle name="汇总 3 2 2 3 3" xfId="25957" xr:uid="{00000000-0005-0000-0000-0000AAA60000}"/>
    <cellStyle name="汇总 3 2 2 4" xfId="9687" xr:uid="{00000000-0005-0000-0000-0000ABA60000}"/>
    <cellStyle name="汇总 3 2 2 5" xfId="9259" xr:uid="{00000000-0005-0000-0000-0000ACA60000}"/>
    <cellStyle name="汇总 3 2 2 6" xfId="33781" xr:uid="{00000000-0005-0000-0000-0000ADA60000}"/>
    <cellStyle name="汇总 3 2 2 7" xfId="40915" xr:uid="{00000000-0005-0000-0000-0000AEA60000}"/>
    <cellStyle name="汇总 3 2 2 8" xfId="53257" xr:uid="{00000000-0005-0000-0000-0000AFA60000}"/>
    <cellStyle name="汇总 3 2 20" xfId="5047" xr:uid="{00000000-0005-0000-0000-0000B0A60000}"/>
    <cellStyle name="汇总 3 2 20 2" xfId="14904" xr:uid="{00000000-0005-0000-0000-0000B1A60000}"/>
    <cellStyle name="汇总 3 2 20 2 2" xfId="40439" xr:uid="{00000000-0005-0000-0000-0000B2A60000}"/>
    <cellStyle name="汇总 3 2 20 2 3" xfId="47357" xr:uid="{00000000-0005-0000-0000-0000B3A60000}"/>
    <cellStyle name="汇总 3 2 20 2 4" xfId="47739" xr:uid="{00000000-0005-0000-0000-0000B4A60000}"/>
    <cellStyle name="汇总 3 2 20 3" xfId="21949" xr:uid="{00000000-0005-0000-0000-0000B5A60000}"/>
    <cellStyle name="汇总 3 2 20 4" xfId="28412" xr:uid="{00000000-0005-0000-0000-0000B6A60000}"/>
    <cellStyle name="汇总 3 2 20 5" xfId="36855" xr:uid="{00000000-0005-0000-0000-0000B7A60000}"/>
    <cellStyle name="汇总 3 2 20 6" xfId="43811" xr:uid="{00000000-0005-0000-0000-0000B8A60000}"/>
    <cellStyle name="汇总 3 2 20 7" xfId="53615" xr:uid="{00000000-0005-0000-0000-0000B9A60000}"/>
    <cellStyle name="汇总 3 2 21" xfId="4258" xr:uid="{00000000-0005-0000-0000-0000BAA60000}"/>
    <cellStyle name="汇总 3 2 21 2" xfId="14121" xr:uid="{00000000-0005-0000-0000-0000BBA60000}"/>
    <cellStyle name="汇总 3 2 21 3" xfId="21183" xr:uid="{00000000-0005-0000-0000-0000BCA60000}"/>
    <cellStyle name="汇总 3 2 21 4" xfId="27657" xr:uid="{00000000-0005-0000-0000-0000BDA60000}"/>
    <cellStyle name="汇总 3 2 21 5" xfId="32388" xr:uid="{00000000-0005-0000-0000-0000BEA60000}"/>
    <cellStyle name="汇总 3 2 21 6" xfId="40621" xr:uid="{00000000-0005-0000-0000-0000BFA60000}"/>
    <cellStyle name="汇总 3 2 21 7" xfId="48079" xr:uid="{00000000-0005-0000-0000-0000C0A60000}"/>
    <cellStyle name="汇总 3 2 22" xfId="5895" xr:uid="{00000000-0005-0000-0000-0000C1A60000}"/>
    <cellStyle name="汇总 3 2 22 2" xfId="15748" xr:uid="{00000000-0005-0000-0000-0000C2A60000}"/>
    <cellStyle name="汇总 3 2 22 3" xfId="22773" xr:uid="{00000000-0005-0000-0000-0000C3A60000}"/>
    <cellStyle name="汇总 3 2 22 4" xfId="29234" xr:uid="{00000000-0005-0000-0000-0000C4A60000}"/>
    <cellStyle name="汇总 3 2 22 5" xfId="37109" xr:uid="{00000000-0005-0000-0000-0000C5A60000}"/>
    <cellStyle name="汇总 3 2 22 6" xfId="44055" xr:uid="{00000000-0005-0000-0000-0000C6A60000}"/>
    <cellStyle name="汇总 3 2 22 7" xfId="53015" xr:uid="{00000000-0005-0000-0000-0000C7A60000}"/>
    <cellStyle name="汇总 3 2 23" xfId="6515" xr:uid="{00000000-0005-0000-0000-0000C8A60000}"/>
    <cellStyle name="汇总 3 2 23 2" xfId="16358" xr:uid="{00000000-0005-0000-0000-0000C9A60000}"/>
    <cellStyle name="汇总 3 2 23 3" xfId="23365" xr:uid="{00000000-0005-0000-0000-0000CAA60000}"/>
    <cellStyle name="汇总 3 2 23 4" xfId="29816" xr:uid="{00000000-0005-0000-0000-0000CBA60000}"/>
    <cellStyle name="汇总 3 2 24" xfId="7141" xr:uid="{00000000-0005-0000-0000-0000CCA60000}"/>
    <cellStyle name="汇总 3 2 24 2" xfId="16931" xr:uid="{00000000-0005-0000-0000-0000CDA60000}"/>
    <cellStyle name="汇总 3 2 24 3" xfId="23894" xr:uid="{00000000-0005-0000-0000-0000CEA60000}"/>
    <cellStyle name="汇总 3 2 24 4" xfId="30328" xr:uid="{00000000-0005-0000-0000-0000CFA60000}"/>
    <cellStyle name="汇总 3 2 25" xfId="7211" xr:uid="{00000000-0005-0000-0000-0000D0A60000}"/>
    <cellStyle name="汇总 3 2 25 2" xfId="17000" xr:uid="{00000000-0005-0000-0000-0000D1A60000}"/>
    <cellStyle name="汇总 3 2 25 3" xfId="23962" xr:uid="{00000000-0005-0000-0000-0000D2A60000}"/>
    <cellStyle name="汇总 3 2 25 4" xfId="30396" xr:uid="{00000000-0005-0000-0000-0000D3A60000}"/>
    <cellStyle name="汇总 3 2 26" xfId="6414" xr:uid="{00000000-0005-0000-0000-0000D4A60000}"/>
    <cellStyle name="汇总 3 2 26 2" xfId="16259" xr:uid="{00000000-0005-0000-0000-0000D5A60000}"/>
    <cellStyle name="汇总 3 2 26 3" xfId="23266" xr:uid="{00000000-0005-0000-0000-0000D6A60000}"/>
    <cellStyle name="汇总 3 2 26 4" xfId="29718" xr:uid="{00000000-0005-0000-0000-0000D7A60000}"/>
    <cellStyle name="汇总 3 2 27" xfId="7380" xr:uid="{00000000-0005-0000-0000-0000D8A60000}"/>
    <cellStyle name="汇总 3 2 27 2" xfId="17166" xr:uid="{00000000-0005-0000-0000-0000D9A60000}"/>
    <cellStyle name="汇总 3 2 27 3" xfId="24128" xr:uid="{00000000-0005-0000-0000-0000DAA60000}"/>
    <cellStyle name="汇总 3 2 27 4" xfId="30556" xr:uid="{00000000-0005-0000-0000-0000DBA60000}"/>
    <cellStyle name="汇总 3 2 28" xfId="6667" xr:uid="{00000000-0005-0000-0000-0000DCA60000}"/>
    <cellStyle name="汇总 3 2 28 2" xfId="16510" xr:uid="{00000000-0005-0000-0000-0000DDA60000}"/>
    <cellStyle name="汇总 3 2 28 3" xfId="23514" xr:uid="{00000000-0005-0000-0000-0000DEA60000}"/>
    <cellStyle name="汇总 3 2 28 4" xfId="29963" xr:uid="{00000000-0005-0000-0000-0000DFA60000}"/>
    <cellStyle name="汇总 3 2 29" xfId="6472" xr:uid="{00000000-0005-0000-0000-0000E0A60000}"/>
    <cellStyle name="汇总 3 2 29 2" xfId="16316" xr:uid="{00000000-0005-0000-0000-0000E1A60000}"/>
    <cellStyle name="汇总 3 2 29 3" xfId="23324" xr:uid="{00000000-0005-0000-0000-0000E2A60000}"/>
    <cellStyle name="汇总 3 2 29 4" xfId="29775" xr:uid="{00000000-0005-0000-0000-0000E3A60000}"/>
    <cellStyle name="汇总 3 2 3" xfId="1299" xr:uid="{00000000-0005-0000-0000-0000E4A60000}"/>
    <cellStyle name="汇总 3 2 3 2" xfId="2571" xr:uid="{00000000-0005-0000-0000-0000E5A60000}"/>
    <cellStyle name="汇总 3 2 3 2 2" xfId="12806" xr:uid="{00000000-0005-0000-0000-0000E6A60000}"/>
    <cellStyle name="汇总 3 2 3 2 2 2" xfId="20212" xr:uid="{00000000-0005-0000-0000-0000E7A60000}"/>
    <cellStyle name="汇总 3 2 3 2 2 3" xfId="26823" xr:uid="{00000000-0005-0000-0000-0000E8A60000}"/>
    <cellStyle name="汇总 3 2 3 2 3" xfId="10924" xr:uid="{00000000-0005-0000-0000-0000E9A60000}"/>
    <cellStyle name="汇总 3 2 3 2 4" xfId="9010" xr:uid="{00000000-0005-0000-0000-0000EAA60000}"/>
    <cellStyle name="汇总 3 2 3 2 5" xfId="37310" xr:uid="{00000000-0005-0000-0000-0000EBA60000}"/>
    <cellStyle name="汇总 3 2 3 2 6" xfId="44256" xr:uid="{00000000-0005-0000-0000-0000ECA60000}"/>
    <cellStyle name="汇总 3 2 3 2 7" xfId="52491" xr:uid="{00000000-0005-0000-0000-0000EDA60000}"/>
    <cellStyle name="汇总 3 2 3 3" xfId="12070" xr:uid="{00000000-0005-0000-0000-0000EEA60000}"/>
    <cellStyle name="汇总 3 2 3 3 2" xfId="19529" xr:uid="{00000000-0005-0000-0000-0000EFA60000}"/>
    <cellStyle name="汇总 3 2 3 3 3" xfId="26152" xr:uid="{00000000-0005-0000-0000-0000F0A60000}"/>
    <cellStyle name="汇总 3 2 3 4" xfId="9966" xr:uid="{00000000-0005-0000-0000-0000F1A60000}"/>
    <cellStyle name="汇总 3 2 3 5" xfId="13137" xr:uid="{00000000-0005-0000-0000-0000F2A60000}"/>
    <cellStyle name="汇总 3 2 3 6" xfId="33562" xr:uid="{00000000-0005-0000-0000-0000F3A60000}"/>
    <cellStyle name="汇总 3 2 3 7" xfId="40698" xr:uid="{00000000-0005-0000-0000-0000F4A60000}"/>
    <cellStyle name="汇总 3 2 3 8" xfId="53570" xr:uid="{00000000-0005-0000-0000-0000F5A60000}"/>
    <cellStyle name="汇总 3 2 30" xfId="7557" xr:uid="{00000000-0005-0000-0000-0000F6A60000}"/>
    <cellStyle name="汇总 3 2 30 2" xfId="17342" xr:uid="{00000000-0005-0000-0000-0000F7A60000}"/>
    <cellStyle name="汇总 3 2 30 3" xfId="24304" xr:uid="{00000000-0005-0000-0000-0000F8A60000}"/>
    <cellStyle name="汇总 3 2 30 4" xfId="30732" xr:uid="{00000000-0005-0000-0000-0000F9A60000}"/>
    <cellStyle name="汇总 3 2 31" xfId="7570" xr:uid="{00000000-0005-0000-0000-0000FAA60000}"/>
    <cellStyle name="汇总 3 2 31 2" xfId="17355" xr:uid="{00000000-0005-0000-0000-0000FBA60000}"/>
    <cellStyle name="汇总 3 2 31 3" xfId="24316" xr:uid="{00000000-0005-0000-0000-0000FCA60000}"/>
    <cellStyle name="汇总 3 2 31 4" xfId="30744" xr:uid="{00000000-0005-0000-0000-0000FDA60000}"/>
    <cellStyle name="汇总 3 2 32" xfId="6674" xr:uid="{00000000-0005-0000-0000-0000FEA60000}"/>
    <cellStyle name="汇总 3 2 32 2" xfId="16517" xr:uid="{00000000-0005-0000-0000-0000FFA60000}"/>
    <cellStyle name="汇总 3 2 32 3" xfId="23521" xr:uid="{00000000-0005-0000-0000-000000A70000}"/>
    <cellStyle name="汇总 3 2 32 4" xfId="29970" xr:uid="{00000000-0005-0000-0000-000001A70000}"/>
    <cellStyle name="汇总 3 2 33" xfId="7961" xr:uid="{00000000-0005-0000-0000-000002A70000}"/>
    <cellStyle name="汇总 3 2 33 2" xfId="17745" xr:uid="{00000000-0005-0000-0000-000003A70000}"/>
    <cellStyle name="汇总 3 2 33 3" xfId="24694" xr:uid="{00000000-0005-0000-0000-000004A70000}"/>
    <cellStyle name="汇总 3 2 33 4" xfId="31115" xr:uid="{00000000-0005-0000-0000-000005A70000}"/>
    <cellStyle name="汇总 3 2 34" xfId="8618" xr:uid="{00000000-0005-0000-0000-000006A70000}"/>
    <cellStyle name="汇总 3 2 34 2" xfId="18402" xr:uid="{00000000-0005-0000-0000-000007A70000}"/>
    <cellStyle name="汇总 3 2 34 3" xfId="25337" xr:uid="{00000000-0005-0000-0000-000008A70000}"/>
    <cellStyle name="汇总 3 2 34 4" xfId="31750" xr:uid="{00000000-0005-0000-0000-000009A70000}"/>
    <cellStyle name="汇总 3 2 35" xfId="8699" xr:uid="{00000000-0005-0000-0000-00000AA70000}"/>
    <cellStyle name="汇总 3 2 35 2" xfId="18483" xr:uid="{00000000-0005-0000-0000-00000BA70000}"/>
    <cellStyle name="汇总 3 2 35 3" xfId="25418" xr:uid="{00000000-0005-0000-0000-00000CA70000}"/>
    <cellStyle name="汇总 3 2 35 4" xfId="31830" xr:uid="{00000000-0005-0000-0000-00000DA70000}"/>
    <cellStyle name="汇总 3 2 36" xfId="7754" xr:uid="{00000000-0005-0000-0000-00000EA70000}"/>
    <cellStyle name="汇总 3 2 36 2" xfId="17539" xr:uid="{00000000-0005-0000-0000-00000FA70000}"/>
    <cellStyle name="汇总 3 2 36 3" xfId="24496" xr:uid="{00000000-0005-0000-0000-000010A70000}"/>
    <cellStyle name="汇总 3 2 36 4" xfId="30922" xr:uid="{00000000-0005-0000-0000-000011A70000}"/>
    <cellStyle name="汇总 3 2 37" xfId="7791" xr:uid="{00000000-0005-0000-0000-000012A70000}"/>
    <cellStyle name="汇总 3 2 37 2" xfId="17576" xr:uid="{00000000-0005-0000-0000-000013A70000}"/>
    <cellStyle name="汇总 3 2 37 3" xfId="24531" xr:uid="{00000000-0005-0000-0000-000014A70000}"/>
    <cellStyle name="汇总 3 2 37 4" xfId="30956" xr:uid="{00000000-0005-0000-0000-000015A70000}"/>
    <cellStyle name="汇总 3 2 38" xfId="8270" xr:uid="{00000000-0005-0000-0000-000016A70000}"/>
    <cellStyle name="汇总 3 2 38 2" xfId="18054" xr:uid="{00000000-0005-0000-0000-000017A70000}"/>
    <cellStyle name="汇总 3 2 38 3" xfId="24997" xr:uid="{00000000-0005-0000-0000-000018A70000}"/>
    <cellStyle name="汇总 3 2 38 4" xfId="31413" xr:uid="{00000000-0005-0000-0000-000019A70000}"/>
    <cellStyle name="汇总 3 2 39" xfId="7718" xr:uid="{00000000-0005-0000-0000-00001AA70000}"/>
    <cellStyle name="汇总 3 2 39 2" xfId="17503" xr:uid="{00000000-0005-0000-0000-00001BA70000}"/>
    <cellStyle name="汇总 3 2 39 3" xfId="24460" xr:uid="{00000000-0005-0000-0000-00001CA70000}"/>
    <cellStyle name="汇总 3 2 39 4" xfId="30886" xr:uid="{00000000-0005-0000-0000-00001DA70000}"/>
    <cellStyle name="汇总 3 2 4" xfId="1082" xr:uid="{00000000-0005-0000-0000-00001EA70000}"/>
    <cellStyle name="汇总 3 2 4 2" xfId="10087" xr:uid="{00000000-0005-0000-0000-00001FA70000}"/>
    <cellStyle name="汇总 3 2 4 2 2" xfId="16122" xr:uid="{00000000-0005-0000-0000-000020A70000}"/>
    <cellStyle name="汇总 3 2 4 2 3" xfId="38020" xr:uid="{00000000-0005-0000-0000-000021A70000}"/>
    <cellStyle name="汇总 3 2 4 2 4" xfId="44947" xr:uid="{00000000-0005-0000-0000-000022A70000}"/>
    <cellStyle name="汇总 3 2 4 2 5" xfId="49566" xr:uid="{00000000-0005-0000-0000-000023A70000}"/>
    <cellStyle name="汇总 3 2 4 3" xfId="10715" xr:uid="{00000000-0005-0000-0000-000024A70000}"/>
    <cellStyle name="汇总 3 2 4 3 2" xfId="14432" xr:uid="{00000000-0005-0000-0000-000025A70000}"/>
    <cellStyle name="汇总 3 2 4 4" xfId="11876" xr:uid="{00000000-0005-0000-0000-000026A70000}"/>
    <cellStyle name="汇总 3 2 4 4 2" xfId="19335" xr:uid="{00000000-0005-0000-0000-000027A70000}"/>
    <cellStyle name="汇总 3 2 4 4 3" xfId="25966" xr:uid="{00000000-0005-0000-0000-000028A70000}"/>
    <cellStyle name="汇总 3 2 4 5" xfId="9752" xr:uid="{00000000-0005-0000-0000-000029A70000}"/>
    <cellStyle name="汇总 3 2 4 6" xfId="9552" xr:uid="{00000000-0005-0000-0000-00002AA70000}"/>
    <cellStyle name="汇总 3 2 4 7" xfId="34355" xr:uid="{00000000-0005-0000-0000-00002BA70000}"/>
    <cellStyle name="汇总 3 2 4 8" xfId="41401" xr:uid="{00000000-0005-0000-0000-00002CA70000}"/>
    <cellStyle name="汇总 3 2 4 9" xfId="52038" xr:uid="{00000000-0005-0000-0000-00002DA70000}"/>
    <cellStyle name="汇总 3 2 40" xfId="11746" xr:uid="{00000000-0005-0000-0000-00002EA70000}"/>
    <cellStyle name="汇总 3 2 40 2" xfId="19205" xr:uid="{00000000-0005-0000-0000-00002FA70000}"/>
    <cellStyle name="汇总 3 2 40 3" xfId="25837" xr:uid="{00000000-0005-0000-0000-000030A70000}"/>
    <cellStyle name="汇总 3 2 41" xfId="9563" xr:uid="{00000000-0005-0000-0000-000031A70000}"/>
    <cellStyle name="汇总 3 2 42" xfId="13348" xr:uid="{00000000-0005-0000-0000-000032A70000}"/>
    <cellStyle name="汇总 3 2 43" xfId="54488" xr:uid="{00000000-0005-0000-0000-000033A70000}"/>
    <cellStyle name="汇总 3 2 5" xfId="1580" xr:uid="{00000000-0005-0000-0000-000034A70000}"/>
    <cellStyle name="汇总 3 2 5 2" xfId="12235" xr:uid="{00000000-0005-0000-0000-000035A70000}"/>
    <cellStyle name="汇总 3 2 5 2 2" xfId="19694" xr:uid="{00000000-0005-0000-0000-000036A70000}"/>
    <cellStyle name="汇总 3 2 5 2 3" xfId="26317" xr:uid="{00000000-0005-0000-0000-000037A70000}"/>
    <cellStyle name="汇总 3 2 5 2 4" xfId="37382" xr:uid="{00000000-0005-0000-0000-000038A70000}"/>
    <cellStyle name="汇总 3 2 5 2 5" xfId="44327" xr:uid="{00000000-0005-0000-0000-000039A70000}"/>
    <cellStyle name="汇总 3 2 5 2 6" xfId="53320" xr:uid="{00000000-0005-0000-0000-00003AA70000}"/>
    <cellStyle name="汇总 3 2 5 3" xfId="11132" xr:uid="{00000000-0005-0000-0000-00003BA70000}"/>
    <cellStyle name="汇总 3 2 5 4" xfId="18782" xr:uid="{00000000-0005-0000-0000-00003CA70000}"/>
    <cellStyle name="汇总 3 2 5 5" xfId="33637" xr:uid="{00000000-0005-0000-0000-00003DA70000}"/>
    <cellStyle name="汇总 3 2 5 6" xfId="40772" xr:uid="{00000000-0005-0000-0000-00003EA70000}"/>
    <cellStyle name="汇总 3 2 5 7" xfId="52792" xr:uid="{00000000-0005-0000-0000-00003FA70000}"/>
    <cellStyle name="汇总 3 2 6" xfId="2007" xr:uid="{00000000-0005-0000-0000-000040A70000}"/>
    <cellStyle name="汇总 3 2 6 2" xfId="12355" xr:uid="{00000000-0005-0000-0000-000041A70000}"/>
    <cellStyle name="汇总 3 2 6 2 2" xfId="19814" xr:uid="{00000000-0005-0000-0000-000042A70000}"/>
    <cellStyle name="汇总 3 2 6 2 3" xfId="26437" xr:uid="{00000000-0005-0000-0000-000043A70000}"/>
    <cellStyle name="汇总 3 2 6 2 4" xfId="37587" xr:uid="{00000000-0005-0000-0000-000044A70000}"/>
    <cellStyle name="汇总 3 2 6 2 5" xfId="44531" xr:uid="{00000000-0005-0000-0000-000045A70000}"/>
    <cellStyle name="汇总 3 2 6 2 6" xfId="53430" xr:uid="{00000000-0005-0000-0000-000046A70000}"/>
    <cellStyle name="汇总 3 2 6 3" xfId="11429" xr:uid="{00000000-0005-0000-0000-000047A70000}"/>
    <cellStyle name="汇总 3 2 6 4" xfId="18959" xr:uid="{00000000-0005-0000-0000-000048A70000}"/>
    <cellStyle name="汇总 3 2 6 5" xfId="33846" xr:uid="{00000000-0005-0000-0000-000049A70000}"/>
    <cellStyle name="汇总 3 2 6 6" xfId="40980" xr:uid="{00000000-0005-0000-0000-00004AA70000}"/>
    <cellStyle name="汇总 3 2 6 7" xfId="54116" xr:uid="{00000000-0005-0000-0000-00004BA70000}"/>
    <cellStyle name="汇总 3 2 7" xfId="2217" xr:uid="{00000000-0005-0000-0000-00004CA70000}"/>
    <cellStyle name="汇总 3 2 7 2" xfId="12481" xr:uid="{00000000-0005-0000-0000-00004DA70000}"/>
    <cellStyle name="汇总 3 2 7 2 2" xfId="19936" xr:uid="{00000000-0005-0000-0000-00004EA70000}"/>
    <cellStyle name="汇总 3 2 7 2 3" xfId="26557" xr:uid="{00000000-0005-0000-0000-00004FA70000}"/>
    <cellStyle name="汇总 3 2 7 2 4" xfId="38316" xr:uid="{00000000-0005-0000-0000-000050A70000}"/>
    <cellStyle name="汇总 3 2 7 2 5" xfId="45234" xr:uid="{00000000-0005-0000-0000-000051A70000}"/>
    <cellStyle name="汇总 3 2 7 2 6" xfId="50168" xr:uid="{00000000-0005-0000-0000-000052A70000}"/>
    <cellStyle name="汇总 3 2 7 3" xfId="10566" xr:uid="{00000000-0005-0000-0000-000053A70000}"/>
    <cellStyle name="汇总 3 2 7 4" xfId="13545" xr:uid="{00000000-0005-0000-0000-000054A70000}"/>
    <cellStyle name="汇总 3 2 7 5" xfId="19938" xr:uid="{00000000-0005-0000-0000-000055A70000}"/>
    <cellStyle name="汇总 3 2 7 6" xfId="34650" xr:uid="{00000000-0005-0000-0000-000056A70000}"/>
    <cellStyle name="汇总 3 2 7 7" xfId="41688" xr:uid="{00000000-0005-0000-0000-000057A70000}"/>
    <cellStyle name="汇总 3 2 7 8" xfId="50259" xr:uid="{00000000-0005-0000-0000-000058A70000}"/>
    <cellStyle name="汇总 3 2 8" xfId="2369" xr:uid="{00000000-0005-0000-0000-000059A70000}"/>
    <cellStyle name="汇总 3 2 8 2" xfId="12622" xr:uid="{00000000-0005-0000-0000-00005AA70000}"/>
    <cellStyle name="汇总 3 2 8 2 2" xfId="38103" xr:uid="{00000000-0005-0000-0000-00005BA70000}"/>
    <cellStyle name="汇总 3 2 8 2 3" xfId="45028" xr:uid="{00000000-0005-0000-0000-00005CA70000}"/>
    <cellStyle name="汇总 3 2 8 2 4" xfId="49281" xr:uid="{00000000-0005-0000-0000-00005DA70000}"/>
    <cellStyle name="汇总 3 2 8 3" xfId="20059" xr:uid="{00000000-0005-0000-0000-00005EA70000}"/>
    <cellStyle name="汇总 3 2 8 4" xfId="26677" xr:uid="{00000000-0005-0000-0000-00005FA70000}"/>
    <cellStyle name="汇总 3 2 8 5" xfId="34438" xr:uid="{00000000-0005-0000-0000-000060A70000}"/>
    <cellStyle name="汇总 3 2 8 6" xfId="41482" xr:uid="{00000000-0005-0000-0000-000061A70000}"/>
    <cellStyle name="汇总 3 2 8 7" xfId="50698" xr:uid="{00000000-0005-0000-0000-000062A70000}"/>
    <cellStyle name="汇总 3 2 9" xfId="2539" xr:uid="{00000000-0005-0000-0000-000063A70000}"/>
    <cellStyle name="汇总 3 2 9 2" xfId="12778" xr:uid="{00000000-0005-0000-0000-000064A70000}"/>
    <cellStyle name="汇总 3 2 9 2 2" xfId="37788" xr:uid="{00000000-0005-0000-0000-000065A70000}"/>
    <cellStyle name="汇总 3 2 9 2 3" xfId="44729" xr:uid="{00000000-0005-0000-0000-000066A70000}"/>
    <cellStyle name="汇总 3 2 9 2 4" xfId="48082" xr:uid="{00000000-0005-0000-0000-000067A70000}"/>
    <cellStyle name="汇总 3 2 9 3" xfId="20185" xr:uid="{00000000-0005-0000-0000-000068A70000}"/>
    <cellStyle name="汇总 3 2 9 4" xfId="26798" xr:uid="{00000000-0005-0000-0000-000069A70000}"/>
    <cellStyle name="汇总 3 2 9 5" xfId="34046" xr:uid="{00000000-0005-0000-0000-00006AA70000}"/>
    <cellStyle name="汇总 3 2 9 6" xfId="41178" xr:uid="{00000000-0005-0000-0000-00006BA70000}"/>
    <cellStyle name="汇总 3 2 9 7" xfId="52765" xr:uid="{00000000-0005-0000-0000-00006CA70000}"/>
    <cellStyle name="汇总 3 20" xfId="4478" xr:uid="{00000000-0005-0000-0000-00006DA70000}"/>
    <cellStyle name="汇总 3 20 2" xfId="14340" xr:uid="{00000000-0005-0000-0000-00006EA70000}"/>
    <cellStyle name="汇总 3 20 2 2" xfId="39314" xr:uid="{00000000-0005-0000-0000-00006FA70000}"/>
    <cellStyle name="汇总 3 20 2 3" xfId="46232" xr:uid="{00000000-0005-0000-0000-000070A70000}"/>
    <cellStyle name="汇总 3 20 2 4" xfId="48279" xr:uid="{00000000-0005-0000-0000-000071A70000}"/>
    <cellStyle name="汇总 3 20 3" xfId="21396" xr:uid="{00000000-0005-0000-0000-000072A70000}"/>
    <cellStyle name="汇总 3 20 4" xfId="27870" xr:uid="{00000000-0005-0000-0000-000073A70000}"/>
    <cellStyle name="汇总 3 20 5" xfId="35680" xr:uid="{00000000-0005-0000-0000-000074A70000}"/>
    <cellStyle name="汇总 3 20 6" xfId="42686" xr:uid="{00000000-0005-0000-0000-000075A70000}"/>
    <cellStyle name="汇总 3 20 7" xfId="53194" xr:uid="{00000000-0005-0000-0000-000076A70000}"/>
    <cellStyle name="汇总 3 21" xfId="4761" xr:uid="{00000000-0005-0000-0000-000077A70000}"/>
    <cellStyle name="汇总 3 21 2" xfId="14623" xr:uid="{00000000-0005-0000-0000-000078A70000}"/>
    <cellStyle name="汇总 3 21 2 2" xfId="39615" xr:uid="{00000000-0005-0000-0000-000079A70000}"/>
    <cellStyle name="汇总 3 21 2 3" xfId="46533" xr:uid="{00000000-0005-0000-0000-00007AA70000}"/>
    <cellStyle name="汇总 3 21 2 4" xfId="51742" xr:uid="{00000000-0005-0000-0000-00007BA70000}"/>
    <cellStyle name="汇总 3 21 3" xfId="21672" xr:uid="{00000000-0005-0000-0000-00007CA70000}"/>
    <cellStyle name="汇总 3 21 4" xfId="28142" xr:uid="{00000000-0005-0000-0000-00007DA70000}"/>
    <cellStyle name="汇总 3 21 5" xfId="35988" xr:uid="{00000000-0005-0000-0000-00007EA70000}"/>
    <cellStyle name="汇总 3 21 6" xfId="42987" xr:uid="{00000000-0005-0000-0000-00007FA70000}"/>
    <cellStyle name="汇总 3 21 7" xfId="53882" xr:uid="{00000000-0005-0000-0000-000080A70000}"/>
    <cellStyle name="汇总 3 22" xfId="4849" xr:uid="{00000000-0005-0000-0000-000081A70000}"/>
    <cellStyle name="汇总 3 22 2" xfId="14711" xr:uid="{00000000-0005-0000-0000-000082A70000}"/>
    <cellStyle name="汇总 3 22 2 2" xfId="39918" xr:uid="{00000000-0005-0000-0000-000083A70000}"/>
    <cellStyle name="汇总 3 22 2 3" xfId="46836" xr:uid="{00000000-0005-0000-0000-000084A70000}"/>
    <cellStyle name="汇总 3 22 2 4" xfId="47899" xr:uid="{00000000-0005-0000-0000-000085A70000}"/>
    <cellStyle name="汇总 3 22 3" xfId="21760" xr:uid="{00000000-0005-0000-0000-000086A70000}"/>
    <cellStyle name="汇总 3 22 4" xfId="28227" xr:uid="{00000000-0005-0000-0000-000087A70000}"/>
    <cellStyle name="汇总 3 22 5" xfId="36303" xr:uid="{00000000-0005-0000-0000-000088A70000}"/>
    <cellStyle name="汇总 3 22 6" xfId="43290" xr:uid="{00000000-0005-0000-0000-000089A70000}"/>
    <cellStyle name="汇总 3 22 7" xfId="51787" xr:uid="{00000000-0005-0000-0000-00008AA70000}"/>
    <cellStyle name="汇总 3 23" xfId="5062" xr:uid="{00000000-0005-0000-0000-00008BA70000}"/>
    <cellStyle name="汇总 3 23 2" xfId="14919" xr:uid="{00000000-0005-0000-0000-00008CA70000}"/>
    <cellStyle name="汇总 3 23 2 2" xfId="40431" xr:uid="{00000000-0005-0000-0000-00008DA70000}"/>
    <cellStyle name="汇总 3 23 2 3" xfId="47349" xr:uid="{00000000-0005-0000-0000-00008EA70000}"/>
    <cellStyle name="汇总 3 23 2 4" xfId="49062" xr:uid="{00000000-0005-0000-0000-00008FA70000}"/>
    <cellStyle name="汇总 3 23 3" xfId="21964" xr:uid="{00000000-0005-0000-0000-000090A70000}"/>
    <cellStyle name="汇总 3 23 4" xfId="28427" xr:uid="{00000000-0005-0000-0000-000091A70000}"/>
    <cellStyle name="汇总 3 23 5" xfId="36847" xr:uid="{00000000-0005-0000-0000-000092A70000}"/>
    <cellStyle name="汇总 3 23 6" xfId="43803" xr:uid="{00000000-0005-0000-0000-000093A70000}"/>
    <cellStyle name="汇总 3 23 7" xfId="53965" xr:uid="{00000000-0005-0000-0000-000094A70000}"/>
    <cellStyle name="汇总 3 24" xfId="5821" xr:uid="{00000000-0005-0000-0000-000095A70000}"/>
    <cellStyle name="汇总 3 24 2" xfId="15674" xr:uid="{00000000-0005-0000-0000-000096A70000}"/>
    <cellStyle name="汇总 3 24 3" xfId="22700" xr:uid="{00000000-0005-0000-0000-000097A70000}"/>
    <cellStyle name="汇总 3 24 4" xfId="29161" xr:uid="{00000000-0005-0000-0000-000098A70000}"/>
    <cellStyle name="汇总 3 24 5" xfId="32314" xr:uid="{00000000-0005-0000-0000-000099A70000}"/>
    <cellStyle name="汇总 3 24 6" xfId="32059" xr:uid="{00000000-0005-0000-0000-00009AA70000}"/>
    <cellStyle name="汇总 3 24 7" xfId="54595" xr:uid="{00000000-0005-0000-0000-00009BA70000}"/>
    <cellStyle name="汇总 3 25" xfId="5656" xr:uid="{00000000-0005-0000-0000-00009CA70000}"/>
    <cellStyle name="汇总 3 25 2" xfId="15511" xr:uid="{00000000-0005-0000-0000-00009DA70000}"/>
    <cellStyle name="汇总 3 25 3" xfId="22543" xr:uid="{00000000-0005-0000-0000-00009EA70000}"/>
    <cellStyle name="汇总 3 25 4" xfId="29004" xr:uid="{00000000-0005-0000-0000-00009FA70000}"/>
    <cellStyle name="汇总 3 25 5" xfId="37101" xr:uid="{00000000-0005-0000-0000-0000A0A70000}"/>
    <cellStyle name="汇总 3 25 6" xfId="44047" xr:uid="{00000000-0005-0000-0000-0000A1A70000}"/>
    <cellStyle name="汇总 3 25 7" xfId="53308" xr:uid="{00000000-0005-0000-0000-0000A2A70000}"/>
    <cellStyle name="汇总 3 26" xfId="7080" xr:uid="{00000000-0005-0000-0000-0000A3A70000}"/>
    <cellStyle name="汇总 3 26 2" xfId="16870" xr:uid="{00000000-0005-0000-0000-0000A4A70000}"/>
    <cellStyle name="汇总 3 26 3" xfId="23835" xr:uid="{00000000-0005-0000-0000-0000A5A70000}"/>
    <cellStyle name="汇总 3 26 4" xfId="30271" xr:uid="{00000000-0005-0000-0000-0000A6A70000}"/>
    <cellStyle name="汇总 3 27" xfId="5672" xr:uid="{00000000-0005-0000-0000-0000A7A70000}"/>
    <cellStyle name="汇总 3 27 2" xfId="15527" xr:uid="{00000000-0005-0000-0000-0000A8A70000}"/>
    <cellStyle name="汇总 3 27 3" xfId="22557" xr:uid="{00000000-0005-0000-0000-0000A9A70000}"/>
    <cellStyle name="汇总 3 27 4" xfId="29018" xr:uid="{00000000-0005-0000-0000-0000AAA70000}"/>
    <cellStyle name="汇总 3 28" xfId="6048" xr:uid="{00000000-0005-0000-0000-0000ABA70000}"/>
    <cellStyle name="汇总 3 28 2" xfId="15897" xr:uid="{00000000-0005-0000-0000-0000ACA70000}"/>
    <cellStyle name="汇总 3 28 3" xfId="22918" xr:uid="{00000000-0005-0000-0000-0000ADA70000}"/>
    <cellStyle name="汇总 3 28 4" xfId="29378" xr:uid="{00000000-0005-0000-0000-0000AEA70000}"/>
    <cellStyle name="汇总 3 29" xfId="6238" xr:uid="{00000000-0005-0000-0000-0000AFA70000}"/>
    <cellStyle name="汇总 3 29 2" xfId="16086" xr:uid="{00000000-0005-0000-0000-0000B0A70000}"/>
    <cellStyle name="汇总 3 29 3" xfId="23095" xr:uid="{00000000-0005-0000-0000-0000B1A70000}"/>
    <cellStyle name="汇总 3 29 4" xfId="29551" xr:uid="{00000000-0005-0000-0000-0000B2A70000}"/>
    <cellStyle name="汇总 3 3" xfId="720" xr:uid="{00000000-0005-0000-0000-0000B3A70000}"/>
    <cellStyle name="汇总 3 3 10" xfId="5152" xr:uid="{00000000-0005-0000-0000-0000B4A70000}"/>
    <cellStyle name="汇总 3 3 10 2" xfId="15009" xr:uid="{00000000-0005-0000-0000-0000B5A70000}"/>
    <cellStyle name="汇总 3 3 10 2 2" xfId="38490" xr:uid="{00000000-0005-0000-0000-0000B6A70000}"/>
    <cellStyle name="汇总 3 3 10 2 3" xfId="45408" xr:uid="{00000000-0005-0000-0000-0000B7A70000}"/>
    <cellStyle name="汇总 3 3 10 2 4" xfId="48309" xr:uid="{00000000-0005-0000-0000-0000B8A70000}"/>
    <cellStyle name="汇总 3 3 10 3" xfId="22051" xr:uid="{00000000-0005-0000-0000-0000B9A70000}"/>
    <cellStyle name="汇总 3 3 10 4" xfId="28514" xr:uid="{00000000-0005-0000-0000-0000BAA70000}"/>
    <cellStyle name="汇总 3 3 10 5" xfId="34824" xr:uid="{00000000-0005-0000-0000-0000BBA70000}"/>
    <cellStyle name="汇总 3 3 10 6" xfId="41862" xr:uid="{00000000-0005-0000-0000-0000BCA70000}"/>
    <cellStyle name="汇总 3 3 10 7" xfId="53016" xr:uid="{00000000-0005-0000-0000-0000BDA70000}"/>
    <cellStyle name="汇总 3 3 11" xfId="5338" xr:uid="{00000000-0005-0000-0000-0000BEA70000}"/>
    <cellStyle name="汇总 3 3 11 2" xfId="15195" xr:uid="{00000000-0005-0000-0000-0000BFA70000}"/>
    <cellStyle name="汇总 3 3 11 2 2" xfId="38613" xr:uid="{00000000-0005-0000-0000-0000C0A70000}"/>
    <cellStyle name="汇总 3 3 11 2 3" xfId="45531" xr:uid="{00000000-0005-0000-0000-0000C1A70000}"/>
    <cellStyle name="汇总 3 3 11 2 4" xfId="47983" xr:uid="{00000000-0005-0000-0000-0000C2A70000}"/>
    <cellStyle name="汇总 3 3 11 3" xfId="22237" xr:uid="{00000000-0005-0000-0000-0000C3A70000}"/>
    <cellStyle name="汇总 3 3 11 4" xfId="28700" xr:uid="{00000000-0005-0000-0000-0000C4A70000}"/>
    <cellStyle name="汇总 3 3 11 5" xfId="34947" xr:uid="{00000000-0005-0000-0000-0000C5A70000}"/>
    <cellStyle name="汇总 3 3 11 6" xfId="41985" xr:uid="{00000000-0005-0000-0000-0000C6A70000}"/>
    <cellStyle name="汇总 3 3 11 7" xfId="54473" xr:uid="{00000000-0005-0000-0000-0000C7A70000}"/>
    <cellStyle name="汇总 3 3 12" xfId="5155" xr:uid="{00000000-0005-0000-0000-0000C8A70000}"/>
    <cellStyle name="汇总 3 3 12 2" xfId="15012" xr:uid="{00000000-0005-0000-0000-0000C9A70000}"/>
    <cellStyle name="汇总 3 3 12 2 2" xfId="39065" xr:uid="{00000000-0005-0000-0000-0000CAA70000}"/>
    <cellStyle name="汇总 3 3 12 2 3" xfId="45983" xr:uid="{00000000-0005-0000-0000-0000CBA70000}"/>
    <cellStyle name="汇总 3 3 12 2 4" xfId="49917" xr:uid="{00000000-0005-0000-0000-0000CCA70000}"/>
    <cellStyle name="汇总 3 3 12 3" xfId="22054" xr:uid="{00000000-0005-0000-0000-0000CDA70000}"/>
    <cellStyle name="汇总 3 3 12 4" xfId="28517" xr:uid="{00000000-0005-0000-0000-0000CEA70000}"/>
    <cellStyle name="汇总 3 3 12 5" xfId="35402" xr:uid="{00000000-0005-0000-0000-0000CFA70000}"/>
    <cellStyle name="汇总 3 3 12 6" xfId="42437" xr:uid="{00000000-0005-0000-0000-0000D0A70000}"/>
    <cellStyle name="汇总 3 3 12 7" xfId="53327" xr:uid="{00000000-0005-0000-0000-0000D1A70000}"/>
    <cellStyle name="汇总 3 3 13" xfId="5271" xr:uid="{00000000-0005-0000-0000-0000D2A70000}"/>
    <cellStyle name="汇总 3 3 13 2" xfId="15128" xr:uid="{00000000-0005-0000-0000-0000D3A70000}"/>
    <cellStyle name="汇总 3 3 13 2 2" xfId="38818" xr:uid="{00000000-0005-0000-0000-0000D4A70000}"/>
    <cellStyle name="汇总 3 3 13 2 3" xfId="45736" xr:uid="{00000000-0005-0000-0000-0000D5A70000}"/>
    <cellStyle name="汇总 3 3 13 2 4" xfId="50200" xr:uid="{00000000-0005-0000-0000-0000D6A70000}"/>
    <cellStyle name="汇总 3 3 13 3" xfId="22170" xr:uid="{00000000-0005-0000-0000-0000D7A70000}"/>
    <cellStyle name="汇总 3 3 13 4" xfId="28633" xr:uid="{00000000-0005-0000-0000-0000D8A70000}"/>
    <cellStyle name="汇总 3 3 13 5" xfId="35154" xr:uid="{00000000-0005-0000-0000-0000D9A70000}"/>
    <cellStyle name="汇总 3 3 13 6" xfId="42190" xr:uid="{00000000-0005-0000-0000-0000DAA70000}"/>
    <cellStyle name="汇总 3 3 13 7" xfId="53724" xr:uid="{00000000-0005-0000-0000-0000DBA70000}"/>
    <cellStyle name="汇总 3 3 14" xfId="6688" xr:uid="{00000000-0005-0000-0000-0000DCA70000}"/>
    <cellStyle name="汇总 3 3 14 2" xfId="16531" xr:uid="{00000000-0005-0000-0000-0000DDA70000}"/>
    <cellStyle name="汇总 3 3 14 2 2" xfId="39943" xr:uid="{00000000-0005-0000-0000-0000DEA70000}"/>
    <cellStyle name="汇总 3 3 14 2 3" xfId="46861" xr:uid="{00000000-0005-0000-0000-0000DFA70000}"/>
    <cellStyle name="汇总 3 3 14 2 4" xfId="49930" xr:uid="{00000000-0005-0000-0000-0000E0A70000}"/>
    <cellStyle name="汇总 3 3 14 3" xfId="23534" xr:uid="{00000000-0005-0000-0000-0000E1A70000}"/>
    <cellStyle name="汇总 3 3 14 4" xfId="29982" xr:uid="{00000000-0005-0000-0000-0000E2A70000}"/>
    <cellStyle name="汇总 3 3 14 5" xfId="36332" xr:uid="{00000000-0005-0000-0000-0000E3A70000}"/>
    <cellStyle name="汇总 3 3 14 6" xfId="43315" xr:uid="{00000000-0005-0000-0000-0000E4A70000}"/>
    <cellStyle name="汇总 3 3 14 7" xfId="51050" xr:uid="{00000000-0005-0000-0000-0000E5A70000}"/>
    <cellStyle name="汇总 3 3 15" xfId="6171" xr:uid="{00000000-0005-0000-0000-0000E6A70000}"/>
    <cellStyle name="汇总 3 3 15 2" xfId="16019" xr:uid="{00000000-0005-0000-0000-0000E7A70000}"/>
    <cellStyle name="汇总 3 3 15 2 2" xfId="39603" xr:uid="{00000000-0005-0000-0000-0000E8A70000}"/>
    <cellStyle name="汇总 3 3 15 2 3" xfId="46521" xr:uid="{00000000-0005-0000-0000-0000E9A70000}"/>
    <cellStyle name="汇总 3 3 15 2 4" xfId="52233" xr:uid="{00000000-0005-0000-0000-0000EAA70000}"/>
    <cellStyle name="汇总 3 3 15 3" xfId="23034" xr:uid="{00000000-0005-0000-0000-0000EBA70000}"/>
    <cellStyle name="汇总 3 3 15 4" xfId="29492" xr:uid="{00000000-0005-0000-0000-0000ECA70000}"/>
    <cellStyle name="汇总 3 3 15 5" xfId="35976" xr:uid="{00000000-0005-0000-0000-0000EDA70000}"/>
    <cellStyle name="汇总 3 3 15 6" xfId="42975" xr:uid="{00000000-0005-0000-0000-0000EEA70000}"/>
    <cellStyle name="汇总 3 3 15 7" xfId="54196" xr:uid="{00000000-0005-0000-0000-0000EFA70000}"/>
    <cellStyle name="汇总 3 3 16" xfId="6694" xr:uid="{00000000-0005-0000-0000-0000F0A70000}"/>
    <cellStyle name="汇总 3 3 16 2" xfId="16537" xr:uid="{00000000-0005-0000-0000-0000F1A70000}"/>
    <cellStyle name="汇总 3 3 16 2 2" xfId="39263" xr:uid="{00000000-0005-0000-0000-0000F2A70000}"/>
    <cellStyle name="汇总 3 3 16 2 3" xfId="46181" xr:uid="{00000000-0005-0000-0000-0000F3A70000}"/>
    <cellStyle name="汇总 3 3 16 2 4" xfId="48683" xr:uid="{00000000-0005-0000-0000-0000F4A70000}"/>
    <cellStyle name="汇总 3 3 16 3" xfId="23540" xr:uid="{00000000-0005-0000-0000-0000F5A70000}"/>
    <cellStyle name="汇总 3 3 16 4" xfId="29988" xr:uid="{00000000-0005-0000-0000-0000F6A70000}"/>
    <cellStyle name="汇总 3 3 16 5" xfId="35627" xr:uid="{00000000-0005-0000-0000-0000F7A70000}"/>
    <cellStyle name="汇总 3 3 16 6" xfId="42635" xr:uid="{00000000-0005-0000-0000-0000F8A70000}"/>
    <cellStyle name="汇总 3 3 16 7" xfId="52732" xr:uid="{00000000-0005-0000-0000-0000F9A70000}"/>
    <cellStyle name="汇总 3 3 17" xfId="6740" xr:uid="{00000000-0005-0000-0000-0000FAA70000}"/>
    <cellStyle name="汇总 3 3 17 2" xfId="16583" xr:uid="{00000000-0005-0000-0000-0000FBA70000}"/>
    <cellStyle name="汇总 3 3 17 2 2" xfId="40188" xr:uid="{00000000-0005-0000-0000-0000FCA70000}"/>
    <cellStyle name="汇总 3 3 17 2 3" xfId="47106" xr:uid="{00000000-0005-0000-0000-0000FDA70000}"/>
    <cellStyle name="汇总 3 3 17 2 4" xfId="51137" xr:uid="{00000000-0005-0000-0000-0000FEA70000}"/>
    <cellStyle name="汇总 3 3 17 3" xfId="23586" xr:uid="{00000000-0005-0000-0000-0000FFA70000}"/>
    <cellStyle name="汇总 3 3 17 4" xfId="30034" xr:uid="{00000000-0005-0000-0000-000000A80000}"/>
    <cellStyle name="汇总 3 3 17 5" xfId="36603" xr:uid="{00000000-0005-0000-0000-000001A80000}"/>
    <cellStyle name="汇总 3 3 17 6" xfId="43560" xr:uid="{00000000-0005-0000-0000-000002A80000}"/>
    <cellStyle name="汇总 3 3 17 7" xfId="53302" xr:uid="{00000000-0005-0000-0000-000003A80000}"/>
    <cellStyle name="汇总 3 3 18" xfId="5842" xr:uid="{00000000-0005-0000-0000-000004A80000}"/>
    <cellStyle name="汇总 3 3 18 2" xfId="15695" xr:uid="{00000000-0005-0000-0000-000005A80000}"/>
    <cellStyle name="汇总 3 3 18 2 2" xfId="39683" xr:uid="{00000000-0005-0000-0000-000006A80000}"/>
    <cellStyle name="汇总 3 3 18 2 3" xfId="46601" xr:uid="{00000000-0005-0000-0000-000007A80000}"/>
    <cellStyle name="汇总 3 3 18 2 4" xfId="48870" xr:uid="{00000000-0005-0000-0000-000008A80000}"/>
    <cellStyle name="汇总 3 3 18 3" xfId="22721" xr:uid="{00000000-0005-0000-0000-000009A80000}"/>
    <cellStyle name="汇总 3 3 18 4" xfId="29182" xr:uid="{00000000-0005-0000-0000-00000AA80000}"/>
    <cellStyle name="汇总 3 3 18 5" xfId="36056" xr:uid="{00000000-0005-0000-0000-00000BA80000}"/>
    <cellStyle name="汇总 3 3 18 6" xfId="43055" xr:uid="{00000000-0005-0000-0000-00000CA80000}"/>
    <cellStyle name="汇总 3 3 18 7" xfId="51098" xr:uid="{00000000-0005-0000-0000-00000DA80000}"/>
    <cellStyle name="汇总 3 3 19" xfId="5590" xr:uid="{00000000-0005-0000-0000-00000EA80000}"/>
    <cellStyle name="汇总 3 3 19 2" xfId="15445" xr:uid="{00000000-0005-0000-0000-00000FA80000}"/>
    <cellStyle name="汇总 3 3 19 2 2" xfId="40256" xr:uid="{00000000-0005-0000-0000-000010A80000}"/>
    <cellStyle name="汇总 3 3 19 2 3" xfId="47174" xr:uid="{00000000-0005-0000-0000-000011A80000}"/>
    <cellStyle name="汇总 3 3 19 2 4" xfId="47641" xr:uid="{00000000-0005-0000-0000-000012A80000}"/>
    <cellStyle name="汇总 3 3 19 3" xfId="22479" xr:uid="{00000000-0005-0000-0000-000013A80000}"/>
    <cellStyle name="汇总 3 3 19 4" xfId="28940" xr:uid="{00000000-0005-0000-0000-000014A80000}"/>
    <cellStyle name="汇总 3 3 19 5" xfId="36671" xr:uid="{00000000-0005-0000-0000-000015A80000}"/>
    <cellStyle name="汇总 3 3 19 6" xfId="43628" xr:uid="{00000000-0005-0000-0000-000016A80000}"/>
    <cellStyle name="汇总 3 3 19 7" xfId="52579" xr:uid="{00000000-0005-0000-0000-000017A80000}"/>
    <cellStyle name="汇总 3 3 2" xfId="2724" xr:uid="{00000000-0005-0000-0000-000018A80000}"/>
    <cellStyle name="汇总 3 3 2 2" xfId="12953" xr:uid="{00000000-0005-0000-0000-000019A80000}"/>
    <cellStyle name="汇总 3 3 2 2 2" xfId="20352" xr:uid="{00000000-0005-0000-0000-00001AA80000}"/>
    <cellStyle name="汇总 3 3 2 2 3" xfId="26959" xr:uid="{00000000-0005-0000-0000-00001BA80000}"/>
    <cellStyle name="汇总 3 3 2 2 4" xfId="38068" xr:uid="{00000000-0005-0000-0000-00001CA80000}"/>
    <cellStyle name="汇总 3 3 2 2 5" xfId="44995" xr:uid="{00000000-0005-0000-0000-00001DA80000}"/>
    <cellStyle name="汇总 3 3 2 2 6" xfId="49442" xr:uid="{00000000-0005-0000-0000-00001EA80000}"/>
    <cellStyle name="汇总 3 3 2 3" xfId="10539" xr:uid="{00000000-0005-0000-0000-00001FA80000}"/>
    <cellStyle name="汇总 3 3 2 4" xfId="16055" xr:uid="{00000000-0005-0000-0000-000020A80000}"/>
    <cellStyle name="汇总 3 3 2 5" xfId="23605" xr:uid="{00000000-0005-0000-0000-000021A80000}"/>
    <cellStyle name="汇总 3 3 2 6" xfId="34403" xr:uid="{00000000-0005-0000-0000-000022A80000}"/>
    <cellStyle name="汇总 3 3 2 7" xfId="41449" xr:uid="{00000000-0005-0000-0000-000023A80000}"/>
    <cellStyle name="汇总 3 3 2 8" xfId="54184" xr:uid="{00000000-0005-0000-0000-000024A80000}"/>
    <cellStyle name="汇总 3 3 20" xfId="6530" xr:uid="{00000000-0005-0000-0000-000025A80000}"/>
    <cellStyle name="汇总 3 3 20 2" xfId="16373" xr:uid="{00000000-0005-0000-0000-000026A80000}"/>
    <cellStyle name="汇总 3 3 20 2 2" xfId="40518" xr:uid="{00000000-0005-0000-0000-000027A80000}"/>
    <cellStyle name="汇总 3 3 20 2 3" xfId="47436" xr:uid="{00000000-0005-0000-0000-000028A80000}"/>
    <cellStyle name="汇总 3 3 20 2 4" xfId="47557" xr:uid="{00000000-0005-0000-0000-000029A80000}"/>
    <cellStyle name="汇总 3 3 20 3" xfId="23380" xr:uid="{00000000-0005-0000-0000-00002AA80000}"/>
    <cellStyle name="汇总 3 3 20 4" xfId="29830" xr:uid="{00000000-0005-0000-0000-00002BA80000}"/>
    <cellStyle name="汇总 3 3 20 5" xfId="36934" xr:uid="{00000000-0005-0000-0000-00002CA80000}"/>
    <cellStyle name="汇总 3 3 20 6" xfId="43890" xr:uid="{00000000-0005-0000-0000-00002DA80000}"/>
    <cellStyle name="汇总 3 3 20 7" xfId="53307" xr:uid="{00000000-0005-0000-0000-00002EA80000}"/>
    <cellStyle name="汇总 3 3 21" xfId="7286" xr:uid="{00000000-0005-0000-0000-00002FA80000}"/>
    <cellStyle name="汇总 3 3 21 2" xfId="17072" xr:uid="{00000000-0005-0000-0000-000030A80000}"/>
    <cellStyle name="汇总 3 3 21 3" xfId="24034" xr:uid="{00000000-0005-0000-0000-000031A80000}"/>
    <cellStyle name="汇总 3 3 21 4" xfId="30465" xr:uid="{00000000-0005-0000-0000-000032A80000}"/>
    <cellStyle name="汇总 3 3 21 5" xfId="34289" xr:uid="{00000000-0005-0000-0000-000033A80000}"/>
    <cellStyle name="汇总 3 3 21 6" xfId="41387" xr:uid="{00000000-0005-0000-0000-000034A80000}"/>
    <cellStyle name="汇总 3 3 21 7" xfId="51679" xr:uid="{00000000-0005-0000-0000-000035A80000}"/>
    <cellStyle name="汇总 3 3 22" xfId="7470" xr:uid="{00000000-0005-0000-0000-000036A80000}"/>
    <cellStyle name="汇总 3 3 22 2" xfId="17255" xr:uid="{00000000-0005-0000-0000-000037A80000}"/>
    <cellStyle name="汇总 3 3 22 3" xfId="24217" xr:uid="{00000000-0005-0000-0000-000038A80000}"/>
    <cellStyle name="汇总 3 3 22 4" xfId="30645" xr:uid="{00000000-0005-0000-0000-000039A80000}"/>
    <cellStyle name="汇总 3 3 22 5" xfId="37188" xr:uid="{00000000-0005-0000-0000-00003AA80000}"/>
    <cellStyle name="汇总 3 3 22 6" xfId="44134" xr:uid="{00000000-0005-0000-0000-00003BA80000}"/>
    <cellStyle name="汇总 3 3 22 7" xfId="54216" xr:uid="{00000000-0005-0000-0000-00003CA80000}"/>
    <cellStyle name="汇总 3 3 23" xfId="7479" xr:uid="{00000000-0005-0000-0000-00003DA80000}"/>
    <cellStyle name="汇总 3 3 23 2" xfId="17264" xr:uid="{00000000-0005-0000-0000-00003EA80000}"/>
    <cellStyle name="汇总 3 3 23 3" xfId="24226" xr:uid="{00000000-0005-0000-0000-00003FA80000}"/>
    <cellStyle name="汇总 3 3 23 4" xfId="30654" xr:uid="{00000000-0005-0000-0000-000040A80000}"/>
    <cellStyle name="汇总 3 3 24" xfId="7519" xr:uid="{00000000-0005-0000-0000-000041A80000}"/>
    <cellStyle name="汇总 3 3 24 2" xfId="17304" xr:uid="{00000000-0005-0000-0000-000042A80000}"/>
    <cellStyle name="汇总 3 3 24 3" xfId="24266" xr:uid="{00000000-0005-0000-0000-000043A80000}"/>
    <cellStyle name="汇总 3 3 24 4" xfId="30694" xr:uid="{00000000-0005-0000-0000-000044A80000}"/>
    <cellStyle name="汇总 3 3 25" xfId="8520" xr:uid="{00000000-0005-0000-0000-000045A80000}"/>
    <cellStyle name="汇总 3 3 25 2" xfId="18304" xr:uid="{00000000-0005-0000-0000-000046A80000}"/>
    <cellStyle name="汇总 3 3 25 3" xfId="25240" xr:uid="{00000000-0005-0000-0000-000047A80000}"/>
    <cellStyle name="汇总 3 3 25 4" xfId="31653" xr:uid="{00000000-0005-0000-0000-000048A80000}"/>
    <cellStyle name="汇总 3 3 26" xfId="7708" xr:uid="{00000000-0005-0000-0000-000049A80000}"/>
    <cellStyle name="汇总 3 3 26 2" xfId="17493" xr:uid="{00000000-0005-0000-0000-00004AA80000}"/>
    <cellStyle name="汇总 3 3 26 3" xfId="24450" xr:uid="{00000000-0005-0000-0000-00004BA80000}"/>
    <cellStyle name="汇总 3 3 26 4" xfId="30876" xr:uid="{00000000-0005-0000-0000-00004CA80000}"/>
    <cellStyle name="汇总 3 3 27" xfId="7658" xr:uid="{00000000-0005-0000-0000-00004DA80000}"/>
    <cellStyle name="汇总 3 3 27 2" xfId="17443" xr:uid="{00000000-0005-0000-0000-00004EA80000}"/>
    <cellStyle name="汇总 3 3 27 3" xfId="24400" xr:uid="{00000000-0005-0000-0000-00004FA80000}"/>
    <cellStyle name="汇总 3 3 27 4" xfId="30826" xr:uid="{00000000-0005-0000-0000-000050A80000}"/>
    <cellStyle name="汇总 3 3 28" xfId="8344" xr:uid="{00000000-0005-0000-0000-000051A80000}"/>
    <cellStyle name="汇总 3 3 28 2" xfId="18128" xr:uid="{00000000-0005-0000-0000-000052A80000}"/>
    <cellStyle name="汇总 3 3 28 3" xfId="25068" xr:uid="{00000000-0005-0000-0000-000053A80000}"/>
    <cellStyle name="汇总 3 3 28 4" xfId="31484" xr:uid="{00000000-0005-0000-0000-000054A80000}"/>
    <cellStyle name="汇总 3 3 29" xfId="8321" xr:uid="{00000000-0005-0000-0000-000055A80000}"/>
    <cellStyle name="汇总 3 3 29 2" xfId="18105" xr:uid="{00000000-0005-0000-0000-000056A80000}"/>
    <cellStyle name="汇总 3 3 29 3" xfId="25045" xr:uid="{00000000-0005-0000-0000-000057A80000}"/>
    <cellStyle name="汇总 3 3 29 4" xfId="31461" xr:uid="{00000000-0005-0000-0000-000058A80000}"/>
    <cellStyle name="汇总 3 3 3" xfId="3875" xr:uid="{00000000-0005-0000-0000-000059A80000}"/>
    <cellStyle name="汇总 3 3 3 2" xfId="13764" xr:uid="{00000000-0005-0000-0000-00005AA80000}"/>
    <cellStyle name="汇总 3 3 3 2 2" xfId="37843" xr:uid="{00000000-0005-0000-0000-00005BA80000}"/>
    <cellStyle name="汇总 3 3 3 2 3" xfId="44783" xr:uid="{00000000-0005-0000-0000-00005CA80000}"/>
    <cellStyle name="汇总 3 3 3 2 4" xfId="49262" xr:uid="{00000000-0005-0000-0000-00005DA80000}"/>
    <cellStyle name="汇总 3 3 3 3" xfId="20887" xr:uid="{00000000-0005-0000-0000-00005EA80000}"/>
    <cellStyle name="汇总 3 3 3 4" xfId="27383" xr:uid="{00000000-0005-0000-0000-00005FA80000}"/>
    <cellStyle name="汇总 3 3 3 5" xfId="34100" xr:uid="{00000000-0005-0000-0000-000060A80000}"/>
    <cellStyle name="汇总 3 3 3 6" xfId="41232" xr:uid="{00000000-0005-0000-0000-000061A80000}"/>
    <cellStyle name="汇总 3 3 3 7" xfId="52982" xr:uid="{00000000-0005-0000-0000-000062A80000}"/>
    <cellStyle name="汇总 3 3 30" xfId="8305" xr:uid="{00000000-0005-0000-0000-000063A80000}"/>
    <cellStyle name="汇总 3 3 30 2" xfId="18089" xr:uid="{00000000-0005-0000-0000-000064A80000}"/>
    <cellStyle name="汇总 3 3 30 3" xfId="25030" xr:uid="{00000000-0005-0000-0000-000065A80000}"/>
    <cellStyle name="汇总 3 3 30 4" xfId="31446" xr:uid="{00000000-0005-0000-0000-000066A80000}"/>
    <cellStyle name="汇总 3 3 31" xfId="7782" xr:uid="{00000000-0005-0000-0000-000067A80000}"/>
    <cellStyle name="汇总 3 3 31 2" xfId="17567" xr:uid="{00000000-0005-0000-0000-000068A80000}"/>
    <cellStyle name="汇总 3 3 31 3" xfId="24523" xr:uid="{00000000-0005-0000-0000-000069A80000}"/>
    <cellStyle name="汇总 3 3 31 4" xfId="30949" xr:uid="{00000000-0005-0000-0000-00006AA80000}"/>
    <cellStyle name="汇总 3 3 32" xfId="11738" xr:uid="{00000000-0005-0000-0000-00006BA80000}"/>
    <cellStyle name="汇总 3 3 32 2" xfId="19197" xr:uid="{00000000-0005-0000-0000-00006CA80000}"/>
    <cellStyle name="汇总 3 3 32 3" xfId="25829" xr:uid="{00000000-0005-0000-0000-00006DA80000}"/>
    <cellStyle name="汇总 3 3 33" xfId="9472" xr:uid="{00000000-0005-0000-0000-00006EA80000}"/>
    <cellStyle name="汇总 3 3 34" xfId="13290" xr:uid="{00000000-0005-0000-0000-00006FA80000}"/>
    <cellStyle name="汇总 3 3 35" xfId="49619" xr:uid="{00000000-0005-0000-0000-000070A80000}"/>
    <cellStyle name="汇总 3 3 4" xfId="4069" xr:uid="{00000000-0005-0000-0000-000071A80000}"/>
    <cellStyle name="汇总 3 3 4 2" xfId="13956" xr:uid="{00000000-0005-0000-0000-000072A80000}"/>
    <cellStyle name="汇总 3 3 4 2 2" xfId="38212" xr:uid="{00000000-0005-0000-0000-000073A80000}"/>
    <cellStyle name="汇总 3 3 4 2 3" xfId="45133" xr:uid="{00000000-0005-0000-0000-000074A80000}"/>
    <cellStyle name="汇总 3 3 4 2 4" xfId="48762" xr:uid="{00000000-0005-0000-0000-000075A80000}"/>
    <cellStyle name="汇总 3 3 4 3" xfId="21052" xr:uid="{00000000-0005-0000-0000-000076A80000}"/>
    <cellStyle name="汇总 3 3 4 4" xfId="27543" xr:uid="{00000000-0005-0000-0000-000077A80000}"/>
    <cellStyle name="汇总 3 3 4 5" xfId="34546" xr:uid="{00000000-0005-0000-0000-000078A80000}"/>
    <cellStyle name="汇总 3 3 4 6" xfId="41587" xr:uid="{00000000-0005-0000-0000-000079A80000}"/>
    <cellStyle name="汇总 3 3 4 7" xfId="51622" xr:uid="{00000000-0005-0000-0000-00007AA80000}"/>
    <cellStyle name="汇总 3 3 5" xfId="4174" xr:uid="{00000000-0005-0000-0000-00007BA80000}"/>
    <cellStyle name="汇总 3 3 5 2" xfId="14037" xr:uid="{00000000-0005-0000-0000-00007CA80000}"/>
    <cellStyle name="汇总 3 3 5 2 2" xfId="37395" xr:uid="{00000000-0005-0000-0000-00007DA80000}"/>
    <cellStyle name="汇总 3 3 5 2 3" xfId="44340" xr:uid="{00000000-0005-0000-0000-00007EA80000}"/>
    <cellStyle name="汇总 3 3 5 2 4" xfId="54551" xr:uid="{00000000-0005-0000-0000-00007FA80000}"/>
    <cellStyle name="汇总 3 3 5 3" xfId="21104" xr:uid="{00000000-0005-0000-0000-000080A80000}"/>
    <cellStyle name="汇总 3 3 5 4" xfId="27581" xr:uid="{00000000-0005-0000-0000-000081A80000}"/>
    <cellStyle name="汇总 3 3 5 5" xfId="33651" xr:uid="{00000000-0005-0000-0000-000082A80000}"/>
    <cellStyle name="汇总 3 3 5 6" xfId="40786" xr:uid="{00000000-0005-0000-0000-000083A80000}"/>
    <cellStyle name="汇总 3 3 5 7" xfId="53920" xr:uid="{00000000-0005-0000-0000-000084A80000}"/>
    <cellStyle name="汇总 3 3 6" xfId="5056" xr:uid="{00000000-0005-0000-0000-000085A80000}"/>
    <cellStyle name="汇总 3 3 6 2" xfId="14913" xr:uid="{00000000-0005-0000-0000-000086A80000}"/>
    <cellStyle name="汇总 3 3 6 2 2" xfId="38264" xr:uid="{00000000-0005-0000-0000-000087A80000}"/>
    <cellStyle name="汇总 3 3 6 2 3" xfId="45182" xr:uid="{00000000-0005-0000-0000-000088A80000}"/>
    <cellStyle name="汇总 3 3 6 2 4" xfId="48622" xr:uid="{00000000-0005-0000-0000-000089A80000}"/>
    <cellStyle name="汇总 3 3 6 3" xfId="21958" xr:uid="{00000000-0005-0000-0000-00008AA80000}"/>
    <cellStyle name="汇总 3 3 6 4" xfId="28421" xr:uid="{00000000-0005-0000-0000-00008BA80000}"/>
    <cellStyle name="汇总 3 3 6 5" xfId="34598" xr:uid="{00000000-0005-0000-0000-00008CA80000}"/>
    <cellStyle name="汇总 3 3 6 6" xfId="41636" xr:uid="{00000000-0005-0000-0000-00008DA80000}"/>
    <cellStyle name="汇总 3 3 6 7" xfId="54503" xr:uid="{00000000-0005-0000-0000-00008EA80000}"/>
    <cellStyle name="汇总 3 3 7" xfId="5186" xr:uid="{00000000-0005-0000-0000-00008FA80000}"/>
    <cellStyle name="汇总 3 3 7 2" xfId="15043" xr:uid="{00000000-0005-0000-0000-000090A80000}"/>
    <cellStyle name="汇总 3 3 7 2 2" xfId="38334" xr:uid="{00000000-0005-0000-0000-000091A80000}"/>
    <cellStyle name="汇总 3 3 7 2 3" xfId="45252" xr:uid="{00000000-0005-0000-0000-000092A80000}"/>
    <cellStyle name="汇总 3 3 7 2 4" xfId="48977" xr:uid="{00000000-0005-0000-0000-000093A80000}"/>
    <cellStyle name="汇总 3 3 7 3" xfId="22085" xr:uid="{00000000-0005-0000-0000-000094A80000}"/>
    <cellStyle name="汇总 3 3 7 4" xfId="28548" xr:uid="{00000000-0005-0000-0000-000095A80000}"/>
    <cellStyle name="汇总 3 3 7 5" xfId="34668" xr:uid="{00000000-0005-0000-0000-000096A80000}"/>
    <cellStyle name="汇总 3 3 7 6" xfId="41706" xr:uid="{00000000-0005-0000-0000-000097A80000}"/>
    <cellStyle name="汇总 3 3 7 7" xfId="53777" xr:uid="{00000000-0005-0000-0000-000098A80000}"/>
    <cellStyle name="汇总 3 3 8" xfId="5262" xr:uid="{00000000-0005-0000-0000-000099A80000}"/>
    <cellStyle name="汇总 3 3 8 2" xfId="15119" xr:uid="{00000000-0005-0000-0000-00009AA80000}"/>
    <cellStyle name="汇总 3 3 8 2 2" xfId="37774" xr:uid="{00000000-0005-0000-0000-00009BA80000}"/>
    <cellStyle name="汇总 3 3 8 2 3" xfId="44716" xr:uid="{00000000-0005-0000-0000-00009CA80000}"/>
    <cellStyle name="汇总 3 3 8 2 4" xfId="48364" xr:uid="{00000000-0005-0000-0000-00009DA80000}"/>
    <cellStyle name="汇总 3 3 8 3" xfId="22161" xr:uid="{00000000-0005-0000-0000-00009EA80000}"/>
    <cellStyle name="汇总 3 3 8 4" xfId="28624" xr:uid="{00000000-0005-0000-0000-00009FA80000}"/>
    <cellStyle name="汇总 3 3 8 5" xfId="34032" xr:uid="{00000000-0005-0000-0000-0000A0A80000}"/>
    <cellStyle name="汇总 3 3 8 6" xfId="41165" xr:uid="{00000000-0005-0000-0000-0000A1A80000}"/>
    <cellStyle name="汇总 3 3 8 7" xfId="51203" xr:uid="{00000000-0005-0000-0000-0000A2A80000}"/>
    <cellStyle name="汇总 3 3 9" xfId="4906" xr:uid="{00000000-0005-0000-0000-0000A3A80000}"/>
    <cellStyle name="汇总 3 3 9 2" xfId="14766" xr:uid="{00000000-0005-0000-0000-0000A4A80000}"/>
    <cellStyle name="汇总 3 3 9 2 2" xfId="38415" xr:uid="{00000000-0005-0000-0000-0000A5A80000}"/>
    <cellStyle name="汇总 3 3 9 2 3" xfId="45333" xr:uid="{00000000-0005-0000-0000-0000A6A80000}"/>
    <cellStyle name="汇总 3 3 9 2 4" xfId="50416" xr:uid="{00000000-0005-0000-0000-0000A7A80000}"/>
    <cellStyle name="汇总 3 3 9 3" xfId="21814" xr:uid="{00000000-0005-0000-0000-0000A8A80000}"/>
    <cellStyle name="汇总 3 3 9 4" xfId="28279" xr:uid="{00000000-0005-0000-0000-0000A9A80000}"/>
    <cellStyle name="汇总 3 3 9 5" xfId="34749" xr:uid="{00000000-0005-0000-0000-0000AAA80000}"/>
    <cellStyle name="汇总 3 3 9 6" xfId="41787" xr:uid="{00000000-0005-0000-0000-0000ABA80000}"/>
    <cellStyle name="汇总 3 3 9 7" xfId="51005" xr:uid="{00000000-0005-0000-0000-0000ACA80000}"/>
    <cellStyle name="汇总 3 30" xfId="7323" xr:uid="{00000000-0005-0000-0000-0000ADA80000}"/>
    <cellStyle name="汇总 3 30 2" xfId="17109" xr:uid="{00000000-0005-0000-0000-0000AEA80000}"/>
    <cellStyle name="汇总 3 30 3" xfId="24071" xr:uid="{00000000-0005-0000-0000-0000AFA80000}"/>
    <cellStyle name="汇总 3 30 4" xfId="30500" xr:uid="{00000000-0005-0000-0000-0000B0A80000}"/>
    <cellStyle name="汇总 3 31" xfId="7394" xr:uid="{00000000-0005-0000-0000-0000B1A80000}"/>
    <cellStyle name="汇总 3 31 2" xfId="17180" xr:uid="{00000000-0005-0000-0000-0000B2A80000}"/>
    <cellStyle name="汇总 3 31 3" xfId="24142" xr:uid="{00000000-0005-0000-0000-0000B3A80000}"/>
    <cellStyle name="汇总 3 31 4" xfId="30570" xr:uid="{00000000-0005-0000-0000-0000B4A80000}"/>
    <cellStyle name="汇总 3 32" xfId="7326" xr:uid="{00000000-0005-0000-0000-0000B5A80000}"/>
    <cellStyle name="汇总 3 32 2" xfId="17112" xr:uid="{00000000-0005-0000-0000-0000B6A80000}"/>
    <cellStyle name="汇总 3 32 3" xfId="24074" xr:uid="{00000000-0005-0000-0000-0000B7A80000}"/>
    <cellStyle name="汇总 3 32 4" xfId="30503" xr:uid="{00000000-0005-0000-0000-0000B8A80000}"/>
    <cellStyle name="汇总 3 33" xfId="7554" xr:uid="{00000000-0005-0000-0000-0000B9A80000}"/>
    <cellStyle name="汇总 3 33 2" xfId="17339" xr:uid="{00000000-0005-0000-0000-0000BAA80000}"/>
    <cellStyle name="汇总 3 33 3" xfId="24301" xr:uid="{00000000-0005-0000-0000-0000BBA80000}"/>
    <cellStyle name="汇总 3 33 4" xfId="30729" xr:uid="{00000000-0005-0000-0000-0000BCA80000}"/>
    <cellStyle name="汇总 3 34" xfId="6041" xr:uid="{00000000-0005-0000-0000-0000BDA80000}"/>
    <cellStyle name="汇总 3 34 2" xfId="15890" xr:uid="{00000000-0005-0000-0000-0000BEA80000}"/>
    <cellStyle name="汇总 3 34 3" xfId="22911" xr:uid="{00000000-0005-0000-0000-0000BFA80000}"/>
    <cellStyle name="汇总 3 34 4" xfId="29371" xr:uid="{00000000-0005-0000-0000-0000C0A80000}"/>
    <cellStyle name="汇总 3 35" xfId="7900" xr:uid="{00000000-0005-0000-0000-0000C1A80000}"/>
    <cellStyle name="汇总 3 35 2" xfId="17684" xr:uid="{00000000-0005-0000-0000-0000C2A80000}"/>
    <cellStyle name="汇总 3 35 3" xfId="24636" xr:uid="{00000000-0005-0000-0000-0000C3A80000}"/>
    <cellStyle name="汇总 3 35 4" xfId="31059" xr:uid="{00000000-0005-0000-0000-0000C4A80000}"/>
    <cellStyle name="汇总 3 36" xfId="7765" xr:uid="{00000000-0005-0000-0000-0000C5A80000}"/>
    <cellStyle name="汇总 3 36 2" xfId="17550" xr:uid="{00000000-0005-0000-0000-0000C6A80000}"/>
    <cellStyle name="汇总 3 36 3" xfId="24507" xr:uid="{00000000-0005-0000-0000-0000C7A80000}"/>
    <cellStyle name="汇总 3 36 4" xfId="30933" xr:uid="{00000000-0005-0000-0000-0000C8A80000}"/>
    <cellStyle name="汇总 3 37" xfId="8090" xr:uid="{00000000-0005-0000-0000-0000C9A80000}"/>
    <cellStyle name="汇总 3 37 2" xfId="17874" xr:uid="{00000000-0005-0000-0000-0000CAA80000}"/>
    <cellStyle name="汇总 3 37 3" xfId="24821" xr:uid="{00000000-0005-0000-0000-0000CBA80000}"/>
    <cellStyle name="汇总 3 37 4" xfId="31241" xr:uid="{00000000-0005-0000-0000-0000CCA80000}"/>
    <cellStyle name="汇总 3 38" xfId="7939" xr:uid="{00000000-0005-0000-0000-0000CDA80000}"/>
    <cellStyle name="汇总 3 38 2" xfId="17723" xr:uid="{00000000-0005-0000-0000-0000CEA80000}"/>
    <cellStyle name="汇总 3 38 3" xfId="24673" xr:uid="{00000000-0005-0000-0000-0000CFA80000}"/>
    <cellStyle name="汇总 3 38 4" xfId="31094" xr:uid="{00000000-0005-0000-0000-0000D0A80000}"/>
    <cellStyle name="汇总 3 39" xfId="8649" xr:uid="{00000000-0005-0000-0000-0000D1A80000}"/>
    <cellStyle name="汇总 3 39 2" xfId="18433" xr:uid="{00000000-0005-0000-0000-0000D2A80000}"/>
    <cellStyle name="汇总 3 39 3" xfId="25368" xr:uid="{00000000-0005-0000-0000-0000D3A80000}"/>
    <cellStyle name="汇总 3 39 4" xfId="31781" xr:uid="{00000000-0005-0000-0000-0000D4A80000}"/>
    <cellStyle name="汇总 3 4" xfId="979" xr:uid="{00000000-0005-0000-0000-0000D5A80000}"/>
    <cellStyle name="汇总 3 4 10" xfId="5474" xr:uid="{00000000-0005-0000-0000-0000D6A80000}"/>
    <cellStyle name="汇总 3 4 10 2" xfId="15331" xr:uid="{00000000-0005-0000-0000-0000D7A80000}"/>
    <cellStyle name="汇总 3 4 10 2 2" xfId="38526" xr:uid="{00000000-0005-0000-0000-0000D8A80000}"/>
    <cellStyle name="汇总 3 4 10 2 3" xfId="45444" xr:uid="{00000000-0005-0000-0000-0000D9A80000}"/>
    <cellStyle name="汇总 3 4 10 2 4" xfId="50058" xr:uid="{00000000-0005-0000-0000-0000DAA80000}"/>
    <cellStyle name="汇总 3 4 10 3" xfId="22371" xr:uid="{00000000-0005-0000-0000-0000DBA80000}"/>
    <cellStyle name="汇总 3 4 10 4" xfId="28833" xr:uid="{00000000-0005-0000-0000-0000DCA80000}"/>
    <cellStyle name="汇总 3 4 10 5" xfId="34860" xr:uid="{00000000-0005-0000-0000-0000DDA80000}"/>
    <cellStyle name="汇总 3 4 10 6" xfId="41898" xr:uid="{00000000-0005-0000-0000-0000DEA80000}"/>
    <cellStyle name="汇总 3 4 10 7" xfId="53256" xr:uid="{00000000-0005-0000-0000-0000DFA80000}"/>
    <cellStyle name="汇总 3 4 11" xfId="6730" xr:uid="{00000000-0005-0000-0000-0000E0A80000}"/>
    <cellStyle name="汇总 3 4 11 2" xfId="16573" xr:uid="{00000000-0005-0000-0000-0000E1A80000}"/>
    <cellStyle name="汇总 3 4 11 2 2" xfId="39100" xr:uid="{00000000-0005-0000-0000-0000E2A80000}"/>
    <cellStyle name="汇总 3 4 11 2 3" xfId="46018" xr:uid="{00000000-0005-0000-0000-0000E3A80000}"/>
    <cellStyle name="汇总 3 4 11 2 4" xfId="50012" xr:uid="{00000000-0005-0000-0000-0000E4A80000}"/>
    <cellStyle name="汇总 3 4 11 3" xfId="23576" xr:uid="{00000000-0005-0000-0000-0000E5A80000}"/>
    <cellStyle name="汇总 3 4 11 4" xfId="30024" xr:uid="{00000000-0005-0000-0000-0000E6A80000}"/>
    <cellStyle name="汇总 3 4 11 5" xfId="35437" xr:uid="{00000000-0005-0000-0000-0000E7A80000}"/>
    <cellStyle name="汇总 3 4 11 6" xfId="42472" xr:uid="{00000000-0005-0000-0000-0000E8A80000}"/>
    <cellStyle name="汇总 3 4 11 7" xfId="53718" xr:uid="{00000000-0005-0000-0000-0000E9A80000}"/>
    <cellStyle name="汇总 3 4 12" xfId="6990" xr:uid="{00000000-0005-0000-0000-0000EAA80000}"/>
    <cellStyle name="汇总 3 4 12 2" xfId="16780" xr:uid="{00000000-0005-0000-0000-0000EBA80000}"/>
    <cellStyle name="汇总 3 4 12 2 2" xfId="38852" xr:uid="{00000000-0005-0000-0000-0000ECA80000}"/>
    <cellStyle name="汇总 3 4 12 2 3" xfId="45770" xr:uid="{00000000-0005-0000-0000-0000EDA80000}"/>
    <cellStyle name="汇总 3 4 12 2 4" xfId="48935" xr:uid="{00000000-0005-0000-0000-0000EEA80000}"/>
    <cellStyle name="汇总 3 4 12 3" xfId="23748" xr:uid="{00000000-0005-0000-0000-0000EFA80000}"/>
    <cellStyle name="汇总 3 4 12 4" xfId="30184" xr:uid="{00000000-0005-0000-0000-0000F0A80000}"/>
    <cellStyle name="汇总 3 4 12 5" xfId="35188" xr:uid="{00000000-0005-0000-0000-0000F1A80000}"/>
    <cellStyle name="汇总 3 4 12 6" xfId="42224" xr:uid="{00000000-0005-0000-0000-0000F2A80000}"/>
    <cellStyle name="汇总 3 4 12 7" xfId="52591" xr:uid="{00000000-0005-0000-0000-0000F3A80000}"/>
    <cellStyle name="汇总 3 4 13" xfId="5815" xr:uid="{00000000-0005-0000-0000-0000F4A80000}"/>
    <cellStyle name="汇总 3 4 13 2" xfId="15668" xr:uid="{00000000-0005-0000-0000-0000F5A80000}"/>
    <cellStyle name="汇总 3 4 13 2 2" xfId="39980" xr:uid="{00000000-0005-0000-0000-0000F6A80000}"/>
    <cellStyle name="汇总 3 4 13 2 3" xfId="46898" xr:uid="{00000000-0005-0000-0000-0000F7A80000}"/>
    <cellStyle name="汇总 3 4 13 2 4" xfId="48207" xr:uid="{00000000-0005-0000-0000-0000F8A80000}"/>
    <cellStyle name="汇总 3 4 13 3" xfId="22694" xr:uid="{00000000-0005-0000-0000-0000F9A80000}"/>
    <cellStyle name="汇总 3 4 13 4" xfId="29155" xr:uid="{00000000-0005-0000-0000-0000FAA80000}"/>
    <cellStyle name="汇总 3 4 13 5" xfId="36369" xr:uid="{00000000-0005-0000-0000-0000FBA80000}"/>
    <cellStyle name="汇总 3 4 13 6" xfId="43352" xr:uid="{00000000-0005-0000-0000-0000FCA80000}"/>
    <cellStyle name="汇总 3 4 13 7" xfId="51199" xr:uid="{00000000-0005-0000-0000-0000FDA80000}"/>
    <cellStyle name="汇总 3 4 14" xfId="6458" xr:uid="{00000000-0005-0000-0000-0000FEA80000}"/>
    <cellStyle name="汇总 3 4 14 2" xfId="16302" xr:uid="{00000000-0005-0000-0000-0000FFA80000}"/>
    <cellStyle name="汇总 3 4 14 2 2" xfId="40096" xr:uid="{00000000-0005-0000-0000-000000A90000}"/>
    <cellStyle name="汇总 3 4 14 2 3" xfId="47014" xr:uid="{00000000-0005-0000-0000-000001A90000}"/>
    <cellStyle name="汇总 3 4 14 2 4" xfId="48440" xr:uid="{00000000-0005-0000-0000-000002A90000}"/>
    <cellStyle name="汇总 3 4 14 3" xfId="23310" xr:uid="{00000000-0005-0000-0000-000003A90000}"/>
    <cellStyle name="汇总 3 4 14 4" xfId="29761" xr:uid="{00000000-0005-0000-0000-000004A90000}"/>
    <cellStyle name="汇总 3 4 14 5" xfId="36511" xr:uid="{00000000-0005-0000-0000-000005A90000}"/>
    <cellStyle name="汇总 3 4 14 6" xfId="43468" xr:uid="{00000000-0005-0000-0000-000006A90000}"/>
    <cellStyle name="汇总 3 4 14 7" xfId="52421" xr:uid="{00000000-0005-0000-0000-000007A90000}"/>
    <cellStyle name="汇总 3 4 15" xfId="6132" xr:uid="{00000000-0005-0000-0000-000008A90000}"/>
    <cellStyle name="汇总 3 4 15 2" xfId="15980" xr:uid="{00000000-0005-0000-0000-000009A90000}"/>
    <cellStyle name="汇总 3 4 15 2 2" xfId="39320" xr:uid="{00000000-0005-0000-0000-00000AA90000}"/>
    <cellStyle name="汇总 3 4 15 2 3" xfId="46238" xr:uid="{00000000-0005-0000-0000-00000BA90000}"/>
    <cellStyle name="汇总 3 4 15 2 4" xfId="48487" xr:uid="{00000000-0005-0000-0000-00000CA90000}"/>
    <cellStyle name="汇总 3 4 15 3" xfId="22996" xr:uid="{00000000-0005-0000-0000-00000DA90000}"/>
    <cellStyle name="汇总 3 4 15 4" xfId="29454" xr:uid="{00000000-0005-0000-0000-00000EA90000}"/>
    <cellStyle name="汇总 3 4 15 5" xfId="35686" xr:uid="{00000000-0005-0000-0000-00000FA90000}"/>
    <cellStyle name="汇总 3 4 15 6" xfId="42692" xr:uid="{00000000-0005-0000-0000-000010A90000}"/>
    <cellStyle name="汇总 3 4 15 7" xfId="53097" xr:uid="{00000000-0005-0000-0000-000011A90000}"/>
    <cellStyle name="汇总 3 4 16" xfId="7357" xr:uid="{00000000-0005-0000-0000-000012A90000}"/>
    <cellStyle name="汇总 3 4 16 2" xfId="17143" xr:uid="{00000000-0005-0000-0000-000013A90000}"/>
    <cellStyle name="汇总 3 4 16 2 2" xfId="39228" xr:uid="{00000000-0005-0000-0000-000014A90000}"/>
    <cellStyle name="汇总 3 4 16 2 3" xfId="46146" xr:uid="{00000000-0005-0000-0000-000015A90000}"/>
    <cellStyle name="汇总 3 4 16 2 4" xfId="47793" xr:uid="{00000000-0005-0000-0000-000016A90000}"/>
    <cellStyle name="汇总 3 4 16 3" xfId="24105" xr:uid="{00000000-0005-0000-0000-000017A90000}"/>
    <cellStyle name="汇总 3 4 16 4" xfId="30534" xr:uid="{00000000-0005-0000-0000-000018A90000}"/>
    <cellStyle name="汇总 3 4 16 5" xfId="35592" xr:uid="{00000000-0005-0000-0000-000019A90000}"/>
    <cellStyle name="汇总 3 4 16 6" xfId="42600" xr:uid="{00000000-0005-0000-0000-00001AA90000}"/>
    <cellStyle name="汇总 3 4 16 7" xfId="51909" xr:uid="{00000000-0005-0000-0000-00001BA90000}"/>
    <cellStyle name="汇总 3 4 17" xfId="6216" xr:uid="{00000000-0005-0000-0000-00001CA90000}"/>
    <cellStyle name="汇总 3 4 17 2" xfId="16064" xr:uid="{00000000-0005-0000-0000-00001DA90000}"/>
    <cellStyle name="汇总 3 4 17 2 2" xfId="39591" xr:uid="{00000000-0005-0000-0000-00001EA90000}"/>
    <cellStyle name="汇总 3 4 17 2 3" xfId="46509" xr:uid="{00000000-0005-0000-0000-00001FA90000}"/>
    <cellStyle name="汇总 3 4 17 2 4" xfId="49082" xr:uid="{00000000-0005-0000-0000-000020A90000}"/>
    <cellStyle name="汇总 3 4 17 3" xfId="23077" xr:uid="{00000000-0005-0000-0000-000021A90000}"/>
    <cellStyle name="汇总 3 4 17 4" xfId="29534" xr:uid="{00000000-0005-0000-0000-000022A90000}"/>
    <cellStyle name="汇总 3 4 17 5" xfId="35964" xr:uid="{00000000-0005-0000-0000-000023A90000}"/>
    <cellStyle name="汇总 3 4 17 6" xfId="42963" xr:uid="{00000000-0005-0000-0000-000024A90000}"/>
    <cellStyle name="汇总 3 4 17 7" xfId="54389" xr:uid="{00000000-0005-0000-0000-000025A90000}"/>
    <cellStyle name="汇总 3 4 18" xfId="7424" xr:uid="{00000000-0005-0000-0000-000026A90000}"/>
    <cellStyle name="汇总 3 4 18 2" xfId="17210" xr:uid="{00000000-0005-0000-0000-000027A90000}"/>
    <cellStyle name="汇总 3 4 18 2 2" xfId="39728" xr:uid="{00000000-0005-0000-0000-000028A90000}"/>
    <cellStyle name="汇总 3 4 18 2 3" xfId="46646" xr:uid="{00000000-0005-0000-0000-000029A90000}"/>
    <cellStyle name="汇总 3 4 18 2 4" xfId="49507" xr:uid="{00000000-0005-0000-0000-00002AA90000}"/>
    <cellStyle name="汇总 3 4 18 3" xfId="24172" xr:uid="{00000000-0005-0000-0000-00002BA90000}"/>
    <cellStyle name="汇总 3 4 18 4" xfId="30600" xr:uid="{00000000-0005-0000-0000-00002CA90000}"/>
    <cellStyle name="汇总 3 4 18 5" xfId="36105" xr:uid="{00000000-0005-0000-0000-00002DA90000}"/>
    <cellStyle name="汇总 3 4 18 6" xfId="43100" xr:uid="{00000000-0005-0000-0000-00002EA90000}"/>
    <cellStyle name="汇总 3 4 18 7" xfId="52729" xr:uid="{00000000-0005-0000-0000-00002FA90000}"/>
    <cellStyle name="汇总 3 4 19" xfId="6180" xr:uid="{00000000-0005-0000-0000-000030A90000}"/>
    <cellStyle name="汇总 3 4 19 2" xfId="16028" xr:uid="{00000000-0005-0000-0000-000031A90000}"/>
    <cellStyle name="汇总 3 4 19 2 2" xfId="39516" xr:uid="{00000000-0005-0000-0000-000032A90000}"/>
    <cellStyle name="汇总 3 4 19 2 3" xfId="46434" xr:uid="{00000000-0005-0000-0000-000033A90000}"/>
    <cellStyle name="汇总 3 4 19 2 4" xfId="48577" xr:uid="{00000000-0005-0000-0000-000034A90000}"/>
    <cellStyle name="汇总 3 4 19 3" xfId="23043" xr:uid="{00000000-0005-0000-0000-000035A90000}"/>
    <cellStyle name="汇总 3 4 19 4" xfId="29501" xr:uid="{00000000-0005-0000-0000-000036A90000}"/>
    <cellStyle name="汇总 3 4 19 5" xfId="35886" xr:uid="{00000000-0005-0000-0000-000037A90000}"/>
    <cellStyle name="汇总 3 4 19 6" xfId="42888" xr:uid="{00000000-0005-0000-0000-000038A90000}"/>
    <cellStyle name="汇总 3 4 19 7" xfId="53477" xr:uid="{00000000-0005-0000-0000-000039A90000}"/>
    <cellStyle name="汇总 3 4 2" xfId="2752" xr:uid="{00000000-0005-0000-0000-00003AA90000}"/>
    <cellStyle name="汇总 3 4 2 2" xfId="12980" xr:uid="{00000000-0005-0000-0000-00003BA90000}"/>
    <cellStyle name="汇总 3 4 2 2 2" xfId="20377" xr:uid="{00000000-0005-0000-0000-00003CA90000}"/>
    <cellStyle name="汇总 3 4 2 2 3" xfId="26984" xr:uid="{00000000-0005-0000-0000-00003DA90000}"/>
    <cellStyle name="汇总 3 4 2 2 4" xfId="38060" xr:uid="{00000000-0005-0000-0000-00003EA90000}"/>
    <cellStyle name="汇总 3 4 2 2 5" xfId="44987" xr:uid="{00000000-0005-0000-0000-00003FA90000}"/>
    <cellStyle name="汇总 3 4 2 2 6" xfId="48123" xr:uid="{00000000-0005-0000-0000-000040A90000}"/>
    <cellStyle name="汇总 3 4 2 3" xfId="10685" xr:uid="{00000000-0005-0000-0000-000041A90000}"/>
    <cellStyle name="汇总 3 4 2 4" xfId="13057" xr:uid="{00000000-0005-0000-0000-000042A90000}"/>
    <cellStyle name="汇总 3 4 2 5" xfId="23069" xr:uid="{00000000-0005-0000-0000-000043A90000}"/>
    <cellStyle name="汇总 3 4 2 6" xfId="34395" xr:uid="{00000000-0005-0000-0000-000044A90000}"/>
    <cellStyle name="汇总 3 4 2 7" xfId="41441" xr:uid="{00000000-0005-0000-0000-000045A90000}"/>
    <cellStyle name="汇总 3 4 2 8" xfId="51873" xr:uid="{00000000-0005-0000-0000-000046A90000}"/>
    <cellStyle name="汇总 3 4 20" xfId="5613" xr:uid="{00000000-0005-0000-0000-000047A90000}"/>
    <cellStyle name="汇总 3 4 20 2" xfId="15468" xr:uid="{00000000-0005-0000-0000-000048A90000}"/>
    <cellStyle name="汇总 3 4 20 2 2" xfId="39526" xr:uid="{00000000-0005-0000-0000-000049A90000}"/>
    <cellStyle name="汇总 3 4 20 2 3" xfId="46444" xr:uid="{00000000-0005-0000-0000-00004AA90000}"/>
    <cellStyle name="汇总 3 4 20 2 4" xfId="50766" xr:uid="{00000000-0005-0000-0000-00004BA90000}"/>
    <cellStyle name="汇总 3 4 20 3" xfId="22500" xr:uid="{00000000-0005-0000-0000-00004CA90000}"/>
    <cellStyle name="汇总 3 4 20 4" xfId="28961" xr:uid="{00000000-0005-0000-0000-00004DA90000}"/>
    <cellStyle name="汇总 3 4 20 5" xfId="35897" xr:uid="{00000000-0005-0000-0000-00004EA90000}"/>
    <cellStyle name="汇总 3 4 20 6" xfId="42898" xr:uid="{00000000-0005-0000-0000-00004FA90000}"/>
    <cellStyle name="汇总 3 4 20 7" xfId="52960" xr:uid="{00000000-0005-0000-0000-000050A90000}"/>
    <cellStyle name="汇总 3 4 21" xfId="7638" xr:uid="{00000000-0005-0000-0000-000051A90000}"/>
    <cellStyle name="汇总 3 4 21 2" xfId="17423" xr:uid="{00000000-0005-0000-0000-000052A90000}"/>
    <cellStyle name="汇总 3 4 21 2 2" xfId="40551" xr:uid="{00000000-0005-0000-0000-000053A90000}"/>
    <cellStyle name="汇总 3 4 21 2 3" xfId="47469" xr:uid="{00000000-0005-0000-0000-000054A90000}"/>
    <cellStyle name="汇总 3 4 21 2 4" xfId="47524" xr:uid="{00000000-0005-0000-0000-000055A90000}"/>
    <cellStyle name="汇总 3 4 21 3" xfId="24383" xr:uid="{00000000-0005-0000-0000-000056A90000}"/>
    <cellStyle name="汇总 3 4 21 4" xfId="30811" xr:uid="{00000000-0005-0000-0000-000057A90000}"/>
    <cellStyle name="汇总 3 4 21 5" xfId="36967" xr:uid="{00000000-0005-0000-0000-000058A90000}"/>
    <cellStyle name="汇总 3 4 21 6" xfId="43923" xr:uid="{00000000-0005-0000-0000-000059A90000}"/>
    <cellStyle name="汇总 3 4 21 7" xfId="53636" xr:uid="{00000000-0005-0000-0000-00005AA90000}"/>
    <cellStyle name="汇总 3 4 22" xfId="8560" xr:uid="{00000000-0005-0000-0000-00005BA90000}"/>
    <cellStyle name="汇总 3 4 22 2" xfId="18344" xr:uid="{00000000-0005-0000-0000-00005CA90000}"/>
    <cellStyle name="汇总 3 4 22 3" xfId="25280" xr:uid="{00000000-0005-0000-0000-00005DA90000}"/>
    <cellStyle name="汇总 3 4 22 4" xfId="31693" xr:uid="{00000000-0005-0000-0000-00005EA90000}"/>
    <cellStyle name="汇总 3 4 22 5" xfId="37221" xr:uid="{00000000-0005-0000-0000-00005FA90000}"/>
    <cellStyle name="汇总 3 4 22 6" xfId="44167" xr:uid="{00000000-0005-0000-0000-000060A90000}"/>
    <cellStyle name="汇总 3 4 22 7" xfId="50553" xr:uid="{00000000-0005-0000-0000-000061A90000}"/>
    <cellStyle name="汇总 3 4 23" xfId="7668" xr:uid="{00000000-0005-0000-0000-000062A90000}"/>
    <cellStyle name="汇总 3 4 23 2" xfId="17453" xr:uid="{00000000-0005-0000-0000-000063A90000}"/>
    <cellStyle name="汇总 3 4 23 3" xfId="24410" xr:uid="{00000000-0005-0000-0000-000064A90000}"/>
    <cellStyle name="汇总 3 4 23 4" xfId="30836" xr:uid="{00000000-0005-0000-0000-000065A90000}"/>
    <cellStyle name="汇总 3 4 24" xfId="8286" xr:uid="{00000000-0005-0000-0000-000066A90000}"/>
    <cellStyle name="汇总 3 4 24 2" xfId="18070" xr:uid="{00000000-0005-0000-0000-000067A90000}"/>
    <cellStyle name="汇总 3 4 24 3" xfId="25013" xr:uid="{00000000-0005-0000-0000-000068A90000}"/>
    <cellStyle name="汇总 3 4 24 4" xfId="31429" xr:uid="{00000000-0005-0000-0000-000069A90000}"/>
    <cellStyle name="汇总 3 4 25" xfId="8650" xr:uid="{00000000-0005-0000-0000-00006AA90000}"/>
    <cellStyle name="汇总 3 4 25 2" xfId="18434" xr:uid="{00000000-0005-0000-0000-00006BA90000}"/>
    <cellStyle name="汇总 3 4 25 3" xfId="25369" xr:uid="{00000000-0005-0000-0000-00006CA90000}"/>
    <cellStyle name="汇总 3 4 25 4" xfId="31782" xr:uid="{00000000-0005-0000-0000-00006DA90000}"/>
    <cellStyle name="汇总 3 4 26" xfId="8701" xr:uid="{00000000-0005-0000-0000-00006EA90000}"/>
    <cellStyle name="汇总 3 4 26 2" xfId="18485" xr:uid="{00000000-0005-0000-0000-00006FA90000}"/>
    <cellStyle name="汇总 3 4 26 3" xfId="25420" xr:uid="{00000000-0005-0000-0000-000070A90000}"/>
    <cellStyle name="汇总 3 4 26 4" xfId="31832" xr:uid="{00000000-0005-0000-0000-000071A90000}"/>
    <cellStyle name="汇总 3 4 27" xfId="8406" xr:uid="{00000000-0005-0000-0000-000072A90000}"/>
    <cellStyle name="汇总 3 4 27 2" xfId="18190" xr:uid="{00000000-0005-0000-0000-000073A90000}"/>
    <cellStyle name="汇总 3 4 27 3" xfId="25127" xr:uid="{00000000-0005-0000-0000-000074A90000}"/>
    <cellStyle name="汇总 3 4 27 4" xfId="31541" xr:uid="{00000000-0005-0000-0000-000075A90000}"/>
    <cellStyle name="汇总 3 4 28" xfId="8878" xr:uid="{00000000-0005-0000-0000-000076A90000}"/>
    <cellStyle name="汇总 3 4 28 2" xfId="18661" xr:uid="{00000000-0005-0000-0000-000077A90000}"/>
    <cellStyle name="汇总 3 4 28 3" xfId="25587" xr:uid="{00000000-0005-0000-0000-000078A90000}"/>
    <cellStyle name="汇总 3 4 28 4" xfId="31997" xr:uid="{00000000-0005-0000-0000-000079A90000}"/>
    <cellStyle name="汇总 3 4 29" xfId="11858" xr:uid="{00000000-0005-0000-0000-00007AA90000}"/>
    <cellStyle name="汇总 3 4 29 2" xfId="19317" xr:uid="{00000000-0005-0000-0000-00007BA90000}"/>
    <cellStyle name="汇总 3 4 29 3" xfId="25949" xr:uid="{00000000-0005-0000-0000-00007CA90000}"/>
    <cellStyle name="汇总 3 4 3" xfId="3926" xr:uid="{00000000-0005-0000-0000-00007DA90000}"/>
    <cellStyle name="汇总 3 4 3 2" xfId="13813" xr:uid="{00000000-0005-0000-0000-00007EA90000}"/>
    <cellStyle name="汇总 3 4 3 2 2" xfId="38171" xr:uid="{00000000-0005-0000-0000-00007FA90000}"/>
    <cellStyle name="汇总 3 4 3 2 3" xfId="45095" xr:uid="{00000000-0005-0000-0000-000080A90000}"/>
    <cellStyle name="汇总 3 4 3 2 4" xfId="48831" xr:uid="{00000000-0005-0000-0000-000081A90000}"/>
    <cellStyle name="汇总 3 4 3 3" xfId="20920" xr:uid="{00000000-0005-0000-0000-000082A90000}"/>
    <cellStyle name="汇总 3 4 3 4" xfId="27416" xr:uid="{00000000-0005-0000-0000-000083A90000}"/>
    <cellStyle name="汇总 3 4 3 5" xfId="34505" xr:uid="{00000000-0005-0000-0000-000084A90000}"/>
    <cellStyle name="汇总 3 4 3 6" xfId="41549" xr:uid="{00000000-0005-0000-0000-000085A90000}"/>
    <cellStyle name="汇总 3 4 3 7" xfId="51832" xr:uid="{00000000-0005-0000-0000-000086A90000}"/>
    <cellStyle name="汇总 3 4 30" xfId="9679" xr:uid="{00000000-0005-0000-0000-000087A90000}"/>
    <cellStyle name="汇总 3 4 31" xfId="9498" xr:uid="{00000000-0005-0000-0000-000088A90000}"/>
    <cellStyle name="汇总 3 4 32" xfId="32268" xr:uid="{00000000-0005-0000-0000-000089A90000}"/>
    <cellStyle name="汇总 3 4 33" xfId="32096" xr:uid="{00000000-0005-0000-0000-00008AA90000}"/>
    <cellStyle name="汇总 3 4 34" xfId="48675" xr:uid="{00000000-0005-0000-0000-00008BA90000}"/>
    <cellStyle name="汇总 3 4 4" xfId="4103" xr:uid="{00000000-0005-0000-0000-00008CA90000}"/>
    <cellStyle name="汇总 3 4 4 2" xfId="13990" xr:uid="{00000000-0005-0000-0000-00008DA90000}"/>
    <cellStyle name="汇总 3 4 4 2 2" xfId="37768" xr:uid="{00000000-0005-0000-0000-00008EA90000}"/>
    <cellStyle name="汇总 3 4 4 2 3" xfId="44710" xr:uid="{00000000-0005-0000-0000-00008FA90000}"/>
    <cellStyle name="汇总 3 4 4 2 4" xfId="48406" xr:uid="{00000000-0005-0000-0000-000090A90000}"/>
    <cellStyle name="汇总 3 4 4 3" xfId="21086" xr:uid="{00000000-0005-0000-0000-000091A90000}"/>
    <cellStyle name="汇总 3 4 4 4" xfId="27577" xr:uid="{00000000-0005-0000-0000-000092A90000}"/>
    <cellStyle name="汇总 3 4 4 5" xfId="34026" xr:uid="{00000000-0005-0000-0000-000093A90000}"/>
    <cellStyle name="汇总 3 4 4 6" xfId="41159" xr:uid="{00000000-0005-0000-0000-000094A90000}"/>
    <cellStyle name="汇总 3 4 4 7" xfId="52104" xr:uid="{00000000-0005-0000-0000-000095A90000}"/>
    <cellStyle name="汇总 3 4 5" xfId="5096" xr:uid="{00000000-0005-0000-0000-000096A90000}"/>
    <cellStyle name="汇总 3 4 5 2" xfId="14953" xr:uid="{00000000-0005-0000-0000-000097A90000}"/>
    <cellStyle name="汇总 3 4 5 2 2" xfId="37325" xr:uid="{00000000-0005-0000-0000-000098A90000}"/>
    <cellStyle name="汇总 3 4 5 2 3" xfId="44271" xr:uid="{00000000-0005-0000-0000-000099A90000}"/>
    <cellStyle name="汇总 3 4 5 2 4" xfId="53310" xr:uid="{00000000-0005-0000-0000-00009AA90000}"/>
    <cellStyle name="汇总 3 4 5 3" xfId="21998" xr:uid="{00000000-0005-0000-0000-00009BA90000}"/>
    <cellStyle name="汇总 3 4 5 4" xfId="28461" xr:uid="{00000000-0005-0000-0000-00009CA90000}"/>
    <cellStyle name="汇总 3 4 5 5" xfId="33577" xr:uid="{00000000-0005-0000-0000-00009DA90000}"/>
    <cellStyle name="汇总 3 4 5 6" xfId="40713" xr:uid="{00000000-0005-0000-0000-00009EA90000}"/>
    <cellStyle name="汇总 3 4 5 7" xfId="51000" xr:uid="{00000000-0005-0000-0000-00009FA90000}"/>
    <cellStyle name="汇总 3 4 6" xfId="5226" xr:uid="{00000000-0005-0000-0000-0000A0A90000}"/>
    <cellStyle name="汇总 3 4 6 2" xfId="15083" xr:uid="{00000000-0005-0000-0000-0000A1A90000}"/>
    <cellStyle name="汇总 3 4 6 2 2" xfId="38315" xr:uid="{00000000-0005-0000-0000-0000A2A90000}"/>
    <cellStyle name="汇总 3 4 6 2 3" xfId="45233" xr:uid="{00000000-0005-0000-0000-0000A3A90000}"/>
    <cellStyle name="汇总 3 4 6 2 4" xfId="49689" xr:uid="{00000000-0005-0000-0000-0000A4A90000}"/>
    <cellStyle name="汇总 3 4 6 3" xfId="22125" xr:uid="{00000000-0005-0000-0000-0000A5A90000}"/>
    <cellStyle name="汇总 3 4 6 4" xfId="28588" xr:uid="{00000000-0005-0000-0000-0000A6A90000}"/>
    <cellStyle name="汇总 3 4 6 5" xfId="34649" xr:uid="{00000000-0005-0000-0000-0000A7A90000}"/>
    <cellStyle name="汇总 3 4 6 6" xfId="41687" xr:uid="{00000000-0005-0000-0000-0000A8A90000}"/>
    <cellStyle name="汇总 3 4 6 7" xfId="52613" xr:uid="{00000000-0005-0000-0000-0000A9A90000}"/>
    <cellStyle name="汇总 3 4 7" xfId="4281" xr:uid="{00000000-0005-0000-0000-0000AAA90000}"/>
    <cellStyle name="汇总 3 4 7 2" xfId="14144" xr:uid="{00000000-0005-0000-0000-0000ABA90000}"/>
    <cellStyle name="汇总 3 4 7 2 2" xfId="37715" xr:uid="{00000000-0005-0000-0000-0000ACA90000}"/>
    <cellStyle name="汇总 3 4 7 2 3" xfId="44659" xr:uid="{00000000-0005-0000-0000-0000ADA90000}"/>
    <cellStyle name="汇总 3 4 7 2 4" xfId="49117" xr:uid="{00000000-0005-0000-0000-0000AEA90000}"/>
    <cellStyle name="汇总 3 4 7 3" xfId="21206" xr:uid="{00000000-0005-0000-0000-0000AFA90000}"/>
    <cellStyle name="汇总 3 4 7 4" xfId="27680" xr:uid="{00000000-0005-0000-0000-0000B0A90000}"/>
    <cellStyle name="汇总 3 4 7 5" xfId="33974" xr:uid="{00000000-0005-0000-0000-0000B1A90000}"/>
    <cellStyle name="汇总 3 4 7 6" xfId="41108" xr:uid="{00000000-0005-0000-0000-0000B2A90000}"/>
    <cellStyle name="汇总 3 4 7 7" xfId="53613" xr:uid="{00000000-0005-0000-0000-0000B3A90000}"/>
    <cellStyle name="汇总 3 4 8" xfId="4617" xr:uid="{00000000-0005-0000-0000-0000B4A90000}"/>
    <cellStyle name="汇总 3 4 8 2" xfId="14479" xr:uid="{00000000-0005-0000-0000-0000B5A90000}"/>
    <cellStyle name="汇总 3 4 8 2 2" xfId="38448" xr:uid="{00000000-0005-0000-0000-0000B6A90000}"/>
    <cellStyle name="汇总 3 4 8 2 3" xfId="45366" xr:uid="{00000000-0005-0000-0000-0000B7A90000}"/>
    <cellStyle name="汇总 3 4 8 2 4" xfId="49964" xr:uid="{00000000-0005-0000-0000-0000B8A90000}"/>
    <cellStyle name="汇总 3 4 8 3" xfId="21531" xr:uid="{00000000-0005-0000-0000-0000B9A90000}"/>
    <cellStyle name="汇总 3 4 8 4" xfId="28002" xr:uid="{00000000-0005-0000-0000-0000BAA90000}"/>
    <cellStyle name="汇总 3 4 8 5" xfId="34782" xr:uid="{00000000-0005-0000-0000-0000BBA90000}"/>
    <cellStyle name="汇总 3 4 8 6" xfId="41820" xr:uid="{00000000-0005-0000-0000-0000BCA90000}"/>
    <cellStyle name="汇总 3 4 8 7" xfId="51603" xr:uid="{00000000-0005-0000-0000-0000BDA90000}"/>
    <cellStyle name="汇总 3 4 9" xfId="4800" xr:uid="{00000000-0005-0000-0000-0000BEA90000}"/>
    <cellStyle name="汇总 3 4 9 2" xfId="14662" xr:uid="{00000000-0005-0000-0000-0000BFA90000}"/>
    <cellStyle name="汇总 3 4 9 2 2" xfId="38523" xr:uid="{00000000-0005-0000-0000-0000C0A90000}"/>
    <cellStyle name="汇总 3 4 9 2 3" xfId="45441" xr:uid="{00000000-0005-0000-0000-0000C1A90000}"/>
    <cellStyle name="汇总 3 4 9 2 4" xfId="49881" xr:uid="{00000000-0005-0000-0000-0000C2A90000}"/>
    <cellStyle name="汇总 3 4 9 3" xfId="21711" xr:uid="{00000000-0005-0000-0000-0000C3A90000}"/>
    <cellStyle name="汇总 3 4 9 4" xfId="28179" xr:uid="{00000000-0005-0000-0000-0000C4A90000}"/>
    <cellStyle name="汇总 3 4 9 5" xfId="34857" xr:uid="{00000000-0005-0000-0000-0000C5A90000}"/>
    <cellStyle name="汇总 3 4 9 6" xfId="41895" xr:uid="{00000000-0005-0000-0000-0000C6A90000}"/>
    <cellStyle name="汇总 3 4 9 7" xfId="53076" xr:uid="{00000000-0005-0000-0000-0000C7A90000}"/>
    <cellStyle name="汇总 3 40" xfId="8126" xr:uid="{00000000-0005-0000-0000-0000C8A90000}"/>
    <cellStyle name="汇总 3 40 2" xfId="17910" xr:uid="{00000000-0005-0000-0000-0000C9A90000}"/>
    <cellStyle name="汇总 3 40 3" xfId="24856" xr:uid="{00000000-0005-0000-0000-0000CAA90000}"/>
    <cellStyle name="汇总 3 40 4" xfId="31276" xr:uid="{00000000-0005-0000-0000-0000CBA90000}"/>
    <cellStyle name="汇总 3 41" xfId="8515" xr:uid="{00000000-0005-0000-0000-0000CCA90000}"/>
    <cellStyle name="汇总 3 41 2" xfId="18299" xr:uid="{00000000-0005-0000-0000-0000CDA90000}"/>
    <cellStyle name="汇总 3 41 3" xfId="25235" xr:uid="{00000000-0005-0000-0000-0000CEA90000}"/>
    <cellStyle name="汇总 3 41 4" xfId="31648" xr:uid="{00000000-0005-0000-0000-0000CFA90000}"/>
    <cellStyle name="汇总 3 42" xfId="11626" xr:uid="{00000000-0005-0000-0000-0000D0A90000}"/>
    <cellStyle name="汇总 3 42 2" xfId="19085" xr:uid="{00000000-0005-0000-0000-0000D1A90000}"/>
    <cellStyle name="汇总 3 42 3" xfId="25717" xr:uid="{00000000-0005-0000-0000-0000D2A90000}"/>
    <cellStyle name="汇总 3 43" xfId="9347" xr:uid="{00000000-0005-0000-0000-0000D3A90000}"/>
    <cellStyle name="汇总 3 44" xfId="16619" xr:uid="{00000000-0005-0000-0000-0000D4A90000}"/>
    <cellStyle name="汇总 3 45" xfId="53912" xr:uid="{00000000-0005-0000-0000-0000D5A90000}"/>
    <cellStyle name="汇总 3 5" xfId="1266" xr:uid="{00000000-0005-0000-0000-0000D6A90000}"/>
    <cellStyle name="汇总 3 5 10" xfId="7587" xr:uid="{00000000-0005-0000-0000-0000D7A90000}"/>
    <cellStyle name="汇总 3 5 10 2" xfId="17372" xr:uid="{00000000-0005-0000-0000-0000D8A90000}"/>
    <cellStyle name="汇总 3 5 10 2 2" xfId="40563" xr:uid="{00000000-0005-0000-0000-0000D9A90000}"/>
    <cellStyle name="汇总 3 5 10 2 3" xfId="47481" xr:uid="{00000000-0005-0000-0000-0000DAA90000}"/>
    <cellStyle name="汇总 3 5 10 2 4" xfId="47512" xr:uid="{00000000-0005-0000-0000-0000DBA90000}"/>
    <cellStyle name="汇总 3 5 10 3" xfId="24332" xr:uid="{00000000-0005-0000-0000-0000DCA90000}"/>
    <cellStyle name="汇总 3 5 10 4" xfId="30760" xr:uid="{00000000-0005-0000-0000-0000DDA90000}"/>
    <cellStyle name="汇总 3 5 10 5" xfId="36979" xr:uid="{00000000-0005-0000-0000-0000DEA90000}"/>
    <cellStyle name="汇总 3 5 10 6" xfId="43935" xr:uid="{00000000-0005-0000-0000-0000DFA90000}"/>
    <cellStyle name="汇总 3 5 10 7" xfId="51690" xr:uid="{00000000-0005-0000-0000-0000E0A90000}"/>
    <cellStyle name="汇总 3 5 11" xfId="7604" xr:uid="{00000000-0005-0000-0000-0000E1A90000}"/>
    <cellStyle name="汇总 3 5 11 2" xfId="17389" xr:uid="{00000000-0005-0000-0000-0000E2A90000}"/>
    <cellStyle name="汇总 3 5 11 3" xfId="24349" xr:uid="{00000000-0005-0000-0000-0000E3A90000}"/>
    <cellStyle name="汇总 3 5 11 4" xfId="30777" xr:uid="{00000000-0005-0000-0000-0000E4A90000}"/>
    <cellStyle name="汇总 3 5 11 5" xfId="33645" xr:uid="{00000000-0005-0000-0000-0000E5A90000}"/>
    <cellStyle name="汇总 3 5 11 6" xfId="40780" xr:uid="{00000000-0005-0000-0000-0000E6A90000}"/>
    <cellStyle name="汇总 3 5 11 7" xfId="54094" xr:uid="{00000000-0005-0000-0000-0000E7A90000}"/>
    <cellStyle name="汇总 3 5 12" xfId="7650" xr:uid="{00000000-0005-0000-0000-0000E8A90000}"/>
    <cellStyle name="汇总 3 5 12 2" xfId="17435" xr:uid="{00000000-0005-0000-0000-0000E9A90000}"/>
    <cellStyle name="汇总 3 5 12 3" xfId="24395" xr:uid="{00000000-0005-0000-0000-0000EAA90000}"/>
    <cellStyle name="汇总 3 5 12 4" xfId="30823" xr:uid="{00000000-0005-0000-0000-0000EBA90000}"/>
    <cellStyle name="汇总 3 5 12 5" xfId="37233" xr:uid="{00000000-0005-0000-0000-0000ECA90000}"/>
    <cellStyle name="汇总 3 5 12 6" xfId="44179" xr:uid="{00000000-0005-0000-0000-0000EDA90000}"/>
    <cellStyle name="汇总 3 5 12 7" xfId="53953" xr:uid="{00000000-0005-0000-0000-0000EEA90000}"/>
    <cellStyle name="汇总 3 5 13" xfId="8633" xr:uid="{00000000-0005-0000-0000-0000EFA90000}"/>
    <cellStyle name="汇总 3 5 13 2" xfId="18417" xr:uid="{00000000-0005-0000-0000-0000F0A90000}"/>
    <cellStyle name="汇总 3 5 13 3" xfId="25352" xr:uid="{00000000-0005-0000-0000-0000F1A90000}"/>
    <cellStyle name="汇总 3 5 13 4" xfId="31765" xr:uid="{00000000-0005-0000-0000-0000F2A90000}"/>
    <cellStyle name="汇总 3 5 14" xfId="8695" xr:uid="{00000000-0005-0000-0000-0000F3A90000}"/>
    <cellStyle name="汇总 3 5 14 2" xfId="18479" xr:uid="{00000000-0005-0000-0000-0000F4A90000}"/>
    <cellStyle name="汇总 3 5 14 3" xfId="25414" xr:uid="{00000000-0005-0000-0000-0000F5A90000}"/>
    <cellStyle name="汇总 3 5 14 4" xfId="31826" xr:uid="{00000000-0005-0000-0000-0000F6A90000}"/>
    <cellStyle name="汇总 3 5 15" xfId="8751" xr:uid="{00000000-0005-0000-0000-0000F7A90000}"/>
    <cellStyle name="汇总 3 5 15 2" xfId="18535" xr:uid="{00000000-0005-0000-0000-0000F8A90000}"/>
    <cellStyle name="汇总 3 5 15 3" xfId="25467" xr:uid="{00000000-0005-0000-0000-0000F9A90000}"/>
    <cellStyle name="汇总 3 5 15 4" xfId="31879" xr:uid="{00000000-0005-0000-0000-0000FAA90000}"/>
    <cellStyle name="汇总 3 5 16" xfId="8684" xr:uid="{00000000-0005-0000-0000-0000FBA90000}"/>
    <cellStyle name="汇总 3 5 16 2" xfId="18468" xr:uid="{00000000-0005-0000-0000-0000FCA90000}"/>
    <cellStyle name="汇总 3 5 16 3" xfId="25403" xr:uid="{00000000-0005-0000-0000-0000FDA90000}"/>
    <cellStyle name="汇总 3 5 16 4" xfId="31816" xr:uid="{00000000-0005-0000-0000-0000FEA90000}"/>
    <cellStyle name="汇总 3 5 17" xfId="8829" xr:uid="{00000000-0005-0000-0000-0000FFA90000}"/>
    <cellStyle name="汇总 3 5 17 2" xfId="18612" xr:uid="{00000000-0005-0000-0000-000000AA0000}"/>
    <cellStyle name="汇总 3 5 17 3" xfId="25540" xr:uid="{00000000-0005-0000-0000-000001AA0000}"/>
    <cellStyle name="汇总 3 5 17 4" xfId="31950" xr:uid="{00000000-0005-0000-0000-000002AA0000}"/>
    <cellStyle name="汇总 3 5 18" xfId="8880" xr:uid="{00000000-0005-0000-0000-000003AA0000}"/>
    <cellStyle name="汇总 3 5 18 2" xfId="18663" xr:uid="{00000000-0005-0000-0000-000004AA0000}"/>
    <cellStyle name="汇总 3 5 18 3" xfId="25589" xr:uid="{00000000-0005-0000-0000-000005AA0000}"/>
    <cellStyle name="汇总 3 5 18 4" xfId="31999" xr:uid="{00000000-0005-0000-0000-000006AA0000}"/>
    <cellStyle name="汇总 3 5 19" xfId="8892" xr:uid="{00000000-0005-0000-0000-000007AA0000}"/>
    <cellStyle name="汇总 3 5 19 2" xfId="18675" xr:uid="{00000000-0005-0000-0000-000008AA0000}"/>
    <cellStyle name="汇总 3 5 19 3" xfId="25601" xr:uid="{00000000-0005-0000-0000-000009AA0000}"/>
    <cellStyle name="汇总 3 5 19 4" xfId="32011" xr:uid="{00000000-0005-0000-0000-00000AAA0000}"/>
    <cellStyle name="汇总 3 5 2" xfId="6858" xr:uid="{00000000-0005-0000-0000-00000BAA0000}"/>
    <cellStyle name="汇总 3 5 2 2" xfId="16653" xr:uid="{00000000-0005-0000-0000-00000CAA0000}"/>
    <cellStyle name="汇总 3 5 2 2 2" xfId="23624" xr:uid="{00000000-0005-0000-0000-00000DAA0000}"/>
    <cellStyle name="汇总 3 5 2 2 3" xfId="30062" xr:uid="{00000000-0005-0000-0000-00000EAA0000}"/>
    <cellStyle name="汇总 3 5 2 2 4" xfId="40025" xr:uid="{00000000-0005-0000-0000-00000FAA0000}"/>
    <cellStyle name="汇总 3 5 2 2 5" xfId="46943" xr:uid="{00000000-0005-0000-0000-000010AA0000}"/>
    <cellStyle name="汇总 3 5 2 2 6" xfId="50137" xr:uid="{00000000-0005-0000-0000-000011AA0000}"/>
    <cellStyle name="汇总 3 5 2 3" xfId="10894" xr:uid="{00000000-0005-0000-0000-000012AA0000}"/>
    <cellStyle name="汇总 3 5 2 4" xfId="9039" xr:uid="{00000000-0005-0000-0000-000013AA0000}"/>
    <cellStyle name="汇总 3 5 2 5" xfId="36438" xr:uid="{00000000-0005-0000-0000-000014AA0000}"/>
    <cellStyle name="汇总 3 5 2 6" xfId="43397" xr:uid="{00000000-0005-0000-0000-000015AA0000}"/>
    <cellStyle name="汇总 3 5 2 7" xfId="50970" xr:uid="{00000000-0005-0000-0000-000016AA0000}"/>
    <cellStyle name="汇总 3 5 20" xfId="12042" xr:uid="{00000000-0005-0000-0000-000017AA0000}"/>
    <cellStyle name="汇总 3 5 20 2" xfId="19501" xr:uid="{00000000-0005-0000-0000-000018AA0000}"/>
    <cellStyle name="汇总 3 5 20 3" xfId="26127" xr:uid="{00000000-0005-0000-0000-000019AA0000}"/>
    <cellStyle name="汇总 3 5 21" xfId="9934" xr:uid="{00000000-0005-0000-0000-00001AAA0000}"/>
    <cellStyle name="汇总 3 5 22" xfId="13244" xr:uid="{00000000-0005-0000-0000-00001BAA0000}"/>
    <cellStyle name="汇总 3 5 23" xfId="32283" xr:uid="{00000000-0005-0000-0000-00001CAA0000}"/>
    <cellStyle name="汇总 3 5 24" xfId="32067" xr:uid="{00000000-0005-0000-0000-00001DAA0000}"/>
    <cellStyle name="汇总 3 5 25" xfId="48942" xr:uid="{00000000-0005-0000-0000-00001EAA0000}"/>
    <cellStyle name="汇总 3 5 3" xfId="7079" xr:uid="{00000000-0005-0000-0000-00001FAA0000}"/>
    <cellStyle name="汇总 3 5 3 2" xfId="16869" xr:uid="{00000000-0005-0000-0000-000020AA0000}"/>
    <cellStyle name="汇总 3 5 3 2 2" xfId="40161" xr:uid="{00000000-0005-0000-0000-000021AA0000}"/>
    <cellStyle name="汇总 3 5 3 2 3" xfId="47079" xr:uid="{00000000-0005-0000-0000-000022AA0000}"/>
    <cellStyle name="汇总 3 5 3 2 4" xfId="52457" xr:uid="{00000000-0005-0000-0000-000023AA0000}"/>
    <cellStyle name="汇总 3 5 3 3" xfId="23834" xr:uid="{00000000-0005-0000-0000-000024AA0000}"/>
    <cellStyle name="汇总 3 5 3 4" xfId="30270" xr:uid="{00000000-0005-0000-0000-000025AA0000}"/>
    <cellStyle name="汇总 3 5 3 5" xfId="36576" xr:uid="{00000000-0005-0000-0000-000026AA0000}"/>
    <cellStyle name="汇总 3 5 3 6" xfId="43533" xr:uid="{00000000-0005-0000-0000-000027AA0000}"/>
    <cellStyle name="汇总 3 5 3 7" xfId="52006" xr:uid="{00000000-0005-0000-0000-000028AA0000}"/>
    <cellStyle name="汇总 3 5 4" xfId="7151" xr:uid="{00000000-0005-0000-0000-000029AA0000}"/>
    <cellStyle name="汇总 3 5 4 2" xfId="16941" xr:uid="{00000000-0005-0000-0000-00002AAA0000}"/>
    <cellStyle name="汇总 3 5 4 2 2" xfId="40205" xr:uid="{00000000-0005-0000-0000-00002BAA0000}"/>
    <cellStyle name="汇总 3 5 4 2 3" xfId="47123" xr:uid="{00000000-0005-0000-0000-00002CAA0000}"/>
    <cellStyle name="汇总 3 5 4 2 4" xfId="50860" xr:uid="{00000000-0005-0000-0000-00002DAA0000}"/>
    <cellStyle name="汇总 3 5 4 3" xfId="23904" xr:uid="{00000000-0005-0000-0000-00002EAA0000}"/>
    <cellStyle name="汇总 3 5 4 4" xfId="30338" xr:uid="{00000000-0005-0000-0000-00002FAA0000}"/>
    <cellStyle name="汇总 3 5 4 5" xfId="36620" xr:uid="{00000000-0005-0000-0000-000030AA0000}"/>
    <cellStyle name="汇总 3 5 4 6" xfId="43577" xr:uid="{00000000-0005-0000-0000-000031AA0000}"/>
    <cellStyle name="汇总 3 5 4 7" xfId="53051" xr:uid="{00000000-0005-0000-0000-000032AA0000}"/>
    <cellStyle name="汇总 3 5 5" xfId="7244" xr:uid="{00000000-0005-0000-0000-000033AA0000}"/>
    <cellStyle name="汇总 3 5 5 2" xfId="17033" xr:uid="{00000000-0005-0000-0000-000034AA0000}"/>
    <cellStyle name="汇总 3 5 5 2 2" xfId="40245" xr:uid="{00000000-0005-0000-0000-000035AA0000}"/>
    <cellStyle name="汇总 3 5 5 2 3" xfId="47163" xr:uid="{00000000-0005-0000-0000-000036AA0000}"/>
    <cellStyle name="汇总 3 5 5 2 4" xfId="47502" xr:uid="{00000000-0005-0000-0000-000037AA0000}"/>
    <cellStyle name="汇总 3 5 5 3" xfId="23994" xr:uid="{00000000-0005-0000-0000-000038AA0000}"/>
    <cellStyle name="汇总 3 5 5 4" xfId="30427" xr:uid="{00000000-0005-0000-0000-000039AA0000}"/>
    <cellStyle name="汇总 3 5 5 5" xfId="36660" xr:uid="{00000000-0005-0000-0000-00003AAA0000}"/>
    <cellStyle name="汇总 3 5 5 6" xfId="43617" xr:uid="{00000000-0005-0000-0000-00003BAA0000}"/>
    <cellStyle name="汇总 3 5 5 7" xfId="51056" xr:uid="{00000000-0005-0000-0000-00003CAA0000}"/>
    <cellStyle name="汇总 3 5 6" xfId="7385" xr:uid="{00000000-0005-0000-0000-00003DAA0000}"/>
    <cellStyle name="汇总 3 5 6 2" xfId="17171" xr:uid="{00000000-0005-0000-0000-00003EAA0000}"/>
    <cellStyle name="汇总 3 5 6 2 2" xfId="40270" xr:uid="{00000000-0005-0000-0000-00003FAA0000}"/>
    <cellStyle name="汇总 3 5 6 2 3" xfId="47188" xr:uid="{00000000-0005-0000-0000-000040AA0000}"/>
    <cellStyle name="汇总 3 5 6 2 4" xfId="49839" xr:uid="{00000000-0005-0000-0000-000041AA0000}"/>
    <cellStyle name="汇总 3 5 6 3" xfId="24133" xr:uid="{00000000-0005-0000-0000-000042AA0000}"/>
    <cellStyle name="汇总 3 5 6 4" xfId="30561" xr:uid="{00000000-0005-0000-0000-000043AA0000}"/>
    <cellStyle name="汇总 3 5 6 5" xfId="36685" xr:uid="{00000000-0005-0000-0000-000044AA0000}"/>
    <cellStyle name="汇总 3 5 6 6" xfId="43642" xr:uid="{00000000-0005-0000-0000-000045AA0000}"/>
    <cellStyle name="汇总 3 5 6 7" xfId="53741" xr:uid="{00000000-0005-0000-0000-000046AA0000}"/>
    <cellStyle name="汇总 3 5 7" xfId="7442" xr:uid="{00000000-0005-0000-0000-000047AA0000}"/>
    <cellStyle name="汇总 3 5 7 2" xfId="17228" xr:uid="{00000000-0005-0000-0000-000048AA0000}"/>
    <cellStyle name="汇总 3 5 7 2 2" xfId="40014" xr:uid="{00000000-0005-0000-0000-000049AA0000}"/>
    <cellStyle name="汇总 3 5 7 2 3" xfId="46932" xr:uid="{00000000-0005-0000-0000-00004AAA0000}"/>
    <cellStyle name="汇总 3 5 7 2 4" xfId="48948" xr:uid="{00000000-0005-0000-0000-00004BAA0000}"/>
    <cellStyle name="汇总 3 5 7 3" xfId="24190" xr:uid="{00000000-0005-0000-0000-00004CAA0000}"/>
    <cellStyle name="汇总 3 5 7 4" xfId="30618" xr:uid="{00000000-0005-0000-0000-00004DAA0000}"/>
    <cellStyle name="汇总 3 5 7 5" xfId="36405" xr:uid="{00000000-0005-0000-0000-00004EAA0000}"/>
    <cellStyle name="汇总 3 5 7 6" xfId="43386" xr:uid="{00000000-0005-0000-0000-00004FAA0000}"/>
    <cellStyle name="汇总 3 5 7 7" xfId="54110" xr:uid="{00000000-0005-0000-0000-000050AA0000}"/>
    <cellStyle name="汇总 3 5 8" xfId="7495" xr:uid="{00000000-0005-0000-0000-000051AA0000}"/>
    <cellStyle name="汇总 3 5 8 2" xfId="17280" xr:uid="{00000000-0005-0000-0000-000052AA0000}"/>
    <cellStyle name="汇总 3 5 8 2 2" xfId="40310" xr:uid="{00000000-0005-0000-0000-000053AA0000}"/>
    <cellStyle name="汇总 3 5 8 2 3" xfId="47228" xr:uid="{00000000-0005-0000-0000-000054AA0000}"/>
    <cellStyle name="汇总 3 5 8 2 4" xfId="47878" xr:uid="{00000000-0005-0000-0000-000055AA0000}"/>
    <cellStyle name="汇总 3 5 8 3" xfId="24242" xr:uid="{00000000-0005-0000-0000-000056AA0000}"/>
    <cellStyle name="汇总 3 5 8 4" xfId="30670" xr:uid="{00000000-0005-0000-0000-000057AA0000}"/>
    <cellStyle name="汇总 3 5 8 5" xfId="36725" xr:uid="{00000000-0005-0000-0000-000058AA0000}"/>
    <cellStyle name="汇总 3 5 8 6" xfId="43682" xr:uid="{00000000-0005-0000-0000-000059AA0000}"/>
    <cellStyle name="汇总 3 5 8 7" xfId="52583" xr:uid="{00000000-0005-0000-0000-00005AAA0000}"/>
    <cellStyle name="汇总 3 5 9" xfId="6535" xr:uid="{00000000-0005-0000-0000-00005BAA0000}"/>
    <cellStyle name="汇总 3 5 9 2" xfId="16378" xr:uid="{00000000-0005-0000-0000-00005CAA0000}"/>
    <cellStyle name="汇总 3 5 9 2 2" xfId="40319" xr:uid="{00000000-0005-0000-0000-00005DAA0000}"/>
    <cellStyle name="汇总 3 5 9 2 3" xfId="47237" xr:uid="{00000000-0005-0000-0000-00005EAA0000}"/>
    <cellStyle name="汇总 3 5 9 2 4" xfId="47634" xr:uid="{00000000-0005-0000-0000-00005FAA0000}"/>
    <cellStyle name="汇总 3 5 9 3" xfId="23385" xr:uid="{00000000-0005-0000-0000-000060AA0000}"/>
    <cellStyle name="汇总 3 5 9 4" xfId="29835" xr:uid="{00000000-0005-0000-0000-000061AA0000}"/>
    <cellStyle name="汇总 3 5 9 5" xfId="36734" xr:uid="{00000000-0005-0000-0000-000062AA0000}"/>
    <cellStyle name="汇总 3 5 9 6" xfId="43691" xr:uid="{00000000-0005-0000-0000-000063AA0000}"/>
    <cellStyle name="汇总 3 5 9 7" xfId="54359" xr:uid="{00000000-0005-0000-0000-000064AA0000}"/>
    <cellStyle name="汇总 3 6" xfId="1245" xr:uid="{00000000-0005-0000-0000-000065AA0000}"/>
    <cellStyle name="汇总 3 6 2" xfId="10137" xr:uid="{00000000-0005-0000-0000-000066AA0000}"/>
    <cellStyle name="汇总 3 6 2 2" xfId="11231" xr:uid="{00000000-0005-0000-0000-000067AA0000}"/>
    <cellStyle name="汇总 3 6 2 3" xfId="37493" xr:uid="{00000000-0005-0000-0000-000068AA0000}"/>
    <cellStyle name="汇总 3 6 2 4" xfId="44438" xr:uid="{00000000-0005-0000-0000-000069AA0000}"/>
    <cellStyle name="汇总 3 6 2 5" xfId="53311" xr:uid="{00000000-0005-0000-0000-00006AAA0000}"/>
    <cellStyle name="汇总 3 6 3" xfId="10874" xr:uid="{00000000-0005-0000-0000-00006BAA0000}"/>
    <cellStyle name="汇总 3 6 3 2" xfId="9688" xr:uid="{00000000-0005-0000-0000-00006CAA0000}"/>
    <cellStyle name="汇总 3 6 4" xfId="12024" xr:uid="{00000000-0005-0000-0000-00006DAA0000}"/>
    <cellStyle name="汇总 3 6 4 2" xfId="19483" xr:uid="{00000000-0005-0000-0000-00006EAA0000}"/>
    <cellStyle name="汇总 3 6 4 3" xfId="26110" xr:uid="{00000000-0005-0000-0000-00006FAA0000}"/>
    <cellStyle name="汇总 3 6 5" xfId="9913" xr:uid="{00000000-0005-0000-0000-000070AA0000}"/>
    <cellStyle name="汇总 3 6 6" xfId="13322" xr:uid="{00000000-0005-0000-0000-000071AA0000}"/>
    <cellStyle name="汇总 3 6 7" xfId="33752" xr:uid="{00000000-0005-0000-0000-000072AA0000}"/>
    <cellStyle name="汇总 3 6 8" xfId="40887" xr:uid="{00000000-0005-0000-0000-000073AA0000}"/>
    <cellStyle name="汇总 3 6 9" xfId="51765" xr:uid="{00000000-0005-0000-0000-000074AA0000}"/>
    <cellStyle name="汇总 3 7" xfId="1570" xr:uid="{00000000-0005-0000-0000-000075AA0000}"/>
    <cellStyle name="汇总 3 7 2" xfId="12227" xr:uid="{00000000-0005-0000-0000-000076AA0000}"/>
    <cellStyle name="汇总 3 7 2 2" xfId="19686" xr:uid="{00000000-0005-0000-0000-000077AA0000}"/>
    <cellStyle name="汇总 3 7 2 3" xfId="26309" xr:uid="{00000000-0005-0000-0000-000078AA0000}"/>
    <cellStyle name="汇总 3 7 2 4" xfId="37679" xr:uid="{00000000-0005-0000-0000-000079AA0000}"/>
    <cellStyle name="汇总 3 7 2 5" xfId="44623" xr:uid="{00000000-0005-0000-0000-00007AAA0000}"/>
    <cellStyle name="汇总 3 7 2 6" xfId="50883" xr:uid="{00000000-0005-0000-0000-00007BAA0000}"/>
    <cellStyle name="汇总 3 7 3" xfId="11122" xr:uid="{00000000-0005-0000-0000-00007CAA0000}"/>
    <cellStyle name="汇总 3 7 4" xfId="18773" xr:uid="{00000000-0005-0000-0000-00007DAA0000}"/>
    <cellStyle name="汇总 3 7 5" xfId="33938" xr:uid="{00000000-0005-0000-0000-00007EAA0000}"/>
    <cellStyle name="汇总 3 7 6" xfId="41072" xr:uid="{00000000-0005-0000-0000-00007FAA0000}"/>
    <cellStyle name="汇总 3 7 7" xfId="53259" xr:uid="{00000000-0005-0000-0000-000080AA0000}"/>
    <cellStyle name="汇总 3 8" xfId="1997" xr:uid="{00000000-0005-0000-0000-000081AA0000}"/>
    <cellStyle name="汇总 3 8 2" xfId="12347" xr:uid="{00000000-0005-0000-0000-000082AA0000}"/>
    <cellStyle name="汇总 3 8 2 2" xfId="19806" xr:uid="{00000000-0005-0000-0000-000083AA0000}"/>
    <cellStyle name="汇总 3 8 2 3" xfId="26429" xr:uid="{00000000-0005-0000-0000-000084AA0000}"/>
    <cellStyle name="汇总 3 8 2 4" xfId="37346" xr:uid="{00000000-0005-0000-0000-000085AA0000}"/>
    <cellStyle name="汇总 3 8 2 5" xfId="44292" xr:uid="{00000000-0005-0000-0000-000086AA0000}"/>
    <cellStyle name="汇总 3 8 2 6" xfId="53925" xr:uid="{00000000-0005-0000-0000-000087AA0000}"/>
    <cellStyle name="汇总 3 8 3" xfId="11419" xr:uid="{00000000-0005-0000-0000-000088AA0000}"/>
    <cellStyle name="汇总 3 8 4" xfId="18951" xr:uid="{00000000-0005-0000-0000-000089AA0000}"/>
    <cellStyle name="汇总 3 8 5" xfId="33600" xr:uid="{00000000-0005-0000-0000-00008AAA0000}"/>
    <cellStyle name="汇总 3 8 6" xfId="40736" xr:uid="{00000000-0005-0000-0000-00008BAA0000}"/>
    <cellStyle name="汇总 3 8 7" xfId="52191" xr:uid="{00000000-0005-0000-0000-00008CAA0000}"/>
    <cellStyle name="汇总 3 9" xfId="2209" xr:uid="{00000000-0005-0000-0000-00008DAA0000}"/>
    <cellStyle name="汇总 3 9 2" xfId="12473" xr:uid="{00000000-0005-0000-0000-00008EAA0000}"/>
    <cellStyle name="汇总 3 9 2 2" xfId="19928" xr:uid="{00000000-0005-0000-0000-00008FAA0000}"/>
    <cellStyle name="汇总 3 9 2 3" xfId="26549" xr:uid="{00000000-0005-0000-0000-000090AA0000}"/>
    <cellStyle name="汇总 3 9 2 4" xfId="37385" xr:uid="{00000000-0005-0000-0000-000091AA0000}"/>
    <cellStyle name="汇总 3 9 2 5" xfId="44330" xr:uid="{00000000-0005-0000-0000-000092AA0000}"/>
    <cellStyle name="汇总 3 9 2 6" xfId="50654" xr:uid="{00000000-0005-0000-0000-000093AA0000}"/>
    <cellStyle name="汇总 3 9 3" xfId="10411" xr:uid="{00000000-0005-0000-0000-000094AA0000}"/>
    <cellStyle name="汇总 3 9 4" xfId="9545" xr:uid="{00000000-0005-0000-0000-000095AA0000}"/>
    <cellStyle name="汇总 3 9 5" xfId="20441" xr:uid="{00000000-0005-0000-0000-000096AA0000}"/>
    <cellStyle name="汇总 3 9 6" xfId="33640" xr:uid="{00000000-0005-0000-0000-000097AA0000}"/>
    <cellStyle name="汇总 3 9 7" xfId="40775" xr:uid="{00000000-0005-0000-0000-000098AA0000}"/>
    <cellStyle name="汇总 3 9 8" xfId="54495" xr:uid="{00000000-0005-0000-0000-000099AA0000}"/>
    <cellStyle name="汇总 30" xfId="7893" xr:uid="{00000000-0005-0000-0000-00009AAA0000}"/>
    <cellStyle name="汇总 30 2" xfId="17677" xr:uid="{00000000-0005-0000-0000-00009BAA0000}"/>
    <cellStyle name="汇总 30 3" xfId="24629" xr:uid="{00000000-0005-0000-0000-00009CAA0000}"/>
    <cellStyle name="汇总 30 4" xfId="31052" xr:uid="{00000000-0005-0000-0000-00009DAA0000}"/>
    <cellStyle name="汇总 31" xfId="7788" xr:uid="{00000000-0005-0000-0000-00009EAA0000}"/>
    <cellStyle name="汇总 31 2" xfId="17573" xr:uid="{00000000-0005-0000-0000-00009FAA0000}"/>
    <cellStyle name="汇总 31 3" xfId="24528" xr:uid="{00000000-0005-0000-0000-0000A0AA0000}"/>
    <cellStyle name="汇总 31 4" xfId="30953" xr:uid="{00000000-0005-0000-0000-0000A1AA0000}"/>
    <cellStyle name="汇总 32" xfId="9142" xr:uid="{00000000-0005-0000-0000-0000A2AA0000}"/>
    <cellStyle name="汇总 33" xfId="11239" xr:uid="{00000000-0005-0000-0000-0000A3AA0000}"/>
    <cellStyle name="汇总 34" xfId="53913" xr:uid="{00000000-0005-0000-0000-0000A4AA0000}"/>
    <cellStyle name="汇总 4" xfId="590" xr:uid="{00000000-0005-0000-0000-0000A5AA0000}"/>
    <cellStyle name="汇总 4 10" xfId="2528" xr:uid="{00000000-0005-0000-0000-0000A6AA0000}"/>
    <cellStyle name="汇总 4 10 2" xfId="12767" xr:uid="{00000000-0005-0000-0000-0000A7AA0000}"/>
    <cellStyle name="汇总 4 10 2 2" xfId="37450" xr:uid="{00000000-0005-0000-0000-0000A8AA0000}"/>
    <cellStyle name="汇总 4 10 2 3" xfId="44395" xr:uid="{00000000-0005-0000-0000-0000A9AA0000}"/>
    <cellStyle name="汇总 4 10 2 4" xfId="54549" xr:uid="{00000000-0005-0000-0000-0000AAAA0000}"/>
    <cellStyle name="汇总 4 10 3" xfId="20174" xr:uid="{00000000-0005-0000-0000-0000ABAA0000}"/>
    <cellStyle name="汇总 4 10 4" xfId="26787" xr:uid="{00000000-0005-0000-0000-0000ACAA0000}"/>
    <cellStyle name="汇总 4 10 5" xfId="33708" xr:uid="{00000000-0005-0000-0000-0000ADAA0000}"/>
    <cellStyle name="汇总 4 10 6" xfId="40843" xr:uid="{00000000-0005-0000-0000-0000AEAA0000}"/>
    <cellStyle name="汇总 4 10 7" xfId="51385" xr:uid="{00000000-0005-0000-0000-0000AFAA0000}"/>
    <cellStyle name="汇总 4 11" xfId="3535" xr:uid="{00000000-0005-0000-0000-0000B0AA0000}"/>
    <cellStyle name="汇总 4 11 2" xfId="13481" xr:uid="{00000000-0005-0000-0000-0000B1AA0000}"/>
    <cellStyle name="汇总 4 11 2 2" xfId="38615" xr:uid="{00000000-0005-0000-0000-0000B2AA0000}"/>
    <cellStyle name="汇总 4 11 2 3" xfId="45533" xr:uid="{00000000-0005-0000-0000-0000B3AA0000}"/>
    <cellStyle name="汇总 4 11 2 4" xfId="49313" xr:uid="{00000000-0005-0000-0000-0000B4AA0000}"/>
    <cellStyle name="汇总 4 11 3" xfId="20651" xr:uid="{00000000-0005-0000-0000-0000B5AA0000}"/>
    <cellStyle name="汇总 4 11 4" xfId="27156" xr:uid="{00000000-0005-0000-0000-0000B6AA0000}"/>
    <cellStyle name="汇总 4 11 5" xfId="34949" xr:uid="{00000000-0005-0000-0000-0000B7AA0000}"/>
    <cellStyle name="汇总 4 11 6" xfId="41987" xr:uid="{00000000-0005-0000-0000-0000B8AA0000}"/>
    <cellStyle name="汇总 4 11 7" xfId="51714" xr:uid="{00000000-0005-0000-0000-0000B9AA0000}"/>
    <cellStyle name="汇总 4 12" xfId="3702" xr:uid="{00000000-0005-0000-0000-0000BAAA0000}"/>
    <cellStyle name="汇总 4 12 2" xfId="13626" xr:uid="{00000000-0005-0000-0000-0000BBAA0000}"/>
    <cellStyle name="汇总 4 12 2 2" xfId="38808" xr:uid="{00000000-0005-0000-0000-0000BCAA0000}"/>
    <cellStyle name="汇总 4 12 2 3" xfId="45726" xr:uid="{00000000-0005-0000-0000-0000BDAA0000}"/>
    <cellStyle name="汇总 4 12 2 4" xfId="48548" xr:uid="{00000000-0005-0000-0000-0000BEAA0000}"/>
    <cellStyle name="汇总 4 12 3" xfId="20786" xr:uid="{00000000-0005-0000-0000-0000BFAA0000}"/>
    <cellStyle name="汇总 4 12 4" xfId="27285" xr:uid="{00000000-0005-0000-0000-0000C0AA0000}"/>
    <cellStyle name="汇总 4 12 5" xfId="35144" xr:uid="{00000000-0005-0000-0000-0000C1AA0000}"/>
    <cellStyle name="汇总 4 12 6" xfId="42180" xr:uid="{00000000-0005-0000-0000-0000C2AA0000}"/>
    <cellStyle name="汇总 4 12 7" xfId="54149" xr:uid="{00000000-0005-0000-0000-0000C3AA0000}"/>
    <cellStyle name="汇总 4 13" xfId="3966" xr:uid="{00000000-0005-0000-0000-0000C4AA0000}"/>
    <cellStyle name="汇总 4 13 2" xfId="13853" xr:uid="{00000000-0005-0000-0000-0000C5AA0000}"/>
    <cellStyle name="汇总 4 13 2 2" xfId="38683" xr:uid="{00000000-0005-0000-0000-0000C6AA0000}"/>
    <cellStyle name="汇总 4 13 2 3" xfId="45601" xr:uid="{00000000-0005-0000-0000-0000C7AA0000}"/>
    <cellStyle name="汇总 4 13 2 4" xfId="48248" xr:uid="{00000000-0005-0000-0000-0000C8AA0000}"/>
    <cellStyle name="汇总 4 13 3" xfId="20951" xr:uid="{00000000-0005-0000-0000-0000C9AA0000}"/>
    <cellStyle name="汇总 4 13 4" xfId="27447" xr:uid="{00000000-0005-0000-0000-0000CAAA0000}"/>
    <cellStyle name="汇总 4 13 5" xfId="35018" xr:uid="{00000000-0005-0000-0000-0000CBAA0000}"/>
    <cellStyle name="汇总 4 13 6" xfId="42055" xr:uid="{00000000-0005-0000-0000-0000CCAA0000}"/>
    <cellStyle name="汇总 4 13 7" xfId="50528" xr:uid="{00000000-0005-0000-0000-0000CDAA0000}"/>
    <cellStyle name="汇总 4 14" xfId="3950" xr:uid="{00000000-0005-0000-0000-0000CEAA0000}"/>
    <cellStyle name="汇总 4 14 2" xfId="13837" xr:uid="{00000000-0005-0000-0000-0000CFAA0000}"/>
    <cellStyle name="汇总 4 14 2 2" xfId="39417" xr:uid="{00000000-0005-0000-0000-0000D0AA0000}"/>
    <cellStyle name="汇总 4 14 2 3" xfId="46335" xr:uid="{00000000-0005-0000-0000-0000D1AA0000}"/>
    <cellStyle name="汇总 4 14 2 4" xfId="53175" xr:uid="{00000000-0005-0000-0000-0000D2AA0000}"/>
    <cellStyle name="汇总 4 14 3" xfId="20938" xr:uid="{00000000-0005-0000-0000-0000D3AA0000}"/>
    <cellStyle name="汇总 4 14 4" xfId="27434" xr:uid="{00000000-0005-0000-0000-0000D4AA0000}"/>
    <cellStyle name="汇总 4 14 5" xfId="35784" xr:uid="{00000000-0005-0000-0000-0000D5AA0000}"/>
    <cellStyle name="汇总 4 14 6" xfId="42789" xr:uid="{00000000-0005-0000-0000-0000D6AA0000}"/>
    <cellStyle name="汇总 4 14 7" xfId="52884" xr:uid="{00000000-0005-0000-0000-0000D7AA0000}"/>
    <cellStyle name="汇总 4 15" xfId="4466" xr:uid="{00000000-0005-0000-0000-0000D8AA0000}"/>
    <cellStyle name="汇总 4 15 2" xfId="14328" xr:uid="{00000000-0005-0000-0000-0000D9AA0000}"/>
    <cellStyle name="汇总 4 15 2 2" xfId="39286" xr:uid="{00000000-0005-0000-0000-0000DAAA0000}"/>
    <cellStyle name="汇总 4 15 2 3" xfId="46204" xr:uid="{00000000-0005-0000-0000-0000DBAA0000}"/>
    <cellStyle name="汇总 4 15 2 4" xfId="48931" xr:uid="{00000000-0005-0000-0000-0000DCAA0000}"/>
    <cellStyle name="汇总 4 15 3" xfId="21385" xr:uid="{00000000-0005-0000-0000-0000DDAA0000}"/>
    <cellStyle name="汇总 4 15 4" xfId="27859" xr:uid="{00000000-0005-0000-0000-0000DEAA0000}"/>
    <cellStyle name="汇总 4 15 5" xfId="35650" xr:uid="{00000000-0005-0000-0000-0000DFAA0000}"/>
    <cellStyle name="汇总 4 15 6" xfId="42658" xr:uid="{00000000-0005-0000-0000-0000E0AA0000}"/>
    <cellStyle name="汇总 4 15 7" xfId="53775" xr:uid="{00000000-0005-0000-0000-0000E1AA0000}"/>
    <cellStyle name="汇总 4 16" xfId="4696" xr:uid="{00000000-0005-0000-0000-0000E2AA0000}"/>
    <cellStyle name="汇总 4 16 2" xfId="14558" xr:uid="{00000000-0005-0000-0000-0000E3AA0000}"/>
    <cellStyle name="汇总 4 16 2 2" xfId="39580" xr:uid="{00000000-0005-0000-0000-0000E4AA0000}"/>
    <cellStyle name="汇总 4 16 2 3" xfId="46498" xr:uid="{00000000-0005-0000-0000-0000E5AA0000}"/>
    <cellStyle name="汇总 4 16 2 4" xfId="52096" xr:uid="{00000000-0005-0000-0000-0000E6AA0000}"/>
    <cellStyle name="汇总 4 16 3" xfId="21610" xr:uid="{00000000-0005-0000-0000-0000E7AA0000}"/>
    <cellStyle name="汇总 4 16 4" xfId="28080" xr:uid="{00000000-0005-0000-0000-0000E8AA0000}"/>
    <cellStyle name="汇总 4 16 5" xfId="35953" xr:uid="{00000000-0005-0000-0000-0000E9AA0000}"/>
    <cellStyle name="汇总 4 16 6" xfId="42952" xr:uid="{00000000-0005-0000-0000-0000EAAA0000}"/>
    <cellStyle name="汇总 4 16 7" xfId="52882" xr:uid="{00000000-0005-0000-0000-0000EBAA0000}"/>
    <cellStyle name="汇总 4 17" xfId="4697" xr:uid="{00000000-0005-0000-0000-0000ECAA0000}"/>
    <cellStyle name="汇总 4 17 2" xfId="14559" xr:uid="{00000000-0005-0000-0000-0000EDAA0000}"/>
    <cellStyle name="汇总 4 17 2 2" xfId="39223" xr:uid="{00000000-0005-0000-0000-0000EEAA0000}"/>
    <cellStyle name="汇总 4 17 2 3" xfId="46141" xr:uid="{00000000-0005-0000-0000-0000EFAA0000}"/>
    <cellStyle name="汇总 4 17 2 4" xfId="48394" xr:uid="{00000000-0005-0000-0000-0000F0AA0000}"/>
    <cellStyle name="汇总 4 17 3" xfId="21611" xr:uid="{00000000-0005-0000-0000-0000F1AA0000}"/>
    <cellStyle name="汇总 4 17 4" xfId="28081" xr:uid="{00000000-0005-0000-0000-0000F2AA0000}"/>
    <cellStyle name="汇总 4 17 5" xfId="35587" xr:uid="{00000000-0005-0000-0000-0000F3AA0000}"/>
    <cellStyle name="汇总 4 17 6" xfId="42595" xr:uid="{00000000-0005-0000-0000-0000F4AA0000}"/>
    <cellStyle name="汇总 4 17 7" xfId="51854" xr:uid="{00000000-0005-0000-0000-0000F5AA0000}"/>
    <cellStyle name="汇总 4 18" xfId="4606" xr:uid="{00000000-0005-0000-0000-0000F6AA0000}"/>
    <cellStyle name="汇总 4 18 2" xfId="14468" xr:uid="{00000000-0005-0000-0000-0000F7AA0000}"/>
    <cellStyle name="汇总 4 18 2 2" xfId="39834" xr:uid="{00000000-0005-0000-0000-0000F8AA0000}"/>
    <cellStyle name="汇总 4 18 2 3" xfId="46752" xr:uid="{00000000-0005-0000-0000-0000F9AA0000}"/>
    <cellStyle name="汇总 4 18 2 4" xfId="48466" xr:uid="{00000000-0005-0000-0000-0000FAAA0000}"/>
    <cellStyle name="汇总 4 18 3" xfId="21520" xr:uid="{00000000-0005-0000-0000-0000FBAA0000}"/>
    <cellStyle name="汇总 4 18 4" xfId="27991" xr:uid="{00000000-0005-0000-0000-0000FCAA0000}"/>
    <cellStyle name="汇总 4 18 5" xfId="36219" xr:uid="{00000000-0005-0000-0000-0000FDAA0000}"/>
    <cellStyle name="汇总 4 18 6" xfId="43206" xr:uid="{00000000-0005-0000-0000-0000FEAA0000}"/>
    <cellStyle name="汇总 4 18 7" xfId="53346" xr:uid="{00000000-0005-0000-0000-0000FFAA0000}"/>
    <cellStyle name="汇总 4 19" xfId="4665" xr:uid="{00000000-0005-0000-0000-000000AB0000}"/>
    <cellStyle name="汇总 4 19 2" xfId="14527" xr:uid="{00000000-0005-0000-0000-000001AB0000}"/>
    <cellStyle name="汇总 4 19 2 2" xfId="40105" xr:uid="{00000000-0005-0000-0000-000002AB0000}"/>
    <cellStyle name="汇总 4 19 2 3" xfId="47023" xr:uid="{00000000-0005-0000-0000-000003AB0000}"/>
    <cellStyle name="汇总 4 19 2 4" xfId="49657" xr:uid="{00000000-0005-0000-0000-000004AB0000}"/>
    <cellStyle name="汇总 4 19 3" xfId="21579" xr:uid="{00000000-0005-0000-0000-000005AB0000}"/>
    <cellStyle name="汇总 4 19 4" xfId="28049" xr:uid="{00000000-0005-0000-0000-000006AB0000}"/>
    <cellStyle name="汇总 4 19 5" xfId="36520" xr:uid="{00000000-0005-0000-0000-000007AB0000}"/>
    <cellStyle name="汇总 4 19 6" xfId="43477" xr:uid="{00000000-0005-0000-0000-000008AB0000}"/>
    <cellStyle name="汇总 4 19 7" xfId="54292" xr:uid="{00000000-0005-0000-0000-000009AB0000}"/>
    <cellStyle name="汇总 4 2" xfId="718" xr:uid="{00000000-0005-0000-0000-00000AAB0000}"/>
    <cellStyle name="汇总 4 2 2" xfId="2722" xr:uid="{00000000-0005-0000-0000-00000BAB0000}"/>
    <cellStyle name="汇总 4 2 2 2" xfId="12951" xr:uid="{00000000-0005-0000-0000-00000CAB0000}"/>
    <cellStyle name="汇总 4 2 2 2 2" xfId="20350" xr:uid="{00000000-0005-0000-0000-00000DAB0000}"/>
    <cellStyle name="汇总 4 2 2 2 3" xfId="26957" xr:uid="{00000000-0005-0000-0000-00000EAB0000}"/>
    <cellStyle name="汇总 4 2 2 3" xfId="10537" xr:uid="{00000000-0005-0000-0000-00000FAB0000}"/>
    <cellStyle name="汇总 4 2 2 4" xfId="16704" xr:uid="{00000000-0005-0000-0000-000010AB0000}"/>
    <cellStyle name="汇总 4 2 2 5" xfId="11249" xr:uid="{00000000-0005-0000-0000-000011AB0000}"/>
    <cellStyle name="汇总 4 2 2 6" xfId="37323" xr:uid="{00000000-0005-0000-0000-000012AB0000}"/>
    <cellStyle name="汇总 4 2 2 7" xfId="44269" xr:uid="{00000000-0005-0000-0000-000013AB0000}"/>
    <cellStyle name="汇总 4 2 2 8" xfId="53358" xr:uid="{00000000-0005-0000-0000-000014AB0000}"/>
    <cellStyle name="汇总 4 2 3" xfId="11736" xr:uid="{00000000-0005-0000-0000-000015AB0000}"/>
    <cellStyle name="汇总 4 2 3 2" xfId="19195" xr:uid="{00000000-0005-0000-0000-000016AB0000}"/>
    <cellStyle name="汇总 4 2 3 3" xfId="25827" xr:uid="{00000000-0005-0000-0000-000017AB0000}"/>
    <cellStyle name="汇总 4 2 4" xfId="9470" xr:uid="{00000000-0005-0000-0000-000018AB0000}"/>
    <cellStyle name="汇总 4 2 5" xfId="11151" xr:uid="{00000000-0005-0000-0000-000019AB0000}"/>
    <cellStyle name="汇总 4 2 6" xfId="33575" xr:uid="{00000000-0005-0000-0000-00001AAB0000}"/>
    <cellStyle name="汇总 4 2 7" xfId="40711" xr:uid="{00000000-0005-0000-0000-00001BAB0000}"/>
    <cellStyle name="汇总 4 2 8" xfId="50522" xr:uid="{00000000-0005-0000-0000-00001CAB0000}"/>
    <cellStyle name="汇总 4 20" xfId="4362" xr:uid="{00000000-0005-0000-0000-00001DAB0000}"/>
    <cellStyle name="汇总 4 20 2" xfId="14224" xr:uid="{00000000-0005-0000-0000-00001EAB0000}"/>
    <cellStyle name="汇总 4 20 2 2" xfId="40429" xr:uid="{00000000-0005-0000-0000-00001FAB0000}"/>
    <cellStyle name="汇总 4 20 2 3" xfId="47347" xr:uid="{00000000-0005-0000-0000-000020AB0000}"/>
    <cellStyle name="汇总 4 20 2 4" xfId="48000" xr:uid="{00000000-0005-0000-0000-000021AB0000}"/>
    <cellStyle name="汇总 4 20 3" xfId="21285" xr:uid="{00000000-0005-0000-0000-000022AB0000}"/>
    <cellStyle name="汇总 4 20 4" xfId="27759" xr:uid="{00000000-0005-0000-0000-000023AB0000}"/>
    <cellStyle name="汇总 4 20 5" xfId="36845" xr:uid="{00000000-0005-0000-0000-000024AB0000}"/>
    <cellStyle name="汇总 4 20 6" xfId="43801" xr:uid="{00000000-0005-0000-0000-000025AB0000}"/>
    <cellStyle name="汇总 4 20 7" xfId="53933" xr:uid="{00000000-0005-0000-0000-000026AB0000}"/>
    <cellStyle name="汇总 4 21" xfId="5363" xr:uid="{00000000-0005-0000-0000-000027AB0000}"/>
    <cellStyle name="汇总 4 21 2" xfId="15220" xr:uid="{00000000-0005-0000-0000-000028AB0000}"/>
    <cellStyle name="汇总 4 21 3" xfId="22261" xr:uid="{00000000-0005-0000-0000-000029AB0000}"/>
    <cellStyle name="汇总 4 21 4" xfId="28723" xr:uid="{00000000-0005-0000-0000-00002AAB0000}"/>
    <cellStyle name="汇总 4 21 5" xfId="32313" xr:uid="{00000000-0005-0000-0000-00002BAB0000}"/>
    <cellStyle name="汇总 4 21 6" xfId="32060" xr:uid="{00000000-0005-0000-0000-00002CAB0000}"/>
    <cellStyle name="汇总 4 21 7" xfId="47991" xr:uid="{00000000-0005-0000-0000-00002DAB0000}"/>
    <cellStyle name="汇总 4 22" xfId="5438" xr:uid="{00000000-0005-0000-0000-00002EAB0000}"/>
    <cellStyle name="汇总 4 22 2" xfId="15295" xr:uid="{00000000-0005-0000-0000-00002FAB0000}"/>
    <cellStyle name="汇总 4 22 3" xfId="22336" xr:uid="{00000000-0005-0000-0000-000030AB0000}"/>
    <cellStyle name="汇总 4 22 4" xfId="28798" xr:uid="{00000000-0005-0000-0000-000031AB0000}"/>
    <cellStyle name="汇总 4 22 5" xfId="37099" xr:uid="{00000000-0005-0000-0000-000032AB0000}"/>
    <cellStyle name="汇总 4 22 6" xfId="44045" xr:uid="{00000000-0005-0000-0000-000033AB0000}"/>
    <cellStyle name="汇总 4 22 7" xfId="53356" xr:uid="{00000000-0005-0000-0000-000034AB0000}"/>
    <cellStyle name="汇总 4 23" xfId="5819" xr:uid="{00000000-0005-0000-0000-000035AB0000}"/>
    <cellStyle name="汇总 4 23 2" xfId="15672" xr:uid="{00000000-0005-0000-0000-000036AB0000}"/>
    <cellStyle name="汇总 4 23 3" xfId="22698" xr:uid="{00000000-0005-0000-0000-000037AB0000}"/>
    <cellStyle name="汇总 4 23 4" xfId="29159" xr:uid="{00000000-0005-0000-0000-000038AB0000}"/>
    <cellStyle name="汇总 4 24" xfId="5655" xr:uid="{00000000-0005-0000-0000-000039AB0000}"/>
    <cellStyle name="汇总 4 24 2" xfId="15510" xr:uid="{00000000-0005-0000-0000-00003AAB0000}"/>
    <cellStyle name="汇总 4 24 3" xfId="22542" xr:uid="{00000000-0005-0000-0000-00003BAB0000}"/>
    <cellStyle name="汇总 4 24 4" xfId="29003" xr:uid="{00000000-0005-0000-0000-00003CAB0000}"/>
    <cellStyle name="汇总 4 25" xfId="5678" xr:uid="{00000000-0005-0000-0000-00003DAB0000}"/>
    <cellStyle name="汇总 4 25 2" xfId="15533" xr:uid="{00000000-0005-0000-0000-00003EAB0000}"/>
    <cellStyle name="汇总 4 25 3" xfId="22563" xr:uid="{00000000-0005-0000-0000-00003FAB0000}"/>
    <cellStyle name="汇总 4 25 4" xfId="29024" xr:uid="{00000000-0005-0000-0000-000040AB0000}"/>
    <cellStyle name="汇总 4 26" xfId="6246" xr:uid="{00000000-0005-0000-0000-000041AB0000}"/>
    <cellStyle name="汇总 4 26 2" xfId="16093" xr:uid="{00000000-0005-0000-0000-000042AB0000}"/>
    <cellStyle name="汇总 4 26 3" xfId="23102" xr:uid="{00000000-0005-0000-0000-000043AB0000}"/>
    <cellStyle name="汇总 4 26 4" xfId="29558" xr:uid="{00000000-0005-0000-0000-000044AB0000}"/>
    <cellStyle name="汇总 4 27" xfId="6423" xr:uid="{00000000-0005-0000-0000-000045AB0000}"/>
    <cellStyle name="汇总 4 27 2" xfId="16268" xr:uid="{00000000-0005-0000-0000-000046AB0000}"/>
    <cellStyle name="汇总 4 27 3" xfId="23275" xr:uid="{00000000-0005-0000-0000-000047AB0000}"/>
    <cellStyle name="汇总 4 27 4" xfId="29727" xr:uid="{00000000-0005-0000-0000-000048AB0000}"/>
    <cellStyle name="汇总 4 28" xfId="7180" xr:uid="{00000000-0005-0000-0000-000049AB0000}"/>
    <cellStyle name="汇总 4 28 2" xfId="16969" xr:uid="{00000000-0005-0000-0000-00004AAB0000}"/>
    <cellStyle name="汇总 4 28 3" xfId="23932" xr:uid="{00000000-0005-0000-0000-00004BAB0000}"/>
    <cellStyle name="汇总 4 28 4" xfId="30366" xr:uid="{00000000-0005-0000-0000-00004CAB0000}"/>
    <cellStyle name="汇总 4 29" xfId="7305" xr:uid="{00000000-0005-0000-0000-00004DAB0000}"/>
    <cellStyle name="汇总 4 29 2" xfId="17091" xr:uid="{00000000-0005-0000-0000-00004EAB0000}"/>
    <cellStyle name="汇总 4 29 3" xfId="24053" xr:uid="{00000000-0005-0000-0000-00004FAB0000}"/>
    <cellStyle name="汇总 4 29 4" xfId="30483" xr:uid="{00000000-0005-0000-0000-000050AB0000}"/>
    <cellStyle name="汇总 4 3" xfId="977" xr:uid="{00000000-0005-0000-0000-000051AB0000}"/>
    <cellStyle name="汇总 4 3 2" xfId="2583" xr:uid="{00000000-0005-0000-0000-000052AB0000}"/>
    <cellStyle name="汇总 4 3 2 2" xfId="12818" xr:uid="{00000000-0005-0000-0000-000053AB0000}"/>
    <cellStyle name="汇总 4 3 2 2 2" xfId="20224" xr:uid="{00000000-0005-0000-0000-000054AB0000}"/>
    <cellStyle name="汇总 4 3 2 2 3" xfId="26835" xr:uid="{00000000-0005-0000-0000-000055AB0000}"/>
    <cellStyle name="汇总 4 3 2 3" xfId="10683" xr:uid="{00000000-0005-0000-0000-000056AB0000}"/>
    <cellStyle name="汇总 4 3 2 4" xfId="13186" xr:uid="{00000000-0005-0000-0000-000057AB0000}"/>
    <cellStyle name="汇总 4 3 2 5" xfId="23672" xr:uid="{00000000-0005-0000-0000-000058AB0000}"/>
    <cellStyle name="汇总 4 3 2 6" xfId="37987" xr:uid="{00000000-0005-0000-0000-000059AB0000}"/>
    <cellStyle name="汇总 4 3 2 7" xfId="44925" xr:uid="{00000000-0005-0000-0000-00005AAB0000}"/>
    <cellStyle name="汇总 4 3 2 8" xfId="50423" xr:uid="{00000000-0005-0000-0000-00005BAB0000}"/>
    <cellStyle name="汇总 4 3 3" xfId="11856" xr:uid="{00000000-0005-0000-0000-00005CAB0000}"/>
    <cellStyle name="汇总 4 3 3 2" xfId="19315" xr:uid="{00000000-0005-0000-0000-00005DAB0000}"/>
    <cellStyle name="汇总 4 3 3 3" xfId="25947" xr:uid="{00000000-0005-0000-0000-00005EAB0000}"/>
    <cellStyle name="汇总 4 3 4" xfId="9677" xr:uid="{00000000-0005-0000-0000-00005FAB0000}"/>
    <cellStyle name="汇总 4 3 5" xfId="13213" xr:uid="{00000000-0005-0000-0000-000060AB0000}"/>
    <cellStyle name="汇总 4 3 6" xfId="34245" xr:uid="{00000000-0005-0000-0000-000061AB0000}"/>
    <cellStyle name="汇总 4 3 7" xfId="41375" xr:uid="{00000000-0005-0000-0000-000062AB0000}"/>
    <cellStyle name="汇总 4 3 8" xfId="53551" xr:uid="{00000000-0005-0000-0000-000063AB0000}"/>
    <cellStyle name="汇总 4 30" xfId="6200" xr:uid="{00000000-0005-0000-0000-000064AB0000}"/>
    <cellStyle name="汇总 4 30 2" xfId="16048" xr:uid="{00000000-0005-0000-0000-000065AB0000}"/>
    <cellStyle name="汇总 4 30 3" xfId="23062" xr:uid="{00000000-0005-0000-0000-000066AB0000}"/>
    <cellStyle name="汇总 4 30 4" xfId="29520" xr:uid="{00000000-0005-0000-0000-000067AB0000}"/>
    <cellStyle name="汇总 4 31" xfId="6742" xr:uid="{00000000-0005-0000-0000-000068AB0000}"/>
    <cellStyle name="汇总 4 31 2" xfId="16585" xr:uid="{00000000-0005-0000-0000-000069AB0000}"/>
    <cellStyle name="汇总 4 31 3" xfId="23588" xr:uid="{00000000-0005-0000-0000-00006AAB0000}"/>
    <cellStyle name="汇总 4 31 4" xfId="30036" xr:uid="{00000000-0005-0000-0000-00006BAB0000}"/>
    <cellStyle name="汇总 4 32" xfId="5929" xr:uid="{00000000-0005-0000-0000-00006CAB0000}"/>
    <cellStyle name="汇总 4 32 2" xfId="15781" xr:uid="{00000000-0005-0000-0000-00006DAB0000}"/>
    <cellStyle name="汇总 4 32 3" xfId="22805" xr:uid="{00000000-0005-0000-0000-00006EAB0000}"/>
    <cellStyle name="汇总 4 32 4" xfId="29266" xr:uid="{00000000-0005-0000-0000-00006FAB0000}"/>
    <cellStyle name="汇总 4 33" xfId="7175" xr:uid="{00000000-0005-0000-0000-000070AB0000}"/>
    <cellStyle name="汇总 4 33 2" xfId="16965" xr:uid="{00000000-0005-0000-0000-000071AB0000}"/>
    <cellStyle name="汇总 4 33 3" xfId="23928" xr:uid="{00000000-0005-0000-0000-000072AB0000}"/>
    <cellStyle name="汇总 4 33 4" xfId="30362" xr:uid="{00000000-0005-0000-0000-000073AB0000}"/>
    <cellStyle name="汇总 4 34" xfId="7899" xr:uid="{00000000-0005-0000-0000-000074AB0000}"/>
    <cellStyle name="汇总 4 34 2" xfId="17683" xr:uid="{00000000-0005-0000-0000-000075AB0000}"/>
    <cellStyle name="汇总 4 34 3" xfId="24635" xr:uid="{00000000-0005-0000-0000-000076AB0000}"/>
    <cellStyle name="汇总 4 34 4" xfId="31058" xr:uid="{00000000-0005-0000-0000-000077AB0000}"/>
    <cellStyle name="汇总 4 35" xfId="7851" xr:uid="{00000000-0005-0000-0000-000078AB0000}"/>
    <cellStyle name="汇总 4 35 2" xfId="17635" xr:uid="{00000000-0005-0000-0000-000079AB0000}"/>
    <cellStyle name="汇总 4 35 3" xfId="24589" xr:uid="{00000000-0005-0000-0000-00007AAB0000}"/>
    <cellStyle name="汇总 4 35 4" xfId="31012" xr:uid="{00000000-0005-0000-0000-00007BAB0000}"/>
    <cellStyle name="汇总 4 36" xfId="8171" xr:uid="{00000000-0005-0000-0000-00007CAB0000}"/>
    <cellStyle name="汇总 4 36 2" xfId="17955" xr:uid="{00000000-0005-0000-0000-00007DAB0000}"/>
    <cellStyle name="汇总 4 36 3" xfId="24899" xr:uid="{00000000-0005-0000-0000-00007EAB0000}"/>
    <cellStyle name="汇总 4 36 4" xfId="31319" xr:uid="{00000000-0005-0000-0000-00007FAB0000}"/>
    <cellStyle name="汇总 4 37" xfId="7898" xr:uid="{00000000-0005-0000-0000-000080AB0000}"/>
    <cellStyle name="汇总 4 37 2" xfId="17682" xr:uid="{00000000-0005-0000-0000-000081AB0000}"/>
    <cellStyle name="汇总 4 37 3" xfId="24634" xr:uid="{00000000-0005-0000-0000-000082AB0000}"/>
    <cellStyle name="汇总 4 37 4" xfId="31057" xr:uid="{00000000-0005-0000-0000-000083AB0000}"/>
    <cellStyle name="汇总 4 38" xfId="8228" xr:uid="{00000000-0005-0000-0000-000084AB0000}"/>
    <cellStyle name="汇总 4 38 2" xfId="18012" xr:uid="{00000000-0005-0000-0000-000085AB0000}"/>
    <cellStyle name="汇总 4 38 3" xfId="24955" xr:uid="{00000000-0005-0000-0000-000086AB0000}"/>
    <cellStyle name="汇总 4 38 4" xfId="31374" xr:uid="{00000000-0005-0000-0000-000087AB0000}"/>
    <cellStyle name="汇总 4 39" xfId="8563" xr:uid="{00000000-0005-0000-0000-000088AB0000}"/>
    <cellStyle name="汇总 4 39 2" xfId="18347" xr:uid="{00000000-0005-0000-0000-000089AB0000}"/>
    <cellStyle name="汇总 4 39 3" xfId="25283" xr:uid="{00000000-0005-0000-0000-00008AAB0000}"/>
    <cellStyle name="汇总 4 39 4" xfId="31696" xr:uid="{00000000-0005-0000-0000-00008BAB0000}"/>
    <cellStyle name="汇总 4 4" xfId="1264" xr:uid="{00000000-0005-0000-0000-00008CAB0000}"/>
    <cellStyle name="汇总 4 4 2" xfId="10892" xr:uid="{00000000-0005-0000-0000-00008DAB0000}"/>
    <cellStyle name="汇总 4 4 2 2" xfId="9041" xr:uid="{00000000-0005-0000-0000-00008EAB0000}"/>
    <cellStyle name="汇总 4 4 2 3" xfId="38120" xr:uid="{00000000-0005-0000-0000-00008FAB0000}"/>
    <cellStyle name="汇总 4 4 2 4" xfId="45045" xr:uid="{00000000-0005-0000-0000-000090AB0000}"/>
    <cellStyle name="汇总 4 4 2 5" xfId="49821" xr:uid="{00000000-0005-0000-0000-000091AB0000}"/>
    <cellStyle name="汇总 4 4 3" xfId="12040" xr:uid="{00000000-0005-0000-0000-000092AB0000}"/>
    <cellStyle name="汇总 4 4 3 2" xfId="19499" xr:uid="{00000000-0005-0000-0000-000093AB0000}"/>
    <cellStyle name="汇总 4 4 3 3" xfId="26125" xr:uid="{00000000-0005-0000-0000-000094AB0000}"/>
    <cellStyle name="汇总 4 4 4" xfId="9932" xr:uid="{00000000-0005-0000-0000-000095AB0000}"/>
    <cellStyle name="汇总 4 4 5" xfId="9988" xr:uid="{00000000-0005-0000-0000-000096AB0000}"/>
    <cellStyle name="汇总 4 4 6" xfId="34455" xr:uid="{00000000-0005-0000-0000-000097AB0000}"/>
    <cellStyle name="汇总 4 4 7" xfId="41499" xr:uid="{00000000-0005-0000-0000-000098AB0000}"/>
    <cellStyle name="汇总 4 4 8" xfId="54258" xr:uid="{00000000-0005-0000-0000-000099AB0000}"/>
    <cellStyle name="汇总 4 40" xfId="8820" xr:uid="{00000000-0005-0000-0000-00009AAB0000}"/>
    <cellStyle name="汇总 4 40 2" xfId="18603" xr:uid="{00000000-0005-0000-0000-00009BAB0000}"/>
    <cellStyle name="汇总 4 40 3" xfId="25532" xr:uid="{00000000-0005-0000-0000-00009CAB0000}"/>
    <cellStyle name="汇总 4 40 4" xfId="31943" xr:uid="{00000000-0005-0000-0000-00009DAB0000}"/>
    <cellStyle name="汇总 4 41" xfId="11624" xr:uid="{00000000-0005-0000-0000-00009EAB0000}"/>
    <cellStyle name="汇总 4 41 2" xfId="19083" xr:uid="{00000000-0005-0000-0000-00009FAB0000}"/>
    <cellStyle name="汇总 4 41 3" xfId="25715" xr:uid="{00000000-0005-0000-0000-0000A0AB0000}"/>
    <cellStyle name="汇总 4 42" xfId="9345" xr:uid="{00000000-0005-0000-0000-0000A1AB0000}"/>
    <cellStyle name="汇总 4 43" xfId="16629" xr:uid="{00000000-0005-0000-0000-0000A2AB0000}"/>
    <cellStyle name="汇总 4 44" xfId="54159" xr:uid="{00000000-0005-0000-0000-0000A3AB0000}"/>
    <cellStyle name="汇总 4 5" xfId="1078" xr:uid="{00000000-0005-0000-0000-0000A4AB0000}"/>
    <cellStyle name="汇总 4 5 2" xfId="10085" xr:uid="{00000000-0005-0000-0000-0000A5AB0000}"/>
    <cellStyle name="汇总 4 5 2 2" xfId="16874" xr:uid="{00000000-0005-0000-0000-0000A6AB0000}"/>
    <cellStyle name="汇总 4 5 2 3" xfId="37783" xr:uid="{00000000-0005-0000-0000-0000A7AB0000}"/>
    <cellStyle name="汇总 4 5 2 4" xfId="44724" xr:uid="{00000000-0005-0000-0000-0000A8AB0000}"/>
    <cellStyle name="汇总 4 5 2 5" xfId="48104" xr:uid="{00000000-0005-0000-0000-0000A9AB0000}"/>
    <cellStyle name="汇总 4 5 3" xfId="10711" xr:uid="{00000000-0005-0000-0000-0000AAAB0000}"/>
    <cellStyle name="汇总 4 5 3 2" xfId="8942" xr:uid="{00000000-0005-0000-0000-0000ABAB0000}"/>
    <cellStyle name="汇总 4 5 4" xfId="11874" xr:uid="{00000000-0005-0000-0000-0000ACAB0000}"/>
    <cellStyle name="汇总 4 5 4 2" xfId="19333" xr:uid="{00000000-0005-0000-0000-0000ADAB0000}"/>
    <cellStyle name="汇总 4 5 4 3" xfId="25964" xr:uid="{00000000-0005-0000-0000-0000AEAB0000}"/>
    <cellStyle name="汇总 4 5 5" xfId="9748" xr:uid="{00000000-0005-0000-0000-0000AFAB0000}"/>
    <cellStyle name="汇总 4 5 6" xfId="9717" xr:uid="{00000000-0005-0000-0000-0000B0AB0000}"/>
    <cellStyle name="汇总 4 5 7" xfId="34041" xr:uid="{00000000-0005-0000-0000-0000B1AB0000}"/>
    <cellStyle name="汇总 4 5 8" xfId="41173" xr:uid="{00000000-0005-0000-0000-0000B2AB0000}"/>
    <cellStyle name="汇总 4 5 9" xfId="51231" xr:uid="{00000000-0005-0000-0000-0000B3AB0000}"/>
    <cellStyle name="汇总 4 6" xfId="1568" xr:uid="{00000000-0005-0000-0000-0000B4AB0000}"/>
    <cellStyle name="汇总 4 6 2" xfId="12225" xr:uid="{00000000-0005-0000-0000-0000B5AB0000}"/>
    <cellStyle name="汇总 4 6 2 2" xfId="19684" xr:uid="{00000000-0005-0000-0000-0000B6AB0000}"/>
    <cellStyle name="汇总 4 6 2 3" xfId="26307" xr:uid="{00000000-0005-0000-0000-0000B7AB0000}"/>
    <cellStyle name="汇总 4 6 2 4" xfId="38040" xr:uid="{00000000-0005-0000-0000-0000B8AB0000}"/>
    <cellStyle name="汇总 4 6 2 5" xfId="44967" xr:uid="{00000000-0005-0000-0000-0000B9AB0000}"/>
    <cellStyle name="汇总 4 6 2 6" xfId="49369" xr:uid="{00000000-0005-0000-0000-0000BAAB0000}"/>
    <cellStyle name="汇总 4 6 3" xfId="11120" xr:uid="{00000000-0005-0000-0000-0000BBAB0000}"/>
    <cellStyle name="汇总 4 6 4" xfId="18771" xr:uid="{00000000-0005-0000-0000-0000BCAB0000}"/>
    <cellStyle name="汇总 4 6 5" xfId="34375" xr:uid="{00000000-0005-0000-0000-0000BDAB0000}"/>
    <cellStyle name="汇总 4 6 6" xfId="41421" xr:uid="{00000000-0005-0000-0000-0000BEAB0000}"/>
    <cellStyle name="汇总 4 6 7" xfId="50640" xr:uid="{00000000-0005-0000-0000-0000BFAB0000}"/>
    <cellStyle name="汇总 4 7" xfId="1995" xr:uid="{00000000-0005-0000-0000-0000C0AB0000}"/>
    <cellStyle name="汇总 4 7 2" xfId="12345" xr:uid="{00000000-0005-0000-0000-0000C1AB0000}"/>
    <cellStyle name="汇总 4 7 2 2" xfId="19804" xr:uid="{00000000-0005-0000-0000-0000C2AB0000}"/>
    <cellStyle name="汇总 4 7 2 3" xfId="26427" xr:uid="{00000000-0005-0000-0000-0000C3AB0000}"/>
    <cellStyle name="汇总 4 7 2 4" xfId="37364" xr:uid="{00000000-0005-0000-0000-0000C4AB0000}"/>
    <cellStyle name="汇总 4 7 2 5" xfId="44310" xr:uid="{00000000-0005-0000-0000-0000C5AB0000}"/>
    <cellStyle name="汇总 4 7 2 6" xfId="49056" xr:uid="{00000000-0005-0000-0000-0000C6AB0000}"/>
    <cellStyle name="汇总 4 7 3" xfId="11417" xr:uid="{00000000-0005-0000-0000-0000C7AB0000}"/>
    <cellStyle name="汇总 4 7 4" xfId="18949" xr:uid="{00000000-0005-0000-0000-0000C8AB0000}"/>
    <cellStyle name="汇总 4 7 5" xfId="33618" xr:uid="{00000000-0005-0000-0000-0000C9AB0000}"/>
    <cellStyle name="汇总 4 7 6" xfId="40754" xr:uid="{00000000-0005-0000-0000-0000CAAB0000}"/>
    <cellStyle name="汇总 4 7 7" xfId="51382" xr:uid="{00000000-0005-0000-0000-0000CBAB0000}"/>
    <cellStyle name="汇总 4 8" xfId="2207" xr:uid="{00000000-0005-0000-0000-0000CCAB0000}"/>
    <cellStyle name="汇总 4 8 2" xfId="12471" xr:uid="{00000000-0005-0000-0000-0000CDAB0000}"/>
    <cellStyle name="汇总 4 8 2 2" xfId="19926" xr:uid="{00000000-0005-0000-0000-0000CEAB0000}"/>
    <cellStyle name="汇总 4 8 2 3" xfId="26547" xr:uid="{00000000-0005-0000-0000-0000CFAB0000}"/>
    <cellStyle name="汇总 4 8 2 4" xfId="37489" xr:uid="{00000000-0005-0000-0000-0000D0AB0000}"/>
    <cellStyle name="汇总 4 8 2 5" xfId="44434" xr:uid="{00000000-0005-0000-0000-0000D1AB0000}"/>
    <cellStyle name="汇总 4 8 2 6" xfId="52910" xr:uid="{00000000-0005-0000-0000-0000D2AB0000}"/>
    <cellStyle name="汇总 4 8 3" xfId="10409" xr:uid="{00000000-0005-0000-0000-0000D3AB0000}"/>
    <cellStyle name="汇总 4 8 4" xfId="13217" xr:uid="{00000000-0005-0000-0000-0000D4AB0000}"/>
    <cellStyle name="汇总 4 8 5" xfId="18792" xr:uid="{00000000-0005-0000-0000-0000D5AB0000}"/>
    <cellStyle name="汇总 4 8 6" xfId="33748" xr:uid="{00000000-0005-0000-0000-0000D6AB0000}"/>
    <cellStyle name="汇总 4 8 7" xfId="40883" xr:uid="{00000000-0005-0000-0000-0000D7AB0000}"/>
    <cellStyle name="汇总 4 8 8" xfId="52079" xr:uid="{00000000-0005-0000-0000-0000D8AB0000}"/>
    <cellStyle name="汇总 4 9" xfId="2359" xr:uid="{00000000-0005-0000-0000-0000D9AB0000}"/>
    <cellStyle name="汇总 4 9 2" xfId="12612" xr:uid="{00000000-0005-0000-0000-0000DAAB0000}"/>
    <cellStyle name="汇总 4 9 2 2" xfId="37506" xr:uid="{00000000-0005-0000-0000-0000DBAB0000}"/>
    <cellStyle name="汇总 4 9 2 3" xfId="44451" xr:uid="{00000000-0005-0000-0000-0000DCAB0000}"/>
    <cellStyle name="汇总 4 9 2 4" xfId="54543" xr:uid="{00000000-0005-0000-0000-0000DDAB0000}"/>
    <cellStyle name="汇总 4 9 3" xfId="20049" xr:uid="{00000000-0005-0000-0000-0000DEAB0000}"/>
    <cellStyle name="汇总 4 9 4" xfId="26667" xr:uid="{00000000-0005-0000-0000-0000DFAB0000}"/>
    <cellStyle name="汇总 4 9 5" xfId="33765" xr:uid="{00000000-0005-0000-0000-0000E0AB0000}"/>
    <cellStyle name="汇总 4 9 6" xfId="40900" xr:uid="{00000000-0005-0000-0000-0000E1AB0000}"/>
    <cellStyle name="汇总 4 9 7" xfId="47857" xr:uid="{00000000-0005-0000-0000-0000E2AB0000}"/>
    <cellStyle name="汇总 5" xfId="384" xr:uid="{00000000-0005-0000-0000-0000E3AB0000}"/>
    <cellStyle name="汇总 5 10" xfId="5472" xr:uid="{00000000-0005-0000-0000-0000E4AB0000}"/>
    <cellStyle name="汇总 5 10 2" xfId="15329" xr:uid="{00000000-0005-0000-0000-0000E5AB0000}"/>
    <cellStyle name="汇总 5 10 2 2" xfId="38571" xr:uid="{00000000-0005-0000-0000-0000E6AB0000}"/>
    <cellStyle name="汇总 5 10 2 3" xfId="45489" xr:uid="{00000000-0005-0000-0000-0000E7AB0000}"/>
    <cellStyle name="汇总 5 10 2 4" xfId="48862" xr:uid="{00000000-0005-0000-0000-0000E8AB0000}"/>
    <cellStyle name="汇总 5 10 3" xfId="22369" xr:uid="{00000000-0005-0000-0000-0000E9AB0000}"/>
    <cellStyle name="汇总 5 10 4" xfId="28831" xr:uid="{00000000-0005-0000-0000-0000EAAB0000}"/>
    <cellStyle name="汇总 5 10 5" xfId="34905" xr:uid="{00000000-0005-0000-0000-0000EBAB0000}"/>
    <cellStyle name="汇总 5 10 6" xfId="41943" xr:uid="{00000000-0005-0000-0000-0000ECAB0000}"/>
    <cellStyle name="汇总 5 10 7" xfId="52791" xr:uid="{00000000-0005-0000-0000-0000EDAB0000}"/>
    <cellStyle name="汇总 5 11" xfId="6728" xr:uid="{00000000-0005-0000-0000-0000EEAB0000}"/>
    <cellStyle name="汇总 5 11 2" xfId="16571" xr:uid="{00000000-0005-0000-0000-0000EFAB0000}"/>
    <cellStyle name="汇总 5 11 2 2" xfId="39098" xr:uid="{00000000-0005-0000-0000-0000F0AB0000}"/>
    <cellStyle name="汇总 5 11 2 3" xfId="46016" xr:uid="{00000000-0005-0000-0000-0000F1AB0000}"/>
    <cellStyle name="汇总 5 11 2 4" xfId="48567" xr:uid="{00000000-0005-0000-0000-0000F2AB0000}"/>
    <cellStyle name="汇总 5 11 3" xfId="23574" xr:uid="{00000000-0005-0000-0000-0000F3AB0000}"/>
    <cellStyle name="汇总 5 11 4" xfId="30022" xr:uid="{00000000-0005-0000-0000-0000F4AB0000}"/>
    <cellStyle name="汇总 5 11 5" xfId="35435" xr:uid="{00000000-0005-0000-0000-0000F5AB0000}"/>
    <cellStyle name="汇总 5 11 6" xfId="42470" xr:uid="{00000000-0005-0000-0000-0000F6AB0000}"/>
    <cellStyle name="汇总 5 11 7" xfId="53583" xr:uid="{00000000-0005-0000-0000-0000F7AB0000}"/>
    <cellStyle name="汇总 5 12" xfId="6988" xr:uid="{00000000-0005-0000-0000-0000F8AB0000}"/>
    <cellStyle name="汇总 5 12 2" xfId="16778" xr:uid="{00000000-0005-0000-0000-0000F9AB0000}"/>
    <cellStyle name="汇总 5 12 2 2" xfId="38948" xr:uid="{00000000-0005-0000-0000-0000FAAB0000}"/>
    <cellStyle name="汇总 5 12 2 3" xfId="45866" xr:uid="{00000000-0005-0000-0000-0000FBAB0000}"/>
    <cellStyle name="汇总 5 12 2 4" xfId="48145" xr:uid="{00000000-0005-0000-0000-0000FCAB0000}"/>
    <cellStyle name="汇总 5 12 3" xfId="23746" xr:uid="{00000000-0005-0000-0000-0000FDAB0000}"/>
    <cellStyle name="汇总 5 12 4" xfId="30182" xr:uid="{00000000-0005-0000-0000-0000FEAB0000}"/>
    <cellStyle name="汇总 5 12 5" xfId="35285" xr:uid="{00000000-0005-0000-0000-0000FFAB0000}"/>
    <cellStyle name="汇总 5 12 6" xfId="42320" xr:uid="{00000000-0005-0000-0000-000000AC0000}"/>
    <cellStyle name="汇总 5 12 7" xfId="52636" xr:uid="{00000000-0005-0000-0000-000001AC0000}"/>
    <cellStyle name="汇总 5 13" xfId="6353" xr:uid="{00000000-0005-0000-0000-000002AC0000}"/>
    <cellStyle name="汇总 5 13 2" xfId="16198" xr:uid="{00000000-0005-0000-0000-000003AC0000}"/>
    <cellStyle name="汇总 5 13 2 2" xfId="39978" xr:uid="{00000000-0005-0000-0000-000004AC0000}"/>
    <cellStyle name="汇总 5 13 2 3" xfId="46896" xr:uid="{00000000-0005-0000-0000-000005AC0000}"/>
    <cellStyle name="汇总 5 13 2 4" xfId="50038" xr:uid="{00000000-0005-0000-0000-000006AC0000}"/>
    <cellStyle name="汇总 5 13 3" xfId="23205" xr:uid="{00000000-0005-0000-0000-000007AC0000}"/>
    <cellStyle name="汇总 5 13 4" xfId="29659" xr:uid="{00000000-0005-0000-0000-000008AC0000}"/>
    <cellStyle name="汇总 5 13 5" xfId="36367" xr:uid="{00000000-0005-0000-0000-000009AC0000}"/>
    <cellStyle name="汇总 5 13 6" xfId="43350" xr:uid="{00000000-0005-0000-0000-00000AAC0000}"/>
    <cellStyle name="汇总 5 13 7" xfId="51467" xr:uid="{00000000-0005-0000-0000-00000BAC0000}"/>
    <cellStyle name="汇总 5 14" xfId="7145" xr:uid="{00000000-0005-0000-0000-00000CAC0000}"/>
    <cellStyle name="汇总 5 14 2" xfId="16935" xr:uid="{00000000-0005-0000-0000-00000DAC0000}"/>
    <cellStyle name="汇总 5 14 2 2" xfId="40094" xr:uid="{00000000-0005-0000-0000-00000EAC0000}"/>
    <cellStyle name="汇总 5 14 2 3" xfId="47012" xr:uid="{00000000-0005-0000-0000-00000FAC0000}"/>
    <cellStyle name="汇总 5 14 2 4" xfId="50189" xr:uid="{00000000-0005-0000-0000-000010AC0000}"/>
    <cellStyle name="汇总 5 14 3" xfId="23898" xr:uid="{00000000-0005-0000-0000-000011AC0000}"/>
    <cellStyle name="汇总 5 14 4" xfId="30332" xr:uid="{00000000-0005-0000-0000-000012AC0000}"/>
    <cellStyle name="汇总 5 14 5" xfId="36509" xr:uid="{00000000-0005-0000-0000-000013AC0000}"/>
    <cellStyle name="汇总 5 14 6" xfId="43466" xr:uid="{00000000-0005-0000-0000-000014AC0000}"/>
    <cellStyle name="汇总 5 14 7" xfId="52577" xr:uid="{00000000-0005-0000-0000-000015AC0000}"/>
    <cellStyle name="汇总 5 15" xfId="6174" xr:uid="{00000000-0005-0000-0000-000016AC0000}"/>
    <cellStyle name="汇总 5 15 2" xfId="16022" xr:uid="{00000000-0005-0000-0000-000017AC0000}"/>
    <cellStyle name="汇总 5 15 2 2" xfId="39752" xr:uid="{00000000-0005-0000-0000-000018AC0000}"/>
    <cellStyle name="汇总 5 15 2 3" xfId="46670" xr:uid="{00000000-0005-0000-0000-000019AC0000}"/>
    <cellStyle name="汇总 5 15 2 4" xfId="49623" xr:uid="{00000000-0005-0000-0000-00001AAC0000}"/>
    <cellStyle name="汇总 5 15 3" xfId="23037" xr:uid="{00000000-0005-0000-0000-00001BAC0000}"/>
    <cellStyle name="汇总 5 15 4" xfId="29495" xr:uid="{00000000-0005-0000-0000-00001CAC0000}"/>
    <cellStyle name="汇总 5 15 5" xfId="36130" xr:uid="{00000000-0005-0000-0000-00001DAC0000}"/>
    <cellStyle name="汇总 5 15 6" xfId="43124" xr:uid="{00000000-0005-0000-0000-00001EAC0000}"/>
    <cellStyle name="汇总 5 15 7" xfId="53856" xr:uid="{00000000-0005-0000-0000-00001FAC0000}"/>
    <cellStyle name="汇总 5 16" xfId="6325" xr:uid="{00000000-0005-0000-0000-000020AC0000}"/>
    <cellStyle name="汇总 5 16 2" xfId="16170" xr:uid="{00000000-0005-0000-0000-000021AC0000}"/>
    <cellStyle name="汇总 5 16 2 2" xfId="39233" xr:uid="{00000000-0005-0000-0000-000022AC0000}"/>
    <cellStyle name="汇总 5 16 2 3" xfId="46151" xr:uid="{00000000-0005-0000-0000-000023AC0000}"/>
    <cellStyle name="汇总 5 16 2 4" xfId="49753" xr:uid="{00000000-0005-0000-0000-000024AC0000}"/>
    <cellStyle name="汇总 5 16 3" xfId="23178" xr:uid="{00000000-0005-0000-0000-000025AC0000}"/>
    <cellStyle name="汇总 5 16 4" xfId="29632" xr:uid="{00000000-0005-0000-0000-000026AC0000}"/>
    <cellStyle name="汇总 5 16 5" xfId="35597" xr:uid="{00000000-0005-0000-0000-000027AC0000}"/>
    <cellStyle name="汇总 5 16 6" xfId="42605" xr:uid="{00000000-0005-0000-0000-000028AC0000}"/>
    <cellStyle name="汇总 5 16 7" xfId="54192" xr:uid="{00000000-0005-0000-0000-000029AC0000}"/>
    <cellStyle name="汇总 5 17" xfId="7259" xr:uid="{00000000-0005-0000-0000-00002AAC0000}"/>
    <cellStyle name="汇总 5 17 2" xfId="17046" xr:uid="{00000000-0005-0000-0000-00002BAC0000}"/>
    <cellStyle name="汇总 5 17 2 2" xfId="39731" xr:uid="{00000000-0005-0000-0000-00002CAC0000}"/>
    <cellStyle name="汇总 5 17 2 3" xfId="46649" xr:uid="{00000000-0005-0000-0000-00002DAC0000}"/>
    <cellStyle name="汇总 5 17 2 4" xfId="48157" xr:uid="{00000000-0005-0000-0000-00002EAC0000}"/>
    <cellStyle name="汇总 5 17 3" xfId="24009" xr:uid="{00000000-0005-0000-0000-00002FAC0000}"/>
    <cellStyle name="汇总 5 17 4" xfId="30440" xr:uid="{00000000-0005-0000-0000-000030AC0000}"/>
    <cellStyle name="汇总 5 17 5" xfId="36108" xr:uid="{00000000-0005-0000-0000-000031AC0000}"/>
    <cellStyle name="汇总 5 17 6" xfId="43103" xr:uid="{00000000-0005-0000-0000-000032AC0000}"/>
    <cellStyle name="汇总 5 17 7" xfId="51096" xr:uid="{00000000-0005-0000-0000-000033AC0000}"/>
    <cellStyle name="汇总 5 18" xfId="5978" xr:uid="{00000000-0005-0000-0000-000034AC0000}"/>
    <cellStyle name="汇总 5 18 2" xfId="15829" xr:uid="{00000000-0005-0000-0000-000035AC0000}"/>
    <cellStyle name="汇总 5 18 2 2" xfId="39732" xr:uid="{00000000-0005-0000-0000-000036AC0000}"/>
    <cellStyle name="汇总 5 18 2 3" xfId="46650" xr:uid="{00000000-0005-0000-0000-000037AC0000}"/>
    <cellStyle name="汇总 5 18 2 4" xfId="49356" xr:uid="{00000000-0005-0000-0000-000038AC0000}"/>
    <cellStyle name="汇总 5 18 3" xfId="22851" xr:uid="{00000000-0005-0000-0000-000039AC0000}"/>
    <cellStyle name="汇总 5 18 4" xfId="29312" xr:uid="{00000000-0005-0000-0000-00003AAC0000}"/>
    <cellStyle name="汇总 5 18 5" xfId="36109" xr:uid="{00000000-0005-0000-0000-00003BAC0000}"/>
    <cellStyle name="汇总 5 18 6" xfId="43104" xr:uid="{00000000-0005-0000-0000-00003CAC0000}"/>
    <cellStyle name="汇总 5 18 7" xfId="53294" xr:uid="{00000000-0005-0000-0000-00003DAC0000}"/>
    <cellStyle name="汇总 5 19" xfId="7193" xr:uid="{00000000-0005-0000-0000-00003EAC0000}"/>
    <cellStyle name="汇总 5 19 2" xfId="16982" xr:uid="{00000000-0005-0000-0000-00003FAC0000}"/>
    <cellStyle name="汇总 5 19 2 2" xfId="39235" xr:uid="{00000000-0005-0000-0000-000040AC0000}"/>
    <cellStyle name="汇总 5 19 2 3" xfId="46153" xr:uid="{00000000-0005-0000-0000-000041AC0000}"/>
    <cellStyle name="汇总 5 19 2 4" xfId="48988" xr:uid="{00000000-0005-0000-0000-000042AC0000}"/>
    <cellStyle name="汇总 5 19 3" xfId="23944" xr:uid="{00000000-0005-0000-0000-000043AC0000}"/>
    <cellStyle name="汇总 5 19 4" xfId="30378" xr:uid="{00000000-0005-0000-0000-000044AC0000}"/>
    <cellStyle name="汇总 5 19 5" xfId="35599" xr:uid="{00000000-0005-0000-0000-000045AC0000}"/>
    <cellStyle name="汇总 5 19 6" xfId="42607" xr:uid="{00000000-0005-0000-0000-000046AC0000}"/>
    <cellStyle name="汇总 5 19 7" xfId="53704" xr:uid="{00000000-0005-0000-0000-000047AC0000}"/>
    <cellStyle name="汇总 5 2" xfId="2621" xr:uid="{00000000-0005-0000-0000-000048AC0000}"/>
    <cellStyle name="汇总 5 2 2" xfId="12854" xr:uid="{00000000-0005-0000-0000-000049AC0000}"/>
    <cellStyle name="汇总 5 2 2 2" xfId="20258" xr:uid="{00000000-0005-0000-0000-00004AAC0000}"/>
    <cellStyle name="汇总 5 2 2 3" xfId="26868" xr:uid="{00000000-0005-0000-0000-00004BAC0000}"/>
    <cellStyle name="汇总 5 2 2 4" xfId="37398" xr:uid="{00000000-0005-0000-0000-00004CAC0000}"/>
    <cellStyle name="汇总 5 2 2 5" xfId="44343" xr:uid="{00000000-0005-0000-0000-00004DAC0000}"/>
    <cellStyle name="汇总 5 2 2 6" xfId="51893" xr:uid="{00000000-0005-0000-0000-00004EAC0000}"/>
    <cellStyle name="汇总 5 2 3" xfId="10312" xr:uid="{00000000-0005-0000-0000-00004FAC0000}"/>
    <cellStyle name="汇总 5 2 4" xfId="9712" xr:uid="{00000000-0005-0000-0000-000050AC0000}"/>
    <cellStyle name="汇总 5 2 5" xfId="21432" xr:uid="{00000000-0005-0000-0000-000051AC0000}"/>
    <cellStyle name="汇总 5 2 6" xfId="33654" xr:uid="{00000000-0005-0000-0000-000052AC0000}"/>
    <cellStyle name="汇总 5 2 7" xfId="40789" xr:uid="{00000000-0005-0000-0000-000053AC0000}"/>
    <cellStyle name="汇总 5 2 8" xfId="52092" xr:uid="{00000000-0005-0000-0000-000054AC0000}"/>
    <cellStyle name="汇总 5 20" xfId="5870" xr:uid="{00000000-0005-0000-0000-000055AC0000}"/>
    <cellStyle name="汇总 5 20 2" xfId="15723" xr:uid="{00000000-0005-0000-0000-000056AC0000}"/>
    <cellStyle name="汇总 5 20 2 2" xfId="40237" xr:uid="{00000000-0005-0000-0000-000057AC0000}"/>
    <cellStyle name="汇总 5 20 2 3" xfId="47155" xr:uid="{00000000-0005-0000-0000-000058AC0000}"/>
    <cellStyle name="汇总 5 20 2 4" xfId="48353" xr:uid="{00000000-0005-0000-0000-000059AC0000}"/>
    <cellStyle name="汇总 5 20 3" xfId="22748" xr:uid="{00000000-0005-0000-0000-00005AAC0000}"/>
    <cellStyle name="汇总 5 20 4" xfId="29209" xr:uid="{00000000-0005-0000-0000-00005BAC0000}"/>
    <cellStyle name="汇总 5 20 5" xfId="36652" xr:uid="{00000000-0005-0000-0000-00005CAC0000}"/>
    <cellStyle name="汇总 5 20 6" xfId="43609" xr:uid="{00000000-0005-0000-0000-00005DAC0000}"/>
    <cellStyle name="汇总 5 20 7" xfId="51287" xr:uid="{00000000-0005-0000-0000-00005EAC0000}"/>
    <cellStyle name="汇总 5 21" xfId="7636" xr:uid="{00000000-0005-0000-0000-00005FAC0000}"/>
    <cellStyle name="汇总 5 21 2" xfId="17421" xr:uid="{00000000-0005-0000-0000-000060AC0000}"/>
    <cellStyle name="汇总 5 21 2 2" xfId="40549" xr:uid="{00000000-0005-0000-0000-000061AC0000}"/>
    <cellStyle name="汇总 5 21 2 3" xfId="47467" xr:uid="{00000000-0005-0000-0000-000062AC0000}"/>
    <cellStyle name="汇总 5 21 2 4" xfId="47526" xr:uid="{00000000-0005-0000-0000-000063AC0000}"/>
    <cellStyle name="汇总 5 21 3" xfId="24381" xr:uid="{00000000-0005-0000-0000-000064AC0000}"/>
    <cellStyle name="汇总 5 21 4" xfId="30809" xr:uid="{00000000-0005-0000-0000-000065AC0000}"/>
    <cellStyle name="汇总 5 21 5" xfId="36965" xr:uid="{00000000-0005-0000-0000-000066AC0000}"/>
    <cellStyle name="汇总 5 21 6" xfId="43921" xr:uid="{00000000-0005-0000-0000-000067AC0000}"/>
    <cellStyle name="汇总 5 21 7" xfId="54213" xr:uid="{00000000-0005-0000-0000-000068AC0000}"/>
    <cellStyle name="汇总 5 22" xfId="8558" xr:uid="{00000000-0005-0000-0000-000069AC0000}"/>
    <cellStyle name="汇总 5 22 2" xfId="18342" xr:uid="{00000000-0005-0000-0000-00006AAC0000}"/>
    <cellStyle name="汇总 5 22 3" xfId="25278" xr:uid="{00000000-0005-0000-0000-00006BAC0000}"/>
    <cellStyle name="汇总 5 22 4" xfId="31691" xr:uid="{00000000-0005-0000-0000-00006CAC0000}"/>
    <cellStyle name="汇总 5 22 5" xfId="37219" xr:uid="{00000000-0005-0000-0000-00006DAC0000}"/>
    <cellStyle name="汇总 5 22 6" xfId="44165" xr:uid="{00000000-0005-0000-0000-00006EAC0000}"/>
    <cellStyle name="汇总 5 22 7" xfId="50980" xr:uid="{00000000-0005-0000-0000-00006FAC0000}"/>
    <cellStyle name="汇总 5 23" xfId="7670" xr:uid="{00000000-0005-0000-0000-000070AC0000}"/>
    <cellStyle name="汇总 5 23 2" xfId="17455" xr:uid="{00000000-0005-0000-0000-000071AC0000}"/>
    <cellStyle name="汇总 5 23 3" xfId="24412" xr:uid="{00000000-0005-0000-0000-000072AC0000}"/>
    <cellStyle name="汇总 5 23 4" xfId="30838" xr:uid="{00000000-0005-0000-0000-000073AC0000}"/>
    <cellStyle name="汇总 5 24" xfId="8677" xr:uid="{00000000-0005-0000-0000-000074AC0000}"/>
    <cellStyle name="汇总 5 24 2" xfId="18461" xr:uid="{00000000-0005-0000-0000-000075AC0000}"/>
    <cellStyle name="汇总 5 24 3" xfId="25396" xr:uid="{00000000-0005-0000-0000-000076AC0000}"/>
    <cellStyle name="汇总 5 24 4" xfId="31809" xr:uid="{00000000-0005-0000-0000-000077AC0000}"/>
    <cellStyle name="汇总 5 25" xfId="8074" xr:uid="{00000000-0005-0000-0000-000078AC0000}"/>
    <cellStyle name="汇总 5 25 2" xfId="17858" xr:uid="{00000000-0005-0000-0000-000079AC0000}"/>
    <cellStyle name="汇总 5 25 3" xfId="24805" xr:uid="{00000000-0005-0000-0000-00007AAC0000}"/>
    <cellStyle name="汇总 5 25 4" xfId="31226" xr:uid="{00000000-0005-0000-0000-00007BAC0000}"/>
    <cellStyle name="汇总 5 26" xfId="8741" xr:uid="{00000000-0005-0000-0000-00007CAC0000}"/>
    <cellStyle name="汇总 5 26 2" xfId="18525" xr:uid="{00000000-0005-0000-0000-00007DAC0000}"/>
    <cellStyle name="汇总 5 26 3" xfId="25457" xr:uid="{00000000-0005-0000-0000-00007EAC0000}"/>
    <cellStyle name="汇总 5 26 4" xfId="31869" xr:uid="{00000000-0005-0000-0000-00007FAC0000}"/>
    <cellStyle name="汇总 5 27" xfId="8779" xr:uid="{00000000-0005-0000-0000-000080AC0000}"/>
    <cellStyle name="汇总 5 27 2" xfId="18563" xr:uid="{00000000-0005-0000-0000-000081AC0000}"/>
    <cellStyle name="汇总 5 27 3" xfId="25495" xr:uid="{00000000-0005-0000-0000-000082AC0000}"/>
    <cellStyle name="汇总 5 27 4" xfId="31907" xr:uid="{00000000-0005-0000-0000-000083AC0000}"/>
    <cellStyle name="汇总 5 28" xfId="8361" xr:uid="{00000000-0005-0000-0000-000084AC0000}"/>
    <cellStyle name="汇总 5 28 2" xfId="18145" xr:uid="{00000000-0005-0000-0000-000085AC0000}"/>
    <cellStyle name="汇总 5 28 3" xfId="25084" xr:uid="{00000000-0005-0000-0000-000086AC0000}"/>
    <cellStyle name="汇总 5 28 4" xfId="31500" xr:uid="{00000000-0005-0000-0000-000087AC0000}"/>
    <cellStyle name="汇总 5 29" xfId="11546" xr:uid="{00000000-0005-0000-0000-000088AC0000}"/>
    <cellStyle name="汇总 5 29 2" xfId="19005" xr:uid="{00000000-0005-0000-0000-000089AC0000}"/>
    <cellStyle name="汇总 5 29 3" xfId="25637" xr:uid="{00000000-0005-0000-0000-00008AAC0000}"/>
    <cellStyle name="汇总 5 3" xfId="3924" xr:uid="{00000000-0005-0000-0000-00008BAC0000}"/>
    <cellStyle name="汇总 5 3 2" xfId="13811" xr:uid="{00000000-0005-0000-0000-00008CAC0000}"/>
    <cellStyle name="汇总 5 3 2 2" xfId="38169" xr:uid="{00000000-0005-0000-0000-00008DAC0000}"/>
    <cellStyle name="汇总 5 3 2 3" xfId="45093" xr:uid="{00000000-0005-0000-0000-00008EAC0000}"/>
    <cellStyle name="汇总 5 3 2 4" xfId="49617" xr:uid="{00000000-0005-0000-0000-00008FAC0000}"/>
    <cellStyle name="汇总 5 3 3" xfId="20918" xr:uid="{00000000-0005-0000-0000-000090AC0000}"/>
    <cellStyle name="汇总 5 3 4" xfId="27414" xr:uid="{00000000-0005-0000-0000-000091AC0000}"/>
    <cellStyle name="汇总 5 3 5" xfId="34503" xr:uid="{00000000-0005-0000-0000-000092AC0000}"/>
    <cellStyle name="汇总 5 3 6" xfId="41547" xr:uid="{00000000-0005-0000-0000-000093AC0000}"/>
    <cellStyle name="汇总 5 3 7" xfId="52211" xr:uid="{00000000-0005-0000-0000-000094AC0000}"/>
    <cellStyle name="汇总 5 30" xfId="9197" xr:uid="{00000000-0005-0000-0000-000095AC0000}"/>
    <cellStyle name="汇总 5 31" xfId="12640" xr:uid="{00000000-0005-0000-0000-000096AC0000}"/>
    <cellStyle name="汇总 5 32" xfId="32266" xr:uid="{00000000-0005-0000-0000-000097AC0000}"/>
    <cellStyle name="汇总 5 33" xfId="32227" xr:uid="{00000000-0005-0000-0000-000098AC0000}"/>
    <cellStyle name="汇总 5 34" xfId="49461" xr:uid="{00000000-0005-0000-0000-000099AC0000}"/>
    <cellStyle name="汇总 5 4" xfId="4101" xr:uid="{00000000-0005-0000-0000-00009AAC0000}"/>
    <cellStyle name="汇总 5 4 2" xfId="13988" xr:uid="{00000000-0005-0000-0000-00009BAC0000}"/>
    <cellStyle name="汇总 5 4 2 2" xfId="37571" xr:uid="{00000000-0005-0000-0000-00009CAC0000}"/>
    <cellStyle name="汇总 5 4 2 3" xfId="44515" xr:uid="{00000000-0005-0000-0000-00009DAC0000}"/>
    <cellStyle name="汇总 5 4 2 4" xfId="54128" xr:uid="{00000000-0005-0000-0000-00009EAC0000}"/>
    <cellStyle name="汇总 5 4 3" xfId="21084" xr:uid="{00000000-0005-0000-0000-00009FAC0000}"/>
    <cellStyle name="汇总 5 4 4" xfId="27575" xr:uid="{00000000-0005-0000-0000-0000A0AC0000}"/>
    <cellStyle name="汇总 5 4 5" xfId="33830" xr:uid="{00000000-0005-0000-0000-0000A1AC0000}"/>
    <cellStyle name="汇总 5 4 6" xfId="40964" xr:uid="{00000000-0005-0000-0000-0000A2AC0000}"/>
    <cellStyle name="汇总 5 4 7" xfId="50462" xr:uid="{00000000-0005-0000-0000-0000A3AC0000}"/>
    <cellStyle name="汇总 5 5" xfId="5094" xr:uid="{00000000-0005-0000-0000-0000A4AC0000}"/>
    <cellStyle name="汇总 5 5 2" xfId="14951" xr:uid="{00000000-0005-0000-0000-0000A5AC0000}"/>
    <cellStyle name="汇总 5 5 2 2" xfId="37922" xr:uid="{00000000-0005-0000-0000-0000A6AC0000}"/>
    <cellStyle name="汇总 5 5 2 3" xfId="44862" xr:uid="{00000000-0005-0000-0000-0000A7AC0000}"/>
    <cellStyle name="汇总 5 5 2 4" xfId="53181" xr:uid="{00000000-0005-0000-0000-0000A8AC0000}"/>
    <cellStyle name="汇总 5 5 3" xfId="21996" xr:uid="{00000000-0005-0000-0000-0000A9AC0000}"/>
    <cellStyle name="汇总 5 5 4" xfId="28459" xr:uid="{00000000-0005-0000-0000-0000AAAC0000}"/>
    <cellStyle name="汇总 5 5 5" xfId="34179" xr:uid="{00000000-0005-0000-0000-0000ABAC0000}"/>
    <cellStyle name="汇总 5 5 6" xfId="41311" xr:uid="{00000000-0005-0000-0000-0000ACAC0000}"/>
    <cellStyle name="汇总 5 5 7" xfId="52282" xr:uid="{00000000-0005-0000-0000-0000ADAC0000}"/>
    <cellStyle name="汇总 5 6" xfId="5224" xr:uid="{00000000-0005-0000-0000-0000AEAC0000}"/>
    <cellStyle name="汇总 5 6 2" xfId="15081" xr:uid="{00000000-0005-0000-0000-0000AFAC0000}"/>
    <cellStyle name="汇总 5 6 2 2" xfId="38313" xr:uid="{00000000-0005-0000-0000-0000B0AC0000}"/>
    <cellStyle name="汇总 5 6 2 3" xfId="45231" xr:uid="{00000000-0005-0000-0000-0000B1AC0000}"/>
    <cellStyle name="汇总 5 6 2 4" xfId="48940" xr:uid="{00000000-0005-0000-0000-0000B2AC0000}"/>
    <cellStyle name="汇总 5 6 3" xfId="22123" xr:uid="{00000000-0005-0000-0000-0000B3AC0000}"/>
    <cellStyle name="汇总 5 6 4" xfId="28586" xr:uid="{00000000-0005-0000-0000-0000B4AC0000}"/>
    <cellStyle name="汇总 5 6 5" xfId="34647" xr:uid="{00000000-0005-0000-0000-0000B5AC0000}"/>
    <cellStyle name="汇总 5 6 6" xfId="41685" xr:uid="{00000000-0005-0000-0000-0000B6AC0000}"/>
    <cellStyle name="汇总 5 6 7" xfId="52754" xr:uid="{00000000-0005-0000-0000-0000B7AC0000}"/>
    <cellStyle name="汇总 5 7" xfId="4630" xr:uid="{00000000-0005-0000-0000-0000B8AC0000}"/>
    <cellStyle name="汇总 5 7 2" xfId="14492" xr:uid="{00000000-0005-0000-0000-0000B9AC0000}"/>
    <cellStyle name="汇总 5 7 2 2" xfId="37643" xr:uid="{00000000-0005-0000-0000-0000BAAC0000}"/>
    <cellStyle name="汇总 5 7 2 3" xfId="44587" xr:uid="{00000000-0005-0000-0000-0000BBAC0000}"/>
    <cellStyle name="汇总 5 7 2 4" xfId="51143" xr:uid="{00000000-0005-0000-0000-0000BCAC0000}"/>
    <cellStyle name="汇总 5 7 3" xfId="21544" xr:uid="{00000000-0005-0000-0000-0000BDAC0000}"/>
    <cellStyle name="汇总 5 7 4" xfId="28015" xr:uid="{00000000-0005-0000-0000-0000BEAC0000}"/>
    <cellStyle name="汇总 5 7 5" xfId="33902" xr:uid="{00000000-0005-0000-0000-0000BFAC0000}"/>
    <cellStyle name="汇总 5 7 6" xfId="41036" xr:uid="{00000000-0005-0000-0000-0000C0AC0000}"/>
    <cellStyle name="汇总 5 7 7" xfId="51799" xr:uid="{00000000-0005-0000-0000-0000C1AC0000}"/>
    <cellStyle name="汇总 5 8" xfId="4727" xr:uid="{00000000-0005-0000-0000-0000C2AC0000}"/>
    <cellStyle name="汇总 5 8 2" xfId="14589" xr:uid="{00000000-0005-0000-0000-0000C3AC0000}"/>
    <cellStyle name="汇总 5 8 2 2" xfId="38446" xr:uid="{00000000-0005-0000-0000-0000C4AC0000}"/>
    <cellStyle name="汇总 5 8 2 3" xfId="45364" xr:uid="{00000000-0005-0000-0000-0000C5AC0000}"/>
    <cellStyle name="汇总 5 8 2 4" xfId="48403" xr:uid="{00000000-0005-0000-0000-0000C6AC0000}"/>
    <cellStyle name="汇总 5 8 3" xfId="21638" xr:uid="{00000000-0005-0000-0000-0000C7AC0000}"/>
    <cellStyle name="汇总 5 8 4" xfId="28108" xr:uid="{00000000-0005-0000-0000-0000C8AC0000}"/>
    <cellStyle name="汇总 5 8 5" xfId="34780" xr:uid="{00000000-0005-0000-0000-0000C9AC0000}"/>
    <cellStyle name="汇总 5 8 6" xfId="41818" xr:uid="{00000000-0005-0000-0000-0000CAAC0000}"/>
    <cellStyle name="汇总 5 8 7" xfId="51937" xr:uid="{00000000-0005-0000-0000-0000CBAC0000}"/>
    <cellStyle name="汇总 5 9" xfId="4901" xr:uid="{00000000-0005-0000-0000-0000CCAC0000}"/>
    <cellStyle name="汇总 5 9 2" xfId="14762" xr:uid="{00000000-0005-0000-0000-0000CDAC0000}"/>
    <cellStyle name="汇总 5 9 2 2" xfId="38521" xr:uid="{00000000-0005-0000-0000-0000CEAC0000}"/>
    <cellStyle name="汇总 5 9 2 3" xfId="45439" xr:uid="{00000000-0005-0000-0000-0000CFAC0000}"/>
    <cellStyle name="汇总 5 9 2 4" xfId="48043" xr:uid="{00000000-0005-0000-0000-0000D0AC0000}"/>
    <cellStyle name="汇总 5 9 3" xfId="21810" xr:uid="{00000000-0005-0000-0000-0000D1AC0000}"/>
    <cellStyle name="汇总 5 9 4" xfId="28275" xr:uid="{00000000-0005-0000-0000-0000D2AC0000}"/>
    <cellStyle name="汇总 5 9 5" xfId="34855" xr:uid="{00000000-0005-0000-0000-0000D3AC0000}"/>
    <cellStyle name="汇总 5 9 6" xfId="41893" xr:uid="{00000000-0005-0000-0000-0000D4AC0000}"/>
    <cellStyle name="汇总 5 9 7" xfId="53530" xr:uid="{00000000-0005-0000-0000-0000D5AC0000}"/>
    <cellStyle name="汇总 6" xfId="638" xr:uid="{00000000-0005-0000-0000-0000D6AC0000}"/>
    <cellStyle name="汇总 6 10" xfId="6755" xr:uid="{00000000-0005-0000-0000-0000D7AC0000}"/>
    <cellStyle name="汇总 6 10 2" xfId="16598" xr:uid="{00000000-0005-0000-0000-0000D8AC0000}"/>
    <cellStyle name="汇总 6 10 2 2" xfId="40561" xr:uid="{00000000-0005-0000-0000-0000D9AC0000}"/>
    <cellStyle name="汇总 6 10 2 3" xfId="47479" xr:uid="{00000000-0005-0000-0000-0000DAAC0000}"/>
    <cellStyle name="汇总 6 10 2 4" xfId="47514" xr:uid="{00000000-0005-0000-0000-0000DBAC0000}"/>
    <cellStyle name="汇总 6 10 3" xfId="23601" xr:uid="{00000000-0005-0000-0000-0000DCAC0000}"/>
    <cellStyle name="汇总 6 10 4" xfId="30049" xr:uid="{00000000-0005-0000-0000-0000DDAC0000}"/>
    <cellStyle name="汇总 6 10 5" xfId="36977" xr:uid="{00000000-0005-0000-0000-0000DEAC0000}"/>
    <cellStyle name="汇总 6 10 6" xfId="43933" xr:uid="{00000000-0005-0000-0000-0000DFAC0000}"/>
    <cellStyle name="汇总 6 10 7" xfId="52344" xr:uid="{00000000-0005-0000-0000-0000E0AC0000}"/>
    <cellStyle name="汇总 6 11" xfId="7585" xr:uid="{00000000-0005-0000-0000-0000E1AC0000}"/>
    <cellStyle name="汇总 6 11 2" xfId="17370" xr:uid="{00000000-0005-0000-0000-0000E2AC0000}"/>
    <cellStyle name="汇总 6 11 3" xfId="24330" xr:uid="{00000000-0005-0000-0000-0000E3AC0000}"/>
    <cellStyle name="汇总 6 11 4" xfId="30758" xr:uid="{00000000-0005-0000-0000-0000E4AC0000}"/>
    <cellStyle name="汇总 6 11 5" xfId="37231" xr:uid="{00000000-0005-0000-0000-0000E5AC0000}"/>
    <cellStyle name="汇总 6 11 6" xfId="44177" xr:uid="{00000000-0005-0000-0000-0000E6AC0000}"/>
    <cellStyle name="汇总 6 11 7" xfId="52726" xr:uid="{00000000-0005-0000-0000-0000E7AC0000}"/>
    <cellStyle name="汇总 6 12" xfId="7602" xr:uid="{00000000-0005-0000-0000-0000E8AC0000}"/>
    <cellStyle name="汇总 6 12 2" xfId="17387" xr:uid="{00000000-0005-0000-0000-0000E9AC0000}"/>
    <cellStyle name="汇总 6 12 3" xfId="24347" xr:uid="{00000000-0005-0000-0000-0000EAAC0000}"/>
    <cellStyle name="汇总 6 12 4" xfId="30775" xr:uid="{00000000-0005-0000-0000-0000EBAC0000}"/>
    <cellStyle name="汇总 6 13" xfId="7648" xr:uid="{00000000-0005-0000-0000-0000ECAC0000}"/>
    <cellStyle name="汇总 6 13 2" xfId="17433" xr:uid="{00000000-0005-0000-0000-0000EDAC0000}"/>
    <cellStyle name="汇总 6 13 3" xfId="24393" xr:uid="{00000000-0005-0000-0000-0000EEAC0000}"/>
    <cellStyle name="汇总 6 13 4" xfId="30821" xr:uid="{00000000-0005-0000-0000-0000EFAC0000}"/>
    <cellStyle name="汇总 6 14" xfId="8631" xr:uid="{00000000-0005-0000-0000-0000F0AC0000}"/>
    <cellStyle name="汇总 6 14 2" xfId="18415" xr:uid="{00000000-0005-0000-0000-0000F1AC0000}"/>
    <cellStyle name="汇总 6 14 3" xfId="25350" xr:uid="{00000000-0005-0000-0000-0000F2AC0000}"/>
    <cellStyle name="汇总 6 14 4" xfId="31763" xr:uid="{00000000-0005-0000-0000-0000F3AC0000}"/>
    <cellStyle name="汇总 6 15" xfId="8693" xr:uid="{00000000-0005-0000-0000-0000F4AC0000}"/>
    <cellStyle name="汇总 6 15 2" xfId="18477" xr:uid="{00000000-0005-0000-0000-0000F5AC0000}"/>
    <cellStyle name="汇总 6 15 3" xfId="25412" xr:uid="{00000000-0005-0000-0000-0000F6AC0000}"/>
    <cellStyle name="汇总 6 15 4" xfId="31824" xr:uid="{00000000-0005-0000-0000-0000F7AC0000}"/>
    <cellStyle name="汇总 6 16" xfId="8749" xr:uid="{00000000-0005-0000-0000-0000F8AC0000}"/>
    <cellStyle name="汇总 6 16 2" xfId="18533" xr:uid="{00000000-0005-0000-0000-0000F9AC0000}"/>
    <cellStyle name="汇总 6 16 3" xfId="25465" xr:uid="{00000000-0005-0000-0000-0000FAAC0000}"/>
    <cellStyle name="汇总 6 16 4" xfId="31877" xr:uid="{00000000-0005-0000-0000-0000FBAC0000}"/>
    <cellStyle name="汇总 6 17" xfId="7822" xr:uid="{00000000-0005-0000-0000-0000FCAC0000}"/>
    <cellStyle name="汇总 6 17 2" xfId="17607" xr:uid="{00000000-0005-0000-0000-0000FDAC0000}"/>
    <cellStyle name="汇总 6 17 3" xfId="24561" xr:uid="{00000000-0005-0000-0000-0000FEAC0000}"/>
    <cellStyle name="汇总 6 17 4" xfId="30986" xr:uid="{00000000-0005-0000-0000-0000FFAC0000}"/>
    <cellStyle name="汇总 6 18" xfId="8827" xr:uid="{00000000-0005-0000-0000-000000AD0000}"/>
    <cellStyle name="汇总 6 18 2" xfId="18610" xr:uid="{00000000-0005-0000-0000-000001AD0000}"/>
    <cellStyle name="汇总 6 18 3" xfId="25538" xr:uid="{00000000-0005-0000-0000-000002AD0000}"/>
    <cellStyle name="汇总 6 18 4" xfId="31948" xr:uid="{00000000-0005-0000-0000-000003AD0000}"/>
    <cellStyle name="汇总 6 19" xfId="8875" xr:uid="{00000000-0005-0000-0000-000004AD0000}"/>
    <cellStyle name="汇总 6 19 2" xfId="18658" xr:uid="{00000000-0005-0000-0000-000005AD0000}"/>
    <cellStyle name="汇总 6 19 3" xfId="25584" xr:uid="{00000000-0005-0000-0000-000006AD0000}"/>
    <cellStyle name="汇总 6 19 4" xfId="31994" xr:uid="{00000000-0005-0000-0000-000007AD0000}"/>
    <cellStyle name="汇总 6 2" xfId="2760" xr:uid="{00000000-0005-0000-0000-000008AD0000}"/>
    <cellStyle name="汇总 6 2 2" xfId="12988" xr:uid="{00000000-0005-0000-0000-000009AD0000}"/>
    <cellStyle name="汇总 6 2 2 2" xfId="20385" xr:uid="{00000000-0005-0000-0000-00000AAD0000}"/>
    <cellStyle name="汇总 6 2 2 3" xfId="26992" xr:uid="{00000000-0005-0000-0000-00000BAD0000}"/>
    <cellStyle name="汇总 6 2 2 4" xfId="40023" xr:uid="{00000000-0005-0000-0000-00000CAD0000}"/>
    <cellStyle name="汇总 6 2 2 5" xfId="46941" xr:uid="{00000000-0005-0000-0000-00000DAD0000}"/>
    <cellStyle name="汇总 6 2 2 6" xfId="48388" xr:uid="{00000000-0005-0000-0000-00000EAD0000}"/>
    <cellStyle name="汇总 6 2 3" xfId="10457" xr:uid="{00000000-0005-0000-0000-00000FAD0000}"/>
    <cellStyle name="汇总 6 2 4" xfId="16607" xr:uid="{00000000-0005-0000-0000-000010AD0000}"/>
    <cellStyle name="汇总 6 2 5" xfId="9137" xr:uid="{00000000-0005-0000-0000-000011AD0000}"/>
    <cellStyle name="汇总 6 2 6" xfId="36436" xr:uid="{00000000-0005-0000-0000-000012AD0000}"/>
    <cellStyle name="汇总 6 2 7" xfId="43395" xr:uid="{00000000-0005-0000-0000-000013AD0000}"/>
    <cellStyle name="汇总 6 2 8" xfId="50524" xr:uid="{00000000-0005-0000-0000-000014AD0000}"/>
    <cellStyle name="汇总 6 20" xfId="8890" xr:uid="{00000000-0005-0000-0000-000015AD0000}"/>
    <cellStyle name="汇总 6 20 2" xfId="18673" xr:uid="{00000000-0005-0000-0000-000016AD0000}"/>
    <cellStyle name="汇总 6 20 3" xfId="25599" xr:uid="{00000000-0005-0000-0000-000017AD0000}"/>
    <cellStyle name="汇总 6 20 4" xfId="32009" xr:uid="{00000000-0005-0000-0000-000018AD0000}"/>
    <cellStyle name="汇总 6 21" xfId="11658" xr:uid="{00000000-0005-0000-0000-000019AD0000}"/>
    <cellStyle name="汇总 6 21 2" xfId="19117" xr:uid="{00000000-0005-0000-0000-00001AAD0000}"/>
    <cellStyle name="汇总 6 21 3" xfId="25749" xr:uid="{00000000-0005-0000-0000-00001BAD0000}"/>
    <cellStyle name="汇总 6 22" xfId="9390" xr:uid="{00000000-0005-0000-0000-00001CAD0000}"/>
    <cellStyle name="汇总 6 23" xfId="13780" xr:uid="{00000000-0005-0000-0000-00001DAD0000}"/>
    <cellStyle name="汇总 6 24" xfId="32281" xr:uid="{00000000-0005-0000-0000-00001EAD0000}"/>
    <cellStyle name="汇总 6 25" xfId="32069" xr:uid="{00000000-0005-0000-0000-00001FAD0000}"/>
    <cellStyle name="汇总 6 26" xfId="49708" xr:uid="{00000000-0005-0000-0000-000020AD0000}"/>
    <cellStyle name="汇总 6 3" xfId="6856" xr:uid="{00000000-0005-0000-0000-000021AD0000}"/>
    <cellStyle name="汇总 6 3 2" xfId="16651" xr:uid="{00000000-0005-0000-0000-000022AD0000}"/>
    <cellStyle name="汇总 6 3 2 2" xfId="40159" xr:uid="{00000000-0005-0000-0000-000023AD0000}"/>
    <cellStyle name="汇总 6 3 2 3" xfId="47077" xr:uid="{00000000-0005-0000-0000-000024AD0000}"/>
    <cellStyle name="汇总 6 3 2 4" xfId="52451" xr:uid="{00000000-0005-0000-0000-000025AD0000}"/>
    <cellStyle name="汇总 6 3 3" xfId="23622" xr:uid="{00000000-0005-0000-0000-000026AD0000}"/>
    <cellStyle name="汇总 6 3 4" xfId="30060" xr:uid="{00000000-0005-0000-0000-000027AD0000}"/>
    <cellStyle name="汇总 6 3 5" xfId="36574" xr:uid="{00000000-0005-0000-0000-000028AD0000}"/>
    <cellStyle name="汇总 6 3 6" xfId="43531" xr:uid="{00000000-0005-0000-0000-000029AD0000}"/>
    <cellStyle name="汇总 6 3 7" xfId="51803" xr:uid="{00000000-0005-0000-0000-00002AAD0000}"/>
    <cellStyle name="汇总 6 4" xfId="7077" xr:uid="{00000000-0005-0000-0000-00002BAD0000}"/>
    <cellStyle name="汇总 6 4 2" xfId="16867" xr:uid="{00000000-0005-0000-0000-00002CAD0000}"/>
    <cellStyle name="汇总 6 4 2 2" xfId="40203" xr:uid="{00000000-0005-0000-0000-00002DAD0000}"/>
    <cellStyle name="汇总 6 4 2 3" xfId="47121" xr:uid="{00000000-0005-0000-0000-00002EAD0000}"/>
    <cellStyle name="汇总 6 4 2 4" xfId="50887" xr:uid="{00000000-0005-0000-0000-00002FAD0000}"/>
    <cellStyle name="汇总 6 4 3" xfId="23832" xr:uid="{00000000-0005-0000-0000-000030AD0000}"/>
    <cellStyle name="汇总 6 4 4" xfId="30268" xr:uid="{00000000-0005-0000-0000-000031AD0000}"/>
    <cellStyle name="汇总 6 4 5" xfId="36618" xr:uid="{00000000-0005-0000-0000-000032AD0000}"/>
    <cellStyle name="汇总 6 4 6" xfId="43575" xr:uid="{00000000-0005-0000-0000-000033AD0000}"/>
    <cellStyle name="汇总 6 4 7" xfId="54338" xr:uid="{00000000-0005-0000-0000-000034AD0000}"/>
    <cellStyle name="汇总 6 5" xfId="7149" xr:uid="{00000000-0005-0000-0000-000035AD0000}"/>
    <cellStyle name="汇总 6 5 2" xfId="16939" xr:uid="{00000000-0005-0000-0000-000036AD0000}"/>
    <cellStyle name="汇总 6 5 2 2" xfId="40243" xr:uid="{00000000-0005-0000-0000-000037AD0000}"/>
    <cellStyle name="汇总 6 5 2 3" xfId="47161" xr:uid="{00000000-0005-0000-0000-000038AD0000}"/>
    <cellStyle name="汇总 6 5 2 4" xfId="48320" xr:uid="{00000000-0005-0000-0000-000039AD0000}"/>
    <cellStyle name="汇总 6 5 3" xfId="23902" xr:uid="{00000000-0005-0000-0000-00003AAD0000}"/>
    <cellStyle name="汇总 6 5 4" xfId="30336" xr:uid="{00000000-0005-0000-0000-00003BAD0000}"/>
    <cellStyle name="汇总 6 5 5" xfId="36658" xr:uid="{00000000-0005-0000-0000-00003CAD0000}"/>
    <cellStyle name="汇总 6 5 6" xfId="43615" xr:uid="{00000000-0005-0000-0000-00003DAD0000}"/>
    <cellStyle name="汇总 6 5 7" xfId="51105" xr:uid="{00000000-0005-0000-0000-00003EAD0000}"/>
    <cellStyle name="汇总 6 6" xfId="7242" xr:uid="{00000000-0005-0000-0000-00003FAD0000}"/>
    <cellStyle name="汇总 6 6 2" xfId="17031" xr:uid="{00000000-0005-0000-0000-000040AD0000}"/>
    <cellStyle name="汇总 6 6 2 2" xfId="40268" xr:uid="{00000000-0005-0000-0000-000041AD0000}"/>
    <cellStyle name="汇总 6 6 2 3" xfId="47186" xr:uid="{00000000-0005-0000-0000-000042AD0000}"/>
    <cellStyle name="汇总 6 6 2 4" xfId="48155" xr:uid="{00000000-0005-0000-0000-000043AD0000}"/>
    <cellStyle name="汇总 6 6 3" xfId="23992" xr:uid="{00000000-0005-0000-0000-000044AD0000}"/>
    <cellStyle name="汇总 6 6 4" xfId="30425" xr:uid="{00000000-0005-0000-0000-000045AD0000}"/>
    <cellStyle name="汇总 6 6 5" xfId="36683" xr:uid="{00000000-0005-0000-0000-000046AD0000}"/>
    <cellStyle name="汇总 6 6 6" xfId="43640" xr:uid="{00000000-0005-0000-0000-000047AD0000}"/>
    <cellStyle name="汇总 6 6 7" xfId="53915" xr:uid="{00000000-0005-0000-0000-000048AD0000}"/>
    <cellStyle name="汇总 6 7" xfId="7383" xr:uid="{00000000-0005-0000-0000-000049AD0000}"/>
    <cellStyle name="汇总 6 7 2" xfId="17169" xr:uid="{00000000-0005-0000-0000-00004AAD0000}"/>
    <cellStyle name="汇总 6 7 2 2" xfId="39416" xr:uid="{00000000-0005-0000-0000-00004BAD0000}"/>
    <cellStyle name="汇总 6 7 2 3" xfId="46334" xr:uid="{00000000-0005-0000-0000-00004CAD0000}"/>
    <cellStyle name="汇总 6 7 2 4" xfId="52078" xr:uid="{00000000-0005-0000-0000-00004DAD0000}"/>
    <cellStyle name="汇总 6 7 3" xfId="24131" xr:uid="{00000000-0005-0000-0000-00004EAD0000}"/>
    <cellStyle name="汇总 6 7 4" xfId="30559" xr:uid="{00000000-0005-0000-0000-00004FAD0000}"/>
    <cellStyle name="汇总 6 7 5" xfId="35783" xr:uid="{00000000-0005-0000-0000-000050AD0000}"/>
    <cellStyle name="汇总 6 7 6" xfId="42788" xr:uid="{00000000-0005-0000-0000-000051AD0000}"/>
    <cellStyle name="汇总 6 7 7" xfId="50989" xr:uid="{00000000-0005-0000-0000-000052AD0000}"/>
    <cellStyle name="汇总 6 8" xfId="7440" xr:uid="{00000000-0005-0000-0000-000053AD0000}"/>
    <cellStyle name="汇总 6 8 2" xfId="17226" xr:uid="{00000000-0005-0000-0000-000054AD0000}"/>
    <cellStyle name="汇总 6 8 2 2" xfId="40308" xr:uid="{00000000-0005-0000-0000-000055AD0000}"/>
    <cellStyle name="汇总 6 8 2 3" xfId="47226" xr:uid="{00000000-0005-0000-0000-000056AD0000}"/>
    <cellStyle name="汇总 6 8 2 4" xfId="48516" xr:uid="{00000000-0005-0000-0000-000057AD0000}"/>
    <cellStyle name="汇总 6 8 3" xfId="24188" xr:uid="{00000000-0005-0000-0000-000058AD0000}"/>
    <cellStyle name="汇总 6 8 4" xfId="30616" xr:uid="{00000000-0005-0000-0000-000059AD0000}"/>
    <cellStyle name="汇总 6 8 5" xfId="36723" xr:uid="{00000000-0005-0000-0000-00005AAD0000}"/>
    <cellStyle name="汇总 6 8 6" xfId="43680" xr:uid="{00000000-0005-0000-0000-00005BAD0000}"/>
    <cellStyle name="汇总 6 8 7" xfId="53028" xr:uid="{00000000-0005-0000-0000-00005CAD0000}"/>
    <cellStyle name="汇总 6 9" xfId="7493" xr:uid="{00000000-0005-0000-0000-00005DAD0000}"/>
    <cellStyle name="汇总 6 9 2" xfId="17278" xr:uid="{00000000-0005-0000-0000-00005EAD0000}"/>
    <cellStyle name="汇总 6 9 2 2" xfId="40317" xr:uid="{00000000-0005-0000-0000-00005FAD0000}"/>
    <cellStyle name="汇总 6 9 2 3" xfId="47235" xr:uid="{00000000-0005-0000-0000-000060AD0000}"/>
    <cellStyle name="汇总 6 9 2 4" xfId="47636" xr:uid="{00000000-0005-0000-0000-000061AD0000}"/>
    <cellStyle name="汇总 6 9 3" xfId="24240" xr:uid="{00000000-0005-0000-0000-000062AD0000}"/>
    <cellStyle name="汇总 6 9 4" xfId="30668" xr:uid="{00000000-0005-0000-0000-000063AD0000}"/>
    <cellStyle name="汇总 6 9 5" xfId="36732" xr:uid="{00000000-0005-0000-0000-000064AD0000}"/>
    <cellStyle name="汇总 6 9 6" xfId="43689" xr:uid="{00000000-0005-0000-0000-000065AD0000}"/>
    <cellStyle name="汇总 6 9 7" xfId="53744" xr:uid="{00000000-0005-0000-0000-000066AD0000}"/>
    <cellStyle name="汇总 7" xfId="899" xr:uid="{00000000-0005-0000-0000-000067AD0000}"/>
    <cellStyle name="汇总 7 2" xfId="10605" xr:uid="{00000000-0005-0000-0000-000068AD0000}"/>
    <cellStyle name="汇总 7 2 2" xfId="11438" xr:uid="{00000000-0005-0000-0000-000069AD0000}"/>
    <cellStyle name="汇总 7 2 3" xfId="18821" xr:uid="{00000000-0005-0000-0000-00006AAD0000}"/>
    <cellStyle name="汇总 7 2 4" xfId="37806" xr:uid="{00000000-0005-0000-0000-00006BAD0000}"/>
    <cellStyle name="汇总 7 2 5" xfId="44747" xr:uid="{00000000-0005-0000-0000-00006CAD0000}"/>
    <cellStyle name="汇总 7 2 6" xfId="47486" xr:uid="{00000000-0005-0000-0000-00006DAD0000}"/>
    <cellStyle name="汇总 7 3" xfId="11778" xr:uid="{00000000-0005-0000-0000-00006EAD0000}"/>
    <cellStyle name="汇总 7 3 2" xfId="19237" xr:uid="{00000000-0005-0000-0000-00006FAD0000}"/>
    <cellStyle name="汇总 7 3 3" xfId="25869" xr:uid="{00000000-0005-0000-0000-000070AD0000}"/>
    <cellStyle name="汇总 7 4" xfId="9599" xr:uid="{00000000-0005-0000-0000-000071AD0000}"/>
    <cellStyle name="汇总 7 5" xfId="13140" xr:uid="{00000000-0005-0000-0000-000072AD0000}"/>
    <cellStyle name="汇总 7 6" xfId="34064" xr:uid="{00000000-0005-0000-0000-000073AD0000}"/>
    <cellStyle name="汇总 7 7" xfId="41196" xr:uid="{00000000-0005-0000-0000-000074AD0000}"/>
    <cellStyle name="汇总 7 8" xfId="52393" xr:uid="{00000000-0005-0000-0000-000075AD0000}"/>
    <cellStyle name="汇总 8" xfId="1156" xr:uid="{00000000-0005-0000-0000-000076AD0000}"/>
    <cellStyle name="汇总 8 2" xfId="10785" xr:uid="{00000000-0005-0000-0000-000077AD0000}"/>
    <cellStyle name="汇总 8 2 2" xfId="13723" xr:uid="{00000000-0005-0000-0000-000078AD0000}"/>
    <cellStyle name="汇总 8 2 3" xfId="37237" xr:uid="{00000000-0005-0000-0000-000079AD0000}"/>
    <cellStyle name="汇总 8 2 4" xfId="44183" xr:uid="{00000000-0005-0000-0000-00007AAD0000}"/>
    <cellStyle name="汇总 8 2 5" xfId="53954" xr:uid="{00000000-0005-0000-0000-00007BAD0000}"/>
    <cellStyle name="汇总 8 3" xfId="11940" xr:uid="{00000000-0005-0000-0000-00007CAD0000}"/>
    <cellStyle name="汇总 8 3 2" xfId="19399" xr:uid="{00000000-0005-0000-0000-00007DAD0000}"/>
    <cellStyle name="汇总 8 3 3" xfId="26026" xr:uid="{00000000-0005-0000-0000-00007EAD0000}"/>
    <cellStyle name="汇总 8 4" xfId="9824" xr:uid="{00000000-0005-0000-0000-00007FAD0000}"/>
    <cellStyle name="汇总 8 5" xfId="13323" xr:uid="{00000000-0005-0000-0000-000080AD0000}"/>
    <cellStyle name="汇总 8 6" xfId="33489" xr:uid="{00000000-0005-0000-0000-000081AD0000}"/>
    <cellStyle name="汇总 8 7" xfId="40625" xr:uid="{00000000-0005-0000-0000-000082AD0000}"/>
    <cellStyle name="汇总 8 8" xfId="51935" xr:uid="{00000000-0005-0000-0000-000083AD0000}"/>
    <cellStyle name="汇总 9" xfId="1297" xr:uid="{00000000-0005-0000-0000-000084AD0000}"/>
    <cellStyle name="汇总 9 2" xfId="10161" xr:uid="{00000000-0005-0000-0000-000085AD0000}"/>
    <cellStyle name="汇总 9 2 2" xfId="13356" xr:uid="{00000000-0005-0000-0000-000086AD0000}"/>
    <cellStyle name="汇总 9 2 3" xfId="37942" xr:uid="{00000000-0005-0000-0000-000087AD0000}"/>
    <cellStyle name="汇总 9 2 4" xfId="44880" xr:uid="{00000000-0005-0000-0000-000088AD0000}"/>
    <cellStyle name="汇总 9 2 5" xfId="53078" xr:uid="{00000000-0005-0000-0000-000089AD0000}"/>
    <cellStyle name="汇总 9 3" xfId="10922" xr:uid="{00000000-0005-0000-0000-00008AAD0000}"/>
    <cellStyle name="汇总 9 3 2" xfId="9012" xr:uid="{00000000-0005-0000-0000-00008BAD0000}"/>
    <cellStyle name="汇总 9 4" xfId="12068" xr:uid="{00000000-0005-0000-0000-00008CAD0000}"/>
    <cellStyle name="汇总 9 4 2" xfId="19527" xr:uid="{00000000-0005-0000-0000-00008DAD0000}"/>
    <cellStyle name="汇总 9 4 3" xfId="26150" xr:uid="{00000000-0005-0000-0000-00008EAD0000}"/>
    <cellStyle name="汇总 9 5" xfId="9964" xr:uid="{00000000-0005-0000-0000-00008FAD0000}"/>
    <cellStyle name="汇总 9 6" xfId="11257" xr:uid="{00000000-0005-0000-0000-000090AD0000}"/>
    <cellStyle name="汇总 9 7" xfId="34200" xr:uid="{00000000-0005-0000-0000-000091AD0000}"/>
    <cellStyle name="汇总 9 8" xfId="41330" xr:uid="{00000000-0005-0000-0000-000092AD0000}"/>
    <cellStyle name="汇总 9 9" xfId="54480" xr:uid="{00000000-0005-0000-0000-000093AD0000}"/>
    <cellStyle name="注释" xfId="314" xr:uid="{00000000-0005-0000-0000-000094AD0000}"/>
    <cellStyle name="注释 10" xfId="1914" xr:uid="{00000000-0005-0000-0000-000095AD0000}"/>
    <cellStyle name="注释 10 2" xfId="12268" xr:uid="{00000000-0005-0000-0000-000096AD0000}"/>
    <cellStyle name="注释 10 2 2" xfId="19727" xr:uid="{00000000-0005-0000-0000-000097AD0000}"/>
    <cellStyle name="注释 10 2 3" xfId="26350" xr:uid="{00000000-0005-0000-0000-000098AD0000}"/>
    <cellStyle name="注释 10 2 4" xfId="40352" xr:uid="{00000000-0005-0000-0000-000099AD0000}"/>
    <cellStyle name="注释 10 2 5" xfId="47270" xr:uid="{00000000-0005-0000-0000-00009AAD0000}"/>
    <cellStyle name="注释 10 2 6" xfId="49071" xr:uid="{00000000-0005-0000-0000-00009BAD0000}"/>
    <cellStyle name="注释 10 3" xfId="11336" xr:uid="{00000000-0005-0000-0000-00009CAD0000}"/>
    <cellStyle name="注释 10 4" xfId="18871" xr:uid="{00000000-0005-0000-0000-00009DAD0000}"/>
    <cellStyle name="注释 10 5" xfId="36768" xr:uid="{00000000-0005-0000-0000-00009EAD0000}"/>
    <cellStyle name="注释 10 6" xfId="43724" xr:uid="{00000000-0005-0000-0000-00009FAD0000}"/>
    <cellStyle name="注释 10 7" xfId="52897" xr:uid="{00000000-0005-0000-0000-0000A0AD0000}"/>
    <cellStyle name="注释 11" xfId="2127" xr:uid="{00000000-0005-0000-0000-0000A1AD0000}"/>
    <cellStyle name="注释 11 2" xfId="12391" xr:uid="{00000000-0005-0000-0000-0000A2AD0000}"/>
    <cellStyle name="注释 11 2 2" xfId="19848" xr:uid="{00000000-0005-0000-0000-0000A3AD0000}"/>
    <cellStyle name="注释 11 2 3" xfId="26470" xr:uid="{00000000-0005-0000-0000-0000A4AD0000}"/>
    <cellStyle name="注释 11 3" xfId="10263" xr:uid="{00000000-0005-0000-0000-0000A5AD0000}"/>
    <cellStyle name="注释 11 4" xfId="9749" xr:uid="{00000000-0005-0000-0000-0000A6AD0000}"/>
    <cellStyle name="注释 11 5" xfId="18797" xr:uid="{00000000-0005-0000-0000-0000A7AD0000}"/>
    <cellStyle name="注释 11 6" xfId="37022" xr:uid="{00000000-0005-0000-0000-0000A8AD0000}"/>
    <cellStyle name="注释 11 7" xfId="43968" xr:uid="{00000000-0005-0000-0000-0000A9AD0000}"/>
    <cellStyle name="注释 11 8" xfId="51534" xr:uid="{00000000-0005-0000-0000-0000AAAD0000}"/>
    <cellStyle name="注释 12" xfId="2282" xr:uid="{00000000-0005-0000-0000-0000ABAD0000}"/>
    <cellStyle name="注释 12 2" xfId="12535" xr:uid="{00000000-0005-0000-0000-0000ACAD0000}"/>
    <cellStyle name="注释 12 3" xfId="19972" xr:uid="{00000000-0005-0000-0000-0000ADAD0000}"/>
    <cellStyle name="注释 12 4" xfId="26590" xr:uid="{00000000-0005-0000-0000-0000AEAD0000}"/>
    <cellStyle name="注释 13" xfId="2444" xr:uid="{00000000-0005-0000-0000-0000AFAD0000}"/>
    <cellStyle name="注释 13 2" xfId="12684" xr:uid="{00000000-0005-0000-0000-0000B0AD0000}"/>
    <cellStyle name="注释 13 3" xfId="20096" xr:uid="{00000000-0005-0000-0000-0000B1AD0000}"/>
    <cellStyle name="注释 13 4" xfId="26710" xr:uid="{00000000-0005-0000-0000-0000B2AD0000}"/>
    <cellStyle name="注释 14" xfId="3450" xr:uid="{00000000-0005-0000-0000-0000B3AD0000}"/>
    <cellStyle name="注释 14 2" xfId="13401" xr:uid="{00000000-0005-0000-0000-0000B4AD0000}"/>
    <cellStyle name="注释 14 3" xfId="20571" xr:uid="{00000000-0005-0000-0000-0000B5AD0000}"/>
    <cellStyle name="注释 14 4" xfId="27079" xr:uid="{00000000-0005-0000-0000-0000B6AD0000}"/>
    <cellStyle name="注释 15" xfId="3616" xr:uid="{00000000-0005-0000-0000-0000B7AD0000}"/>
    <cellStyle name="注释 15 2" xfId="13541" xr:uid="{00000000-0005-0000-0000-0000B8AD0000}"/>
    <cellStyle name="注释 15 3" xfId="20703" xr:uid="{00000000-0005-0000-0000-0000B9AD0000}"/>
    <cellStyle name="注释 15 4" xfId="27202" xr:uid="{00000000-0005-0000-0000-0000BAAD0000}"/>
    <cellStyle name="注释 16" xfId="4332" xr:uid="{00000000-0005-0000-0000-0000BBAD0000}"/>
    <cellStyle name="注释 16 2" xfId="14194" xr:uid="{00000000-0005-0000-0000-0000BCAD0000}"/>
    <cellStyle name="注释 16 3" xfId="21255" xr:uid="{00000000-0005-0000-0000-0000BDAD0000}"/>
    <cellStyle name="注释 16 4" xfId="27729" xr:uid="{00000000-0005-0000-0000-0000BEAD0000}"/>
    <cellStyle name="注释 17" xfId="4547" xr:uid="{00000000-0005-0000-0000-0000BFAD0000}"/>
    <cellStyle name="注释 17 2" xfId="14409" xr:uid="{00000000-0005-0000-0000-0000C0AD0000}"/>
    <cellStyle name="注释 17 3" xfId="21465" xr:uid="{00000000-0005-0000-0000-0000C1AD0000}"/>
    <cellStyle name="注释 17 4" xfId="27936" xr:uid="{00000000-0005-0000-0000-0000C2AD0000}"/>
    <cellStyle name="注释 18" xfId="5241" xr:uid="{00000000-0005-0000-0000-0000C3AD0000}"/>
    <cellStyle name="注释 18 2" xfId="15098" xr:uid="{00000000-0005-0000-0000-0000C4AD0000}"/>
    <cellStyle name="注释 18 3" xfId="22140" xr:uid="{00000000-0005-0000-0000-0000C5AD0000}"/>
    <cellStyle name="注释 18 4" xfId="28603" xr:uid="{00000000-0005-0000-0000-0000C6AD0000}"/>
    <cellStyle name="注释 19" xfId="4474" xr:uid="{00000000-0005-0000-0000-0000C7AD0000}"/>
    <cellStyle name="注释 19 2" xfId="14336" xr:uid="{00000000-0005-0000-0000-0000C8AD0000}"/>
    <cellStyle name="注释 19 3" xfId="21393" xr:uid="{00000000-0005-0000-0000-0000C9AD0000}"/>
    <cellStyle name="注释 19 4" xfId="27867" xr:uid="{00000000-0005-0000-0000-0000CAAD0000}"/>
    <cellStyle name="注释 2" xfId="567" xr:uid="{00000000-0005-0000-0000-0000CBAD0000}"/>
    <cellStyle name="注释 2 10" xfId="2525" xr:uid="{00000000-0005-0000-0000-0000CCAD0000}"/>
    <cellStyle name="注释 2 10 2" xfId="12764" xr:uid="{00000000-0005-0000-0000-0000CDAD0000}"/>
    <cellStyle name="注释 2 10 3" xfId="20172" xr:uid="{00000000-0005-0000-0000-0000CEAD0000}"/>
    <cellStyle name="注释 2 10 4" xfId="26785" xr:uid="{00000000-0005-0000-0000-0000CFAD0000}"/>
    <cellStyle name="注释 2 11" xfId="3533" xr:uid="{00000000-0005-0000-0000-0000D0AD0000}"/>
    <cellStyle name="注释 2 11 2" xfId="13479" xr:uid="{00000000-0005-0000-0000-0000D1AD0000}"/>
    <cellStyle name="注释 2 11 3" xfId="20649" xr:uid="{00000000-0005-0000-0000-0000D2AD0000}"/>
    <cellStyle name="注释 2 11 4" xfId="27154" xr:uid="{00000000-0005-0000-0000-0000D3AD0000}"/>
    <cellStyle name="注释 2 12" xfId="3700" xr:uid="{00000000-0005-0000-0000-0000D4AD0000}"/>
    <cellStyle name="注释 2 12 2" xfId="13624" xr:uid="{00000000-0005-0000-0000-0000D5AD0000}"/>
    <cellStyle name="注释 2 12 3" xfId="20784" xr:uid="{00000000-0005-0000-0000-0000D6AD0000}"/>
    <cellStyle name="注释 2 12 4" xfId="27283" xr:uid="{00000000-0005-0000-0000-0000D7AD0000}"/>
    <cellStyle name="注释 2 13" xfId="4453" xr:uid="{00000000-0005-0000-0000-0000D8AD0000}"/>
    <cellStyle name="注释 2 13 2" xfId="14315" xr:uid="{00000000-0005-0000-0000-0000D9AD0000}"/>
    <cellStyle name="注释 2 13 3" xfId="21373" xr:uid="{00000000-0005-0000-0000-0000DAAD0000}"/>
    <cellStyle name="注释 2 13 4" xfId="27847" xr:uid="{00000000-0005-0000-0000-0000DBAD0000}"/>
    <cellStyle name="注释 2 14" xfId="4613" xr:uid="{00000000-0005-0000-0000-0000DCAD0000}"/>
    <cellStyle name="注释 2 14 2" xfId="14475" xr:uid="{00000000-0005-0000-0000-0000DDAD0000}"/>
    <cellStyle name="注释 2 14 3" xfId="21527" xr:uid="{00000000-0005-0000-0000-0000DEAD0000}"/>
    <cellStyle name="注释 2 14 4" xfId="27998" xr:uid="{00000000-0005-0000-0000-0000DFAD0000}"/>
    <cellStyle name="注释 2 15" xfId="4480" xr:uid="{00000000-0005-0000-0000-0000E0AD0000}"/>
    <cellStyle name="注释 2 15 2" xfId="14342" xr:uid="{00000000-0005-0000-0000-0000E1AD0000}"/>
    <cellStyle name="注释 2 15 3" xfId="21398" xr:uid="{00000000-0005-0000-0000-0000E2AD0000}"/>
    <cellStyle name="注释 2 15 4" xfId="27872" xr:uid="{00000000-0005-0000-0000-0000E3AD0000}"/>
    <cellStyle name="注释 2 16" xfId="4823" xr:uid="{00000000-0005-0000-0000-0000E4AD0000}"/>
    <cellStyle name="注释 2 16 2" xfId="14685" xr:uid="{00000000-0005-0000-0000-0000E5AD0000}"/>
    <cellStyle name="注释 2 16 3" xfId="21734" xr:uid="{00000000-0005-0000-0000-0000E6AD0000}"/>
    <cellStyle name="注释 2 16 4" xfId="28202" xr:uid="{00000000-0005-0000-0000-0000E7AD0000}"/>
    <cellStyle name="注释 2 17" xfId="5804" xr:uid="{00000000-0005-0000-0000-0000E8AD0000}"/>
    <cellStyle name="注释 2 17 2" xfId="15657" xr:uid="{00000000-0005-0000-0000-0000E9AD0000}"/>
    <cellStyle name="注释 2 17 3" xfId="22684" xr:uid="{00000000-0005-0000-0000-0000EAAD0000}"/>
    <cellStyle name="注释 2 17 4" xfId="29145" xr:uid="{00000000-0005-0000-0000-0000EBAD0000}"/>
    <cellStyle name="注释 2 18" xfId="6045" xr:uid="{00000000-0005-0000-0000-0000ECAD0000}"/>
    <cellStyle name="注释 2 18 2" xfId="15894" xr:uid="{00000000-0005-0000-0000-0000EDAD0000}"/>
    <cellStyle name="注释 2 18 3" xfId="22915" xr:uid="{00000000-0005-0000-0000-0000EEAD0000}"/>
    <cellStyle name="注释 2 18 4" xfId="29375" xr:uid="{00000000-0005-0000-0000-0000EFAD0000}"/>
    <cellStyle name="注释 2 19" xfId="6948" xr:uid="{00000000-0005-0000-0000-0000F0AD0000}"/>
    <cellStyle name="注释 2 19 2" xfId="16738" xr:uid="{00000000-0005-0000-0000-0000F1AD0000}"/>
    <cellStyle name="注释 2 19 3" xfId="23706" xr:uid="{00000000-0005-0000-0000-0000F2AD0000}"/>
    <cellStyle name="注释 2 19 4" xfId="30142" xr:uid="{00000000-0005-0000-0000-0000F3AD0000}"/>
    <cellStyle name="注释 2 2" xfId="715" xr:uid="{00000000-0005-0000-0000-0000F4AD0000}"/>
    <cellStyle name="注释 2 2 10" xfId="5470" xr:uid="{00000000-0005-0000-0000-0000F5AD0000}"/>
    <cellStyle name="注释 2 2 10 2" xfId="15327" xr:uid="{00000000-0005-0000-0000-0000F6AD0000}"/>
    <cellStyle name="注释 2 2 10 2 2" xfId="38638" xr:uid="{00000000-0005-0000-0000-0000F7AD0000}"/>
    <cellStyle name="注释 2 2 10 2 3" xfId="45556" xr:uid="{00000000-0005-0000-0000-0000F8AD0000}"/>
    <cellStyle name="注释 2 2 10 2 4" xfId="48993" xr:uid="{00000000-0005-0000-0000-0000F9AD0000}"/>
    <cellStyle name="注释 2 2 10 3" xfId="22367" xr:uid="{00000000-0005-0000-0000-0000FAAD0000}"/>
    <cellStyle name="注释 2 2 10 4" xfId="28829" xr:uid="{00000000-0005-0000-0000-0000FBAD0000}"/>
    <cellStyle name="注释 2 2 10 5" xfId="34972" xr:uid="{00000000-0005-0000-0000-0000FCAD0000}"/>
    <cellStyle name="注释 2 2 10 6" xfId="42010" xr:uid="{00000000-0005-0000-0000-0000FDAD0000}"/>
    <cellStyle name="注释 2 2 10 7" xfId="54560" xr:uid="{00000000-0005-0000-0000-0000FEAD0000}"/>
    <cellStyle name="注释 2 2 11" xfId="6726" xr:uid="{00000000-0005-0000-0000-0000FFAD0000}"/>
    <cellStyle name="注释 2 2 11 2" xfId="16569" xr:uid="{00000000-0005-0000-0000-000000AE0000}"/>
    <cellStyle name="注释 2 2 11 2 2" xfId="39096" xr:uid="{00000000-0005-0000-0000-000001AE0000}"/>
    <cellStyle name="注释 2 2 11 2 3" xfId="46014" xr:uid="{00000000-0005-0000-0000-000002AE0000}"/>
    <cellStyle name="注释 2 2 11 2 4" xfId="49351" xr:uid="{00000000-0005-0000-0000-000003AE0000}"/>
    <cellStyle name="注释 2 2 11 3" xfId="23572" xr:uid="{00000000-0005-0000-0000-000004AE0000}"/>
    <cellStyle name="注释 2 2 11 4" xfId="30020" xr:uid="{00000000-0005-0000-0000-000005AE0000}"/>
    <cellStyle name="注释 2 2 11 5" xfId="35433" xr:uid="{00000000-0005-0000-0000-000006AE0000}"/>
    <cellStyle name="注释 2 2 11 6" xfId="42468" xr:uid="{00000000-0005-0000-0000-000007AE0000}"/>
    <cellStyle name="注释 2 2 11 7" xfId="54248" xr:uid="{00000000-0005-0000-0000-000008AE0000}"/>
    <cellStyle name="注释 2 2 12" xfId="6986" xr:uid="{00000000-0005-0000-0000-000009AE0000}"/>
    <cellStyle name="注释 2 2 12 2" xfId="16776" xr:uid="{00000000-0005-0000-0000-00000AAE0000}"/>
    <cellStyle name="注释 2 2 12 2 2" xfId="38850" xr:uid="{00000000-0005-0000-0000-00000BAE0000}"/>
    <cellStyle name="注释 2 2 12 2 3" xfId="45768" xr:uid="{00000000-0005-0000-0000-00000CAE0000}"/>
    <cellStyle name="注释 2 2 12 2 4" xfId="49701" xr:uid="{00000000-0005-0000-0000-00000DAE0000}"/>
    <cellStyle name="注释 2 2 12 3" xfId="23744" xr:uid="{00000000-0005-0000-0000-00000EAE0000}"/>
    <cellStyle name="注释 2 2 12 4" xfId="30180" xr:uid="{00000000-0005-0000-0000-00000FAE0000}"/>
    <cellStyle name="注释 2 2 12 5" xfId="35186" xr:uid="{00000000-0005-0000-0000-000010AE0000}"/>
    <cellStyle name="注释 2 2 12 6" xfId="42222" xr:uid="{00000000-0005-0000-0000-000011AE0000}"/>
    <cellStyle name="注释 2 2 12 7" xfId="52733" xr:uid="{00000000-0005-0000-0000-000012AE0000}"/>
    <cellStyle name="注释 2 2 13" xfId="6252" xr:uid="{00000000-0005-0000-0000-000013AE0000}"/>
    <cellStyle name="注释 2 2 13 2" xfId="16099" xr:uid="{00000000-0005-0000-0000-000014AE0000}"/>
    <cellStyle name="注释 2 2 13 2 2" xfId="39976" xr:uid="{00000000-0005-0000-0000-000015AE0000}"/>
    <cellStyle name="注释 2 2 13 2 3" xfId="46894" xr:uid="{00000000-0005-0000-0000-000016AE0000}"/>
    <cellStyle name="注释 2 2 13 2 4" xfId="48592" xr:uid="{00000000-0005-0000-0000-000017AE0000}"/>
    <cellStyle name="注释 2 2 13 3" xfId="23108" xr:uid="{00000000-0005-0000-0000-000018AE0000}"/>
    <cellStyle name="注释 2 2 13 4" xfId="29564" xr:uid="{00000000-0005-0000-0000-000019AE0000}"/>
    <cellStyle name="注释 2 2 13 5" xfId="36365" xr:uid="{00000000-0005-0000-0000-00001AAE0000}"/>
    <cellStyle name="注释 2 2 13 6" xfId="43348" xr:uid="{00000000-0005-0000-0000-00001BAE0000}"/>
    <cellStyle name="注释 2 2 13 7" xfId="51346" xr:uid="{00000000-0005-0000-0000-00001CAE0000}"/>
    <cellStyle name="注释 2 2 14" xfId="5840" xr:uid="{00000000-0005-0000-0000-00001DAE0000}"/>
    <cellStyle name="注释 2 2 14 2" xfId="15693" xr:uid="{00000000-0005-0000-0000-00001EAE0000}"/>
    <cellStyle name="注释 2 2 14 2 2" xfId="40092" xr:uid="{00000000-0005-0000-0000-00001FAE0000}"/>
    <cellStyle name="注释 2 2 14 2 3" xfId="47010" xr:uid="{00000000-0005-0000-0000-000020AE0000}"/>
    <cellStyle name="注释 2 2 14 2 4" xfId="48463" xr:uid="{00000000-0005-0000-0000-000021AE0000}"/>
    <cellStyle name="注释 2 2 14 3" xfId="22719" xr:uid="{00000000-0005-0000-0000-000022AE0000}"/>
    <cellStyle name="注释 2 2 14 4" xfId="29180" xr:uid="{00000000-0005-0000-0000-000023AE0000}"/>
    <cellStyle name="注释 2 2 14 5" xfId="36507" xr:uid="{00000000-0005-0000-0000-000024AE0000}"/>
    <cellStyle name="注释 2 2 14 6" xfId="43464" xr:uid="{00000000-0005-0000-0000-000025AE0000}"/>
    <cellStyle name="注释 2 2 14 7" xfId="52902" xr:uid="{00000000-0005-0000-0000-000026AE0000}"/>
    <cellStyle name="注释 2 2 15" xfId="5903" xr:uid="{00000000-0005-0000-0000-000027AE0000}"/>
    <cellStyle name="注释 2 2 15 2" xfId="15756" xr:uid="{00000000-0005-0000-0000-000028AE0000}"/>
    <cellStyle name="注释 2 2 15 2 2" xfId="40049" xr:uid="{00000000-0005-0000-0000-000029AE0000}"/>
    <cellStyle name="注释 2 2 15 2 3" xfId="46967" xr:uid="{00000000-0005-0000-0000-00002AAE0000}"/>
    <cellStyle name="注释 2 2 15 2 4" xfId="49675" xr:uid="{00000000-0005-0000-0000-00002BAE0000}"/>
    <cellStyle name="注释 2 2 15 3" xfId="22781" xr:uid="{00000000-0005-0000-0000-00002CAE0000}"/>
    <cellStyle name="注释 2 2 15 4" xfId="29242" xr:uid="{00000000-0005-0000-0000-00002DAE0000}"/>
    <cellStyle name="注释 2 2 15 5" xfId="36464" xr:uid="{00000000-0005-0000-0000-00002EAE0000}"/>
    <cellStyle name="注释 2 2 15 6" xfId="43421" xr:uid="{00000000-0005-0000-0000-00002FAE0000}"/>
    <cellStyle name="注释 2 2 15 7" xfId="53805" xr:uid="{00000000-0005-0000-0000-000030AE0000}"/>
    <cellStyle name="注释 2 2 16" xfId="7387" xr:uid="{00000000-0005-0000-0000-000031AE0000}"/>
    <cellStyle name="注释 2 2 16 2" xfId="17173" xr:uid="{00000000-0005-0000-0000-000032AE0000}"/>
    <cellStyle name="注释 2 2 16 2 2" xfId="40133" xr:uid="{00000000-0005-0000-0000-000033AE0000}"/>
    <cellStyle name="注释 2 2 16 2 3" xfId="47051" xr:uid="{00000000-0005-0000-0000-000034AE0000}"/>
    <cellStyle name="注释 2 2 16 2 4" xfId="50084" xr:uid="{00000000-0005-0000-0000-000035AE0000}"/>
    <cellStyle name="注释 2 2 16 3" xfId="24135" xr:uid="{00000000-0005-0000-0000-000036AE0000}"/>
    <cellStyle name="注释 2 2 16 4" xfId="30563" xr:uid="{00000000-0005-0000-0000-000037AE0000}"/>
    <cellStyle name="注释 2 2 16 5" xfId="36548" xr:uid="{00000000-0005-0000-0000-000038AE0000}"/>
    <cellStyle name="注释 2 2 16 6" xfId="43505" xr:uid="{00000000-0005-0000-0000-000039AE0000}"/>
    <cellStyle name="注释 2 2 16 7" xfId="50732" xr:uid="{00000000-0005-0000-0000-00003AAE0000}"/>
    <cellStyle name="注释 2 2 17" xfId="7375" xr:uid="{00000000-0005-0000-0000-00003BAE0000}"/>
    <cellStyle name="注释 2 2 17 2" xfId="17161" xr:uid="{00000000-0005-0000-0000-00003CAE0000}"/>
    <cellStyle name="注释 2 2 17 2 2" xfId="39712" xr:uid="{00000000-0005-0000-0000-00003DAE0000}"/>
    <cellStyle name="注释 2 2 17 2 3" xfId="46630" xr:uid="{00000000-0005-0000-0000-00003EAE0000}"/>
    <cellStyle name="注释 2 2 17 2 4" xfId="49553" xr:uid="{00000000-0005-0000-0000-00003FAE0000}"/>
    <cellStyle name="注释 2 2 17 3" xfId="24123" xr:uid="{00000000-0005-0000-0000-000040AE0000}"/>
    <cellStyle name="注释 2 2 17 4" xfId="30551" xr:uid="{00000000-0005-0000-0000-000041AE0000}"/>
    <cellStyle name="注释 2 2 17 5" xfId="36087" xr:uid="{00000000-0005-0000-0000-000042AE0000}"/>
    <cellStyle name="注释 2 2 17 6" xfId="43084" xr:uid="{00000000-0005-0000-0000-000043AE0000}"/>
    <cellStyle name="注释 2 2 17 7" xfId="52056" xr:uid="{00000000-0005-0000-0000-000044AE0000}"/>
    <cellStyle name="注释 2 2 18" xfId="7505" xr:uid="{00000000-0005-0000-0000-000045AE0000}"/>
    <cellStyle name="注释 2 2 18 2" xfId="17290" xr:uid="{00000000-0005-0000-0000-000046AE0000}"/>
    <cellStyle name="注释 2 2 18 2 2" xfId="40288" xr:uid="{00000000-0005-0000-0000-000047AE0000}"/>
    <cellStyle name="注释 2 2 18 2 3" xfId="47206" xr:uid="{00000000-0005-0000-0000-000048AE0000}"/>
    <cellStyle name="注释 2 2 18 2 4" xfId="48558" xr:uid="{00000000-0005-0000-0000-000049AE0000}"/>
    <cellStyle name="注释 2 2 18 3" xfId="24252" xr:uid="{00000000-0005-0000-0000-00004AAE0000}"/>
    <cellStyle name="注释 2 2 18 4" xfId="30680" xr:uid="{00000000-0005-0000-0000-00004BAE0000}"/>
    <cellStyle name="注释 2 2 18 5" xfId="36703" xr:uid="{00000000-0005-0000-0000-00004CAE0000}"/>
    <cellStyle name="注释 2 2 18 6" xfId="43660" xr:uid="{00000000-0005-0000-0000-00004DAE0000}"/>
    <cellStyle name="注释 2 2 18 7" xfId="51639" xr:uid="{00000000-0005-0000-0000-00004EAE0000}"/>
    <cellStyle name="注释 2 2 19" xfId="5995" xr:uid="{00000000-0005-0000-0000-00004FAE0000}"/>
    <cellStyle name="注释 2 2 19 2" xfId="15846" xr:uid="{00000000-0005-0000-0000-000050AE0000}"/>
    <cellStyle name="注释 2 2 19 2 2" xfId="39420" xr:uid="{00000000-0005-0000-0000-000051AE0000}"/>
    <cellStyle name="注释 2 2 19 2 3" xfId="46338" xr:uid="{00000000-0005-0000-0000-000052AE0000}"/>
    <cellStyle name="注释 2 2 19 2 4" xfId="53070" xr:uid="{00000000-0005-0000-0000-000053AE0000}"/>
    <cellStyle name="注释 2 2 19 3" xfId="22868" xr:uid="{00000000-0005-0000-0000-000054AE0000}"/>
    <cellStyle name="注释 2 2 19 4" xfId="29329" xr:uid="{00000000-0005-0000-0000-000055AE0000}"/>
    <cellStyle name="注释 2 2 19 5" xfId="35787" xr:uid="{00000000-0005-0000-0000-000056AE0000}"/>
    <cellStyle name="注释 2 2 19 6" xfId="42792" xr:uid="{00000000-0005-0000-0000-000057AE0000}"/>
    <cellStyle name="注释 2 2 19 7" xfId="51090" xr:uid="{00000000-0005-0000-0000-000058AE0000}"/>
    <cellStyle name="注释 2 2 2" xfId="2719" xr:uid="{00000000-0005-0000-0000-000059AE0000}"/>
    <cellStyle name="注释 2 2 2 2" xfId="12948" xr:uid="{00000000-0005-0000-0000-00005AAE0000}"/>
    <cellStyle name="注释 2 2 2 2 2" xfId="20348" xr:uid="{00000000-0005-0000-0000-00005BAE0000}"/>
    <cellStyle name="注释 2 2 2 2 3" xfId="26955" xr:uid="{00000000-0005-0000-0000-00005CAE0000}"/>
    <cellStyle name="注释 2 2 2 2 4" xfId="37557" xr:uid="{00000000-0005-0000-0000-00005DAE0000}"/>
    <cellStyle name="注释 2 2 2 2 5" xfId="44501" xr:uid="{00000000-0005-0000-0000-00005EAE0000}"/>
    <cellStyle name="注释 2 2 2 2 6" xfId="50665" xr:uid="{00000000-0005-0000-0000-00005FAE0000}"/>
    <cellStyle name="注释 2 2 2 3" xfId="10534" xr:uid="{00000000-0005-0000-0000-000060AE0000}"/>
    <cellStyle name="注释 2 2 2 4" xfId="15430" xr:uid="{00000000-0005-0000-0000-000061AE0000}"/>
    <cellStyle name="注释 2 2 2 5" xfId="20451" xr:uid="{00000000-0005-0000-0000-000062AE0000}"/>
    <cellStyle name="注释 2 2 2 6" xfId="33816" xr:uid="{00000000-0005-0000-0000-000063AE0000}"/>
    <cellStyle name="注释 2 2 2 7" xfId="40950" xr:uid="{00000000-0005-0000-0000-000064AE0000}"/>
    <cellStyle name="注释 2 2 2 8" xfId="51185" xr:uid="{00000000-0005-0000-0000-000065AE0000}"/>
    <cellStyle name="注释 2 2 20" xfId="7111" xr:uid="{00000000-0005-0000-0000-000066AE0000}"/>
    <cellStyle name="注释 2 2 20 2" xfId="16901" xr:uid="{00000000-0005-0000-0000-000067AE0000}"/>
    <cellStyle name="注释 2 2 20 2 2" xfId="39809" xr:uid="{00000000-0005-0000-0000-000068AE0000}"/>
    <cellStyle name="注释 2 2 20 2 3" xfId="46727" xr:uid="{00000000-0005-0000-0000-000069AE0000}"/>
    <cellStyle name="注释 2 2 20 2 4" xfId="49991" xr:uid="{00000000-0005-0000-0000-00006AAE0000}"/>
    <cellStyle name="注释 2 2 20 3" xfId="23865" xr:uid="{00000000-0005-0000-0000-00006BAE0000}"/>
    <cellStyle name="注释 2 2 20 4" xfId="30300" xr:uid="{00000000-0005-0000-0000-00006CAE0000}"/>
    <cellStyle name="注释 2 2 20 5" xfId="36193" xr:uid="{00000000-0005-0000-0000-00006DAE0000}"/>
    <cellStyle name="注释 2 2 20 6" xfId="43181" xr:uid="{00000000-0005-0000-0000-00006EAE0000}"/>
    <cellStyle name="注释 2 2 20 7" xfId="53767" xr:uid="{00000000-0005-0000-0000-00006FAE0000}"/>
    <cellStyle name="注释 2 2 21" xfId="7476" xr:uid="{00000000-0005-0000-0000-000070AE0000}"/>
    <cellStyle name="注释 2 2 21 2" xfId="17261" xr:uid="{00000000-0005-0000-0000-000071AE0000}"/>
    <cellStyle name="注释 2 2 21 2 2" xfId="40547" xr:uid="{00000000-0005-0000-0000-000072AE0000}"/>
    <cellStyle name="注释 2 2 21 2 3" xfId="47465" xr:uid="{00000000-0005-0000-0000-000073AE0000}"/>
    <cellStyle name="注释 2 2 21 2 4" xfId="47528" xr:uid="{00000000-0005-0000-0000-000074AE0000}"/>
    <cellStyle name="注释 2 2 21 3" xfId="24223" xr:uid="{00000000-0005-0000-0000-000075AE0000}"/>
    <cellStyle name="注释 2 2 21 4" xfId="30651" xr:uid="{00000000-0005-0000-0000-000076AE0000}"/>
    <cellStyle name="注释 2 2 21 5" xfId="36963" xr:uid="{00000000-0005-0000-0000-000077AE0000}"/>
    <cellStyle name="注释 2 2 21 6" xfId="43919" xr:uid="{00000000-0005-0000-0000-000078AE0000}"/>
    <cellStyle name="注释 2 2 21 7" xfId="53754" xr:uid="{00000000-0005-0000-0000-000079AE0000}"/>
    <cellStyle name="注释 2 2 22" xfId="7634" xr:uid="{00000000-0005-0000-0000-00007AAE0000}"/>
    <cellStyle name="注释 2 2 22 2" xfId="17419" xr:uid="{00000000-0005-0000-0000-00007BAE0000}"/>
    <cellStyle name="注释 2 2 22 3" xfId="24379" xr:uid="{00000000-0005-0000-0000-00007CAE0000}"/>
    <cellStyle name="注释 2 2 22 4" xfId="30807" xr:uid="{00000000-0005-0000-0000-00007DAE0000}"/>
    <cellStyle name="注释 2 2 22 5" xfId="37217" xr:uid="{00000000-0005-0000-0000-00007EAE0000}"/>
    <cellStyle name="注释 2 2 22 6" xfId="44163" xr:uid="{00000000-0005-0000-0000-00007FAE0000}"/>
    <cellStyle name="注释 2 2 22 7" xfId="50638" xr:uid="{00000000-0005-0000-0000-000080AE0000}"/>
    <cellStyle name="注释 2 2 23" xfId="8556" xr:uid="{00000000-0005-0000-0000-000081AE0000}"/>
    <cellStyle name="注释 2 2 23 2" xfId="18340" xr:uid="{00000000-0005-0000-0000-000082AE0000}"/>
    <cellStyle name="注释 2 2 23 3" xfId="25276" xr:uid="{00000000-0005-0000-0000-000083AE0000}"/>
    <cellStyle name="注释 2 2 23 4" xfId="31689" xr:uid="{00000000-0005-0000-0000-000084AE0000}"/>
    <cellStyle name="注释 2 2 24" xfId="7672" xr:uid="{00000000-0005-0000-0000-000085AE0000}"/>
    <cellStyle name="注释 2 2 24 2" xfId="17457" xr:uid="{00000000-0005-0000-0000-000086AE0000}"/>
    <cellStyle name="注释 2 2 24 3" xfId="24414" xr:uid="{00000000-0005-0000-0000-000087AE0000}"/>
    <cellStyle name="注释 2 2 24 4" xfId="30840" xr:uid="{00000000-0005-0000-0000-000088AE0000}"/>
    <cellStyle name="注释 2 2 25" xfId="7992" xr:uid="{00000000-0005-0000-0000-000089AE0000}"/>
    <cellStyle name="注释 2 2 25 2" xfId="17776" xr:uid="{00000000-0005-0000-0000-00008AAE0000}"/>
    <cellStyle name="注释 2 2 25 3" xfId="24725" xr:uid="{00000000-0005-0000-0000-00008BAE0000}"/>
    <cellStyle name="注释 2 2 25 4" xfId="31146" xr:uid="{00000000-0005-0000-0000-00008CAE0000}"/>
    <cellStyle name="注释 2 2 26" xfId="7772" xr:uid="{00000000-0005-0000-0000-00008DAE0000}"/>
    <cellStyle name="注释 2 2 26 2" xfId="17557" xr:uid="{00000000-0005-0000-0000-00008EAE0000}"/>
    <cellStyle name="注释 2 2 26 3" xfId="24513" xr:uid="{00000000-0005-0000-0000-00008FAE0000}"/>
    <cellStyle name="注释 2 2 26 4" xfId="30939" xr:uid="{00000000-0005-0000-0000-000090AE0000}"/>
    <cellStyle name="注释 2 2 27" xfId="8150" xr:uid="{00000000-0005-0000-0000-000091AE0000}"/>
    <cellStyle name="注释 2 2 27 2" xfId="17934" xr:uid="{00000000-0005-0000-0000-000092AE0000}"/>
    <cellStyle name="注释 2 2 27 3" xfId="24879" xr:uid="{00000000-0005-0000-0000-000093AE0000}"/>
    <cellStyle name="注释 2 2 27 4" xfId="31299" xr:uid="{00000000-0005-0000-0000-000094AE0000}"/>
    <cellStyle name="注释 2 2 28" xfId="8107" xr:uid="{00000000-0005-0000-0000-000095AE0000}"/>
    <cellStyle name="注释 2 2 28 2" xfId="17891" xr:uid="{00000000-0005-0000-0000-000096AE0000}"/>
    <cellStyle name="注释 2 2 28 3" xfId="24837" xr:uid="{00000000-0005-0000-0000-000097AE0000}"/>
    <cellStyle name="注释 2 2 28 4" xfId="31257" xr:uid="{00000000-0005-0000-0000-000098AE0000}"/>
    <cellStyle name="注释 2 2 29" xfId="7958" xr:uid="{00000000-0005-0000-0000-000099AE0000}"/>
    <cellStyle name="注释 2 2 29 2" xfId="17742" xr:uid="{00000000-0005-0000-0000-00009AAE0000}"/>
    <cellStyle name="注释 2 2 29 3" xfId="24691" xr:uid="{00000000-0005-0000-0000-00009BAE0000}"/>
    <cellStyle name="注释 2 2 29 4" xfId="31112" xr:uid="{00000000-0005-0000-0000-00009CAE0000}"/>
    <cellStyle name="注释 2 2 3" xfId="3922" xr:uid="{00000000-0005-0000-0000-00009DAE0000}"/>
    <cellStyle name="注释 2 2 3 2" xfId="13809" xr:uid="{00000000-0005-0000-0000-00009EAE0000}"/>
    <cellStyle name="注释 2 2 3 2 2" xfId="38167" xr:uid="{00000000-0005-0000-0000-00009FAE0000}"/>
    <cellStyle name="注释 2 2 3 2 3" xfId="45091" xr:uid="{00000000-0005-0000-0000-0000A0AE0000}"/>
    <cellStyle name="注释 2 2 3 2 4" xfId="49924" xr:uid="{00000000-0005-0000-0000-0000A1AE0000}"/>
    <cellStyle name="注释 2 2 3 3" xfId="20916" xr:uid="{00000000-0005-0000-0000-0000A2AE0000}"/>
    <cellStyle name="注释 2 2 3 4" xfId="27412" xr:uid="{00000000-0005-0000-0000-0000A3AE0000}"/>
    <cellStyle name="注释 2 2 3 5" xfId="34501" xr:uid="{00000000-0005-0000-0000-0000A4AE0000}"/>
    <cellStyle name="注释 2 2 3 6" xfId="41545" xr:uid="{00000000-0005-0000-0000-0000A5AE0000}"/>
    <cellStyle name="注释 2 2 3 7" xfId="51897" xr:uid="{00000000-0005-0000-0000-0000A6AE0000}"/>
    <cellStyle name="注释 2 2 30" xfId="11734" xr:uid="{00000000-0005-0000-0000-0000A7AE0000}"/>
    <cellStyle name="注释 2 2 30 2" xfId="19193" xr:uid="{00000000-0005-0000-0000-0000A8AE0000}"/>
    <cellStyle name="注释 2 2 30 3" xfId="25825" xr:uid="{00000000-0005-0000-0000-0000A9AE0000}"/>
    <cellStyle name="注释 2 2 31" xfId="9467" xr:uid="{00000000-0005-0000-0000-0000AAAE0000}"/>
    <cellStyle name="注释 2 2 32" xfId="9496" xr:uid="{00000000-0005-0000-0000-0000ABAE0000}"/>
    <cellStyle name="注释 2 2 33" xfId="32264" xr:uid="{00000000-0005-0000-0000-0000ACAE0000}"/>
    <cellStyle name="注释 2 2 34" xfId="32077" xr:uid="{00000000-0005-0000-0000-0000ADAE0000}"/>
    <cellStyle name="注释 2 2 35" xfId="48308" xr:uid="{00000000-0005-0000-0000-0000AEAE0000}"/>
    <cellStyle name="注释 2 2 4" xfId="4099" xr:uid="{00000000-0005-0000-0000-0000AFAE0000}"/>
    <cellStyle name="注释 2 2 4 2" xfId="13986" xr:uid="{00000000-0005-0000-0000-0000B0AE0000}"/>
    <cellStyle name="注释 2 2 4 2 2" xfId="37708" xr:uid="{00000000-0005-0000-0000-0000B1AE0000}"/>
    <cellStyle name="注释 2 2 4 2 3" xfId="44652" xr:uid="{00000000-0005-0000-0000-0000B2AE0000}"/>
    <cellStyle name="注释 2 2 4 2 4" xfId="47671" xr:uid="{00000000-0005-0000-0000-0000B3AE0000}"/>
    <cellStyle name="注释 2 2 4 3" xfId="21082" xr:uid="{00000000-0005-0000-0000-0000B4AE0000}"/>
    <cellStyle name="注释 2 2 4 4" xfId="27573" xr:uid="{00000000-0005-0000-0000-0000B5AE0000}"/>
    <cellStyle name="注释 2 2 4 5" xfId="33967" xr:uid="{00000000-0005-0000-0000-0000B6AE0000}"/>
    <cellStyle name="注释 2 2 4 6" xfId="41101" xr:uid="{00000000-0005-0000-0000-0000B7AE0000}"/>
    <cellStyle name="注释 2 2 4 7" xfId="51755" xr:uid="{00000000-0005-0000-0000-0000B8AE0000}"/>
    <cellStyle name="注释 2 2 5" xfId="5092" xr:uid="{00000000-0005-0000-0000-0000B9AE0000}"/>
    <cellStyle name="注释 2 2 5 2" xfId="14949" xr:uid="{00000000-0005-0000-0000-0000BAAE0000}"/>
    <cellStyle name="注释 2 2 5 2 2" xfId="37363" xr:uid="{00000000-0005-0000-0000-0000BBAE0000}"/>
    <cellStyle name="注释 2 2 5 2 3" xfId="44309" xr:uid="{00000000-0005-0000-0000-0000BCAE0000}"/>
    <cellStyle name="注释 2 2 5 2 4" xfId="51184" xr:uid="{00000000-0005-0000-0000-0000BDAE0000}"/>
    <cellStyle name="注释 2 2 5 3" xfId="21994" xr:uid="{00000000-0005-0000-0000-0000BEAE0000}"/>
    <cellStyle name="注释 2 2 5 4" xfId="28457" xr:uid="{00000000-0005-0000-0000-0000BFAE0000}"/>
    <cellStyle name="注释 2 2 5 5" xfId="33617" xr:uid="{00000000-0005-0000-0000-0000C0AE0000}"/>
    <cellStyle name="注释 2 2 5 6" xfId="40753" xr:uid="{00000000-0005-0000-0000-0000C1AE0000}"/>
    <cellStyle name="注释 2 2 5 7" xfId="53603" xr:uid="{00000000-0005-0000-0000-0000C2AE0000}"/>
    <cellStyle name="注释 2 2 6" xfId="5222" xr:uid="{00000000-0005-0000-0000-0000C3AE0000}"/>
    <cellStyle name="注释 2 2 6 2" xfId="15079" xr:uid="{00000000-0005-0000-0000-0000C4AE0000}"/>
    <cellStyle name="注释 2 2 6 2 2" xfId="38311" xr:uid="{00000000-0005-0000-0000-0000C5AE0000}"/>
    <cellStyle name="注释 2 2 6 2 3" xfId="45229" xr:uid="{00000000-0005-0000-0000-0000C6AE0000}"/>
    <cellStyle name="注释 2 2 6 2 4" xfId="49706" xr:uid="{00000000-0005-0000-0000-0000C7AE0000}"/>
    <cellStyle name="注释 2 2 6 3" xfId="22121" xr:uid="{00000000-0005-0000-0000-0000C8AE0000}"/>
    <cellStyle name="注释 2 2 6 4" xfId="28584" xr:uid="{00000000-0005-0000-0000-0000C9AE0000}"/>
    <cellStyle name="注释 2 2 6 5" xfId="34645" xr:uid="{00000000-0005-0000-0000-0000CAAE0000}"/>
    <cellStyle name="注释 2 2 6 6" xfId="41683" xr:uid="{00000000-0005-0000-0000-0000CBAE0000}"/>
    <cellStyle name="注释 2 2 6 7" xfId="52790" xr:uid="{00000000-0005-0000-0000-0000CCAE0000}"/>
    <cellStyle name="注释 2 2 7" xfId="4558" xr:uid="{00000000-0005-0000-0000-0000CDAE0000}"/>
    <cellStyle name="注释 2 2 7 2" xfId="14420" xr:uid="{00000000-0005-0000-0000-0000CEAE0000}"/>
    <cellStyle name="注释 2 2 7 2 2" xfId="37672" xr:uid="{00000000-0005-0000-0000-0000CFAE0000}"/>
    <cellStyle name="注释 2 2 7 2 3" xfId="44616" xr:uid="{00000000-0005-0000-0000-0000D0AE0000}"/>
    <cellStyle name="注释 2 2 7 2 4" xfId="50827" xr:uid="{00000000-0005-0000-0000-0000D1AE0000}"/>
    <cellStyle name="注释 2 2 7 3" xfId="21476" xr:uid="{00000000-0005-0000-0000-0000D2AE0000}"/>
    <cellStyle name="注释 2 2 7 4" xfId="27947" xr:uid="{00000000-0005-0000-0000-0000D3AE0000}"/>
    <cellStyle name="注释 2 2 7 5" xfId="33931" xr:uid="{00000000-0005-0000-0000-0000D4AE0000}"/>
    <cellStyle name="注释 2 2 7 6" xfId="41065" xr:uid="{00000000-0005-0000-0000-0000D5AE0000}"/>
    <cellStyle name="注释 2 2 7 7" xfId="51655" xr:uid="{00000000-0005-0000-0000-0000D6AE0000}"/>
    <cellStyle name="注释 2 2 8" xfId="5043" xr:uid="{00000000-0005-0000-0000-0000D7AE0000}"/>
    <cellStyle name="注释 2 2 8 2" xfId="14900" xr:uid="{00000000-0005-0000-0000-0000D8AE0000}"/>
    <cellStyle name="注释 2 2 8 2 2" xfId="38444" xr:uid="{00000000-0005-0000-0000-0000D9AE0000}"/>
    <cellStyle name="注释 2 2 8 2 3" xfId="45362" xr:uid="{00000000-0005-0000-0000-0000DAAE0000}"/>
    <cellStyle name="注释 2 2 8 2 4" xfId="48869" xr:uid="{00000000-0005-0000-0000-0000DBAE0000}"/>
    <cellStyle name="注释 2 2 8 3" xfId="21945" xr:uid="{00000000-0005-0000-0000-0000DCAE0000}"/>
    <cellStyle name="注释 2 2 8 4" xfId="28408" xr:uid="{00000000-0005-0000-0000-0000DDAE0000}"/>
    <cellStyle name="注释 2 2 8 5" xfId="34778" xr:uid="{00000000-0005-0000-0000-0000DEAE0000}"/>
    <cellStyle name="注释 2 2 8 6" xfId="41816" xr:uid="{00000000-0005-0000-0000-0000DFAE0000}"/>
    <cellStyle name="注释 2 2 8 7" xfId="51963" xr:uid="{00000000-0005-0000-0000-0000E0AE0000}"/>
    <cellStyle name="注释 2 2 9" xfId="5060" xr:uid="{00000000-0005-0000-0000-0000E1AE0000}"/>
    <cellStyle name="注释 2 2 9 2" xfId="14917" xr:uid="{00000000-0005-0000-0000-0000E2AE0000}"/>
    <cellStyle name="注释 2 2 9 2 2" xfId="38519" xr:uid="{00000000-0005-0000-0000-0000E3AE0000}"/>
    <cellStyle name="注释 2 2 9 2 3" xfId="45437" xr:uid="{00000000-0005-0000-0000-0000E4AE0000}"/>
    <cellStyle name="注释 2 2 9 2 4" xfId="48805" xr:uid="{00000000-0005-0000-0000-0000E5AE0000}"/>
    <cellStyle name="注释 2 2 9 3" xfId="21962" xr:uid="{00000000-0005-0000-0000-0000E6AE0000}"/>
    <cellStyle name="注释 2 2 9 4" xfId="28425" xr:uid="{00000000-0005-0000-0000-0000E7AE0000}"/>
    <cellStyle name="注释 2 2 9 5" xfId="34853" xr:uid="{00000000-0005-0000-0000-0000E8AE0000}"/>
    <cellStyle name="注释 2 2 9 6" xfId="41891" xr:uid="{00000000-0005-0000-0000-0000E9AE0000}"/>
    <cellStyle name="注释 2 2 9 7" xfId="53646" xr:uid="{00000000-0005-0000-0000-0000EAAE0000}"/>
    <cellStyle name="注释 2 20" xfId="7660" xr:uid="{00000000-0005-0000-0000-0000EBAE0000}"/>
    <cellStyle name="注释 2 20 2" xfId="17445" xr:uid="{00000000-0005-0000-0000-0000ECAE0000}"/>
    <cellStyle name="注释 2 20 3" xfId="24402" xr:uid="{00000000-0005-0000-0000-0000EDAE0000}"/>
    <cellStyle name="注释 2 20 4" xfId="30828" xr:uid="{00000000-0005-0000-0000-0000EEAE0000}"/>
    <cellStyle name="注释 2 21" xfId="8059" xr:uid="{00000000-0005-0000-0000-0000EFAE0000}"/>
    <cellStyle name="注释 2 21 2" xfId="17843" xr:uid="{00000000-0005-0000-0000-0000F0AE0000}"/>
    <cellStyle name="注释 2 21 3" xfId="24791" xr:uid="{00000000-0005-0000-0000-0000F1AE0000}"/>
    <cellStyle name="注释 2 21 4" xfId="31212" xr:uid="{00000000-0005-0000-0000-0000F2AE0000}"/>
    <cellStyle name="注释 2 22" xfId="11622" xr:uid="{00000000-0005-0000-0000-0000F3AE0000}"/>
    <cellStyle name="注释 2 22 2" xfId="19081" xr:uid="{00000000-0005-0000-0000-0000F4AE0000}"/>
    <cellStyle name="注释 2 22 3" xfId="25713" xr:uid="{00000000-0005-0000-0000-0000F5AE0000}"/>
    <cellStyle name="注释 2 23" xfId="9341" xr:uid="{00000000-0005-0000-0000-0000F6AE0000}"/>
    <cellStyle name="注释 2 24" xfId="16630" xr:uid="{00000000-0005-0000-0000-0000F7AE0000}"/>
    <cellStyle name="注释 2 25" xfId="50421" xr:uid="{00000000-0005-0000-0000-0000F8AE0000}"/>
    <cellStyle name="注释 2 3" xfId="975" xr:uid="{00000000-0005-0000-0000-0000F9AE0000}"/>
    <cellStyle name="注释 2 3 2" xfId="2736" xr:uid="{00000000-0005-0000-0000-0000FAAE0000}"/>
    <cellStyle name="注释 2 3 2 2" xfId="12965" xr:uid="{00000000-0005-0000-0000-0000FBAE0000}"/>
    <cellStyle name="注释 2 3 2 2 2" xfId="20364" xr:uid="{00000000-0005-0000-0000-0000FCAE0000}"/>
    <cellStyle name="注释 2 3 2 2 3" xfId="26971" xr:uid="{00000000-0005-0000-0000-0000FDAE0000}"/>
    <cellStyle name="注释 2 3 2 3" xfId="10681" xr:uid="{00000000-0005-0000-0000-0000FEAE0000}"/>
    <cellStyle name="注释 2 3 2 4" xfId="15551" xr:uid="{00000000-0005-0000-0000-0000FFAE0000}"/>
    <cellStyle name="注释 2 3 2 5" xfId="23366" xr:uid="{00000000-0005-0000-0000-000000AF0000}"/>
    <cellStyle name="注释 2 3 2 6" xfId="38341" xr:uid="{00000000-0005-0000-0000-000001AF0000}"/>
    <cellStyle name="注释 2 3 2 7" xfId="45259" xr:uid="{00000000-0005-0000-0000-000002AF0000}"/>
    <cellStyle name="注释 2 3 2 8" xfId="50185" xr:uid="{00000000-0005-0000-0000-000003AF0000}"/>
    <cellStyle name="注释 2 3 3" xfId="11854" xr:uid="{00000000-0005-0000-0000-000004AF0000}"/>
    <cellStyle name="注释 2 3 3 2" xfId="19313" xr:uid="{00000000-0005-0000-0000-000005AF0000}"/>
    <cellStyle name="注释 2 3 3 3" xfId="25945" xr:uid="{00000000-0005-0000-0000-000006AF0000}"/>
    <cellStyle name="注释 2 3 4" xfId="9675" xr:uid="{00000000-0005-0000-0000-000007AF0000}"/>
    <cellStyle name="注释 2 3 5" xfId="8912" xr:uid="{00000000-0005-0000-0000-000008AF0000}"/>
    <cellStyle name="注释 2 3 6" xfId="34675" xr:uid="{00000000-0005-0000-0000-000009AF0000}"/>
    <cellStyle name="注释 2 3 7" xfId="41713" xr:uid="{00000000-0005-0000-0000-00000AAF0000}"/>
    <cellStyle name="注释 2 3 8" xfId="51453" xr:uid="{00000000-0005-0000-0000-00000BAF0000}"/>
    <cellStyle name="注释 2 4" xfId="1259" xr:uid="{00000000-0005-0000-0000-00000CAF0000}"/>
    <cellStyle name="注释 2 4 2" xfId="10888" xr:uid="{00000000-0005-0000-0000-00000DAF0000}"/>
    <cellStyle name="注释 2 4 2 2" xfId="9044" xr:uid="{00000000-0005-0000-0000-00000EAF0000}"/>
    <cellStyle name="注释 2 4 2 3" xfId="37603" xr:uid="{00000000-0005-0000-0000-00000FAF0000}"/>
    <cellStyle name="注释 2 4 2 4" xfId="44547" xr:uid="{00000000-0005-0000-0000-000010AF0000}"/>
    <cellStyle name="注释 2 4 2 5" xfId="53362" xr:uid="{00000000-0005-0000-0000-000011AF0000}"/>
    <cellStyle name="注释 2 4 3" xfId="12036" xr:uid="{00000000-0005-0000-0000-000012AF0000}"/>
    <cellStyle name="注释 2 4 3 2" xfId="19495" xr:uid="{00000000-0005-0000-0000-000013AF0000}"/>
    <cellStyle name="注释 2 4 3 3" xfId="26122" xr:uid="{00000000-0005-0000-0000-000014AF0000}"/>
    <cellStyle name="注释 2 4 4" xfId="9927" xr:uid="{00000000-0005-0000-0000-000015AF0000}"/>
    <cellStyle name="注释 2 4 5" xfId="11246" xr:uid="{00000000-0005-0000-0000-000016AF0000}"/>
    <cellStyle name="注释 2 4 6" xfId="33862" xr:uid="{00000000-0005-0000-0000-000017AF0000}"/>
    <cellStyle name="注释 2 4 7" xfId="40996" xr:uid="{00000000-0005-0000-0000-000018AF0000}"/>
    <cellStyle name="注释 2 4 8" xfId="54170" xr:uid="{00000000-0005-0000-0000-000019AF0000}"/>
    <cellStyle name="注释 2 5" xfId="1424" xr:uid="{00000000-0005-0000-0000-00001AAF0000}"/>
    <cellStyle name="注释 2 5 2" xfId="10187" xr:uid="{00000000-0005-0000-0000-00001BAF0000}"/>
    <cellStyle name="注释 2 5 2 2" xfId="15200" xr:uid="{00000000-0005-0000-0000-00001CAF0000}"/>
    <cellStyle name="注释 2 5 2 3" xfId="38803" xr:uid="{00000000-0005-0000-0000-00001DAF0000}"/>
    <cellStyle name="注释 2 5 2 4" xfId="45721" xr:uid="{00000000-0005-0000-0000-00001EAF0000}"/>
    <cellStyle name="注释 2 5 2 5" xfId="50799" xr:uid="{00000000-0005-0000-0000-00001FAF0000}"/>
    <cellStyle name="注释 2 5 3" xfId="10976" xr:uid="{00000000-0005-0000-0000-000020AF0000}"/>
    <cellStyle name="注释 2 5 3 2" xfId="8982" xr:uid="{00000000-0005-0000-0000-000021AF0000}"/>
    <cellStyle name="注释 2 5 4" xfId="12096" xr:uid="{00000000-0005-0000-0000-000022AF0000}"/>
    <cellStyle name="注释 2 5 4 2" xfId="19555" xr:uid="{00000000-0005-0000-0000-000023AF0000}"/>
    <cellStyle name="注释 2 5 4 3" xfId="26178" xr:uid="{00000000-0005-0000-0000-000024AF0000}"/>
    <cellStyle name="注释 2 5 5" xfId="10050" xr:uid="{00000000-0005-0000-0000-000025AF0000}"/>
    <cellStyle name="注释 2 5 6" xfId="18088" xr:uid="{00000000-0005-0000-0000-000026AF0000}"/>
    <cellStyle name="注释 2 5 7" xfId="35139" xr:uid="{00000000-0005-0000-0000-000027AF0000}"/>
    <cellStyle name="注释 2 5 8" xfId="42175" xr:uid="{00000000-0005-0000-0000-000028AF0000}"/>
    <cellStyle name="注释 2 5 9" xfId="50646" xr:uid="{00000000-0005-0000-0000-000029AF0000}"/>
    <cellStyle name="注释 2 6" xfId="1566" xr:uid="{00000000-0005-0000-0000-00002AAF0000}"/>
    <cellStyle name="注释 2 6 2" xfId="12223" xr:uid="{00000000-0005-0000-0000-00002BAF0000}"/>
    <cellStyle name="注释 2 6 2 2" xfId="19682" xr:uid="{00000000-0005-0000-0000-00002CAF0000}"/>
    <cellStyle name="注释 2 6 2 3" xfId="26305" xr:uid="{00000000-0005-0000-0000-00002DAF0000}"/>
    <cellStyle name="注释 2 6 2 4" xfId="38907" xr:uid="{00000000-0005-0000-0000-00002EAF0000}"/>
    <cellStyle name="注释 2 6 2 5" xfId="45825" xr:uid="{00000000-0005-0000-0000-00002FAF0000}"/>
    <cellStyle name="注释 2 6 2 6" xfId="48613" xr:uid="{00000000-0005-0000-0000-000030AF0000}"/>
    <cellStyle name="注释 2 6 3" xfId="11118" xr:uid="{00000000-0005-0000-0000-000031AF0000}"/>
    <cellStyle name="注释 2 6 4" xfId="18769" xr:uid="{00000000-0005-0000-0000-000032AF0000}"/>
    <cellStyle name="注释 2 6 5" xfId="35244" xr:uid="{00000000-0005-0000-0000-000033AF0000}"/>
    <cellStyle name="注释 2 6 6" xfId="42279" xr:uid="{00000000-0005-0000-0000-000034AF0000}"/>
    <cellStyle name="注释 2 6 7" xfId="50915" xr:uid="{00000000-0005-0000-0000-000035AF0000}"/>
    <cellStyle name="注释 2 7" xfId="1993" xr:uid="{00000000-0005-0000-0000-000036AF0000}"/>
    <cellStyle name="注释 2 7 2" xfId="12343" xr:uid="{00000000-0005-0000-0000-000037AF0000}"/>
    <cellStyle name="注释 2 7 2 2" xfId="19802" xr:uid="{00000000-0005-0000-0000-000038AF0000}"/>
    <cellStyle name="注释 2 7 2 3" xfId="26425" xr:uid="{00000000-0005-0000-0000-000039AF0000}"/>
    <cellStyle name="注释 2 7 2 4" xfId="39408" xr:uid="{00000000-0005-0000-0000-00003AAF0000}"/>
    <cellStyle name="注释 2 7 2 5" xfId="46326" xr:uid="{00000000-0005-0000-0000-00003BAF0000}"/>
    <cellStyle name="注释 2 7 2 6" xfId="51839" xr:uid="{00000000-0005-0000-0000-00003CAF0000}"/>
    <cellStyle name="注释 2 7 3" xfId="11415" xr:uid="{00000000-0005-0000-0000-00003DAF0000}"/>
    <cellStyle name="注释 2 7 4" xfId="18947" xr:uid="{00000000-0005-0000-0000-00003EAF0000}"/>
    <cellStyle name="注释 2 7 5" xfId="35775" xr:uid="{00000000-0005-0000-0000-00003FAF0000}"/>
    <cellStyle name="注释 2 7 6" xfId="42780" xr:uid="{00000000-0005-0000-0000-000040AF0000}"/>
    <cellStyle name="注释 2 7 7" xfId="52358" xr:uid="{00000000-0005-0000-0000-000041AF0000}"/>
    <cellStyle name="注释 2 8" xfId="2205" xr:uid="{00000000-0005-0000-0000-000042AF0000}"/>
    <cellStyle name="注释 2 8 2" xfId="12469" xr:uid="{00000000-0005-0000-0000-000043AF0000}"/>
    <cellStyle name="注释 2 8 2 2" xfId="19924" xr:uid="{00000000-0005-0000-0000-000044AF0000}"/>
    <cellStyle name="注释 2 8 2 3" xfId="26545" xr:uid="{00000000-0005-0000-0000-000045AF0000}"/>
    <cellStyle name="注释 2 8 2 4" xfId="40427" xr:uid="{00000000-0005-0000-0000-000046AF0000}"/>
    <cellStyle name="注释 2 8 2 5" xfId="47345" xr:uid="{00000000-0005-0000-0000-000047AF0000}"/>
    <cellStyle name="注释 2 8 2 6" xfId="47746" xr:uid="{00000000-0005-0000-0000-000048AF0000}"/>
    <cellStyle name="注释 2 8 3" xfId="10405" xr:uid="{00000000-0005-0000-0000-000049AF0000}"/>
    <cellStyle name="注释 2 8 4" xfId="13229" xr:uid="{00000000-0005-0000-0000-00004AAF0000}"/>
    <cellStyle name="注释 2 8 5" xfId="18798" xr:uid="{00000000-0005-0000-0000-00004BAF0000}"/>
    <cellStyle name="注释 2 8 6" xfId="36843" xr:uid="{00000000-0005-0000-0000-00004CAF0000}"/>
    <cellStyle name="注释 2 8 7" xfId="43799" xr:uid="{00000000-0005-0000-0000-00004DAF0000}"/>
    <cellStyle name="注释 2 8 8" xfId="54402" xr:uid="{00000000-0005-0000-0000-00004EAF0000}"/>
    <cellStyle name="注释 2 9" xfId="2357" xr:uid="{00000000-0005-0000-0000-00004FAF0000}"/>
    <cellStyle name="注释 2 9 2" xfId="12610" xr:uid="{00000000-0005-0000-0000-000050AF0000}"/>
    <cellStyle name="注释 2 9 3" xfId="20047" xr:uid="{00000000-0005-0000-0000-000051AF0000}"/>
    <cellStyle name="注释 2 9 4" xfId="26665" xr:uid="{00000000-0005-0000-0000-000052AF0000}"/>
    <cellStyle name="注释 2 9 5" xfId="37097" xr:uid="{00000000-0005-0000-0000-000053AF0000}"/>
    <cellStyle name="注释 2 9 6" xfId="44043" xr:uid="{00000000-0005-0000-0000-000054AF0000}"/>
    <cellStyle name="注释 2 9 7" xfId="53275" xr:uid="{00000000-0005-0000-0000-000055AF0000}"/>
    <cellStyle name="注释 20" xfId="5668" xr:uid="{00000000-0005-0000-0000-000056AF0000}"/>
    <cellStyle name="注释 20 2" xfId="15523" xr:uid="{00000000-0005-0000-0000-000057AF0000}"/>
    <cellStyle name="注释 20 3" xfId="22553" xr:uid="{00000000-0005-0000-0000-000058AF0000}"/>
    <cellStyle name="注释 20 4" xfId="29014" xr:uid="{00000000-0005-0000-0000-000059AF0000}"/>
    <cellStyle name="注释 21" xfId="7283" xr:uid="{00000000-0005-0000-0000-00005AAF0000}"/>
    <cellStyle name="注释 21 2" xfId="17069" xr:uid="{00000000-0005-0000-0000-00005BAF0000}"/>
    <cellStyle name="注释 21 3" xfId="24032" xr:uid="{00000000-0005-0000-0000-00005CAF0000}"/>
    <cellStyle name="注释 21 4" xfId="30463" xr:uid="{00000000-0005-0000-0000-00005DAF0000}"/>
    <cellStyle name="注释 22" xfId="7163" xr:uid="{00000000-0005-0000-0000-00005EAF0000}"/>
    <cellStyle name="注释 22 2" xfId="16953" xr:uid="{00000000-0005-0000-0000-00005FAF0000}"/>
    <cellStyle name="注释 22 3" xfId="23916" xr:uid="{00000000-0005-0000-0000-000060AF0000}"/>
    <cellStyle name="注释 22 4" xfId="30350" xr:uid="{00000000-0005-0000-0000-000061AF0000}"/>
    <cellStyle name="注释 23" xfId="8061" xr:uid="{00000000-0005-0000-0000-000062AF0000}"/>
    <cellStyle name="注释 23 2" xfId="17845" xr:uid="{00000000-0005-0000-0000-000063AF0000}"/>
    <cellStyle name="注释 23 3" xfId="24793" xr:uid="{00000000-0005-0000-0000-000064AF0000}"/>
    <cellStyle name="注释 23 4" xfId="31214" xr:uid="{00000000-0005-0000-0000-000065AF0000}"/>
    <cellStyle name="注释 24" xfId="8768" xr:uid="{00000000-0005-0000-0000-000066AF0000}"/>
    <cellStyle name="注释 24 2" xfId="18552" xr:uid="{00000000-0005-0000-0000-000067AF0000}"/>
    <cellStyle name="注释 24 3" xfId="25484" xr:uid="{00000000-0005-0000-0000-000068AF0000}"/>
    <cellStyle name="注释 24 4" xfId="31896" xr:uid="{00000000-0005-0000-0000-000069AF0000}"/>
    <cellStyle name="注释 25" xfId="11511" xr:uid="{00000000-0005-0000-0000-00006AAF0000}"/>
    <cellStyle name="注释 25 2" xfId="18970" xr:uid="{00000000-0005-0000-0000-00006BAF0000}"/>
    <cellStyle name="注释 25 3" xfId="25602" xr:uid="{00000000-0005-0000-0000-00006CAF0000}"/>
    <cellStyle name="注释 26" xfId="9143" xr:uid="{00000000-0005-0000-0000-00006DAF0000}"/>
    <cellStyle name="注释 27" xfId="9994" xr:uid="{00000000-0005-0000-0000-00006EAF0000}"/>
    <cellStyle name="注释 28" xfId="51734" xr:uid="{00000000-0005-0000-0000-00006FAF0000}"/>
    <cellStyle name="注释 3" xfId="568" xr:uid="{00000000-0005-0000-0000-000070AF0000}"/>
    <cellStyle name="注释 3 10" xfId="2526" xr:uid="{00000000-0005-0000-0000-000071AF0000}"/>
    <cellStyle name="注释 3 10 2" xfId="12765" xr:uid="{00000000-0005-0000-0000-000072AF0000}"/>
    <cellStyle name="注释 3 10 3" xfId="20173" xr:uid="{00000000-0005-0000-0000-000073AF0000}"/>
    <cellStyle name="注释 3 10 4" xfId="26786" xr:uid="{00000000-0005-0000-0000-000074AF0000}"/>
    <cellStyle name="注释 3 11" xfId="3534" xr:uid="{00000000-0005-0000-0000-000075AF0000}"/>
    <cellStyle name="注释 3 11 2" xfId="13480" xr:uid="{00000000-0005-0000-0000-000076AF0000}"/>
    <cellStyle name="注释 3 11 3" xfId="20650" xr:uid="{00000000-0005-0000-0000-000077AF0000}"/>
    <cellStyle name="注释 3 11 4" xfId="27155" xr:uid="{00000000-0005-0000-0000-000078AF0000}"/>
    <cellStyle name="注释 3 12" xfId="3701" xr:uid="{00000000-0005-0000-0000-000079AF0000}"/>
    <cellStyle name="注释 3 12 2" xfId="13625" xr:uid="{00000000-0005-0000-0000-00007AAF0000}"/>
    <cellStyle name="注释 3 12 3" xfId="20785" xr:uid="{00000000-0005-0000-0000-00007BAF0000}"/>
    <cellStyle name="注释 3 12 4" xfId="27284" xr:uid="{00000000-0005-0000-0000-00007CAF0000}"/>
    <cellStyle name="注释 3 13" xfId="4454" xr:uid="{00000000-0005-0000-0000-00007DAF0000}"/>
    <cellStyle name="注释 3 13 2" xfId="14316" xr:uid="{00000000-0005-0000-0000-00007EAF0000}"/>
    <cellStyle name="注释 3 13 3" xfId="21374" xr:uid="{00000000-0005-0000-0000-00007FAF0000}"/>
    <cellStyle name="注释 3 13 4" xfId="27848" xr:uid="{00000000-0005-0000-0000-000080AF0000}"/>
    <cellStyle name="注释 3 14" xfId="4834" xr:uid="{00000000-0005-0000-0000-000081AF0000}"/>
    <cellStyle name="注释 3 14 2" xfId="14696" xr:uid="{00000000-0005-0000-0000-000082AF0000}"/>
    <cellStyle name="注释 3 14 3" xfId="21745" xr:uid="{00000000-0005-0000-0000-000083AF0000}"/>
    <cellStyle name="注释 3 14 4" xfId="28212" xr:uid="{00000000-0005-0000-0000-000084AF0000}"/>
    <cellStyle name="注释 3 15" xfId="4463" xr:uid="{00000000-0005-0000-0000-000085AF0000}"/>
    <cellStyle name="注释 3 15 2" xfId="14325" xr:uid="{00000000-0005-0000-0000-000086AF0000}"/>
    <cellStyle name="注释 3 15 3" xfId="21382" xr:uid="{00000000-0005-0000-0000-000087AF0000}"/>
    <cellStyle name="注释 3 15 4" xfId="27856" xr:uid="{00000000-0005-0000-0000-000088AF0000}"/>
    <cellStyle name="注释 3 16" xfId="4776" xr:uid="{00000000-0005-0000-0000-000089AF0000}"/>
    <cellStyle name="注释 3 16 2" xfId="14638" xr:uid="{00000000-0005-0000-0000-00008AAF0000}"/>
    <cellStyle name="注释 3 16 3" xfId="21687" xr:uid="{00000000-0005-0000-0000-00008BAF0000}"/>
    <cellStyle name="注释 3 16 4" xfId="28156" xr:uid="{00000000-0005-0000-0000-00008CAF0000}"/>
    <cellStyle name="注释 3 17" xfId="5805" xr:uid="{00000000-0005-0000-0000-00008DAF0000}"/>
    <cellStyle name="注释 3 17 2" xfId="15658" xr:uid="{00000000-0005-0000-0000-00008EAF0000}"/>
    <cellStyle name="注释 3 17 3" xfId="22685" xr:uid="{00000000-0005-0000-0000-00008FAF0000}"/>
    <cellStyle name="注释 3 17 4" xfId="29146" xr:uid="{00000000-0005-0000-0000-000090AF0000}"/>
    <cellStyle name="注释 3 18" xfId="6395" xr:uid="{00000000-0005-0000-0000-000091AF0000}"/>
    <cellStyle name="注释 3 18 2" xfId="16240" xr:uid="{00000000-0005-0000-0000-000092AF0000}"/>
    <cellStyle name="注释 3 18 3" xfId="23247" xr:uid="{00000000-0005-0000-0000-000093AF0000}"/>
    <cellStyle name="注释 3 18 4" xfId="29699" xr:uid="{00000000-0005-0000-0000-000094AF0000}"/>
    <cellStyle name="注释 3 19" xfId="7444" xr:uid="{00000000-0005-0000-0000-000095AF0000}"/>
    <cellStyle name="注释 3 19 2" xfId="17230" xr:uid="{00000000-0005-0000-0000-000096AF0000}"/>
    <cellStyle name="注释 3 19 3" xfId="24192" xr:uid="{00000000-0005-0000-0000-000097AF0000}"/>
    <cellStyle name="注释 3 19 4" xfId="30620" xr:uid="{00000000-0005-0000-0000-000098AF0000}"/>
    <cellStyle name="注释 3 2" xfId="716" xr:uid="{00000000-0005-0000-0000-000099AF0000}"/>
    <cellStyle name="注释 3 2 10" xfId="5471" xr:uid="{00000000-0005-0000-0000-00009AAF0000}"/>
    <cellStyle name="注释 3 2 10 2" xfId="15328" xr:uid="{00000000-0005-0000-0000-00009BAF0000}"/>
    <cellStyle name="注释 3 2 10 2 2" xfId="38563" xr:uid="{00000000-0005-0000-0000-00009CAF0000}"/>
    <cellStyle name="注释 3 2 10 2 3" xfId="45481" xr:uid="{00000000-0005-0000-0000-00009DAF0000}"/>
    <cellStyle name="注释 3 2 10 2 4" xfId="49980" xr:uid="{00000000-0005-0000-0000-00009EAF0000}"/>
    <cellStyle name="注释 3 2 10 3" xfId="22368" xr:uid="{00000000-0005-0000-0000-00009FAF0000}"/>
    <cellStyle name="注释 3 2 10 4" xfId="28830" xr:uid="{00000000-0005-0000-0000-0000A0AF0000}"/>
    <cellStyle name="注释 3 2 10 5" xfId="34897" xr:uid="{00000000-0005-0000-0000-0000A1AF0000}"/>
    <cellStyle name="注释 3 2 10 6" xfId="41935" xr:uid="{00000000-0005-0000-0000-0000A2AF0000}"/>
    <cellStyle name="注释 3 2 10 7" xfId="52327" xr:uid="{00000000-0005-0000-0000-0000A3AF0000}"/>
    <cellStyle name="注释 3 2 11" xfId="6727" xr:uid="{00000000-0005-0000-0000-0000A4AF0000}"/>
    <cellStyle name="注释 3 2 11 2" xfId="16570" xr:uid="{00000000-0005-0000-0000-0000A5AF0000}"/>
    <cellStyle name="注释 3 2 11 2 2" xfId="39097" xr:uid="{00000000-0005-0000-0000-0000A6AF0000}"/>
    <cellStyle name="注释 3 2 11 2 3" xfId="46015" xr:uid="{00000000-0005-0000-0000-0000A7AF0000}"/>
    <cellStyle name="注释 3 2 11 2 4" xfId="49835" xr:uid="{00000000-0005-0000-0000-0000A8AF0000}"/>
    <cellStyle name="注释 3 2 11 3" xfId="23573" xr:uid="{00000000-0005-0000-0000-0000A9AF0000}"/>
    <cellStyle name="注释 3 2 11 4" xfId="30021" xr:uid="{00000000-0005-0000-0000-0000AAAF0000}"/>
    <cellStyle name="注释 3 2 11 5" xfId="35434" xr:uid="{00000000-0005-0000-0000-0000ABAF0000}"/>
    <cellStyle name="注释 3 2 11 6" xfId="42469" xr:uid="{00000000-0005-0000-0000-0000ACAF0000}"/>
    <cellStyle name="注释 3 2 11 7" xfId="52107" xr:uid="{00000000-0005-0000-0000-0000ADAF0000}"/>
    <cellStyle name="注释 3 2 12" xfId="6987" xr:uid="{00000000-0005-0000-0000-0000AEAF0000}"/>
    <cellStyle name="注释 3 2 12 2" xfId="16777" xr:uid="{00000000-0005-0000-0000-0000AFAF0000}"/>
    <cellStyle name="注释 3 2 12 2 2" xfId="38878" xr:uid="{00000000-0005-0000-0000-0000B0AF0000}"/>
    <cellStyle name="注释 3 2 12 2 3" xfId="45796" xr:uid="{00000000-0005-0000-0000-0000B1AF0000}"/>
    <cellStyle name="注释 3 2 12 2 4" xfId="49270" xr:uid="{00000000-0005-0000-0000-0000B2AF0000}"/>
    <cellStyle name="注释 3 2 12 3" xfId="23745" xr:uid="{00000000-0005-0000-0000-0000B3AF0000}"/>
    <cellStyle name="注释 3 2 12 4" xfId="30181" xr:uid="{00000000-0005-0000-0000-0000B4AF0000}"/>
    <cellStyle name="注释 3 2 12 5" xfId="35214" xr:uid="{00000000-0005-0000-0000-0000B5AF0000}"/>
    <cellStyle name="注释 3 2 12 6" xfId="42250" xr:uid="{00000000-0005-0000-0000-0000B6AF0000}"/>
    <cellStyle name="注释 3 2 12 7" xfId="51152" xr:uid="{00000000-0005-0000-0000-0000B7AF0000}"/>
    <cellStyle name="注释 3 2 13" xfId="5988" xr:uid="{00000000-0005-0000-0000-0000B8AF0000}"/>
    <cellStyle name="注释 3 2 13 2" xfId="15839" xr:uid="{00000000-0005-0000-0000-0000B9AF0000}"/>
    <cellStyle name="注释 3 2 13 2 2" xfId="39977" xr:uid="{00000000-0005-0000-0000-0000BAAF0000}"/>
    <cellStyle name="注释 3 2 13 2 3" xfId="46895" xr:uid="{00000000-0005-0000-0000-0000BBAF0000}"/>
    <cellStyle name="注释 3 2 13 2 4" xfId="49555" xr:uid="{00000000-0005-0000-0000-0000BCAF0000}"/>
    <cellStyle name="注释 3 2 13 3" xfId="22861" xr:uid="{00000000-0005-0000-0000-0000BDAF0000}"/>
    <cellStyle name="注释 3 2 13 4" xfId="29322" xr:uid="{00000000-0005-0000-0000-0000BEAF0000}"/>
    <cellStyle name="注释 3 2 13 5" xfId="36366" xr:uid="{00000000-0005-0000-0000-0000BFAF0000}"/>
    <cellStyle name="注释 3 2 13 6" xfId="43349" xr:uid="{00000000-0005-0000-0000-0000C0AF0000}"/>
    <cellStyle name="注释 3 2 13 7" xfId="53682" xr:uid="{00000000-0005-0000-0000-0000C1AF0000}"/>
    <cellStyle name="注释 3 2 14" xfId="6140" xr:uid="{00000000-0005-0000-0000-0000C2AF0000}"/>
    <cellStyle name="注释 3 2 14 2" xfId="15988" xr:uid="{00000000-0005-0000-0000-0000C3AF0000}"/>
    <cellStyle name="注释 3 2 14 2 2" xfId="40093" xr:uid="{00000000-0005-0000-0000-0000C4AF0000}"/>
    <cellStyle name="注释 3 2 14 2 3" xfId="47011" xr:uid="{00000000-0005-0000-0000-0000C5AF0000}"/>
    <cellStyle name="注释 3 2 14 2 4" xfId="49709" xr:uid="{00000000-0005-0000-0000-0000C6AF0000}"/>
    <cellStyle name="注释 3 2 14 3" xfId="23004" xr:uid="{00000000-0005-0000-0000-0000C7AF0000}"/>
    <cellStyle name="注释 3 2 14 4" xfId="29462" xr:uid="{00000000-0005-0000-0000-0000C8AF0000}"/>
    <cellStyle name="注释 3 2 14 5" xfId="36508" xr:uid="{00000000-0005-0000-0000-0000C9AF0000}"/>
    <cellStyle name="注释 3 2 14 6" xfId="43465" xr:uid="{00000000-0005-0000-0000-0000CAAF0000}"/>
    <cellStyle name="注释 3 2 14 7" xfId="50592" xr:uid="{00000000-0005-0000-0000-0000CBAF0000}"/>
    <cellStyle name="注释 3 2 15" xfId="6336" xr:uid="{00000000-0005-0000-0000-0000CCAF0000}"/>
    <cellStyle name="注释 3 2 15 2" xfId="16181" xr:uid="{00000000-0005-0000-0000-0000CDAF0000}"/>
    <cellStyle name="注释 3 2 15 2 2" xfId="39804" xr:uid="{00000000-0005-0000-0000-0000CEAF0000}"/>
    <cellStyle name="注释 3 2 15 2 3" xfId="46722" xr:uid="{00000000-0005-0000-0000-0000CFAF0000}"/>
    <cellStyle name="注释 3 2 15 2 4" xfId="49186" xr:uid="{00000000-0005-0000-0000-0000D0AF0000}"/>
    <cellStyle name="注释 3 2 15 3" xfId="23189" xr:uid="{00000000-0005-0000-0000-0000D1AF0000}"/>
    <cellStyle name="注释 3 2 15 4" xfId="29643" xr:uid="{00000000-0005-0000-0000-0000D2AF0000}"/>
    <cellStyle name="注释 3 2 15 5" xfId="36185" xr:uid="{00000000-0005-0000-0000-0000D3AF0000}"/>
    <cellStyle name="注释 3 2 15 6" xfId="43176" xr:uid="{00000000-0005-0000-0000-0000D4AF0000}"/>
    <cellStyle name="注释 3 2 15 7" xfId="54059" xr:uid="{00000000-0005-0000-0000-0000D5AF0000}"/>
    <cellStyle name="注释 3 2 16" xfId="5577" xr:uid="{00000000-0005-0000-0000-0000D6AF0000}"/>
    <cellStyle name="注释 3 2 16 2" xfId="15433" xr:uid="{00000000-0005-0000-0000-0000D7AF0000}"/>
    <cellStyle name="注释 3 2 16 2 2" xfId="39920" xr:uid="{00000000-0005-0000-0000-0000D8AF0000}"/>
    <cellStyle name="注释 3 2 16 2 3" xfId="46838" xr:uid="{00000000-0005-0000-0000-0000D9AF0000}"/>
    <cellStyle name="注释 3 2 16 2 4" xfId="54571" xr:uid="{00000000-0005-0000-0000-0000DAAF0000}"/>
    <cellStyle name="注释 3 2 16 3" xfId="22468" xr:uid="{00000000-0005-0000-0000-0000DBAF0000}"/>
    <cellStyle name="注释 3 2 16 4" xfId="28929" xr:uid="{00000000-0005-0000-0000-0000DCAF0000}"/>
    <cellStyle name="注释 3 2 16 5" xfId="36306" xr:uid="{00000000-0005-0000-0000-0000DDAF0000}"/>
    <cellStyle name="注释 3 2 16 6" xfId="43292" xr:uid="{00000000-0005-0000-0000-0000DEAF0000}"/>
    <cellStyle name="注释 3 2 16 7" xfId="54202" xr:uid="{00000000-0005-0000-0000-0000DFAF0000}"/>
    <cellStyle name="注释 3 2 17" xfId="7081" xr:uid="{00000000-0005-0000-0000-0000E0AF0000}"/>
    <cellStyle name="注释 3 2 17 2" xfId="16871" xr:uid="{00000000-0005-0000-0000-0000E1AF0000}"/>
    <cellStyle name="注释 3 2 17 2 2" xfId="40126" xr:uid="{00000000-0005-0000-0000-0000E2AF0000}"/>
    <cellStyle name="注释 3 2 17 2 3" xfId="47044" xr:uid="{00000000-0005-0000-0000-0000E3AF0000}"/>
    <cellStyle name="注释 3 2 17 2 4" xfId="48834" xr:uid="{00000000-0005-0000-0000-0000E4AF0000}"/>
    <cellStyle name="注释 3 2 17 3" xfId="23836" xr:uid="{00000000-0005-0000-0000-0000E5AF0000}"/>
    <cellStyle name="注释 3 2 17 4" xfId="30272" xr:uid="{00000000-0005-0000-0000-0000E6AF0000}"/>
    <cellStyle name="注释 3 2 17 5" xfId="36541" xr:uid="{00000000-0005-0000-0000-0000E7AF0000}"/>
    <cellStyle name="注释 3 2 17 6" xfId="43498" xr:uid="{00000000-0005-0000-0000-0000E8AF0000}"/>
    <cellStyle name="注释 3 2 17 7" xfId="53629" xr:uid="{00000000-0005-0000-0000-0000E9AF0000}"/>
    <cellStyle name="注释 3 2 18" xfId="5492" xr:uid="{00000000-0005-0000-0000-0000EAAF0000}"/>
    <cellStyle name="注释 3 2 18 2" xfId="15348" xr:uid="{00000000-0005-0000-0000-0000EBAF0000}"/>
    <cellStyle name="注释 3 2 18 2 2" xfId="39783" xr:uid="{00000000-0005-0000-0000-0000ECAF0000}"/>
    <cellStyle name="注释 3 2 18 2 3" xfId="46701" xr:uid="{00000000-0005-0000-0000-0000EDAF0000}"/>
    <cellStyle name="注释 3 2 18 2 4" xfId="48593" xr:uid="{00000000-0005-0000-0000-0000EEAF0000}"/>
    <cellStyle name="注释 3 2 18 3" xfId="22385" xr:uid="{00000000-0005-0000-0000-0000EFAF0000}"/>
    <cellStyle name="注释 3 2 18 4" xfId="28847" xr:uid="{00000000-0005-0000-0000-0000F0AF0000}"/>
    <cellStyle name="注释 3 2 18 5" xfId="36164" xr:uid="{00000000-0005-0000-0000-0000F1AF0000}"/>
    <cellStyle name="注释 3 2 18 6" xfId="43155" xr:uid="{00000000-0005-0000-0000-0000F2AF0000}"/>
    <cellStyle name="注释 3 2 18 7" xfId="53295" xr:uid="{00000000-0005-0000-0000-0000F3AF0000}"/>
    <cellStyle name="注释 3 2 19" xfId="7504" xr:uid="{00000000-0005-0000-0000-0000F4AF0000}"/>
    <cellStyle name="注释 3 2 19 2" xfId="17289" xr:uid="{00000000-0005-0000-0000-0000F5AF0000}"/>
    <cellStyle name="注释 3 2 19 2 2" xfId="40216" xr:uid="{00000000-0005-0000-0000-0000F6AF0000}"/>
    <cellStyle name="注释 3 2 19 2 3" xfId="47134" xr:uid="{00000000-0005-0000-0000-0000F7AF0000}"/>
    <cellStyle name="注释 3 2 19 2 4" xfId="49780" xr:uid="{00000000-0005-0000-0000-0000F8AF0000}"/>
    <cellStyle name="注释 3 2 19 3" xfId="24251" xr:uid="{00000000-0005-0000-0000-0000F9AF0000}"/>
    <cellStyle name="注释 3 2 19 4" xfId="30679" xr:uid="{00000000-0005-0000-0000-0000FAAF0000}"/>
    <cellStyle name="注释 3 2 19 5" xfId="36631" xr:uid="{00000000-0005-0000-0000-0000FBAF0000}"/>
    <cellStyle name="注释 3 2 19 6" xfId="43588" xr:uid="{00000000-0005-0000-0000-0000FCAF0000}"/>
    <cellStyle name="注释 3 2 19 7" xfId="52116" xr:uid="{00000000-0005-0000-0000-0000FDAF0000}"/>
    <cellStyle name="注释 3 2 2" xfId="2720" xr:uid="{00000000-0005-0000-0000-0000FEAF0000}"/>
    <cellStyle name="注释 3 2 2 2" xfId="12949" xr:uid="{00000000-0005-0000-0000-0000FFAF0000}"/>
    <cellStyle name="注释 3 2 2 2 2" xfId="20349" xr:uid="{00000000-0005-0000-0000-000000B00000}"/>
    <cellStyle name="注释 3 2 2 2 3" xfId="26956" xr:uid="{00000000-0005-0000-0000-000001B00000}"/>
    <cellStyle name="注释 3 2 2 2 4" xfId="37631" xr:uid="{00000000-0005-0000-0000-000002B00000}"/>
    <cellStyle name="注释 3 2 2 2 5" xfId="44575" xr:uid="{00000000-0005-0000-0000-000003B00000}"/>
    <cellStyle name="注释 3 2 2 2 6" xfId="52232" xr:uid="{00000000-0005-0000-0000-000004B00000}"/>
    <cellStyle name="注释 3 2 2 3" xfId="10535" xr:uid="{00000000-0005-0000-0000-000005B00000}"/>
    <cellStyle name="注释 3 2 2 4" xfId="16359" xr:uid="{00000000-0005-0000-0000-000006B00000}"/>
    <cellStyle name="注释 3 2 2 5" xfId="20492" xr:uid="{00000000-0005-0000-0000-000007B00000}"/>
    <cellStyle name="注释 3 2 2 6" xfId="33890" xr:uid="{00000000-0005-0000-0000-000008B00000}"/>
    <cellStyle name="注释 3 2 2 7" xfId="41024" xr:uid="{00000000-0005-0000-0000-000009B00000}"/>
    <cellStyle name="注释 3 2 2 8" xfId="53241" xr:uid="{00000000-0005-0000-0000-00000AB00000}"/>
    <cellStyle name="注释 3 2 20" xfId="7158" xr:uid="{00000000-0005-0000-0000-00000BB00000}"/>
    <cellStyle name="注释 3 2 20 2" xfId="16948" xr:uid="{00000000-0005-0000-0000-00000CB00000}"/>
    <cellStyle name="注释 3 2 20 2 2" xfId="39839" xr:uid="{00000000-0005-0000-0000-00000DB00000}"/>
    <cellStyle name="注释 3 2 20 2 3" xfId="46757" xr:uid="{00000000-0005-0000-0000-00000EB00000}"/>
    <cellStyle name="注释 3 2 20 2 4" xfId="49694" xr:uid="{00000000-0005-0000-0000-00000FB00000}"/>
    <cellStyle name="注释 3 2 20 3" xfId="23911" xr:uid="{00000000-0005-0000-0000-000010B00000}"/>
    <cellStyle name="注释 3 2 20 4" xfId="30345" xr:uid="{00000000-0005-0000-0000-000011B00000}"/>
    <cellStyle name="注释 3 2 20 5" xfId="36224" xr:uid="{00000000-0005-0000-0000-000012B00000}"/>
    <cellStyle name="注释 3 2 20 6" xfId="43211" xr:uid="{00000000-0005-0000-0000-000013B00000}"/>
    <cellStyle name="注释 3 2 20 7" xfId="50313" xr:uid="{00000000-0005-0000-0000-000014B00000}"/>
    <cellStyle name="注释 3 2 21" xfId="7579" xr:uid="{00000000-0005-0000-0000-000015B00000}"/>
    <cellStyle name="注释 3 2 21 2" xfId="17364" xr:uid="{00000000-0005-0000-0000-000016B00000}"/>
    <cellStyle name="注释 3 2 21 2 2" xfId="40548" xr:uid="{00000000-0005-0000-0000-000017B00000}"/>
    <cellStyle name="注释 3 2 21 2 3" xfId="47466" xr:uid="{00000000-0005-0000-0000-000018B00000}"/>
    <cellStyle name="注释 3 2 21 2 4" xfId="47527" xr:uid="{00000000-0005-0000-0000-000019B00000}"/>
    <cellStyle name="注释 3 2 21 3" xfId="24325" xr:uid="{00000000-0005-0000-0000-00001AB00000}"/>
    <cellStyle name="注释 3 2 21 4" xfId="30753" xr:uid="{00000000-0005-0000-0000-00001BB00000}"/>
    <cellStyle name="注释 3 2 21 5" xfId="36964" xr:uid="{00000000-0005-0000-0000-00001CB00000}"/>
    <cellStyle name="注释 3 2 21 6" xfId="43920" xr:uid="{00000000-0005-0000-0000-00001DB00000}"/>
    <cellStyle name="注释 3 2 21 7" xfId="51565" xr:uid="{00000000-0005-0000-0000-00001EB00000}"/>
    <cellStyle name="注释 3 2 22" xfId="7635" xr:uid="{00000000-0005-0000-0000-00001FB00000}"/>
    <cellStyle name="注释 3 2 22 2" xfId="17420" xr:uid="{00000000-0005-0000-0000-000020B00000}"/>
    <cellStyle name="注释 3 2 22 3" xfId="24380" xr:uid="{00000000-0005-0000-0000-000021B00000}"/>
    <cellStyle name="注释 3 2 22 4" xfId="30808" xr:uid="{00000000-0005-0000-0000-000022B00000}"/>
    <cellStyle name="注释 3 2 22 5" xfId="37218" xr:uid="{00000000-0005-0000-0000-000023B00000}"/>
    <cellStyle name="注释 3 2 22 6" xfId="44164" xr:uid="{00000000-0005-0000-0000-000024B00000}"/>
    <cellStyle name="注释 3 2 22 7" xfId="53223" xr:uid="{00000000-0005-0000-0000-000025B00000}"/>
    <cellStyle name="注释 3 2 23" xfId="8557" xr:uid="{00000000-0005-0000-0000-000026B00000}"/>
    <cellStyle name="注释 3 2 23 2" xfId="18341" xr:uid="{00000000-0005-0000-0000-000027B00000}"/>
    <cellStyle name="注释 3 2 23 3" xfId="25277" xr:uid="{00000000-0005-0000-0000-000028B00000}"/>
    <cellStyle name="注释 3 2 23 4" xfId="31690" xr:uid="{00000000-0005-0000-0000-000029B00000}"/>
    <cellStyle name="注释 3 2 24" xfId="7671" xr:uid="{00000000-0005-0000-0000-00002AB00000}"/>
    <cellStyle name="注释 3 2 24 2" xfId="17456" xr:uid="{00000000-0005-0000-0000-00002BB00000}"/>
    <cellStyle name="注释 3 2 24 3" xfId="24413" xr:uid="{00000000-0005-0000-0000-00002CB00000}"/>
    <cellStyle name="注释 3 2 24 4" xfId="30839" xr:uid="{00000000-0005-0000-0000-00002DB00000}"/>
    <cellStyle name="注释 3 2 25" xfId="7830" xr:uid="{00000000-0005-0000-0000-00002EB00000}"/>
    <cellStyle name="注释 3 2 25 2" xfId="17614" xr:uid="{00000000-0005-0000-0000-00002FB00000}"/>
    <cellStyle name="注释 3 2 25 3" xfId="24568" xr:uid="{00000000-0005-0000-0000-000030B00000}"/>
    <cellStyle name="注释 3 2 25 4" xfId="30991" xr:uid="{00000000-0005-0000-0000-000031B00000}"/>
    <cellStyle name="注释 3 2 26" xfId="8573" xr:uid="{00000000-0005-0000-0000-000032B00000}"/>
    <cellStyle name="注释 3 2 26 2" xfId="18357" xr:uid="{00000000-0005-0000-0000-000033B00000}"/>
    <cellStyle name="注释 3 2 26 3" xfId="25293" xr:uid="{00000000-0005-0000-0000-000034B00000}"/>
    <cellStyle name="注释 3 2 26 4" xfId="31706" xr:uid="{00000000-0005-0000-0000-000035B00000}"/>
    <cellStyle name="注释 3 2 27" xfId="8276" xr:uid="{00000000-0005-0000-0000-000036B00000}"/>
    <cellStyle name="注释 3 2 27 2" xfId="18060" xr:uid="{00000000-0005-0000-0000-000037B00000}"/>
    <cellStyle name="注释 3 2 27 3" xfId="25003" xr:uid="{00000000-0005-0000-0000-000038B00000}"/>
    <cellStyle name="注释 3 2 27 4" xfId="31419" xr:uid="{00000000-0005-0000-0000-000039B00000}"/>
    <cellStyle name="注释 3 2 28" xfId="8371" xr:uid="{00000000-0005-0000-0000-00003AB00000}"/>
    <cellStyle name="注释 3 2 28 2" xfId="18155" xr:uid="{00000000-0005-0000-0000-00003BB00000}"/>
    <cellStyle name="注释 3 2 28 3" xfId="25094" xr:uid="{00000000-0005-0000-0000-00003CB00000}"/>
    <cellStyle name="注释 3 2 28 4" xfId="31508" xr:uid="{00000000-0005-0000-0000-00003DB00000}"/>
    <cellStyle name="注释 3 2 29" xfId="7659" xr:uid="{00000000-0005-0000-0000-00003EB00000}"/>
    <cellStyle name="注释 3 2 29 2" xfId="17444" xr:uid="{00000000-0005-0000-0000-00003FB00000}"/>
    <cellStyle name="注释 3 2 29 3" xfId="24401" xr:uid="{00000000-0005-0000-0000-000040B00000}"/>
    <cellStyle name="注释 3 2 29 4" xfId="30827" xr:uid="{00000000-0005-0000-0000-000041B00000}"/>
    <cellStyle name="注释 3 2 3" xfId="3923" xr:uid="{00000000-0005-0000-0000-000042B00000}"/>
    <cellStyle name="注释 3 2 3 2" xfId="13810" xr:uid="{00000000-0005-0000-0000-000043B00000}"/>
    <cellStyle name="注释 3 2 3 2 2" xfId="38168" xr:uid="{00000000-0005-0000-0000-000044B00000}"/>
    <cellStyle name="注释 3 2 3 2 3" xfId="45092" xr:uid="{00000000-0005-0000-0000-000045B00000}"/>
    <cellStyle name="注释 3 2 3 2 4" xfId="48655" xr:uid="{00000000-0005-0000-0000-000046B00000}"/>
    <cellStyle name="注释 3 2 3 3" xfId="20917" xr:uid="{00000000-0005-0000-0000-000047B00000}"/>
    <cellStyle name="注释 3 2 3 4" xfId="27413" xr:uid="{00000000-0005-0000-0000-000048B00000}"/>
    <cellStyle name="注释 3 2 3 5" xfId="34502" xr:uid="{00000000-0005-0000-0000-000049B00000}"/>
    <cellStyle name="注释 3 2 3 6" xfId="41546" xr:uid="{00000000-0005-0000-0000-00004AB00000}"/>
    <cellStyle name="注释 3 2 3 7" xfId="54326" xr:uid="{00000000-0005-0000-0000-00004BB00000}"/>
    <cellStyle name="注释 3 2 30" xfId="11735" xr:uid="{00000000-0005-0000-0000-00004CB00000}"/>
    <cellStyle name="注释 3 2 30 2" xfId="19194" xr:uid="{00000000-0005-0000-0000-00004DB00000}"/>
    <cellStyle name="注释 3 2 30 3" xfId="25826" xr:uid="{00000000-0005-0000-0000-00004EB00000}"/>
    <cellStyle name="注释 3 2 31" xfId="9468" xr:uid="{00000000-0005-0000-0000-00004FB00000}"/>
    <cellStyle name="注释 3 2 32" xfId="9261" xr:uid="{00000000-0005-0000-0000-000050B00000}"/>
    <cellStyle name="注释 3 2 33" xfId="32265" xr:uid="{00000000-0005-0000-0000-000051B00000}"/>
    <cellStyle name="注释 3 2 34" xfId="32095" xr:uid="{00000000-0005-0000-0000-000052B00000}"/>
    <cellStyle name="注释 3 2 35" xfId="48125" xr:uid="{00000000-0005-0000-0000-000053B00000}"/>
    <cellStyle name="注释 3 2 4" xfId="4100" xr:uid="{00000000-0005-0000-0000-000054B00000}"/>
    <cellStyle name="注释 3 2 4 2" xfId="13987" xr:uid="{00000000-0005-0000-0000-000055B00000}"/>
    <cellStyle name="注释 3 2 4 2 2" xfId="37447" xr:uid="{00000000-0005-0000-0000-000056B00000}"/>
    <cellStyle name="注释 3 2 4 2 3" xfId="44392" xr:uid="{00000000-0005-0000-0000-000057B00000}"/>
    <cellStyle name="注释 3 2 4 2 4" xfId="52816" xr:uid="{00000000-0005-0000-0000-000058B00000}"/>
    <cellStyle name="注释 3 2 4 3" xfId="21083" xr:uid="{00000000-0005-0000-0000-000059B00000}"/>
    <cellStyle name="注释 3 2 4 4" xfId="27574" xr:uid="{00000000-0005-0000-0000-00005AB00000}"/>
    <cellStyle name="注释 3 2 4 5" xfId="33705" xr:uid="{00000000-0005-0000-0000-00005BB00000}"/>
    <cellStyle name="注释 3 2 4 6" xfId="40840" xr:uid="{00000000-0005-0000-0000-00005CB00000}"/>
    <cellStyle name="注释 3 2 4 7" xfId="51601" xr:uid="{00000000-0005-0000-0000-00005DB00000}"/>
    <cellStyle name="注释 3 2 5" xfId="5093" xr:uid="{00000000-0005-0000-0000-00005EB00000}"/>
    <cellStyle name="注释 3 2 5 2" xfId="14950" xr:uid="{00000000-0005-0000-0000-00005FB00000}"/>
    <cellStyle name="注释 3 2 5 2 2" xfId="37275" xr:uid="{00000000-0005-0000-0000-000060B00000}"/>
    <cellStyle name="注释 3 2 5 2 3" xfId="44221" xr:uid="{00000000-0005-0000-0000-000061B00000}"/>
    <cellStyle name="注释 3 2 5 2 4" xfId="52861" xr:uid="{00000000-0005-0000-0000-000062B00000}"/>
    <cellStyle name="注释 3 2 5 3" xfId="21995" xr:uid="{00000000-0005-0000-0000-000063B00000}"/>
    <cellStyle name="注释 3 2 5 4" xfId="28458" xr:uid="{00000000-0005-0000-0000-000064B00000}"/>
    <cellStyle name="注释 3 2 5 5" xfId="33527" xr:uid="{00000000-0005-0000-0000-000065B00000}"/>
    <cellStyle name="注释 3 2 5 6" xfId="40663" xr:uid="{00000000-0005-0000-0000-000066B00000}"/>
    <cellStyle name="注释 3 2 5 7" xfId="50381" xr:uid="{00000000-0005-0000-0000-000067B00000}"/>
    <cellStyle name="注释 3 2 6" xfId="5223" xr:uid="{00000000-0005-0000-0000-000068B00000}"/>
    <cellStyle name="注释 3 2 6 2" xfId="15080" xr:uid="{00000000-0005-0000-0000-000069B00000}"/>
    <cellStyle name="注释 3 2 6 2 2" xfId="38312" xr:uid="{00000000-0005-0000-0000-00006AB00000}"/>
    <cellStyle name="注释 3 2 6 2 3" xfId="45230" xr:uid="{00000000-0005-0000-0000-00006BB00000}"/>
    <cellStyle name="注释 3 2 6 2 4" xfId="50186" xr:uid="{00000000-0005-0000-0000-00006CB00000}"/>
    <cellStyle name="注释 3 2 6 3" xfId="22122" xr:uid="{00000000-0005-0000-0000-00006DB00000}"/>
    <cellStyle name="注释 3 2 6 4" xfId="28585" xr:uid="{00000000-0005-0000-0000-00006EB00000}"/>
    <cellStyle name="注释 3 2 6 5" xfId="34646" xr:uid="{00000000-0005-0000-0000-00006FB00000}"/>
    <cellStyle name="注释 3 2 6 6" xfId="41684" xr:uid="{00000000-0005-0000-0000-000070B00000}"/>
    <cellStyle name="注释 3 2 6 7" xfId="50465" xr:uid="{00000000-0005-0000-0000-000071B00000}"/>
    <cellStyle name="注释 3 2 7" xfId="4280" xr:uid="{00000000-0005-0000-0000-000072B00000}"/>
    <cellStyle name="注释 3 2 7 2" xfId="14143" xr:uid="{00000000-0005-0000-0000-000073B00000}"/>
    <cellStyle name="注释 3 2 7 2 2" xfId="38026" xr:uid="{00000000-0005-0000-0000-000074B00000}"/>
    <cellStyle name="注释 3 2 7 2 3" xfId="44953" xr:uid="{00000000-0005-0000-0000-000075B00000}"/>
    <cellStyle name="注释 3 2 7 2 4" xfId="49832" xr:uid="{00000000-0005-0000-0000-000076B00000}"/>
    <cellStyle name="注释 3 2 7 3" xfId="21205" xr:uid="{00000000-0005-0000-0000-000077B00000}"/>
    <cellStyle name="注释 3 2 7 4" xfId="27679" xr:uid="{00000000-0005-0000-0000-000078B00000}"/>
    <cellStyle name="注释 3 2 7 5" xfId="34361" xr:uid="{00000000-0005-0000-0000-000079B00000}"/>
    <cellStyle name="注释 3 2 7 6" xfId="41407" xr:uid="{00000000-0005-0000-0000-00007AB00000}"/>
    <cellStyle name="注释 3 2 7 7" xfId="47850" xr:uid="{00000000-0005-0000-0000-00007BB00000}"/>
    <cellStyle name="注释 3 2 8" xfId="4578" xr:uid="{00000000-0005-0000-0000-00007CB00000}"/>
    <cellStyle name="注释 3 2 8 2" xfId="14440" xr:uid="{00000000-0005-0000-0000-00007DB00000}"/>
    <cellStyle name="注释 3 2 8 2 2" xfId="38445" xr:uid="{00000000-0005-0000-0000-00007EB00000}"/>
    <cellStyle name="注释 3 2 8 2 3" xfId="45363" xr:uid="{00000000-0005-0000-0000-00007FB00000}"/>
    <cellStyle name="注释 3 2 8 2 4" xfId="48924" xr:uid="{00000000-0005-0000-0000-000080B00000}"/>
    <cellStyle name="注释 3 2 8 3" xfId="21495" xr:uid="{00000000-0005-0000-0000-000081B00000}"/>
    <cellStyle name="注释 3 2 8 4" xfId="27966" xr:uid="{00000000-0005-0000-0000-000082B00000}"/>
    <cellStyle name="注释 3 2 8 5" xfId="34779" xr:uid="{00000000-0005-0000-0000-000083B00000}"/>
    <cellStyle name="注释 3 2 8 6" xfId="41817" xr:uid="{00000000-0005-0000-0000-000084B00000}"/>
    <cellStyle name="注释 3 2 8 7" xfId="54093" xr:uid="{00000000-0005-0000-0000-000085B00000}"/>
    <cellStyle name="注释 3 2 9" xfId="4653" xr:uid="{00000000-0005-0000-0000-000086B00000}"/>
    <cellStyle name="注释 3 2 9 2" xfId="14515" xr:uid="{00000000-0005-0000-0000-000087B00000}"/>
    <cellStyle name="注释 3 2 9 2 2" xfId="38520" xr:uid="{00000000-0005-0000-0000-000088B00000}"/>
    <cellStyle name="注释 3 2 9 2 3" xfId="45438" xr:uid="{00000000-0005-0000-0000-000089B00000}"/>
    <cellStyle name="注释 3 2 9 2 4" xfId="48243" xr:uid="{00000000-0005-0000-0000-00008AB00000}"/>
    <cellStyle name="注释 3 2 9 3" xfId="21567" xr:uid="{00000000-0005-0000-0000-00008BB00000}"/>
    <cellStyle name="注释 3 2 9 4" xfId="28037" xr:uid="{00000000-0005-0000-0000-00008CB00000}"/>
    <cellStyle name="注释 3 2 9 5" xfId="34854" xr:uid="{00000000-0005-0000-0000-00008DB00000}"/>
    <cellStyle name="注释 3 2 9 6" xfId="41892" xr:uid="{00000000-0005-0000-0000-00008EB00000}"/>
    <cellStyle name="注释 3 2 9 7" xfId="51427" xr:uid="{00000000-0005-0000-0000-00008FB00000}"/>
    <cellStyle name="注释 3 20" xfId="8034" xr:uid="{00000000-0005-0000-0000-000090B00000}"/>
    <cellStyle name="注释 3 20 2" xfId="17818" xr:uid="{00000000-0005-0000-0000-000091B00000}"/>
    <cellStyle name="注释 3 20 3" xfId="24766" xr:uid="{00000000-0005-0000-0000-000092B00000}"/>
    <cellStyle name="注释 3 20 4" xfId="31187" xr:uid="{00000000-0005-0000-0000-000093B00000}"/>
    <cellStyle name="注释 3 21" xfId="8242" xr:uid="{00000000-0005-0000-0000-000094B00000}"/>
    <cellStyle name="注释 3 21 2" xfId="18026" xr:uid="{00000000-0005-0000-0000-000095B00000}"/>
    <cellStyle name="注释 3 21 3" xfId="24969" xr:uid="{00000000-0005-0000-0000-000096B00000}"/>
    <cellStyle name="注释 3 21 4" xfId="31387" xr:uid="{00000000-0005-0000-0000-000097B00000}"/>
    <cellStyle name="注释 3 22" xfId="11623" xr:uid="{00000000-0005-0000-0000-000098B00000}"/>
    <cellStyle name="注释 3 22 2" xfId="19082" xr:uid="{00000000-0005-0000-0000-000099B00000}"/>
    <cellStyle name="注释 3 22 3" xfId="25714" xr:uid="{00000000-0005-0000-0000-00009AB00000}"/>
    <cellStyle name="注释 3 23" xfId="9342" xr:uid="{00000000-0005-0000-0000-00009BB00000}"/>
    <cellStyle name="注释 3 24" xfId="16632" xr:uid="{00000000-0005-0000-0000-00009CB00000}"/>
    <cellStyle name="注释 3 25" xfId="53204" xr:uid="{00000000-0005-0000-0000-00009DB00000}"/>
    <cellStyle name="注释 3 3" xfId="976" xr:uid="{00000000-0005-0000-0000-00009EB00000}"/>
    <cellStyle name="注释 3 3 2" xfId="2731" xr:uid="{00000000-0005-0000-0000-00009FB00000}"/>
    <cellStyle name="注释 3 3 2 2" xfId="12960" xr:uid="{00000000-0005-0000-0000-0000A0B00000}"/>
    <cellStyle name="注释 3 3 2 2 2" xfId="20359" xr:uid="{00000000-0005-0000-0000-0000A1B00000}"/>
    <cellStyle name="注释 3 3 2 2 3" xfId="26966" xr:uid="{00000000-0005-0000-0000-0000A2B00000}"/>
    <cellStyle name="注释 3 3 2 3" xfId="10682" xr:uid="{00000000-0005-0000-0000-0000A3B00000}"/>
    <cellStyle name="注释 3 3 2 4" xfId="12852" xr:uid="{00000000-0005-0000-0000-0000A4B00000}"/>
    <cellStyle name="注释 3 3 2 5" xfId="23893" xr:uid="{00000000-0005-0000-0000-0000A5B00000}"/>
    <cellStyle name="注释 3 3 2 6" xfId="37292" xr:uid="{00000000-0005-0000-0000-0000A6B00000}"/>
    <cellStyle name="注释 3 3 2 7" xfId="44238" xr:uid="{00000000-0005-0000-0000-0000A7B00000}"/>
    <cellStyle name="注释 3 3 2 8" xfId="53982" xr:uid="{00000000-0005-0000-0000-0000A8B00000}"/>
    <cellStyle name="注释 3 3 3" xfId="11855" xr:uid="{00000000-0005-0000-0000-0000A9B00000}"/>
    <cellStyle name="注释 3 3 3 2" xfId="19314" xr:uid="{00000000-0005-0000-0000-0000AAB00000}"/>
    <cellStyle name="注释 3 3 3 3" xfId="25946" xr:uid="{00000000-0005-0000-0000-0000ABB00000}"/>
    <cellStyle name="注释 3 3 4" xfId="9676" xr:uid="{00000000-0005-0000-0000-0000ACB00000}"/>
    <cellStyle name="注释 3 3 5" xfId="13078" xr:uid="{00000000-0005-0000-0000-0000ADB00000}"/>
    <cellStyle name="注释 3 3 6" xfId="33544" xr:uid="{00000000-0005-0000-0000-0000AEB00000}"/>
    <cellStyle name="注释 3 3 7" xfId="40680" xr:uid="{00000000-0005-0000-0000-0000AFB00000}"/>
    <cellStyle name="注释 3 3 8" xfId="54073" xr:uid="{00000000-0005-0000-0000-0000B0B00000}"/>
    <cellStyle name="注释 3 4" xfId="1260" xr:uid="{00000000-0005-0000-0000-0000B1B00000}"/>
    <cellStyle name="注释 3 4 2" xfId="10889" xr:uid="{00000000-0005-0000-0000-0000B2B00000}"/>
    <cellStyle name="注释 3 4 2 2" xfId="9043" xr:uid="{00000000-0005-0000-0000-0000B3B00000}"/>
    <cellStyle name="注释 3 4 2 3" xfId="38255" xr:uid="{00000000-0005-0000-0000-0000B4B00000}"/>
    <cellStyle name="注释 3 4 2 4" xfId="45173" xr:uid="{00000000-0005-0000-0000-0000B5B00000}"/>
    <cellStyle name="注释 3 4 2 5" xfId="49908" xr:uid="{00000000-0005-0000-0000-0000B6B00000}"/>
    <cellStyle name="注释 3 4 3" xfId="12037" xr:uid="{00000000-0005-0000-0000-0000B7B00000}"/>
    <cellStyle name="注释 3 4 3 2" xfId="19496" xr:uid="{00000000-0005-0000-0000-0000B8B00000}"/>
    <cellStyle name="注释 3 4 3 3" xfId="26123" xr:uid="{00000000-0005-0000-0000-0000B9B00000}"/>
    <cellStyle name="注释 3 4 4" xfId="9928" xr:uid="{00000000-0005-0000-0000-0000BAB00000}"/>
    <cellStyle name="注释 3 4 5" xfId="10005" xr:uid="{00000000-0005-0000-0000-0000BBB00000}"/>
    <cellStyle name="注释 3 4 6" xfId="34589" xr:uid="{00000000-0005-0000-0000-0000BCB00000}"/>
    <cellStyle name="注释 3 4 7" xfId="41627" xr:uid="{00000000-0005-0000-0000-0000BDB00000}"/>
    <cellStyle name="注释 3 4 8" xfId="53063" xr:uid="{00000000-0005-0000-0000-0000BEB00000}"/>
    <cellStyle name="注释 3 5" xfId="1430" xr:uid="{00000000-0005-0000-0000-0000BFB00000}"/>
    <cellStyle name="注释 3 5 2" xfId="10191" xr:uid="{00000000-0005-0000-0000-0000C0B00000}"/>
    <cellStyle name="注释 3 5 2 2" xfId="14102" xr:uid="{00000000-0005-0000-0000-0000C1B00000}"/>
    <cellStyle name="注释 3 5 2 3" xfId="38804" xr:uid="{00000000-0005-0000-0000-0000C2B00000}"/>
    <cellStyle name="注释 3 5 2 4" xfId="45722" xr:uid="{00000000-0005-0000-0000-0000C3B00000}"/>
    <cellStyle name="注释 3 5 2 5" xfId="49166" xr:uid="{00000000-0005-0000-0000-0000C4B00000}"/>
    <cellStyle name="注释 3 5 3" xfId="10982" xr:uid="{00000000-0005-0000-0000-0000C5B00000}"/>
    <cellStyle name="注释 3 5 3 2" xfId="8977" xr:uid="{00000000-0005-0000-0000-0000C6B00000}"/>
    <cellStyle name="注释 3 5 4" xfId="12100" xr:uid="{00000000-0005-0000-0000-0000C7B00000}"/>
    <cellStyle name="注释 3 5 4 2" xfId="19559" xr:uid="{00000000-0005-0000-0000-0000C8B00000}"/>
    <cellStyle name="注释 3 5 4 3" xfId="26182" xr:uid="{00000000-0005-0000-0000-0000C9B00000}"/>
    <cellStyle name="注释 3 5 5" xfId="10056" xr:uid="{00000000-0005-0000-0000-0000CAB00000}"/>
    <cellStyle name="注释 3 5 6" xfId="17554" xr:uid="{00000000-0005-0000-0000-0000CBB00000}"/>
    <cellStyle name="注释 3 5 7" xfId="35140" xr:uid="{00000000-0005-0000-0000-0000CCB00000}"/>
    <cellStyle name="注释 3 5 8" xfId="42176" xr:uid="{00000000-0005-0000-0000-0000CDB00000}"/>
    <cellStyle name="注释 3 5 9" xfId="53984" xr:uid="{00000000-0005-0000-0000-0000CEB00000}"/>
    <cellStyle name="注释 3 6" xfId="1567" xr:uid="{00000000-0005-0000-0000-0000CFB00000}"/>
    <cellStyle name="注释 3 6 2" xfId="12224" xr:uid="{00000000-0005-0000-0000-0000D0B00000}"/>
    <cellStyle name="注释 3 6 2 2" xfId="19683" xr:uid="{00000000-0005-0000-0000-0000D1B00000}"/>
    <cellStyle name="注释 3 6 2 3" xfId="26306" xr:uid="{00000000-0005-0000-0000-0000D2B00000}"/>
    <cellStyle name="注释 3 6 2 4" xfId="38925" xr:uid="{00000000-0005-0000-0000-0000D3B00000}"/>
    <cellStyle name="注释 3 6 2 5" xfId="45843" xr:uid="{00000000-0005-0000-0000-0000D4B00000}"/>
    <cellStyle name="注释 3 6 2 6" xfId="50008" xr:uid="{00000000-0005-0000-0000-0000D5B00000}"/>
    <cellStyle name="注释 3 6 3" xfId="11119" xr:uid="{00000000-0005-0000-0000-0000D6B00000}"/>
    <cellStyle name="注释 3 6 4" xfId="18770" xr:uid="{00000000-0005-0000-0000-0000D7B00000}"/>
    <cellStyle name="注释 3 6 5" xfId="35262" xr:uid="{00000000-0005-0000-0000-0000D8B00000}"/>
    <cellStyle name="注释 3 6 6" xfId="42297" xr:uid="{00000000-0005-0000-0000-0000D9B00000}"/>
    <cellStyle name="注释 3 6 7" xfId="54312" xr:uid="{00000000-0005-0000-0000-0000DAB00000}"/>
    <cellStyle name="注释 3 7" xfId="1994" xr:uid="{00000000-0005-0000-0000-0000DBB00000}"/>
    <cellStyle name="注释 3 7 2" xfId="12344" xr:uid="{00000000-0005-0000-0000-0000DCB00000}"/>
    <cellStyle name="注释 3 7 2 2" xfId="19803" xr:uid="{00000000-0005-0000-0000-0000DDB00000}"/>
    <cellStyle name="注释 3 7 2 3" xfId="26426" xr:uid="{00000000-0005-0000-0000-0000DEB00000}"/>
    <cellStyle name="注释 3 7 2 4" xfId="39409" xr:uid="{00000000-0005-0000-0000-0000DFB00000}"/>
    <cellStyle name="注释 3 7 2 5" xfId="46327" xr:uid="{00000000-0005-0000-0000-0000E0B00000}"/>
    <cellStyle name="注释 3 7 2 6" xfId="51836" xr:uid="{00000000-0005-0000-0000-0000E1B00000}"/>
    <cellStyle name="注释 3 7 3" xfId="11416" xr:uid="{00000000-0005-0000-0000-0000E2B00000}"/>
    <cellStyle name="注释 3 7 4" xfId="18948" xr:uid="{00000000-0005-0000-0000-0000E3B00000}"/>
    <cellStyle name="注释 3 7 5" xfId="35776" xr:uid="{00000000-0005-0000-0000-0000E4B00000}"/>
    <cellStyle name="注释 3 7 6" xfId="42781" xr:uid="{00000000-0005-0000-0000-0000E5B00000}"/>
    <cellStyle name="注释 3 7 7" xfId="53884" xr:uid="{00000000-0005-0000-0000-0000E6B00000}"/>
    <cellStyle name="注释 3 8" xfId="2206" xr:uid="{00000000-0005-0000-0000-0000E7B00000}"/>
    <cellStyle name="注释 3 8 2" xfId="12470" xr:uid="{00000000-0005-0000-0000-0000E8B00000}"/>
    <cellStyle name="注释 3 8 2 2" xfId="19925" xr:uid="{00000000-0005-0000-0000-0000E9B00000}"/>
    <cellStyle name="注释 3 8 2 3" xfId="26546" xr:uid="{00000000-0005-0000-0000-0000EAB00000}"/>
    <cellStyle name="注释 3 8 2 4" xfId="40428" xr:uid="{00000000-0005-0000-0000-0000EBB00000}"/>
    <cellStyle name="注释 3 8 2 5" xfId="47346" xr:uid="{00000000-0005-0000-0000-0000ECB00000}"/>
    <cellStyle name="注释 3 8 2 6" xfId="47615" xr:uid="{00000000-0005-0000-0000-0000EDB00000}"/>
    <cellStyle name="注释 3 8 3" xfId="10406" xr:uid="{00000000-0005-0000-0000-0000EEB00000}"/>
    <cellStyle name="注释 3 8 4" xfId="11204" xr:uid="{00000000-0005-0000-0000-0000EFB00000}"/>
    <cellStyle name="注释 3 8 5" xfId="13142" xr:uid="{00000000-0005-0000-0000-0000F0B00000}"/>
    <cellStyle name="注释 3 8 6" xfId="36844" xr:uid="{00000000-0005-0000-0000-0000F1B00000}"/>
    <cellStyle name="注释 3 8 7" xfId="43800" xr:uid="{00000000-0005-0000-0000-0000F2B00000}"/>
    <cellStyle name="注释 3 8 8" xfId="52288" xr:uid="{00000000-0005-0000-0000-0000F3B00000}"/>
    <cellStyle name="注释 3 9" xfId="2358" xr:uid="{00000000-0005-0000-0000-0000F4B00000}"/>
    <cellStyle name="注释 3 9 2" xfId="12611" xr:uid="{00000000-0005-0000-0000-0000F5B00000}"/>
    <cellStyle name="注释 3 9 3" xfId="20048" xr:uid="{00000000-0005-0000-0000-0000F6B00000}"/>
    <cellStyle name="注释 3 9 4" xfId="26666" xr:uid="{00000000-0005-0000-0000-0000F7B00000}"/>
    <cellStyle name="注释 3 9 5" xfId="37098" xr:uid="{00000000-0005-0000-0000-0000F8B00000}"/>
    <cellStyle name="注释 3 9 6" xfId="44044" xr:uid="{00000000-0005-0000-0000-0000F9B00000}"/>
    <cellStyle name="注释 3 9 7" xfId="51028" xr:uid="{00000000-0005-0000-0000-0000FAB00000}"/>
    <cellStyle name="注释 4" xfId="385" xr:uid="{00000000-0005-0000-0000-0000FBB00000}"/>
    <cellStyle name="注释 4 10" xfId="5469" xr:uid="{00000000-0005-0000-0000-0000FCB00000}"/>
    <cellStyle name="注释 4 10 2" xfId="15326" xr:uid="{00000000-0005-0000-0000-0000FDB00000}"/>
    <cellStyle name="注释 4 10 2 2" xfId="38643" xr:uid="{00000000-0005-0000-0000-0000FEB00000}"/>
    <cellStyle name="注释 4 10 2 3" xfId="45561" xr:uid="{00000000-0005-0000-0000-0000FFB00000}"/>
    <cellStyle name="注释 4 10 2 4" xfId="48475" xr:uid="{00000000-0005-0000-0000-000000B10000}"/>
    <cellStyle name="注释 4 10 3" xfId="22366" xr:uid="{00000000-0005-0000-0000-000001B10000}"/>
    <cellStyle name="注释 4 10 4" xfId="28828" xr:uid="{00000000-0005-0000-0000-000002B10000}"/>
    <cellStyle name="注释 4 10 5" xfId="34977" xr:uid="{00000000-0005-0000-0000-000003B10000}"/>
    <cellStyle name="注释 4 10 6" xfId="42015" xr:uid="{00000000-0005-0000-0000-000004B10000}"/>
    <cellStyle name="注释 4 10 7" xfId="53994" xr:uid="{00000000-0005-0000-0000-000005B10000}"/>
    <cellStyle name="注释 4 11" xfId="6725" xr:uid="{00000000-0005-0000-0000-000006B10000}"/>
    <cellStyle name="注释 4 11 2" xfId="16568" xr:uid="{00000000-0005-0000-0000-000007B10000}"/>
    <cellStyle name="注释 4 11 2 2" xfId="39095" xr:uid="{00000000-0005-0000-0000-000008B10000}"/>
    <cellStyle name="注释 4 11 2 3" xfId="46013" xr:uid="{00000000-0005-0000-0000-000009B10000}"/>
    <cellStyle name="注释 4 11 2 4" xfId="47978" xr:uid="{00000000-0005-0000-0000-00000AB10000}"/>
    <cellStyle name="注释 4 11 3" xfId="23571" xr:uid="{00000000-0005-0000-0000-00000BB10000}"/>
    <cellStyle name="注释 4 11 4" xfId="30019" xr:uid="{00000000-0005-0000-0000-00000CB10000}"/>
    <cellStyle name="注释 4 11 5" xfId="35432" xr:uid="{00000000-0005-0000-0000-00000DB10000}"/>
    <cellStyle name="注释 4 11 6" xfId="42467" xr:uid="{00000000-0005-0000-0000-00000EB10000}"/>
    <cellStyle name="注释 4 11 7" xfId="52190" xr:uid="{00000000-0005-0000-0000-00000FB10000}"/>
    <cellStyle name="注释 4 12" xfId="6985" xr:uid="{00000000-0005-0000-0000-000010B10000}"/>
    <cellStyle name="注释 4 12 2" xfId="16775" xr:uid="{00000000-0005-0000-0000-000011B10000}"/>
    <cellStyle name="注释 4 12 2 2" xfId="39105" xr:uid="{00000000-0005-0000-0000-000012B10000}"/>
    <cellStyle name="注释 4 12 2 3" xfId="46023" xr:uid="{00000000-0005-0000-0000-000013B10000}"/>
    <cellStyle name="注释 4 12 2 4" xfId="49812" xr:uid="{00000000-0005-0000-0000-000014B10000}"/>
    <cellStyle name="注释 4 12 3" xfId="23743" xr:uid="{00000000-0005-0000-0000-000015B10000}"/>
    <cellStyle name="注释 4 12 4" xfId="30179" xr:uid="{00000000-0005-0000-0000-000016B10000}"/>
    <cellStyle name="注释 4 12 5" xfId="35442" xr:uid="{00000000-0005-0000-0000-000017B10000}"/>
    <cellStyle name="注释 4 12 6" xfId="42477" xr:uid="{00000000-0005-0000-0000-000018B10000}"/>
    <cellStyle name="注释 4 12 7" xfId="52513" xr:uid="{00000000-0005-0000-0000-000019B10000}"/>
    <cellStyle name="注释 4 13" xfId="6373" xr:uid="{00000000-0005-0000-0000-00001AB10000}"/>
    <cellStyle name="注释 4 13 2" xfId="16218" xr:uid="{00000000-0005-0000-0000-00001BB10000}"/>
    <cellStyle name="注释 4 13 2 2" xfId="39975" xr:uid="{00000000-0005-0000-0000-00001CB10000}"/>
    <cellStyle name="注释 4 13 2 3" xfId="46893" xr:uid="{00000000-0005-0000-0000-00001DB10000}"/>
    <cellStyle name="注释 4 13 2 4" xfId="49861" xr:uid="{00000000-0005-0000-0000-00001EB10000}"/>
    <cellStyle name="注释 4 13 3" xfId="23225" xr:uid="{00000000-0005-0000-0000-00001FB10000}"/>
    <cellStyle name="注释 4 13 4" xfId="29679" xr:uid="{00000000-0005-0000-0000-000020B10000}"/>
    <cellStyle name="注释 4 13 5" xfId="36364" xr:uid="{00000000-0005-0000-0000-000021B10000}"/>
    <cellStyle name="注释 4 13 6" xfId="43347" xr:uid="{00000000-0005-0000-0000-000022B10000}"/>
    <cellStyle name="注释 4 13 7" xfId="53569" xr:uid="{00000000-0005-0000-0000-000023B10000}"/>
    <cellStyle name="注释 4 14" xfId="6069" xr:uid="{00000000-0005-0000-0000-000024B10000}"/>
    <cellStyle name="注释 4 14 2" xfId="15917" xr:uid="{00000000-0005-0000-0000-000025B10000}"/>
    <cellStyle name="注释 4 14 2 2" xfId="40091" xr:uid="{00000000-0005-0000-0000-000026B10000}"/>
    <cellStyle name="注释 4 14 2 3" xfId="47009" xr:uid="{00000000-0005-0000-0000-000027B10000}"/>
    <cellStyle name="注释 4 14 2 4" xfId="48963" xr:uid="{00000000-0005-0000-0000-000028B10000}"/>
    <cellStyle name="注释 4 14 3" xfId="22937" xr:uid="{00000000-0005-0000-0000-000029B10000}"/>
    <cellStyle name="注释 4 14 4" xfId="29396" xr:uid="{00000000-0005-0000-0000-00002AB10000}"/>
    <cellStyle name="注释 4 14 5" xfId="36506" xr:uid="{00000000-0005-0000-0000-00002BB10000}"/>
    <cellStyle name="注释 4 14 6" xfId="43463" xr:uid="{00000000-0005-0000-0000-00002CB10000}"/>
    <cellStyle name="注释 4 14 7" xfId="50643" xr:uid="{00000000-0005-0000-0000-00002DB10000}"/>
    <cellStyle name="注释 4 15" xfId="6745" xr:uid="{00000000-0005-0000-0000-00002EB10000}"/>
    <cellStyle name="注释 4 15 2" xfId="16588" xr:uid="{00000000-0005-0000-0000-00002FB10000}"/>
    <cellStyle name="注释 4 15 2 2" xfId="39542" xr:uid="{00000000-0005-0000-0000-000030B10000}"/>
    <cellStyle name="注释 4 15 2 3" xfId="46460" xr:uid="{00000000-0005-0000-0000-000031B10000}"/>
    <cellStyle name="注释 4 15 2 4" xfId="49695" xr:uid="{00000000-0005-0000-0000-000032B10000}"/>
    <cellStyle name="注释 4 15 3" xfId="23591" xr:uid="{00000000-0005-0000-0000-000033B10000}"/>
    <cellStyle name="注释 4 15 4" xfId="30039" xr:uid="{00000000-0005-0000-0000-000034B10000}"/>
    <cellStyle name="注释 4 15 5" xfId="35913" xr:uid="{00000000-0005-0000-0000-000035B10000}"/>
    <cellStyle name="注释 4 15 6" xfId="42914" xr:uid="{00000000-0005-0000-0000-000036B10000}"/>
    <cellStyle name="注释 4 15 7" xfId="51916" xr:uid="{00000000-0005-0000-0000-000037B10000}"/>
    <cellStyle name="注释 4 16" xfId="5963" xr:uid="{00000000-0005-0000-0000-000038B10000}"/>
    <cellStyle name="注释 4 16 2" xfId="15815" xr:uid="{00000000-0005-0000-0000-000039B10000}"/>
    <cellStyle name="注释 4 16 2 2" xfId="39832" xr:uid="{00000000-0005-0000-0000-00003AB10000}"/>
    <cellStyle name="注释 4 16 2 3" xfId="46750" xr:uid="{00000000-0005-0000-0000-00003BB10000}"/>
    <cellStyle name="注释 4 16 2 4" xfId="50209" xr:uid="{00000000-0005-0000-0000-00003CB10000}"/>
    <cellStyle name="注释 4 16 3" xfId="22837" xr:uid="{00000000-0005-0000-0000-00003DB10000}"/>
    <cellStyle name="注释 4 16 4" xfId="29298" xr:uid="{00000000-0005-0000-0000-00003EB10000}"/>
    <cellStyle name="注释 4 16 5" xfId="36217" xr:uid="{00000000-0005-0000-0000-00003FB10000}"/>
    <cellStyle name="注释 4 16 6" xfId="43204" xr:uid="{00000000-0005-0000-0000-000040B10000}"/>
    <cellStyle name="注释 4 16 7" xfId="53253" xr:uid="{00000000-0005-0000-0000-000041B10000}"/>
    <cellStyle name="注释 4 17" xfId="6310" xr:uid="{00000000-0005-0000-0000-000042B10000}"/>
    <cellStyle name="注释 4 17 2" xfId="16155" xr:uid="{00000000-0005-0000-0000-000043B10000}"/>
    <cellStyle name="注释 4 17 2 2" xfId="39455" xr:uid="{00000000-0005-0000-0000-000044B10000}"/>
    <cellStyle name="注释 4 17 2 3" xfId="46373" xr:uid="{00000000-0005-0000-0000-000045B10000}"/>
    <cellStyle name="注释 4 17 2 4" xfId="47651" xr:uid="{00000000-0005-0000-0000-000046B10000}"/>
    <cellStyle name="注释 4 17 3" xfId="23164" xr:uid="{00000000-0005-0000-0000-000047B10000}"/>
    <cellStyle name="注释 4 17 4" xfId="29618" xr:uid="{00000000-0005-0000-0000-000048B10000}"/>
    <cellStyle name="注释 4 17 5" xfId="35823" xr:uid="{00000000-0005-0000-0000-000049B10000}"/>
    <cellStyle name="注释 4 17 6" xfId="42827" xr:uid="{00000000-0005-0000-0000-00004AB10000}"/>
    <cellStyle name="注释 4 17 7" xfId="47833" xr:uid="{00000000-0005-0000-0000-00004BB10000}"/>
    <cellStyle name="注释 4 18" xfId="6551" xr:uid="{00000000-0005-0000-0000-00004CB10000}"/>
    <cellStyle name="注释 4 18 2" xfId="16394" xr:uid="{00000000-0005-0000-0000-00004DB10000}"/>
    <cellStyle name="注释 4 18 2 2" xfId="39763" xr:uid="{00000000-0005-0000-0000-00004EB10000}"/>
    <cellStyle name="注释 4 18 2 3" xfId="46681" xr:uid="{00000000-0005-0000-0000-00004FB10000}"/>
    <cellStyle name="注释 4 18 2 4" xfId="48258" xr:uid="{00000000-0005-0000-0000-000050B10000}"/>
    <cellStyle name="注释 4 18 3" xfId="23400" xr:uid="{00000000-0005-0000-0000-000051B10000}"/>
    <cellStyle name="注释 4 18 4" xfId="29850" xr:uid="{00000000-0005-0000-0000-000052B10000}"/>
    <cellStyle name="注释 4 18 5" xfId="36141" xr:uid="{00000000-0005-0000-0000-000053B10000}"/>
    <cellStyle name="注释 4 18 6" xfId="43135" xr:uid="{00000000-0005-0000-0000-000054B10000}"/>
    <cellStyle name="注释 4 18 7" xfId="53581" xr:uid="{00000000-0005-0000-0000-000055B10000}"/>
    <cellStyle name="注释 4 19" xfId="5907" xr:uid="{00000000-0005-0000-0000-000056B10000}"/>
    <cellStyle name="注释 4 19 2" xfId="15760" xr:uid="{00000000-0005-0000-0000-000057B10000}"/>
    <cellStyle name="注释 4 19 2 2" xfId="40284" xr:uid="{00000000-0005-0000-0000-000058B10000}"/>
    <cellStyle name="注释 4 19 2 3" xfId="47202" xr:uid="{00000000-0005-0000-0000-000059B10000}"/>
    <cellStyle name="注释 4 19 2 4" xfId="48728" xr:uid="{00000000-0005-0000-0000-00005AB10000}"/>
    <cellStyle name="注释 4 19 3" xfId="22785" xr:uid="{00000000-0005-0000-0000-00005BB10000}"/>
    <cellStyle name="注释 4 19 4" xfId="29246" xr:uid="{00000000-0005-0000-0000-00005CB10000}"/>
    <cellStyle name="注释 4 19 5" xfId="36699" xr:uid="{00000000-0005-0000-0000-00005DB10000}"/>
    <cellStyle name="注释 4 19 6" xfId="43656" xr:uid="{00000000-0005-0000-0000-00005EB10000}"/>
    <cellStyle name="注释 4 19 7" xfId="52469" xr:uid="{00000000-0005-0000-0000-00005FB10000}"/>
    <cellStyle name="注释 4 2" xfId="2622" xr:uid="{00000000-0005-0000-0000-000060B10000}"/>
    <cellStyle name="注释 4 2 2" xfId="12855" xr:uid="{00000000-0005-0000-0000-000061B10000}"/>
    <cellStyle name="注释 4 2 2 2" xfId="20259" xr:uid="{00000000-0005-0000-0000-000062B10000}"/>
    <cellStyle name="注释 4 2 2 3" xfId="26869" xr:uid="{00000000-0005-0000-0000-000063B10000}"/>
    <cellStyle name="注释 4 2 2 4" xfId="38070" xr:uid="{00000000-0005-0000-0000-000064B10000}"/>
    <cellStyle name="注释 4 2 2 5" xfId="44997" xr:uid="{00000000-0005-0000-0000-000065B10000}"/>
    <cellStyle name="注释 4 2 2 6" xfId="48657" xr:uid="{00000000-0005-0000-0000-000066B10000}"/>
    <cellStyle name="注释 4 2 3" xfId="10313" xr:uid="{00000000-0005-0000-0000-000067B10000}"/>
    <cellStyle name="注释 4 2 4" xfId="13081" xr:uid="{00000000-0005-0000-0000-000068B10000}"/>
    <cellStyle name="注释 4 2 5" xfId="21106" xr:uid="{00000000-0005-0000-0000-000069B10000}"/>
    <cellStyle name="注释 4 2 6" xfId="34405" xr:uid="{00000000-0005-0000-0000-00006AB10000}"/>
    <cellStyle name="注释 4 2 7" xfId="41451" xr:uid="{00000000-0005-0000-0000-00006BB10000}"/>
    <cellStyle name="注释 4 2 8" xfId="53549" xr:uid="{00000000-0005-0000-0000-00006CB10000}"/>
    <cellStyle name="注释 4 20" xfId="6531" xr:uid="{00000000-0005-0000-0000-00006DB10000}"/>
    <cellStyle name="注释 4 20 2" xfId="16374" xr:uid="{00000000-0005-0000-0000-00006EB10000}"/>
    <cellStyle name="注释 4 20 2 2" xfId="40142" xr:uid="{00000000-0005-0000-0000-00006FB10000}"/>
    <cellStyle name="注释 4 20 2 3" xfId="47060" xr:uid="{00000000-0005-0000-0000-000070B10000}"/>
    <cellStyle name="注释 4 20 2 4" xfId="48336" xr:uid="{00000000-0005-0000-0000-000071B10000}"/>
    <cellStyle name="注释 4 20 3" xfId="23381" xr:uid="{00000000-0005-0000-0000-000072B10000}"/>
    <cellStyle name="注释 4 20 4" xfId="29831" xr:uid="{00000000-0005-0000-0000-000073B10000}"/>
    <cellStyle name="注释 4 20 5" xfId="36557" xr:uid="{00000000-0005-0000-0000-000074B10000}"/>
    <cellStyle name="注释 4 20 6" xfId="43514" xr:uid="{00000000-0005-0000-0000-000075B10000}"/>
    <cellStyle name="注释 4 20 7" xfId="50379" xr:uid="{00000000-0005-0000-0000-000076B10000}"/>
    <cellStyle name="注释 4 21" xfId="7553" xr:uid="{00000000-0005-0000-0000-000077B10000}"/>
    <cellStyle name="注释 4 21 2" xfId="17338" xr:uid="{00000000-0005-0000-0000-000078B10000}"/>
    <cellStyle name="注释 4 21 2 2" xfId="40546" xr:uid="{00000000-0005-0000-0000-000079B10000}"/>
    <cellStyle name="注释 4 21 2 3" xfId="47464" xr:uid="{00000000-0005-0000-0000-00007AB10000}"/>
    <cellStyle name="注释 4 21 2 4" xfId="47529" xr:uid="{00000000-0005-0000-0000-00007BB10000}"/>
    <cellStyle name="注释 4 21 3" xfId="24300" xr:uid="{00000000-0005-0000-0000-00007CB10000}"/>
    <cellStyle name="注释 4 21 4" xfId="30728" xr:uid="{00000000-0005-0000-0000-00007DB10000}"/>
    <cellStyle name="注释 4 21 5" xfId="36962" xr:uid="{00000000-0005-0000-0000-00007EB10000}"/>
    <cellStyle name="注释 4 21 6" xfId="43918" xr:uid="{00000000-0005-0000-0000-00007FB10000}"/>
    <cellStyle name="注释 4 21 7" xfId="52117" xr:uid="{00000000-0005-0000-0000-000080B10000}"/>
    <cellStyle name="注释 4 22" xfId="7633" xr:uid="{00000000-0005-0000-0000-000081B10000}"/>
    <cellStyle name="注释 4 22 2" xfId="17418" xr:uid="{00000000-0005-0000-0000-000082B10000}"/>
    <cellStyle name="注释 4 22 3" xfId="24378" xr:uid="{00000000-0005-0000-0000-000083B10000}"/>
    <cellStyle name="注释 4 22 4" xfId="30806" xr:uid="{00000000-0005-0000-0000-000084B10000}"/>
    <cellStyle name="注释 4 22 5" xfId="37216" xr:uid="{00000000-0005-0000-0000-000085B10000}"/>
    <cellStyle name="注释 4 22 6" xfId="44162" xr:uid="{00000000-0005-0000-0000-000086B10000}"/>
    <cellStyle name="注释 4 22 7" xfId="52949" xr:uid="{00000000-0005-0000-0000-000087B10000}"/>
    <cellStyle name="注释 4 23" xfId="8555" xr:uid="{00000000-0005-0000-0000-000088B10000}"/>
    <cellStyle name="注释 4 23 2" xfId="18339" xr:uid="{00000000-0005-0000-0000-000089B10000}"/>
    <cellStyle name="注释 4 23 3" xfId="25275" xr:uid="{00000000-0005-0000-0000-00008AB10000}"/>
    <cellStyle name="注释 4 23 4" xfId="31688" xr:uid="{00000000-0005-0000-0000-00008BB10000}"/>
    <cellStyle name="注释 4 24" xfId="7673" xr:uid="{00000000-0005-0000-0000-00008CB10000}"/>
    <cellStyle name="注释 4 24 2" xfId="17458" xr:uid="{00000000-0005-0000-0000-00008DB10000}"/>
    <cellStyle name="注释 4 24 3" xfId="24415" xr:uid="{00000000-0005-0000-0000-00008EB10000}"/>
    <cellStyle name="注释 4 24 4" xfId="30841" xr:uid="{00000000-0005-0000-0000-00008FB10000}"/>
    <cellStyle name="注释 4 25" xfId="8624" xr:uid="{00000000-0005-0000-0000-000090B10000}"/>
    <cellStyle name="注释 4 25 2" xfId="18408" xr:uid="{00000000-0005-0000-0000-000091B10000}"/>
    <cellStyle name="注释 4 25 3" xfId="25343" xr:uid="{00000000-0005-0000-0000-000092B10000}"/>
    <cellStyle name="注释 4 25 4" xfId="31756" xr:uid="{00000000-0005-0000-0000-000093B10000}"/>
    <cellStyle name="注释 4 26" xfId="8664" xr:uid="{00000000-0005-0000-0000-000094B10000}"/>
    <cellStyle name="注释 4 26 2" xfId="18448" xr:uid="{00000000-0005-0000-0000-000095B10000}"/>
    <cellStyle name="注释 4 26 3" xfId="25383" xr:uid="{00000000-0005-0000-0000-000096B10000}"/>
    <cellStyle name="注释 4 26 4" xfId="31796" xr:uid="{00000000-0005-0000-0000-000097B10000}"/>
    <cellStyle name="注释 4 27" xfId="8370" xr:uid="{00000000-0005-0000-0000-000098B10000}"/>
    <cellStyle name="注释 4 27 2" xfId="18154" xr:uid="{00000000-0005-0000-0000-000099B10000}"/>
    <cellStyle name="注释 4 27 3" xfId="25093" xr:uid="{00000000-0005-0000-0000-00009AB10000}"/>
    <cellStyle name="注释 4 27 4" xfId="31507" xr:uid="{00000000-0005-0000-0000-00009BB10000}"/>
    <cellStyle name="注释 4 28" xfId="8814" xr:uid="{00000000-0005-0000-0000-00009CB10000}"/>
    <cellStyle name="注释 4 28 2" xfId="18597" xr:uid="{00000000-0005-0000-0000-00009DB10000}"/>
    <cellStyle name="注释 4 28 3" xfId="25528" xr:uid="{00000000-0005-0000-0000-00009EB10000}"/>
    <cellStyle name="注释 4 28 4" xfId="31939" xr:uid="{00000000-0005-0000-0000-00009FB10000}"/>
    <cellStyle name="注释 4 29" xfId="7836" xr:uid="{00000000-0005-0000-0000-0000A0B10000}"/>
    <cellStyle name="注释 4 29 2" xfId="17620" xr:uid="{00000000-0005-0000-0000-0000A1B10000}"/>
    <cellStyle name="注释 4 29 3" xfId="24574" xr:uid="{00000000-0005-0000-0000-0000A2B10000}"/>
    <cellStyle name="注释 4 29 4" xfId="30997" xr:uid="{00000000-0005-0000-0000-0000A3B10000}"/>
    <cellStyle name="注释 4 3" xfId="3921" xr:uid="{00000000-0005-0000-0000-0000A4B10000}"/>
    <cellStyle name="注释 4 3 2" xfId="13808" xr:uid="{00000000-0005-0000-0000-0000A5B10000}"/>
    <cellStyle name="注释 4 3 2 2" xfId="38166" xr:uid="{00000000-0005-0000-0000-0000A6B10000}"/>
    <cellStyle name="注释 4 3 2 3" xfId="45090" xr:uid="{00000000-0005-0000-0000-0000A7B10000}"/>
    <cellStyle name="注释 4 3 2 4" xfId="49440" xr:uid="{00000000-0005-0000-0000-0000A8B10000}"/>
    <cellStyle name="注释 4 3 3" xfId="20915" xr:uid="{00000000-0005-0000-0000-0000A9B10000}"/>
    <cellStyle name="注释 4 3 4" xfId="27411" xr:uid="{00000000-0005-0000-0000-0000AAB10000}"/>
    <cellStyle name="注释 4 3 5" xfId="34500" xr:uid="{00000000-0005-0000-0000-0000ABB10000}"/>
    <cellStyle name="注释 4 3 6" xfId="41544" xr:uid="{00000000-0005-0000-0000-0000ACB10000}"/>
    <cellStyle name="注释 4 3 7" xfId="54058" xr:uid="{00000000-0005-0000-0000-0000ADB10000}"/>
    <cellStyle name="注释 4 30" xfId="11547" xr:uid="{00000000-0005-0000-0000-0000AEB10000}"/>
    <cellStyle name="注释 4 30 2" xfId="19006" xr:uid="{00000000-0005-0000-0000-0000AFB10000}"/>
    <cellStyle name="注释 4 30 3" xfId="25638" xr:uid="{00000000-0005-0000-0000-0000B0B10000}"/>
    <cellStyle name="注释 4 31" xfId="9198" xr:uid="{00000000-0005-0000-0000-0000B1B10000}"/>
    <cellStyle name="注释 4 32" xfId="13351" xr:uid="{00000000-0005-0000-0000-0000B2B10000}"/>
    <cellStyle name="注释 4 33" xfId="32263" xr:uid="{00000000-0005-0000-0000-0000B3B10000}"/>
    <cellStyle name="注释 4 34" xfId="32098" xr:uid="{00000000-0005-0000-0000-0000B4B10000}"/>
    <cellStyle name="注释 4 35" xfId="48867" xr:uid="{00000000-0005-0000-0000-0000B5B10000}"/>
    <cellStyle name="注释 4 4" xfId="4098" xr:uid="{00000000-0005-0000-0000-0000B6B10000}"/>
    <cellStyle name="注释 4 4 2" xfId="13985" xr:uid="{00000000-0005-0000-0000-0000B7B10000}"/>
    <cellStyle name="注释 4 4 2 2" xfId="38077" xr:uid="{00000000-0005-0000-0000-0000B8B10000}"/>
    <cellStyle name="注释 4 4 2 3" xfId="45003" xr:uid="{00000000-0005-0000-0000-0000B9B10000}"/>
    <cellStyle name="注释 4 4 2 4" xfId="49909" xr:uid="{00000000-0005-0000-0000-0000BAB10000}"/>
    <cellStyle name="注释 4 4 3" xfId="21081" xr:uid="{00000000-0005-0000-0000-0000BBB10000}"/>
    <cellStyle name="注释 4 4 4" xfId="27572" xr:uid="{00000000-0005-0000-0000-0000BCB10000}"/>
    <cellStyle name="注释 4 4 5" xfId="34412" xr:uid="{00000000-0005-0000-0000-0000BDB10000}"/>
    <cellStyle name="注释 4 4 6" xfId="41457" xr:uid="{00000000-0005-0000-0000-0000BEB10000}"/>
    <cellStyle name="注释 4 4 7" xfId="47849" xr:uid="{00000000-0005-0000-0000-0000BFB10000}"/>
    <cellStyle name="注释 4 5" xfId="5091" xr:uid="{00000000-0005-0000-0000-0000C0B10000}"/>
    <cellStyle name="注释 4 5 2" xfId="14948" xr:uid="{00000000-0005-0000-0000-0000C1B10000}"/>
    <cellStyle name="注释 4 5 2 2" xfId="38063" xr:uid="{00000000-0005-0000-0000-0000C2B10000}"/>
    <cellStyle name="注释 4 5 2 3" xfId="44990" xr:uid="{00000000-0005-0000-0000-0000C3B10000}"/>
    <cellStyle name="注释 4 5 2 4" xfId="48674" xr:uid="{00000000-0005-0000-0000-0000C4B10000}"/>
    <cellStyle name="注释 4 5 3" xfId="21993" xr:uid="{00000000-0005-0000-0000-0000C5B10000}"/>
    <cellStyle name="注释 4 5 4" xfId="28456" xr:uid="{00000000-0005-0000-0000-0000C6B10000}"/>
    <cellStyle name="注释 4 5 5" xfId="34398" xr:uid="{00000000-0005-0000-0000-0000C7B10000}"/>
    <cellStyle name="注释 4 5 6" xfId="41444" xr:uid="{00000000-0005-0000-0000-0000C8B10000}"/>
    <cellStyle name="注释 4 5 7" xfId="51771" xr:uid="{00000000-0005-0000-0000-0000C9B10000}"/>
    <cellStyle name="注释 4 6" xfId="5221" xr:uid="{00000000-0005-0000-0000-0000CAB10000}"/>
    <cellStyle name="注释 4 6 2" xfId="15078" xr:uid="{00000000-0005-0000-0000-0000CBB10000}"/>
    <cellStyle name="注释 4 6 2 2" xfId="38310" xr:uid="{00000000-0005-0000-0000-0000CCB10000}"/>
    <cellStyle name="注释 4 6 2 3" xfId="45228" xr:uid="{00000000-0005-0000-0000-0000CDB10000}"/>
    <cellStyle name="注释 4 6 2 4" xfId="48455" xr:uid="{00000000-0005-0000-0000-0000CEB10000}"/>
    <cellStyle name="注释 4 6 3" xfId="22120" xr:uid="{00000000-0005-0000-0000-0000CFB10000}"/>
    <cellStyle name="注释 4 6 4" xfId="28583" xr:uid="{00000000-0005-0000-0000-0000D0B10000}"/>
    <cellStyle name="注释 4 6 5" xfId="34644" xr:uid="{00000000-0005-0000-0000-0000D1B10000}"/>
    <cellStyle name="注释 4 6 6" xfId="41682" xr:uid="{00000000-0005-0000-0000-0000D2B10000}"/>
    <cellStyle name="注释 4 6 7" xfId="50481" xr:uid="{00000000-0005-0000-0000-0000D3B10000}"/>
    <cellStyle name="注释 4 7" xfId="4296" xr:uid="{00000000-0005-0000-0000-0000D4B10000}"/>
    <cellStyle name="注释 4 7 2" xfId="14159" xr:uid="{00000000-0005-0000-0000-0000D5B10000}"/>
    <cellStyle name="注释 4 7 2 2" xfId="37508" xr:uid="{00000000-0005-0000-0000-0000D6B10000}"/>
    <cellStyle name="注释 4 7 2 3" xfId="44452" xr:uid="{00000000-0005-0000-0000-0000D7B10000}"/>
    <cellStyle name="注释 4 7 2 4" xfId="54391" xr:uid="{00000000-0005-0000-0000-0000D8B10000}"/>
    <cellStyle name="注释 4 7 3" xfId="21221" xr:uid="{00000000-0005-0000-0000-0000D9B10000}"/>
    <cellStyle name="注释 4 7 4" xfId="27695" xr:uid="{00000000-0005-0000-0000-0000DAB10000}"/>
    <cellStyle name="注释 4 7 5" xfId="33767" xr:uid="{00000000-0005-0000-0000-0000DBB10000}"/>
    <cellStyle name="注释 4 7 6" xfId="40901" xr:uid="{00000000-0005-0000-0000-0000DCB10000}"/>
    <cellStyle name="注释 4 7 7" xfId="52333" xr:uid="{00000000-0005-0000-0000-0000DDB10000}"/>
    <cellStyle name="注释 4 8" xfId="4940" xr:uid="{00000000-0005-0000-0000-0000DEB10000}"/>
    <cellStyle name="注释 4 8 2" xfId="14797" xr:uid="{00000000-0005-0000-0000-0000DFB10000}"/>
    <cellStyle name="注释 4 8 2 2" xfId="38443" xr:uid="{00000000-0005-0000-0000-0000E0B10000}"/>
    <cellStyle name="注释 4 8 2 3" xfId="45361" xr:uid="{00000000-0005-0000-0000-0000E1B10000}"/>
    <cellStyle name="注释 4 8 2 4" xfId="48907" xr:uid="{00000000-0005-0000-0000-0000E2B10000}"/>
    <cellStyle name="注释 4 8 3" xfId="21845" xr:uid="{00000000-0005-0000-0000-0000E3B10000}"/>
    <cellStyle name="注释 4 8 4" xfId="28309" xr:uid="{00000000-0005-0000-0000-0000E4B10000}"/>
    <cellStyle name="注释 4 8 5" xfId="34777" xr:uid="{00000000-0005-0000-0000-0000E5B10000}"/>
    <cellStyle name="注释 4 8 6" xfId="41815" xr:uid="{00000000-0005-0000-0000-0000E6B10000}"/>
    <cellStyle name="注释 4 8 7" xfId="54114" xr:uid="{00000000-0005-0000-0000-0000E7B10000}"/>
    <cellStyle name="注释 4 9" xfId="5118" xr:uid="{00000000-0005-0000-0000-0000E8B10000}"/>
    <cellStyle name="注释 4 9 2" xfId="14975" xr:uid="{00000000-0005-0000-0000-0000E9B10000}"/>
    <cellStyle name="注释 4 9 2 2" xfId="38518" xr:uid="{00000000-0005-0000-0000-0000EAB10000}"/>
    <cellStyle name="注释 4 9 2 3" xfId="45436" xr:uid="{00000000-0005-0000-0000-0000EBB10000}"/>
    <cellStyle name="注释 4 9 2 4" xfId="50073" xr:uid="{00000000-0005-0000-0000-0000ECB10000}"/>
    <cellStyle name="注释 4 9 3" xfId="22018" xr:uid="{00000000-0005-0000-0000-0000EDB10000}"/>
    <cellStyle name="注释 4 9 4" xfId="28481" xr:uid="{00000000-0005-0000-0000-0000EEB10000}"/>
    <cellStyle name="注释 4 9 5" xfId="34852" xr:uid="{00000000-0005-0000-0000-0000EFB10000}"/>
    <cellStyle name="注释 4 9 6" xfId="41890" xr:uid="{00000000-0005-0000-0000-0000F0B10000}"/>
    <cellStyle name="注释 4 9 7" xfId="51715" xr:uid="{00000000-0005-0000-0000-0000F1B10000}"/>
    <cellStyle name="注释 5" xfId="639" xr:uid="{00000000-0005-0000-0000-0000F2B10000}"/>
    <cellStyle name="注释 5 2" xfId="2636" xr:uid="{00000000-0005-0000-0000-0000F3B10000}"/>
    <cellStyle name="注释 5 2 2" xfId="12869" xr:uid="{00000000-0005-0000-0000-0000F4B10000}"/>
    <cellStyle name="注释 5 2 2 2" xfId="20272" xr:uid="{00000000-0005-0000-0000-0000F5B10000}"/>
    <cellStyle name="注释 5 2 2 3" xfId="26882" xr:uid="{00000000-0005-0000-0000-0000F6B10000}"/>
    <cellStyle name="注释 5 2 3" xfId="10458" xr:uid="{00000000-0005-0000-0000-0000F7B10000}"/>
    <cellStyle name="注释 5 2 4" xfId="14016" xr:uid="{00000000-0005-0000-0000-0000F8B10000}"/>
    <cellStyle name="注释 5 2 5" xfId="21089" xr:uid="{00000000-0005-0000-0000-0000F9B10000}"/>
    <cellStyle name="注释 5 2 6" xfId="38241" xr:uid="{00000000-0005-0000-0000-0000FAB10000}"/>
    <cellStyle name="注释 5 2 7" xfId="45160" xr:uid="{00000000-0005-0000-0000-0000FBB10000}"/>
    <cellStyle name="注释 5 2 8" xfId="49635" xr:uid="{00000000-0005-0000-0000-0000FCB10000}"/>
    <cellStyle name="注释 5 3" xfId="11659" xr:uid="{00000000-0005-0000-0000-0000FDB10000}"/>
    <cellStyle name="注释 5 3 2" xfId="19118" xr:uid="{00000000-0005-0000-0000-0000FEB10000}"/>
    <cellStyle name="注释 5 3 3" xfId="25750" xr:uid="{00000000-0005-0000-0000-0000FFB10000}"/>
    <cellStyle name="注释 5 4" xfId="9391" xr:uid="{00000000-0005-0000-0000-000000B20000}"/>
    <cellStyle name="注释 5 5" xfId="13770" xr:uid="{00000000-0005-0000-0000-000001B20000}"/>
    <cellStyle name="注释 5 6" xfId="34575" xr:uid="{00000000-0005-0000-0000-000002B20000}"/>
    <cellStyle name="注释 5 7" xfId="41614" xr:uid="{00000000-0005-0000-0000-000003B20000}"/>
    <cellStyle name="注释 5 8" xfId="53735" xr:uid="{00000000-0005-0000-0000-000004B20000}"/>
    <cellStyle name="注释 6" xfId="900" xr:uid="{00000000-0005-0000-0000-000005B20000}"/>
    <cellStyle name="注释 6 2" xfId="10606" xr:uid="{00000000-0005-0000-0000-000006B20000}"/>
    <cellStyle name="注释 6 2 2" xfId="11435" xr:uid="{00000000-0005-0000-0000-000007B20000}"/>
    <cellStyle name="注释 6 2 3" xfId="11143" xr:uid="{00000000-0005-0000-0000-000008B20000}"/>
    <cellStyle name="注释 6 2 4" xfId="37654" xr:uid="{00000000-0005-0000-0000-000009B20000}"/>
    <cellStyle name="注释 6 2 5" xfId="44598" xr:uid="{00000000-0005-0000-0000-00000AB20000}"/>
    <cellStyle name="注释 6 2 6" xfId="51276" xr:uid="{00000000-0005-0000-0000-00000BB20000}"/>
    <cellStyle name="注释 6 3" xfId="11779" xr:uid="{00000000-0005-0000-0000-00000CB20000}"/>
    <cellStyle name="注释 6 3 2" xfId="19238" xr:uid="{00000000-0005-0000-0000-00000DB20000}"/>
    <cellStyle name="注释 6 3 3" xfId="25870" xr:uid="{00000000-0005-0000-0000-00000EB20000}"/>
    <cellStyle name="注释 6 4" xfId="9600" xr:uid="{00000000-0005-0000-0000-00000FB20000}"/>
    <cellStyle name="注释 6 5" xfId="13272" xr:uid="{00000000-0005-0000-0000-000010B20000}"/>
    <cellStyle name="注释 6 6" xfId="33913" xr:uid="{00000000-0005-0000-0000-000011B20000}"/>
    <cellStyle name="注释 6 7" xfId="41047" xr:uid="{00000000-0005-0000-0000-000012B20000}"/>
    <cellStyle name="注释 6 8" xfId="53936" xr:uid="{00000000-0005-0000-0000-000013B20000}"/>
    <cellStyle name="注释 7" xfId="1157" xr:uid="{00000000-0005-0000-0000-000014B20000}"/>
    <cellStyle name="注释 7 2" xfId="10786" xr:uid="{00000000-0005-0000-0000-000015B20000}"/>
    <cellStyle name="注释 7 2 2" xfId="9535" xr:uid="{00000000-0005-0000-0000-000016B20000}"/>
    <cellStyle name="注释 7 2 3" xfId="38714" xr:uid="{00000000-0005-0000-0000-000017B20000}"/>
    <cellStyle name="注释 7 2 4" xfId="45632" xr:uid="{00000000-0005-0000-0000-000018B20000}"/>
    <cellStyle name="注释 7 2 5" xfId="48694" xr:uid="{00000000-0005-0000-0000-000019B20000}"/>
    <cellStyle name="注释 7 3" xfId="11941" xr:uid="{00000000-0005-0000-0000-00001AB20000}"/>
    <cellStyle name="注释 7 3 2" xfId="19400" xr:uid="{00000000-0005-0000-0000-00001BB20000}"/>
    <cellStyle name="注释 7 3 3" xfId="26027" xr:uid="{00000000-0005-0000-0000-00001CB20000}"/>
    <cellStyle name="注释 7 4" xfId="9825" xr:uid="{00000000-0005-0000-0000-00001DB20000}"/>
    <cellStyle name="注释 7 5" xfId="11455" xr:uid="{00000000-0005-0000-0000-00001EB20000}"/>
    <cellStyle name="注释 7 6" xfId="35049" xr:uid="{00000000-0005-0000-0000-00001FB20000}"/>
    <cellStyle name="注释 7 7" xfId="42086" xr:uid="{00000000-0005-0000-0000-000020B20000}"/>
    <cellStyle name="注释 7 8" xfId="51139" xr:uid="{00000000-0005-0000-0000-000021B20000}"/>
    <cellStyle name="注释 8" xfId="1074" xr:uid="{00000000-0005-0000-0000-000022B20000}"/>
    <cellStyle name="注释 8 2" xfId="10082" xr:uid="{00000000-0005-0000-0000-000023B20000}"/>
    <cellStyle name="注释 8 2 2" xfId="15787" xr:uid="{00000000-0005-0000-0000-000024B20000}"/>
    <cellStyle name="注释 8 2 3" xfId="38669" xr:uid="{00000000-0005-0000-0000-000025B20000}"/>
    <cellStyle name="注释 8 2 4" xfId="45587" xr:uid="{00000000-0005-0000-0000-000026B20000}"/>
    <cellStyle name="注释 8 2 5" xfId="49436" xr:uid="{00000000-0005-0000-0000-000027B20000}"/>
    <cellStyle name="注释 8 3" xfId="10707" xr:uid="{00000000-0005-0000-0000-000028B20000}"/>
    <cellStyle name="注释 8 3 2" xfId="16065" xr:uid="{00000000-0005-0000-0000-000029B20000}"/>
    <cellStyle name="注释 8 4" xfId="11871" xr:uid="{00000000-0005-0000-0000-00002AB20000}"/>
    <cellStyle name="注释 8 4 2" xfId="19330" xr:uid="{00000000-0005-0000-0000-00002BB20000}"/>
    <cellStyle name="注释 8 4 3" xfId="25961" xr:uid="{00000000-0005-0000-0000-00002CB20000}"/>
    <cellStyle name="注释 8 5" xfId="9744" xr:uid="{00000000-0005-0000-0000-00002DB20000}"/>
    <cellStyle name="注释 8 6" xfId="9730" xr:uid="{00000000-0005-0000-0000-00002EB20000}"/>
    <cellStyle name="注释 8 7" xfId="35004" xr:uid="{00000000-0005-0000-0000-00002FB20000}"/>
    <cellStyle name="注释 8 8" xfId="42041" xr:uid="{00000000-0005-0000-0000-000030B20000}"/>
    <cellStyle name="注释 8 9" xfId="51303" xr:uid="{00000000-0005-0000-0000-000031B20000}"/>
    <cellStyle name="注释 9" xfId="1487" xr:uid="{00000000-0005-0000-0000-000032B20000}"/>
    <cellStyle name="注释 9 2" xfId="12148" xr:uid="{00000000-0005-0000-0000-000033B20000}"/>
    <cellStyle name="注释 9 2 2" xfId="19607" xr:uid="{00000000-0005-0000-0000-000034B20000}"/>
    <cellStyle name="注释 9 2 3" xfId="26230" xr:uid="{00000000-0005-0000-0000-000035B20000}"/>
    <cellStyle name="注释 9 2 4" xfId="39291" xr:uid="{00000000-0005-0000-0000-000036B20000}"/>
    <cellStyle name="注释 9 2 5" xfId="46209" xr:uid="{00000000-0005-0000-0000-000037B20000}"/>
    <cellStyle name="注释 9 2 6" xfId="48392" xr:uid="{00000000-0005-0000-0000-000038B20000}"/>
    <cellStyle name="注释 9 3" xfId="11039" xr:uid="{00000000-0005-0000-0000-000039B20000}"/>
    <cellStyle name="注释 9 4" xfId="18693" xr:uid="{00000000-0005-0000-0000-00003AB20000}"/>
    <cellStyle name="注释 9 5" xfId="35655" xr:uid="{00000000-0005-0000-0000-00003BB20000}"/>
    <cellStyle name="注释 9 6" xfId="42663" xr:uid="{00000000-0005-0000-0000-00003CB20000}"/>
    <cellStyle name="注释 9 7" xfId="51407" xr:uid="{00000000-0005-0000-0000-00003DB20000}"/>
    <cellStyle name="解释性文本" xfId="315" xr:uid="{00000000-0005-0000-0000-00003EB20000}"/>
    <cellStyle name="解释性文本 2" xfId="587" xr:uid="{00000000-0005-0000-0000-00003FB20000}"/>
    <cellStyle name="解释性文本 2 2" xfId="857" xr:uid="{00000000-0005-0000-0000-000040B20000}"/>
    <cellStyle name="解释性文本 2 3" xfId="3872" xr:uid="{00000000-0005-0000-0000-000041B20000}"/>
    <cellStyle name="解释性文本 3" xfId="586" xr:uid="{00000000-0005-0000-0000-000042B20000}"/>
    <cellStyle name="警告文本" xfId="316" xr:uid="{00000000-0005-0000-0000-000043B20000}"/>
    <cellStyle name="警告文本 2" xfId="545" xr:uid="{00000000-0005-0000-0000-000044B20000}"/>
    <cellStyle name="警告文本 2 2" xfId="837" xr:uid="{00000000-0005-0000-0000-000045B20000}"/>
    <cellStyle name="警告文本 2 3" xfId="3848" xr:uid="{00000000-0005-0000-0000-000046B20000}"/>
    <cellStyle name="警告文本 3" xfId="544" xr:uid="{00000000-0005-0000-0000-000047B20000}"/>
    <cellStyle name="计算" xfId="317" xr:uid="{00000000-0005-0000-0000-000048B20000}"/>
    <cellStyle name="计算 10" xfId="1488" xr:uid="{00000000-0005-0000-0000-000049B20000}"/>
    <cellStyle name="计算 10 2" xfId="12149" xr:uid="{00000000-0005-0000-0000-00004AB20000}"/>
    <cellStyle name="计算 10 2 2" xfId="19608" xr:uid="{00000000-0005-0000-0000-00004BB20000}"/>
    <cellStyle name="计算 10 2 3" xfId="26231" xr:uid="{00000000-0005-0000-0000-00004CB20000}"/>
    <cellStyle name="计算 10 2 4" xfId="38258" xr:uid="{00000000-0005-0000-0000-00004DB20000}"/>
    <cellStyle name="计算 10 2 5" xfId="45176" xr:uid="{00000000-0005-0000-0000-00004EB20000}"/>
    <cellStyle name="计算 10 2 6" xfId="50082" xr:uid="{00000000-0005-0000-0000-00004FB20000}"/>
    <cellStyle name="计算 10 3" xfId="11040" xr:uid="{00000000-0005-0000-0000-000050B20000}"/>
    <cellStyle name="计算 10 4" xfId="18694" xr:uid="{00000000-0005-0000-0000-000051B20000}"/>
    <cellStyle name="计算 10 5" xfId="34592" xr:uid="{00000000-0005-0000-0000-000052B20000}"/>
    <cellStyle name="计算 10 6" xfId="41630" xr:uid="{00000000-0005-0000-0000-000053B20000}"/>
    <cellStyle name="计算 10 7" xfId="50859" xr:uid="{00000000-0005-0000-0000-000054B20000}"/>
    <cellStyle name="计算 11" xfId="1915" xr:uid="{00000000-0005-0000-0000-000055B20000}"/>
    <cellStyle name="计算 11 2" xfId="12269" xr:uid="{00000000-0005-0000-0000-000056B20000}"/>
    <cellStyle name="计算 11 2 2" xfId="19728" xr:uid="{00000000-0005-0000-0000-000057B20000}"/>
    <cellStyle name="计算 11 2 3" xfId="26351" xr:uid="{00000000-0005-0000-0000-000058B20000}"/>
    <cellStyle name="计算 11 2 4" xfId="38282" xr:uid="{00000000-0005-0000-0000-000059B20000}"/>
    <cellStyle name="计算 11 2 5" xfId="45200" xr:uid="{00000000-0005-0000-0000-00005AB20000}"/>
    <cellStyle name="计算 11 2 6" xfId="51526" xr:uid="{00000000-0005-0000-0000-00005BB20000}"/>
    <cellStyle name="计算 11 3" xfId="11337" xr:uid="{00000000-0005-0000-0000-00005CB20000}"/>
    <cellStyle name="计算 11 4" xfId="18872" xr:uid="{00000000-0005-0000-0000-00005DB20000}"/>
    <cellStyle name="计算 11 5" xfId="34616" xr:uid="{00000000-0005-0000-0000-00005EB20000}"/>
    <cellStyle name="计算 11 6" xfId="41654" xr:uid="{00000000-0005-0000-0000-00005FB20000}"/>
    <cellStyle name="计算 11 7" xfId="54177" xr:uid="{00000000-0005-0000-0000-000060B20000}"/>
    <cellStyle name="计算 12" xfId="2128" xr:uid="{00000000-0005-0000-0000-000061B20000}"/>
    <cellStyle name="计算 12 2" xfId="12392" xr:uid="{00000000-0005-0000-0000-000062B20000}"/>
    <cellStyle name="计算 12 2 2" xfId="19849" xr:uid="{00000000-0005-0000-0000-000063B20000}"/>
    <cellStyle name="计算 12 2 3" xfId="26471" xr:uid="{00000000-0005-0000-0000-000064B20000}"/>
    <cellStyle name="计算 12 2 4" xfId="38253" xr:uid="{00000000-0005-0000-0000-000065B20000}"/>
    <cellStyle name="计算 12 2 5" xfId="45171" xr:uid="{00000000-0005-0000-0000-000066B20000}"/>
    <cellStyle name="计算 12 2 6" xfId="48074" xr:uid="{00000000-0005-0000-0000-000067B20000}"/>
    <cellStyle name="计算 12 3" xfId="10264" xr:uid="{00000000-0005-0000-0000-000068B20000}"/>
    <cellStyle name="计算 12 4" xfId="11136" xr:uid="{00000000-0005-0000-0000-000069B20000}"/>
    <cellStyle name="计算 12 5" xfId="13212" xr:uid="{00000000-0005-0000-0000-00006AB20000}"/>
    <cellStyle name="计算 12 6" xfId="34587" xr:uid="{00000000-0005-0000-0000-00006BB20000}"/>
    <cellStyle name="计算 12 7" xfId="41625" xr:uid="{00000000-0005-0000-0000-00006CB20000}"/>
    <cellStyle name="计算 12 8" xfId="52761" xr:uid="{00000000-0005-0000-0000-00006DB20000}"/>
    <cellStyle name="计算 13" xfId="2283" xr:uid="{00000000-0005-0000-0000-00006EB20000}"/>
    <cellStyle name="计算 13 2" xfId="12536" xr:uid="{00000000-0005-0000-0000-00006FB20000}"/>
    <cellStyle name="计算 13 2 2" xfId="37632" xr:uid="{00000000-0005-0000-0000-000070B20000}"/>
    <cellStyle name="计算 13 2 3" xfId="44576" xr:uid="{00000000-0005-0000-0000-000071B20000}"/>
    <cellStyle name="计算 13 2 4" xfId="54343" xr:uid="{00000000-0005-0000-0000-000072B20000}"/>
    <cellStyle name="计算 13 3" xfId="19973" xr:uid="{00000000-0005-0000-0000-000073B20000}"/>
    <cellStyle name="计算 13 4" xfId="26591" xr:uid="{00000000-0005-0000-0000-000074B20000}"/>
    <cellStyle name="计算 13 5" xfId="33891" xr:uid="{00000000-0005-0000-0000-000075B20000}"/>
    <cellStyle name="计算 13 6" xfId="41025" xr:uid="{00000000-0005-0000-0000-000076B20000}"/>
    <cellStyle name="计算 13 7" xfId="50997" xr:uid="{00000000-0005-0000-0000-000077B20000}"/>
    <cellStyle name="计算 14" xfId="2445" xr:uid="{00000000-0005-0000-0000-000078B20000}"/>
    <cellStyle name="计算 14 2" xfId="12685" xr:uid="{00000000-0005-0000-0000-000079B20000}"/>
    <cellStyle name="计算 14 2 2" xfId="38450" xr:uid="{00000000-0005-0000-0000-00007AB20000}"/>
    <cellStyle name="计算 14 2 3" xfId="45368" xr:uid="{00000000-0005-0000-0000-00007BB20000}"/>
    <cellStyle name="计算 14 2 4" xfId="48130" xr:uid="{00000000-0005-0000-0000-00007CB20000}"/>
    <cellStyle name="计算 14 3" xfId="20097" xr:uid="{00000000-0005-0000-0000-00007DB20000}"/>
    <cellStyle name="计算 14 4" xfId="26711" xr:uid="{00000000-0005-0000-0000-00007EB20000}"/>
    <cellStyle name="计算 14 5" xfId="34784" xr:uid="{00000000-0005-0000-0000-00007FB20000}"/>
    <cellStyle name="计算 14 6" xfId="41822" xr:uid="{00000000-0005-0000-0000-000080B20000}"/>
    <cellStyle name="计算 14 7" xfId="52028" xr:uid="{00000000-0005-0000-0000-000081B20000}"/>
    <cellStyle name="计算 15" xfId="3451" xr:uid="{00000000-0005-0000-0000-000082B20000}"/>
    <cellStyle name="计算 15 2" xfId="13402" xr:uid="{00000000-0005-0000-0000-000083B20000}"/>
    <cellStyle name="计算 15 2 2" xfId="38536" xr:uid="{00000000-0005-0000-0000-000084B20000}"/>
    <cellStyle name="计算 15 2 3" xfId="45454" xr:uid="{00000000-0005-0000-0000-000085B20000}"/>
    <cellStyle name="计算 15 2 4" xfId="48210" xr:uid="{00000000-0005-0000-0000-000086B20000}"/>
    <cellStyle name="计算 15 3" xfId="20572" xr:uid="{00000000-0005-0000-0000-000087B20000}"/>
    <cellStyle name="计算 15 4" xfId="27080" xr:uid="{00000000-0005-0000-0000-000088B20000}"/>
    <cellStyle name="计算 15 5" xfId="34870" xr:uid="{00000000-0005-0000-0000-000089B20000}"/>
    <cellStyle name="计算 15 6" xfId="41908" xr:uid="{00000000-0005-0000-0000-00008AB20000}"/>
    <cellStyle name="计算 15 7" xfId="52543" xr:uid="{00000000-0005-0000-0000-00008BB20000}"/>
    <cellStyle name="计算 16" xfId="3617" xr:uid="{00000000-0005-0000-0000-00008CB20000}"/>
    <cellStyle name="计算 16 2" xfId="13542" xr:uid="{00000000-0005-0000-0000-00008DB20000}"/>
    <cellStyle name="计算 16 2 2" xfId="38715" xr:uid="{00000000-0005-0000-0000-00008EB20000}"/>
    <cellStyle name="计算 16 2 3" xfId="45633" xr:uid="{00000000-0005-0000-0000-00008FB20000}"/>
    <cellStyle name="计算 16 2 4" xfId="48127" xr:uid="{00000000-0005-0000-0000-000090B20000}"/>
    <cellStyle name="计算 16 3" xfId="20704" xr:uid="{00000000-0005-0000-0000-000091B20000}"/>
    <cellStyle name="计算 16 4" xfId="27203" xr:uid="{00000000-0005-0000-0000-000092B20000}"/>
    <cellStyle name="计算 16 5" xfId="35050" xr:uid="{00000000-0005-0000-0000-000093B20000}"/>
    <cellStyle name="计算 16 6" xfId="42087" xr:uid="{00000000-0005-0000-0000-000094B20000}"/>
    <cellStyle name="计算 16 7" xfId="49001" xr:uid="{00000000-0005-0000-0000-000095B20000}"/>
    <cellStyle name="计算 17" xfId="3939" xr:uid="{00000000-0005-0000-0000-000096B20000}"/>
    <cellStyle name="计算 17 2" xfId="13826" xr:uid="{00000000-0005-0000-0000-000097B20000}"/>
    <cellStyle name="计算 17 2 2" xfId="38912" xr:uid="{00000000-0005-0000-0000-000098B20000}"/>
    <cellStyle name="计算 17 2 3" xfId="45830" xr:uid="{00000000-0005-0000-0000-000099B20000}"/>
    <cellStyle name="计算 17 2 4" xfId="48024" xr:uid="{00000000-0005-0000-0000-00009AB20000}"/>
    <cellStyle name="计算 17 3" xfId="20928" xr:uid="{00000000-0005-0000-0000-00009BB20000}"/>
    <cellStyle name="计算 17 4" xfId="27424" xr:uid="{00000000-0005-0000-0000-00009CB20000}"/>
    <cellStyle name="计算 17 5" xfId="35249" xr:uid="{00000000-0005-0000-0000-00009DB20000}"/>
    <cellStyle name="计算 17 6" xfId="42284" xr:uid="{00000000-0005-0000-0000-00009EB20000}"/>
    <cellStyle name="计算 17 7" xfId="51902" xr:uid="{00000000-0005-0000-0000-00009FB20000}"/>
    <cellStyle name="计算 18" xfId="3981" xr:uid="{00000000-0005-0000-0000-0000A0B20000}"/>
    <cellStyle name="计算 18 2" xfId="13868" xr:uid="{00000000-0005-0000-0000-0000A1B20000}"/>
    <cellStyle name="计算 18 2 2" xfId="39292" xr:uid="{00000000-0005-0000-0000-0000A2B20000}"/>
    <cellStyle name="计算 18 2 3" xfId="46210" xr:uid="{00000000-0005-0000-0000-0000A3B20000}"/>
    <cellStyle name="计算 18 2 4" xfId="49663" xr:uid="{00000000-0005-0000-0000-0000A4B20000}"/>
    <cellStyle name="计算 18 3" xfId="20964" xr:uid="{00000000-0005-0000-0000-0000A5B20000}"/>
    <cellStyle name="计算 18 4" xfId="27460" xr:uid="{00000000-0005-0000-0000-0000A6B20000}"/>
    <cellStyle name="计算 18 5" xfId="35656" xr:uid="{00000000-0005-0000-0000-0000A7B20000}"/>
    <cellStyle name="计算 18 6" xfId="42664" xr:uid="{00000000-0005-0000-0000-0000A8B20000}"/>
    <cellStyle name="计算 18 7" xfId="53671" xr:uid="{00000000-0005-0000-0000-0000A9B20000}"/>
    <cellStyle name="计算 19" xfId="4334" xr:uid="{00000000-0005-0000-0000-0000AAB20000}"/>
    <cellStyle name="计算 19 2" xfId="14196" xr:uid="{00000000-0005-0000-0000-0000ABB20000}"/>
    <cellStyle name="计算 19 2 2" xfId="40353" xr:uid="{00000000-0005-0000-0000-0000ACB20000}"/>
    <cellStyle name="计算 19 2 3" xfId="47271" xr:uid="{00000000-0005-0000-0000-0000ADB20000}"/>
    <cellStyle name="计算 19 2 4" xfId="47965" xr:uid="{00000000-0005-0000-0000-0000AEB20000}"/>
    <cellStyle name="计算 19 3" xfId="21257" xr:uid="{00000000-0005-0000-0000-0000AFB20000}"/>
    <cellStyle name="计算 19 4" xfId="27731" xr:uid="{00000000-0005-0000-0000-0000B0B20000}"/>
    <cellStyle name="计算 19 5" xfId="36769" xr:uid="{00000000-0005-0000-0000-0000B1B20000}"/>
    <cellStyle name="计算 19 6" xfId="43725" xr:uid="{00000000-0005-0000-0000-0000B2B20000}"/>
    <cellStyle name="计算 19 7" xfId="50587" xr:uid="{00000000-0005-0000-0000-0000B3B20000}"/>
    <cellStyle name="计算 2" xfId="547" xr:uid="{00000000-0005-0000-0000-0000B4B20000}"/>
    <cellStyle name="计算 2 10" xfId="2349" xr:uid="{00000000-0005-0000-0000-0000B5B20000}"/>
    <cellStyle name="计算 2 10 2" xfId="12602" xr:uid="{00000000-0005-0000-0000-0000B6B20000}"/>
    <cellStyle name="计算 2 10 3" xfId="20039" xr:uid="{00000000-0005-0000-0000-0000B7B20000}"/>
    <cellStyle name="计算 2 10 4" xfId="26657" xr:uid="{00000000-0005-0000-0000-0000B8B20000}"/>
    <cellStyle name="计算 2 10 5" xfId="37089" xr:uid="{00000000-0005-0000-0000-0000B9B20000}"/>
    <cellStyle name="计算 2 10 6" xfId="44035" xr:uid="{00000000-0005-0000-0000-0000BAB20000}"/>
    <cellStyle name="计算 2 10 7" xfId="53870" xr:uid="{00000000-0005-0000-0000-0000BBB20000}"/>
    <cellStyle name="计算 2 11" xfId="2515" xr:uid="{00000000-0005-0000-0000-0000BCB20000}"/>
    <cellStyle name="计算 2 11 2" xfId="12754" xr:uid="{00000000-0005-0000-0000-0000BDB20000}"/>
    <cellStyle name="计算 2 11 3" xfId="20163" xr:uid="{00000000-0005-0000-0000-0000BEB20000}"/>
    <cellStyle name="计算 2 11 4" xfId="26777" xr:uid="{00000000-0005-0000-0000-0000BFB20000}"/>
    <cellStyle name="计算 2 12" xfId="3525" xr:uid="{00000000-0005-0000-0000-0000C0B20000}"/>
    <cellStyle name="计算 2 12 2" xfId="13471" xr:uid="{00000000-0005-0000-0000-0000C1B20000}"/>
    <cellStyle name="计算 2 12 3" xfId="20641" xr:uid="{00000000-0005-0000-0000-0000C2B20000}"/>
    <cellStyle name="计算 2 12 4" xfId="27146" xr:uid="{00000000-0005-0000-0000-0000C3B20000}"/>
    <cellStyle name="计算 2 13" xfId="3690" xr:uid="{00000000-0005-0000-0000-0000C4B20000}"/>
    <cellStyle name="计算 2 13 2" xfId="13615" xr:uid="{00000000-0005-0000-0000-0000C5B20000}"/>
    <cellStyle name="计算 2 13 3" xfId="20776" xr:uid="{00000000-0005-0000-0000-0000C6B20000}"/>
    <cellStyle name="计算 2 13 4" xfId="27275" xr:uid="{00000000-0005-0000-0000-0000C7B20000}"/>
    <cellStyle name="计算 2 14" xfId="4437" xr:uid="{00000000-0005-0000-0000-0000C8B20000}"/>
    <cellStyle name="计算 2 14 2" xfId="14299" xr:uid="{00000000-0005-0000-0000-0000C9B20000}"/>
    <cellStyle name="计算 2 14 3" xfId="21359" xr:uid="{00000000-0005-0000-0000-0000CAB20000}"/>
    <cellStyle name="计算 2 14 4" xfId="27833" xr:uid="{00000000-0005-0000-0000-0000CBB20000}"/>
    <cellStyle name="计算 2 15" xfId="4530" xr:uid="{00000000-0005-0000-0000-0000CCB20000}"/>
    <cellStyle name="计算 2 15 2" xfId="14392" xr:uid="{00000000-0005-0000-0000-0000CDB20000}"/>
    <cellStyle name="计算 2 15 3" xfId="21448" xr:uid="{00000000-0005-0000-0000-0000CEB20000}"/>
    <cellStyle name="计算 2 15 4" xfId="27920" xr:uid="{00000000-0005-0000-0000-0000CFB20000}"/>
    <cellStyle name="计算 2 16" xfId="4762" xr:uid="{00000000-0005-0000-0000-0000D0B20000}"/>
    <cellStyle name="计算 2 16 2" xfId="14624" xr:uid="{00000000-0005-0000-0000-0000D1B20000}"/>
    <cellStyle name="计算 2 16 3" xfId="21673" xr:uid="{00000000-0005-0000-0000-0000D2B20000}"/>
    <cellStyle name="计算 2 16 4" xfId="28143" xr:uid="{00000000-0005-0000-0000-0000D3B20000}"/>
    <cellStyle name="计算 2 17" xfId="5268" xr:uid="{00000000-0005-0000-0000-0000D4B20000}"/>
    <cellStyle name="计算 2 17 2" xfId="15125" xr:uid="{00000000-0005-0000-0000-0000D5B20000}"/>
    <cellStyle name="计算 2 17 3" xfId="22167" xr:uid="{00000000-0005-0000-0000-0000D6B20000}"/>
    <cellStyle name="计算 2 17 4" xfId="28630" xr:uid="{00000000-0005-0000-0000-0000D7B20000}"/>
    <cellStyle name="计算 2 18" xfId="5790" xr:uid="{00000000-0005-0000-0000-0000D8B20000}"/>
    <cellStyle name="计算 2 18 2" xfId="15644" xr:uid="{00000000-0005-0000-0000-0000D9B20000}"/>
    <cellStyle name="计算 2 18 3" xfId="22672" xr:uid="{00000000-0005-0000-0000-0000DAB20000}"/>
    <cellStyle name="计算 2 18 4" xfId="29133" xr:uid="{00000000-0005-0000-0000-0000DBB20000}"/>
    <cellStyle name="计算 2 19" xfId="7265" xr:uid="{00000000-0005-0000-0000-0000DCB20000}"/>
    <cellStyle name="计算 2 19 2" xfId="17052" xr:uid="{00000000-0005-0000-0000-0000DDB20000}"/>
    <cellStyle name="计算 2 19 3" xfId="24015" xr:uid="{00000000-0005-0000-0000-0000DEB20000}"/>
    <cellStyle name="计算 2 19 4" xfId="30446" xr:uid="{00000000-0005-0000-0000-0000DFB20000}"/>
    <cellStyle name="计算 2 2" xfId="838" xr:uid="{00000000-0005-0000-0000-0000E0B20000}"/>
    <cellStyle name="计算 2 2 10" xfId="3539" xr:uid="{00000000-0005-0000-0000-0000E1B20000}"/>
    <cellStyle name="计算 2 2 10 2" xfId="13485" xr:uid="{00000000-0005-0000-0000-0000E2B20000}"/>
    <cellStyle name="计算 2 2 10 2 2" xfId="37749" xr:uid="{00000000-0005-0000-0000-0000E3B20000}"/>
    <cellStyle name="计算 2 2 10 2 3" xfId="44693" xr:uid="{00000000-0005-0000-0000-0000E4B20000}"/>
    <cellStyle name="计算 2 2 10 2 4" xfId="48459" xr:uid="{00000000-0005-0000-0000-0000E5B20000}"/>
    <cellStyle name="计算 2 2 10 3" xfId="20654" xr:uid="{00000000-0005-0000-0000-0000E6B20000}"/>
    <cellStyle name="计算 2 2 10 4" xfId="27159" xr:uid="{00000000-0005-0000-0000-0000E7B20000}"/>
    <cellStyle name="计算 2 2 10 5" xfId="34008" xr:uid="{00000000-0005-0000-0000-0000E8B20000}"/>
    <cellStyle name="计算 2 2 10 6" xfId="41142" xr:uid="{00000000-0005-0000-0000-0000E9B20000}"/>
    <cellStyle name="计算 2 2 10 7" xfId="54555" xr:uid="{00000000-0005-0000-0000-0000EAB20000}"/>
    <cellStyle name="计算 2 2 11" xfId="3705" xr:uid="{00000000-0005-0000-0000-0000EBB20000}"/>
    <cellStyle name="计算 2 2 11 2" xfId="13629" xr:uid="{00000000-0005-0000-0000-0000ECB20000}"/>
    <cellStyle name="计算 2 2 11 2 2" xfId="38538" xr:uid="{00000000-0005-0000-0000-0000EDB20000}"/>
    <cellStyle name="计算 2 2 11 2 3" xfId="45456" xr:uid="{00000000-0005-0000-0000-0000EEB20000}"/>
    <cellStyle name="计算 2 2 11 2 4" xfId="49346" xr:uid="{00000000-0005-0000-0000-0000EFB20000}"/>
    <cellStyle name="计算 2 2 11 3" xfId="20789" xr:uid="{00000000-0005-0000-0000-0000F0B20000}"/>
    <cellStyle name="计算 2 2 11 4" xfId="27288" xr:uid="{00000000-0005-0000-0000-0000F1B20000}"/>
    <cellStyle name="计算 2 2 11 5" xfId="34872" xr:uid="{00000000-0005-0000-0000-0000F2B20000}"/>
    <cellStyle name="计算 2 2 11 6" xfId="41910" xr:uid="{00000000-0005-0000-0000-0000F3B20000}"/>
    <cellStyle name="计算 2 2 11 7" xfId="52389" xr:uid="{00000000-0005-0000-0000-0000F4B20000}"/>
    <cellStyle name="计算 2 2 12" xfId="3969" xr:uid="{00000000-0005-0000-0000-0000F5B20000}"/>
    <cellStyle name="计算 2 2 12 2" xfId="13856" xr:uid="{00000000-0005-0000-0000-0000F6B20000}"/>
    <cellStyle name="计算 2 2 12 2 2" xfId="38830" xr:uid="{00000000-0005-0000-0000-0000F7B20000}"/>
    <cellStyle name="计算 2 2 12 2 3" xfId="45748" xr:uid="{00000000-0005-0000-0000-0000F8B20000}"/>
    <cellStyle name="计算 2 2 12 2 4" xfId="50146" xr:uid="{00000000-0005-0000-0000-0000F9B20000}"/>
    <cellStyle name="计算 2 2 12 3" xfId="20954" xr:uid="{00000000-0005-0000-0000-0000FAB20000}"/>
    <cellStyle name="计算 2 2 12 4" xfId="27450" xr:uid="{00000000-0005-0000-0000-0000FBB20000}"/>
    <cellStyle name="计算 2 2 12 5" xfId="35166" xr:uid="{00000000-0005-0000-0000-0000FCB20000}"/>
    <cellStyle name="计算 2 2 12 6" xfId="42202" xr:uid="{00000000-0005-0000-0000-0000FDB20000}"/>
    <cellStyle name="计算 2 2 12 7" xfId="51711" xr:uid="{00000000-0005-0000-0000-0000FEB20000}"/>
    <cellStyle name="计算 2 2 13" xfId="3997" xr:uid="{00000000-0005-0000-0000-0000FFB20000}"/>
    <cellStyle name="计算 2 2 13 2" xfId="13884" xr:uid="{00000000-0005-0000-0000-000000B30000}"/>
    <cellStyle name="计算 2 2 13 2 2" xfId="38941" xr:uid="{00000000-0005-0000-0000-000001B30000}"/>
    <cellStyle name="计算 2 2 13 2 3" xfId="45859" xr:uid="{00000000-0005-0000-0000-000002B30000}"/>
    <cellStyle name="计算 2 2 13 2 4" xfId="48754" xr:uid="{00000000-0005-0000-0000-000003B30000}"/>
    <cellStyle name="计算 2 2 13 3" xfId="20980" xr:uid="{00000000-0005-0000-0000-000004B30000}"/>
    <cellStyle name="计算 2 2 13 4" xfId="27476" xr:uid="{00000000-0005-0000-0000-000005B30000}"/>
    <cellStyle name="计算 2 2 13 5" xfId="35278" xr:uid="{00000000-0005-0000-0000-000006B30000}"/>
    <cellStyle name="计算 2 2 13 6" xfId="42313" xr:uid="{00000000-0005-0000-0000-000007B30000}"/>
    <cellStyle name="计算 2 2 13 7" xfId="51386" xr:uid="{00000000-0005-0000-0000-000008B30000}"/>
    <cellStyle name="计算 2 2 14" xfId="4512" xr:uid="{00000000-0005-0000-0000-000009B30000}"/>
    <cellStyle name="计算 2 2 14 2" xfId="14374" xr:uid="{00000000-0005-0000-0000-00000AB30000}"/>
    <cellStyle name="计算 2 2 14 2 2" xfId="39448" xr:uid="{00000000-0005-0000-0000-00000BB30000}"/>
    <cellStyle name="计算 2 2 14 2 3" xfId="46366" xr:uid="{00000000-0005-0000-0000-00000CB30000}"/>
    <cellStyle name="计算 2 2 14 2 4" xfId="53026" xr:uid="{00000000-0005-0000-0000-00000DB30000}"/>
    <cellStyle name="计算 2 2 14 3" xfId="21430" xr:uid="{00000000-0005-0000-0000-00000EB30000}"/>
    <cellStyle name="计算 2 2 14 4" xfId="27904" xr:uid="{00000000-0005-0000-0000-00000FB30000}"/>
    <cellStyle name="计算 2 2 14 5" xfId="35816" xr:uid="{00000000-0005-0000-0000-000010B30000}"/>
    <cellStyle name="计算 2 2 14 6" xfId="42820" xr:uid="{00000000-0005-0000-0000-000011B30000}"/>
    <cellStyle name="计算 2 2 14 7" xfId="52048" xr:uid="{00000000-0005-0000-0000-000012B30000}"/>
    <cellStyle name="计算 2 2 15" xfId="4859" xr:uid="{00000000-0005-0000-0000-000013B30000}"/>
    <cellStyle name="计算 2 2 15 2" xfId="14721" xr:uid="{00000000-0005-0000-0000-000014B30000}"/>
    <cellStyle name="计算 2 2 15 2 2" xfId="39473" xr:uid="{00000000-0005-0000-0000-000015B30000}"/>
    <cellStyle name="计算 2 2 15 2 3" xfId="46391" xr:uid="{00000000-0005-0000-0000-000016B30000}"/>
    <cellStyle name="计算 2 2 15 2 4" xfId="48838" xr:uid="{00000000-0005-0000-0000-000017B30000}"/>
    <cellStyle name="计算 2 2 15 3" xfId="21770" xr:uid="{00000000-0005-0000-0000-000018B30000}"/>
    <cellStyle name="计算 2 2 15 4" xfId="28237" xr:uid="{00000000-0005-0000-0000-000019B30000}"/>
    <cellStyle name="计算 2 2 15 5" xfId="35841" xr:uid="{00000000-0005-0000-0000-00001AB30000}"/>
    <cellStyle name="计算 2 2 15 6" xfId="42845" xr:uid="{00000000-0005-0000-0000-00001BB30000}"/>
    <cellStyle name="计算 2 2 15 7" xfId="50534" xr:uid="{00000000-0005-0000-0000-00001CB30000}"/>
    <cellStyle name="计算 2 2 16" xfId="4246" xr:uid="{00000000-0005-0000-0000-00001DB30000}"/>
    <cellStyle name="计算 2 2 16 2" xfId="14109" xr:uid="{00000000-0005-0000-0000-00001EB30000}"/>
    <cellStyle name="计算 2 2 16 2 2" xfId="39609" xr:uid="{00000000-0005-0000-0000-00001FB30000}"/>
    <cellStyle name="计算 2 2 16 2 3" xfId="46527" xr:uid="{00000000-0005-0000-0000-000020B30000}"/>
    <cellStyle name="计算 2 2 16 2 4" xfId="51761" xr:uid="{00000000-0005-0000-0000-000021B30000}"/>
    <cellStyle name="计算 2 2 16 3" xfId="21171" xr:uid="{00000000-0005-0000-0000-000022B30000}"/>
    <cellStyle name="计算 2 2 16 4" xfId="27645" xr:uid="{00000000-0005-0000-0000-000023B30000}"/>
    <cellStyle name="计算 2 2 16 5" xfId="35982" xr:uid="{00000000-0005-0000-0000-000024B30000}"/>
    <cellStyle name="计算 2 2 16 6" xfId="42981" xr:uid="{00000000-0005-0000-0000-000025B30000}"/>
    <cellStyle name="计算 2 2 16 7" xfId="53382" xr:uid="{00000000-0005-0000-0000-000026B30000}"/>
    <cellStyle name="计算 2 2 17" xfId="4723" xr:uid="{00000000-0005-0000-0000-000027B30000}"/>
    <cellStyle name="计算 2 2 17 2" xfId="14585" xr:uid="{00000000-0005-0000-0000-000028B30000}"/>
    <cellStyle name="计算 2 2 17 2 2" xfId="40209" xr:uid="{00000000-0005-0000-0000-000029B30000}"/>
    <cellStyle name="计算 2 2 17 2 3" xfId="47127" xr:uid="{00000000-0005-0000-0000-00002AB30000}"/>
    <cellStyle name="计算 2 2 17 2 4" xfId="49783" xr:uid="{00000000-0005-0000-0000-00002BB30000}"/>
    <cellStyle name="计算 2 2 17 3" xfId="21634" xr:uid="{00000000-0005-0000-0000-00002CB30000}"/>
    <cellStyle name="计算 2 2 17 4" xfId="28104" xr:uid="{00000000-0005-0000-0000-00002DB30000}"/>
    <cellStyle name="计算 2 2 17 5" xfId="36624" xr:uid="{00000000-0005-0000-0000-00002EB30000}"/>
    <cellStyle name="计算 2 2 17 6" xfId="43581" xr:uid="{00000000-0005-0000-0000-00002FB30000}"/>
    <cellStyle name="计算 2 2 17 7" xfId="54062" xr:uid="{00000000-0005-0000-0000-000030B30000}"/>
    <cellStyle name="计算 2 2 18" xfId="5321" xr:uid="{00000000-0005-0000-0000-000031B30000}"/>
    <cellStyle name="计算 2 2 18 2" xfId="15178" xr:uid="{00000000-0005-0000-0000-000032B30000}"/>
    <cellStyle name="计算 2 2 18 2 2" xfId="39215" xr:uid="{00000000-0005-0000-0000-000033B30000}"/>
    <cellStyle name="计算 2 2 18 2 3" xfId="46133" xr:uid="{00000000-0005-0000-0000-000034B30000}"/>
    <cellStyle name="计算 2 2 18 2 4" xfId="48448" xr:uid="{00000000-0005-0000-0000-000035B30000}"/>
    <cellStyle name="计算 2 2 18 3" xfId="22220" xr:uid="{00000000-0005-0000-0000-000036B30000}"/>
    <cellStyle name="计算 2 2 18 4" xfId="28683" xr:uid="{00000000-0005-0000-0000-000037B30000}"/>
    <cellStyle name="计算 2 2 18 5" xfId="35579" xr:uid="{00000000-0005-0000-0000-000038B30000}"/>
    <cellStyle name="计算 2 2 18 6" xfId="42587" xr:uid="{00000000-0005-0000-0000-000039B30000}"/>
    <cellStyle name="计算 2 2 18 7" xfId="52563" xr:uid="{00000000-0005-0000-0000-00003AB30000}"/>
    <cellStyle name="计算 2 2 19" xfId="4808" xr:uid="{00000000-0005-0000-0000-00003BB30000}"/>
    <cellStyle name="计算 2 2 19 2" xfId="14670" xr:uid="{00000000-0005-0000-0000-00003CB30000}"/>
    <cellStyle name="计算 2 2 19 2 2" xfId="39518" xr:uid="{00000000-0005-0000-0000-00003DB30000}"/>
    <cellStyle name="计算 2 2 19 2 3" xfId="46436" xr:uid="{00000000-0005-0000-0000-00003EB30000}"/>
    <cellStyle name="计算 2 2 19 2 4" xfId="50022" xr:uid="{00000000-0005-0000-0000-00003FB30000}"/>
    <cellStyle name="计算 2 2 19 3" xfId="21719" xr:uid="{00000000-0005-0000-0000-000040B30000}"/>
    <cellStyle name="计算 2 2 19 4" xfId="28187" xr:uid="{00000000-0005-0000-0000-000041B30000}"/>
    <cellStyle name="计算 2 2 19 5" xfId="35889" xr:uid="{00000000-0005-0000-0000-000042B30000}"/>
    <cellStyle name="计算 2 2 19 6" xfId="42890" xr:uid="{00000000-0005-0000-0000-000043B30000}"/>
    <cellStyle name="计算 2 2 19 7" xfId="50504" xr:uid="{00000000-0005-0000-0000-000044B30000}"/>
    <cellStyle name="计算 2 2 2" xfId="980" xr:uid="{00000000-0005-0000-0000-000045B30000}"/>
    <cellStyle name="计算 2 2 2 2" xfId="2742" xr:uid="{00000000-0005-0000-0000-000046B30000}"/>
    <cellStyle name="计算 2 2 2 2 2" xfId="12970" xr:uid="{00000000-0005-0000-0000-000047B30000}"/>
    <cellStyle name="计算 2 2 2 2 2 2" xfId="20367" xr:uid="{00000000-0005-0000-0000-000048B30000}"/>
    <cellStyle name="计算 2 2 2 2 2 3" xfId="26974" xr:uid="{00000000-0005-0000-0000-000049B30000}"/>
    <cellStyle name="计算 2 2 2 2 3" xfId="10686" xr:uid="{00000000-0005-0000-0000-00004AB30000}"/>
    <cellStyle name="计算 2 2 2 2 4" xfId="13189" xr:uid="{00000000-0005-0000-0000-00004BB30000}"/>
    <cellStyle name="计算 2 2 2 2 5" xfId="24002" xr:uid="{00000000-0005-0000-0000-00004CB30000}"/>
    <cellStyle name="计算 2 2 2 2 6" xfId="37776" xr:uid="{00000000-0005-0000-0000-00004DB30000}"/>
    <cellStyle name="计算 2 2 2 2 7" xfId="44718" xr:uid="{00000000-0005-0000-0000-00004EB30000}"/>
    <cellStyle name="计算 2 2 2 2 8" xfId="48382" xr:uid="{00000000-0005-0000-0000-00004FB30000}"/>
    <cellStyle name="计算 2 2 2 3" xfId="11859" xr:uid="{00000000-0005-0000-0000-000050B30000}"/>
    <cellStyle name="计算 2 2 2 3 2" xfId="19318" xr:uid="{00000000-0005-0000-0000-000051B30000}"/>
    <cellStyle name="计算 2 2 2 3 3" xfId="25950" xr:uid="{00000000-0005-0000-0000-000052B30000}"/>
    <cellStyle name="计算 2 2 2 4" xfId="9680" xr:uid="{00000000-0005-0000-0000-000053B30000}"/>
    <cellStyle name="计算 2 2 2 5" xfId="13055" xr:uid="{00000000-0005-0000-0000-000054B30000}"/>
    <cellStyle name="计算 2 2 2 6" xfId="34034" xr:uid="{00000000-0005-0000-0000-000055B30000}"/>
    <cellStyle name="计算 2 2 2 7" xfId="41167" xr:uid="{00000000-0005-0000-0000-000056B30000}"/>
    <cellStyle name="计算 2 2 2 8" xfId="47854" xr:uid="{00000000-0005-0000-0000-000057B30000}"/>
    <cellStyle name="计算 2 2 20" xfId="4748" xr:uid="{00000000-0005-0000-0000-000058B30000}"/>
    <cellStyle name="计算 2 2 20 2" xfId="14610" xr:uid="{00000000-0005-0000-0000-000059B30000}"/>
    <cellStyle name="计算 2 2 20 2 2" xfId="40066" xr:uid="{00000000-0005-0000-0000-00005AB30000}"/>
    <cellStyle name="计算 2 2 20 2 3" xfId="46984" xr:uid="{00000000-0005-0000-0000-00005BB30000}"/>
    <cellStyle name="计算 2 2 20 2 4" xfId="48851" xr:uid="{00000000-0005-0000-0000-00005CB30000}"/>
    <cellStyle name="计算 2 2 20 3" xfId="21659" xr:uid="{00000000-0005-0000-0000-00005DB30000}"/>
    <cellStyle name="计算 2 2 20 4" xfId="28129" xr:uid="{00000000-0005-0000-0000-00005EB30000}"/>
    <cellStyle name="计算 2 2 20 5" xfId="36481" xr:uid="{00000000-0005-0000-0000-00005FB30000}"/>
    <cellStyle name="计算 2 2 20 6" xfId="43438" xr:uid="{00000000-0005-0000-0000-000060B30000}"/>
    <cellStyle name="计算 2 2 20 7" xfId="47825" xr:uid="{00000000-0005-0000-0000-000061B30000}"/>
    <cellStyle name="计算 2 2 21" xfId="5883" xr:uid="{00000000-0005-0000-0000-000062B30000}"/>
    <cellStyle name="计算 2 2 21 2" xfId="15736" xr:uid="{00000000-0005-0000-0000-000063B30000}"/>
    <cellStyle name="计算 2 2 21 2 2" xfId="40432" xr:uid="{00000000-0005-0000-0000-000064B30000}"/>
    <cellStyle name="计算 2 2 21 2 3" xfId="47350" xr:uid="{00000000-0005-0000-0000-000065B30000}"/>
    <cellStyle name="计算 2 2 21 2 4" xfId="47948" xr:uid="{00000000-0005-0000-0000-000066B30000}"/>
    <cellStyle name="计算 2 2 21 3" xfId="22761" xr:uid="{00000000-0005-0000-0000-000067B30000}"/>
    <cellStyle name="计算 2 2 21 4" xfId="29222" xr:uid="{00000000-0005-0000-0000-000068B30000}"/>
    <cellStyle name="计算 2 2 21 5" xfId="36848" xr:uid="{00000000-0005-0000-0000-000069B30000}"/>
    <cellStyle name="计算 2 2 21 6" xfId="43804" xr:uid="{00000000-0005-0000-0000-00006AB30000}"/>
    <cellStyle name="计算 2 2 21 7" xfId="51793" xr:uid="{00000000-0005-0000-0000-00006BB30000}"/>
    <cellStyle name="计算 2 2 22" xfId="6096" xr:uid="{00000000-0005-0000-0000-00006CB30000}"/>
    <cellStyle name="计算 2 2 22 2" xfId="15944" xr:uid="{00000000-0005-0000-0000-00006DB30000}"/>
    <cellStyle name="计算 2 2 22 3" xfId="22964" xr:uid="{00000000-0005-0000-0000-00006EB30000}"/>
    <cellStyle name="计算 2 2 22 4" xfId="29423" xr:uid="{00000000-0005-0000-0000-00006FB30000}"/>
    <cellStyle name="计算 2 2 22 5" xfId="32376" xr:uid="{00000000-0005-0000-0000-000070B30000}"/>
    <cellStyle name="计算 2 2 22 6" xfId="40614" xr:uid="{00000000-0005-0000-0000-000071B30000}"/>
    <cellStyle name="计算 2 2 22 7" xfId="49637" xr:uid="{00000000-0005-0000-0000-000072B30000}"/>
    <cellStyle name="计算 2 2 23" xfId="6959" xr:uid="{00000000-0005-0000-0000-000073B30000}"/>
    <cellStyle name="计算 2 2 23 2" xfId="16749" xr:uid="{00000000-0005-0000-0000-000074B30000}"/>
    <cellStyle name="计算 2 2 23 3" xfId="23717" xr:uid="{00000000-0005-0000-0000-000075B30000}"/>
    <cellStyle name="计算 2 2 23 4" xfId="30153" xr:uid="{00000000-0005-0000-0000-000076B30000}"/>
    <cellStyle name="计算 2 2 23 5" xfId="37102" xr:uid="{00000000-0005-0000-0000-000077B30000}"/>
    <cellStyle name="计算 2 2 23 6" xfId="44048" xr:uid="{00000000-0005-0000-0000-000078B30000}"/>
    <cellStyle name="计算 2 2 23 7" xfId="51062" xr:uid="{00000000-0005-0000-0000-000079B30000}"/>
    <cellStyle name="计算 2 2 24" xfId="6205" xr:uid="{00000000-0005-0000-0000-00007AB30000}"/>
    <cellStyle name="计算 2 2 24 2" xfId="16053" xr:uid="{00000000-0005-0000-0000-00007BB30000}"/>
    <cellStyle name="计算 2 2 24 3" xfId="23067" xr:uid="{00000000-0005-0000-0000-00007CB30000}"/>
    <cellStyle name="计算 2 2 24 4" xfId="29525" xr:uid="{00000000-0005-0000-0000-00007DB30000}"/>
    <cellStyle name="计算 2 2 25" xfId="5609" xr:uid="{00000000-0005-0000-0000-00007EB30000}"/>
    <cellStyle name="计算 2 2 25 2" xfId="15464" xr:uid="{00000000-0005-0000-0000-00007FB30000}"/>
    <cellStyle name="计算 2 2 25 3" xfId="22496" xr:uid="{00000000-0005-0000-0000-000080B30000}"/>
    <cellStyle name="计算 2 2 25 4" xfId="28957" xr:uid="{00000000-0005-0000-0000-000081B30000}"/>
    <cellStyle name="计算 2 2 26" xfId="5977" xr:uid="{00000000-0005-0000-0000-000082B30000}"/>
    <cellStyle name="计算 2 2 26 2" xfId="15828" xr:uid="{00000000-0005-0000-0000-000083B30000}"/>
    <cellStyle name="计算 2 2 26 3" xfId="22850" xr:uid="{00000000-0005-0000-0000-000084B30000}"/>
    <cellStyle name="计算 2 2 26 4" xfId="29311" xr:uid="{00000000-0005-0000-0000-000085B30000}"/>
    <cellStyle name="计算 2 2 27" xfId="6528" xr:uid="{00000000-0005-0000-0000-000086B30000}"/>
    <cellStyle name="计算 2 2 27 2" xfId="16371" xr:uid="{00000000-0005-0000-0000-000087B30000}"/>
    <cellStyle name="计算 2 2 27 3" xfId="23378" xr:uid="{00000000-0005-0000-0000-000088B30000}"/>
    <cellStyle name="计算 2 2 27 4" xfId="29828" xr:uid="{00000000-0005-0000-0000-000089B30000}"/>
    <cellStyle name="计算 2 2 28" xfId="6126" xr:uid="{00000000-0005-0000-0000-00008AB30000}"/>
    <cellStyle name="计算 2 2 28 2" xfId="15974" xr:uid="{00000000-0005-0000-0000-00008BB30000}"/>
    <cellStyle name="计算 2 2 28 3" xfId="22990" xr:uid="{00000000-0005-0000-0000-00008CB30000}"/>
    <cellStyle name="计算 2 2 28 4" xfId="29448" xr:uid="{00000000-0005-0000-0000-00008DB30000}"/>
    <cellStyle name="计算 2 2 29" xfId="7448" xr:uid="{00000000-0005-0000-0000-00008EB30000}"/>
    <cellStyle name="计算 2 2 29 2" xfId="17234" xr:uid="{00000000-0005-0000-0000-00008FB30000}"/>
    <cellStyle name="计算 2 2 29 3" xfId="24196" xr:uid="{00000000-0005-0000-0000-000090B30000}"/>
    <cellStyle name="计算 2 2 29 4" xfId="30624" xr:uid="{00000000-0005-0000-0000-000091B30000}"/>
    <cellStyle name="计算 2 2 3" xfId="1290" xr:uid="{00000000-0005-0000-0000-000092B30000}"/>
    <cellStyle name="计算 2 2 3 2" xfId="2556" xr:uid="{00000000-0005-0000-0000-000093B30000}"/>
    <cellStyle name="计算 2 2 3 2 2" xfId="12791" xr:uid="{00000000-0005-0000-0000-000094B30000}"/>
    <cellStyle name="计算 2 2 3 2 2 2" xfId="20197" xr:uid="{00000000-0005-0000-0000-000095B30000}"/>
    <cellStyle name="计算 2 2 3 2 2 3" xfId="26808" xr:uid="{00000000-0005-0000-0000-000096B30000}"/>
    <cellStyle name="计算 2 2 3 2 3" xfId="10915" xr:uid="{00000000-0005-0000-0000-000097B30000}"/>
    <cellStyle name="计算 2 2 3 2 4" xfId="9019" xr:uid="{00000000-0005-0000-0000-000098B30000}"/>
    <cellStyle name="计算 2 2 3 2 5" xfId="37298" xr:uid="{00000000-0005-0000-0000-000099B30000}"/>
    <cellStyle name="计算 2 2 3 2 6" xfId="44244" xr:uid="{00000000-0005-0000-0000-00009AB30000}"/>
    <cellStyle name="计算 2 2 3 2 7" xfId="54284" xr:uid="{00000000-0005-0000-0000-00009BB30000}"/>
    <cellStyle name="计算 2 2 3 3" xfId="12061" xr:uid="{00000000-0005-0000-0000-00009CB30000}"/>
    <cellStyle name="计算 2 2 3 3 2" xfId="19520" xr:uid="{00000000-0005-0000-0000-00009DB30000}"/>
    <cellStyle name="计算 2 2 3 3 3" xfId="26143" xr:uid="{00000000-0005-0000-0000-00009EB30000}"/>
    <cellStyle name="计算 2 2 3 4" xfId="9957" xr:uid="{00000000-0005-0000-0000-00009FB30000}"/>
    <cellStyle name="计算 2 2 3 5" xfId="16612" xr:uid="{00000000-0005-0000-0000-0000A0B30000}"/>
    <cellStyle name="计算 2 2 3 6" xfId="33550" xr:uid="{00000000-0005-0000-0000-0000A1B30000}"/>
    <cellStyle name="计算 2 2 3 7" xfId="40686" xr:uid="{00000000-0005-0000-0000-0000A2B30000}"/>
    <cellStyle name="计算 2 2 3 8" xfId="51363" xr:uid="{00000000-0005-0000-0000-0000A3B30000}"/>
    <cellStyle name="计算 2 2 30" xfId="6339" xr:uid="{00000000-0005-0000-0000-0000A4B30000}"/>
    <cellStyle name="计算 2 2 30 2" xfId="16184" xr:uid="{00000000-0005-0000-0000-0000A5B30000}"/>
    <cellStyle name="计算 2 2 30 3" xfId="23192" xr:uid="{00000000-0005-0000-0000-0000A6B30000}"/>
    <cellStyle name="计算 2 2 30 4" xfId="29646" xr:uid="{00000000-0005-0000-0000-0000A7B30000}"/>
    <cellStyle name="计算 2 2 31" xfId="6051" xr:uid="{00000000-0005-0000-0000-0000A8B30000}"/>
    <cellStyle name="计算 2 2 31 2" xfId="15900" xr:uid="{00000000-0005-0000-0000-0000A9B30000}"/>
    <cellStyle name="计算 2 2 31 3" xfId="22921" xr:uid="{00000000-0005-0000-0000-0000AAB30000}"/>
    <cellStyle name="计算 2 2 31 4" xfId="29381" xr:uid="{00000000-0005-0000-0000-0000ABB30000}"/>
    <cellStyle name="计算 2 2 32" xfId="7951" xr:uid="{00000000-0005-0000-0000-0000ACB30000}"/>
    <cellStyle name="计算 2 2 32 2" xfId="17735" xr:uid="{00000000-0005-0000-0000-0000ADB30000}"/>
    <cellStyle name="计算 2 2 32 3" xfId="24684" xr:uid="{00000000-0005-0000-0000-0000AEB30000}"/>
    <cellStyle name="计算 2 2 32 4" xfId="31105" xr:uid="{00000000-0005-0000-0000-0000AFB30000}"/>
    <cellStyle name="计算 2 2 33" xfId="8013" xr:uid="{00000000-0005-0000-0000-0000B0B30000}"/>
    <cellStyle name="计算 2 2 33 2" xfId="17797" xr:uid="{00000000-0005-0000-0000-0000B1B30000}"/>
    <cellStyle name="计算 2 2 33 3" xfId="24746" xr:uid="{00000000-0005-0000-0000-0000B2B30000}"/>
    <cellStyle name="计算 2 2 33 4" xfId="31167" xr:uid="{00000000-0005-0000-0000-0000B3B30000}"/>
    <cellStyle name="计算 2 2 34" xfId="8241" xr:uid="{00000000-0005-0000-0000-0000B4B30000}"/>
    <cellStyle name="计算 2 2 34 2" xfId="18025" xr:uid="{00000000-0005-0000-0000-0000B5B30000}"/>
    <cellStyle name="计算 2 2 34 3" xfId="24968" xr:uid="{00000000-0005-0000-0000-0000B6B30000}"/>
    <cellStyle name="计算 2 2 34 4" xfId="31386" xr:uid="{00000000-0005-0000-0000-0000B7B30000}"/>
    <cellStyle name="计算 2 2 35" xfId="8350" xr:uid="{00000000-0005-0000-0000-0000B8B30000}"/>
    <cellStyle name="计算 2 2 35 2" xfId="18134" xr:uid="{00000000-0005-0000-0000-0000B9B30000}"/>
    <cellStyle name="计算 2 2 35 3" xfId="25074" xr:uid="{00000000-0005-0000-0000-0000BAB30000}"/>
    <cellStyle name="计算 2 2 35 4" xfId="31490" xr:uid="{00000000-0005-0000-0000-0000BBB30000}"/>
    <cellStyle name="计算 2 2 36" xfId="8516" xr:uid="{00000000-0005-0000-0000-0000BCB30000}"/>
    <cellStyle name="计算 2 2 36 2" xfId="18300" xr:uid="{00000000-0005-0000-0000-0000BDB30000}"/>
    <cellStyle name="计算 2 2 36 3" xfId="25236" xr:uid="{00000000-0005-0000-0000-0000BEB30000}"/>
    <cellStyle name="计算 2 2 36 4" xfId="31649" xr:uid="{00000000-0005-0000-0000-0000BFB30000}"/>
    <cellStyle name="计算 2 2 37" xfId="8284" xr:uid="{00000000-0005-0000-0000-0000C0B30000}"/>
    <cellStyle name="计算 2 2 37 2" xfId="18068" xr:uid="{00000000-0005-0000-0000-0000C1B30000}"/>
    <cellStyle name="计算 2 2 37 3" xfId="25011" xr:uid="{00000000-0005-0000-0000-0000C2B30000}"/>
    <cellStyle name="计算 2 2 37 4" xfId="31427" xr:uid="{00000000-0005-0000-0000-0000C3B30000}"/>
    <cellStyle name="计算 2 2 38" xfId="8076" xr:uid="{00000000-0005-0000-0000-0000C4B30000}"/>
    <cellStyle name="计算 2 2 38 2" xfId="17860" xr:uid="{00000000-0005-0000-0000-0000C5B30000}"/>
    <cellStyle name="计算 2 2 38 3" xfId="24807" xr:uid="{00000000-0005-0000-0000-0000C6B30000}"/>
    <cellStyle name="计算 2 2 38 4" xfId="31228" xr:uid="{00000000-0005-0000-0000-0000C7B30000}"/>
    <cellStyle name="计算 2 2 39" xfId="11739" xr:uid="{00000000-0005-0000-0000-0000C8B30000}"/>
    <cellStyle name="计算 2 2 39 2" xfId="19198" xr:uid="{00000000-0005-0000-0000-0000C9B30000}"/>
    <cellStyle name="计算 2 2 39 3" xfId="25830" xr:uid="{00000000-0005-0000-0000-0000CAB30000}"/>
    <cellStyle name="计算 2 2 4" xfId="1171" xr:uid="{00000000-0005-0000-0000-0000CBB30000}"/>
    <cellStyle name="计算 2 2 4 2" xfId="10127" xr:uid="{00000000-0005-0000-0000-0000CCB30000}"/>
    <cellStyle name="计算 2 2 4 2 2" xfId="13149" xr:uid="{00000000-0005-0000-0000-0000CDB30000}"/>
    <cellStyle name="计算 2 2 4 2 3" xfId="37613" xr:uid="{00000000-0005-0000-0000-0000CEB30000}"/>
    <cellStyle name="计算 2 2 4 2 4" xfId="44557" xr:uid="{00000000-0005-0000-0000-0000CFB30000}"/>
    <cellStyle name="计算 2 2 4 2 5" xfId="52841" xr:uid="{00000000-0005-0000-0000-0000D0B30000}"/>
    <cellStyle name="计算 2 2 4 3" xfId="10800" xr:uid="{00000000-0005-0000-0000-0000D1B30000}"/>
    <cellStyle name="计算 2 2 4 3 2" xfId="9059" xr:uid="{00000000-0005-0000-0000-0000D2B30000}"/>
    <cellStyle name="计算 2 2 4 4" xfId="11952" xr:uid="{00000000-0005-0000-0000-0000D3B30000}"/>
    <cellStyle name="计算 2 2 4 4 2" xfId="19411" xr:uid="{00000000-0005-0000-0000-0000D4B30000}"/>
    <cellStyle name="计算 2 2 4 4 3" xfId="26038" xr:uid="{00000000-0005-0000-0000-0000D5B30000}"/>
    <cellStyle name="计算 2 2 4 5" xfId="9839" xr:uid="{00000000-0005-0000-0000-0000D6B30000}"/>
    <cellStyle name="计算 2 2 4 6" xfId="14024" xr:uid="{00000000-0005-0000-0000-0000D7B30000}"/>
    <cellStyle name="计算 2 2 4 7" xfId="33872" xr:uid="{00000000-0005-0000-0000-0000D8B30000}"/>
    <cellStyle name="计算 2 2 4 8" xfId="41006" xr:uid="{00000000-0005-0000-0000-0000D9B30000}"/>
    <cellStyle name="计算 2 2 4 9" xfId="52529" xr:uid="{00000000-0005-0000-0000-0000DAB30000}"/>
    <cellStyle name="计算 2 2 40" xfId="9555" xr:uid="{00000000-0005-0000-0000-0000DBB30000}"/>
    <cellStyle name="计算 2 2 41" xfId="9497" xr:uid="{00000000-0005-0000-0000-0000DCB30000}"/>
    <cellStyle name="计算 2 2 42" xfId="54340" xr:uid="{00000000-0005-0000-0000-0000DDB30000}"/>
    <cellStyle name="计算 2 2 5" xfId="1573" xr:uid="{00000000-0005-0000-0000-0000DEB30000}"/>
    <cellStyle name="计算 2 2 5 2" xfId="12228" xr:uid="{00000000-0005-0000-0000-0000DFB30000}"/>
    <cellStyle name="计算 2 2 5 2 2" xfId="19687" xr:uid="{00000000-0005-0000-0000-0000E0B30000}"/>
    <cellStyle name="计算 2 2 5 2 3" xfId="26310" xr:uid="{00000000-0005-0000-0000-0000E1B30000}"/>
    <cellStyle name="计算 2 2 5 2 4" xfId="37957" xr:uid="{00000000-0005-0000-0000-0000E2B30000}"/>
    <cellStyle name="计算 2 2 5 2 5" xfId="44895" xr:uid="{00000000-0005-0000-0000-0000E3B30000}"/>
    <cellStyle name="计算 2 2 5 2 6" xfId="49101" xr:uid="{00000000-0005-0000-0000-0000E4B30000}"/>
    <cellStyle name="计算 2 2 5 3" xfId="11125" xr:uid="{00000000-0005-0000-0000-0000E5B30000}"/>
    <cellStyle name="计算 2 2 5 4" xfId="18775" xr:uid="{00000000-0005-0000-0000-0000E6B30000}"/>
    <cellStyle name="计算 2 2 5 5" xfId="34215" xr:uid="{00000000-0005-0000-0000-0000E7B30000}"/>
    <cellStyle name="计算 2 2 5 6" xfId="41345" xr:uid="{00000000-0005-0000-0000-0000E8B30000}"/>
    <cellStyle name="计算 2 2 5 7" xfId="52860" xr:uid="{00000000-0005-0000-0000-0000E9B30000}"/>
    <cellStyle name="计算 2 2 6" xfId="2000" xr:uid="{00000000-0005-0000-0000-0000EAB30000}"/>
    <cellStyle name="计算 2 2 6 2" xfId="12348" xr:uid="{00000000-0005-0000-0000-0000EBB30000}"/>
    <cellStyle name="计算 2 2 6 2 2" xfId="19807" xr:uid="{00000000-0005-0000-0000-0000ECB30000}"/>
    <cellStyle name="计算 2 2 6 2 3" xfId="26430" xr:uid="{00000000-0005-0000-0000-0000EDB30000}"/>
    <cellStyle name="计算 2 2 6 2 4" xfId="38116" xr:uid="{00000000-0005-0000-0000-0000EEB30000}"/>
    <cellStyle name="计算 2 2 6 2 5" xfId="45041" xr:uid="{00000000-0005-0000-0000-0000EFB30000}"/>
    <cellStyle name="计算 2 2 6 2 6" xfId="50804" xr:uid="{00000000-0005-0000-0000-0000F0B30000}"/>
    <cellStyle name="计算 2 2 6 3" xfId="11422" xr:uid="{00000000-0005-0000-0000-0000F1B30000}"/>
    <cellStyle name="计算 2 2 6 4" xfId="18952" xr:uid="{00000000-0005-0000-0000-0000F2B30000}"/>
    <cellStyle name="计算 2 2 6 5" xfId="34451" xr:uid="{00000000-0005-0000-0000-0000F3B30000}"/>
    <cellStyle name="计算 2 2 6 6" xfId="41495" xr:uid="{00000000-0005-0000-0000-0000F4B30000}"/>
    <cellStyle name="计算 2 2 6 7" xfId="54034" xr:uid="{00000000-0005-0000-0000-0000F5B30000}"/>
    <cellStyle name="计算 2 2 7" xfId="2210" xr:uid="{00000000-0005-0000-0000-0000F6B30000}"/>
    <cellStyle name="计算 2 2 7 2" xfId="12474" xr:uid="{00000000-0005-0000-0000-0000F7B30000}"/>
    <cellStyle name="计算 2 2 7 2 2" xfId="19929" xr:uid="{00000000-0005-0000-0000-0000F8B30000}"/>
    <cellStyle name="计算 2 2 7 2 3" xfId="26550" xr:uid="{00000000-0005-0000-0000-0000F9B30000}"/>
    <cellStyle name="计算 2 2 7 2 4" xfId="37832" xr:uid="{00000000-0005-0000-0000-0000FAB30000}"/>
    <cellStyle name="计算 2 2 7 2 5" xfId="44773" xr:uid="{00000000-0005-0000-0000-0000FBB30000}"/>
    <cellStyle name="计算 2 2 7 2 6" xfId="49296" xr:uid="{00000000-0005-0000-0000-0000FCB30000}"/>
    <cellStyle name="计算 2 2 7 3" xfId="10559" xr:uid="{00000000-0005-0000-0000-0000FDB30000}"/>
    <cellStyle name="计算 2 2 7 4" xfId="14303" xr:uid="{00000000-0005-0000-0000-0000FEB30000}"/>
    <cellStyle name="计算 2 2 7 5" xfId="18827" xr:uid="{00000000-0005-0000-0000-0000FFB30000}"/>
    <cellStyle name="计算 2 2 7 6" xfId="34090" xr:uid="{00000000-0005-0000-0000-000000B40000}"/>
    <cellStyle name="计算 2 2 7 7" xfId="41222" xr:uid="{00000000-0005-0000-0000-000001B40000}"/>
    <cellStyle name="计算 2 2 7 8" xfId="47853" xr:uid="{00000000-0005-0000-0000-000002B40000}"/>
    <cellStyle name="计算 2 2 8" xfId="2362" xr:uid="{00000000-0005-0000-0000-000003B40000}"/>
    <cellStyle name="计算 2 2 8 2" xfId="12615" xr:uid="{00000000-0005-0000-0000-000004B40000}"/>
    <cellStyle name="计算 2 2 8 2 2" xfId="38252" xr:uid="{00000000-0005-0000-0000-000005B40000}"/>
    <cellStyle name="计算 2 2 8 2 3" xfId="45170" xr:uid="{00000000-0005-0000-0000-000006B40000}"/>
    <cellStyle name="计算 2 2 8 2 4" xfId="48269" xr:uid="{00000000-0005-0000-0000-000007B40000}"/>
    <cellStyle name="计算 2 2 8 3" xfId="20052" xr:uid="{00000000-0005-0000-0000-000008B40000}"/>
    <cellStyle name="计算 2 2 8 4" xfId="26670" xr:uid="{00000000-0005-0000-0000-000009B40000}"/>
    <cellStyle name="计算 2 2 8 5" xfId="34586" xr:uid="{00000000-0005-0000-0000-00000AB40000}"/>
    <cellStyle name="计算 2 2 8 6" xfId="41624" xr:uid="{00000000-0005-0000-0000-00000BB40000}"/>
    <cellStyle name="计算 2 2 8 7" xfId="50962" xr:uid="{00000000-0005-0000-0000-00000CB40000}"/>
    <cellStyle name="计算 2 2 9" xfId="2532" xr:uid="{00000000-0005-0000-0000-00000DB40000}"/>
    <cellStyle name="计算 2 2 9 2" xfId="12771" xr:uid="{00000000-0005-0000-0000-00000EB40000}"/>
    <cellStyle name="计算 2 2 9 2 2" xfId="37240" xr:uid="{00000000-0005-0000-0000-00000FB40000}"/>
    <cellStyle name="计算 2 2 9 2 3" xfId="44186" xr:uid="{00000000-0005-0000-0000-000010B40000}"/>
    <cellStyle name="计算 2 2 9 2 4" xfId="51668" xr:uid="{00000000-0005-0000-0000-000011B40000}"/>
    <cellStyle name="计算 2 2 9 3" xfId="20178" xr:uid="{00000000-0005-0000-0000-000012B40000}"/>
    <cellStyle name="计算 2 2 9 4" xfId="26791" xr:uid="{00000000-0005-0000-0000-000013B40000}"/>
    <cellStyle name="计算 2 2 9 5" xfId="33492" xr:uid="{00000000-0005-0000-0000-000014B40000}"/>
    <cellStyle name="计算 2 2 9 6" xfId="40628" xr:uid="{00000000-0005-0000-0000-000015B40000}"/>
    <cellStyle name="计算 2 2 9 7" xfId="53917" xr:uid="{00000000-0005-0000-0000-000016B40000}"/>
    <cellStyle name="计算 2 20" xfId="6181" xr:uid="{00000000-0005-0000-0000-000017B40000}"/>
    <cellStyle name="计算 2 20 2" xfId="16029" xr:uid="{00000000-0005-0000-0000-000018B40000}"/>
    <cellStyle name="计算 2 20 3" xfId="23044" xr:uid="{00000000-0005-0000-0000-000019B40000}"/>
    <cellStyle name="计算 2 20 4" xfId="29502" xr:uid="{00000000-0005-0000-0000-00001AB40000}"/>
    <cellStyle name="计算 2 21" xfId="8707" xr:uid="{00000000-0005-0000-0000-00001BB40000}"/>
    <cellStyle name="计算 2 21 2" xfId="18491" xr:uid="{00000000-0005-0000-0000-00001CB40000}"/>
    <cellStyle name="计算 2 21 3" xfId="25425" xr:uid="{00000000-0005-0000-0000-00001DB40000}"/>
    <cellStyle name="计算 2 21 4" xfId="31837" xr:uid="{00000000-0005-0000-0000-00001EB40000}"/>
    <cellStyle name="计算 2 22" xfId="8185" xr:uid="{00000000-0005-0000-0000-00001FB40000}"/>
    <cellStyle name="计算 2 22 2" xfId="17969" xr:uid="{00000000-0005-0000-0000-000020B40000}"/>
    <cellStyle name="计算 2 22 3" xfId="24913" xr:uid="{00000000-0005-0000-0000-000021B40000}"/>
    <cellStyle name="计算 2 22 4" xfId="31332" xr:uid="{00000000-0005-0000-0000-000022B40000}"/>
    <cellStyle name="计算 2 23" xfId="11614" xr:uid="{00000000-0005-0000-0000-000023B40000}"/>
    <cellStyle name="计算 2 23 2" xfId="19073" xr:uid="{00000000-0005-0000-0000-000024B40000}"/>
    <cellStyle name="计算 2 23 3" xfId="25705" xr:uid="{00000000-0005-0000-0000-000025B40000}"/>
    <cellStyle name="计算 2 24" xfId="9330" xr:uid="{00000000-0005-0000-0000-000026B40000}"/>
    <cellStyle name="计算 2 25" xfId="9993" xr:uid="{00000000-0005-0000-0000-000027B40000}"/>
    <cellStyle name="计算 2 26" xfId="53923" xr:uid="{00000000-0005-0000-0000-000028B40000}"/>
    <cellStyle name="计算 2 3" xfId="707" xr:uid="{00000000-0005-0000-0000-000029B40000}"/>
    <cellStyle name="计算 2 3 10" xfId="5461" xr:uid="{00000000-0005-0000-0000-00002AB40000}"/>
    <cellStyle name="计算 2 3 10 2" xfId="15318" xr:uid="{00000000-0005-0000-0000-00002BB40000}"/>
    <cellStyle name="计算 2 3 10 2 2" xfId="38644" xr:uid="{00000000-0005-0000-0000-00002CB40000}"/>
    <cellStyle name="计算 2 3 10 2 3" xfId="45562" xr:uid="{00000000-0005-0000-0000-00002DB40000}"/>
    <cellStyle name="计算 2 3 10 2 4" xfId="49721" xr:uid="{00000000-0005-0000-0000-00002EB40000}"/>
    <cellStyle name="计算 2 3 10 3" xfId="22358" xr:uid="{00000000-0005-0000-0000-00002FB40000}"/>
    <cellStyle name="计算 2 3 10 4" xfId="28820" xr:uid="{00000000-0005-0000-0000-000030B40000}"/>
    <cellStyle name="计算 2 3 10 5" xfId="34978" xr:uid="{00000000-0005-0000-0000-000031B40000}"/>
    <cellStyle name="计算 2 3 10 6" xfId="42016" xr:uid="{00000000-0005-0000-0000-000032B40000}"/>
    <cellStyle name="计算 2 3 10 7" xfId="51826" xr:uid="{00000000-0005-0000-0000-000033B40000}"/>
    <cellStyle name="计算 2 3 11" xfId="6717" xr:uid="{00000000-0005-0000-0000-000034B40000}"/>
    <cellStyle name="计算 2 3 11 2" xfId="16560" xr:uid="{00000000-0005-0000-0000-000035B40000}"/>
    <cellStyle name="计算 2 3 11 2 2" xfId="39087" xr:uid="{00000000-0005-0000-0000-000036B40000}"/>
    <cellStyle name="计算 2 3 11 2 3" xfId="46005" xr:uid="{00000000-0005-0000-0000-000037B40000}"/>
    <cellStyle name="计算 2 3 11 2 4" xfId="48025" xr:uid="{00000000-0005-0000-0000-000038B40000}"/>
    <cellStyle name="计算 2 3 11 3" xfId="23563" xr:uid="{00000000-0005-0000-0000-000039B40000}"/>
    <cellStyle name="计算 2 3 11 4" xfId="30011" xr:uid="{00000000-0005-0000-0000-00003AB40000}"/>
    <cellStyle name="计算 2 3 11 5" xfId="35424" xr:uid="{00000000-0005-0000-0000-00003BB40000}"/>
    <cellStyle name="计算 2 3 11 6" xfId="42459" xr:uid="{00000000-0005-0000-0000-00003CB40000}"/>
    <cellStyle name="计算 2 3 11 7" xfId="51939" xr:uid="{00000000-0005-0000-0000-00003DB40000}"/>
    <cellStyle name="计算 2 3 12" xfId="6976" xr:uid="{00000000-0005-0000-0000-00003EB40000}"/>
    <cellStyle name="计算 2 3 12 2" xfId="16766" xr:uid="{00000000-0005-0000-0000-00003FB40000}"/>
    <cellStyle name="计算 2 3 12 2 2" xfId="38848" xr:uid="{00000000-0005-0000-0000-000040B40000}"/>
    <cellStyle name="计算 2 3 12 2 3" xfId="45766" xr:uid="{00000000-0005-0000-0000-000041B40000}"/>
    <cellStyle name="计算 2 3 12 2 4" xfId="48956" xr:uid="{00000000-0005-0000-0000-000042B40000}"/>
    <cellStyle name="计算 2 3 12 3" xfId="23734" xr:uid="{00000000-0005-0000-0000-000043B40000}"/>
    <cellStyle name="计算 2 3 12 4" xfId="30170" xr:uid="{00000000-0005-0000-0000-000044B40000}"/>
    <cellStyle name="计算 2 3 12 5" xfId="35184" xr:uid="{00000000-0005-0000-0000-000045B40000}"/>
    <cellStyle name="计算 2 3 12 6" xfId="42220" xr:uid="{00000000-0005-0000-0000-000046B40000}"/>
    <cellStyle name="计算 2 3 12 7" xfId="53084" xr:uid="{00000000-0005-0000-0000-000047B40000}"/>
    <cellStyle name="计算 2 3 13" xfId="5835" xr:uid="{00000000-0005-0000-0000-000048B40000}"/>
    <cellStyle name="计算 2 3 13 2" xfId="15688" xr:uid="{00000000-0005-0000-0000-000049B40000}"/>
    <cellStyle name="计算 2 3 13 2 2" xfId="39967" xr:uid="{00000000-0005-0000-0000-00004AB40000}"/>
    <cellStyle name="计算 2 3 13 2 3" xfId="46885" xr:uid="{00000000-0005-0000-0000-00004BB40000}"/>
    <cellStyle name="计算 2 3 13 2 4" xfId="49878" xr:uid="{00000000-0005-0000-0000-00004CB40000}"/>
    <cellStyle name="计算 2 3 13 3" xfId="22714" xr:uid="{00000000-0005-0000-0000-00004DB40000}"/>
    <cellStyle name="计算 2 3 13 4" xfId="29175" xr:uid="{00000000-0005-0000-0000-00004EB40000}"/>
    <cellStyle name="计算 2 3 13 5" xfId="36356" xr:uid="{00000000-0005-0000-0000-00004FB40000}"/>
    <cellStyle name="计算 2 3 13 6" xfId="43339" xr:uid="{00000000-0005-0000-0000-000050B40000}"/>
    <cellStyle name="计算 2 3 13 7" xfId="53972" xr:uid="{00000000-0005-0000-0000-000051B40000}"/>
    <cellStyle name="计算 2 3 14" xfId="6396" xr:uid="{00000000-0005-0000-0000-000052B40000}"/>
    <cellStyle name="计算 2 3 14 2" xfId="16241" xr:uid="{00000000-0005-0000-0000-000053B40000}"/>
    <cellStyle name="计算 2 3 14 2 2" xfId="40083" xr:uid="{00000000-0005-0000-0000-000054B40000}"/>
    <cellStyle name="计算 2 3 14 2 3" xfId="47001" xr:uid="{00000000-0005-0000-0000-000055B40000}"/>
    <cellStyle name="计算 2 3 14 2 4" xfId="48522" xr:uid="{00000000-0005-0000-0000-000056B40000}"/>
    <cellStyle name="计算 2 3 14 3" xfId="23248" xr:uid="{00000000-0005-0000-0000-000057B40000}"/>
    <cellStyle name="计算 2 3 14 4" xfId="29700" xr:uid="{00000000-0005-0000-0000-000058B40000}"/>
    <cellStyle name="计算 2 3 14 5" xfId="36498" xr:uid="{00000000-0005-0000-0000-000059B40000}"/>
    <cellStyle name="计算 2 3 14 6" xfId="43455" xr:uid="{00000000-0005-0000-0000-00005AB40000}"/>
    <cellStyle name="计算 2 3 14 7" xfId="51053" xr:uid="{00000000-0005-0000-0000-00005BB40000}"/>
    <cellStyle name="计算 2 3 15" xfId="5709" xr:uid="{00000000-0005-0000-0000-00005CB40000}"/>
    <cellStyle name="计算 2 3 15 2" xfId="15564" xr:uid="{00000000-0005-0000-0000-00005DB40000}"/>
    <cellStyle name="计算 2 3 15 2 2" xfId="39792" xr:uid="{00000000-0005-0000-0000-00005EB40000}"/>
    <cellStyle name="计算 2 3 15 2 3" xfId="46710" xr:uid="{00000000-0005-0000-0000-00005FB40000}"/>
    <cellStyle name="计算 2 3 15 2 4" xfId="49523" xr:uid="{00000000-0005-0000-0000-000060B40000}"/>
    <cellStyle name="计算 2 3 15 3" xfId="22592" xr:uid="{00000000-0005-0000-0000-000061B40000}"/>
    <cellStyle name="计算 2 3 15 4" xfId="29053" xr:uid="{00000000-0005-0000-0000-000062B40000}"/>
    <cellStyle name="计算 2 3 15 5" xfId="36173" xr:uid="{00000000-0005-0000-0000-000063B40000}"/>
    <cellStyle name="计算 2 3 15 6" xfId="43164" xr:uid="{00000000-0005-0000-0000-000064B40000}"/>
    <cellStyle name="计算 2 3 15 7" xfId="50882" xr:uid="{00000000-0005-0000-0000-000065B40000}"/>
    <cellStyle name="计算 2 3 16" xfId="6415" xr:uid="{00000000-0005-0000-0000-000066B40000}"/>
    <cellStyle name="计算 2 3 16 2" xfId="16260" xr:uid="{00000000-0005-0000-0000-000067B40000}"/>
    <cellStyle name="计算 2 3 16 2 2" xfId="40111" xr:uid="{00000000-0005-0000-0000-000068B40000}"/>
    <cellStyle name="计算 2 3 16 2 3" xfId="47029" xr:uid="{00000000-0005-0000-0000-000069B40000}"/>
    <cellStyle name="计算 2 3 16 2 4" xfId="48699" xr:uid="{00000000-0005-0000-0000-00006AB40000}"/>
    <cellStyle name="计算 2 3 16 3" xfId="23267" xr:uid="{00000000-0005-0000-0000-00006BB40000}"/>
    <cellStyle name="计算 2 3 16 4" xfId="29719" xr:uid="{00000000-0005-0000-0000-00006CB40000}"/>
    <cellStyle name="计算 2 3 16 5" xfId="36526" xr:uid="{00000000-0005-0000-0000-00006DB40000}"/>
    <cellStyle name="计算 2 3 16 6" xfId="43483" xr:uid="{00000000-0005-0000-0000-00006EB40000}"/>
    <cellStyle name="计算 2 3 16 7" xfId="53761" xr:uid="{00000000-0005-0000-0000-00006FB40000}"/>
    <cellStyle name="计算 2 3 17" xfId="6487" xr:uid="{00000000-0005-0000-0000-000070B40000}"/>
    <cellStyle name="计算 2 3 17 2" xfId="16330" xr:uid="{00000000-0005-0000-0000-000071B40000}"/>
    <cellStyle name="计算 2 3 17 2 2" xfId="40123" xr:uid="{00000000-0005-0000-0000-000072B40000}"/>
    <cellStyle name="计算 2 3 17 2 3" xfId="47041" xr:uid="{00000000-0005-0000-0000-000073B40000}"/>
    <cellStyle name="计算 2 3 17 2 4" xfId="48658" xr:uid="{00000000-0005-0000-0000-000074B40000}"/>
    <cellStyle name="计算 2 3 17 3" xfId="23337" xr:uid="{00000000-0005-0000-0000-000075B40000}"/>
    <cellStyle name="计算 2 3 17 4" xfId="29788" xr:uid="{00000000-0005-0000-0000-000076B40000}"/>
    <cellStyle name="计算 2 3 17 5" xfId="36538" xr:uid="{00000000-0005-0000-0000-000077B40000}"/>
    <cellStyle name="计算 2 3 17 6" xfId="43495" xr:uid="{00000000-0005-0000-0000-000078B40000}"/>
    <cellStyle name="计算 2 3 17 7" xfId="52317" xr:uid="{00000000-0005-0000-0000-000079B40000}"/>
    <cellStyle name="计算 2 3 18" xfId="6148" xr:uid="{00000000-0005-0000-0000-00007AB40000}"/>
    <cellStyle name="计算 2 3 18 2" xfId="15996" xr:uid="{00000000-0005-0000-0000-00007BB40000}"/>
    <cellStyle name="计算 2 3 18 2 2" xfId="39653" xr:uid="{00000000-0005-0000-0000-00007CB40000}"/>
    <cellStyle name="计算 2 3 18 2 3" xfId="46571" xr:uid="{00000000-0005-0000-0000-00007DB40000}"/>
    <cellStyle name="计算 2 3 18 2 4" xfId="49802" xr:uid="{00000000-0005-0000-0000-00007EB40000}"/>
    <cellStyle name="计算 2 3 18 3" xfId="23012" xr:uid="{00000000-0005-0000-0000-00007FB40000}"/>
    <cellStyle name="计算 2 3 18 4" xfId="29470" xr:uid="{00000000-0005-0000-0000-000080B40000}"/>
    <cellStyle name="计算 2 3 18 5" xfId="36026" xr:uid="{00000000-0005-0000-0000-000081B40000}"/>
    <cellStyle name="计算 2 3 18 6" xfId="43025" xr:uid="{00000000-0005-0000-0000-000082B40000}"/>
    <cellStyle name="计算 2 3 18 7" xfId="51850" xr:uid="{00000000-0005-0000-0000-000083B40000}"/>
    <cellStyle name="计算 2 3 19" xfId="7477" xr:uid="{00000000-0005-0000-0000-000084B40000}"/>
    <cellStyle name="计算 2 3 19 2" xfId="17262" xr:uid="{00000000-0005-0000-0000-000085B40000}"/>
    <cellStyle name="计算 2 3 19 2 2" xfId="39826" xr:uid="{00000000-0005-0000-0000-000086B40000}"/>
    <cellStyle name="计算 2 3 19 2 3" xfId="46744" xr:uid="{00000000-0005-0000-0000-000087B40000}"/>
    <cellStyle name="计算 2 3 19 2 4" xfId="48525" xr:uid="{00000000-0005-0000-0000-000088B40000}"/>
    <cellStyle name="计算 2 3 19 3" xfId="24224" xr:uid="{00000000-0005-0000-0000-000089B40000}"/>
    <cellStyle name="计算 2 3 19 4" xfId="30652" xr:uid="{00000000-0005-0000-0000-00008AB40000}"/>
    <cellStyle name="计算 2 3 19 5" xfId="36210" xr:uid="{00000000-0005-0000-0000-00008BB40000}"/>
    <cellStyle name="计算 2 3 19 6" xfId="43198" xr:uid="{00000000-0005-0000-0000-00008CB40000}"/>
    <cellStyle name="计算 2 3 19 7" xfId="51642" xr:uid="{00000000-0005-0000-0000-00008DB40000}"/>
    <cellStyle name="计算 2 3 2" xfId="2711" xr:uid="{00000000-0005-0000-0000-00008EB40000}"/>
    <cellStyle name="计算 2 3 2 2" xfId="12940" xr:uid="{00000000-0005-0000-0000-00008FB40000}"/>
    <cellStyle name="计算 2 3 2 2 2" xfId="20340" xr:uid="{00000000-0005-0000-0000-000090B40000}"/>
    <cellStyle name="计算 2 3 2 2 3" xfId="26947" xr:uid="{00000000-0005-0000-0000-000091B40000}"/>
    <cellStyle name="计算 2 3 2 2 4" xfId="37882" xr:uid="{00000000-0005-0000-0000-000092B40000}"/>
    <cellStyle name="计算 2 3 2 2 5" xfId="44822" xr:uid="{00000000-0005-0000-0000-000093B40000}"/>
    <cellStyle name="计算 2 3 2 2 6" xfId="49250" xr:uid="{00000000-0005-0000-0000-000094B40000}"/>
    <cellStyle name="计算 2 3 2 3" xfId="10526" xr:uid="{00000000-0005-0000-0000-000095B40000}"/>
    <cellStyle name="计算 2 3 2 4" xfId="17438" xr:uid="{00000000-0005-0000-0000-000096B40000}"/>
    <cellStyle name="计算 2 3 2 5" xfId="20461" xr:uid="{00000000-0005-0000-0000-000097B40000}"/>
    <cellStyle name="计算 2 3 2 6" xfId="34139" xr:uid="{00000000-0005-0000-0000-000098B40000}"/>
    <cellStyle name="计算 2 3 2 7" xfId="41271" xr:uid="{00000000-0005-0000-0000-000099B40000}"/>
    <cellStyle name="计算 2 3 2 8" xfId="51492" xr:uid="{00000000-0005-0000-0000-00009AB40000}"/>
    <cellStyle name="计算 2 3 20" xfId="7422" xr:uid="{00000000-0005-0000-0000-00009BB40000}"/>
    <cellStyle name="计算 2 3 20 2" xfId="17208" xr:uid="{00000000-0005-0000-0000-00009CB40000}"/>
    <cellStyle name="计算 2 3 20 2 2" xfId="40272" xr:uid="{00000000-0005-0000-0000-00009DB40000}"/>
    <cellStyle name="计算 2 3 20 2 3" xfId="47190" xr:uid="{00000000-0005-0000-0000-00009EB40000}"/>
    <cellStyle name="计算 2 3 20 2 4" xfId="49533" xr:uid="{00000000-0005-0000-0000-00009FB40000}"/>
    <cellStyle name="计算 2 3 20 3" xfId="24170" xr:uid="{00000000-0005-0000-0000-0000A0B40000}"/>
    <cellStyle name="计算 2 3 20 4" xfId="30598" xr:uid="{00000000-0005-0000-0000-0000A1B40000}"/>
    <cellStyle name="计算 2 3 20 5" xfId="36687" xr:uid="{00000000-0005-0000-0000-0000A2B40000}"/>
    <cellStyle name="计算 2 3 20 6" xfId="43644" xr:uid="{00000000-0005-0000-0000-0000A3B40000}"/>
    <cellStyle name="计算 2 3 20 7" xfId="53759" xr:uid="{00000000-0005-0000-0000-0000A4B40000}"/>
    <cellStyle name="计算 2 3 21" xfId="7513" xr:uid="{00000000-0005-0000-0000-0000A5B40000}"/>
    <cellStyle name="计算 2 3 21 2" xfId="17298" xr:uid="{00000000-0005-0000-0000-0000A6B40000}"/>
    <cellStyle name="计算 2 3 21 2 2" xfId="40538" xr:uid="{00000000-0005-0000-0000-0000A7B40000}"/>
    <cellStyle name="计算 2 3 21 2 3" xfId="47456" xr:uid="{00000000-0005-0000-0000-0000A8B40000}"/>
    <cellStyle name="计算 2 3 21 2 4" xfId="47537" xr:uid="{00000000-0005-0000-0000-0000A9B40000}"/>
    <cellStyle name="计算 2 3 21 3" xfId="24260" xr:uid="{00000000-0005-0000-0000-0000AAB40000}"/>
    <cellStyle name="计算 2 3 21 4" xfId="30688" xr:uid="{00000000-0005-0000-0000-0000ABB40000}"/>
    <cellStyle name="计算 2 3 21 5" xfId="36954" xr:uid="{00000000-0005-0000-0000-0000ACB40000}"/>
    <cellStyle name="计算 2 3 21 6" xfId="43910" xr:uid="{00000000-0005-0000-0000-0000ADB40000}"/>
    <cellStyle name="计算 2 3 21 7" xfId="51795" xr:uid="{00000000-0005-0000-0000-0000AEB40000}"/>
    <cellStyle name="计算 2 3 22" xfId="7625" xr:uid="{00000000-0005-0000-0000-0000AFB40000}"/>
    <cellStyle name="计算 2 3 22 2" xfId="17410" xr:uid="{00000000-0005-0000-0000-0000B0B40000}"/>
    <cellStyle name="计算 2 3 22 3" xfId="24370" xr:uid="{00000000-0005-0000-0000-0000B1B40000}"/>
    <cellStyle name="计算 2 3 22 4" xfId="30798" xr:uid="{00000000-0005-0000-0000-0000B2B40000}"/>
    <cellStyle name="计算 2 3 22 5" xfId="37208" xr:uid="{00000000-0005-0000-0000-0000B3B40000}"/>
    <cellStyle name="计算 2 3 22 6" xfId="44154" xr:uid="{00000000-0005-0000-0000-0000B4B40000}"/>
    <cellStyle name="计算 2 3 22 7" xfId="52857" xr:uid="{00000000-0005-0000-0000-0000B5B40000}"/>
    <cellStyle name="计算 2 3 23" xfId="8545" xr:uid="{00000000-0005-0000-0000-0000B6B40000}"/>
    <cellStyle name="计算 2 3 23 2" xfId="18329" xr:uid="{00000000-0005-0000-0000-0000B7B40000}"/>
    <cellStyle name="计算 2 3 23 3" xfId="25265" xr:uid="{00000000-0005-0000-0000-0000B8B40000}"/>
    <cellStyle name="计算 2 3 23 4" xfId="31678" xr:uid="{00000000-0005-0000-0000-0000B9B40000}"/>
    <cellStyle name="计算 2 3 24" xfId="7681" xr:uid="{00000000-0005-0000-0000-0000BAB40000}"/>
    <cellStyle name="计算 2 3 24 2" xfId="17466" xr:uid="{00000000-0005-0000-0000-0000BBB40000}"/>
    <cellStyle name="计算 2 3 24 3" xfId="24423" xr:uid="{00000000-0005-0000-0000-0000BCB40000}"/>
    <cellStyle name="计算 2 3 24 4" xfId="30849" xr:uid="{00000000-0005-0000-0000-0000BDB40000}"/>
    <cellStyle name="计算 2 3 25" xfId="7787" xr:uid="{00000000-0005-0000-0000-0000BEB40000}"/>
    <cellStyle name="计算 2 3 25 2" xfId="17572" xr:uid="{00000000-0005-0000-0000-0000BFB40000}"/>
    <cellStyle name="计算 2 3 25 3" xfId="24527" xr:uid="{00000000-0005-0000-0000-0000C0B40000}"/>
    <cellStyle name="计算 2 3 25 4" xfId="30952" xr:uid="{00000000-0005-0000-0000-0000C1B40000}"/>
    <cellStyle name="计算 2 3 26" xfId="8365" xr:uid="{00000000-0005-0000-0000-0000C2B40000}"/>
    <cellStyle name="计算 2 3 26 2" xfId="18149" xr:uid="{00000000-0005-0000-0000-0000C3B40000}"/>
    <cellStyle name="计算 2 3 26 3" xfId="25088" xr:uid="{00000000-0005-0000-0000-0000C4B40000}"/>
    <cellStyle name="计算 2 3 26 4" xfId="31503" xr:uid="{00000000-0005-0000-0000-0000C5B40000}"/>
    <cellStyle name="计算 2 3 27" xfId="8094" xr:uid="{00000000-0005-0000-0000-0000C6B40000}"/>
    <cellStyle name="计算 2 3 27 2" xfId="17878" xr:uid="{00000000-0005-0000-0000-0000C7B40000}"/>
    <cellStyle name="计算 2 3 27 3" xfId="24825" xr:uid="{00000000-0005-0000-0000-0000C8B40000}"/>
    <cellStyle name="计算 2 3 27 4" xfId="31245" xr:uid="{00000000-0005-0000-0000-0000C9B40000}"/>
    <cellStyle name="计算 2 3 28" xfId="8848" xr:uid="{00000000-0005-0000-0000-0000CAB40000}"/>
    <cellStyle name="计算 2 3 28 2" xfId="18631" xr:uid="{00000000-0005-0000-0000-0000CBB40000}"/>
    <cellStyle name="计算 2 3 28 3" xfId="25558" xr:uid="{00000000-0005-0000-0000-0000CCB40000}"/>
    <cellStyle name="计算 2 3 28 4" xfId="31968" xr:uid="{00000000-0005-0000-0000-0000CDB40000}"/>
    <cellStyle name="计算 2 3 29" xfId="8339" xr:uid="{00000000-0005-0000-0000-0000CEB40000}"/>
    <cellStyle name="计算 2 3 29 2" xfId="18123" xr:uid="{00000000-0005-0000-0000-0000CFB40000}"/>
    <cellStyle name="计算 2 3 29 3" xfId="25063" xr:uid="{00000000-0005-0000-0000-0000D0B40000}"/>
    <cellStyle name="计算 2 3 29 4" xfId="31479" xr:uid="{00000000-0005-0000-0000-0000D1B40000}"/>
    <cellStyle name="计算 2 3 3" xfId="3911" xr:uid="{00000000-0005-0000-0000-0000D2B40000}"/>
    <cellStyle name="计算 2 3 3 2" xfId="13798" xr:uid="{00000000-0005-0000-0000-0000D3B40000}"/>
    <cellStyle name="计算 2 3 3 2 2" xfId="38158" xr:uid="{00000000-0005-0000-0000-0000D4B40000}"/>
    <cellStyle name="计算 2 3 3 2 3" xfId="45082" xr:uid="{00000000-0005-0000-0000-0000D5B40000}"/>
    <cellStyle name="计算 2 3 3 2 4" xfId="49458" xr:uid="{00000000-0005-0000-0000-0000D6B40000}"/>
    <cellStyle name="计算 2 3 3 3" xfId="20907" xr:uid="{00000000-0005-0000-0000-0000D7B40000}"/>
    <cellStyle name="计算 2 3 3 4" xfId="27403" xr:uid="{00000000-0005-0000-0000-0000D8B40000}"/>
    <cellStyle name="计算 2 3 3 5" xfId="34492" xr:uid="{00000000-0005-0000-0000-0000D9B40000}"/>
    <cellStyle name="计算 2 3 3 6" xfId="41536" xr:uid="{00000000-0005-0000-0000-0000DAB40000}"/>
    <cellStyle name="计算 2 3 3 7" xfId="50407" xr:uid="{00000000-0005-0000-0000-0000DBB40000}"/>
    <cellStyle name="计算 2 3 30" xfId="11726" xr:uid="{00000000-0005-0000-0000-0000DCB40000}"/>
    <cellStyle name="计算 2 3 30 2" xfId="19185" xr:uid="{00000000-0005-0000-0000-0000DDB40000}"/>
    <cellStyle name="计算 2 3 30 3" xfId="25817" xr:uid="{00000000-0005-0000-0000-0000DEB40000}"/>
    <cellStyle name="计算 2 3 31" xfId="9459" xr:uid="{00000000-0005-0000-0000-0000DFB40000}"/>
    <cellStyle name="计算 2 3 32" xfId="11170" xr:uid="{00000000-0005-0000-0000-0000E0B40000}"/>
    <cellStyle name="计算 2 3 33" xfId="32255" xr:uid="{00000000-0005-0000-0000-0000E1B40000}"/>
    <cellStyle name="计算 2 3 34" xfId="32081" xr:uid="{00000000-0005-0000-0000-0000E2B40000}"/>
    <cellStyle name="计算 2 3 35" xfId="50205" xr:uid="{00000000-0005-0000-0000-0000E3B40000}"/>
    <cellStyle name="计算 2 3 4" xfId="4090" xr:uid="{00000000-0005-0000-0000-0000E4B40000}"/>
    <cellStyle name="计算 2 3 4 2" xfId="13977" xr:uid="{00000000-0005-0000-0000-0000E5B40000}"/>
    <cellStyle name="计算 2 3 4 2 2" xfId="37358" xr:uid="{00000000-0005-0000-0000-0000E6B40000}"/>
    <cellStyle name="计算 2 3 4 2 3" xfId="44304" xr:uid="{00000000-0005-0000-0000-0000E7B40000}"/>
    <cellStyle name="计算 2 3 4 2 4" xfId="53612" xr:uid="{00000000-0005-0000-0000-0000E8B40000}"/>
    <cellStyle name="计算 2 3 4 3" xfId="21073" xr:uid="{00000000-0005-0000-0000-0000E9B40000}"/>
    <cellStyle name="计算 2 3 4 4" xfId="27564" xr:uid="{00000000-0005-0000-0000-0000EAB40000}"/>
    <cellStyle name="计算 2 3 4 5" xfId="33612" xr:uid="{00000000-0005-0000-0000-0000EBB40000}"/>
    <cellStyle name="计算 2 3 4 6" xfId="40748" xr:uid="{00000000-0005-0000-0000-0000ECB40000}"/>
    <cellStyle name="计算 2 3 4 7" xfId="54441" xr:uid="{00000000-0005-0000-0000-0000EDB40000}"/>
    <cellStyle name="计算 2 3 5" xfId="5083" xr:uid="{00000000-0005-0000-0000-0000EEB40000}"/>
    <cellStyle name="计算 2 3 5 2" xfId="14940" xr:uid="{00000000-0005-0000-0000-0000EFB40000}"/>
    <cellStyle name="计算 2 3 5 2 2" xfId="37736" xr:uid="{00000000-0005-0000-0000-0000F0B40000}"/>
    <cellStyle name="计算 2 3 5 2 3" xfId="44680" xr:uid="{00000000-0005-0000-0000-0000F1B40000}"/>
    <cellStyle name="计算 2 3 5 2 4" xfId="48507" xr:uid="{00000000-0005-0000-0000-0000F2B40000}"/>
    <cellStyle name="计算 2 3 5 3" xfId="21985" xr:uid="{00000000-0005-0000-0000-0000F3B40000}"/>
    <cellStyle name="计算 2 3 5 4" xfId="28448" xr:uid="{00000000-0005-0000-0000-0000F4B40000}"/>
    <cellStyle name="计算 2 3 5 5" xfId="33995" xr:uid="{00000000-0005-0000-0000-0000F5B40000}"/>
    <cellStyle name="计算 2 3 5 6" xfId="41129" xr:uid="{00000000-0005-0000-0000-0000F6B40000}"/>
    <cellStyle name="计算 2 3 5 7" xfId="51126" xr:uid="{00000000-0005-0000-0000-0000F7B40000}"/>
    <cellStyle name="计算 2 3 6" xfId="5213" xr:uid="{00000000-0005-0000-0000-0000F8B40000}"/>
    <cellStyle name="计算 2 3 6 2" xfId="15070" xr:uid="{00000000-0005-0000-0000-0000F9B40000}"/>
    <cellStyle name="计算 2 3 6 2 2" xfId="38302" xr:uid="{00000000-0005-0000-0000-0000FAB40000}"/>
    <cellStyle name="计算 2 3 6 2 3" xfId="45220" xr:uid="{00000000-0005-0000-0000-0000FBB40000}"/>
    <cellStyle name="计算 2 3 6 2 4" xfId="48497" xr:uid="{00000000-0005-0000-0000-0000FCB40000}"/>
    <cellStyle name="计算 2 3 6 3" xfId="22112" xr:uid="{00000000-0005-0000-0000-0000FDB40000}"/>
    <cellStyle name="计算 2 3 6 4" xfId="28575" xr:uid="{00000000-0005-0000-0000-0000FEB40000}"/>
    <cellStyle name="计算 2 3 6 5" xfId="34636" xr:uid="{00000000-0005-0000-0000-0000FFB40000}"/>
    <cellStyle name="计算 2 3 6 6" xfId="41674" xr:uid="{00000000-0005-0000-0000-000000B50000}"/>
    <cellStyle name="计算 2 3 6 7" xfId="50916" xr:uid="{00000000-0005-0000-0000-000001B50000}"/>
    <cellStyle name="计算 2 3 7" xfId="4876" xr:uid="{00000000-0005-0000-0000-000002B50000}"/>
    <cellStyle name="计算 2 3 7 2" xfId="14738" xr:uid="{00000000-0005-0000-0000-000003B50000}"/>
    <cellStyle name="计算 2 3 7 2 2" xfId="37785" xr:uid="{00000000-0005-0000-0000-000004B50000}"/>
    <cellStyle name="计算 2 3 7 2 3" xfId="44726" xr:uid="{00000000-0005-0000-0000-000005B50000}"/>
    <cellStyle name="计算 2 3 7 2 4" xfId="48102" xr:uid="{00000000-0005-0000-0000-000006B50000}"/>
    <cellStyle name="计算 2 3 7 3" xfId="21786" xr:uid="{00000000-0005-0000-0000-000007B50000}"/>
    <cellStyle name="计算 2 3 7 4" xfId="28252" xr:uid="{00000000-0005-0000-0000-000008B50000}"/>
    <cellStyle name="计算 2 3 7 5" xfId="34043" xr:uid="{00000000-0005-0000-0000-000009B50000}"/>
    <cellStyle name="计算 2 3 7 6" xfId="41175" xr:uid="{00000000-0005-0000-0000-00000AB50000}"/>
    <cellStyle name="计算 2 3 7 7" xfId="51314" xr:uid="{00000000-0005-0000-0000-00000BB50000}"/>
    <cellStyle name="计算 2 3 8" xfId="5278" xr:uid="{00000000-0005-0000-0000-00000CB50000}"/>
    <cellStyle name="计算 2 3 8 2" xfId="15135" xr:uid="{00000000-0005-0000-0000-00000DB50000}"/>
    <cellStyle name="计算 2 3 8 2 2" xfId="38435" xr:uid="{00000000-0005-0000-0000-00000EB50000}"/>
    <cellStyle name="计算 2 3 8 2 3" xfId="45353" xr:uid="{00000000-0005-0000-0000-00000FB50000}"/>
    <cellStyle name="计算 2 3 8 2 4" xfId="48943" xr:uid="{00000000-0005-0000-0000-000010B50000}"/>
    <cellStyle name="计算 2 3 8 3" xfId="22177" xr:uid="{00000000-0005-0000-0000-000011B50000}"/>
    <cellStyle name="计算 2 3 8 4" xfId="28640" xr:uid="{00000000-0005-0000-0000-000012B50000}"/>
    <cellStyle name="计算 2 3 8 5" xfId="34769" xr:uid="{00000000-0005-0000-0000-000013B50000}"/>
    <cellStyle name="计算 2 3 8 6" xfId="41807" xr:uid="{00000000-0005-0000-0000-000014B50000}"/>
    <cellStyle name="计算 2 3 8 7" xfId="53031" xr:uid="{00000000-0005-0000-0000-000015B50000}"/>
    <cellStyle name="计算 2 3 9" xfId="4266" xr:uid="{00000000-0005-0000-0000-000016B50000}"/>
    <cellStyle name="计算 2 3 9 2" xfId="14129" xr:uid="{00000000-0005-0000-0000-000017B50000}"/>
    <cellStyle name="计算 2 3 9 2 2" xfId="38510" xr:uid="{00000000-0005-0000-0000-000018B50000}"/>
    <cellStyle name="计算 2 3 9 2 3" xfId="45428" xr:uid="{00000000-0005-0000-0000-000019B50000}"/>
    <cellStyle name="计算 2 3 9 2 4" xfId="47799" xr:uid="{00000000-0005-0000-0000-00001AB50000}"/>
    <cellStyle name="计算 2 3 9 3" xfId="21191" xr:uid="{00000000-0005-0000-0000-00001BB50000}"/>
    <cellStyle name="计算 2 3 9 4" xfId="27665" xr:uid="{00000000-0005-0000-0000-00001CB50000}"/>
    <cellStyle name="计算 2 3 9 5" xfId="34844" xr:uid="{00000000-0005-0000-0000-00001DB50000}"/>
    <cellStyle name="计算 2 3 9 6" xfId="41882" xr:uid="{00000000-0005-0000-0000-00001EB50000}"/>
    <cellStyle name="计算 2 3 9 7" xfId="53440" xr:uid="{00000000-0005-0000-0000-00001FB50000}"/>
    <cellStyle name="计算 2 4" xfId="967" xr:uid="{00000000-0005-0000-0000-000020B50000}"/>
    <cellStyle name="计算 2 4 10" xfId="6499" xr:uid="{00000000-0005-0000-0000-000021B50000}"/>
    <cellStyle name="计算 2 4 10 2" xfId="16342" xr:uid="{00000000-0005-0000-0000-000022B50000}"/>
    <cellStyle name="计算 2 4 10 2 2" xfId="40556" xr:uid="{00000000-0005-0000-0000-000023B50000}"/>
    <cellStyle name="计算 2 4 10 2 3" xfId="47474" xr:uid="{00000000-0005-0000-0000-000024B50000}"/>
    <cellStyle name="计算 2 4 10 2 4" xfId="47519" xr:uid="{00000000-0005-0000-0000-000025B50000}"/>
    <cellStyle name="计算 2 4 10 3" xfId="23349" xr:uid="{00000000-0005-0000-0000-000026B50000}"/>
    <cellStyle name="计算 2 4 10 4" xfId="29800" xr:uid="{00000000-0005-0000-0000-000027B50000}"/>
    <cellStyle name="计算 2 4 10 5" xfId="36972" xr:uid="{00000000-0005-0000-0000-000028B50000}"/>
    <cellStyle name="计算 2 4 10 6" xfId="43928" xr:uid="{00000000-0005-0000-0000-000029B50000}"/>
    <cellStyle name="计算 2 4 10 7" xfId="51218" xr:uid="{00000000-0005-0000-0000-00002AB50000}"/>
    <cellStyle name="计算 2 4 11" xfId="7306" xr:uid="{00000000-0005-0000-0000-00002BB50000}"/>
    <cellStyle name="计算 2 4 11 2" xfId="17092" xr:uid="{00000000-0005-0000-0000-00002CB50000}"/>
    <cellStyle name="计算 2 4 11 3" xfId="24054" xr:uid="{00000000-0005-0000-0000-00002DB50000}"/>
    <cellStyle name="计算 2 4 11 4" xfId="30484" xr:uid="{00000000-0005-0000-0000-00002EB50000}"/>
    <cellStyle name="计算 2 4 11 5" xfId="33723" xr:uid="{00000000-0005-0000-0000-00002FB50000}"/>
    <cellStyle name="计算 2 4 11 6" xfId="40858" xr:uid="{00000000-0005-0000-0000-000030B50000}"/>
    <cellStyle name="计算 2 4 11 7" xfId="53165" xr:uid="{00000000-0005-0000-0000-000031B50000}"/>
    <cellStyle name="计算 2 4 12" xfId="7577" xr:uid="{00000000-0005-0000-0000-000032B50000}"/>
    <cellStyle name="计算 2 4 12 2" xfId="17362" xr:uid="{00000000-0005-0000-0000-000033B50000}"/>
    <cellStyle name="计算 2 4 12 3" xfId="24323" xr:uid="{00000000-0005-0000-0000-000034B50000}"/>
    <cellStyle name="计算 2 4 12 4" xfId="30751" xr:uid="{00000000-0005-0000-0000-000035B50000}"/>
    <cellStyle name="计算 2 4 12 5" xfId="37226" xr:uid="{00000000-0005-0000-0000-000036B50000}"/>
    <cellStyle name="计算 2 4 12 6" xfId="44172" xr:uid="{00000000-0005-0000-0000-000037B50000}"/>
    <cellStyle name="计算 2 4 12 7" xfId="52596" xr:uid="{00000000-0005-0000-0000-000038B50000}"/>
    <cellStyle name="计算 2 4 13" xfId="7284" xr:uid="{00000000-0005-0000-0000-000039B50000}"/>
    <cellStyle name="计算 2 4 13 2" xfId="17070" xr:uid="{00000000-0005-0000-0000-00003AB50000}"/>
    <cellStyle name="计算 2 4 13 3" xfId="24033" xr:uid="{00000000-0005-0000-0000-00003BB50000}"/>
    <cellStyle name="计算 2 4 13 4" xfId="30464" xr:uid="{00000000-0005-0000-0000-00003CB50000}"/>
    <cellStyle name="计算 2 4 14" xfId="7643" xr:uid="{00000000-0005-0000-0000-00003DB50000}"/>
    <cellStyle name="计算 2 4 14 2" xfId="17428" xr:uid="{00000000-0005-0000-0000-00003EB50000}"/>
    <cellStyle name="计算 2 4 14 3" xfId="24388" xr:uid="{00000000-0005-0000-0000-00003FB50000}"/>
    <cellStyle name="计算 2 4 14 4" xfId="30816" xr:uid="{00000000-0005-0000-0000-000040B50000}"/>
    <cellStyle name="计算 2 4 15" xfId="8621" xr:uid="{00000000-0005-0000-0000-000041B50000}"/>
    <cellStyle name="计算 2 4 15 2" xfId="18405" xr:uid="{00000000-0005-0000-0000-000042B50000}"/>
    <cellStyle name="计算 2 4 15 3" xfId="25340" xr:uid="{00000000-0005-0000-0000-000043B50000}"/>
    <cellStyle name="计算 2 4 15 4" xfId="31753" xr:uid="{00000000-0005-0000-0000-000044B50000}"/>
    <cellStyle name="计算 2 4 16" xfId="8682" xr:uid="{00000000-0005-0000-0000-000045B50000}"/>
    <cellStyle name="计算 2 4 16 2" xfId="18466" xr:uid="{00000000-0005-0000-0000-000046B50000}"/>
    <cellStyle name="计算 2 4 16 3" xfId="25401" xr:uid="{00000000-0005-0000-0000-000047B50000}"/>
    <cellStyle name="计算 2 4 16 4" xfId="31814" xr:uid="{00000000-0005-0000-0000-000048B50000}"/>
    <cellStyle name="计算 2 4 17" xfId="7773" xr:uid="{00000000-0005-0000-0000-000049B50000}"/>
    <cellStyle name="计算 2 4 17 2" xfId="17558" xr:uid="{00000000-0005-0000-0000-00004AB50000}"/>
    <cellStyle name="计算 2 4 17 3" xfId="24514" xr:uid="{00000000-0005-0000-0000-00004BB50000}"/>
    <cellStyle name="计算 2 4 17 4" xfId="30940" xr:uid="{00000000-0005-0000-0000-00004CB50000}"/>
    <cellStyle name="计算 2 4 18" xfId="7936" xr:uid="{00000000-0005-0000-0000-00004DB50000}"/>
    <cellStyle name="计算 2 4 18 2" xfId="17720" xr:uid="{00000000-0005-0000-0000-00004EB50000}"/>
    <cellStyle name="计算 2 4 18 3" xfId="24671" xr:uid="{00000000-0005-0000-0000-00004FB50000}"/>
    <cellStyle name="计算 2 4 18 4" xfId="31092" xr:uid="{00000000-0005-0000-0000-000050B50000}"/>
    <cellStyle name="计算 2 4 19" xfId="8394" xr:uid="{00000000-0005-0000-0000-000051B50000}"/>
    <cellStyle name="计算 2 4 19 2" xfId="18178" xr:uid="{00000000-0005-0000-0000-000052B50000}"/>
    <cellStyle name="计算 2 4 19 3" xfId="25115" xr:uid="{00000000-0005-0000-0000-000053B50000}"/>
    <cellStyle name="计算 2 4 19 4" xfId="31529" xr:uid="{00000000-0005-0000-0000-000054B50000}"/>
    <cellStyle name="计算 2 4 2" xfId="2726" xr:uid="{00000000-0005-0000-0000-000055B50000}"/>
    <cellStyle name="计算 2 4 2 2" xfId="12955" xr:uid="{00000000-0005-0000-0000-000056B50000}"/>
    <cellStyle name="计算 2 4 2 2 2" xfId="20354" xr:uid="{00000000-0005-0000-0000-000057B50000}"/>
    <cellStyle name="计算 2 4 2 2 3" xfId="26961" xr:uid="{00000000-0005-0000-0000-000058B50000}"/>
    <cellStyle name="计算 2 4 2 2 4" xfId="40018" xr:uid="{00000000-0005-0000-0000-000059B50000}"/>
    <cellStyle name="计算 2 4 2 2 5" xfId="46936" xr:uid="{00000000-0005-0000-0000-00005AB50000}"/>
    <cellStyle name="计算 2 4 2 2 6" xfId="48927" xr:uid="{00000000-0005-0000-0000-00005BB50000}"/>
    <cellStyle name="计算 2 4 2 3" xfId="10673" xr:uid="{00000000-0005-0000-0000-00005CB50000}"/>
    <cellStyle name="计算 2 4 2 4" xfId="17437" xr:uid="{00000000-0005-0000-0000-00005DB50000}"/>
    <cellStyle name="计算 2 4 2 5" xfId="23244" xr:uid="{00000000-0005-0000-0000-00005EB50000}"/>
    <cellStyle name="计算 2 4 2 6" xfId="36426" xr:uid="{00000000-0005-0000-0000-00005FB50000}"/>
    <cellStyle name="计算 2 4 2 7" xfId="43390" xr:uid="{00000000-0005-0000-0000-000060B50000}"/>
    <cellStyle name="计算 2 4 2 8" xfId="52502" xr:uid="{00000000-0005-0000-0000-000061B50000}"/>
    <cellStyle name="计算 2 4 20" xfId="8255" xr:uid="{00000000-0005-0000-0000-000062B50000}"/>
    <cellStyle name="计算 2 4 20 2" xfId="18039" xr:uid="{00000000-0005-0000-0000-000063B50000}"/>
    <cellStyle name="计算 2 4 20 3" xfId="24982" xr:uid="{00000000-0005-0000-0000-000064B50000}"/>
    <cellStyle name="计算 2 4 20 4" xfId="31400" xr:uid="{00000000-0005-0000-0000-000065B50000}"/>
    <cellStyle name="计算 2 4 21" xfId="8885" xr:uid="{00000000-0005-0000-0000-000066B50000}"/>
    <cellStyle name="计算 2 4 21 2" xfId="18668" xr:uid="{00000000-0005-0000-0000-000067B50000}"/>
    <cellStyle name="计算 2 4 21 3" xfId="25594" xr:uid="{00000000-0005-0000-0000-000068B50000}"/>
    <cellStyle name="计算 2 4 21 4" xfId="32004" xr:uid="{00000000-0005-0000-0000-000069B50000}"/>
    <cellStyle name="计算 2 4 22" xfId="11846" xr:uid="{00000000-0005-0000-0000-00006AB50000}"/>
    <cellStyle name="计算 2 4 22 2" xfId="19305" xr:uid="{00000000-0005-0000-0000-00006BB50000}"/>
    <cellStyle name="计算 2 4 22 3" xfId="25937" xr:uid="{00000000-0005-0000-0000-00006CB50000}"/>
    <cellStyle name="计算 2 4 23" xfId="9667" xr:uid="{00000000-0005-0000-0000-00006DB50000}"/>
    <cellStyle name="计算 2 4 24" xfId="9096" xr:uid="{00000000-0005-0000-0000-00006EB50000}"/>
    <cellStyle name="计算 2 4 25" xfId="32276" xr:uid="{00000000-0005-0000-0000-00006FB50000}"/>
    <cellStyle name="计算 2 4 26" xfId="32074" xr:uid="{00000000-0005-0000-0000-000070B50000}"/>
    <cellStyle name="计算 2 4 27" xfId="49822" xr:uid="{00000000-0005-0000-0000-000071B50000}"/>
    <cellStyle name="计算 2 4 3" xfId="6842" xr:uid="{00000000-0005-0000-0000-000072B50000}"/>
    <cellStyle name="计算 2 4 3 2" xfId="16644" xr:uid="{00000000-0005-0000-0000-000073B50000}"/>
    <cellStyle name="计算 2 4 3 2 2" xfId="40152" xr:uid="{00000000-0005-0000-0000-000074B50000}"/>
    <cellStyle name="计算 2 4 3 2 3" xfId="47070" xr:uid="{00000000-0005-0000-0000-000075B50000}"/>
    <cellStyle name="计算 2 4 3 2 4" xfId="48329" xr:uid="{00000000-0005-0000-0000-000076B50000}"/>
    <cellStyle name="计算 2 4 3 3" xfId="23617" xr:uid="{00000000-0005-0000-0000-000077B50000}"/>
    <cellStyle name="计算 2 4 3 4" xfId="30055" xr:uid="{00000000-0005-0000-0000-000078B50000}"/>
    <cellStyle name="计算 2 4 3 5" xfId="36567" xr:uid="{00000000-0005-0000-0000-000079B50000}"/>
    <cellStyle name="计算 2 4 3 6" xfId="43524" xr:uid="{00000000-0005-0000-0000-00007AB50000}"/>
    <cellStyle name="计算 2 4 3 7" xfId="52896" xr:uid="{00000000-0005-0000-0000-00007BB50000}"/>
    <cellStyle name="计算 2 4 4" xfId="7069" xr:uid="{00000000-0005-0000-0000-00007CB50000}"/>
    <cellStyle name="计算 2 4 4 2" xfId="16859" xr:uid="{00000000-0005-0000-0000-00007DB50000}"/>
    <cellStyle name="计算 2 4 4 2 2" xfId="40039" xr:uid="{00000000-0005-0000-0000-00007EB50000}"/>
    <cellStyle name="计算 2 4 4 2 3" xfId="46957" xr:uid="{00000000-0005-0000-0000-00007FB50000}"/>
    <cellStyle name="计算 2 4 4 2 4" xfId="48964" xr:uid="{00000000-0005-0000-0000-000080B50000}"/>
    <cellStyle name="计算 2 4 4 3" xfId="23824" xr:uid="{00000000-0005-0000-0000-000081B50000}"/>
    <cellStyle name="计算 2 4 4 4" xfId="30260" xr:uid="{00000000-0005-0000-0000-000082B50000}"/>
    <cellStyle name="计算 2 4 4 5" xfId="36454" xr:uid="{00000000-0005-0000-0000-000083B50000}"/>
    <cellStyle name="计算 2 4 4 6" xfId="43411" xr:uid="{00000000-0005-0000-0000-000084B50000}"/>
    <cellStyle name="计算 2 4 4 7" xfId="54529" xr:uid="{00000000-0005-0000-0000-000085B50000}"/>
    <cellStyle name="计算 2 4 5" xfId="7143" xr:uid="{00000000-0005-0000-0000-000086B50000}"/>
    <cellStyle name="计算 2 4 5 2" xfId="16933" xr:uid="{00000000-0005-0000-0000-000087B50000}"/>
    <cellStyle name="计算 2 4 5 2 2" xfId="39234" xr:uid="{00000000-0005-0000-0000-000088B50000}"/>
    <cellStyle name="计算 2 4 5 2 3" xfId="46152" xr:uid="{00000000-0005-0000-0000-000089B50000}"/>
    <cellStyle name="计算 2 4 5 2 4" xfId="50232" xr:uid="{00000000-0005-0000-0000-00008AB50000}"/>
    <cellStyle name="计算 2 4 5 3" xfId="23896" xr:uid="{00000000-0005-0000-0000-00008BB50000}"/>
    <cellStyle name="计算 2 4 5 4" xfId="30330" xr:uid="{00000000-0005-0000-0000-00008CB50000}"/>
    <cellStyle name="计算 2 4 5 5" xfId="35598" xr:uid="{00000000-0005-0000-0000-00008DB50000}"/>
    <cellStyle name="计算 2 4 5 6" xfId="42606" xr:uid="{00000000-0005-0000-0000-00008EB50000}"/>
    <cellStyle name="计算 2 4 5 7" xfId="52047" xr:uid="{00000000-0005-0000-0000-00008FB50000}"/>
    <cellStyle name="计算 2 4 6" xfId="5813" xr:uid="{00000000-0005-0000-0000-000090B50000}"/>
    <cellStyle name="计算 2 4 6 2" xfId="15666" xr:uid="{00000000-0005-0000-0000-000091B50000}"/>
    <cellStyle name="计算 2 4 6 2 2" xfId="40261" xr:uid="{00000000-0005-0000-0000-000092B50000}"/>
    <cellStyle name="计算 2 4 6 2 3" xfId="47179" xr:uid="{00000000-0005-0000-0000-000093B50000}"/>
    <cellStyle name="计算 2 4 6 2 4" xfId="47880" xr:uid="{00000000-0005-0000-0000-000094B50000}"/>
    <cellStyle name="计算 2 4 6 3" xfId="22692" xr:uid="{00000000-0005-0000-0000-000095B50000}"/>
    <cellStyle name="计算 2 4 6 4" xfId="29153" xr:uid="{00000000-0005-0000-0000-000096B50000}"/>
    <cellStyle name="计算 2 4 6 5" xfId="36676" xr:uid="{00000000-0005-0000-0000-000097B50000}"/>
    <cellStyle name="计算 2 4 6 6" xfId="43633" xr:uid="{00000000-0005-0000-0000-000098B50000}"/>
    <cellStyle name="计算 2 4 6 7" xfId="50667" xr:uid="{00000000-0005-0000-0000-000099B50000}"/>
    <cellStyle name="计算 2 4 7" xfId="7372" xr:uid="{00000000-0005-0000-0000-00009AB50000}"/>
    <cellStyle name="计算 2 4 7 2" xfId="17158" xr:uid="{00000000-0005-0000-0000-00009BB50000}"/>
    <cellStyle name="计算 2 4 7 2 2" xfId="40291" xr:uid="{00000000-0005-0000-0000-00009CB50000}"/>
    <cellStyle name="计算 2 4 7 2 3" xfId="47209" xr:uid="{00000000-0005-0000-0000-00009DB50000}"/>
    <cellStyle name="计算 2 4 7 2 4" xfId="48733" xr:uid="{00000000-0005-0000-0000-00009EB50000}"/>
    <cellStyle name="计算 2 4 7 3" xfId="24120" xr:uid="{00000000-0005-0000-0000-00009FB50000}"/>
    <cellStyle name="计算 2 4 7 4" xfId="30548" xr:uid="{00000000-0005-0000-0000-0000A0B50000}"/>
    <cellStyle name="计算 2 4 7 5" xfId="36706" xr:uid="{00000000-0005-0000-0000-0000A1B50000}"/>
    <cellStyle name="计算 2 4 7 6" xfId="43663" xr:uid="{00000000-0005-0000-0000-0000A2B50000}"/>
    <cellStyle name="计算 2 4 7 7" xfId="53472" xr:uid="{00000000-0005-0000-0000-0000A3B50000}"/>
    <cellStyle name="计算 2 4 8" xfId="7433" xr:uid="{00000000-0005-0000-0000-0000A4B50000}"/>
    <cellStyle name="计算 2 4 8 2" xfId="17219" xr:uid="{00000000-0005-0000-0000-0000A5B50000}"/>
    <cellStyle name="计算 2 4 8 2 2" xfId="39424" xr:uid="{00000000-0005-0000-0000-0000A6B50000}"/>
    <cellStyle name="计算 2 4 8 2 3" xfId="46342" xr:uid="{00000000-0005-0000-0000-0000A7B50000}"/>
    <cellStyle name="计算 2 4 8 2 4" xfId="50862" xr:uid="{00000000-0005-0000-0000-0000A8B50000}"/>
    <cellStyle name="计算 2 4 8 3" xfId="24181" xr:uid="{00000000-0005-0000-0000-0000A9B50000}"/>
    <cellStyle name="计算 2 4 8 4" xfId="30609" xr:uid="{00000000-0005-0000-0000-0000AAB50000}"/>
    <cellStyle name="计算 2 4 8 5" xfId="35791" xr:uid="{00000000-0005-0000-0000-0000ABB50000}"/>
    <cellStyle name="计算 2 4 8 6" xfId="42796" xr:uid="{00000000-0005-0000-0000-0000ACB50000}"/>
    <cellStyle name="计算 2 4 8 7" xfId="52728" xr:uid="{00000000-0005-0000-0000-0000ADB50000}"/>
    <cellStyle name="计算 2 4 9" xfId="6178" xr:uid="{00000000-0005-0000-0000-0000AEB50000}"/>
    <cellStyle name="计算 2 4 9 2" xfId="16026" xr:uid="{00000000-0005-0000-0000-0000AFB50000}"/>
    <cellStyle name="计算 2 4 9 2 2" xfId="39739" xr:uid="{00000000-0005-0000-0000-0000B0B50000}"/>
    <cellStyle name="计算 2 4 9 2 3" xfId="46657" xr:uid="{00000000-0005-0000-0000-0000B1B50000}"/>
    <cellStyle name="计算 2 4 9 2 4" xfId="47898" xr:uid="{00000000-0005-0000-0000-0000B2B50000}"/>
    <cellStyle name="计算 2 4 9 3" xfId="23041" xr:uid="{00000000-0005-0000-0000-0000B3B50000}"/>
    <cellStyle name="计算 2 4 9 4" xfId="29499" xr:uid="{00000000-0005-0000-0000-0000B4B50000}"/>
    <cellStyle name="计算 2 4 9 5" xfId="36116" xr:uid="{00000000-0005-0000-0000-0000B5B50000}"/>
    <cellStyle name="计算 2 4 9 6" xfId="43111" xr:uid="{00000000-0005-0000-0000-0000B6B50000}"/>
    <cellStyle name="计算 2 4 9 7" xfId="50881" xr:uid="{00000000-0005-0000-0000-0000B7B50000}"/>
    <cellStyle name="计算 2 5" xfId="1247" xr:uid="{00000000-0005-0000-0000-0000B8B50000}"/>
    <cellStyle name="计算 2 5 2" xfId="10876" xr:uid="{00000000-0005-0000-0000-0000B9B50000}"/>
    <cellStyle name="计算 2 5 2 2" xfId="13713" xr:uid="{00000000-0005-0000-0000-0000BAB50000}"/>
    <cellStyle name="计算 2 5 2 3" xfId="37257" xr:uid="{00000000-0005-0000-0000-0000BBB50000}"/>
    <cellStyle name="计算 2 5 2 4" xfId="44203" xr:uid="{00000000-0005-0000-0000-0000BCB50000}"/>
    <cellStyle name="计算 2 5 2 5" xfId="53868" xr:uid="{00000000-0005-0000-0000-0000BDB50000}"/>
    <cellStyle name="计算 2 5 3" xfId="12026" xr:uid="{00000000-0005-0000-0000-0000BEB50000}"/>
    <cellStyle name="计算 2 5 3 2" xfId="19485" xr:uid="{00000000-0005-0000-0000-0000BFB50000}"/>
    <cellStyle name="计算 2 5 3 3" xfId="26112" xr:uid="{00000000-0005-0000-0000-0000C0B50000}"/>
    <cellStyle name="计算 2 5 4" xfId="9915" xr:uid="{00000000-0005-0000-0000-0000C1B50000}"/>
    <cellStyle name="计算 2 5 5" xfId="13309" xr:uid="{00000000-0005-0000-0000-0000C2B50000}"/>
    <cellStyle name="计算 2 5 6" xfId="33509" xr:uid="{00000000-0005-0000-0000-0000C3B50000}"/>
    <cellStyle name="计算 2 5 7" xfId="40645" xr:uid="{00000000-0005-0000-0000-0000C4B50000}"/>
    <cellStyle name="计算 2 5 8" xfId="52380" xr:uid="{00000000-0005-0000-0000-0000C5B50000}"/>
    <cellStyle name="计算 2 6" xfId="1302" xr:uid="{00000000-0005-0000-0000-0000C6B50000}"/>
    <cellStyle name="计算 2 6 2" xfId="10163" xr:uid="{00000000-0005-0000-0000-0000C7B50000}"/>
    <cellStyle name="计算 2 6 2 2" xfId="13343" xr:uid="{00000000-0005-0000-0000-0000C8B50000}"/>
    <cellStyle name="计算 2 6 2 3" xfId="38795" xr:uid="{00000000-0005-0000-0000-0000C9B50000}"/>
    <cellStyle name="计算 2 6 2 4" xfId="45713" xr:uid="{00000000-0005-0000-0000-0000CAB50000}"/>
    <cellStyle name="计算 2 6 2 5" xfId="48584" xr:uid="{00000000-0005-0000-0000-0000CBB50000}"/>
    <cellStyle name="计算 2 6 3" xfId="10927" xr:uid="{00000000-0005-0000-0000-0000CCB50000}"/>
    <cellStyle name="计算 2 6 3 2" xfId="9008" xr:uid="{00000000-0005-0000-0000-0000CDB50000}"/>
    <cellStyle name="计算 2 6 4" xfId="12072" xr:uid="{00000000-0005-0000-0000-0000CEB50000}"/>
    <cellStyle name="计算 2 6 4 2" xfId="19531" xr:uid="{00000000-0005-0000-0000-0000CFB50000}"/>
    <cellStyle name="计算 2 6 4 3" xfId="26154" xr:uid="{00000000-0005-0000-0000-0000D0B50000}"/>
    <cellStyle name="计算 2 6 5" xfId="9969" xr:uid="{00000000-0005-0000-0000-0000D1B50000}"/>
    <cellStyle name="计算 2 6 6" xfId="10006" xr:uid="{00000000-0005-0000-0000-0000D2B50000}"/>
    <cellStyle name="计算 2 6 7" xfId="35130" xr:uid="{00000000-0005-0000-0000-0000D3B50000}"/>
    <cellStyle name="计算 2 6 8" xfId="42167" xr:uid="{00000000-0005-0000-0000-0000D4B50000}"/>
    <cellStyle name="计算 2 6 9" xfId="52873" xr:uid="{00000000-0005-0000-0000-0000D5B50000}"/>
    <cellStyle name="计算 2 7" xfId="1556" xr:uid="{00000000-0005-0000-0000-0000D6B50000}"/>
    <cellStyle name="计算 2 7 2" xfId="12215" xr:uid="{00000000-0005-0000-0000-0000D7B50000}"/>
    <cellStyle name="计算 2 7 2 2" xfId="19674" xr:uid="{00000000-0005-0000-0000-0000D8B50000}"/>
    <cellStyle name="计算 2 7 2 3" xfId="26297" xr:uid="{00000000-0005-0000-0000-0000D9B50000}"/>
    <cellStyle name="计算 2 7 2 4" xfId="38935" xr:uid="{00000000-0005-0000-0000-0000DAB50000}"/>
    <cellStyle name="计算 2 7 2 5" xfId="45853" xr:uid="{00000000-0005-0000-0000-0000DBB50000}"/>
    <cellStyle name="计算 2 7 2 6" xfId="48161" xr:uid="{00000000-0005-0000-0000-0000DCB50000}"/>
    <cellStyle name="计算 2 7 3" xfId="11108" xr:uid="{00000000-0005-0000-0000-0000DDB50000}"/>
    <cellStyle name="计算 2 7 4" xfId="18760" xr:uid="{00000000-0005-0000-0000-0000DEB50000}"/>
    <cellStyle name="计算 2 7 5" xfId="35272" xr:uid="{00000000-0005-0000-0000-0000DFB50000}"/>
    <cellStyle name="计算 2 7 6" xfId="42307" xr:uid="{00000000-0005-0000-0000-0000E0B50000}"/>
    <cellStyle name="计算 2 7 7" xfId="49149" xr:uid="{00000000-0005-0000-0000-0000E1B50000}"/>
    <cellStyle name="计算 2 8" xfId="1983" xr:uid="{00000000-0005-0000-0000-0000E2B50000}"/>
    <cellStyle name="计算 2 8 2" xfId="12335" xr:uid="{00000000-0005-0000-0000-0000E3B50000}"/>
    <cellStyle name="计算 2 8 2 2" xfId="19794" xr:uid="{00000000-0005-0000-0000-0000E4B50000}"/>
    <cellStyle name="计算 2 8 2 3" xfId="26417" xr:uid="{00000000-0005-0000-0000-0000E5B50000}"/>
    <cellStyle name="计算 2 8 2 4" xfId="39398" xr:uid="{00000000-0005-0000-0000-0000E6B50000}"/>
    <cellStyle name="计算 2 8 2 5" xfId="46316" xr:uid="{00000000-0005-0000-0000-0000E7B50000}"/>
    <cellStyle name="计算 2 8 2 6" xfId="48183" xr:uid="{00000000-0005-0000-0000-0000E8B50000}"/>
    <cellStyle name="计算 2 8 3" xfId="11405" xr:uid="{00000000-0005-0000-0000-0000E9B50000}"/>
    <cellStyle name="计算 2 8 4" xfId="18938" xr:uid="{00000000-0005-0000-0000-0000EAB50000}"/>
    <cellStyle name="计算 2 8 5" xfId="35765" xr:uid="{00000000-0005-0000-0000-0000EBB50000}"/>
    <cellStyle name="计算 2 8 6" xfId="42770" xr:uid="{00000000-0005-0000-0000-0000ECB50000}"/>
    <cellStyle name="计算 2 8 7" xfId="52050" xr:uid="{00000000-0005-0000-0000-0000EDB50000}"/>
    <cellStyle name="计算 2 9" xfId="2195" xr:uid="{00000000-0005-0000-0000-0000EEB50000}"/>
    <cellStyle name="计算 2 9 2" xfId="12459" xr:uid="{00000000-0005-0000-0000-0000EFB50000}"/>
    <cellStyle name="计算 2 9 2 2" xfId="19915" xr:uid="{00000000-0005-0000-0000-0000F0B50000}"/>
    <cellStyle name="计算 2 9 2 3" xfId="26537" xr:uid="{00000000-0005-0000-0000-0000F1B50000}"/>
    <cellStyle name="计算 2 9 2 4" xfId="40419" xr:uid="{00000000-0005-0000-0000-0000F2B50000}"/>
    <cellStyle name="计算 2 9 2 5" xfId="47337" xr:uid="{00000000-0005-0000-0000-0000F3B50000}"/>
    <cellStyle name="计算 2 9 2 6" xfId="47616" xr:uid="{00000000-0005-0000-0000-0000F4B50000}"/>
    <cellStyle name="计算 2 9 3" xfId="10392" xr:uid="{00000000-0005-0000-0000-0000F5B50000}"/>
    <cellStyle name="计算 2 9 4" xfId="13132" xr:uid="{00000000-0005-0000-0000-0000F6B50000}"/>
    <cellStyle name="计算 2 9 5" xfId="11208" xr:uid="{00000000-0005-0000-0000-0000F7B50000}"/>
    <cellStyle name="计算 2 9 6" xfId="36835" xr:uid="{00000000-0005-0000-0000-0000F8B50000}"/>
    <cellStyle name="计算 2 9 7" xfId="43791" xr:uid="{00000000-0005-0000-0000-0000F9B50000}"/>
    <cellStyle name="计算 2 9 8" xfId="54536" xr:uid="{00000000-0005-0000-0000-0000FAB50000}"/>
    <cellStyle name="计算 20" xfId="4602" xr:uid="{00000000-0005-0000-0000-0000FBB50000}"/>
    <cellStyle name="计算 20 2" xfId="14464" xr:uid="{00000000-0005-0000-0000-0000FCB50000}"/>
    <cellStyle name="计算 20 3" xfId="21516" xr:uid="{00000000-0005-0000-0000-0000FDB50000}"/>
    <cellStyle name="计算 20 4" xfId="27987" xr:uid="{00000000-0005-0000-0000-0000FEB50000}"/>
    <cellStyle name="计算 20 5" xfId="37023" xr:uid="{00000000-0005-0000-0000-0000FFB50000}"/>
    <cellStyle name="计算 20 6" xfId="43969" xr:uid="{00000000-0005-0000-0000-000000B60000}"/>
    <cellStyle name="计算 20 7" xfId="53692" xr:uid="{00000000-0005-0000-0000-000001B60000}"/>
    <cellStyle name="计算 21" xfId="4632" xr:uid="{00000000-0005-0000-0000-000002B60000}"/>
    <cellStyle name="计算 21 2" xfId="14494" xr:uid="{00000000-0005-0000-0000-000003B60000}"/>
    <cellStyle name="计算 21 3" xfId="21546" xr:uid="{00000000-0005-0000-0000-000004B60000}"/>
    <cellStyle name="计算 21 4" xfId="28017" xr:uid="{00000000-0005-0000-0000-000005B60000}"/>
    <cellStyle name="计算 22" xfId="5193" xr:uid="{00000000-0005-0000-0000-000006B60000}"/>
    <cellStyle name="计算 22 2" xfId="15050" xr:uid="{00000000-0005-0000-0000-000007B60000}"/>
    <cellStyle name="计算 22 3" xfId="22092" xr:uid="{00000000-0005-0000-0000-000008B60000}"/>
    <cellStyle name="计算 22 4" xfId="28555" xr:uid="{00000000-0005-0000-0000-000009B60000}"/>
    <cellStyle name="计算 23" xfId="5337" xr:uid="{00000000-0005-0000-0000-00000AB60000}"/>
    <cellStyle name="计算 23 2" xfId="15194" xr:uid="{00000000-0005-0000-0000-00000BB60000}"/>
    <cellStyle name="计算 23 3" xfId="22236" xr:uid="{00000000-0005-0000-0000-00000CB60000}"/>
    <cellStyle name="计算 23 4" xfId="28699" xr:uid="{00000000-0005-0000-0000-00000DB60000}"/>
    <cellStyle name="计算 24" xfId="5276" xr:uid="{00000000-0005-0000-0000-00000EB60000}"/>
    <cellStyle name="计算 24 2" xfId="15133" xr:uid="{00000000-0005-0000-0000-00000FB60000}"/>
    <cellStyle name="计算 24 3" xfId="22175" xr:uid="{00000000-0005-0000-0000-000010B60000}"/>
    <cellStyle name="计算 24 4" xfId="28638" xr:uid="{00000000-0005-0000-0000-000011B60000}"/>
    <cellStyle name="计算 25" xfId="4687" xr:uid="{00000000-0005-0000-0000-000012B60000}"/>
    <cellStyle name="计算 25 2" xfId="14549" xr:uid="{00000000-0005-0000-0000-000013B60000}"/>
    <cellStyle name="计算 25 3" xfId="21601" xr:uid="{00000000-0005-0000-0000-000014B60000}"/>
    <cellStyle name="计算 25 4" xfId="28071" xr:uid="{00000000-0005-0000-0000-000015B60000}"/>
    <cellStyle name="计算 26" xfId="5669" xr:uid="{00000000-0005-0000-0000-000016B60000}"/>
    <cellStyle name="计算 26 2" xfId="15524" xr:uid="{00000000-0005-0000-0000-000017B60000}"/>
    <cellStyle name="计算 26 3" xfId="22554" xr:uid="{00000000-0005-0000-0000-000018B60000}"/>
    <cellStyle name="计算 26 4" xfId="29015" xr:uid="{00000000-0005-0000-0000-000019B60000}"/>
    <cellStyle name="计算 27" xfId="7096" xr:uid="{00000000-0005-0000-0000-00001AB60000}"/>
    <cellStyle name="计算 27 2" xfId="16886" xr:uid="{00000000-0005-0000-0000-00001BB60000}"/>
    <cellStyle name="计算 27 3" xfId="23850" xr:uid="{00000000-0005-0000-0000-00001CB60000}"/>
    <cellStyle name="计算 27 4" xfId="30285" xr:uid="{00000000-0005-0000-0000-00001DB60000}"/>
    <cellStyle name="计算 28" xfId="7428" xr:uid="{00000000-0005-0000-0000-00001EB60000}"/>
    <cellStyle name="计算 28 2" xfId="17214" xr:uid="{00000000-0005-0000-0000-00001FB60000}"/>
    <cellStyle name="计算 28 3" xfId="24176" xr:uid="{00000000-0005-0000-0000-000020B60000}"/>
    <cellStyle name="计算 28 4" xfId="30604" xr:uid="{00000000-0005-0000-0000-000021B60000}"/>
    <cellStyle name="计算 29" xfId="8659" xr:uid="{00000000-0005-0000-0000-000022B60000}"/>
    <cellStyle name="计算 29 2" xfId="18443" xr:uid="{00000000-0005-0000-0000-000023B60000}"/>
    <cellStyle name="计算 29 3" xfId="25378" xr:uid="{00000000-0005-0000-0000-000024B60000}"/>
    <cellStyle name="计算 29 4" xfId="31791" xr:uid="{00000000-0005-0000-0000-000025B60000}"/>
    <cellStyle name="计算 3" xfId="548" xr:uid="{00000000-0005-0000-0000-000026B60000}"/>
    <cellStyle name="计算 3 10" xfId="2350" xr:uid="{00000000-0005-0000-0000-000027B60000}"/>
    <cellStyle name="计算 3 10 2" xfId="12603" xr:uid="{00000000-0005-0000-0000-000028B60000}"/>
    <cellStyle name="计算 3 10 2 2" xfId="37417" xr:uid="{00000000-0005-0000-0000-000029B60000}"/>
    <cellStyle name="计算 3 10 2 3" xfId="44362" xr:uid="{00000000-0005-0000-0000-00002AB60000}"/>
    <cellStyle name="计算 3 10 2 4" xfId="53710" xr:uid="{00000000-0005-0000-0000-00002BB60000}"/>
    <cellStyle name="计算 3 10 3" xfId="20040" xr:uid="{00000000-0005-0000-0000-00002CB60000}"/>
    <cellStyle name="计算 3 10 4" xfId="26658" xr:uid="{00000000-0005-0000-0000-00002DB60000}"/>
    <cellStyle name="计算 3 10 5" xfId="33674" xr:uid="{00000000-0005-0000-0000-00002EB60000}"/>
    <cellStyle name="计算 3 10 6" xfId="40809" xr:uid="{00000000-0005-0000-0000-00002FB60000}"/>
    <cellStyle name="计算 3 10 7" xfId="53192" xr:uid="{00000000-0005-0000-0000-000030B60000}"/>
    <cellStyle name="计算 3 11" xfId="2516" xr:uid="{00000000-0005-0000-0000-000031B60000}"/>
    <cellStyle name="计算 3 11 2" xfId="12755" xr:uid="{00000000-0005-0000-0000-000032B60000}"/>
    <cellStyle name="计算 3 11 2 2" xfId="38340" xr:uid="{00000000-0005-0000-0000-000033B60000}"/>
    <cellStyle name="计算 3 11 2 3" xfId="45258" xr:uid="{00000000-0005-0000-0000-000034B60000}"/>
    <cellStyle name="计算 3 11 2 4" xfId="49705" xr:uid="{00000000-0005-0000-0000-000035B60000}"/>
    <cellStyle name="计算 3 11 3" xfId="20164" xr:uid="{00000000-0005-0000-0000-000036B60000}"/>
    <cellStyle name="计算 3 11 4" xfId="26778" xr:uid="{00000000-0005-0000-0000-000037B60000}"/>
    <cellStyle name="计算 3 11 5" xfId="34674" xr:uid="{00000000-0005-0000-0000-000038B60000}"/>
    <cellStyle name="计算 3 11 6" xfId="41712" xr:uid="{00000000-0005-0000-0000-000039B60000}"/>
    <cellStyle name="计算 3 11 7" xfId="53669" xr:uid="{00000000-0005-0000-0000-00003AB60000}"/>
    <cellStyle name="计算 3 12" xfId="3526" xr:uid="{00000000-0005-0000-0000-00003BB60000}"/>
    <cellStyle name="计算 3 12 2" xfId="13472" xr:uid="{00000000-0005-0000-0000-00003CB60000}"/>
    <cellStyle name="计算 3 12 2 2" xfId="37743" xr:uid="{00000000-0005-0000-0000-00003DB60000}"/>
    <cellStyle name="计算 3 12 2 3" xfId="44687" xr:uid="{00000000-0005-0000-0000-00003EB60000}"/>
    <cellStyle name="计算 3 12 2 4" xfId="48437" xr:uid="{00000000-0005-0000-0000-00003FB60000}"/>
    <cellStyle name="计算 3 12 3" xfId="20642" xr:uid="{00000000-0005-0000-0000-000040B60000}"/>
    <cellStyle name="计算 3 12 4" xfId="27147" xr:uid="{00000000-0005-0000-0000-000041B60000}"/>
    <cellStyle name="计算 3 12 5" xfId="34002" xr:uid="{00000000-0005-0000-0000-000042B60000}"/>
    <cellStyle name="计算 3 12 6" xfId="41136" xr:uid="{00000000-0005-0000-0000-000043B60000}"/>
    <cellStyle name="计算 3 12 7" xfId="50557" xr:uid="{00000000-0005-0000-0000-000044B60000}"/>
    <cellStyle name="计算 3 13" xfId="3691" xr:uid="{00000000-0005-0000-0000-000045B60000}"/>
    <cellStyle name="计算 3 13 2" xfId="13616" xr:uid="{00000000-0005-0000-0000-000046B60000}"/>
    <cellStyle name="计算 3 13 2 2" xfId="38410" xr:uid="{00000000-0005-0000-0000-000047B60000}"/>
    <cellStyle name="计算 3 13 2 3" xfId="45328" xr:uid="{00000000-0005-0000-0000-000048B60000}"/>
    <cellStyle name="计算 3 13 2 4" xfId="48098" xr:uid="{00000000-0005-0000-0000-000049B60000}"/>
    <cellStyle name="计算 3 13 3" xfId="20777" xr:uid="{00000000-0005-0000-0000-00004AB60000}"/>
    <cellStyle name="计算 3 13 4" xfId="27276" xr:uid="{00000000-0005-0000-0000-00004BB60000}"/>
    <cellStyle name="计算 3 13 5" xfId="34744" xr:uid="{00000000-0005-0000-0000-00004CB60000}"/>
    <cellStyle name="计算 3 13 6" xfId="41782" xr:uid="{00000000-0005-0000-0000-00004DB60000}"/>
    <cellStyle name="计算 3 13 7" xfId="53483" xr:uid="{00000000-0005-0000-0000-00004EB60000}"/>
    <cellStyle name="计算 3 14" xfId="3961" xr:uid="{00000000-0005-0000-0000-00004FB60000}"/>
    <cellStyle name="计算 3 14 2" xfId="13848" xr:uid="{00000000-0005-0000-0000-000050B60000}"/>
    <cellStyle name="计算 3 14 2 2" xfId="38533" xr:uid="{00000000-0005-0000-0000-000051B60000}"/>
    <cellStyle name="计算 3 14 2 3" xfId="45451" xr:uid="{00000000-0005-0000-0000-000052B60000}"/>
    <cellStyle name="计算 3 14 2 4" xfId="49558" xr:uid="{00000000-0005-0000-0000-000053B60000}"/>
    <cellStyle name="计算 3 14 3" xfId="20946" xr:uid="{00000000-0005-0000-0000-000054B60000}"/>
    <cellStyle name="计算 3 14 4" xfId="27442" xr:uid="{00000000-0005-0000-0000-000055B60000}"/>
    <cellStyle name="计算 3 14 5" xfId="34867" xr:uid="{00000000-0005-0000-0000-000056B60000}"/>
    <cellStyle name="计算 3 14 6" xfId="41905" xr:uid="{00000000-0005-0000-0000-000057B60000}"/>
    <cellStyle name="计算 3 14 7" xfId="52619" xr:uid="{00000000-0005-0000-0000-000058B60000}"/>
    <cellStyle name="计算 3 15" xfId="3957" xr:uid="{00000000-0005-0000-0000-000059B60000}"/>
    <cellStyle name="计算 3 15 2" xfId="13844" xr:uid="{00000000-0005-0000-0000-00005AB60000}"/>
    <cellStyle name="计算 3 15 2 2" xfId="38796" xr:uid="{00000000-0005-0000-0000-00005BB60000}"/>
    <cellStyle name="计算 3 15 2 3" xfId="45714" xr:uid="{00000000-0005-0000-0000-00005CB60000}"/>
    <cellStyle name="计算 3 15 2 4" xfId="49546" xr:uid="{00000000-0005-0000-0000-00005DB60000}"/>
    <cellStyle name="计算 3 15 3" xfId="20943" xr:uid="{00000000-0005-0000-0000-00005EB60000}"/>
    <cellStyle name="计算 3 15 4" xfId="27439" xr:uid="{00000000-0005-0000-0000-00005FB60000}"/>
    <cellStyle name="计算 3 15 5" xfId="35131" xr:uid="{00000000-0005-0000-0000-000060B60000}"/>
    <cellStyle name="计算 3 15 6" xfId="42168" xr:uid="{00000000-0005-0000-0000-000061B60000}"/>
    <cellStyle name="计算 3 15 7" xfId="50561" xr:uid="{00000000-0005-0000-0000-000062B60000}"/>
    <cellStyle name="计算 3 16" xfId="4438" xr:uid="{00000000-0005-0000-0000-000063B60000}"/>
    <cellStyle name="计算 3 16 2" xfId="14300" xr:uid="{00000000-0005-0000-0000-000064B60000}"/>
    <cellStyle name="计算 3 16 2 2" xfId="38966" xr:uid="{00000000-0005-0000-0000-000065B60000}"/>
    <cellStyle name="计算 3 16 2 3" xfId="45884" xr:uid="{00000000-0005-0000-0000-000066B60000}"/>
    <cellStyle name="计算 3 16 2 4" xfId="49919" xr:uid="{00000000-0005-0000-0000-000067B60000}"/>
    <cellStyle name="计算 3 16 3" xfId="21360" xr:uid="{00000000-0005-0000-0000-000068B60000}"/>
    <cellStyle name="计算 3 16 4" xfId="27834" xr:uid="{00000000-0005-0000-0000-000069B60000}"/>
    <cellStyle name="计算 3 16 5" xfId="35303" xr:uid="{00000000-0005-0000-0000-00006AB60000}"/>
    <cellStyle name="计算 3 16 6" xfId="42338" xr:uid="{00000000-0005-0000-0000-00006BB60000}"/>
    <cellStyle name="计算 3 16 7" xfId="51789" xr:uid="{00000000-0005-0000-0000-00006CB60000}"/>
    <cellStyle name="计算 3 17" xfId="5034" xr:uid="{00000000-0005-0000-0000-00006DB60000}"/>
    <cellStyle name="计算 3 17 2" xfId="14891" xr:uid="{00000000-0005-0000-0000-00006EB60000}"/>
    <cellStyle name="计算 3 17 2 2" xfId="39399" xr:uid="{00000000-0005-0000-0000-00006FB60000}"/>
    <cellStyle name="计算 3 17 2 3" xfId="46317" xr:uid="{00000000-0005-0000-0000-000070B60000}"/>
    <cellStyle name="计算 3 17 2 4" xfId="47894" xr:uid="{00000000-0005-0000-0000-000071B60000}"/>
    <cellStyle name="计算 3 17 3" xfId="21937" xr:uid="{00000000-0005-0000-0000-000072B60000}"/>
    <cellStyle name="计算 3 17 4" xfId="28401" xr:uid="{00000000-0005-0000-0000-000073B60000}"/>
    <cellStyle name="计算 3 17 5" xfId="35766" xr:uid="{00000000-0005-0000-0000-000074B60000}"/>
    <cellStyle name="计算 3 17 6" xfId="42771" xr:uid="{00000000-0005-0000-0000-000075B60000}"/>
    <cellStyle name="计算 3 17 7" xfId="53579" xr:uid="{00000000-0005-0000-0000-000076B60000}"/>
    <cellStyle name="计算 3 18" xfId="4638" xr:uid="{00000000-0005-0000-0000-000077B60000}"/>
    <cellStyle name="计算 3 18 2" xfId="14500" xr:uid="{00000000-0005-0000-0000-000078B60000}"/>
    <cellStyle name="计算 3 18 2 2" xfId="39227" xr:uid="{00000000-0005-0000-0000-000079B60000}"/>
    <cellStyle name="计算 3 18 2 3" xfId="46145" xr:uid="{00000000-0005-0000-0000-00007AB60000}"/>
    <cellStyle name="计算 3 18 2 4" xfId="48373" xr:uid="{00000000-0005-0000-0000-00007BB60000}"/>
    <cellStyle name="计算 3 18 3" xfId="21552" xr:uid="{00000000-0005-0000-0000-00007CB60000}"/>
    <cellStyle name="计算 3 18 4" xfId="28023" xr:uid="{00000000-0005-0000-0000-00007DB60000}"/>
    <cellStyle name="计算 3 18 5" xfId="35591" xr:uid="{00000000-0005-0000-0000-00007EB60000}"/>
    <cellStyle name="计算 3 18 6" xfId="42599" xr:uid="{00000000-0005-0000-0000-00007FB60000}"/>
    <cellStyle name="计算 3 18 7" xfId="54072" xr:uid="{00000000-0005-0000-0000-000080B60000}"/>
    <cellStyle name="计算 3 19" xfId="4647" xr:uid="{00000000-0005-0000-0000-000081B60000}"/>
    <cellStyle name="计算 3 19 2" xfId="14509" xr:uid="{00000000-0005-0000-0000-000082B60000}"/>
    <cellStyle name="计算 3 19 2 2" xfId="39639" xr:uid="{00000000-0005-0000-0000-000083B60000}"/>
    <cellStyle name="计算 3 19 2 3" xfId="46557" xr:uid="{00000000-0005-0000-0000-000084B60000}"/>
    <cellStyle name="计算 3 19 2 4" xfId="50458" xr:uid="{00000000-0005-0000-0000-000085B60000}"/>
    <cellStyle name="计算 3 19 3" xfId="21561" xr:uid="{00000000-0005-0000-0000-000086B60000}"/>
    <cellStyle name="计算 3 19 4" xfId="28031" xr:uid="{00000000-0005-0000-0000-000087B60000}"/>
    <cellStyle name="计算 3 19 5" xfId="36012" xr:uid="{00000000-0005-0000-0000-000088B60000}"/>
    <cellStyle name="计算 3 19 6" xfId="43011" xr:uid="{00000000-0005-0000-0000-000089B60000}"/>
    <cellStyle name="计算 3 19 7" xfId="52568" xr:uid="{00000000-0005-0000-0000-00008AB60000}"/>
    <cellStyle name="计算 3 2" xfId="839" xr:uid="{00000000-0005-0000-0000-00008BB60000}"/>
    <cellStyle name="计算 3 2 10" xfId="3540" xr:uid="{00000000-0005-0000-0000-00008CB60000}"/>
    <cellStyle name="计算 3 2 10 2" xfId="13486" xr:uid="{00000000-0005-0000-0000-00008DB60000}"/>
    <cellStyle name="计算 3 2 10 2 2" xfId="37511" xr:uid="{00000000-0005-0000-0000-00008EB60000}"/>
    <cellStyle name="计算 3 2 10 2 3" xfId="44455" xr:uid="{00000000-0005-0000-0000-00008FB60000}"/>
    <cellStyle name="计算 3 2 10 2 4" xfId="50320" xr:uid="{00000000-0005-0000-0000-000090B60000}"/>
    <cellStyle name="计算 3 2 10 3" xfId="20655" xr:uid="{00000000-0005-0000-0000-000091B60000}"/>
    <cellStyle name="计算 3 2 10 4" xfId="27160" xr:uid="{00000000-0005-0000-0000-000092B60000}"/>
    <cellStyle name="计算 3 2 10 5" xfId="33770" xr:uid="{00000000-0005-0000-0000-000093B60000}"/>
    <cellStyle name="计算 3 2 10 6" xfId="40904" xr:uid="{00000000-0005-0000-0000-000094B60000}"/>
    <cellStyle name="计算 3 2 10 7" xfId="51656" xr:uid="{00000000-0005-0000-0000-000095B60000}"/>
    <cellStyle name="计算 3 2 11" xfId="3706" xr:uid="{00000000-0005-0000-0000-000096B60000}"/>
    <cellStyle name="计算 3 2 11 2" xfId="13630" xr:uid="{00000000-0005-0000-0000-000097B60000}"/>
    <cellStyle name="计算 3 2 11 2 2" xfId="38540" xr:uid="{00000000-0005-0000-0000-000098B60000}"/>
    <cellStyle name="计算 3 2 11 2 3" xfId="45458" xr:uid="{00000000-0005-0000-0000-000099B60000}"/>
    <cellStyle name="计算 3 2 11 2 4" xfId="48562" xr:uid="{00000000-0005-0000-0000-00009AB60000}"/>
    <cellStyle name="计算 3 2 11 3" xfId="20790" xr:uid="{00000000-0005-0000-0000-00009BB60000}"/>
    <cellStyle name="计算 3 2 11 4" xfId="27289" xr:uid="{00000000-0005-0000-0000-00009CB60000}"/>
    <cellStyle name="计算 3 2 11 5" xfId="34874" xr:uid="{00000000-0005-0000-0000-00009DB60000}"/>
    <cellStyle name="计算 3 2 11 6" xfId="41912" xr:uid="{00000000-0005-0000-0000-00009EB60000}"/>
    <cellStyle name="计算 3 2 11 7" xfId="52206" xr:uid="{00000000-0005-0000-0000-00009FB60000}"/>
    <cellStyle name="计算 3 2 12" xfId="3970" xr:uid="{00000000-0005-0000-0000-0000A0B60000}"/>
    <cellStyle name="计算 3 2 12 2" xfId="13857" xr:uid="{00000000-0005-0000-0000-0000A1B60000}"/>
    <cellStyle name="计算 3 2 12 2 2" xfId="38831" xr:uid="{00000000-0005-0000-0000-0000A2B60000}"/>
    <cellStyle name="计算 3 2 12 2 3" xfId="45749" xr:uid="{00000000-0005-0000-0000-0000A3B60000}"/>
    <cellStyle name="计算 3 2 12 2 4" xfId="48882" xr:uid="{00000000-0005-0000-0000-0000A4B60000}"/>
    <cellStyle name="计算 3 2 12 3" xfId="20955" xr:uid="{00000000-0005-0000-0000-0000A5B60000}"/>
    <cellStyle name="计算 3 2 12 4" xfId="27451" xr:uid="{00000000-0005-0000-0000-0000A6B60000}"/>
    <cellStyle name="计算 3 2 12 5" xfId="35167" xr:uid="{00000000-0005-0000-0000-0000A7B60000}"/>
    <cellStyle name="计算 3 2 12 6" xfId="42203" xr:uid="{00000000-0005-0000-0000-0000A8B60000}"/>
    <cellStyle name="计算 3 2 12 7" xfId="53644" xr:uid="{00000000-0005-0000-0000-0000A9B60000}"/>
    <cellStyle name="计算 3 2 13" xfId="4074" xr:uid="{00000000-0005-0000-0000-0000AAB60000}"/>
    <cellStyle name="计算 3 2 13 2" xfId="13961" xr:uid="{00000000-0005-0000-0000-0000ABB60000}"/>
    <cellStyle name="计算 3 2 13 2 2" xfId="38970" xr:uid="{00000000-0005-0000-0000-0000ACB60000}"/>
    <cellStyle name="计算 3 2 13 2 3" xfId="45888" xr:uid="{00000000-0005-0000-0000-0000ADB60000}"/>
    <cellStyle name="计算 3 2 13 2 4" xfId="48827" xr:uid="{00000000-0005-0000-0000-0000AEB60000}"/>
    <cellStyle name="计算 3 2 13 3" xfId="21057" xr:uid="{00000000-0005-0000-0000-0000AFB60000}"/>
    <cellStyle name="计算 3 2 13 4" xfId="27548" xr:uid="{00000000-0005-0000-0000-0000B0B60000}"/>
    <cellStyle name="计算 3 2 13 5" xfId="35307" xr:uid="{00000000-0005-0000-0000-0000B1B60000}"/>
    <cellStyle name="计算 3 2 13 6" xfId="42342" xr:uid="{00000000-0005-0000-0000-0000B2B60000}"/>
    <cellStyle name="计算 3 2 13 7" xfId="52000" xr:uid="{00000000-0005-0000-0000-0000B3B60000}"/>
    <cellStyle name="计算 3 2 14" xfId="4513" xr:uid="{00000000-0005-0000-0000-0000B4B60000}"/>
    <cellStyle name="计算 3 2 14 2" xfId="14375" xr:uid="{00000000-0005-0000-0000-0000B5B60000}"/>
    <cellStyle name="计算 3 2 14 2 2" xfId="39449" xr:uid="{00000000-0005-0000-0000-0000B6B60000}"/>
    <cellStyle name="计算 3 2 14 2 3" xfId="46367" xr:uid="{00000000-0005-0000-0000-0000B7B60000}"/>
    <cellStyle name="计算 3 2 14 2 4" xfId="50717" xr:uid="{00000000-0005-0000-0000-0000B8B60000}"/>
    <cellStyle name="计算 3 2 14 3" xfId="21431" xr:uid="{00000000-0005-0000-0000-0000B9B60000}"/>
    <cellStyle name="计算 3 2 14 4" xfId="27905" xr:uid="{00000000-0005-0000-0000-0000BAB60000}"/>
    <cellStyle name="计算 3 2 14 5" xfId="35817" xr:uid="{00000000-0005-0000-0000-0000BBB60000}"/>
    <cellStyle name="计算 3 2 14 6" xfId="42821" xr:uid="{00000000-0005-0000-0000-0000BCB60000}"/>
    <cellStyle name="计算 3 2 14 7" xfId="53705" xr:uid="{00000000-0005-0000-0000-0000BDB60000}"/>
    <cellStyle name="计算 3 2 15" xfId="4618" xr:uid="{00000000-0005-0000-0000-0000BEB60000}"/>
    <cellStyle name="计算 3 2 15 2" xfId="14480" xr:uid="{00000000-0005-0000-0000-0000BFB60000}"/>
    <cellStyle name="计算 3 2 15 2 2" xfId="39442" xr:uid="{00000000-0005-0000-0000-0000C0B60000}"/>
    <cellStyle name="计算 3 2 15 2 3" xfId="46360" xr:uid="{00000000-0005-0000-0000-0000C1B60000}"/>
    <cellStyle name="计算 3 2 15 2 4" xfId="53176" xr:uid="{00000000-0005-0000-0000-0000C2B60000}"/>
    <cellStyle name="计算 3 2 15 3" xfId="21532" xr:uid="{00000000-0005-0000-0000-0000C3B60000}"/>
    <cellStyle name="计算 3 2 15 4" xfId="28003" xr:uid="{00000000-0005-0000-0000-0000C4B60000}"/>
    <cellStyle name="计算 3 2 15 5" xfId="35810" xr:uid="{00000000-0005-0000-0000-0000C5B60000}"/>
    <cellStyle name="计算 3 2 15 6" xfId="42814" xr:uid="{00000000-0005-0000-0000-0000C6B60000}"/>
    <cellStyle name="计算 3 2 15 7" xfId="51631" xr:uid="{00000000-0005-0000-0000-0000C7B60000}"/>
    <cellStyle name="计算 3 2 16" xfId="5157" xr:uid="{00000000-0005-0000-0000-0000C8B60000}"/>
    <cellStyle name="计算 3 2 16 2" xfId="15014" xr:uid="{00000000-0005-0000-0000-0000C9B60000}"/>
    <cellStyle name="计算 3 2 16 2 2" xfId="39991" xr:uid="{00000000-0005-0000-0000-0000CAB60000}"/>
    <cellStyle name="计算 3 2 16 2 3" xfId="46909" xr:uid="{00000000-0005-0000-0000-0000CBB60000}"/>
    <cellStyle name="计算 3 2 16 2 4" xfId="49537" xr:uid="{00000000-0005-0000-0000-0000CCB60000}"/>
    <cellStyle name="计算 3 2 16 3" xfId="22056" xr:uid="{00000000-0005-0000-0000-0000CDB60000}"/>
    <cellStyle name="计算 3 2 16 4" xfId="28519" xr:uid="{00000000-0005-0000-0000-0000CEB60000}"/>
    <cellStyle name="计算 3 2 16 5" xfId="36381" xr:uid="{00000000-0005-0000-0000-0000CFB60000}"/>
    <cellStyle name="计算 3 2 16 6" xfId="43363" xr:uid="{00000000-0005-0000-0000-0000D0B60000}"/>
    <cellStyle name="计算 3 2 16 7" xfId="51250" xr:uid="{00000000-0005-0000-0000-0000D1B60000}"/>
    <cellStyle name="计算 3 2 17" xfId="4935" xr:uid="{00000000-0005-0000-0000-0000D2B60000}"/>
    <cellStyle name="计算 3 2 17 2" xfId="14792" xr:uid="{00000000-0005-0000-0000-0000D3B60000}"/>
    <cellStyle name="计算 3 2 17 2 2" xfId="39817" xr:uid="{00000000-0005-0000-0000-0000D4B60000}"/>
    <cellStyle name="计算 3 2 17 2 3" xfId="46735" xr:uid="{00000000-0005-0000-0000-0000D5B60000}"/>
    <cellStyle name="计算 3 2 17 2 4" xfId="48751" xr:uid="{00000000-0005-0000-0000-0000D6B60000}"/>
    <cellStyle name="计算 3 2 17 3" xfId="21840" xr:uid="{00000000-0005-0000-0000-0000D7B60000}"/>
    <cellStyle name="计算 3 2 17 4" xfId="28305" xr:uid="{00000000-0005-0000-0000-0000D8B60000}"/>
    <cellStyle name="计算 3 2 17 5" xfId="36201" xr:uid="{00000000-0005-0000-0000-0000D9B60000}"/>
    <cellStyle name="计算 3 2 17 6" xfId="43189" xr:uid="{00000000-0005-0000-0000-0000DAB60000}"/>
    <cellStyle name="计算 3 2 17 7" xfId="53409" xr:uid="{00000000-0005-0000-0000-0000DBB60000}"/>
    <cellStyle name="计算 3 2 18" xfId="5172" xr:uid="{00000000-0005-0000-0000-0000DCB60000}"/>
    <cellStyle name="计算 3 2 18 2" xfId="15029" xr:uid="{00000000-0005-0000-0000-0000DDB60000}"/>
    <cellStyle name="计算 3 2 18 2 2" xfId="40129" xr:uid="{00000000-0005-0000-0000-0000DEB60000}"/>
    <cellStyle name="计算 3 2 18 2 3" xfId="47047" xr:uid="{00000000-0005-0000-0000-0000DFB60000}"/>
    <cellStyle name="计算 3 2 18 2 4" xfId="49426" xr:uid="{00000000-0005-0000-0000-0000E0B60000}"/>
    <cellStyle name="计算 3 2 18 3" xfId="22071" xr:uid="{00000000-0005-0000-0000-0000E1B60000}"/>
    <cellStyle name="计算 3 2 18 4" xfId="28534" xr:uid="{00000000-0005-0000-0000-0000E2B60000}"/>
    <cellStyle name="计算 3 2 18 5" xfId="36544" xr:uid="{00000000-0005-0000-0000-0000E3B60000}"/>
    <cellStyle name="计算 3 2 18 6" xfId="43501" xr:uid="{00000000-0005-0000-0000-0000E4B60000}"/>
    <cellStyle name="计算 3 2 18 7" xfId="51249" xr:uid="{00000000-0005-0000-0000-0000E5B60000}"/>
    <cellStyle name="计算 3 2 19" xfId="4597" xr:uid="{00000000-0005-0000-0000-0000E6B60000}"/>
    <cellStyle name="计算 3 2 19 2" xfId="14459" xr:uid="{00000000-0005-0000-0000-0000E7B60000}"/>
    <cellStyle name="计算 3 2 19 2 2" xfId="39663" xr:uid="{00000000-0005-0000-0000-0000E8B60000}"/>
    <cellStyle name="计算 3 2 19 2 3" xfId="46581" xr:uid="{00000000-0005-0000-0000-0000E9B60000}"/>
    <cellStyle name="计算 3 2 19 2 4" xfId="50015" xr:uid="{00000000-0005-0000-0000-0000EAB60000}"/>
    <cellStyle name="计算 3 2 19 3" xfId="21511" xr:uid="{00000000-0005-0000-0000-0000EBB60000}"/>
    <cellStyle name="计算 3 2 19 4" xfId="27982" xr:uid="{00000000-0005-0000-0000-0000ECB60000}"/>
    <cellStyle name="计算 3 2 19 5" xfId="36036" xr:uid="{00000000-0005-0000-0000-0000EDB60000}"/>
    <cellStyle name="计算 3 2 19 6" xfId="43035" xr:uid="{00000000-0005-0000-0000-0000EEB60000}"/>
    <cellStyle name="计算 3 2 19 7" xfId="51462" xr:uid="{00000000-0005-0000-0000-0000EFB60000}"/>
    <cellStyle name="计算 3 2 2" xfId="981" xr:uid="{00000000-0005-0000-0000-0000F0B60000}"/>
    <cellStyle name="计算 3 2 2 2" xfId="2743" xr:uid="{00000000-0005-0000-0000-0000F1B60000}"/>
    <cellStyle name="计算 3 2 2 2 2" xfId="12971" xr:uid="{00000000-0005-0000-0000-0000F2B60000}"/>
    <cellStyle name="计算 3 2 2 2 2 2" xfId="20368" xr:uid="{00000000-0005-0000-0000-0000F3B60000}"/>
    <cellStyle name="计算 3 2 2 2 2 3" xfId="26975" xr:uid="{00000000-0005-0000-0000-0000F4B60000}"/>
    <cellStyle name="计算 3 2 2 2 3" xfId="10687" xr:uid="{00000000-0005-0000-0000-0000F5B60000}"/>
    <cellStyle name="计算 3 2 2 2 4" xfId="11166" xr:uid="{00000000-0005-0000-0000-0000F6B60000}"/>
    <cellStyle name="计算 3 2 2 2 5" xfId="24006" xr:uid="{00000000-0005-0000-0000-0000F7B60000}"/>
    <cellStyle name="计算 3 2 2 2 6" xfId="37880" xr:uid="{00000000-0005-0000-0000-0000F8B60000}"/>
    <cellStyle name="计算 3 2 2 2 7" xfId="44820" xr:uid="{00000000-0005-0000-0000-0000F9B60000}"/>
    <cellStyle name="计算 3 2 2 2 8" xfId="49248" xr:uid="{00000000-0005-0000-0000-0000FAB60000}"/>
    <cellStyle name="计算 3 2 2 3" xfId="11860" xr:uid="{00000000-0005-0000-0000-0000FBB60000}"/>
    <cellStyle name="计算 3 2 2 3 2" xfId="19319" xr:uid="{00000000-0005-0000-0000-0000FCB60000}"/>
    <cellStyle name="计算 3 2 2 3 3" xfId="25951" xr:uid="{00000000-0005-0000-0000-0000FDB60000}"/>
    <cellStyle name="计算 3 2 2 4" xfId="9681" xr:uid="{00000000-0005-0000-0000-0000FEB60000}"/>
    <cellStyle name="计算 3 2 2 5" xfId="13187" xr:uid="{00000000-0005-0000-0000-0000FFB60000}"/>
    <cellStyle name="计算 3 2 2 6" xfId="34137" xr:uid="{00000000-0005-0000-0000-000000B70000}"/>
    <cellStyle name="计算 3 2 2 7" xfId="41269" xr:uid="{00000000-0005-0000-0000-000001B70000}"/>
    <cellStyle name="计算 3 2 2 8" xfId="52037" xr:uid="{00000000-0005-0000-0000-000002B70000}"/>
    <cellStyle name="计算 3 2 20" xfId="4240" xr:uid="{00000000-0005-0000-0000-000003B70000}"/>
    <cellStyle name="计算 3 2 20 2" xfId="14103" xr:uid="{00000000-0005-0000-0000-000004B70000}"/>
    <cellStyle name="计算 3 2 20 2 2" xfId="39725" xr:uid="{00000000-0005-0000-0000-000005B70000}"/>
    <cellStyle name="计算 3 2 20 2 3" xfId="46643" xr:uid="{00000000-0005-0000-0000-000006B70000}"/>
    <cellStyle name="计算 3 2 20 2 4" xfId="49328" xr:uid="{00000000-0005-0000-0000-000007B70000}"/>
    <cellStyle name="计算 3 2 20 3" xfId="21165" xr:uid="{00000000-0005-0000-0000-000008B70000}"/>
    <cellStyle name="计算 3 2 20 4" xfId="27639" xr:uid="{00000000-0005-0000-0000-000009B70000}"/>
    <cellStyle name="计算 3 2 20 5" xfId="36101" xr:uid="{00000000-0005-0000-0000-00000AB70000}"/>
    <cellStyle name="计算 3 2 20 6" xfId="43097" xr:uid="{00000000-0005-0000-0000-00000BB70000}"/>
    <cellStyle name="计算 3 2 20 7" xfId="53516" xr:uid="{00000000-0005-0000-0000-00000CB70000}"/>
    <cellStyle name="计算 3 2 21" xfId="5884" xr:uid="{00000000-0005-0000-0000-00000DB70000}"/>
    <cellStyle name="计算 3 2 21 2" xfId="15737" xr:uid="{00000000-0005-0000-0000-00000EB70000}"/>
    <cellStyle name="计算 3 2 21 2 2" xfId="40433" xr:uid="{00000000-0005-0000-0000-00000FB70000}"/>
    <cellStyle name="计算 3 2 21 2 3" xfId="47351" xr:uid="{00000000-0005-0000-0000-000010B70000}"/>
    <cellStyle name="计算 3 2 21 2 4" xfId="47744" xr:uid="{00000000-0005-0000-0000-000011B70000}"/>
    <cellStyle name="计算 3 2 21 3" xfId="22762" xr:uid="{00000000-0005-0000-0000-000012B70000}"/>
    <cellStyle name="计算 3 2 21 4" xfId="29223" xr:uid="{00000000-0005-0000-0000-000013B70000}"/>
    <cellStyle name="计算 3 2 21 5" xfId="36849" xr:uid="{00000000-0005-0000-0000-000014B70000}"/>
    <cellStyle name="计算 3 2 21 6" xfId="43805" xr:uid="{00000000-0005-0000-0000-000015B70000}"/>
    <cellStyle name="计算 3 2 21 7" xfId="54148" xr:uid="{00000000-0005-0000-0000-000016B70000}"/>
    <cellStyle name="计算 3 2 22" xfId="6028" xr:uid="{00000000-0005-0000-0000-000017B70000}"/>
    <cellStyle name="计算 3 2 22 2" xfId="15878" xr:uid="{00000000-0005-0000-0000-000018B70000}"/>
    <cellStyle name="计算 3 2 22 3" xfId="22899" xr:uid="{00000000-0005-0000-0000-000019B70000}"/>
    <cellStyle name="计算 3 2 22 4" xfId="29360" xr:uid="{00000000-0005-0000-0000-00001AB70000}"/>
    <cellStyle name="计算 3 2 22 5" xfId="32377" xr:uid="{00000000-0005-0000-0000-00001BB70000}"/>
    <cellStyle name="计算 3 2 22 6" xfId="40615" xr:uid="{00000000-0005-0000-0000-00001CB70000}"/>
    <cellStyle name="计算 3 2 22 7" xfId="50116" xr:uid="{00000000-0005-0000-0000-00001DB70000}"/>
    <cellStyle name="计算 3 2 23" xfId="7006" xr:uid="{00000000-0005-0000-0000-00001EB70000}"/>
    <cellStyle name="计算 3 2 23 2" xfId="16796" xr:uid="{00000000-0005-0000-0000-00001FB70000}"/>
    <cellStyle name="计算 3 2 23 3" xfId="23764" xr:uid="{00000000-0005-0000-0000-000020B70000}"/>
    <cellStyle name="计算 3 2 23 4" xfId="30200" xr:uid="{00000000-0005-0000-0000-000021B70000}"/>
    <cellStyle name="计算 3 2 23 5" xfId="37103" xr:uid="{00000000-0005-0000-0000-000022B70000}"/>
    <cellStyle name="计算 3 2 23 6" xfId="44049" xr:uid="{00000000-0005-0000-0000-000023B70000}"/>
    <cellStyle name="计算 3 2 23 7" xfId="53238" xr:uid="{00000000-0005-0000-0000-000024B70000}"/>
    <cellStyle name="计算 3 2 24" xfId="6260" xr:uid="{00000000-0005-0000-0000-000025B70000}"/>
    <cellStyle name="计算 3 2 24 2" xfId="16107" xr:uid="{00000000-0005-0000-0000-000026B70000}"/>
    <cellStyle name="计算 3 2 24 3" xfId="23116" xr:uid="{00000000-0005-0000-0000-000027B70000}"/>
    <cellStyle name="计算 3 2 24 4" xfId="29572" xr:uid="{00000000-0005-0000-0000-000028B70000}"/>
    <cellStyle name="计算 3 2 25" xfId="6425" xr:uid="{00000000-0005-0000-0000-000029B70000}"/>
    <cellStyle name="计算 3 2 25 2" xfId="16270" xr:uid="{00000000-0005-0000-0000-00002AB70000}"/>
    <cellStyle name="计算 3 2 25 3" xfId="23277" xr:uid="{00000000-0005-0000-0000-00002BB70000}"/>
    <cellStyle name="计算 3 2 25 4" xfId="29729" xr:uid="{00000000-0005-0000-0000-00002CB70000}"/>
    <cellStyle name="计算 3 2 26" xfId="6397" xr:uid="{00000000-0005-0000-0000-00002DB70000}"/>
    <cellStyle name="计算 3 2 26 2" xfId="16242" xr:uid="{00000000-0005-0000-0000-00002EB70000}"/>
    <cellStyle name="计算 3 2 26 3" xfId="23249" xr:uid="{00000000-0005-0000-0000-00002FB70000}"/>
    <cellStyle name="计算 3 2 26 4" xfId="29701" xr:uid="{00000000-0005-0000-0000-000030B70000}"/>
    <cellStyle name="计算 3 2 27" xfId="5892" xr:uid="{00000000-0005-0000-0000-000031B70000}"/>
    <cellStyle name="计算 3 2 27 2" xfId="15745" xr:uid="{00000000-0005-0000-0000-000032B70000}"/>
    <cellStyle name="计算 3 2 27 3" xfId="22770" xr:uid="{00000000-0005-0000-0000-000033B70000}"/>
    <cellStyle name="计算 3 2 27 4" xfId="29231" xr:uid="{00000000-0005-0000-0000-000034B70000}"/>
    <cellStyle name="计算 3 2 28" xfId="6177" xr:uid="{00000000-0005-0000-0000-000035B70000}"/>
    <cellStyle name="计算 3 2 28 2" xfId="16025" xr:uid="{00000000-0005-0000-0000-000036B70000}"/>
    <cellStyle name="计算 3 2 28 3" xfId="23040" xr:uid="{00000000-0005-0000-0000-000037B70000}"/>
    <cellStyle name="计算 3 2 28 4" xfId="29498" xr:uid="{00000000-0005-0000-0000-000038B70000}"/>
    <cellStyle name="计算 3 2 29" xfId="6334" xr:uid="{00000000-0005-0000-0000-000039B70000}"/>
    <cellStyle name="计算 3 2 29 2" xfId="16179" xr:uid="{00000000-0005-0000-0000-00003AB70000}"/>
    <cellStyle name="计算 3 2 29 3" xfId="23187" xr:uid="{00000000-0005-0000-0000-00003BB70000}"/>
    <cellStyle name="计算 3 2 29 4" xfId="29641" xr:uid="{00000000-0005-0000-0000-00003CB70000}"/>
    <cellStyle name="计算 3 2 3" xfId="1291" xr:uid="{00000000-0005-0000-0000-00003DB70000}"/>
    <cellStyle name="计算 3 2 3 2" xfId="2568" xr:uid="{00000000-0005-0000-0000-00003EB70000}"/>
    <cellStyle name="计算 3 2 3 2 2" xfId="12803" xr:uid="{00000000-0005-0000-0000-00003FB70000}"/>
    <cellStyle name="计算 3 2 3 2 2 2" xfId="20209" xr:uid="{00000000-0005-0000-0000-000040B70000}"/>
    <cellStyle name="计算 3 2 3 2 2 3" xfId="26820" xr:uid="{00000000-0005-0000-0000-000041B70000}"/>
    <cellStyle name="计算 3 2 3 2 3" xfId="10916" xr:uid="{00000000-0005-0000-0000-000042B70000}"/>
    <cellStyle name="计算 3 2 3 2 4" xfId="9018" xr:uid="{00000000-0005-0000-0000-000043B70000}"/>
    <cellStyle name="计算 3 2 3 2 5" xfId="37568" xr:uid="{00000000-0005-0000-0000-000044B70000}"/>
    <cellStyle name="计算 3 2 3 2 6" xfId="44512" xr:uid="{00000000-0005-0000-0000-000045B70000}"/>
    <cellStyle name="计算 3 2 3 2 7" xfId="50297" xr:uid="{00000000-0005-0000-0000-000046B70000}"/>
    <cellStyle name="计算 3 2 3 3" xfId="12062" xr:uid="{00000000-0005-0000-0000-000047B70000}"/>
    <cellStyle name="计算 3 2 3 3 2" xfId="19521" xr:uid="{00000000-0005-0000-0000-000048B70000}"/>
    <cellStyle name="计算 3 2 3 3 3" xfId="26144" xr:uid="{00000000-0005-0000-0000-000049B70000}"/>
    <cellStyle name="计算 3 2 3 4" xfId="9958" xr:uid="{00000000-0005-0000-0000-00004AB70000}"/>
    <cellStyle name="计算 3 2 3 5" xfId="14026" xr:uid="{00000000-0005-0000-0000-00004BB70000}"/>
    <cellStyle name="计算 3 2 3 6" xfId="33827" xr:uid="{00000000-0005-0000-0000-00004CB70000}"/>
    <cellStyle name="计算 3 2 3 7" xfId="40961" xr:uid="{00000000-0005-0000-0000-00004DB70000}"/>
    <cellStyle name="计算 3 2 3 8" xfId="52855" xr:uid="{00000000-0005-0000-0000-00004EB70000}"/>
    <cellStyle name="计算 3 2 30" xfId="5651" xr:uid="{00000000-0005-0000-0000-00004FB70000}"/>
    <cellStyle name="计算 3 2 30 2" xfId="15506" xr:uid="{00000000-0005-0000-0000-000050B70000}"/>
    <cellStyle name="计算 3 2 30 3" xfId="22538" xr:uid="{00000000-0005-0000-0000-000051B70000}"/>
    <cellStyle name="计算 3 2 30 4" xfId="28999" xr:uid="{00000000-0005-0000-0000-000052B70000}"/>
    <cellStyle name="计算 3 2 31" xfId="6161" xr:uid="{00000000-0005-0000-0000-000053B70000}"/>
    <cellStyle name="计算 3 2 31 2" xfId="16009" xr:uid="{00000000-0005-0000-0000-000054B70000}"/>
    <cellStyle name="计算 3 2 31 3" xfId="23025" xr:uid="{00000000-0005-0000-0000-000055B70000}"/>
    <cellStyle name="计算 3 2 31 4" xfId="29483" xr:uid="{00000000-0005-0000-0000-000056B70000}"/>
    <cellStyle name="计算 3 2 32" xfId="7952" xr:uid="{00000000-0005-0000-0000-000057B70000}"/>
    <cellStyle name="计算 3 2 32 2" xfId="17736" xr:uid="{00000000-0005-0000-0000-000058B70000}"/>
    <cellStyle name="计算 3 2 32 3" xfId="24685" xr:uid="{00000000-0005-0000-0000-000059B70000}"/>
    <cellStyle name="计算 3 2 32 4" xfId="31106" xr:uid="{00000000-0005-0000-0000-00005AB70000}"/>
    <cellStyle name="计算 3 2 33" xfId="8006" xr:uid="{00000000-0005-0000-0000-00005BB70000}"/>
    <cellStyle name="计算 3 2 33 2" xfId="17790" xr:uid="{00000000-0005-0000-0000-00005CB70000}"/>
    <cellStyle name="计算 3 2 33 3" xfId="24739" xr:uid="{00000000-0005-0000-0000-00005DB70000}"/>
    <cellStyle name="计算 3 2 33 4" xfId="31160" xr:uid="{00000000-0005-0000-0000-00005EB70000}"/>
    <cellStyle name="计算 3 2 34" xfId="7987" xr:uid="{00000000-0005-0000-0000-00005FB70000}"/>
    <cellStyle name="计算 3 2 34 2" xfId="17771" xr:uid="{00000000-0005-0000-0000-000060B70000}"/>
    <cellStyle name="计算 3 2 34 3" xfId="24720" xr:uid="{00000000-0005-0000-0000-000061B70000}"/>
    <cellStyle name="计算 3 2 34 4" xfId="31141" xr:uid="{00000000-0005-0000-0000-000062B70000}"/>
    <cellStyle name="计算 3 2 35" xfId="8184" xr:uid="{00000000-0005-0000-0000-000063B70000}"/>
    <cellStyle name="计算 3 2 35 2" xfId="17968" xr:uid="{00000000-0005-0000-0000-000064B70000}"/>
    <cellStyle name="计算 3 2 35 3" xfId="24912" xr:uid="{00000000-0005-0000-0000-000065B70000}"/>
    <cellStyle name="计算 3 2 35 4" xfId="31331" xr:uid="{00000000-0005-0000-0000-000066B70000}"/>
    <cellStyle name="计算 3 2 36" xfId="8658" xr:uid="{00000000-0005-0000-0000-000067B70000}"/>
    <cellStyle name="计算 3 2 36 2" xfId="18442" xr:uid="{00000000-0005-0000-0000-000068B70000}"/>
    <cellStyle name="计算 3 2 36 3" xfId="25377" xr:uid="{00000000-0005-0000-0000-000069B70000}"/>
    <cellStyle name="计算 3 2 36 4" xfId="31790" xr:uid="{00000000-0005-0000-0000-00006AB70000}"/>
    <cellStyle name="计算 3 2 37" xfId="8130" xr:uid="{00000000-0005-0000-0000-00006BB70000}"/>
    <cellStyle name="计算 3 2 37 2" xfId="17914" xr:uid="{00000000-0005-0000-0000-00006CB70000}"/>
    <cellStyle name="计算 3 2 37 3" xfId="24859" xr:uid="{00000000-0005-0000-0000-00006DB70000}"/>
    <cellStyle name="计算 3 2 37 4" xfId="31279" xr:uid="{00000000-0005-0000-0000-00006EB70000}"/>
    <cellStyle name="计算 3 2 38" xfId="7858" xr:uid="{00000000-0005-0000-0000-00006FB70000}"/>
    <cellStyle name="计算 3 2 38 2" xfId="17642" xr:uid="{00000000-0005-0000-0000-000070B70000}"/>
    <cellStyle name="计算 3 2 38 3" xfId="24596" xr:uid="{00000000-0005-0000-0000-000071B70000}"/>
    <cellStyle name="计算 3 2 38 4" xfId="31019" xr:uid="{00000000-0005-0000-0000-000072B70000}"/>
    <cellStyle name="计算 3 2 39" xfId="11740" xr:uid="{00000000-0005-0000-0000-000073B70000}"/>
    <cellStyle name="计算 3 2 39 2" xfId="19199" xr:uid="{00000000-0005-0000-0000-000074B70000}"/>
    <cellStyle name="计算 3 2 39 3" xfId="25831" xr:uid="{00000000-0005-0000-0000-000075B70000}"/>
    <cellStyle name="计算 3 2 4" xfId="1177" xr:uid="{00000000-0005-0000-0000-000076B70000}"/>
    <cellStyle name="计算 3 2 4 2" xfId="10131" xr:uid="{00000000-0005-0000-0000-000077B70000}"/>
    <cellStyle name="计算 3 2 4 2 2" xfId="13134" xr:uid="{00000000-0005-0000-0000-000078B70000}"/>
    <cellStyle name="计算 3 2 4 2 3" xfId="37765" xr:uid="{00000000-0005-0000-0000-000079B70000}"/>
    <cellStyle name="计算 3 2 4 2 4" xfId="44707" xr:uid="{00000000-0005-0000-0000-00007AB70000}"/>
    <cellStyle name="计算 3 2 4 2 5" xfId="48429" xr:uid="{00000000-0005-0000-0000-00007BB70000}"/>
    <cellStyle name="计算 3 2 4 3" xfId="10806" xr:uid="{00000000-0005-0000-0000-00007CB70000}"/>
    <cellStyle name="计算 3 2 4 3 2" xfId="9705" xr:uid="{00000000-0005-0000-0000-00007DB70000}"/>
    <cellStyle name="计算 3 2 4 4" xfId="11956" xr:uid="{00000000-0005-0000-0000-00007EB70000}"/>
    <cellStyle name="计算 3 2 4 4 2" xfId="19415" xr:uid="{00000000-0005-0000-0000-00007FB70000}"/>
    <cellStyle name="计算 3 2 4 4 3" xfId="26042" xr:uid="{00000000-0005-0000-0000-000080B70000}"/>
    <cellStyle name="计算 3 2 4 5" xfId="9845" xr:uid="{00000000-0005-0000-0000-000081B70000}"/>
    <cellStyle name="计算 3 2 4 6" xfId="11233" xr:uid="{00000000-0005-0000-0000-000082B70000}"/>
    <cellStyle name="计算 3 2 4 7" xfId="34023" xr:uid="{00000000-0005-0000-0000-000083B70000}"/>
    <cellStyle name="计算 3 2 4 8" xfId="41156" xr:uid="{00000000-0005-0000-0000-000084B70000}"/>
    <cellStyle name="计算 3 2 4 9" xfId="54306" xr:uid="{00000000-0005-0000-0000-000085B70000}"/>
    <cellStyle name="计算 3 2 40" xfId="9556" xr:uid="{00000000-0005-0000-0000-000086B70000}"/>
    <cellStyle name="计算 3 2 41" xfId="14029" xr:uid="{00000000-0005-0000-0000-000087B70000}"/>
    <cellStyle name="计算 3 2 42" xfId="52226" xr:uid="{00000000-0005-0000-0000-000088B70000}"/>
    <cellStyle name="计算 3 2 5" xfId="1574" xr:uid="{00000000-0005-0000-0000-000089B70000}"/>
    <cellStyle name="计算 3 2 5 2" xfId="12229" xr:uid="{00000000-0005-0000-0000-00008AB70000}"/>
    <cellStyle name="计算 3 2 5 2 2" xfId="19688" xr:uid="{00000000-0005-0000-0000-00008BB70000}"/>
    <cellStyle name="计算 3 2 5 2 3" xfId="26311" xr:uid="{00000000-0005-0000-0000-00008CB70000}"/>
    <cellStyle name="计算 3 2 5 2 4" xfId="37362" xr:uid="{00000000-0005-0000-0000-00008DB70000}"/>
    <cellStyle name="计算 3 2 5 2 5" xfId="44308" xr:uid="{00000000-0005-0000-0000-00008EB70000}"/>
    <cellStyle name="计算 3 2 5 2 6" xfId="53416" xr:uid="{00000000-0005-0000-0000-00008FB70000}"/>
    <cellStyle name="计算 3 2 5 3" xfId="11126" xr:uid="{00000000-0005-0000-0000-000090B70000}"/>
    <cellStyle name="计算 3 2 5 4" xfId="18776" xr:uid="{00000000-0005-0000-0000-000091B70000}"/>
    <cellStyle name="计算 3 2 5 5" xfId="33616" xr:uid="{00000000-0005-0000-0000-000092B70000}"/>
    <cellStyle name="计算 3 2 5 6" xfId="40752" xr:uid="{00000000-0005-0000-0000-000093B70000}"/>
    <cellStyle name="计算 3 2 5 7" xfId="51657" xr:uid="{00000000-0005-0000-0000-000094B70000}"/>
    <cellStyle name="计算 3 2 6" xfId="2001" xr:uid="{00000000-0005-0000-0000-000095B70000}"/>
    <cellStyle name="计算 3 2 6 2" xfId="12349" xr:uid="{00000000-0005-0000-0000-000096B70000}"/>
    <cellStyle name="计算 3 2 6 2 2" xfId="19808" xr:uid="{00000000-0005-0000-0000-000097B70000}"/>
    <cellStyle name="计算 3 2 6 2 3" xfId="26431" xr:uid="{00000000-0005-0000-0000-000098B70000}"/>
    <cellStyle name="计算 3 2 6 2 4" xfId="37443" xr:uid="{00000000-0005-0000-0000-000099B70000}"/>
    <cellStyle name="计算 3 2 6 2 5" xfId="44388" xr:uid="{00000000-0005-0000-0000-00009AB70000}"/>
    <cellStyle name="计算 3 2 6 2 6" xfId="53149" xr:uid="{00000000-0005-0000-0000-00009BB70000}"/>
    <cellStyle name="计算 3 2 6 3" xfId="11423" xr:uid="{00000000-0005-0000-0000-00009CB70000}"/>
    <cellStyle name="计算 3 2 6 4" xfId="18953" xr:uid="{00000000-0005-0000-0000-00009DB70000}"/>
    <cellStyle name="计算 3 2 6 5" xfId="33701" xr:uid="{00000000-0005-0000-0000-00009EB70000}"/>
    <cellStyle name="计算 3 2 6 6" xfId="40836" xr:uid="{00000000-0005-0000-0000-00009FB70000}"/>
    <cellStyle name="计算 3 2 6 7" xfId="51825" xr:uid="{00000000-0005-0000-0000-0000A0B70000}"/>
    <cellStyle name="计算 3 2 7" xfId="2211" xr:uid="{00000000-0005-0000-0000-0000A1B70000}"/>
    <cellStyle name="计算 3 2 7 2" xfId="12475" xr:uid="{00000000-0005-0000-0000-0000A2B70000}"/>
    <cellStyle name="计算 3 2 7 2 2" xfId="19930" xr:uid="{00000000-0005-0000-0000-0000A3B70000}"/>
    <cellStyle name="计算 3 2 7 2 3" xfId="26551" xr:uid="{00000000-0005-0000-0000-0000A4B70000}"/>
    <cellStyle name="计算 3 2 7 2 4" xfId="37893" xr:uid="{00000000-0005-0000-0000-0000A5B70000}"/>
    <cellStyle name="计算 3 2 7 2 5" xfId="44833" xr:uid="{00000000-0005-0000-0000-0000A6B70000}"/>
    <cellStyle name="计算 3 2 7 2 6" xfId="49178" xr:uid="{00000000-0005-0000-0000-0000A7B70000}"/>
    <cellStyle name="计算 3 2 7 3" xfId="10560" xr:uid="{00000000-0005-0000-0000-0000A8B70000}"/>
    <cellStyle name="计算 3 2 7 4" xfId="14044" xr:uid="{00000000-0005-0000-0000-0000A9B70000}"/>
    <cellStyle name="计算 3 2 7 5" xfId="9138" xr:uid="{00000000-0005-0000-0000-0000AAB70000}"/>
    <cellStyle name="计算 3 2 7 6" xfId="34150" xr:uid="{00000000-0005-0000-0000-0000ABB70000}"/>
    <cellStyle name="计算 3 2 7 7" xfId="41282" xr:uid="{00000000-0005-0000-0000-0000ACB70000}"/>
    <cellStyle name="计算 3 2 7 8" xfId="53601" xr:uid="{00000000-0005-0000-0000-0000ADB70000}"/>
    <cellStyle name="计算 3 2 8" xfId="2363" xr:uid="{00000000-0005-0000-0000-0000AEB70000}"/>
    <cellStyle name="计算 3 2 8 2" xfId="12616" xr:uid="{00000000-0005-0000-0000-0000AFB70000}"/>
    <cellStyle name="计算 3 2 8 2 2" xfId="38083" xr:uid="{00000000-0005-0000-0000-0000B0B70000}"/>
    <cellStyle name="计算 3 2 8 2 3" xfId="45009" xr:uid="{00000000-0005-0000-0000-0000B1B70000}"/>
    <cellStyle name="计算 3 2 8 2 4" xfId="48054" xr:uid="{00000000-0005-0000-0000-0000B2B70000}"/>
    <cellStyle name="计算 3 2 8 3" xfId="20053" xr:uid="{00000000-0005-0000-0000-0000B3B70000}"/>
    <cellStyle name="计算 3 2 8 4" xfId="26671" xr:uid="{00000000-0005-0000-0000-0000B4B70000}"/>
    <cellStyle name="计算 3 2 8 5" xfId="34418" xr:uid="{00000000-0005-0000-0000-0000B5B70000}"/>
    <cellStyle name="计算 3 2 8 6" xfId="41463" xr:uid="{00000000-0005-0000-0000-0000B6B70000}"/>
    <cellStyle name="计算 3 2 8 7" xfId="51654" xr:uid="{00000000-0005-0000-0000-0000B7B70000}"/>
    <cellStyle name="计算 3 2 9" xfId="2533" xr:uid="{00000000-0005-0000-0000-0000B8B70000}"/>
    <cellStyle name="计算 3 2 9 2" xfId="12772" xr:uid="{00000000-0005-0000-0000-0000B9B70000}"/>
    <cellStyle name="计算 3 2 9 2 2" xfId="37692" xr:uid="{00000000-0005-0000-0000-0000BAB70000}"/>
    <cellStyle name="计算 3 2 9 2 3" xfId="44636" xr:uid="{00000000-0005-0000-0000-0000BBB70000}"/>
    <cellStyle name="计算 3 2 9 2 4" xfId="54219" xr:uid="{00000000-0005-0000-0000-0000BCB70000}"/>
    <cellStyle name="计算 3 2 9 3" xfId="20179" xr:uid="{00000000-0005-0000-0000-0000BDB70000}"/>
    <cellStyle name="计算 3 2 9 4" xfId="26792" xr:uid="{00000000-0005-0000-0000-0000BEB70000}"/>
    <cellStyle name="计算 3 2 9 5" xfId="33951" xr:uid="{00000000-0005-0000-0000-0000BFB70000}"/>
    <cellStyle name="计算 3 2 9 6" xfId="41085" xr:uid="{00000000-0005-0000-0000-0000C0B70000}"/>
    <cellStyle name="计算 3 2 9 7" xfId="50305" xr:uid="{00000000-0005-0000-0000-0000C1B70000}"/>
    <cellStyle name="计算 3 20" xfId="5102" xr:uid="{00000000-0005-0000-0000-0000C2B70000}"/>
    <cellStyle name="计算 3 20 2" xfId="14959" xr:uid="{00000000-0005-0000-0000-0000C3B70000}"/>
    <cellStyle name="计算 3 20 2 2" xfId="40035" xr:uid="{00000000-0005-0000-0000-0000C4B70000}"/>
    <cellStyle name="计算 3 20 2 3" xfId="46953" xr:uid="{00000000-0005-0000-0000-0000C5B70000}"/>
    <cellStyle name="计算 3 20 2 4" xfId="48982" xr:uid="{00000000-0005-0000-0000-0000C6B70000}"/>
    <cellStyle name="计算 3 20 3" xfId="22004" xr:uid="{00000000-0005-0000-0000-0000C7B70000}"/>
    <cellStyle name="计算 3 20 4" xfId="28467" xr:uid="{00000000-0005-0000-0000-0000C8B70000}"/>
    <cellStyle name="计算 3 20 5" xfId="36450" xr:uid="{00000000-0005-0000-0000-0000C9B70000}"/>
    <cellStyle name="计算 3 20 6" xfId="43407" xr:uid="{00000000-0005-0000-0000-0000CAB70000}"/>
    <cellStyle name="计算 3 20 7" xfId="50422" xr:uid="{00000000-0005-0000-0000-0000CBB70000}"/>
    <cellStyle name="计算 3 21" xfId="4770" xr:uid="{00000000-0005-0000-0000-0000CCB70000}"/>
    <cellStyle name="计算 3 21 2" xfId="14632" xr:uid="{00000000-0005-0000-0000-0000CDB70000}"/>
    <cellStyle name="计算 3 21 2 2" xfId="40195" xr:uid="{00000000-0005-0000-0000-0000CEB70000}"/>
    <cellStyle name="计算 3 21 2 3" xfId="47113" xr:uid="{00000000-0005-0000-0000-0000CFB70000}"/>
    <cellStyle name="计算 3 21 2 4" xfId="50489" xr:uid="{00000000-0005-0000-0000-0000D0B70000}"/>
    <cellStyle name="计算 3 21 3" xfId="21681" xr:uid="{00000000-0005-0000-0000-0000D1B70000}"/>
    <cellStyle name="计算 3 21 4" xfId="28151" xr:uid="{00000000-0005-0000-0000-0000D2B70000}"/>
    <cellStyle name="计算 3 21 5" xfId="36610" xr:uid="{00000000-0005-0000-0000-0000D3B70000}"/>
    <cellStyle name="计算 3 21 6" xfId="43567" xr:uid="{00000000-0005-0000-0000-0000D4B70000}"/>
    <cellStyle name="计算 3 21 7" xfId="50951" xr:uid="{00000000-0005-0000-0000-0000D5B70000}"/>
    <cellStyle name="计算 3 22" xfId="5398" xr:uid="{00000000-0005-0000-0000-0000D6B70000}"/>
    <cellStyle name="计算 3 22 2" xfId="15255" xr:uid="{00000000-0005-0000-0000-0000D7B70000}"/>
    <cellStyle name="计算 3 22 2 2" xfId="40190" xr:uid="{00000000-0005-0000-0000-0000D8B70000}"/>
    <cellStyle name="计算 3 22 2 3" xfId="47108" xr:uid="{00000000-0005-0000-0000-0000D9B70000}"/>
    <cellStyle name="计算 3 22 2 4" xfId="50473" xr:uid="{00000000-0005-0000-0000-0000DAB70000}"/>
    <cellStyle name="计算 3 22 3" xfId="22296" xr:uid="{00000000-0005-0000-0000-0000DBB70000}"/>
    <cellStyle name="计算 3 22 4" xfId="28758" xr:uid="{00000000-0005-0000-0000-0000DCB70000}"/>
    <cellStyle name="计算 3 22 5" xfId="36605" xr:uid="{00000000-0005-0000-0000-0000DDB70000}"/>
    <cellStyle name="计算 3 22 6" xfId="43562" xr:uid="{00000000-0005-0000-0000-0000DEB70000}"/>
    <cellStyle name="计算 3 22 7" xfId="52866" xr:uid="{00000000-0005-0000-0000-0000DFB70000}"/>
    <cellStyle name="计算 3 23" xfId="5791" xr:uid="{00000000-0005-0000-0000-0000E0B70000}"/>
    <cellStyle name="计算 3 23 2" xfId="15645" xr:uid="{00000000-0005-0000-0000-0000E1B70000}"/>
    <cellStyle name="计算 3 23 2 2" xfId="39592" xr:uid="{00000000-0005-0000-0000-0000E2B70000}"/>
    <cellStyle name="计算 3 23 2 3" xfId="46510" xr:uid="{00000000-0005-0000-0000-0000E3B70000}"/>
    <cellStyle name="计算 3 23 2 4" xfId="47785" xr:uid="{00000000-0005-0000-0000-0000E4B70000}"/>
    <cellStyle name="计算 3 23 3" xfId="22673" xr:uid="{00000000-0005-0000-0000-0000E5B70000}"/>
    <cellStyle name="计算 3 23 4" xfId="29134" xr:uid="{00000000-0005-0000-0000-0000E6B70000}"/>
    <cellStyle name="计算 3 23 5" xfId="35965" xr:uid="{00000000-0005-0000-0000-0000E7B70000}"/>
    <cellStyle name="计算 3 23 6" xfId="42964" xr:uid="{00000000-0005-0000-0000-0000E8B70000}"/>
    <cellStyle name="计算 3 23 7" xfId="52274" xr:uid="{00000000-0005-0000-0000-0000E9B70000}"/>
    <cellStyle name="计算 3 24" xfId="5572" xr:uid="{00000000-0005-0000-0000-0000EAB70000}"/>
    <cellStyle name="计算 3 24 2" xfId="15428" xr:uid="{00000000-0005-0000-0000-0000EBB70000}"/>
    <cellStyle name="计算 3 24 2 2" xfId="40420" xr:uid="{00000000-0005-0000-0000-0000ECB70000}"/>
    <cellStyle name="计算 3 24 2 3" xfId="47338" xr:uid="{00000000-0005-0000-0000-0000EDB70000}"/>
    <cellStyle name="计算 3 24 2 4" xfId="48002" xr:uid="{00000000-0005-0000-0000-0000EEB70000}"/>
    <cellStyle name="计算 3 24 3" xfId="22463" xr:uid="{00000000-0005-0000-0000-0000EFB70000}"/>
    <cellStyle name="计算 3 24 4" xfId="28925" xr:uid="{00000000-0005-0000-0000-0000F0B70000}"/>
    <cellStyle name="计算 3 24 5" xfId="36836" xr:uid="{00000000-0005-0000-0000-0000F1B70000}"/>
    <cellStyle name="计算 3 24 6" xfId="43792" xr:uid="{00000000-0005-0000-0000-0000F2B70000}"/>
    <cellStyle name="计算 3 24 7" xfId="52426" xr:uid="{00000000-0005-0000-0000-0000F3B70000}"/>
    <cellStyle name="计算 3 25" xfId="6360" xr:uid="{00000000-0005-0000-0000-0000F4B70000}"/>
    <cellStyle name="计算 3 25 2" xfId="16205" xr:uid="{00000000-0005-0000-0000-0000F5B70000}"/>
    <cellStyle name="计算 3 25 3" xfId="23212" xr:uid="{00000000-0005-0000-0000-0000F6B70000}"/>
    <cellStyle name="计算 3 25 4" xfId="29666" xr:uid="{00000000-0005-0000-0000-0000F7B70000}"/>
    <cellStyle name="计算 3 25 5" xfId="32307" xr:uid="{00000000-0005-0000-0000-0000F8B70000}"/>
    <cellStyle name="计算 3 25 6" xfId="32065" xr:uid="{00000000-0005-0000-0000-0000F9B70000}"/>
    <cellStyle name="计算 3 25 7" xfId="49875" xr:uid="{00000000-0005-0000-0000-0000FAB70000}"/>
    <cellStyle name="计算 3 26" xfId="6393" xr:uid="{00000000-0005-0000-0000-0000FBB70000}"/>
    <cellStyle name="计算 3 26 2" xfId="16238" xr:uid="{00000000-0005-0000-0000-0000FCB70000}"/>
    <cellStyle name="计算 3 26 3" xfId="23245" xr:uid="{00000000-0005-0000-0000-0000FDB70000}"/>
    <cellStyle name="计算 3 26 4" xfId="29697" xr:uid="{00000000-0005-0000-0000-0000FEB70000}"/>
    <cellStyle name="计算 3 26 5" xfId="37090" xr:uid="{00000000-0005-0000-0000-0000FFB70000}"/>
    <cellStyle name="计算 3 26 6" xfId="44036" xr:uid="{00000000-0005-0000-0000-000000B80000}"/>
    <cellStyle name="计算 3 26 7" xfId="51689" xr:uid="{00000000-0005-0000-0000-000001B80000}"/>
    <cellStyle name="计算 3 27" xfId="7094" xr:uid="{00000000-0005-0000-0000-000002B80000}"/>
    <cellStyle name="计算 3 27 2" xfId="16884" xr:uid="{00000000-0005-0000-0000-000003B80000}"/>
    <cellStyle name="计算 3 27 3" xfId="23848" xr:uid="{00000000-0005-0000-0000-000004B80000}"/>
    <cellStyle name="计算 3 27 4" xfId="30283" xr:uid="{00000000-0005-0000-0000-000005B80000}"/>
    <cellStyle name="计算 3 28" xfId="5906" xr:uid="{00000000-0005-0000-0000-000006B80000}"/>
    <cellStyle name="计算 3 28 2" xfId="15759" xr:uid="{00000000-0005-0000-0000-000007B80000}"/>
    <cellStyle name="计算 3 28 3" xfId="22784" xr:uid="{00000000-0005-0000-0000-000008B80000}"/>
    <cellStyle name="计算 3 28 4" xfId="29245" xr:uid="{00000000-0005-0000-0000-000009B80000}"/>
    <cellStyle name="计算 3 29" xfId="5681" xr:uid="{00000000-0005-0000-0000-00000AB80000}"/>
    <cellStyle name="计算 3 29 2" xfId="15536" xr:uid="{00000000-0005-0000-0000-00000BB80000}"/>
    <cellStyle name="计算 3 29 3" xfId="22566" xr:uid="{00000000-0005-0000-0000-00000CB80000}"/>
    <cellStyle name="计算 3 29 4" xfId="29027" xr:uid="{00000000-0005-0000-0000-00000DB80000}"/>
    <cellStyle name="计算 3 3" xfId="708" xr:uid="{00000000-0005-0000-0000-00000EB80000}"/>
    <cellStyle name="计算 3 3 10" xfId="4251" xr:uid="{00000000-0005-0000-0000-00000FB80000}"/>
    <cellStyle name="计算 3 3 10 2" xfId="14114" xr:uid="{00000000-0005-0000-0000-000010B80000}"/>
    <cellStyle name="计算 3 3 10 2 2" xfId="38485" xr:uid="{00000000-0005-0000-0000-000011B80000}"/>
    <cellStyle name="计算 3 3 10 2 3" xfId="45403" xr:uid="{00000000-0005-0000-0000-000012B80000}"/>
    <cellStyle name="计算 3 3 10 2 4" xfId="48316" xr:uid="{00000000-0005-0000-0000-000013B80000}"/>
    <cellStyle name="计算 3 3 10 3" xfId="21176" xr:uid="{00000000-0005-0000-0000-000014B80000}"/>
    <cellStyle name="计算 3 3 10 4" xfId="27650" xr:uid="{00000000-0005-0000-0000-000015B80000}"/>
    <cellStyle name="计算 3 3 10 5" xfId="34819" xr:uid="{00000000-0005-0000-0000-000016B80000}"/>
    <cellStyle name="计算 3 3 10 6" xfId="41857" xr:uid="{00000000-0005-0000-0000-000017B80000}"/>
    <cellStyle name="计算 3 3 10 7" xfId="52540" xr:uid="{00000000-0005-0000-0000-000018B80000}"/>
    <cellStyle name="计算 3 3 11" xfId="4236" xr:uid="{00000000-0005-0000-0000-000019B80000}"/>
    <cellStyle name="计算 3 3 11 2" xfId="14099" xr:uid="{00000000-0005-0000-0000-00001AB80000}"/>
    <cellStyle name="计算 3 3 11 2 2" xfId="38645" xr:uid="{00000000-0005-0000-0000-00001BB80000}"/>
    <cellStyle name="计算 3 3 11 2 3" xfId="45563" xr:uid="{00000000-0005-0000-0000-00001CB80000}"/>
    <cellStyle name="计算 3 3 11 2 4" xfId="50201" xr:uid="{00000000-0005-0000-0000-00001DB80000}"/>
    <cellStyle name="计算 3 3 11 3" xfId="21161" xr:uid="{00000000-0005-0000-0000-00001EB80000}"/>
    <cellStyle name="计算 3 3 11 4" xfId="27636" xr:uid="{00000000-0005-0000-0000-00001FB80000}"/>
    <cellStyle name="计算 3 3 11 5" xfId="34979" xr:uid="{00000000-0005-0000-0000-000020B80000}"/>
    <cellStyle name="计算 3 3 11 6" xfId="42017" xr:uid="{00000000-0005-0000-0000-000021B80000}"/>
    <cellStyle name="计算 3 3 11 7" xfId="53950" xr:uid="{00000000-0005-0000-0000-000022B80000}"/>
    <cellStyle name="计算 3 3 12" xfId="4858" xr:uid="{00000000-0005-0000-0000-000023B80000}"/>
    <cellStyle name="计算 3 3 12 2" xfId="14720" xr:uid="{00000000-0005-0000-0000-000024B80000}"/>
    <cellStyle name="计算 3 3 12 2 2" xfId="39058" xr:uid="{00000000-0005-0000-0000-000025B80000}"/>
    <cellStyle name="计算 3 3 12 2 3" xfId="45976" xr:uid="{00000000-0005-0000-0000-000026B80000}"/>
    <cellStyle name="计算 3 3 12 2 4" xfId="48665" xr:uid="{00000000-0005-0000-0000-000027B80000}"/>
    <cellStyle name="计算 3 3 12 3" xfId="21769" xr:uid="{00000000-0005-0000-0000-000028B80000}"/>
    <cellStyle name="计算 3 3 12 4" xfId="28236" xr:uid="{00000000-0005-0000-0000-000029B80000}"/>
    <cellStyle name="计算 3 3 12 5" xfId="35395" xr:uid="{00000000-0005-0000-0000-00002AB80000}"/>
    <cellStyle name="计算 3 3 12 6" xfId="42430" xr:uid="{00000000-0005-0000-0000-00002BB80000}"/>
    <cellStyle name="计算 3 3 12 7" xfId="51255" xr:uid="{00000000-0005-0000-0000-00002CB80000}"/>
    <cellStyle name="计算 3 3 13" xfId="6676" xr:uid="{00000000-0005-0000-0000-00002DB80000}"/>
    <cellStyle name="计算 3 3 13 2" xfId="16519" xr:uid="{00000000-0005-0000-0000-00002EB80000}"/>
    <cellStyle name="计算 3 3 13 2 2" xfId="38874" xr:uid="{00000000-0005-0000-0000-00002FB80000}"/>
    <cellStyle name="计算 3 3 13 2 3" xfId="45792" xr:uid="{00000000-0005-0000-0000-000030B80000}"/>
    <cellStyle name="计算 3 3 13 2 4" xfId="47714" xr:uid="{00000000-0005-0000-0000-000031B80000}"/>
    <cellStyle name="计算 3 3 13 3" xfId="23523" xr:uid="{00000000-0005-0000-0000-000032B80000}"/>
    <cellStyle name="计算 3 3 13 4" xfId="29972" xr:uid="{00000000-0005-0000-0000-000033B80000}"/>
    <cellStyle name="计算 3 3 13 5" xfId="35210" xr:uid="{00000000-0005-0000-0000-000034B80000}"/>
    <cellStyle name="计算 3 3 13 6" xfId="42246" xr:uid="{00000000-0005-0000-0000-000035B80000}"/>
    <cellStyle name="计算 3 3 13 7" xfId="51422" xr:uid="{00000000-0005-0000-0000-000036B80000}"/>
    <cellStyle name="计算 3 3 14" xfId="6296" xr:uid="{00000000-0005-0000-0000-000037B80000}"/>
    <cellStyle name="计算 3 3 14 2" xfId="16141" xr:uid="{00000000-0005-0000-0000-000038B80000}"/>
    <cellStyle name="计算 3 3 14 2 2" xfId="39932" xr:uid="{00000000-0005-0000-0000-000039B80000}"/>
    <cellStyle name="计算 3 3 14 2 3" xfId="46850" xr:uid="{00000000-0005-0000-0000-00003AB80000}"/>
    <cellStyle name="计算 3 3 14 2 4" xfId="48701" xr:uid="{00000000-0005-0000-0000-00003BB80000}"/>
    <cellStyle name="计算 3 3 14 3" xfId="23150" xr:uid="{00000000-0005-0000-0000-00003CB80000}"/>
    <cellStyle name="计算 3 3 14 4" xfId="29604" xr:uid="{00000000-0005-0000-0000-00003DB80000}"/>
    <cellStyle name="计算 3 3 14 5" xfId="36320" xr:uid="{00000000-0005-0000-0000-00003EB80000}"/>
    <cellStyle name="计算 3 3 14 6" xfId="43304" xr:uid="{00000000-0005-0000-0000-00003FB80000}"/>
    <cellStyle name="计算 3 3 14 7" xfId="51698" xr:uid="{00000000-0005-0000-0000-000040B80000}"/>
    <cellStyle name="计算 3 3 15" xfId="6188" xr:uid="{00000000-0005-0000-0000-000041B80000}"/>
    <cellStyle name="计算 3 3 15 2" xfId="16036" xr:uid="{00000000-0005-0000-0000-000042B80000}"/>
    <cellStyle name="计算 3 3 15 2 2" xfId="39835" xr:uid="{00000000-0005-0000-0000-000043B80000}"/>
    <cellStyle name="计算 3 3 15 2 3" xfId="46753" xr:uid="{00000000-0005-0000-0000-000044B80000}"/>
    <cellStyle name="计算 3 3 15 2 4" xfId="49712" xr:uid="{00000000-0005-0000-0000-000045B80000}"/>
    <cellStyle name="计算 3 3 15 3" xfId="23050" xr:uid="{00000000-0005-0000-0000-000046B80000}"/>
    <cellStyle name="计算 3 3 15 4" xfId="29508" xr:uid="{00000000-0005-0000-0000-000047B80000}"/>
    <cellStyle name="计算 3 3 15 5" xfId="36220" xr:uid="{00000000-0005-0000-0000-000048B80000}"/>
    <cellStyle name="计算 3 3 15 6" xfId="43207" xr:uid="{00000000-0005-0000-0000-000049B80000}"/>
    <cellStyle name="计算 3 3 15 7" xfId="51101" xr:uid="{00000000-0005-0000-0000-00004AB80000}"/>
    <cellStyle name="计算 3 3 16" xfId="6020" xr:uid="{00000000-0005-0000-0000-00004BB80000}"/>
    <cellStyle name="计算 3 3 16 2" xfId="15870" xr:uid="{00000000-0005-0000-0000-00004CB80000}"/>
    <cellStyle name="计算 3 3 16 2 2" xfId="39304" xr:uid="{00000000-0005-0000-0000-00004DB80000}"/>
    <cellStyle name="计算 3 3 16 2 3" xfId="46222" xr:uid="{00000000-0005-0000-0000-00004EB80000}"/>
    <cellStyle name="计算 3 3 16 2 4" xfId="50123" xr:uid="{00000000-0005-0000-0000-00004FB80000}"/>
    <cellStyle name="计算 3 3 16 3" xfId="22892" xr:uid="{00000000-0005-0000-0000-000050B80000}"/>
    <cellStyle name="计算 3 3 16 4" xfId="29353" xr:uid="{00000000-0005-0000-0000-000051B80000}"/>
    <cellStyle name="计算 3 3 16 5" xfId="35668" xr:uid="{00000000-0005-0000-0000-000052B80000}"/>
    <cellStyle name="计算 3 3 16 6" xfId="42676" xr:uid="{00000000-0005-0000-0000-000053B80000}"/>
    <cellStyle name="计算 3 3 16 7" xfId="53521" xr:uid="{00000000-0005-0000-0000-000054B80000}"/>
    <cellStyle name="计算 3 3 17" xfId="5584" xr:uid="{00000000-0005-0000-0000-000055B80000}"/>
    <cellStyle name="计算 3 3 17 2" xfId="15439" xr:uid="{00000000-0005-0000-0000-000056B80000}"/>
    <cellStyle name="计算 3 3 17 2 2" xfId="39393" xr:uid="{00000000-0005-0000-0000-000057B80000}"/>
    <cellStyle name="计算 3 3 17 2 3" xfId="46311" xr:uid="{00000000-0005-0000-0000-000058B80000}"/>
    <cellStyle name="计算 3 3 17 2 4" xfId="49837" xr:uid="{00000000-0005-0000-0000-000059B80000}"/>
    <cellStyle name="计算 3 3 17 3" xfId="22474" xr:uid="{00000000-0005-0000-0000-00005AB80000}"/>
    <cellStyle name="计算 3 3 17 4" xfId="28935" xr:uid="{00000000-0005-0000-0000-00005BB80000}"/>
    <cellStyle name="计算 3 3 17 5" xfId="35759" xr:uid="{00000000-0005-0000-0000-00005CB80000}"/>
    <cellStyle name="计算 3 3 17 6" xfId="42765" xr:uid="{00000000-0005-0000-0000-00005DB80000}"/>
    <cellStyle name="计算 3 3 17 7" xfId="51914" xr:uid="{00000000-0005-0000-0000-00005EB80000}"/>
    <cellStyle name="计算 3 3 18" xfId="7044" xr:uid="{00000000-0005-0000-0000-00005FB80000}"/>
    <cellStyle name="计算 3 3 18 2" xfId="16834" xr:uid="{00000000-0005-0000-0000-000060B80000}"/>
    <cellStyle name="计算 3 3 18 2 2" xfId="39618" xr:uid="{00000000-0005-0000-0000-000061B80000}"/>
    <cellStyle name="计算 3 3 18 2 3" xfId="46536" xr:uid="{00000000-0005-0000-0000-000062B80000}"/>
    <cellStyle name="计算 3 3 18 2 4" xfId="51529" xr:uid="{00000000-0005-0000-0000-000063B80000}"/>
    <cellStyle name="计算 3 3 18 3" xfId="23800" xr:uid="{00000000-0005-0000-0000-000064B80000}"/>
    <cellStyle name="计算 3 3 18 4" xfId="30236" xr:uid="{00000000-0005-0000-0000-000065B80000}"/>
    <cellStyle name="计算 3 3 18 5" xfId="35991" xr:uid="{00000000-0005-0000-0000-000066B80000}"/>
    <cellStyle name="计算 3 3 18 6" xfId="42990" xr:uid="{00000000-0005-0000-0000-000067B80000}"/>
    <cellStyle name="计算 3 3 18 7" xfId="51397" xr:uid="{00000000-0005-0000-0000-000068B80000}"/>
    <cellStyle name="计算 3 3 19" xfId="7106" xr:uid="{00000000-0005-0000-0000-000069B80000}"/>
    <cellStyle name="计算 3 3 19 2" xfId="16896" xr:uid="{00000000-0005-0000-0000-00006AB80000}"/>
    <cellStyle name="计算 3 3 19 2 2" xfId="39952" xr:uid="{00000000-0005-0000-0000-00006BB80000}"/>
    <cellStyle name="计算 3 3 19 2 3" xfId="46870" xr:uid="{00000000-0005-0000-0000-00006CB80000}"/>
    <cellStyle name="计算 3 3 19 2 4" xfId="48643" xr:uid="{00000000-0005-0000-0000-00006DB80000}"/>
    <cellStyle name="计算 3 3 19 3" xfId="23860" xr:uid="{00000000-0005-0000-0000-00006EB80000}"/>
    <cellStyle name="计算 3 3 19 4" xfId="30295" xr:uid="{00000000-0005-0000-0000-00006FB80000}"/>
    <cellStyle name="计算 3 3 19 5" xfId="36341" xr:uid="{00000000-0005-0000-0000-000070B80000}"/>
    <cellStyle name="计算 3 3 19 6" xfId="43324" xr:uid="{00000000-0005-0000-0000-000071B80000}"/>
    <cellStyle name="计算 3 3 19 7" xfId="53032" xr:uid="{00000000-0005-0000-0000-000072B80000}"/>
    <cellStyle name="计算 3 3 2" xfId="2712" xr:uid="{00000000-0005-0000-0000-000073B80000}"/>
    <cellStyle name="计算 3 3 2 2" xfId="12941" xr:uid="{00000000-0005-0000-0000-000074B80000}"/>
    <cellStyle name="计算 3 3 2 2 2" xfId="20341" xr:uid="{00000000-0005-0000-0000-000075B80000}"/>
    <cellStyle name="计算 3 3 2 2 3" xfId="26948" xr:uid="{00000000-0005-0000-0000-000076B80000}"/>
    <cellStyle name="计算 3 3 2 2 4" xfId="38061" xr:uid="{00000000-0005-0000-0000-000077B80000}"/>
    <cellStyle name="计算 3 3 2 2 5" xfId="44988" xr:uid="{00000000-0005-0000-0000-000078B80000}"/>
    <cellStyle name="计算 3 3 2 2 6" xfId="49460" xr:uid="{00000000-0005-0000-0000-000079B80000}"/>
    <cellStyle name="计算 3 3 2 3" xfId="10527" xr:uid="{00000000-0005-0000-0000-00007AB80000}"/>
    <cellStyle name="计算 3 3 2 4" xfId="17002" xr:uid="{00000000-0005-0000-0000-00007BB80000}"/>
    <cellStyle name="计算 3 3 2 5" xfId="20502" xr:uid="{00000000-0005-0000-0000-00007CB80000}"/>
    <cellStyle name="计算 3 3 2 6" xfId="34396" xr:uid="{00000000-0005-0000-0000-00007DB80000}"/>
    <cellStyle name="计算 3 3 2 7" xfId="41442" xr:uid="{00000000-0005-0000-0000-00007EB80000}"/>
    <cellStyle name="计算 3 3 2 8" xfId="54354" xr:uid="{00000000-0005-0000-0000-00007FB80000}"/>
    <cellStyle name="计算 3 3 20" xfId="5938" xr:uid="{00000000-0005-0000-0000-000080B80000}"/>
    <cellStyle name="计算 3 3 20 2" xfId="15790" xr:uid="{00000000-0005-0000-0000-000081B80000}"/>
    <cellStyle name="计算 3 3 20 2 2" xfId="40299" xr:uid="{00000000-0005-0000-0000-000082B80000}"/>
    <cellStyle name="计算 3 3 20 2 3" xfId="47217" xr:uid="{00000000-0005-0000-0000-000083B80000}"/>
    <cellStyle name="计算 3 3 20 2 4" xfId="52218" xr:uid="{00000000-0005-0000-0000-000084B80000}"/>
    <cellStyle name="计算 3 3 20 3" xfId="22812" xr:uid="{00000000-0005-0000-0000-000085B80000}"/>
    <cellStyle name="计算 3 3 20 4" xfId="29273" xr:uid="{00000000-0005-0000-0000-000086B80000}"/>
    <cellStyle name="计算 3 3 20 5" xfId="36714" xr:uid="{00000000-0005-0000-0000-000087B80000}"/>
    <cellStyle name="计算 3 3 20 6" xfId="43671" xr:uid="{00000000-0005-0000-0000-000088B80000}"/>
    <cellStyle name="计算 3 3 20 7" xfId="51060" xr:uid="{00000000-0005-0000-0000-000089B80000}"/>
    <cellStyle name="计算 3 3 21" xfId="5498" xr:uid="{00000000-0005-0000-0000-00008AB80000}"/>
    <cellStyle name="计算 3 3 21 2" xfId="15354" xr:uid="{00000000-0005-0000-0000-00008BB80000}"/>
    <cellStyle name="计算 3 3 21 2 2" xfId="40513" xr:uid="{00000000-0005-0000-0000-00008CB80000}"/>
    <cellStyle name="计算 3 3 21 2 3" xfId="47431" xr:uid="{00000000-0005-0000-0000-00008DB80000}"/>
    <cellStyle name="计算 3 3 21 2 4" xfId="47562" xr:uid="{00000000-0005-0000-0000-00008EB80000}"/>
    <cellStyle name="计算 3 3 21 3" xfId="22390" xr:uid="{00000000-0005-0000-0000-00008FB80000}"/>
    <cellStyle name="计算 3 3 21 4" xfId="28852" xr:uid="{00000000-0005-0000-0000-000090B80000}"/>
    <cellStyle name="计算 3 3 21 5" xfId="36929" xr:uid="{00000000-0005-0000-0000-000091B80000}"/>
    <cellStyle name="计算 3 3 21 6" xfId="43885" xr:uid="{00000000-0005-0000-0000-000092B80000}"/>
    <cellStyle name="计算 3 3 21 7" xfId="50884" xr:uid="{00000000-0005-0000-0000-000093B80000}"/>
    <cellStyle name="计算 3 3 22" xfId="7458" xr:uid="{00000000-0005-0000-0000-000094B80000}"/>
    <cellStyle name="计算 3 3 22 2" xfId="17244" xr:uid="{00000000-0005-0000-0000-000095B80000}"/>
    <cellStyle name="计算 3 3 22 3" xfId="24206" xr:uid="{00000000-0005-0000-0000-000096B80000}"/>
    <cellStyle name="计算 3 3 22 4" xfId="30634" xr:uid="{00000000-0005-0000-0000-000097B80000}"/>
    <cellStyle name="计算 3 3 22 5" xfId="34280" xr:uid="{00000000-0005-0000-0000-000098B80000}"/>
    <cellStyle name="计算 3 3 22 6" xfId="41384" xr:uid="{00000000-0005-0000-0000-000099B80000}"/>
    <cellStyle name="计算 3 3 22 7" xfId="50434" xr:uid="{00000000-0005-0000-0000-00009AB80000}"/>
    <cellStyle name="计算 3 3 23" xfId="6524" xr:uid="{00000000-0005-0000-0000-00009BB80000}"/>
    <cellStyle name="计算 3 3 23 2" xfId="16367" xr:uid="{00000000-0005-0000-0000-00009CB80000}"/>
    <cellStyle name="计算 3 3 23 3" xfId="23374" xr:uid="{00000000-0005-0000-0000-00009DB80000}"/>
    <cellStyle name="计算 3 3 23 4" xfId="29824" xr:uid="{00000000-0005-0000-0000-00009EB80000}"/>
    <cellStyle name="计算 3 3 23 5" xfId="37183" xr:uid="{00000000-0005-0000-0000-00009FB80000}"/>
    <cellStyle name="计算 3 3 23 6" xfId="44129" xr:uid="{00000000-0005-0000-0000-0000A0B80000}"/>
    <cellStyle name="计算 3 3 23 7" xfId="51943" xr:uid="{00000000-0005-0000-0000-0000A1B80000}"/>
    <cellStyle name="计算 3 3 24" xfId="8507" xr:uid="{00000000-0005-0000-0000-0000A2B80000}"/>
    <cellStyle name="计算 3 3 24 2" xfId="18291" xr:uid="{00000000-0005-0000-0000-0000A3B80000}"/>
    <cellStyle name="计算 3 3 24 3" xfId="25227" xr:uid="{00000000-0005-0000-0000-0000A4B80000}"/>
    <cellStyle name="计算 3 3 24 4" xfId="31640" xr:uid="{00000000-0005-0000-0000-0000A5B80000}"/>
    <cellStyle name="计算 3 3 25" xfId="7719" xr:uid="{00000000-0005-0000-0000-0000A6B80000}"/>
    <cellStyle name="计算 3 3 25 2" xfId="17504" xr:uid="{00000000-0005-0000-0000-0000A7B80000}"/>
    <cellStyle name="计算 3 3 25 3" xfId="24461" xr:uid="{00000000-0005-0000-0000-0000A8B80000}"/>
    <cellStyle name="计算 3 3 25 4" xfId="30887" xr:uid="{00000000-0005-0000-0000-0000A9B80000}"/>
    <cellStyle name="计算 3 3 26" xfId="8382" xr:uid="{00000000-0005-0000-0000-0000AAB80000}"/>
    <cellStyle name="计算 3 3 26 2" xfId="18166" xr:uid="{00000000-0005-0000-0000-0000ABB80000}"/>
    <cellStyle name="计算 3 3 26 3" xfId="25105" xr:uid="{00000000-0005-0000-0000-0000ACB80000}"/>
    <cellStyle name="计算 3 3 26 4" xfId="31519" xr:uid="{00000000-0005-0000-0000-0000ADB80000}"/>
    <cellStyle name="计算 3 3 27" xfId="7832" xr:uid="{00000000-0005-0000-0000-0000AEB80000}"/>
    <cellStyle name="计算 3 3 27 2" xfId="17616" xr:uid="{00000000-0005-0000-0000-0000AFB80000}"/>
    <cellStyle name="计算 3 3 27 3" xfId="24570" xr:uid="{00000000-0005-0000-0000-0000B0B80000}"/>
    <cellStyle name="计算 3 3 27 4" xfId="30993" xr:uid="{00000000-0005-0000-0000-0000B1B80000}"/>
    <cellStyle name="计算 3 3 28" xfId="8582" xr:uid="{00000000-0005-0000-0000-0000B2B80000}"/>
    <cellStyle name="计算 3 3 28 2" xfId="18366" xr:uid="{00000000-0005-0000-0000-0000B3B80000}"/>
    <cellStyle name="计算 3 3 28 3" xfId="25301" xr:uid="{00000000-0005-0000-0000-0000B4B80000}"/>
    <cellStyle name="计算 3 3 28 4" xfId="31714" xr:uid="{00000000-0005-0000-0000-0000B5B80000}"/>
    <cellStyle name="计算 3 3 29" xfId="8494" xr:uid="{00000000-0005-0000-0000-0000B6B80000}"/>
    <cellStyle name="计算 3 3 29 2" xfId="18278" xr:uid="{00000000-0005-0000-0000-0000B7B80000}"/>
    <cellStyle name="计算 3 3 29 3" xfId="25215" xr:uid="{00000000-0005-0000-0000-0000B8B80000}"/>
    <cellStyle name="计算 3 3 29 4" xfId="31628" xr:uid="{00000000-0005-0000-0000-0000B9B80000}"/>
    <cellStyle name="计算 3 3 3" xfId="3849" xr:uid="{00000000-0005-0000-0000-0000BAB80000}"/>
    <cellStyle name="计算 3 3 3 2" xfId="13754" xr:uid="{00000000-0005-0000-0000-0000BBB80000}"/>
    <cellStyle name="计算 3 3 3 2 2" xfId="37678" xr:uid="{00000000-0005-0000-0000-0000BCB80000}"/>
    <cellStyle name="计算 3 3 3 2 3" xfId="44622" xr:uid="{00000000-0005-0000-0000-0000BDB80000}"/>
    <cellStyle name="计算 3 3 3 2 4" xfId="53132" xr:uid="{00000000-0005-0000-0000-0000BEB80000}"/>
    <cellStyle name="计算 3 3 3 3" xfId="20882" xr:uid="{00000000-0005-0000-0000-0000BFB80000}"/>
    <cellStyle name="计算 3 3 3 4" xfId="27378" xr:uid="{00000000-0005-0000-0000-0000C0B80000}"/>
    <cellStyle name="计算 3 3 3 5" xfId="33937" xr:uid="{00000000-0005-0000-0000-0000C1B80000}"/>
    <cellStyle name="计算 3 3 3 6" xfId="41071" xr:uid="{00000000-0005-0000-0000-0000C2B80000}"/>
    <cellStyle name="计算 3 3 3 7" xfId="50604" xr:uid="{00000000-0005-0000-0000-0000C3B80000}"/>
    <cellStyle name="计算 3 3 30" xfId="8373" xr:uid="{00000000-0005-0000-0000-0000C4B80000}"/>
    <cellStyle name="计算 3 3 30 2" xfId="18157" xr:uid="{00000000-0005-0000-0000-0000C5B80000}"/>
    <cellStyle name="计算 3 3 30 3" xfId="25096" xr:uid="{00000000-0005-0000-0000-0000C6B80000}"/>
    <cellStyle name="计算 3 3 30 4" xfId="31510" xr:uid="{00000000-0005-0000-0000-0000C7B80000}"/>
    <cellStyle name="计算 3 3 31" xfId="11727" xr:uid="{00000000-0005-0000-0000-0000C8B80000}"/>
    <cellStyle name="计算 3 3 31 2" xfId="19186" xr:uid="{00000000-0005-0000-0000-0000C9B80000}"/>
    <cellStyle name="计算 3 3 31 3" xfId="25818" xr:uid="{00000000-0005-0000-0000-0000CAB80000}"/>
    <cellStyle name="计算 3 3 32" xfId="9460" xr:uid="{00000000-0005-0000-0000-0000CBB80000}"/>
    <cellStyle name="计算 3 3 33" xfId="9479" xr:uid="{00000000-0005-0000-0000-0000CCB80000}"/>
    <cellStyle name="计算 3 3 34" xfId="50152" xr:uid="{00000000-0005-0000-0000-0000CDB80000}"/>
    <cellStyle name="计算 3 3 4" xfId="4062" xr:uid="{00000000-0005-0000-0000-0000CEB80000}"/>
    <cellStyle name="计算 3 3 4 2" xfId="13949" xr:uid="{00000000-0005-0000-0000-0000CFB80000}"/>
    <cellStyle name="计算 3 3 4 2 2" xfId="38199" xr:uid="{00000000-0005-0000-0000-0000D0B80000}"/>
    <cellStyle name="计算 3 3 4 2 3" xfId="45120" xr:uid="{00000000-0005-0000-0000-0000D1B80000}"/>
    <cellStyle name="计算 3 3 4 2 4" xfId="47893" xr:uid="{00000000-0005-0000-0000-0000D2B80000}"/>
    <cellStyle name="计算 3 3 4 3" xfId="21045" xr:uid="{00000000-0005-0000-0000-0000D3B80000}"/>
    <cellStyle name="计算 3 3 4 4" xfId="27538" xr:uid="{00000000-0005-0000-0000-0000D4B80000}"/>
    <cellStyle name="计算 3 3 4 5" xfId="34533" xr:uid="{00000000-0005-0000-0000-0000D5B80000}"/>
    <cellStyle name="计算 3 3 4 6" xfId="41574" xr:uid="{00000000-0005-0000-0000-0000D6B80000}"/>
    <cellStyle name="计算 3 3 4 7" xfId="50424" xr:uid="{00000000-0005-0000-0000-0000D7B80000}"/>
    <cellStyle name="计算 3 3 5" xfId="4171" xr:uid="{00000000-0005-0000-0000-0000D8B80000}"/>
    <cellStyle name="计算 3 3 5 2" xfId="14034" xr:uid="{00000000-0005-0000-0000-0000D9B80000}"/>
    <cellStyle name="计算 3 3 5 2 2" xfId="37659" xr:uid="{00000000-0005-0000-0000-0000DAB80000}"/>
    <cellStyle name="计算 3 3 5 2 3" xfId="44603" xr:uid="{00000000-0005-0000-0000-0000DBB80000}"/>
    <cellStyle name="计算 3 3 5 2 4" xfId="53360" xr:uid="{00000000-0005-0000-0000-0000DCB80000}"/>
    <cellStyle name="计算 3 3 5 3" xfId="21101" xr:uid="{00000000-0005-0000-0000-0000DDB80000}"/>
    <cellStyle name="计算 3 3 5 4" xfId="27578" xr:uid="{00000000-0005-0000-0000-0000DEB80000}"/>
    <cellStyle name="计算 3 3 5 5" xfId="33918" xr:uid="{00000000-0005-0000-0000-0000DFB80000}"/>
    <cellStyle name="计算 3 3 5 6" xfId="41052" xr:uid="{00000000-0005-0000-0000-0000E0B80000}"/>
    <cellStyle name="计算 3 3 5 7" xfId="52105" xr:uid="{00000000-0005-0000-0000-0000E1B80000}"/>
    <cellStyle name="计算 3 3 6" xfId="5041" xr:uid="{00000000-0005-0000-0000-0000E2B80000}"/>
    <cellStyle name="计算 3 3 6 2" xfId="14898" xr:uid="{00000000-0005-0000-0000-0000E3B80000}"/>
    <cellStyle name="计算 3 3 6 2 2" xfId="37993" xr:uid="{00000000-0005-0000-0000-0000E4B80000}"/>
    <cellStyle name="计算 3 3 6 2 3" xfId="44931" xr:uid="{00000000-0005-0000-0000-0000E5B80000}"/>
    <cellStyle name="计算 3 3 6 2 4" xfId="49439" xr:uid="{00000000-0005-0000-0000-0000E6B80000}"/>
    <cellStyle name="计算 3 3 6 3" xfId="21943" xr:uid="{00000000-0005-0000-0000-0000E7B80000}"/>
    <cellStyle name="计算 3 3 6 4" xfId="28406" xr:uid="{00000000-0005-0000-0000-0000E8B80000}"/>
    <cellStyle name="计算 3 3 6 5" xfId="34251" xr:uid="{00000000-0005-0000-0000-0000E9B80000}"/>
    <cellStyle name="计算 3 3 6 6" xfId="41381" xr:uid="{00000000-0005-0000-0000-0000EAB80000}"/>
    <cellStyle name="计算 3 3 6 7" xfId="49023" xr:uid="{00000000-0005-0000-0000-0000EBB80000}"/>
    <cellStyle name="计算 3 3 7" xfId="5173" xr:uid="{00000000-0005-0000-0000-0000ECB80000}"/>
    <cellStyle name="计算 3 3 7 2" xfId="15030" xr:uid="{00000000-0005-0000-0000-0000EDB80000}"/>
    <cellStyle name="计算 3 3 7 2 2" xfId="37810" xr:uid="{00000000-0005-0000-0000-0000EEB80000}"/>
    <cellStyle name="计算 3 3 7 2 3" xfId="44751" xr:uid="{00000000-0005-0000-0000-0000EFB80000}"/>
    <cellStyle name="计算 3 3 7 2 4" xfId="54569" xr:uid="{00000000-0005-0000-0000-0000F0B80000}"/>
    <cellStyle name="计算 3 3 7 3" xfId="22072" xr:uid="{00000000-0005-0000-0000-0000F1B80000}"/>
    <cellStyle name="计算 3 3 7 4" xfId="28535" xr:uid="{00000000-0005-0000-0000-0000F2B80000}"/>
    <cellStyle name="计算 3 3 7 5" xfId="34068" xr:uid="{00000000-0005-0000-0000-0000F3B80000}"/>
    <cellStyle name="计算 3 3 7 6" xfId="41200" xr:uid="{00000000-0005-0000-0000-0000F4B80000}"/>
    <cellStyle name="计算 3 3 7 7" xfId="50559" xr:uid="{00000000-0005-0000-0000-0000F5B80000}"/>
    <cellStyle name="计算 3 3 8" xfId="4847" xr:uid="{00000000-0005-0000-0000-0000F6B80000}"/>
    <cellStyle name="计算 3 3 8 2" xfId="14709" xr:uid="{00000000-0005-0000-0000-0000F7B80000}"/>
    <cellStyle name="计算 3 3 8 2 2" xfId="37304" xr:uid="{00000000-0005-0000-0000-0000F8B80000}"/>
    <cellStyle name="计算 3 3 8 2 3" xfId="44250" xr:uid="{00000000-0005-0000-0000-0000F9B80000}"/>
    <cellStyle name="计算 3 3 8 2 4" xfId="53703" xr:uid="{00000000-0005-0000-0000-0000FAB80000}"/>
    <cellStyle name="计算 3 3 8 3" xfId="21758" xr:uid="{00000000-0005-0000-0000-0000FBB80000}"/>
    <cellStyle name="计算 3 3 8 4" xfId="28225" xr:uid="{00000000-0005-0000-0000-0000FCB80000}"/>
    <cellStyle name="计算 3 3 8 5" xfId="33556" xr:uid="{00000000-0005-0000-0000-0000FDB80000}"/>
    <cellStyle name="计算 3 3 8 6" xfId="40692" xr:uid="{00000000-0005-0000-0000-0000FEB80000}"/>
    <cellStyle name="计算 3 3 8 7" xfId="47860" xr:uid="{00000000-0005-0000-0000-0000FFB80000}"/>
    <cellStyle name="计算 3 3 9" xfId="4540" xr:uid="{00000000-0005-0000-0000-000000B90000}"/>
    <cellStyle name="计算 3 3 9 2" xfId="14402" xr:uid="{00000000-0005-0000-0000-000001B90000}"/>
    <cellStyle name="计算 3 3 9 2 2" xfId="38408" xr:uid="{00000000-0005-0000-0000-000002B90000}"/>
    <cellStyle name="计算 3 3 9 2 3" xfId="45326" xr:uid="{00000000-0005-0000-0000-000003B90000}"/>
    <cellStyle name="计算 3 3 9 2 4" xfId="48847" xr:uid="{00000000-0005-0000-0000-000004B90000}"/>
    <cellStyle name="计算 3 3 9 3" xfId="21458" xr:uid="{00000000-0005-0000-0000-000005B90000}"/>
    <cellStyle name="计算 3 3 9 4" xfId="27929" xr:uid="{00000000-0005-0000-0000-000006B90000}"/>
    <cellStyle name="计算 3 3 9 5" xfId="34742" xr:uid="{00000000-0005-0000-0000-000007B90000}"/>
    <cellStyle name="计算 3 3 9 6" xfId="41780" xr:uid="{00000000-0005-0000-0000-000008B90000}"/>
    <cellStyle name="计算 3 3 9 7" xfId="53737" xr:uid="{00000000-0005-0000-0000-000009B90000}"/>
    <cellStyle name="计算 3 30" xfId="6405" xr:uid="{00000000-0005-0000-0000-00000AB90000}"/>
    <cellStyle name="计算 3 30 2" xfId="16250" xr:uid="{00000000-0005-0000-0000-00000BB90000}"/>
    <cellStyle name="计算 3 30 3" xfId="23257" xr:uid="{00000000-0005-0000-0000-00000CB90000}"/>
    <cellStyle name="计算 3 30 4" xfId="29709" xr:uid="{00000000-0005-0000-0000-00000DB90000}"/>
    <cellStyle name="计算 3 31" xfId="7334" xr:uid="{00000000-0005-0000-0000-00000EB90000}"/>
    <cellStyle name="计算 3 31 2" xfId="17120" xr:uid="{00000000-0005-0000-0000-00000FB90000}"/>
    <cellStyle name="计算 3 31 3" xfId="24082" xr:uid="{00000000-0005-0000-0000-000010B90000}"/>
    <cellStyle name="计算 3 31 4" xfId="30511" xr:uid="{00000000-0005-0000-0000-000011B90000}"/>
    <cellStyle name="计算 3 32" xfId="7469" xr:uid="{00000000-0005-0000-0000-000012B90000}"/>
    <cellStyle name="计算 3 32 2" xfId="17254" xr:uid="{00000000-0005-0000-0000-000013B90000}"/>
    <cellStyle name="计算 3 32 3" xfId="24216" xr:uid="{00000000-0005-0000-0000-000014B90000}"/>
    <cellStyle name="计算 3 32 4" xfId="30644" xr:uid="{00000000-0005-0000-0000-000015B90000}"/>
    <cellStyle name="计算 3 33" xfId="7502" xr:uid="{00000000-0005-0000-0000-000016B90000}"/>
    <cellStyle name="计算 3 33 2" xfId="17287" xr:uid="{00000000-0005-0000-0000-000017B90000}"/>
    <cellStyle name="计算 3 33 3" xfId="24249" xr:uid="{00000000-0005-0000-0000-000018B90000}"/>
    <cellStyle name="计算 3 33 4" xfId="30677" xr:uid="{00000000-0005-0000-0000-000019B90000}"/>
    <cellStyle name="计算 3 34" xfId="7879" xr:uid="{00000000-0005-0000-0000-00001AB90000}"/>
    <cellStyle name="计算 3 34 2" xfId="17663" xr:uid="{00000000-0005-0000-0000-00001BB90000}"/>
    <cellStyle name="计算 3 34 3" xfId="24616" xr:uid="{00000000-0005-0000-0000-00001CB90000}"/>
    <cellStyle name="计算 3 34 4" xfId="31039" xr:uid="{00000000-0005-0000-0000-00001DB90000}"/>
    <cellStyle name="计算 3 35" xfId="7865" xr:uid="{00000000-0005-0000-0000-00001EB90000}"/>
    <cellStyle name="计算 3 35 2" xfId="17649" xr:uid="{00000000-0005-0000-0000-00001FB90000}"/>
    <cellStyle name="计算 3 35 3" xfId="24602" xr:uid="{00000000-0005-0000-0000-000020B90000}"/>
    <cellStyle name="计算 3 35 4" xfId="31025" xr:uid="{00000000-0005-0000-0000-000021B90000}"/>
    <cellStyle name="计算 3 36" xfId="7781" xr:uid="{00000000-0005-0000-0000-000022B90000}"/>
    <cellStyle name="计算 3 36 2" xfId="17566" xr:uid="{00000000-0005-0000-0000-000023B90000}"/>
    <cellStyle name="计算 3 36 3" xfId="24522" xr:uid="{00000000-0005-0000-0000-000024B90000}"/>
    <cellStyle name="计算 3 36 4" xfId="30948" xr:uid="{00000000-0005-0000-0000-000025B90000}"/>
    <cellStyle name="计算 3 37" xfId="7894" xr:uid="{00000000-0005-0000-0000-000026B90000}"/>
    <cellStyle name="计算 3 37 2" xfId="17678" xr:uid="{00000000-0005-0000-0000-000027B90000}"/>
    <cellStyle name="计算 3 37 3" xfId="24630" xr:uid="{00000000-0005-0000-0000-000028B90000}"/>
    <cellStyle name="计算 3 37 4" xfId="31053" xr:uid="{00000000-0005-0000-0000-000029B90000}"/>
    <cellStyle name="计算 3 38" xfId="8017" xr:uid="{00000000-0005-0000-0000-00002AB90000}"/>
    <cellStyle name="计算 3 38 2" xfId="17801" xr:uid="{00000000-0005-0000-0000-00002BB90000}"/>
    <cellStyle name="计算 3 38 3" xfId="24750" xr:uid="{00000000-0005-0000-0000-00002CB90000}"/>
    <cellStyle name="计算 3 38 4" xfId="31171" xr:uid="{00000000-0005-0000-0000-00002DB90000}"/>
    <cellStyle name="计算 3 39" xfId="8781" xr:uid="{00000000-0005-0000-0000-00002EB90000}"/>
    <cellStyle name="计算 3 39 2" xfId="18565" xr:uid="{00000000-0005-0000-0000-00002FB90000}"/>
    <cellStyle name="计算 3 39 3" xfId="25497" xr:uid="{00000000-0005-0000-0000-000030B90000}"/>
    <cellStyle name="计算 3 39 4" xfId="31909" xr:uid="{00000000-0005-0000-0000-000031B90000}"/>
    <cellStyle name="计算 3 4" xfId="968" xr:uid="{00000000-0005-0000-0000-000032B90000}"/>
    <cellStyle name="计算 3 4 10" xfId="5462" xr:uid="{00000000-0005-0000-0000-000033B90000}"/>
    <cellStyle name="计算 3 4 10 2" xfId="15319" xr:uid="{00000000-0005-0000-0000-000034B90000}"/>
    <cellStyle name="计算 3 4 10 2 2" xfId="38562" xr:uid="{00000000-0005-0000-0000-000035B90000}"/>
    <cellStyle name="计算 3 4 10 2 3" xfId="45480" xr:uid="{00000000-0005-0000-0000-000036B90000}"/>
    <cellStyle name="计算 3 4 10 2 4" xfId="49493" xr:uid="{00000000-0005-0000-0000-000037B90000}"/>
    <cellStyle name="计算 3 4 10 3" xfId="22359" xr:uid="{00000000-0005-0000-0000-000038B90000}"/>
    <cellStyle name="计算 3 4 10 4" xfId="28821" xr:uid="{00000000-0005-0000-0000-000039B90000}"/>
    <cellStyle name="计算 3 4 10 5" xfId="34896" xr:uid="{00000000-0005-0000-0000-00003AB90000}"/>
    <cellStyle name="计算 3 4 10 6" xfId="41934" xr:uid="{00000000-0005-0000-0000-00003BB90000}"/>
    <cellStyle name="计算 3 4 10 7" xfId="54436" xr:uid="{00000000-0005-0000-0000-00003CB90000}"/>
    <cellStyle name="计算 3 4 11" xfId="6718" xr:uid="{00000000-0005-0000-0000-00003DB90000}"/>
    <cellStyle name="计算 3 4 11 2" xfId="16561" xr:uid="{00000000-0005-0000-0000-00003EB90000}"/>
    <cellStyle name="计算 3 4 11 2 2" xfId="39088" xr:uid="{00000000-0005-0000-0000-00003FB90000}"/>
    <cellStyle name="计算 3 4 11 2 3" xfId="46006" xr:uid="{00000000-0005-0000-0000-000040B90000}"/>
    <cellStyle name="计算 3 4 11 2 4" xfId="49382" xr:uid="{00000000-0005-0000-0000-000041B90000}"/>
    <cellStyle name="计算 3 4 11 3" xfId="23564" xr:uid="{00000000-0005-0000-0000-000042B90000}"/>
    <cellStyle name="计算 3 4 11 4" xfId="30012" xr:uid="{00000000-0005-0000-0000-000043B90000}"/>
    <cellStyle name="计算 3 4 11 5" xfId="35425" xr:uid="{00000000-0005-0000-0000-000044B90000}"/>
    <cellStyle name="计算 3 4 11 6" xfId="42460" xr:uid="{00000000-0005-0000-0000-000045B90000}"/>
    <cellStyle name="计算 3 4 11 7" xfId="54057" xr:uid="{00000000-0005-0000-0000-000046B90000}"/>
    <cellStyle name="计算 3 4 12" xfId="6977" xr:uid="{00000000-0005-0000-0000-000047B90000}"/>
    <cellStyle name="计算 3 4 12 2" xfId="16767" xr:uid="{00000000-0005-0000-0000-000048B90000}"/>
    <cellStyle name="计算 3 4 12 2 2" xfId="38898" xr:uid="{00000000-0005-0000-0000-000049B90000}"/>
    <cellStyle name="计算 3 4 12 2 3" xfId="45816" xr:uid="{00000000-0005-0000-0000-00004AB90000}"/>
    <cellStyle name="计算 3 4 12 2 4" xfId="49900" xr:uid="{00000000-0005-0000-0000-00004BB90000}"/>
    <cellStyle name="计算 3 4 12 3" xfId="23735" xr:uid="{00000000-0005-0000-0000-00004CB90000}"/>
    <cellStyle name="计算 3 4 12 4" xfId="30171" xr:uid="{00000000-0005-0000-0000-00004DB90000}"/>
    <cellStyle name="计算 3 4 12 5" xfId="35234" xr:uid="{00000000-0005-0000-0000-00004EB90000}"/>
    <cellStyle name="计算 3 4 12 6" xfId="42270" xr:uid="{00000000-0005-0000-0000-00004FB90000}"/>
    <cellStyle name="计算 3 4 12 7" xfId="51085" xr:uid="{00000000-0005-0000-0000-000050B90000}"/>
    <cellStyle name="计算 3 4 13" xfId="6022" xr:uid="{00000000-0005-0000-0000-000051B90000}"/>
    <cellStyle name="计算 3 4 13 2" xfId="15872" xr:uid="{00000000-0005-0000-0000-000052B90000}"/>
    <cellStyle name="计算 3 4 13 2 2" xfId="39968" xr:uid="{00000000-0005-0000-0000-000053B90000}"/>
    <cellStyle name="计算 3 4 13 2 3" xfId="46886" xr:uid="{00000000-0005-0000-0000-000054B90000}"/>
    <cellStyle name="计算 3 4 13 2 4" xfId="48609" xr:uid="{00000000-0005-0000-0000-000055B90000}"/>
    <cellStyle name="计算 3 4 13 3" xfId="22894" xr:uid="{00000000-0005-0000-0000-000056B90000}"/>
    <cellStyle name="计算 3 4 13 4" xfId="29355" xr:uid="{00000000-0005-0000-0000-000057B90000}"/>
    <cellStyle name="计算 3 4 13 5" xfId="36357" xr:uid="{00000000-0005-0000-0000-000058B90000}"/>
    <cellStyle name="计算 3 4 13 6" xfId="43340" xr:uid="{00000000-0005-0000-0000-000059B90000}"/>
    <cellStyle name="计算 3 4 13 7" xfId="51800" xr:uid="{00000000-0005-0000-0000-00005AB90000}"/>
    <cellStyle name="计算 3 4 14" xfId="5787" xr:uid="{00000000-0005-0000-0000-00005BB90000}"/>
    <cellStyle name="计算 3 4 14 2" xfId="15641" xr:uid="{00000000-0005-0000-0000-00005CB90000}"/>
    <cellStyle name="计算 3 4 14 2 2" xfId="40084" xr:uid="{00000000-0005-0000-0000-00005DB90000}"/>
    <cellStyle name="计算 3 4 14 2 3" xfId="47002" xr:uid="{00000000-0005-0000-0000-00005EB90000}"/>
    <cellStyle name="计算 3 4 14 2 4" xfId="47710" xr:uid="{00000000-0005-0000-0000-00005FB90000}"/>
    <cellStyle name="计算 3 4 14 3" xfId="22669" xr:uid="{00000000-0005-0000-0000-000060B90000}"/>
    <cellStyle name="计算 3 4 14 4" xfId="29130" xr:uid="{00000000-0005-0000-0000-000061B90000}"/>
    <cellStyle name="计算 3 4 14 5" xfId="36499" xr:uid="{00000000-0005-0000-0000-000062B90000}"/>
    <cellStyle name="计算 3 4 14 6" xfId="43456" xr:uid="{00000000-0005-0000-0000-000063B90000}"/>
    <cellStyle name="计算 3 4 14 7" xfId="52930" xr:uid="{00000000-0005-0000-0000-000064B90000}"/>
    <cellStyle name="计算 3 4 15" xfId="5875" xr:uid="{00000000-0005-0000-0000-000065B90000}"/>
    <cellStyle name="计算 3 4 15 2" xfId="15728" xr:uid="{00000000-0005-0000-0000-000066B90000}"/>
    <cellStyle name="计算 3 4 15 2 2" xfId="39139" xr:uid="{00000000-0005-0000-0000-000067B90000}"/>
    <cellStyle name="计算 3 4 15 2 3" xfId="46057" xr:uid="{00000000-0005-0000-0000-000068B90000}"/>
    <cellStyle name="计算 3 4 15 2 4" xfId="48858" xr:uid="{00000000-0005-0000-0000-000069B90000}"/>
    <cellStyle name="计算 3 4 15 3" xfId="22753" xr:uid="{00000000-0005-0000-0000-00006AB90000}"/>
    <cellStyle name="计算 3 4 15 4" xfId="29214" xr:uid="{00000000-0005-0000-0000-00006BB90000}"/>
    <cellStyle name="计算 3 4 15 5" xfId="35502" xr:uid="{00000000-0005-0000-0000-00006CB90000}"/>
    <cellStyle name="计算 3 4 15 6" xfId="42511" xr:uid="{00000000-0005-0000-0000-00006DB90000}"/>
    <cellStyle name="计算 3 4 15 7" xfId="50668" xr:uid="{00000000-0005-0000-0000-00006EB90000}"/>
    <cellStyle name="计算 3 4 16" xfId="6089" xr:uid="{00000000-0005-0000-0000-00006FB90000}"/>
    <cellStyle name="计算 3 4 16 2" xfId="15937" xr:uid="{00000000-0005-0000-0000-000070B90000}"/>
    <cellStyle name="计算 3 4 16 2 2" xfId="40163" xr:uid="{00000000-0005-0000-0000-000071B90000}"/>
    <cellStyle name="计算 3 4 16 2 3" xfId="47081" xr:uid="{00000000-0005-0000-0000-000072B90000}"/>
    <cellStyle name="计算 3 4 16 2 4" xfId="52456" xr:uid="{00000000-0005-0000-0000-000073B90000}"/>
    <cellStyle name="计算 3 4 16 3" xfId="22957" xr:uid="{00000000-0005-0000-0000-000074B90000}"/>
    <cellStyle name="计算 3 4 16 4" xfId="29416" xr:uid="{00000000-0005-0000-0000-000075B90000}"/>
    <cellStyle name="计算 3 4 16 5" xfId="36578" xr:uid="{00000000-0005-0000-0000-000076B90000}"/>
    <cellStyle name="计算 3 4 16 6" xfId="43535" xr:uid="{00000000-0005-0000-0000-000077B90000}"/>
    <cellStyle name="计算 3 4 16 7" xfId="51669" xr:uid="{00000000-0005-0000-0000-000078B90000}"/>
    <cellStyle name="计算 3 4 17" xfId="5501" xr:uid="{00000000-0005-0000-0000-000079B90000}"/>
    <cellStyle name="计算 3 4 17 2" xfId="15357" xr:uid="{00000000-0005-0000-0000-00007AB90000}"/>
    <cellStyle name="计算 3 4 17 2 2" xfId="39527" xr:uid="{00000000-0005-0000-0000-00007BB90000}"/>
    <cellStyle name="计算 3 4 17 2 3" xfId="46445" xr:uid="{00000000-0005-0000-0000-00007CB90000}"/>
    <cellStyle name="计算 3 4 17 2 4" xfId="49084" xr:uid="{00000000-0005-0000-0000-00007DB90000}"/>
    <cellStyle name="计算 3 4 17 3" xfId="22393" xr:uid="{00000000-0005-0000-0000-00007EB90000}"/>
    <cellStyle name="计算 3 4 17 4" xfId="28855" xr:uid="{00000000-0005-0000-0000-00007FB90000}"/>
    <cellStyle name="计算 3 4 17 5" xfId="35898" xr:uid="{00000000-0005-0000-0000-000080B90000}"/>
    <cellStyle name="计算 3 4 17 6" xfId="42899" xr:uid="{00000000-0005-0000-0000-000081B90000}"/>
    <cellStyle name="计算 3 4 17 7" xfId="50648" xr:uid="{00000000-0005-0000-0000-000082B90000}"/>
    <cellStyle name="计算 3 4 18" xfId="7219" xr:uid="{00000000-0005-0000-0000-000083B90000}"/>
    <cellStyle name="计算 3 4 18 2" xfId="17008" xr:uid="{00000000-0005-0000-0000-000084B90000}"/>
    <cellStyle name="计算 3 4 18 2 2" xfId="39734" xr:uid="{00000000-0005-0000-0000-000085B90000}"/>
    <cellStyle name="计算 3 4 18 2 3" xfId="46652" xr:uid="{00000000-0005-0000-0000-000086B90000}"/>
    <cellStyle name="计算 3 4 18 2 4" xfId="48573" xr:uid="{00000000-0005-0000-0000-000087B90000}"/>
    <cellStyle name="计算 3 4 18 3" xfId="23969" xr:uid="{00000000-0005-0000-0000-000088B90000}"/>
    <cellStyle name="计算 3 4 18 4" xfId="30402" xr:uid="{00000000-0005-0000-0000-000089B90000}"/>
    <cellStyle name="计算 3 4 18 5" xfId="36111" xr:uid="{00000000-0005-0000-0000-00008AB90000}"/>
    <cellStyle name="计算 3 4 18 6" xfId="43106" xr:uid="{00000000-0005-0000-0000-00008BB90000}"/>
    <cellStyle name="计算 3 4 18 7" xfId="52889" xr:uid="{00000000-0005-0000-0000-00008CB90000}"/>
    <cellStyle name="计算 3 4 19" xfId="7005" xr:uid="{00000000-0005-0000-0000-00008DB90000}"/>
    <cellStyle name="计算 3 4 19 2" xfId="16795" xr:uid="{00000000-0005-0000-0000-00008EB90000}"/>
    <cellStyle name="计算 3 4 19 2 2" xfId="39709" xr:uid="{00000000-0005-0000-0000-00008FB90000}"/>
    <cellStyle name="计算 3 4 19 2 3" xfId="46627" xr:uid="{00000000-0005-0000-0000-000090B90000}"/>
    <cellStyle name="计算 3 4 19 2 4" xfId="49375" xr:uid="{00000000-0005-0000-0000-000091B90000}"/>
    <cellStyle name="计算 3 4 19 3" xfId="23763" xr:uid="{00000000-0005-0000-0000-000092B90000}"/>
    <cellStyle name="计算 3 4 19 4" xfId="30199" xr:uid="{00000000-0005-0000-0000-000093B90000}"/>
    <cellStyle name="计算 3 4 19 5" xfId="36084" xr:uid="{00000000-0005-0000-0000-000094B90000}"/>
    <cellStyle name="计算 3 4 19 6" xfId="43081" xr:uid="{00000000-0005-0000-0000-000095B90000}"/>
    <cellStyle name="计算 3 4 19 7" xfId="53766" xr:uid="{00000000-0005-0000-0000-000096B90000}"/>
    <cellStyle name="计算 3 4 2" xfId="2751" xr:uid="{00000000-0005-0000-0000-000097B90000}"/>
    <cellStyle name="计算 3 4 2 2" xfId="12979" xr:uid="{00000000-0005-0000-0000-000098B90000}"/>
    <cellStyle name="计算 3 4 2 2 2" xfId="20376" xr:uid="{00000000-0005-0000-0000-000099B90000}"/>
    <cellStyle name="计算 3 4 2 2 3" xfId="26983" xr:uid="{00000000-0005-0000-0000-00009AB90000}"/>
    <cellStyle name="计算 3 4 2 2 4" xfId="37921" xr:uid="{00000000-0005-0000-0000-00009BB90000}"/>
    <cellStyle name="计算 3 4 2 2 5" xfId="44861" xr:uid="{00000000-0005-0000-0000-00009CB90000}"/>
    <cellStyle name="计算 3 4 2 2 6" xfId="51953" xr:uid="{00000000-0005-0000-0000-00009DB90000}"/>
    <cellStyle name="计算 3 4 2 3" xfId="10674" xr:uid="{00000000-0005-0000-0000-00009EB90000}"/>
    <cellStyle name="计算 3 4 2 4" xfId="17935" xr:uid="{00000000-0005-0000-0000-00009FB90000}"/>
    <cellStyle name="计算 3 4 2 5" xfId="24110" xr:uid="{00000000-0005-0000-0000-0000A0B90000}"/>
    <cellStyle name="计算 3 4 2 6" xfId="34178" xr:uid="{00000000-0005-0000-0000-0000A1B90000}"/>
    <cellStyle name="计算 3 4 2 7" xfId="41310" xr:uid="{00000000-0005-0000-0000-0000A2B90000}"/>
    <cellStyle name="计算 3 4 2 8" xfId="54396" xr:uid="{00000000-0005-0000-0000-0000A3B90000}"/>
    <cellStyle name="计算 3 4 20" xfId="7074" xr:uid="{00000000-0005-0000-0000-0000A4B90000}"/>
    <cellStyle name="计算 3 4 20 2" xfId="16864" xr:uid="{00000000-0005-0000-0000-0000A5B90000}"/>
    <cellStyle name="计算 3 4 20 2 2" xfId="40254" xr:uid="{00000000-0005-0000-0000-0000A6B90000}"/>
    <cellStyle name="计算 3 4 20 2 3" xfId="47172" xr:uid="{00000000-0005-0000-0000-0000A7B90000}"/>
    <cellStyle name="计算 3 4 20 2 4" xfId="47922" xr:uid="{00000000-0005-0000-0000-0000A8B90000}"/>
    <cellStyle name="计算 3 4 20 3" xfId="23829" xr:uid="{00000000-0005-0000-0000-0000A9B90000}"/>
    <cellStyle name="计算 3 4 20 4" xfId="30265" xr:uid="{00000000-0005-0000-0000-0000AAB90000}"/>
    <cellStyle name="计算 3 4 20 5" xfId="36669" xr:uid="{00000000-0005-0000-0000-0000ABB90000}"/>
    <cellStyle name="计算 3 4 20 6" xfId="43626" xr:uid="{00000000-0005-0000-0000-0000ACB90000}"/>
    <cellStyle name="计算 3 4 20 7" xfId="52879" xr:uid="{00000000-0005-0000-0000-0000ADB90000}"/>
    <cellStyle name="计算 3 4 21" xfId="7473" xr:uid="{00000000-0005-0000-0000-0000AEB90000}"/>
    <cellStyle name="计算 3 4 21 2" xfId="17258" xr:uid="{00000000-0005-0000-0000-0000AFB90000}"/>
    <cellStyle name="计算 3 4 21 2 2" xfId="40539" xr:uid="{00000000-0005-0000-0000-0000B0B90000}"/>
    <cellStyle name="计算 3 4 21 2 3" xfId="47457" xr:uid="{00000000-0005-0000-0000-0000B1B90000}"/>
    <cellStyle name="计算 3 4 21 2 4" xfId="47536" xr:uid="{00000000-0005-0000-0000-0000B2B90000}"/>
    <cellStyle name="计算 3 4 21 3" xfId="24220" xr:uid="{00000000-0005-0000-0000-0000B3B90000}"/>
    <cellStyle name="计算 3 4 21 4" xfId="30648" xr:uid="{00000000-0005-0000-0000-0000B4B90000}"/>
    <cellStyle name="计算 3 4 21 5" xfId="36955" xr:uid="{00000000-0005-0000-0000-0000B5B90000}"/>
    <cellStyle name="计算 3 4 21 6" xfId="43911" xr:uid="{00000000-0005-0000-0000-0000B6B90000}"/>
    <cellStyle name="计算 3 4 21 7" xfId="54377" xr:uid="{00000000-0005-0000-0000-0000B7B90000}"/>
    <cellStyle name="计算 3 4 22" xfId="7626" xr:uid="{00000000-0005-0000-0000-0000B8B90000}"/>
    <cellStyle name="计算 3 4 22 2" xfId="17411" xr:uid="{00000000-0005-0000-0000-0000B9B90000}"/>
    <cellStyle name="计算 3 4 22 3" xfId="24371" xr:uid="{00000000-0005-0000-0000-0000BAB90000}"/>
    <cellStyle name="计算 3 4 22 4" xfId="30799" xr:uid="{00000000-0005-0000-0000-0000BBB90000}"/>
    <cellStyle name="计算 3 4 22 5" xfId="37209" xr:uid="{00000000-0005-0000-0000-0000BCB90000}"/>
    <cellStyle name="计算 3 4 22 6" xfId="44155" xr:uid="{00000000-0005-0000-0000-0000BDB90000}"/>
    <cellStyle name="计算 3 4 22 7" xfId="50544" xr:uid="{00000000-0005-0000-0000-0000BEB90000}"/>
    <cellStyle name="计算 3 4 23" xfId="8546" xr:uid="{00000000-0005-0000-0000-0000BFB90000}"/>
    <cellStyle name="计算 3 4 23 2" xfId="18330" xr:uid="{00000000-0005-0000-0000-0000C0B90000}"/>
    <cellStyle name="计算 3 4 23 3" xfId="25266" xr:uid="{00000000-0005-0000-0000-0000C1B90000}"/>
    <cellStyle name="计算 3 4 23 4" xfId="31679" xr:uid="{00000000-0005-0000-0000-0000C2B90000}"/>
    <cellStyle name="计算 3 4 24" xfId="7680" xr:uid="{00000000-0005-0000-0000-0000C3B90000}"/>
    <cellStyle name="计算 3 4 24 2" xfId="17465" xr:uid="{00000000-0005-0000-0000-0000C4B90000}"/>
    <cellStyle name="计算 3 4 24 3" xfId="24422" xr:uid="{00000000-0005-0000-0000-0000C5B90000}"/>
    <cellStyle name="计算 3 4 24 4" xfId="30848" xr:uid="{00000000-0005-0000-0000-0000C6B90000}"/>
    <cellStyle name="计算 3 4 25" xfId="8195" xr:uid="{00000000-0005-0000-0000-0000C7B90000}"/>
    <cellStyle name="计算 3 4 25 2" xfId="17979" xr:uid="{00000000-0005-0000-0000-0000C8B90000}"/>
    <cellStyle name="计算 3 4 25 3" xfId="24923" xr:uid="{00000000-0005-0000-0000-0000C9B90000}"/>
    <cellStyle name="计算 3 4 25 4" xfId="31342" xr:uid="{00000000-0005-0000-0000-0000CAB90000}"/>
    <cellStyle name="计算 3 4 26" xfId="8630" xr:uid="{00000000-0005-0000-0000-0000CBB90000}"/>
    <cellStyle name="计算 3 4 26 2" xfId="18414" xr:uid="{00000000-0005-0000-0000-0000CCB90000}"/>
    <cellStyle name="计算 3 4 26 3" xfId="25349" xr:uid="{00000000-0005-0000-0000-0000CDB90000}"/>
    <cellStyle name="计算 3 4 26 4" xfId="31762" xr:uid="{00000000-0005-0000-0000-0000CEB90000}"/>
    <cellStyle name="计算 3 4 27" xfId="8734" xr:uid="{00000000-0005-0000-0000-0000CFB90000}"/>
    <cellStyle name="计算 3 4 27 2" xfId="18518" xr:uid="{00000000-0005-0000-0000-0000D0B90000}"/>
    <cellStyle name="计算 3 4 27 3" xfId="25450" xr:uid="{00000000-0005-0000-0000-0000D1B90000}"/>
    <cellStyle name="计算 3 4 27 4" xfId="31862" xr:uid="{00000000-0005-0000-0000-0000D2B90000}"/>
    <cellStyle name="计算 3 4 28" xfId="8029" xr:uid="{00000000-0005-0000-0000-0000D3B90000}"/>
    <cellStyle name="计算 3 4 28 2" xfId="17813" xr:uid="{00000000-0005-0000-0000-0000D4B90000}"/>
    <cellStyle name="计算 3 4 28 3" xfId="24761" xr:uid="{00000000-0005-0000-0000-0000D5B90000}"/>
    <cellStyle name="计算 3 4 28 4" xfId="31182" xr:uid="{00000000-0005-0000-0000-0000D6B90000}"/>
    <cellStyle name="计算 3 4 29" xfId="8116" xr:uid="{00000000-0005-0000-0000-0000D7B90000}"/>
    <cellStyle name="计算 3 4 29 2" xfId="17900" xr:uid="{00000000-0005-0000-0000-0000D8B90000}"/>
    <cellStyle name="计算 3 4 29 3" xfId="24846" xr:uid="{00000000-0005-0000-0000-0000D9B90000}"/>
    <cellStyle name="计算 3 4 29 4" xfId="31266" xr:uid="{00000000-0005-0000-0000-0000DAB90000}"/>
    <cellStyle name="计算 3 4 3" xfId="3912" xr:uid="{00000000-0005-0000-0000-0000DBB90000}"/>
    <cellStyle name="计算 3 4 3 2" xfId="13799" xr:uid="{00000000-0005-0000-0000-0000DCB90000}"/>
    <cellStyle name="计算 3 4 3 2 2" xfId="38159" xr:uid="{00000000-0005-0000-0000-0000DDB90000}"/>
    <cellStyle name="计算 3 4 3 2 3" xfId="45083" xr:uid="{00000000-0005-0000-0000-0000DEB90000}"/>
    <cellStyle name="计算 3 4 3 2 4" xfId="49942" xr:uid="{00000000-0005-0000-0000-0000DFB90000}"/>
    <cellStyle name="计算 3 4 3 3" xfId="20908" xr:uid="{00000000-0005-0000-0000-0000E0B90000}"/>
    <cellStyle name="计算 3 4 3 4" xfId="27404" xr:uid="{00000000-0005-0000-0000-0000E1B90000}"/>
    <cellStyle name="计算 3 4 3 5" xfId="34493" xr:uid="{00000000-0005-0000-0000-0000E2B90000}"/>
    <cellStyle name="计算 3 4 3 6" xfId="41537" xr:uid="{00000000-0005-0000-0000-0000E3B90000}"/>
    <cellStyle name="计算 3 4 3 7" xfId="52556" xr:uid="{00000000-0005-0000-0000-0000E4B90000}"/>
    <cellStyle name="计算 3 4 30" xfId="11847" xr:uid="{00000000-0005-0000-0000-0000E5B90000}"/>
    <cellStyle name="计算 3 4 30 2" xfId="19306" xr:uid="{00000000-0005-0000-0000-0000E6B90000}"/>
    <cellStyle name="计算 3 4 30 3" xfId="25938" xr:uid="{00000000-0005-0000-0000-0000E7B90000}"/>
    <cellStyle name="计算 3 4 31" xfId="9668" xr:uid="{00000000-0005-0000-0000-0000E8B90000}"/>
    <cellStyle name="计算 3 4 32" xfId="8896" xr:uid="{00000000-0005-0000-0000-0000E9B90000}"/>
    <cellStyle name="计算 3 4 33" xfId="32256" xr:uid="{00000000-0005-0000-0000-0000EAB90000}"/>
    <cellStyle name="计算 3 4 34" xfId="32080" xr:uid="{00000000-0005-0000-0000-0000EBB90000}"/>
    <cellStyle name="计算 3 4 35" xfId="48962" xr:uid="{00000000-0005-0000-0000-0000ECB90000}"/>
    <cellStyle name="计算 3 4 4" xfId="4091" xr:uid="{00000000-0005-0000-0000-0000EDB90000}"/>
    <cellStyle name="计算 3 4 4 2" xfId="13978" xr:uid="{00000000-0005-0000-0000-0000EEB90000}"/>
    <cellStyle name="计算 3 4 4 2 2" xfId="37786" xr:uid="{00000000-0005-0000-0000-0000EFB90000}"/>
    <cellStyle name="计算 3 4 4 2 3" xfId="44727" xr:uid="{00000000-0005-0000-0000-0000F0B90000}"/>
    <cellStyle name="计算 3 4 4 2 4" xfId="47726" xr:uid="{00000000-0005-0000-0000-0000F1B90000}"/>
    <cellStyle name="计算 3 4 4 3" xfId="21074" xr:uid="{00000000-0005-0000-0000-0000F2B90000}"/>
    <cellStyle name="计算 3 4 4 4" xfId="27565" xr:uid="{00000000-0005-0000-0000-0000F3B90000}"/>
    <cellStyle name="计算 3 4 4 5" xfId="34044" xr:uid="{00000000-0005-0000-0000-0000F4B90000}"/>
    <cellStyle name="计算 3 4 4 6" xfId="41176" xr:uid="{00000000-0005-0000-0000-0000F5B90000}"/>
    <cellStyle name="计算 3 4 4 7" xfId="52992" xr:uid="{00000000-0005-0000-0000-0000F6B90000}"/>
    <cellStyle name="计算 3 4 5" xfId="5084" xr:uid="{00000000-0005-0000-0000-0000F7B90000}"/>
    <cellStyle name="计算 3 4 5 2" xfId="14941" xr:uid="{00000000-0005-0000-0000-0000F8B90000}"/>
    <cellStyle name="计算 3 4 5 2 2" xfId="37716" xr:uid="{00000000-0005-0000-0000-0000F9B90000}"/>
    <cellStyle name="计算 3 4 5 2 3" xfId="44660" xr:uid="{00000000-0005-0000-0000-0000FAB90000}"/>
    <cellStyle name="计算 3 4 5 2 4" xfId="49130" xr:uid="{00000000-0005-0000-0000-0000FBB90000}"/>
    <cellStyle name="计算 3 4 5 3" xfId="21986" xr:uid="{00000000-0005-0000-0000-0000FCB90000}"/>
    <cellStyle name="计算 3 4 5 4" xfId="28449" xr:uid="{00000000-0005-0000-0000-0000FDB90000}"/>
    <cellStyle name="计算 3 4 5 5" xfId="33975" xr:uid="{00000000-0005-0000-0000-0000FEB90000}"/>
    <cellStyle name="计算 3 4 5 6" xfId="41109" xr:uid="{00000000-0005-0000-0000-0000FFB90000}"/>
    <cellStyle name="计算 3 4 5 7" xfId="51393" xr:uid="{00000000-0005-0000-0000-000000BA0000}"/>
    <cellStyle name="计算 3 4 6" xfId="5214" xr:uid="{00000000-0005-0000-0000-000001BA0000}"/>
    <cellStyle name="计算 3 4 6 2" xfId="15071" xr:uid="{00000000-0005-0000-0000-000002BA0000}"/>
    <cellStyle name="计算 3 4 6 2 2" xfId="38303" xr:uid="{00000000-0005-0000-0000-000003BA0000}"/>
    <cellStyle name="计算 3 4 6 2 3" xfId="45221" xr:uid="{00000000-0005-0000-0000-000004BA0000}"/>
    <cellStyle name="计算 3 4 6 2 4" xfId="49742" xr:uid="{00000000-0005-0000-0000-000005BA0000}"/>
    <cellStyle name="计算 3 4 6 3" xfId="22113" xr:uid="{00000000-0005-0000-0000-000006BA0000}"/>
    <cellStyle name="计算 3 4 6 4" xfId="28576" xr:uid="{00000000-0005-0000-0000-000007BA0000}"/>
    <cellStyle name="计算 3 4 6 5" xfId="34637" xr:uid="{00000000-0005-0000-0000-000008BA0000}"/>
    <cellStyle name="计算 3 4 6 6" xfId="41675" xr:uid="{00000000-0005-0000-0000-000009BA0000}"/>
    <cellStyle name="计算 3 4 6 7" xfId="52942" xr:uid="{00000000-0005-0000-0000-00000ABA0000}"/>
    <cellStyle name="计算 3 4 7" xfId="4704" xr:uid="{00000000-0005-0000-0000-00000BBA0000}"/>
    <cellStyle name="计算 3 4 7 2" xfId="14566" xr:uid="{00000000-0005-0000-0000-00000CBA0000}"/>
    <cellStyle name="计算 3 4 7 2 2" xfId="37824" xr:uid="{00000000-0005-0000-0000-00000DBA0000}"/>
    <cellStyle name="计算 3 4 7 2 3" xfId="44765" xr:uid="{00000000-0005-0000-0000-00000EBA0000}"/>
    <cellStyle name="计算 3 4 7 2 4" xfId="54593" xr:uid="{00000000-0005-0000-0000-00000FBA0000}"/>
    <cellStyle name="计算 3 4 7 3" xfId="21617" xr:uid="{00000000-0005-0000-0000-000010BA0000}"/>
    <cellStyle name="计算 3 4 7 4" xfId="28087" xr:uid="{00000000-0005-0000-0000-000011BA0000}"/>
    <cellStyle name="计算 3 4 7 5" xfId="34082" xr:uid="{00000000-0005-0000-0000-000012BA0000}"/>
    <cellStyle name="计算 3 4 7 6" xfId="41214" xr:uid="{00000000-0005-0000-0000-000013BA0000}"/>
    <cellStyle name="计算 3 4 7 7" xfId="52032" xr:uid="{00000000-0005-0000-0000-000014BA0000}"/>
    <cellStyle name="计算 3 4 8" xfId="4883" xr:uid="{00000000-0005-0000-0000-000015BA0000}"/>
    <cellStyle name="计算 3 4 8 2" xfId="14745" xr:uid="{00000000-0005-0000-0000-000016BA0000}"/>
    <cellStyle name="计算 3 4 8 2 2" xfId="38436" xr:uid="{00000000-0005-0000-0000-000017BA0000}"/>
    <cellStyle name="计算 3 4 8 2 3" xfId="45354" xr:uid="{00000000-0005-0000-0000-000018BA0000}"/>
    <cellStyle name="计算 3 4 8 2 4" xfId="47724" xr:uid="{00000000-0005-0000-0000-000019BA0000}"/>
    <cellStyle name="计算 3 4 8 3" xfId="21793" xr:uid="{00000000-0005-0000-0000-00001ABA0000}"/>
    <cellStyle name="计算 3 4 8 4" xfId="28259" xr:uid="{00000000-0005-0000-0000-00001BBA0000}"/>
    <cellStyle name="计算 3 4 8 5" xfId="34770" xr:uid="{00000000-0005-0000-0000-00001CBA0000}"/>
    <cellStyle name="计算 3 4 8 6" xfId="41808" xr:uid="{00000000-0005-0000-0000-00001DBA0000}"/>
    <cellStyle name="计算 3 4 8 7" xfId="50722" xr:uid="{00000000-0005-0000-0000-00001EBA0000}"/>
    <cellStyle name="计算 3 4 9" xfId="4854" xr:uid="{00000000-0005-0000-0000-00001FBA0000}"/>
    <cellStyle name="计算 3 4 9 2" xfId="14716" xr:uid="{00000000-0005-0000-0000-000020BA0000}"/>
    <cellStyle name="计算 3 4 9 2 2" xfId="38511" xr:uid="{00000000-0005-0000-0000-000021BA0000}"/>
    <cellStyle name="计算 3 4 9 2 3" xfId="45429" xr:uid="{00000000-0005-0000-0000-000022BA0000}"/>
    <cellStyle name="计算 3 4 9 2 4" xfId="47798" xr:uid="{00000000-0005-0000-0000-000023BA0000}"/>
    <cellStyle name="计算 3 4 9 3" xfId="21765" xr:uid="{00000000-0005-0000-0000-000024BA0000}"/>
    <cellStyle name="计算 3 4 9 4" xfId="28232" xr:uid="{00000000-0005-0000-0000-000025BA0000}"/>
    <cellStyle name="计算 3 4 9 5" xfId="34845" xr:uid="{00000000-0005-0000-0000-000026BA0000}"/>
    <cellStyle name="计算 3 4 9 6" xfId="41883" xr:uid="{00000000-0005-0000-0000-000027BA0000}"/>
    <cellStyle name="计算 3 4 9 7" xfId="51212" xr:uid="{00000000-0005-0000-0000-000028BA0000}"/>
    <cellStyle name="计算 3 40" xfId="8249" xr:uid="{00000000-0005-0000-0000-000029BA0000}"/>
    <cellStyle name="计算 3 40 2" xfId="18033" xr:uid="{00000000-0005-0000-0000-00002ABA0000}"/>
    <cellStyle name="计算 3 40 3" xfId="24976" xr:uid="{00000000-0005-0000-0000-00002BBA0000}"/>
    <cellStyle name="计算 3 40 4" xfId="31394" xr:uid="{00000000-0005-0000-0000-00002CBA0000}"/>
    <cellStyle name="计算 3 41" xfId="11615" xr:uid="{00000000-0005-0000-0000-00002DBA0000}"/>
    <cellStyle name="计算 3 41 2" xfId="19074" xr:uid="{00000000-0005-0000-0000-00002EBA0000}"/>
    <cellStyle name="计算 3 41 3" xfId="25706" xr:uid="{00000000-0005-0000-0000-00002FBA0000}"/>
    <cellStyle name="计算 3 42" xfId="9331" xr:uid="{00000000-0005-0000-0000-000030BA0000}"/>
    <cellStyle name="计算 3 43" xfId="9980" xr:uid="{00000000-0005-0000-0000-000031BA0000}"/>
    <cellStyle name="计算 3 44" xfId="51746" xr:uid="{00000000-0005-0000-0000-000032BA0000}"/>
    <cellStyle name="计算 3 5" xfId="1248" xr:uid="{00000000-0005-0000-0000-000033BA0000}"/>
    <cellStyle name="计算 3 5 10" xfId="7015" xr:uid="{00000000-0005-0000-0000-000034BA0000}"/>
    <cellStyle name="计算 3 5 10 2" xfId="16805" xr:uid="{00000000-0005-0000-0000-000035BA0000}"/>
    <cellStyle name="计算 3 5 10 2 2" xfId="40557" xr:uid="{00000000-0005-0000-0000-000036BA0000}"/>
    <cellStyle name="计算 3 5 10 2 3" xfId="47475" xr:uid="{00000000-0005-0000-0000-000037BA0000}"/>
    <cellStyle name="计算 3 5 10 2 4" xfId="47518" xr:uid="{00000000-0005-0000-0000-000038BA0000}"/>
    <cellStyle name="计算 3 5 10 3" xfId="23772" xr:uid="{00000000-0005-0000-0000-000039BA0000}"/>
    <cellStyle name="计算 3 5 10 4" xfId="30208" xr:uid="{00000000-0005-0000-0000-00003ABA0000}"/>
    <cellStyle name="计算 3 5 10 5" xfId="36973" xr:uid="{00000000-0005-0000-0000-00003BBA0000}"/>
    <cellStyle name="计算 3 5 10 6" xfId="43929" xr:uid="{00000000-0005-0000-0000-00003CBA0000}"/>
    <cellStyle name="计算 3 5 10 7" xfId="49052" xr:uid="{00000000-0005-0000-0000-00003DBA0000}"/>
    <cellStyle name="计算 3 5 11" xfId="7578" xr:uid="{00000000-0005-0000-0000-00003EBA0000}"/>
    <cellStyle name="计算 3 5 11 2" xfId="17363" xr:uid="{00000000-0005-0000-0000-00003FBA0000}"/>
    <cellStyle name="计算 3 5 11 3" xfId="24324" xr:uid="{00000000-0005-0000-0000-000040BA0000}"/>
    <cellStyle name="计算 3 5 11 4" xfId="30752" xr:uid="{00000000-0005-0000-0000-000041BA0000}"/>
    <cellStyle name="计算 3 5 11 5" xfId="33582" xr:uid="{00000000-0005-0000-0000-000042BA0000}"/>
    <cellStyle name="计算 3 5 11 6" xfId="40718" xr:uid="{00000000-0005-0000-0000-000043BA0000}"/>
    <cellStyle name="计算 3 5 11 7" xfId="53159" xr:uid="{00000000-0005-0000-0000-000044BA0000}"/>
    <cellStyle name="计算 3 5 12" xfId="7598" xr:uid="{00000000-0005-0000-0000-000045BA0000}"/>
    <cellStyle name="计算 3 5 12 2" xfId="17383" xr:uid="{00000000-0005-0000-0000-000046BA0000}"/>
    <cellStyle name="计算 3 5 12 3" xfId="24343" xr:uid="{00000000-0005-0000-0000-000047BA0000}"/>
    <cellStyle name="计算 3 5 12 4" xfId="30771" xr:uid="{00000000-0005-0000-0000-000048BA0000}"/>
    <cellStyle name="计算 3 5 12 5" xfId="37227" xr:uid="{00000000-0005-0000-0000-000049BA0000}"/>
    <cellStyle name="计算 3 5 12 6" xfId="44173" xr:uid="{00000000-0005-0000-0000-00004ABA0000}"/>
    <cellStyle name="计算 3 5 12 7" xfId="54550" xr:uid="{00000000-0005-0000-0000-00004BBA0000}"/>
    <cellStyle name="计算 3 5 13" xfId="7644" xr:uid="{00000000-0005-0000-0000-00004CBA0000}"/>
    <cellStyle name="计算 3 5 13 2" xfId="17429" xr:uid="{00000000-0005-0000-0000-00004DBA0000}"/>
    <cellStyle name="计算 3 5 13 3" xfId="24389" xr:uid="{00000000-0005-0000-0000-00004EBA0000}"/>
    <cellStyle name="计算 3 5 13 4" xfId="30817" xr:uid="{00000000-0005-0000-0000-00004FBA0000}"/>
    <cellStyle name="计算 3 5 14" xfId="8622" xr:uid="{00000000-0005-0000-0000-000050BA0000}"/>
    <cellStyle name="计算 3 5 14 2" xfId="18406" xr:uid="{00000000-0005-0000-0000-000051BA0000}"/>
    <cellStyle name="计算 3 5 14 3" xfId="25341" xr:uid="{00000000-0005-0000-0000-000052BA0000}"/>
    <cellStyle name="计算 3 5 14 4" xfId="31754" xr:uid="{00000000-0005-0000-0000-000053BA0000}"/>
    <cellStyle name="计算 3 5 15" xfId="8683" xr:uid="{00000000-0005-0000-0000-000054BA0000}"/>
    <cellStyle name="计算 3 5 15 2" xfId="18467" xr:uid="{00000000-0005-0000-0000-000055BA0000}"/>
    <cellStyle name="计算 3 5 15 3" xfId="25402" xr:uid="{00000000-0005-0000-0000-000056BA0000}"/>
    <cellStyle name="计算 3 5 15 4" xfId="31815" xr:uid="{00000000-0005-0000-0000-000057BA0000}"/>
    <cellStyle name="计算 3 5 16" xfId="8020" xr:uid="{00000000-0005-0000-0000-000058BA0000}"/>
    <cellStyle name="计算 3 5 16 2" xfId="17804" xr:uid="{00000000-0005-0000-0000-000059BA0000}"/>
    <cellStyle name="计算 3 5 16 3" xfId="24752" xr:uid="{00000000-0005-0000-0000-00005ABA0000}"/>
    <cellStyle name="计算 3 5 16 4" xfId="31173" xr:uid="{00000000-0005-0000-0000-00005BBA0000}"/>
    <cellStyle name="计算 3 5 17" xfId="8334" xr:uid="{00000000-0005-0000-0000-00005CBA0000}"/>
    <cellStyle name="计算 3 5 17 2" xfId="18118" xr:uid="{00000000-0005-0000-0000-00005DBA0000}"/>
    <cellStyle name="计算 3 5 17 3" xfId="25058" xr:uid="{00000000-0005-0000-0000-00005EBA0000}"/>
    <cellStyle name="计算 3 5 17 4" xfId="31474" xr:uid="{00000000-0005-0000-0000-00005FBA0000}"/>
    <cellStyle name="计算 3 5 18" xfId="8656" xr:uid="{00000000-0005-0000-0000-000060BA0000}"/>
    <cellStyle name="计算 3 5 18 2" xfId="18440" xr:uid="{00000000-0005-0000-0000-000061BA0000}"/>
    <cellStyle name="计算 3 5 18 3" xfId="25375" xr:uid="{00000000-0005-0000-0000-000062BA0000}"/>
    <cellStyle name="计算 3 5 18 4" xfId="31788" xr:uid="{00000000-0005-0000-0000-000063BA0000}"/>
    <cellStyle name="计算 3 5 19" xfId="8873" xr:uid="{00000000-0005-0000-0000-000064BA0000}"/>
    <cellStyle name="计算 3 5 19 2" xfId="18656" xr:uid="{00000000-0005-0000-0000-000065BA0000}"/>
    <cellStyle name="计算 3 5 19 3" xfId="25582" xr:uid="{00000000-0005-0000-0000-000066BA0000}"/>
    <cellStyle name="计算 3 5 19 4" xfId="31992" xr:uid="{00000000-0005-0000-0000-000067BA0000}"/>
    <cellStyle name="计算 3 5 2" xfId="6843" xr:uid="{00000000-0005-0000-0000-000068BA0000}"/>
    <cellStyle name="计算 3 5 2 2" xfId="16645" xr:uid="{00000000-0005-0000-0000-000069BA0000}"/>
    <cellStyle name="计算 3 5 2 2 2" xfId="23618" xr:uid="{00000000-0005-0000-0000-00006ABA0000}"/>
    <cellStyle name="计算 3 5 2 2 3" xfId="30056" xr:uid="{00000000-0005-0000-0000-00006BBA0000}"/>
    <cellStyle name="计算 3 5 2 2 4" xfId="40019" xr:uid="{00000000-0005-0000-0000-00006CBA0000}"/>
    <cellStyle name="计算 3 5 2 2 5" xfId="46937" xr:uid="{00000000-0005-0000-0000-00006DBA0000}"/>
    <cellStyle name="计算 3 5 2 2 6" xfId="48412" xr:uid="{00000000-0005-0000-0000-00006EBA0000}"/>
    <cellStyle name="计算 3 5 2 3" xfId="10877" xr:uid="{00000000-0005-0000-0000-00006FBA0000}"/>
    <cellStyle name="计算 3 5 2 4" xfId="9515" xr:uid="{00000000-0005-0000-0000-000070BA0000}"/>
    <cellStyle name="计算 3 5 2 5" xfId="36427" xr:uid="{00000000-0005-0000-0000-000071BA0000}"/>
    <cellStyle name="计算 3 5 2 6" xfId="43391" xr:uid="{00000000-0005-0000-0000-000072BA0000}"/>
    <cellStyle name="计算 3 5 2 7" xfId="54458" xr:uid="{00000000-0005-0000-0000-000073BA0000}"/>
    <cellStyle name="计算 3 5 20" xfId="8886" xr:uid="{00000000-0005-0000-0000-000074BA0000}"/>
    <cellStyle name="计算 3 5 20 2" xfId="18669" xr:uid="{00000000-0005-0000-0000-000075BA0000}"/>
    <cellStyle name="计算 3 5 20 3" xfId="25595" xr:uid="{00000000-0005-0000-0000-000076BA0000}"/>
    <cellStyle name="计算 3 5 20 4" xfId="32005" xr:uid="{00000000-0005-0000-0000-000077BA0000}"/>
    <cellStyle name="计算 3 5 21" xfId="12027" xr:uid="{00000000-0005-0000-0000-000078BA0000}"/>
    <cellStyle name="计算 3 5 21 2" xfId="19486" xr:uid="{00000000-0005-0000-0000-000079BA0000}"/>
    <cellStyle name="计算 3 5 21 3" xfId="26113" xr:uid="{00000000-0005-0000-0000-00007ABA0000}"/>
    <cellStyle name="计算 3 5 22" xfId="9916" xr:uid="{00000000-0005-0000-0000-00007BBA0000}"/>
    <cellStyle name="计算 3 5 23" xfId="11285" xr:uid="{00000000-0005-0000-0000-00007CBA0000}"/>
    <cellStyle name="计算 3 5 24" xfId="32277" xr:uid="{00000000-0005-0000-0000-00007DBA0000}"/>
    <cellStyle name="计算 3 5 25" xfId="32073" xr:uid="{00000000-0005-0000-0000-00007EBA0000}"/>
    <cellStyle name="计算 3 5 26" xfId="48554" xr:uid="{00000000-0005-0000-0000-00007FBA0000}"/>
    <cellStyle name="计算 3 5 3" xfId="7070" xr:uid="{00000000-0005-0000-0000-000080BA0000}"/>
    <cellStyle name="计算 3 5 3 2" xfId="16860" xr:uid="{00000000-0005-0000-0000-000081BA0000}"/>
    <cellStyle name="计算 3 5 3 2 2" xfId="40153" xr:uid="{00000000-0005-0000-0000-000082BA0000}"/>
    <cellStyle name="计算 3 5 3 2 3" xfId="47071" xr:uid="{00000000-0005-0000-0000-000083BA0000}"/>
    <cellStyle name="计算 3 5 3 2 4" xfId="48310" xr:uid="{00000000-0005-0000-0000-000084BA0000}"/>
    <cellStyle name="计算 3 5 3 3" xfId="23825" xr:uid="{00000000-0005-0000-0000-000085BA0000}"/>
    <cellStyle name="计算 3 5 3 4" xfId="30261" xr:uid="{00000000-0005-0000-0000-000086BA0000}"/>
    <cellStyle name="计算 3 5 3 5" xfId="36568" xr:uid="{00000000-0005-0000-0000-000087BA0000}"/>
    <cellStyle name="计算 3 5 3 6" xfId="43525" xr:uid="{00000000-0005-0000-0000-000088BA0000}"/>
    <cellStyle name="计算 3 5 3 7" xfId="50586" xr:uid="{00000000-0005-0000-0000-000089BA0000}"/>
    <cellStyle name="计算 3 5 4" xfId="7144" xr:uid="{00000000-0005-0000-0000-00008ABA0000}"/>
    <cellStyle name="计算 3 5 4 2" xfId="16934" xr:uid="{00000000-0005-0000-0000-00008BBA0000}"/>
    <cellStyle name="计算 3 5 4 2 2" xfId="39949" xr:uid="{00000000-0005-0000-0000-00008CBA0000}"/>
    <cellStyle name="计算 3 5 4 2 3" xfId="46867" xr:uid="{00000000-0005-0000-0000-00008DBA0000}"/>
    <cellStyle name="计算 3 5 4 2 4" xfId="48087" xr:uid="{00000000-0005-0000-0000-00008EBA0000}"/>
    <cellStyle name="计算 3 5 4 3" xfId="23897" xr:uid="{00000000-0005-0000-0000-00008FBA0000}"/>
    <cellStyle name="计算 3 5 4 4" xfId="30331" xr:uid="{00000000-0005-0000-0000-000090BA0000}"/>
    <cellStyle name="计算 3 5 4 5" xfId="36338" xr:uid="{00000000-0005-0000-0000-000091BA0000}"/>
    <cellStyle name="计算 3 5 4 6" xfId="43321" xr:uid="{00000000-0005-0000-0000-000092BA0000}"/>
    <cellStyle name="计算 3 5 4 7" xfId="50942" xr:uid="{00000000-0005-0000-0000-000093BA0000}"/>
    <cellStyle name="计算 3 5 5" xfId="5559" xr:uid="{00000000-0005-0000-0000-000094BA0000}"/>
    <cellStyle name="计算 3 5 5 2" xfId="15415" xr:uid="{00000000-0005-0000-0000-000095BA0000}"/>
    <cellStyle name="计算 3 5 5 2 2" xfId="40236" xr:uid="{00000000-0005-0000-0000-000096BA0000}"/>
    <cellStyle name="计算 3 5 5 2 3" xfId="47154" xr:uid="{00000000-0005-0000-0000-000097BA0000}"/>
    <cellStyle name="计算 3 5 5 2 4" xfId="48345" xr:uid="{00000000-0005-0000-0000-000098BA0000}"/>
    <cellStyle name="计算 3 5 5 3" xfId="22450" xr:uid="{00000000-0005-0000-0000-000099BA0000}"/>
    <cellStyle name="计算 3 5 5 4" xfId="28912" xr:uid="{00000000-0005-0000-0000-00009ABA0000}"/>
    <cellStyle name="计算 3 5 5 5" xfId="36651" xr:uid="{00000000-0005-0000-0000-00009BBA0000}"/>
    <cellStyle name="计算 3 5 5 6" xfId="43608" xr:uid="{00000000-0005-0000-0000-00009CBA0000}"/>
    <cellStyle name="计算 3 5 5 7" xfId="53510" xr:uid="{00000000-0005-0000-0000-00009DBA0000}"/>
    <cellStyle name="计算 3 5 6" xfId="7373" xr:uid="{00000000-0005-0000-0000-00009EBA0000}"/>
    <cellStyle name="计算 3 5 6 2" xfId="17159" xr:uid="{00000000-0005-0000-0000-00009FBA0000}"/>
    <cellStyle name="计算 3 5 6 2 2" xfId="40262" xr:uid="{00000000-0005-0000-0000-0000A0BA0000}"/>
    <cellStyle name="计算 3 5 6 2 3" xfId="47180" xr:uid="{00000000-0005-0000-0000-0000A1BA0000}"/>
    <cellStyle name="计算 3 5 6 2 4" xfId="49320" xr:uid="{00000000-0005-0000-0000-0000A2BA0000}"/>
    <cellStyle name="计算 3 5 6 3" xfId="24121" xr:uid="{00000000-0005-0000-0000-0000A3BA0000}"/>
    <cellStyle name="计算 3 5 6 4" xfId="30549" xr:uid="{00000000-0005-0000-0000-0000A4BA0000}"/>
    <cellStyle name="计算 3 5 6 5" xfId="36677" xr:uid="{00000000-0005-0000-0000-0000A5BA0000}"/>
    <cellStyle name="计算 3 5 6 6" xfId="43634" xr:uid="{00000000-0005-0000-0000-0000A6BA0000}"/>
    <cellStyle name="计算 3 5 6 7" xfId="54397" xr:uid="{00000000-0005-0000-0000-0000A7BA0000}"/>
    <cellStyle name="计算 3 5 7" xfId="7434" xr:uid="{00000000-0005-0000-0000-0000A8BA0000}"/>
    <cellStyle name="计算 3 5 7 2" xfId="17220" xr:uid="{00000000-0005-0000-0000-0000A9BA0000}"/>
    <cellStyle name="计算 3 5 7 2 2" xfId="39726" xr:uid="{00000000-0005-0000-0000-0000AABA0000}"/>
    <cellStyle name="计算 3 5 7 2 3" xfId="46644" xr:uid="{00000000-0005-0000-0000-0000ABBA0000}"/>
    <cellStyle name="计算 3 5 7 2 4" xfId="49805" xr:uid="{00000000-0005-0000-0000-0000ACBA0000}"/>
    <cellStyle name="计算 3 5 7 3" xfId="24182" xr:uid="{00000000-0005-0000-0000-0000ADBA0000}"/>
    <cellStyle name="计算 3 5 7 4" xfId="30610" xr:uid="{00000000-0005-0000-0000-0000AEBA0000}"/>
    <cellStyle name="计算 3 5 7 5" xfId="36103" xr:uid="{00000000-0005-0000-0000-0000AFBA0000}"/>
    <cellStyle name="计算 3 5 7 6" xfId="43098" xr:uid="{00000000-0005-0000-0000-0000B0BA0000}"/>
    <cellStyle name="计算 3 5 7 7" xfId="53103" xr:uid="{00000000-0005-0000-0000-0000B1BA0000}"/>
    <cellStyle name="计算 3 5 8" xfId="6119" xr:uid="{00000000-0005-0000-0000-0000B2BA0000}"/>
    <cellStyle name="计算 3 5 8 2" xfId="15967" xr:uid="{00000000-0005-0000-0000-0000B3BA0000}"/>
    <cellStyle name="计算 3 5 8 2 2" xfId="40281" xr:uid="{00000000-0005-0000-0000-0000B4BA0000}"/>
    <cellStyle name="计算 3 5 8 2 3" xfId="47199" xr:uid="{00000000-0005-0000-0000-0000B5BA0000}"/>
    <cellStyle name="计算 3 5 8 2 4" xfId="48521" xr:uid="{00000000-0005-0000-0000-0000B6BA0000}"/>
    <cellStyle name="计算 3 5 8 3" xfId="22984" xr:uid="{00000000-0005-0000-0000-0000B7BA0000}"/>
    <cellStyle name="计算 3 5 8 4" xfId="29443" xr:uid="{00000000-0005-0000-0000-0000B8BA0000}"/>
    <cellStyle name="计算 3 5 8 5" xfId="36696" xr:uid="{00000000-0005-0000-0000-0000B9BA0000}"/>
    <cellStyle name="计算 3 5 8 6" xfId="43653" xr:uid="{00000000-0005-0000-0000-0000BABA0000}"/>
    <cellStyle name="计算 3 5 8 7" xfId="51210" xr:uid="{00000000-0005-0000-0000-0000BBBA0000}"/>
    <cellStyle name="计算 3 5 9" xfId="7530" xr:uid="{00000000-0005-0000-0000-0000BCBA0000}"/>
    <cellStyle name="计算 3 5 9 2" xfId="17315" xr:uid="{00000000-0005-0000-0000-0000BDBA0000}"/>
    <cellStyle name="计算 3 5 9 2 2" xfId="39814" xr:uid="{00000000-0005-0000-0000-0000BEBA0000}"/>
    <cellStyle name="计算 3 5 9 2 3" xfId="46732" xr:uid="{00000000-0005-0000-0000-0000BFBA0000}"/>
    <cellStyle name="计算 3 5 9 2 4" xfId="48576" xr:uid="{00000000-0005-0000-0000-0000C0BA0000}"/>
    <cellStyle name="计算 3 5 9 3" xfId="24277" xr:uid="{00000000-0005-0000-0000-0000C1BA0000}"/>
    <cellStyle name="计算 3 5 9 4" xfId="30705" xr:uid="{00000000-0005-0000-0000-0000C2BA0000}"/>
    <cellStyle name="计算 3 5 9 5" xfId="36198" xr:uid="{00000000-0005-0000-0000-0000C3BA0000}"/>
    <cellStyle name="计算 3 5 9 6" xfId="43186" xr:uid="{00000000-0005-0000-0000-0000C4BA0000}"/>
    <cellStyle name="计算 3 5 9 7" xfId="51406" xr:uid="{00000000-0005-0000-0000-0000C5BA0000}"/>
    <cellStyle name="计算 3 6" xfId="1441" xr:uid="{00000000-0005-0000-0000-0000C6BA0000}"/>
    <cellStyle name="计算 3 6 2" xfId="10201" xr:uid="{00000000-0005-0000-0000-0000C7BA0000}"/>
    <cellStyle name="计算 3 6 2 2" xfId="13955" xr:uid="{00000000-0005-0000-0000-0000C8BA0000}"/>
    <cellStyle name="计算 3 6 2 3" xfId="37386" xr:uid="{00000000-0005-0000-0000-0000C9BA0000}"/>
    <cellStyle name="计算 3 6 2 4" xfId="44331" xr:uid="{00000000-0005-0000-0000-0000CABA0000}"/>
    <cellStyle name="计算 3 6 2 5" xfId="53234" xr:uid="{00000000-0005-0000-0000-0000CBBA0000}"/>
    <cellStyle name="计算 3 6 3" xfId="10993" xr:uid="{00000000-0005-0000-0000-0000CCBA0000}"/>
    <cellStyle name="计算 3 6 3 2" xfId="8967" xr:uid="{00000000-0005-0000-0000-0000CDBA0000}"/>
    <cellStyle name="计算 3 6 4" xfId="12110" xr:uid="{00000000-0005-0000-0000-0000CEBA0000}"/>
    <cellStyle name="计算 3 6 4 2" xfId="19569" xr:uid="{00000000-0005-0000-0000-0000CFBA0000}"/>
    <cellStyle name="计算 3 6 4 3" xfId="26192" xr:uid="{00000000-0005-0000-0000-0000D0BA0000}"/>
    <cellStyle name="计算 3 6 5" xfId="10067" xr:uid="{00000000-0005-0000-0000-0000D1BA0000}"/>
    <cellStyle name="计算 3 6 6" xfId="16822" xr:uid="{00000000-0005-0000-0000-0000D2BA0000}"/>
    <cellStyle name="计算 3 6 7" xfId="33641" xr:uid="{00000000-0005-0000-0000-0000D3BA0000}"/>
    <cellStyle name="计算 3 6 8" xfId="40776" xr:uid="{00000000-0005-0000-0000-0000D4BA0000}"/>
    <cellStyle name="计算 3 6 9" xfId="54352" xr:uid="{00000000-0005-0000-0000-0000D5BA0000}"/>
    <cellStyle name="计算 3 7" xfId="1557" xr:uid="{00000000-0005-0000-0000-0000D6BA0000}"/>
    <cellStyle name="计算 3 7 2" xfId="12216" xr:uid="{00000000-0005-0000-0000-0000D7BA0000}"/>
    <cellStyle name="计算 3 7 2 2" xfId="19675" xr:uid="{00000000-0005-0000-0000-0000D8BA0000}"/>
    <cellStyle name="计算 3 7 2 3" xfId="26298" xr:uid="{00000000-0005-0000-0000-0000D9BA0000}"/>
    <cellStyle name="计算 3 7 2 4" xfId="37690" xr:uid="{00000000-0005-0000-0000-0000DABA0000}"/>
    <cellStyle name="计算 3 7 2 5" xfId="44634" xr:uid="{00000000-0005-0000-0000-0000DBBA0000}"/>
    <cellStyle name="计算 3 7 2 6" xfId="53748" xr:uid="{00000000-0005-0000-0000-0000DCBA0000}"/>
    <cellStyle name="计算 3 7 3" xfId="11109" xr:uid="{00000000-0005-0000-0000-0000DDBA0000}"/>
    <cellStyle name="计算 3 7 4" xfId="18761" xr:uid="{00000000-0005-0000-0000-0000DEBA0000}"/>
    <cellStyle name="计算 3 7 5" xfId="33949" xr:uid="{00000000-0005-0000-0000-0000DFBA0000}"/>
    <cellStyle name="计算 3 7 6" xfId="41083" xr:uid="{00000000-0005-0000-0000-0000E0BA0000}"/>
    <cellStyle name="计算 3 7 7" xfId="50516" xr:uid="{00000000-0005-0000-0000-0000E1BA0000}"/>
    <cellStyle name="计算 3 8" xfId="1984" xr:uid="{00000000-0005-0000-0000-0000E2BA0000}"/>
    <cellStyle name="计算 3 8 2" xfId="12336" xr:uid="{00000000-0005-0000-0000-0000E3BA0000}"/>
    <cellStyle name="计算 3 8 2 2" xfId="19795" xr:uid="{00000000-0005-0000-0000-0000E4BA0000}"/>
    <cellStyle name="计算 3 8 2 3" xfId="26418" xr:uid="{00000000-0005-0000-0000-0000E5BA0000}"/>
    <cellStyle name="计算 3 8 2 4" xfId="37968" xr:uid="{00000000-0005-0000-0000-0000E6BA0000}"/>
    <cellStyle name="计算 3 8 2 5" xfId="44906" xr:uid="{00000000-0005-0000-0000-0000E7BA0000}"/>
    <cellStyle name="计算 3 8 2 6" xfId="52018" xr:uid="{00000000-0005-0000-0000-0000E8BA0000}"/>
    <cellStyle name="计算 3 8 3" xfId="11406" xr:uid="{00000000-0005-0000-0000-0000E9BA0000}"/>
    <cellStyle name="计算 3 8 4" xfId="18939" xr:uid="{00000000-0005-0000-0000-0000EABA0000}"/>
    <cellStyle name="计算 3 8 5" xfId="34226" xr:uid="{00000000-0005-0000-0000-0000EBBA0000}"/>
    <cellStyle name="计算 3 8 6" xfId="41356" xr:uid="{00000000-0005-0000-0000-0000ECBA0000}"/>
    <cellStyle name="计算 3 8 7" xfId="54507" xr:uid="{00000000-0005-0000-0000-0000EDBA0000}"/>
    <cellStyle name="计算 3 9" xfId="2196" xr:uid="{00000000-0005-0000-0000-0000EEBA0000}"/>
    <cellStyle name="计算 3 9 2" xfId="12460" xr:uid="{00000000-0005-0000-0000-0000EFBA0000}"/>
    <cellStyle name="计算 3 9 2 2" xfId="19916" xr:uid="{00000000-0005-0000-0000-0000F0BA0000}"/>
    <cellStyle name="计算 3 9 2 3" xfId="26538" xr:uid="{00000000-0005-0000-0000-0000F1BA0000}"/>
    <cellStyle name="计算 3 9 2 4" xfId="38113" xr:uid="{00000000-0005-0000-0000-0000F2BA0000}"/>
    <cellStyle name="计算 3 9 2 5" xfId="45038" xr:uid="{00000000-0005-0000-0000-0000F3BA0000}"/>
    <cellStyle name="计算 3 9 2 6" xfId="47914" xr:uid="{00000000-0005-0000-0000-0000F4BA0000}"/>
    <cellStyle name="计算 3 9 3" xfId="10393" xr:uid="{00000000-0005-0000-0000-0000F5BA0000}"/>
    <cellStyle name="计算 3 9 4" xfId="13264" xr:uid="{00000000-0005-0000-0000-0000F6BA0000}"/>
    <cellStyle name="计算 3 9 5" xfId="9069" xr:uid="{00000000-0005-0000-0000-0000F7BA0000}"/>
    <cellStyle name="计算 3 9 6" xfId="34448" xr:uid="{00000000-0005-0000-0000-0000F8BA0000}"/>
    <cellStyle name="计算 3 9 7" xfId="41492" xr:uid="{00000000-0005-0000-0000-0000F9BA0000}"/>
    <cellStyle name="计算 3 9 8" xfId="51923" xr:uid="{00000000-0005-0000-0000-0000FABA0000}"/>
    <cellStyle name="计算 30" xfId="7717" xr:uid="{00000000-0005-0000-0000-0000FBBA0000}"/>
    <cellStyle name="计算 30 2" xfId="17502" xr:uid="{00000000-0005-0000-0000-0000FCBA0000}"/>
    <cellStyle name="计算 30 3" xfId="24459" xr:uid="{00000000-0005-0000-0000-0000FDBA0000}"/>
    <cellStyle name="计算 30 4" xfId="30885" xr:uid="{00000000-0005-0000-0000-0000FEBA0000}"/>
    <cellStyle name="计算 31" xfId="11512" xr:uid="{00000000-0005-0000-0000-0000FFBA0000}"/>
    <cellStyle name="计算 31 2" xfId="18971" xr:uid="{00000000-0005-0000-0000-000000BB0000}"/>
    <cellStyle name="计算 31 3" xfId="25603" xr:uid="{00000000-0005-0000-0000-000001BB0000}"/>
    <cellStyle name="计算 32" xfId="9144" xr:uid="{00000000-0005-0000-0000-000002BB0000}"/>
    <cellStyle name="计算 33" xfId="11224" xr:uid="{00000000-0005-0000-0000-000003BB0000}"/>
    <cellStyle name="计算 34" xfId="53548" xr:uid="{00000000-0005-0000-0000-000004BB0000}"/>
    <cellStyle name="计算 4" xfId="546" xr:uid="{00000000-0005-0000-0000-000005BB0000}"/>
    <cellStyle name="计算 4 10" xfId="2514" xr:uid="{00000000-0005-0000-0000-000006BB0000}"/>
    <cellStyle name="计算 4 10 2" xfId="12753" xr:uid="{00000000-0005-0000-0000-000007BB0000}"/>
    <cellStyle name="计算 4 10 2 2" xfId="38406" xr:uid="{00000000-0005-0000-0000-000008BB0000}"/>
    <cellStyle name="计算 4 10 2 3" xfId="45324" xr:uid="{00000000-0005-0000-0000-000009BB0000}"/>
    <cellStyle name="计算 4 10 2 4" xfId="49633" xr:uid="{00000000-0005-0000-0000-00000ABB0000}"/>
    <cellStyle name="计算 4 10 3" xfId="20162" xr:uid="{00000000-0005-0000-0000-00000BBB0000}"/>
    <cellStyle name="计算 4 10 4" xfId="26776" xr:uid="{00000000-0005-0000-0000-00000CBB0000}"/>
    <cellStyle name="计算 4 10 5" xfId="34740" xr:uid="{00000000-0005-0000-0000-00000DBB0000}"/>
    <cellStyle name="计算 4 10 6" xfId="41778" xr:uid="{00000000-0005-0000-0000-00000EBB0000}"/>
    <cellStyle name="计算 4 10 7" xfId="53836" xr:uid="{00000000-0005-0000-0000-00000FBB0000}"/>
    <cellStyle name="计算 4 11" xfId="3524" xr:uid="{00000000-0005-0000-0000-000010BB0000}"/>
    <cellStyle name="计算 4 11 2" xfId="13470" xr:uid="{00000000-0005-0000-0000-000011BB0000}"/>
    <cellStyle name="计算 4 11 2 2" xfId="38639" xr:uid="{00000000-0005-0000-0000-000012BB0000}"/>
    <cellStyle name="计算 4 11 2 3" xfId="45557" xr:uid="{00000000-0005-0000-0000-000013BB0000}"/>
    <cellStyle name="计算 4 11 2 4" xfId="48494" xr:uid="{00000000-0005-0000-0000-000014BB0000}"/>
    <cellStyle name="计算 4 11 3" xfId="20640" xr:uid="{00000000-0005-0000-0000-000015BB0000}"/>
    <cellStyle name="计算 4 11 4" xfId="27145" xr:uid="{00000000-0005-0000-0000-000016BB0000}"/>
    <cellStyle name="计算 4 11 5" xfId="34973" xr:uid="{00000000-0005-0000-0000-000017BB0000}"/>
    <cellStyle name="计算 4 11 6" xfId="42011" xr:uid="{00000000-0005-0000-0000-000018BB0000}"/>
    <cellStyle name="计算 4 11 7" xfId="54415" xr:uid="{00000000-0005-0000-0000-000019BB0000}"/>
    <cellStyle name="计算 4 12" xfId="3689" xr:uid="{00000000-0005-0000-0000-00001ABB0000}"/>
    <cellStyle name="计算 4 12 2" xfId="13614" xr:uid="{00000000-0005-0000-0000-00001BBB0000}"/>
    <cellStyle name="计算 4 12 2 2" xfId="38794" xr:uid="{00000000-0005-0000-0000-00001CBB0000}"/>
    <cellStyle name="计算 4 12 2 3" xfId="45712" xr:uid="{00000000-0005-0000-0000-00001DBB0000}"/>
    <cellStyle name="计算 4 12 2 4" xfId="49852" xr:uid="{00000000-0005-0000-0000-00001EBB0000}"/>
    <cellStyle name="计算 4 12 3" xfId="20775" xr:uid="{00000000-0005-0000-0000-00001FBB0000}"/>
    <cellStyle name="计算 4 12 4" xfId="27274" xr:uid="{00000000-0005-0000-0000-000020BB0000}"/>
    <cellStyle name="计算 4 12 5" xfId="35129" xr:uid="{00000000-0005-0000-0000-000021BB0000}"/>
    <cellStyle name="计算 4 12 6" xfId="42166" xr:uid="{00000000-0005-0000-0000-000022BB0000}"/>
    <cellStyle name="计算 4 12 7" xfId="50844" xr:uid="{00000000-0005-0000-0000-000023BB0000}"/>
    <cellStyle name="计算 4 13" xfId="3960" xr:uid="{00000000-0005-0000-0000-000024BB0000}"/>
    <cellStyle name="计算 4 13 2" xfId="13847" xr:uid="{00000000-0005-0000-0000-000025BB0000}"/>
    <cellStyle name="计算 4 13 2 2" xfId="39123" xr:uid="{00000000-0005-0000-0000-000026BB0000}"/>
    <cellStyle name="计算 4 13 2 3" xfId="46041" xr:uid="{00000000-0005-0000-0000-000027BB0000}"/>
    <cellStyle name="计算 4 13 2 4" xfId="49272" xr:uid="{00000000-0005-0000-0000-000028BB0000}"/>
    <cellStyle name="计算 4 13 3" xfId="20945" xr:uid="{00000000-0005-0000-0000-000029BB0000}"/>
    <cellStyle name="计算 4 13 4" xfId="27441" xr:uid="{00000000-0005-0000-0000-00002ABB0000}"/>
    <cellStyle name="计算 4 13 5" xfId="35485" xr:uid="{00000000-0005-0000-0000-00002BBB0000}"/>
    <cellStyle name="计算 4 13 6" xfId="42495" xr:uid="{00000000-0005-0000-0000-00002CBB0000}"/>
    <cellStyle name="计算 4 13 7" xfId="51607" xr:uid="{00000000-0005-0000-0000-00002DBB0000}"/>
    <cellStyle name="计算 4 14" xfId="3958" xr:uid="{00000000-0005-0000-0000-00002EBB0000}"/>
    <cellStyle name="计算 4 14 2" xfId="13845" xr:uid="{00000000-0005-0000-0000-00002FBB0000}"/>
    <cellStyle name="计算 4 14 2 2" xfId="39397" xr:uid="{00000000-0005-0000-0000-000030BB0000}"/>
    <cellStyle name="计算 4 14 2 3" xfId="46315" xr:uid="{00000000-0005-0000-0000-000031BB0000}"/>
    <cellStyle name="计算 4 14 2 4" xfId="48744" xr:uid="{00000000-0005-0000-0000-000032BB0000}"/>
    <cellStyle name="计算 4 14 3" xfId="20944" xr:uid="{00000000-0005-0000-0000-000033BB0000}"/>
    <cellStyle name="计算 4 14 4" xfId="27440" xr:uid="{00000000-0005-0000-0000-000034BB0000}"/>
    <cellStyle name="计算 4 14 5" xfId="35764" xr:uid="{00000000-0005-0000-0000-000035BB0000}"/>
    <cellStyle name="计算 4 14 6" xfId="42769" xr:uid="{00000000-0005-0000-0000-000036BB0000}"/>
    <cellStyle name="计算 4 14 7" xfId="54195" xr:uid="{00000000-0005-0000-0000-000037BB0000}"/>
    <cellStyle name="计算 4 15" xfId="4436" xr:uid="{00000000-0005-0000-0000-000038BB0000}"/>
    <cellStyle name="计算 4 15 2" xfId="14298" xr:uid="{00000000-0005-0000-0000-000039BB0000}"/>
    <cellStyle name="计算 4 15 2 2" xfId="39225" xr:uid="{00000000-0005-0000-0000-00003ABB0000}"/>
    <cellStyle name="计算 4 15 2 3" xfId="46143" xr:uid="{00000000-0005-0000-0000-00003BBB0000}"/>
    <cellStyle name="计算 4 15 2 4" xfId="50143" xr:uid="{00000000-0005-0000-0000-00003CBB0000}"/>
    <cellStyle name="计算 4 15 3" xfId="21358" xr:uid="{00000000-0005-0000-0000-00003DBB0000}"/>
    <cellStyle name="计算 4 15 4" xfId="27832" xr:uid="{00000000-0005-0000-0000-00003EBB0000}"/>
    <cellStyle name="计算 4 15 5" xfId="35589" xr:uid="{00000000-0005-0000-0000-00003FBB0000}"/>
    <cellStyle name="计算 4 15 6" xfId="42597" xr:uid="{00000000-0005-0000-0000-000040BB0000}"/>
    <cellStyle name="计算 4 15 7" xfId="54077" xr:uid="{00000000-0005-0000-0000-000041BB0000}"/>
    <cellStyle name="计算 4 16" xfId="5055" xr:uid="{00000000-0005-0000-0000-000042BB0000}"/>
    <cellStyle name="计算 4 16 2" xfId="14912" xr:uid="{00000000-0005-0000-0000-000043BB0000}"/>
    <cellStyle name="计算 4 16 2 2" xfId="39786" xr:uid="{00000000-0005-0000-0000-000044BB0000}"/>
    <cellStyle name="计算 4 16 2 3" xfId="46704" xr:uid="{00000000-0005-0000-0000-000045BB0000}"/>
    <cellStyle name="计算 4 16 2 4" xfId="48769" xr:uid="{00000000-0005-0000-0000-000046BB0000}"/>
    <cellStyle name="计算 4 16 3" xfId="21957" xr:uid="{00000000-0005-0000-0000-000047BB0000}"/>
    <cellStyle name="计算 4 16 4" xfId="28420" xr:uid="{00000000-0005-0000-0000-000048BB0000}"/>
    <cellStyle name="计算 4 16 5" xfId="36167" xr:uid="{00000000-0005-0000-0000-000049BB0000}"/>
    <cellStyle name="计算 4 16 6" xfId="43158" xr:uid="{00000000-0005-0000-0000-00004ABB0000}"/>
    <cellStyle name="计算 4 16 7" xfId="50625" xr:uid="{00000000-0005-0000-0000-00004BBB0000}"/>
    <cellStyle name="计算 4 17" xfId="4544" xr:uid="{00000000-0005-0000-0000-00004CBB0000}"/>
    <cellStyle name="计算 4 17 2" xfId="14406" xr:uid="{00000000-0005-0000-0000-00004DBB0000}"/>
    <cellStyle name="计算 4 17 2 2" xfId="39494" xr:uid="{00000000-0005-0000-0000-00004EBB0000}"/>
    <cellStyle name="计算 4 17 2 3" xfId="46412" xr:uid="{00000000-0005-0000-0000-00004FBB0000}"/>
    <cellStyle name="计算 4 17 2 4" xfId="48611" xr:uid="{00000000-0005-0000-0000-000050BB0000}"/>
    <cellStyle name="计算 4 17 3" xfId="21462" xr:uid="{00000000-0005-0000-0000-000051BB0000}"/>
    <cellStyle name="计算 4 17 4" xfId="27933" xr:uid="{00000000-0005-0000-0000-000052BB0000}"/>
    <cellStyle name="计算 4 17 5" xfId="35863" xr:uid="{00000000-0005-0000-0000-000053BB0000}"/>
    <cellStyle name="计算 4 17 6" xfId="42866" xr:uid="{00000000-0005-0000-0000-000054BB0000}"/>
    <cellStyle name="计算 4 17 7" xfId="53969" xr:uid="{00000000-0005-0000-0000-000055BB0000}"/>
    <cellStyle name="计算 4 18" xfId="4886" xr:uid="{00000000-0005-0000-0000-000056BB0000}"/>
    <cellStyle name="计算 4 18 2" xfId="14748" xr:uid="{00000000-0005-0000-0000-000057BB0000}"/>
    <cellStyle name="计算 4 18 2 2" xfId="40158" xr:uid="{00000000-0005-0000-0000-000058BB0000}"/>
    <cellStyle name="计算 4 18 2 3" xfId="47076" xr:uid="{00000000-0005-0000-0000-000059BB0000}"/>
    <cellStyle name="计算 4 18 2 4" xfId="47926" xr:uid="{00000000-0005-0000-0000-00005ABB0000}"/>
    <cellStyle name="计算 4 18 3" xfId="21796" xr:uid="{00000000-0005-0000-0000-00005BBB0000}"/>
    <cellStyle name="计算 4 18 4" xfId="28262" xr:uid="{00000000-0005-0000-0000-00005CBB0000}"/>
    <cellStyle name="计算 4 18 5" xfId="36573" xr:uid="{00000000-0005-0000-0000-00005DBB0000}"/>
    <cellStyle name="计算 4 18 6" xfId="43530" xr:uid="{00000000-0005-0000-0000-00005EBB0000}"/>
    <cellStyle name="计算 4 18 7" xfId="53974" xr:uid="{00000000-0005-0000-0000-00005FBB0000}"/>
    <cellStyle name="计算 4 19" xfId="5387" xr:uid="{00000000-0005-0000-0000-000060BB0000}"/>
    <cellStyle name="计算 4 19 2" xfId="15244" xr:uid="{00000000-0005-0000-0000-000061BB0000}"/>
    <cellStyle name="计算 4 19 2 2" xfId="39760" xr:uid="{00000000-0005-0000-0000-000062BB0000}"/>
    <cellStyle name="计算 4 19 2 3" xfId="46678" xr:uid="{00000000-0005-0000-0000-000063BB0000}"/>
    <cellStyle name="计算 4 19 2 4" xfId="49607" xr:uid="{00000000-0005-0000-0000-000064BB0000}"/>
    <cellStyle name="计算 4 19 3" xfId="22285" xr:uid="{00000000-0005-0000-0000-000065BB0000}"/>
    <cellStyle name="计算 4 19 4" xfId="28747" xr:uid="{00000000-0005-0000-0000-000066BB0000}"/>
    <cellStyle name="计算 4 19 5" xfId="36138" xr:uid="{00000000-0005-0000-0000-000067BB0000}"/>
    <cellStyle name="计算 4 19 6" xfId="43132" xr:uid="{00000000-0005-0000-0000-000068BB0000}"/>
    <cellStyle name="计算 4 19 7" xfId="51578" xr:uid="{00000000-0005-0000-0000-000069BB0000}"/>
    <cellStyle name="计算 4 2" xfId="706" xr:uid="{00000000-0005-0000-0000-00006ABB0000}"/>
    <cellStyle name="计算 4 2 2" xfId="2710" xr:uid="{00000000-0005-0000-0000-00006BBB0000}"/>
    <cellStyle name="计算 4 2 2 2" xfId="12939" xr:uid="{00000000-0005-0000-0000-00006CBB0000}"/>
    <cellStyle name="计算 4 2 2 2 2" xfId="20339" xr:uid="{00000000-0005-0000-0000-00006DBB0000}"/>
    <cellStyle name="计算 4 2 2 2 3" xfId="26946" xr:uid="{00000000-0005-0000-0000-00006EBB0000}"/>
    <cellStyle name="计算 4 2 2 3" xfId="10525" xr:uid="{00000000-0005-0000-0000-00006FBB0000}"/>
    <cellStyle name="计算 4 2 2 4" xfId="17570" xr:uid="{00000000-0005-0000-0000-000070BB0000}"/>
    <cellStyle name="计算 4 2 2 5" xfId="9550" xr:uid="{00000000-0005-0000-0000-000071BB0000}"/>
    <cellStyle name="计算 4 2 2 6" xfId="37401" xr:uid="{00000000-0005-0000-0000-000072BB0000}"/>
    <cellStyle name="计算 4 2 2 7" xfId="44346" xr:uid="{00000000-0005-0000-0000-000073BB0000}"/>
    <cellStyle name="计算 4 2 2 8" xfId="54315" xr:uid="{00000000-0005-0000-0000-000074BB0000}"/>
    <cellStyle name="计算 4 2 3" xfId="11725" xr:uid="{00000000-0005-0000-0000-000075BB0000}"/>
    <cellStyle name="计算 4 2 3 2" xfId="19184" xr:uid="{00000000-0005-0000-0000-000076BB0000}"/>
    <cellStyle name="计算 4 2 3 3" xfId="25816" xr:uid="{00000000-0005-0000-0000-000077BB0000}"/>
    <cellStyle name="计算 4 2 4" xfId="9458" xr:uid="{00000000-0005-0000-0000-000078BB0000}"/>
    <cellStyle name="计算 4 2 5" xfId="13193" xr:uid="{00000000-0005-0000-0000-000079BB0000}"/>
    <cellStyle name="计算 4 2 6" xfId="33658" xr:uid="{00000000-0005-0000-0000-00007ABB0000}"/>
    <cellStyle name="计算 4 2 7" xfId="40793" xr:uid="{00000000-0005-0000-0000-00007BBB0000}"/>
    <cellStyle name="计算 4 2 8" xfId="51333" xr:uid="{00000000-0005-0000-0000-00007CBB0000}"/>
    <cellStyle name="计算 4 20" xfId="4684" xr:uid="{00000000-0005-0000-0000-00007DBB0000}"/>
    <cellStyle name="计算 4 20 2" xfId="14546" xr:uid="{00000000-0005-0000-0000-00007EBB0000}"/>
    <cellStyle name="计算 4 20 2 2" xfId="40128" xr:uid="{00000000-0005-0000-0000-00007FBB0000}"/>
    <cellStyle name="计算 4 20 2 3" xfId="47046" xr:uid="{00000000-0005-0000-0000-000080BB0000}"/>
    <cellStyle name="计算 4 20 2 4" xfId="48085" xr:uid="{00000000-0005-0000-0000-000081BB0000}"/>
    <cellStyle name="计算 4 20 3" xfId="21598" xr:uid="{00000000-0005-0000-0000-000082BB0000}"/>
    <cellStyle name="计算 4 20 4" xfId="28068" xr:uid="{00000000-0005-0000-0000-000083BB0000}"/>
    <cellStyle name="计算 4 20 5" xfId="36543" xr:uid="{00000000-0005-0000-0000-000084BB0000}"/>
    <cellStyle name="计算 4 20 6" xfId="43500" xr:uid="{00000000-0005-0000-0000-000085BB0000}"/>
    <cellStyle name="计算 4 20 7" xfId="53473" xr:uid="{00000000-0005-0000-0000-000086BB0000}"/>
    <cellStyle name="计算 4 21" xfId="5299" xr:uid="{00000000-0005-0000-0000-000087BB0000}"/>
    <cellStyle name="计算 4 21 2" xfId="15156" xr:uid="{00000000-0005-0000-0000-000088BB0000}"/>
    <cellStyle name="计算 4 21 2 2" xfId="40418" xr:uid="{00000000-0005-0000-0000-000089BB0000}"/>
    <cellStyle name="计算 4 21 2 3" xfId="47336" xr:uid="{00000000-0005-0000-0000-00008ABB0000}"/>
    <cellStyle name="计算 4 21 2 4" xfId="47749" xr:uid="{00000000-0005-0000-0000-00008BBB0000}"/>
    <cellStyle name="计算 4 21 3" xfId="22198" xr:uid="{00000000-0005-0000-0000-00008CBB0000}"/>
    <cellStyle name="计算 4 21 4" xfId="28661" xr:uid="{00000000-0005-0000-0000-00008DBB0000}"/>
    <cellStyle name="计算 4 21 5" xfId="36834" xr:uid="{00000000-0005-0000-0000-00008EBB0000}"/>
    <cellStyle name="计算 4 21 6" xfId="43790" xr:uid="{00000000-0005-0000-0000-00008FBB0000}"/>
    <cellStyle name="计算 4 21 7" xfId="52582" xr:uid="{00000000-0005-0000-0000-000090BB0000}"/>
    <cellStyle name="计算 4 22" xfId="5789" xr:uid="{00000000-0005-0000-0000-000091BB0000}"/>
    <cellStyle name="计算 4 22 2" xfId="15643" xr:uid="{00000000-0005-0000-0000-000092BB0000}"/>
    <cellStyle name="计算 4 22 3" xfId="22671" xr:uid="{00000000-0005-0000-0000-000093BB0000}"/>
    <cellStyle name="计算 4 22 4" xfId="29132" xr:uid="{00000000-0005-0000-0000-000094BB0000}"/>
    <cellStyle name="计算 4 22 5" xfId="32306" xr:uid="{00000000-0005-0000-0000-000095BB0000}"/>
    <cellStyle name="计算 4 22 6" xfId="32066" xr:uid="{00000000-0005-0000-0000-000096BB0000}"/>
    <cellStyle name="计算 4 22 7" xfId="49392" xr:uid="{00000000-0005-0000-0000-000097BB0000}"/>
    <cellStyle name="计算 4 23" xfId="5561" xr:uid="{00000000-0005-0000-0000-000098BB0000}"/>
    <cellStyle name="计算 4 23 2" xfId="15417" xr:uid="{00000000-0005-0000-0000-000099BB0000}"/>
    <cellStyle name="计算 4 23 3" xfId="22452" xr:uid="{00000000-0005-0000-0000-00009ABB0000}"/>
    <cellStyle name="计算 4 23 4" xfId="28914" xr:uid="{00000000-0005-0000-0000-00009BBB0000}"/>
    <cellStyle name="计算 4 23 5" xfId="37088" xr:uid="{00000000-0005-0000-0000-00009CBB0000}"/>
    <cellStyle name="计算 4 23 6" xfId="44034" xr:uid="{00000000-0005-0000-0000-00009DBB0000}"/>
    <cellStyle name="计算 4 23 7" xfId="52343" xr:uid="{00000000-0005-0000-0000-00009EBB0000}"/>
    <cellStyle name="计算 4 24" xfId="6184" xr:uid="{00000000-0005-0000-0000-00009FBB0000}"/>
    <cellStyle name="计算 4 24 2" xfId="16032" xr:uid="{00000000-0005-0000-0000-0000A0BB0000}"/>
    <cellStyle name="计算 4 24 3" xfId="23046" xr:uid="{00000000-0005-0000-0000-0000A1BB0000}"/>
    <cellStyle name="计算 4 24 4" xfId="29504" xr:uid="{00000000-0005-0000-0000-0000A2BB0000}"/>
    <cellStyle name="计算 4 25" xfId="6422" xr:uid="{00000000-0005-0000-0000-0000A3BB0000}"/>
    <cellStyle name="计算 4 25 2" xfId="16267" xr:uid="{00000000-0005-0000-0000-0000A4BB0000}"/>
    <cellStyle name="计算 4 25 3" xfId="23274" xr:uid="{00000000-0005-0000-0000-0000A5BB0000}"/>
    <cellStyle name="计算 4 25 4" xfId="29726" xr:uid="{00000000-0005-0000-0000-0000A6BB0000}"/>
    <cellStyle name="计算 4 26" xfId="7258" xr:uid="{00000000-0005-0000-0000-0000A7BB0000}"/>
    <cellStyle name="计算 4 26 2" xfId="17045" xr:uid="{00000000-0005-0000-0000-0000A8BB0000}"/>
    <cellStyle name="计算 4 26 3" xfId="24008" xr:uid="{00000000-0005-0000-0000-0000A9BB0000}"/>
    <cellStyle name="计算 4 26 4" xfId="30439" xr:uid="{00000000-0005-0000-0000-0000AABB0000}"/>
    <cellStyle name="计算 4 27" xfId="6547" xr:uid="{00000000-0005-0000-0000-0000ABBB0000}"/>
    <cellStyle name="计算 4 27 2" xfId="16390" xr:uid="{00000000-0005-0000-0000-0000ACBB0000}"/>
    <cellStyle name="计算 4 27 3" xfId="23397" xr:uid="{00000000-0005-0000-0000-0000ADBB0000}"/>
    <cellStyle name="计算 4 27 4" xfId="29847" xr:uid="{00000000-0005-0000-0000-0000AEBB0000}"/>
    <cellStyle name="计算 4 28" xfId="7481" xr:uid="{00000000-0005-0000-0000-0000AFBB0000}"/>
    <cellStyle name="计算 4 28 2" xfId="17266" xr:uid="{00000000-0005-0000-0000-0000B0BB0000}"/>
    <cellStyle name="计算 4 28 3" xfId="24228" xr:uid="{00000000-0005-0000-0000-0000B1BB0000}"/>
    <cellStyle name="计算 4 28 4" xfId="30656" xr:uid="{00000000-0005-0000-0000-0000B2BB0000}"/>
    <cellStyle name="计算 4 29" xfId="6654" xr:uid="{00000000-0005-0000-0000-0000B3BB0000}"/>
    <cellStyle name="计算 4 29 2" xfId="16497" xr:uid="{00000000-0005-0000-0000-0000B4BB0000}"/>
    <cellStyle name="计算 4 29 3" xfId="23501" xr:uid="{00000000-0005-0000-0000-0000B5BB0000}"/>
    <cellStyle name="计算 4 29 4" xfId="29950" xr:uid="{00000000-0005-0000-0000-0000B6BB0000}"/>
    <cellStyle name="计算 4 3" xfId="966" xr:uid="{00000000-0005-0000-0000-0000B7BB0000}"/>
    <cellStyle name="计算 4 3 2" xfId="2575" xr:uid="{00000000-0005-0000-0000-0000B8BB0000}"/>
    <cellStyle name="计算 4 3 2 2" xfId="12810" xr:uid="{00000000-0005-0000-0000-0000B9BB0000}"/>
    <cellStyle name="计算 4 3 2 2 2" xfId="20216" xr:uid="{00000000-0005-0000-0000-0000BABB0000}"/>
    <cellStyle name="计算 4 3 2 2 3" xfId="26827" xr:uid="{00000000-0005-0000-0000-0000BBBB0000}"/>
    <cellStyle name="计算 4 3 2 3" xfId="10672" xr:uid="{00000000-0005-0000-0000-0000BCBB0000}"/>
    <cellStyle name="计算 4 3 2 4" xfId="18362" xr:uid="{00000000-0005-0000-0000-0000BDBB0000}"/>
    <cellStyle name="计算 4 3 2 5" xfId="23964" xr:uid="{00000000-0005-0000-0000-0000BEBB0000}"/>
    <cellStyle name="计算 4 3 2 6" xfId="37625" xr:uid="{00000000-0005-0000-0000-0000BFBB0000}"/>
    <cellStyle name="计算 4 3 2 7" xfId="44569" xr:uid="{00000000-0005-0000-0000-0000C0BB0000}"/>
    <cellStyle name="计算 4 3 2 8" xfId="52241" xr:uid="{00000000-0005-0000-0000-0000C1BB0000}"/>
    <cellStyle name="计算 4 3 3" xfId="11845" xr:uid="{00000000-0005-0000-0000-0000C2BB0000}"/>
    <cellStyle name="计算 4 3 3 2" xfId="19304" xr:uid="{00000000-0005-0000-0000-0000C3BB0000}"/>
    <cellStyle name="计算 4 3 3 3" xfId="25936" xr:uid="{00000000-0005-0000-0000-0000C4BB0000}"/>
    <cellStyle name="计算 4 3 4" xfId="9666" xr:uid="{00000000-0005-0000-0000-0000C5BB0000}"/>
    <cellStyle name="计算 4 3 5" xfId="9095" xr:uid="{00000000-0005-0000-0000-0000C6BB0000}"/>
    <cellStyle name="计算 4 3 6" xfId="33884" xr:uid="{00000000-0005-0000-0000-0000C7BB0000}"/>
    <cellStyle name="计算 4 3 7" xfId="41018" xr:uid="{00000000-0005-0000-0000-0000C8BB0000}"/>
    <cellStyle name="计算 4 3 8" xfId="50684" xr:uid="{00000000-0005-0000-0000-0000C9BB0000}"/>
    <cellStyle name="计算 4 30" xfId="5973" xr:uid="{00000000-0005-0000-0000-0000CABB0000}"/>
    <cellStyle name="计算 4 30 2" xfId="15824" xr:uid="{00000000-0005-0000-0000-0000CBBB0000}"/>
    <cellStyle name="计算 4 30 3" xfId="22846" xr:uid="{00000000-0005-0000-0000-0000CCBB0000}"/>
    <cellStyle name="计算 4 30 4" xfId="29307" xr:uid="{00000000-0005-0000-0000-0000CDBB0000}"/>
    <cellStyle name="计算 4 31" xfId="7046" xr:uid="{00000000-0005-0000-0000-0000CEBB0000}"/>
    <cellStyle name="计算 4 31 2" xfId="16836" xr:uid="{00000000-0005-0000-0000-0000CFBB0000}"/>
    <cellStyle name="计算 4 31 3" xfId="23802" xr:uid="{00000000-0005-0000-0000-0000D0BB0000}"/>
    <cellStyle name="计算 4 31 4" xfId="30238" xr:uid="{00000000-0005-0000-0000-0000D1BB0000}"/>
    <cellStyle name="计算 4 32" xfId="7589" xr:uid="{00000000-0005-0000-0000-0000D2BB0000}"/>
    <cellStyle name="计算 4 32 2" xfId="17374" xr:uid="{00000000-0005-0000-0000-0000D3BB0000}"/>
    <cellStyle name="计算 4 32 3" xfId="24334" xr:uid="{00000000-0005-0000-0000-0000D4BB0000}"/>
    <cellStyle name="计算 4 32 4" xfId="30762" xr:uid="{00000000-0005-0000-0000-0000D5BB0000}"/>
    <cellStyle name="计算 4 33" xfId="7877" xr:uid="{00000000-0005-0000-0000-0000D6BB0000}"/>
    <cellStyle name="计算 4 33 2" xfId="17661" xr:uid="{00000000-0005-0000-0000-0000D7BB0000}"/>
    <cellStyle name="计算 4 33 3" xfId="24614" xr:uid="{00000000-0005-0000-0000-0000D8BB0000}"/>
    <cellStyle name="计算 4 33 4" xfId="31037" xr:uid="{00000000-0005-0000-0000-0000D9BB0000}"/>
    <cellStyle name="计算 4 34" xfId="7866" xr:uid="{00000000-0005-0000-0000-0000DABB0000}"/>
    <cellStyle name="计算 4 34 2" xfId="17650" xr:uid="{00000000-0005-0000-0000-0000DBBB0000}"/>
    <cellStyle name="计算 4 34 3" xfId="24603" xr:uid="{00000000-0005-0000-0000-0000DCBB0000}"/>
    <cellStyle name="计算 4 34 4" xfId="31026" xr:uid="{00000000-0005-0000-0000-0000DDBB0000}"/>
    <cellStyle name="计算 4 35" xfId="8170" xr:uid="{00000000-0005-0000-0000-0000DEBB0000}"/>
    <cellStyle name="计算 4 35 2" xfId="17954" xr:uid="{00000000-0005-0000-0000-0000DFBB0000}"/>
    <cellStyle name="计算 4 35 3" xfId="24898" xr:uid="{00000000-0005-0000-0000-0000E0BB0000}"/>
    <cellStyle name="计算 4 35 4" xfId="31318" xr:uid="{00000000-0005-0000-0000-0000E1BB0000}"/>
    <cellStyle name="计算 4 36" xfId="8317" xr:uid="{00000000-0005-0000-0000-0000E2BB0000}"/>
    <cellStyle name="计算 4 36 2" xfId="18101" xr:uid="{00000000-0005-0000-0000-0000E3BB0000}"/>
    <cellStyle name="计算 4 36 3" xfId="25041" xr:uid="{00000000-0005-0000-0000-0000E4BB0000}"/>
    <cellStyle name="计算 4 36 4" xfId="31457" xr:uid="{00000000-0005-0000-0000-0000E5BB0000}"/>
    <cellStyle name="计算 4 37" xfId="8506" xr:uid="{00000000-0005-0000-0000-0000E6BB0000}"/>
    <cellStyle name="计算 4 37 2" xfId="18290" xr:uid="{00000000-0005-0000-0000-0000E7BB0000}"/>
    <cellStyle name="计算 4 37 3" xfId="25226" xr:uid="{00000000-0005-0000-0000-0000E8BB0000}"/>
    <cellStyle name="计算 4 37 4" xfId="31639" xr:uid="{00000000-0005-0000-0000-0000E9BB0000}"/>
    <cellStyle name="计算 4 38" xfId="8725" xr:uid="{00000000-0005-0000-0000-0000EABB0000}"/>
    <cellStyle name="计算 4 38 2" xfId="18509" xr:uid="{00000000-0005-0000-0000-0000EBBB0000}"/>
    <cellStyle name="计算 4 38 3" xfId="25441" xr:uid="{00000000-0005-0000-0000-0000ECBB0000}"/>
    <cellStyle name="计算 4 38 4" xfId="31853" xr:uid="{00000000-0005-0000-0000-0000EDBB0000}"/>
    <cellStyle name="计算 4 39" xfId="8291" xr:uid="{00000000-0005-0000-0000-0000EEBB0000}"/>
    <cellStyle name="计算 4 39 2" xfId="18075" xr:uid="{00000000-0005-0000-0000-0000EFBB0000}"/>
    <cellStyle name="计算 4 39 3" xfId="25017" xr:uid="{00000000-0005-0000-0000-0000F0BB0000}"/>
    <cellStyle name="计算 4 39 4" xfId="31433" xr:uid="{00000000-0005-0000-0000-0000F1BB0000}"/>
    <cellStyle name="计算 4 4" xfId="1246" xr:uid="{00000000-0005-0000-0000-0000F2BB0000}"/>
    <cellStyle name="计算 4 4 2" xfId="10875" xr:uid="{00000000-0005-0000-0000-0000F3BB0000}"/>
    <cellStyle name="计算 4 4 2 2" xfId="9203" xr:uid="{00000000-0005-0000-0000-0000F4BB0000}"/>
    <cellStyle name="计算 4 4 2 3" xfId="37813" xr:uid="{00000000-0005-0000-0000-0000F5BB0000}"/>
    <cellStyle name="计算 4 4 2 4" xfId="44754" xr:uid="{00000000-0005-0000-0000-0000F6BB0000}"/>
    <cellStyle name="计算 4 4 2 5" xfId="54605" xr:uid="{00000000-0005-0000-0000-0000F7BB0000}"/>
    <cellStyle name="计算 4 4 3" xfId="12025" xr:uid="{00000000-0005-0000-0000-0000F8BB0000}"/>
    <cellStyle name="计算 4 4 3 2" xfId="19484" xr:uid="{00000000-0005-0000-0000-0000F9BB0000}"/>
    <cellStyle name="计算 4 4 3 3" xfId="26111" xr:uid="{00000000-0005-0000-0000-0000FABB0000}"/>
    <cellStyle name="计算 4 4 4" xfId="9914" xr:uid="{00000000-0005-0000-0000-0000FBBB0000}"/>
    <cellStyle name="计算 4 4 5" xfId="11454" xr:uid="{00000000-0005-0000-0000-0000FCBB0000}"/>
    <cellStyle name="计算 4 4 6" xfId="34071" xr:uid="{00000000-0005-0000-0000-0000FDBB0000}"/>
    <cellStyle name="计算 4 4 7" xfId="41203" xr:uid="{00000000-0005-0000-0000-0000FEBB0000}"/>
    <cellStyle name="计算 4 4 8" xfId="54360" xr:uid="{00000000-0005-0000-0000-0000FFBB0000}"/>
    <cellStyle name="计算 4 40" xfId="11613" xr:uid="{00000000-0005-0000-0000-000000BC0000}"/>
    <cellStyle name="计算 4 40 2" xfId="19072" xr:uid="{00000000-0005-0000-0000-000001BC0000}"/>
    <cellStyle name="计算 4 40 3" xfId="25704" xr:uid="{00000000-0005-0000-0000-000002BC0000}"/>
    <cellStyle name="计算 4 41" xfId="9329" xr:uid="{00000000-0005-0000-0000-000003BC0000}"/>
    <cellStyle name="计算 4 42" xfId="9998" xr:uid="{00000000-0005-0000-0000-000004BC0000}"/>
    <cellStyle name="计算 4 43" xfId="51959" xr:uid="{00000000-0005-0000-0000-000005BC0000}"/>
    <cellStyle name="计算 4 5" xfId="1412" xr:uid="{00000000-0005-0000-0000-000006BC0000}"/>
    <cellStyle name="计算 4 5 2" xfId="10180" xr:uid="{00000000-0005-0000-0000-000007BC0000}"/>
    <cellStyle name="计算 4 5 2 2" xfId="9087" xr:uid="{00000000-0005-0000-0000-000008BC0000}"/>
    <cellStyle name="计算 4 5 2 3" xfId="38250" xr:uid="{00000000-0005-0000-0000-000009BC0000}"/>
    <cellStyle name="计算 4 5 2 4" xfId="45168" xr:uid="{00000000-0005-0000-0000-00000ABC0000}"/>
    <cellStyle name="计算 4 5 2 5" xfId="50098" xr:uid="{00000000-0005-0000-0000-00000BBC0000}"/>
    <cellStyle name="计算 4 5 3" xfId="10964" xr:uid="{00000000-0005-0000-0000-00000CBC0000}"/>
    <cellStyle name="计算 4 5 3 2" xfId="8989" xr:uid="{00000000-0005-0000-0000-00000DBC0000}"/>
    <cellStyle name="计算 4 5 4" xfId="12089" xr:uid="{00000000-0005-0000-0000-00000EBC0000}"/>
    <cellStyle name="计算 4 5 4 2" xfId="19548" xr:uid="{00000000-0005-0000-0000-00000FBC0000}"/>
    <cellStyle name="计算 4 5 4 3" xfId="26171" xr:uid="{00000000-0005-0000-0000-000010BC0000}"/>
    <cellStyle name="计算 4 5 5" xfId="10038" xr:uid="{00000000-0005-0000-0000-000011BC0000}"/>
    <cellStyle name="计算 4 5 6" xfId="9986" xr:uid="{00000000-0005-0000-0000-000012BC0000}"/>
    <cellStyle name="计算 4 5 7" xfId="34584" xr:uid="{00000000-0005-0000-0000-000013BC0000}"/>
    <cellStyle name="计算 4 5 8" xfId="41622" xr:uid="{00000000-0005-0000-0000-000014BC0000}"/>
    <cellStyle name="计算 4 5 9" xfId="50823" xr:uid="{00000000-0005-0000-0000-000015BC0000}"/>
    <cellStyle name="计算 4 6" xfId="1555" xr:uid="{00000000-0005-0000-0000-000016BC0000}"/>
    <cellStyle name="计算 4 6 2" xfId="12214" xr:uid="{00000000-0005-0000-0000-000017BC0000}"/>
    <cellStyle name="计算 4 6 2 2" xfId="19673" xr:uid="{00000000-0005-0000-0000-000018BC0000}"/>
    <cellStyle name="计算 4 6 2 3" xfId="26296" xr:uid="{00000000-0005-0000-0000-000019BC0000}"/>
    <cellStyle name="计算 4 6 2 4" xfId="37567" xr:uid="{00000000-0005-0000-0000-00001ABC0000}"/>
    <cellStyle name="计算 4 6 2 5" xfId="44511" xr:uid="{00000000-0005-0000-0000-00001BBC0000}"/>
    <cellStyle name="计算 4 6 2 6" xfId="52645" xr:uid="{00000000-0005-0000-0000-00001CBC0000}"/>
    <cellStyle name="计算 4 6 3" xfId="11107" xr:uid="{00000000-0005-0000-0000-00001DBC0000}"/>
    <cellStyle name="计算 4 6 4" xfId="18759" xr:uid="{00000000-0005-0000-0000-00001EBC0000}"/>
    <cellStyle name="计算 4 6 5" xfId="33826" xr:uid="{00000000-0005-0000-0000-00001FBC0000}"/>
    <cellStyle name="计算 4 6 6" xfId="40960" xr:uid="{00000000-0005-0000-0000-000020BC0000}"/>
    <cellStyle name="计算 4 6 7" xfId="50425" xr:uid="{00000000-0005-0000-0000-000021BC0000}"/>
    <cellStyle name="计算 4 7" xfId="1982" xr:uid="{00000000-0005-0000-0000-000022BC0000}"/>
    <cellStyle name="计算 4 7 2" xfId="12334" xr:uid="{00000000-0005-0000-0000-000023BC0000}"/>
    <cellStyle name="计算 4 7 2 2" xfId="19793" xr:uid="{00000000-0005-0000-0000-000024BC0000}"/>
    <cellStyle name="计算 4 7 2 3" xfId="26416" xr:uid="{00000000-0005-0000-0000-000025BC0000}"/>
    <cellStyle name="计算 4 7 2 4" xfId="38111" xr:uid="{00000000-0005-0000-0000-000026BC0000}"/>
    <cellStyle name="计算 4 7 2 5" xfId="45036" xr:uid="{00000000-0005-0000-0000-000027BC0000}"/>
    <cellStyle name="计算 4 7 2 6" xfId="48764" xr:uid="{00000000-0005-0000-0000-000028BC0000}"/>
    <cellStyle name="计算 4 7 3" xfId="11404" xr:uid="{00000000-0005-0000-0000-000029BC0000}"/>
    <cellStyle name="计算 4 7 4" xfId="18937" xr:uid="{00000000-0005-0000-0000-00002ABC0000}"/>
    <cellStyle name="计算 4 7 5" xfId="34446" xr:uid="{00000000-0005-0000-0000-00002BBC0000}"/>
    <cellStyle name="计算 4 7 6" xfId="41490" xr:uid="{00000000-0005-0000-0000-00002CBC0000}"/>
    <cellStyle name="计算 4 7 7" xfId="52640" xr:uid="{00000000-0005-0000-0000-00002DBC0000}"/>
    <cellStyle name="计算 4 8" xfId="2194" xr:uid="{00000000-0005-0000-0000-00002EBC0000}"/>
    <cellStyle name="计算 4 8 2" xfId="12458" xr:uid="{00000000-0005-0000-0000-00002FBC0000}"/>
    <cellStyle name="计算 4 8 2 2" xfId="19914" xr:uid="{00000000-0005-0000-0000-000030BC0000}"/>
    <cellStyle name="计算 4 8 2 3" xfId="26536" xr:uid="{00000000-0005-0000-0000-000031BC0000}"/>
    <cellStyle name="计算 4 8 2 4" xfId="37440" xr:uid="{00000000-0005-0000-0000-000032BC0000}"/>
    <cellStyle name="计算 4 8 2 5" xfId="44385" xr:uid="{00000000-0005-0000-0000-000033BC0000}"/>
    <cellStyle name="计算 4 8 2 6" xfId="50935" xr:uid="{00000000-0005-0000-0000-000034BC0000}"/>
    <cellStyle name="计算 4 8 3" xfId="10391" xr:uid="{00000000-0005-0000-0000-000035BC0000}"/>
    <cellStyle name="计算 4 8 4" xfId="10016" xr:uid="{00000000-0005-0000-0000-000036BC0000}"/>
    <cellStyle name="计算 4 8 5" xfId="9035" xr:uid="{00000000-0005-0000-0000-000037BC0000}"/>
    <cellStyle name="计算 4 8 6" xfId="33697" xr:uid="{00000000-0005-0000-0000-000038BC0000}"/>
    <cellStyle name="计算 4 8 7" xfId="40832" xr:uid="{00000000-0005-0000-0000-000039BC0000}"/>
    <cellStyle name="计算 4 8 8" xfId="51672" xr:uid="{00000000-0005-0000-0000-00003ABC0000}"/>
    <cellStyle name="计算 4 9" xfId="2348" xr:uid="{00000000-0005-0000-0000-00003BBC0000}"/>
    <cellStyle name="计算 4 9 2" xfId="12601" xr:uid="{00000000-0005-0000-0000-00003CBC0000}"/>
    <cellStyle name="计算 4 9 2 2" xfId="37831" xr:uid="{00000000-0005-0000-0000-00003DBC0000}"/>
    <cellStyle name="计算 4 9 2 3" xfId="44772" xr:uid="{00000000-0005-0000-0000-00003EBC0000}"/>
    <cellStyle name="计算 4 9 2 4" xfId="49330" xr:uid="{00000000-0005-0000-0000-00003FBC0000}"/>
    <cellStyle name="计算 4 9 3" xfId="20038" xr:uid="{00000000-0005-0000-0000-000040BC0000}"/>
    <cellStyle name="计算 4 9 4" xfId="26656" xr:uid="{00000000-0005-0000-0000-000041BC0000}"/>
    <cellStyle name="计算 4 9 5" xfId="34089" xr:uid="{00000000-0005-0000-0000-000042BC0000}"/>
    <cellStyle name="计算 4 9 6" xfId="41221" xr:uid="{00000000-0005-0000-0000-000043BC0000}"/>
    <cellStyle name="计算 4 9 7" xfId="49017" xr:uid="{00000000-0005-0000-0000-000044BC0000}"/>
    <cellStyle name="计算 5" xfId="386" xr:uid="{00000000-0005-0000-0000-000045BC0000}"/>
    <cellStyle name="计算 5 10" xfId="5460" xr:uid="{00000000-0005-0000-0000-000046BC0000}"/>
    <cellStyle name="计算 5 10 2" xfId="15317" xr:uid="{00000000-0005-0000-0000-000047BC0000}"/>
    <cellStyle name="计算 5 10 2 2" xfId="38625" xr:uid="{00000000-0005-0000-0000-000048BC0000}"/>
    <cellStyle name="计算 5 10 2 3" xfId="45543" xr:uid="{00000000-0005-0000-0000-000049BC0000}"/>
    <cellStyle name="计算 5 10 2 4" xfId="48760" xr:uid="{00000000-0005-0000-0000-00004ABC0000}"/>
    <cellStyle name="计算 5 10 3" xfId="22357" xr:uid="{00000000-0005-0000-0000-00004BBC0000}"/>
    <cellStyle name="计算 5 10 4" xfId="28819" xr:uid="{00000000-0005-0000-0000-00004CBC0000}"/>
    <cellStyle name="计算 5 10 5" xfId="34959" xr:uid="{00000000-0005-0000-0000-00004DBC0000}"/>
    <cellStyle name="计算 5 10 6" xfId="41997" xr:uid="{00000000-0005-0000-0000-00004EBC0000}"/>
    <cellStyle name="计算 5 10 7" xfId="53329" xr:uid="{00000000-0005-0000-0000-00004FBC0000}"/>
    <cellStyle name="计算 5 11" xfId="6716" xr:uid="{00000000-0005-0000-0000-000050BC0000}"/>
    <cellStyle name="计算 5 11 2" xfId="16559" xr:uid="{00000000-0005-0000-0000-000051BC0000}"/>
    <cellStyle name="计算 5 11 2 2" xfId="39086" xr:uid="{00000000-0005-0000-0000-000052BC0000}"/>
    <cellStyle name="计算 5 11 2 3" xfId="46004" xr:uid="{00000000-0005-0000-0000-000053BC0000}"/>
    <cellStyle name="计算 5 11 2 4" xfId="48229" xr:uid="{00000000-0005-0000-0000-000054BC0000}"/>
    <cellStyle name="计算 5 11 3" xfId="23562" xr:uid="{00000000-0005-0000-0000-000055BC0000}"/>
    <cellStyle name="计算 5 11 4" xfId="30010" xr:uid="{00000000-0005-0000-0000-000056BC0000}"/>
    <cellStyle name="计算 5 11 5" xfId="35423" xr:uid="{00000000-0005-0000-0000-000057BC0000}"/>
    <cellStyle name="计算 5 11 6" xfId="42458" xr:uid="{00000000-0005-0000-0000-000058BC0000}"/>
    <cellStyle name="计算 5 11 7" xfId="54095" xr:uid="{00000000-0005-0000-0000-000059BC0000}"/>
    <cellStyle name="计算 5 12" xfId="6975" xr:uid="{00000000-0005-0000-0000-00005ABC0000}"/>
    <cellStyle name="计算 5 12 2" xfId="16765" xr:uid="{00000000-0005-0000-0000-00005BBC0000}"/>
    <cellStyle name="计算 5 12 2 2" xfId="38727" xr:uid="{00000000-0005-0000-0000-00005CBC0000}"/>
    <cellStyle name="计算 5 12 2 3" xfId="45645" xr:uid="{00000000-0005-0000-0000-00005DBC0000}"/>
    <cellStyle name="计算 5 12 2 4" xfId="52146" xr:uid="{00000000-0005-0000-0000-00005EBC0000}"/>
    <cellStyle name="计算 5 12 3" xfId="23733" xr:uid="{00000000-0005-0000-0000-00005FBC0000}"/>
    <cellStyle name="计算 5 12 4" xfId="30169" xr:uid="{00000000-0005-0000-0000-000060BC0000}"/>
    <cellStyle name="计算 5 12 5" xfId="35062" xr:uid="{00000000-0005-0000-0000-000061BC0000}"/>
    <cellStyle name="计算 5 12 6" xfId="42099" xr:uid="{00000000-0005-0000-0000-000062BC0000}"/>
    <cellStyle name="计算 5 12 7" xfId="50983" xr:uid="{00000000-0005-0000-0000-000063BC0000}"/>
    <cellStyle name="计算 5 13" xfId="5679" xr:uid="{00000000-0005-0000-0000-000064BC0000}"/>
    <cellStyle name="计算 5 13 2" xfId="15534" xr:uid="{00000000-0005-0000-0000-000065BC0000}"/>
    <cellStyle name="计算 5 13 2 2" xfId="39966" xr:uid="{00000000-0005-0000-0000-000066BC0000}"/>
    <cellStyle name="计算 5 13 2 3" xfId="46884" xr:uid="{00000000-0005-0000-0000-000067BC0000}"/>
    <cellStyle name="计算 5 13 2 4" xfId="49395" xr:uid="{00000000-0005-0000-0000-000068BC0000}"/>
    <cellStyle name="计算 5 13 3" xfId="22564" xr:uid="{00000000-0005-0000-0000-000069BC0000}"/>
    <cellStyle name="计算 5 13 4" xfId="29025" xr:uid="{00000000-0005-0000-0000-00006ABC0000}"/>
    <cellStyle name="计算 5 13 5" xfId="36355" xr:uid="{00000000-0005-0000-0000-00006BBC0000}"/>
    <cellStyle name="计算 5 13 6" xfId="43338" xr:uid="{00000000-0005-0000-0000-00006CBC0000}"/>
    <cellStyle name="计算 5 13 7" xfId="51861" xr:uid="{00000000-0005-0000-0000-00006DBC0000}"/>
    <cellStyle name="计算 5 14" xfId="7125" xr:uid="{00000000-0005-0000-0000-00006EBC0000}"/>
    <cellStyle name="计算 5 14 2" xfId="16915" xr:uid="{00000000-0005-0000-0000-00006FBC0000}"/>
    <cellStyle name="计算 5 14 2 2" xfId="40082" xr:uid="{00000000-0005-0000-0000-000070BC0000}"/>
    <cellStyle name="计算 5 14 2 3" xfId="47000" xr:uid="{00000000-0005-0000-0000-000071BC0000}"/>
    <cellStyle name="计算 5 14 2 4" xfId="49791" xr:uid="{00000000-0005-0000-0000-000072BC0000}"/>
    <cellStyle name="计算 5 14 3" xfId="23878" xr:uid="{00000000-0005-0000-0000-000073BC0000}"/>
    <cellStyle name="计算 5 14 4" xfId="30313" xr:uid="{00000000-0005-0000-0000-000074BC0000}"/>
    <cellStyle name="计算 5 14 5" xfId="36497" xr:uid="{00000000-0005-0000-0000-000075BC0000}"/>
    <cellStyle name="计算 5 14 6" xfId="43454" xr:uid="{00000000-0005-0000-0000-000076BC0000}"/>
    <cellStyle name="计算 5 14 7" xfId="53301" xr:uid="{00000000-0005-0000-0000-000077BC0000}"/>
    <cellStyle name="计算 5 15" xfId="6448" xr:uid="{00000000-0005-0000-0000-000078BC0000}"/>
    <cellStyle name="计算 5 15 2" xfId="16292" xr:uid="{00000000-0005-0000-0000-000079BC0000}"/>
    <cellStyle name="计算 5 15 2 2" xfId="39577" xr:uid="{00000000-0005-0000-0000-00007ABC0000}"/>
    <cellStyle name="计算 5 15 2 3" xfId="46495" xr:uid="{00000000-0005-0000-0000-00007BBC0000}"/>
    <cellStyle name="计算 5 15 2 4" xfId="50614" xr:uid="{00000000-0005-0000-0000-00007CBC0000}"/>
    <cellStyle name="计算 5 15 3" xfId="23300" xr:uid="{00000000-0005-0000-0000-00007DBC0000}"/>
    <cellStyle name="计算 5 15 4" xfId="29751" xr:uid="{00000000-0005-0000-0000-00007EBC0000}"/>
    <cellStyle name="计算 5 15 5" xfId="35950" xr:uid="{00000000-0005-0000-0000-00007FBC0000}"/>
    <cellStyle name="计算 5 15 6" xfId="42949" xr:uid="{00000000-0005-0000-0000-000080BC0000}"/>
    <cellStyle name="计算 5 15 7" xfId="53088" xr:uid="{00000000-0005-0000-0000-000081BC0000}"/>
    <cellStyle name="计算 5 16" xfId="7171" xr:uid="{00000000-0005-0000-0000-000082BC0000}"/>
    <cellStyle name="计算 5 16 2" xfId="16961" xr:uid="{00000000-0005-0000-0000-000083BC0000}"/>
    <cellStyle name="计算 5 16 2 2" xfId="39199" xr:uid="{00000000-0005-0000-0000-000084BC0000}"/>
    <cellStyle name="计算 5 16 2 3" xfId="46117" xr:uid="{00000000-0005-0000-0000-000085BC0000}"/>
    <cellStyle name="计算 5 16 2 4" xfId="49163" xr:uid="{00000000-0005-0000-0000-000086BC0000}"/>
    <cellStyle name="计算 5 16 3" xfId="23924" xr:uid="{00000000-0005-0000-0000-000087BC0000}"/>
    <cellStyle name="计算 5 16 4" xfId="30358" xr:uid="{00000000-0005-0000-0000-000088BC0000}"/>
    <cellStyle name="计算 5 16 5" xfId="35563" xr:uid="{00000000-0005-0000-0000-000089BC0000}"/>
    <cellStyle name="计算 5 16 6" xfId="42571" xr:uid="{00000000-0005-0000-0000-00008ABC0000}"/>
    <cellStyle name="计算 5 16 7" xfId="52786" xr:uid="{00000000-0005-0000-0000-00008BBC0000}"/>
    <cellStyle name="计算 5 17" xfId="5555" xr:uid="{00000000-0005-0000-0000-00008CBC0000}"/>
    <cellStyle name="计算 5 17 2" xfId="15411" xr:uid="{00000000-0005-0000-0000-00008DBC0000}"/>
    <cellStyle name="计算 5 17 2 2" xfId="39687" xr:uid="{00000000-0005-0000-0000-00008EBC0000}"/>
    <cellStyle name="计算 5 17 2 3" xfId="46605" xr:uid="{00000000-0005-0000-0000-00008FBC0000}"/>
    <cellStyle name="计算 5 17 2 4" xfId="48696" xr:uid="{00000000-0005-0000-0000-000090BC0000}"/>
    <cellStyle name="计算 5 17 3" xfId="22446" xr:uid="{00000000-0005-0000-0000-000091BC0000}"/>
    <cellStyle name="计算 5 17 4" xfId="28908" xr:uid="{00000000-0005-0000-0000-000092BC0000}"/>
    <cellStyle name="计算 5 17 5" xfId="36060" xr:uid="{00000000-0005-0000-0000-000093BC0000}"/>
    <cellStyle name="计算 5 17 6" xfId="43059" xr:uid="{00000000-0005-0000-0000-000094BC0000}"/>
    <cellStyle name="计算 5 17 7" xfId="50490" xr:uid="{00000000-0005-0000-0000-000095BC0000}"/>
    <cellStyle name="计算 5 18" xfId="7425" xr:uid="{00000000-0005-0000-0000-000096BC0000}"/>
    <cellStyle name="计算 5 18 2" xfId="17211" xr:uid="{00000000-0005-0000-0000-000097BC0000}"/>
    <cellStyle name="计算 5 18 2 2" xfId="39941" xr:uid="{00000000-0005-0000-0000-000098BC0000}"/>
    <cellStyle name="计算 5 18 2 3" xfId="46859" xr:uid="{00000000-0005-0000-0000-000099BC0000}"/>
    <cellStyle name="计算 5 18 2 4" xfId="48109" xr:uid="{00000000-0005-0000-0000-00009ABC0000}"/>
    <cellStyle name="计算 5 18 3" xfId="24173" xr:uid="{00000000-0005-0000-0000-00009BBC0000}"/>
    <cellStyle name="计算 5 18 4" xfId="30601" xr:uid="{00000000-0005-0000-0000-00009CBC0000}"/>
    <cellStyle name="计算 5 18 5" xfId="36330" xr:uid="{00000000-0005-0000-0000-00009DBC0000}"/>
    <cellStyle name="计算 5 18 6" xfId="43313" xr:uid="{00000000-0005-0000-0000-00009EBC0000}"/>
    <cellStyle name="计算 5 18 7" xfId="51100" xr:uid="{00000000-0005-0000-0000-00009FBC0000}"/>
    <cellStyle name="计算 5 19" xfId="6363" xr:uid="{00000000-0005-0000-0000-0000A0BC0000}"/>
    <cellStyle name="计算 5 19 2" xfId="16208" xr:uid="{00000000-0005-0000-0000-0000A1BC0000}"/>
    <cellStyle name="计算 5 19 2 2" xfId="39789" xr:uid="{00000000-0005-0000-0000-0000A2BC0000}"/>
    <cellStyle name="计算 5 19 2 3" xfId="46707" xr:uid="{00000000-0005-0000-0000-0000A3BC0000}"/>
    <cellStyle name="计算 5 19 2 4" xfId="49345" xr:uid="{00000000-0005-0000-0000-0000A4BC0000}"/>
    <cellStyle name="计算 5 19 3" xfId="23215" xr:uid="{00000000-0005-0000-0000-0000A5BC0000}"/>
    <cellStyle name="计算 5 19 4" xfId="29669" xr:uid="{00000000-0005-0000-0000-0000A6BC0000}"/>
    <cellStyle name="计算 5 19 5" xfId="36170" xr:uid="{00000000-0005-0000-0000-0000A7BC0000}"/>
    <cellStyle name="计算 5 19 6" xfId="43161" xr:uid="{00000000-0005-0000-0000-0000A8BC0000}"/>
    <cellStyle name="计算 5 19 7" xfId="52968" xr:uid="{00000000-0005-0000-0000-0000A9BC0000}"/>
    <cellStyle name="计算 5 2" xfId="2624" xr:uid="{00000000-0005-0000-0000-0000AABC0000}"/>
    <cellStyle name="计算 5 2 2" xfId="12857" xr:uid="{00000000-0005-0000-0000-0000ABBC0000}"/>
    <cellStyle name="计算 5 2 2 2" xfId="20261" xr:uid="{00000000-0005-0000-0000-0000ACBC0000}"/>
    <cellStyle name="计算 5 2 2 3" xfId="26871" xr:uid="{00000000-0005-0000-0000-0000ADBC0000}"/>
    <cellStyle name="计算 5 2 2 4" xfId="37903" xr:uid="{00000000-0005-0000-0000-0000AEBC0000}"/>
    <cellStyle name="计算 5 2 2 5" xfId="44843" xr:uid="{00000000-0005-0000-0000-0000AFBC0000}"/>
    <cellStyle name="计算 5 2 2 6" xfId="49141" xr:uid="{00000000-0005-0000-0000-0000B0BC0000}"/>
    <cellStyle name="计算 5 2 3" xfId="10314" xr:uid="{00000000-0005-0000-0000-0000B1BC0000}"/>
    <cellStyle name="计算 5 2 4" xfId="13218" xr:uid="{00000000-0005-0000-0000-0000B2BC0000}"/>
    <cellStyle name="计算 5 2 5" xfId="21105" xr:uid="{00000000-0005-0000-0000-0000B3BC0000}"/>
    <cellStyle name="计算 5 2 6" xfId="34160" xr:uid="{00000000-0005-0000-0000-0000B4BC0000}"/>
    <cellStyle name="计算 5 2 7" xfId="41292" xr:uid="{00000000-0005-0000-0000-0000B5BC0000}"/>
    <cellStyle name="计算 5 2 8" xfId="50492" xr:uid="{00000000-0005-0000-0000-0000B6BC0000}"/>
    <cellStyle name="计算 5 20" xfId="7528" xr:uid="{00000000-0005-0000-0000-0000B7BC0000}"/>
    <cellStyle name="计算 5 20 2" xfId="17313" xr:uid="{00000000-0005-0000-0000-0000B8BC0000}"/>
    <cellStyle name="计算 5 20 2 2" xfId="39672" xr:uid="{00000000-0005-0000-0000-0000B9BC0000}"/>
    <cellStyle name="计算 5 20 2 3" xfId="46590" xr:uid="{00000000-0005-0000-0000-0000BABC0000}"/>
    <cellStyle name="计算 5 20 2 4" xfId="49776" xr:uid="{00000000-0005-0000-0000-0000BBBC0000}"/>
    <cellStyle name="计算 5 20 3" xfId="24275" xr:uid="{00000000-0005-0000-0000-0000BCBC0000}"/>
    <cellStyle name="计算 5 20 4" xfId="30703" xr:uid="{00000000-0005-0000-0000-0000BDBC0000}"/>
    <cellStyle name="计算 5 20 5" xfId="36045" xr:uid="{00000000-0005-0000-0000-0000BEBC0000}"/>
    <cellStyle name="计算 5 20 6" xfId="43044" xr:uid="{00000000-0005-0000-0000-0000BFBC0000}"/>
    <cellStyle name="计算 5 20 7" xfId="53828" xr:uid="{00000000-0005-0000-0000-0000C0BC0000}"/>
    <cellStyle name="计算 5 21" xfId="6032" xr:uid="{00000000-0005-0000-0000-0000C1BC0000}"/>
    <cellStyle name="计算 5 21 2" xfId="15882" xr:uid="{00000000-0005-0000-0000-0000C2BC0000}"/>
    <cellStyle name="计算 5 21 2 2" xfId="40537" xr:uid="{00000000-0005-0000-0000-0000C3BC0000}"/>
    <cellStyle name="计算 5 21 2 3" xfId="47455" xr:uid="{00000000-0005-0000-0000-0000C4BC0000}"/>
    <cellStyle name="计算 5 21 2 4" xfId="47538" xr:uid="{00000000-0005-0000-0000-0000C5BC0000}"/>
    <cellStyle name="计算 5 21 3" xfId="22903" xr:uid="{00000000-0005-0000-0000-0000C6BC0000}"/>
    <cellStyle name="计算 5 21 4" xfId="29363" xr:uid="{00000000-0005-0000-0000-0000C7BC0000}"/>
    <cellStyle name="计算 5 21 5" xfId="36953" xr:uid="{00000000-0005-0000-0000-0000C8BC0000}"/>
    <cellStyle name="计算 5 21 6" xfId="43909" xr:uid="{00000000-0005-0000-0000-0000C9BC0000}"/>
    <cellStyle name="计算 5 21 7" xfId="53967" xr:uid="{00000000-0005-0000-0000-0000CABC0000}"/>
    <cellStyle name="计算 5 22" xfId="7624" xr:uid="{00000000-0005-0000-0000-0000CBBC0000}"/>
    <cellStyle name="计算 5 22 2" xfId="17409" xr:uid="{00000000-0005-0000-0000-0000CCBC0000}"/>
    <cellStyle name="计算 5 22 3" xfId="24369" xr:uid="{00000000-0005-0000-0000-0000CDBC0000}"/>
    <cellStyle name="计算 5 22 4" xfId="30797" xr:uid="{00000000-0005-0000-0000-0000CEBC0000}"/>
    <cellStyle name="计算 5 22 5" xfId="37207" xr:uid="{00000000-0005-0000-0000-0000CFBC0000}"/>
    <cellStyle name="计算 5 22 6" xfId="44153" xr:uid="{00000000-0005-0000-0000-0000D0BC0000}"/>
    <cellStyle name="计算 5 22 7" xfId="51245" xr:uid="{00000000-0005-0000-0000-0000D1BC0000}"/>
    <cellStyle name="计算 5 23" xfId="8544" xr:uid="{00000000-0005-0000-0000-0000D2BC0000}"/>
    <cellStyle name="计算 5 23 2" xfId="18328" xr:uid="{00000000-0005-0000-0000-0000D3BC0000}"/>
    <cellStyle name="计算 5 23 3" xfId="25264" xr:uid="{00000000-0005-0000-0000-0000D4BC0000}"/>
    <cellStyle name="计算 5 23 4" xfId="31677" xr:uid="{00000000-0005-0000-0000-0000D5BC0000}"/>
    <cellStyle name="计算 5 24" xfId="7682" xr:uid="{00000000-0005-0000-0000-0000D6BC0000}"/>
    <cellStyle name="计算 5 24 2" xfId="17467" xr:uid="{00000000-0005-0000-0000-0000D7BC0000}"/>
    <cellStyle name="计算 5 24 3" xfId="24424" xr:uid="{00000000-0005-0000-0000-0000D8BC0000}"/>
    <cellStyle name="计算 5 24 4" xfId="30850" xr:uid="{00000000-0005-0000-0000-0000D9BC0000}"/>
    <cellStyle name="计算 5 25" xfId="8672" xr:uid="{00000000-0005-0000-0000-0000DABC0000}"/>
    <cellStyle name="计算 5 25 2" xfId="18456" xr:uid="{00000000-0005-0000-0000-0000DBBC0000}"/>
    <cellStyle name="计算 5 25 3" xfId="25391" xr:uid="{00000000-0005-0000-0000-0000DCBC0000}"/>
    <cellStyle name="计算 5 25 4" xfId="31804" xr:uid="{00000000-0005-0000-0000-0000DDBC0000}"/>
    <cellStyle name="计算 5 26" xfId="8366" xr:uid="{00000000-0005-0000-0000-0000DEBC0000}"/>
    <cellStyle name="计算 5 26 2" xfId="18150" xr:uid="{00000000-0005-0000-0000-0000DFBC0000}"/>
    <cellStyle name="计算 5 26 3" xfId="25089" xr:uid="{00000000-0005-0000-0000-0000E0BC0000}"/>
    <cellStyle name="计算 5 26 4" xfId="31504" xr:uid="{00000000-0005-0000-0000-0000E1BC0000}"/>
    <cellStyle name="计算 5 27" xfId="8010" xr:uid="{00000000-0005-0000-0000-0000E2BC0000}"/>
    <cellStyle name="计算 5 27 2" xfId="17794" xr:uid="{00000000-0005-0000-0000-0000E3BC0000}"/>
    <cellStyle name="计算 5 27 3" xfId="24743" xr:uid="{00000000-0005-0000-0000-0000E4BC0000}"/>
    <cellStyle name="计算 5 27 4" xfId="31164" xr:uid="{00000000-0005-0000-0000-0000E5BC0000}"/>
    <cellStyle name="计算 5 28" xfId="8043" xr:uid="{00000000-0005-0000-0000-0000E6BC0000}"/>
    <cellStyle name="计算 5 28 2" xfId="17827" xr:uid="{00000000-0005-0000-0000-0000E7BC0000}"/>
    <cellStyle name="计算 5 28 3" xfId="24775" xr:uid="{00000000-0005-0000-0000-0000E8BC0000}"/>
    <cellStyle name="计算 5 28 4" xfId="31196" xr:uid="{00000000-0005-0000-0000-0000E9BC0000}"/>
    <cellStyle name="计算 5 29" xfId="8815" xr:uid="{00000000-0005-0000-0000-0000EABC0000}"/>
    <cellStyle name="计算 5 29 2" xfId="18598" xr:uid="{00000000-0005-0000-0000-0000EBBC0000}"/>
    <cellStyle name="计算 5 29 3" xfId="25529" xr:uid="{00000000-0005-0000-0000-0000ECBC0000}"/>
    <cellStyle name="计算 5 29 4" xfId="31940" xr:uid="{00000000-0005-0000-0000-0000EDBC0000}"/>
    <cellStyle name="计算 5 3" xfId="3910" xr:uid="{00000000-0005-0000-0000-0000EEBC0000}"/>
    <cellStyle name="计算 5 3 2" xfId="13797" xr:uid="{00000000-0005-0000-0000-0000EFBC0000}"/>
    <cellStyle name="计算 5 3 2 2" xfId="38157" xr:uid="{00000000-0005-0000-0000-0000F0BC0000}"/>
    <cellStyle name="计算 5 3 2 3" xfId="45081" xr:uid="{00000000-0005-0000-0000-0000F1BC0000}"/>
    <cellStyle name="计算 5 3 2 4" xfId="49096" xr:uid="{00000000-0005-0000-0000-0000F2BC0000}"/>
    <cellStyle name="计算 5 3 3" xfId="20906" xr:uid="{00000000-0005-0000-0000-0000F3BC0000}"/>
    <cellStyle name="计算 5 3 4" xfId="27402" xr:uid="{00000000-0005-0000-0000-0000F4BC0000}"/>
    <cellStyle name="计算 5 3 5" xfId="34491" xr:uid="{00000000-0005-0000-0000-0000F5BC0000}"/>
    <cellStyle name="计算 5 3 6" xfId="41535" xr:uid="{00000000-0005-0000-0000-0000F6BC0000}"/>
    <cellStyle name="计算 5 3 7" xfId="52744" xr:uid="{00000000-0005-0000-0000-0000F7BC0000}"/>
    <cellStyle name="计算 5 30" xfId="11548" xr:uid="{00000000-0005-0000-0000-0000F8BC0000}"/>
    <cellStyle name="计算 5 30 2" xfId="19007" xr:uid="{00000000-0005-0000-0000-0000F9BC0000}"/>
    <cellStyle name="计算 5 30 3" xfId="25639" xr:uid="{00000000-0005-0000-0000-0000FABC0000}"/>
    <cellStyle name="计算 5 31" xfId="9199" xr:uid="{00000000-0005-0000-0000-0000FBBC0000}"/>
    <cellStyle name="计算 5 32" xfId="12502" xr:uid="{00000000-0005-0000-0000-0000FCBC0000}"/>
    <cellStyle name="计算 5 33" xfId="32254" xr:uid="{00000000-0005-0000-0000-0000FDBC0000}"/>
    <cellStyle name="计算 5 34" xfId="32082" xr:uid="{00000000-0005-0000-0000-0000FEBC0000}"/>
    <cellStyle name="计算 5 35" xfId="49726" xr:uid="{00000000-0005-0000-0000-0000FFBC0000}"/>
    <cellStyle name="计算 5 4" xfId="4089" xr:uid="{00000000-0005-0000-0000-000000BD0000}"/>
    <cellStyle name="计算 5 4 2" xfId="13976" xr:uid="{00000000-0005-0000-0000-000001BD0000}"/>
    <cellStyle name="计算 5 4 2 2" xfId="37964" xr:uid="{00000000-0005-0000-0000-000002BD0000}"/>
    <cellStyle name="计算 5 4 2 3" xfId="44902" xr:uid="{00000000-0005-0000-0000-000003BD0000}"/>
    <cellStyle name="计算 5 4 2 4" xfId="51556" xr:uid="{00000000-0005-0000-0000-000004BD0000}"/>
    <cellStyle name="计算 5 4 3" xfId="21072" xr:uid="{00000000-0005-0000-0000-000005BD0000}"/>
    <cellStyle name="计算 5 4 4" xfId="27563" xr:uid="{00000000-0005-0000-0000-000006BD0000}"/>
    <cellStyle name="计算 5 4 5" xfId="34222" xr:uid="{00000000-0005-0000-0000-000007BD0000}"/>
    <cellStyle name="计算 5 4 6" xfId="41352" xr:uid="{00000000-0005-0000-0000-000008BD0000}"/>
    <cellStyle name="计算 5 4 7" xfId="50312" xr:uid="{00000000-0005-0000-0000-000009BD0000}"/>
    <cellStyle name="计算 5 5" xfId="5082" xr:uid="{00000000-0005-0000-0000-00000ABD0000}"/>
    <cellStyle name="计算 5 5 2" xfId="14939" xr:uid="{00000000-0005-0000-0000-00000BBD0000}"/>
    <cellStyle name="计算 5 5 2 2" xfId="37527" xr:uid="{00000000-0005-0000-0000-00000CBD0000}"/>
    <cellStyle name="计算 5 5 2 3" xfId="44471" xr:uid="{00000000-0005-0000-0000-00000DBD0000}"/>
    <cellStyle name="计算 5 5 2 4" xfId="51350" xr:uid="{00000000-0005-0000-0000-00000EBD0000}"/>
    <cellStyle name="计算 5 5 3" xfId="21984" xr:uid="{00000000-0005-0000-0000-00000FBD0000}"/>
    <cellStyle name="计算 5 5 4" xfId="28447" xr:uid="{00000000-0005-0000-0000-000010BD0000}"/>
    <cellStyle name="计算 5 5 5" xfId="33786" xr:uid="{00000000-0005-0000-0000-000011BD0000}"/>
    <cellStyle name="计算 5 5 6" xfId="40920" xr:uid="{00000000-0005-0000-0000-000012BD0000}"/>
    <cellStyle name="计算 5 5 7" xfId="50549" xr:uid="{00000000-0005-0000-0000-000013BD0000}"/>
    <cellStyle name="计算 5 6" xfId="5212" xr:uid="{00000000-0005-0000-0000-000014BD0000}"/>
    <cellStyle name="计算 5 6 2" xfId="15069" xr:uid="{00000000-0005-0000-0000-000015BD0000}"/>
    <cellStyle name="计算 5 6 2 2" xfId="38301" xr:uid="{00000000-0005-0000-0000-000016BD0000}"/>
    <cellStyle name="计算 5 6 2 3" xfId="45219" xr:uid="{00000000-0005-0000-0000-000017BD0000}"/>
    <cellStyle name="计算 5 6 2 4" xfId="48996" xr:uid="{00000000-0005-0000-0000-000018BD0000}"/>
    <cellStyle name="计算 5 6 3" xfId="22111" xr:uid="{00000000-0005-0000-0000-000019BD0000}"/>
    <cellStyle name="计算 5 6 4" xfId="28574" xr:uid="{00000000-0005-0000-0000-00001ABD0000}"/>
    <cellStyle name="计算 5 6 5" xfId="34635" xr:uid="{00000000-0005-0000-0000-00001BBD0000}"/>
    <cellStyle name="计算 5 6 6" xfId="41673" xr:uid="{00000000-0005-0000-0000-00001CBD0000}"/>
    <cellStyle name="计算 5 6 7" xfId="53162" xr:uid="{00000000-0005-0000-0000-00001DBD0000}"/>
    <cellStyle name="计算 5 7" xfId="4699" xr:uid="{00000000-0005-0000-0000-00001EBD0000}"/>
    <cellStyle name="计算 5 7 2" xfId="14561" xr:uid="{00000000-0005-0000-0000-00001FBD0000}"/>
    <cellStyle name="计算 5 7 2 2" xfId="38276" xr:uid="{00000000-0005-0000-0000-000020BD0000}"/>
    <cellStyle name="计算 5 7 2 3" xfId="45194" xr:uid="{00000000-0005-0000-0000-000021BD0000}"/>
    <cellStyle name="计算 5 7 2 4" xfId="48219" xr:uid="{00000000-0005-0000-0000-000022BD0000}"/>
    <cellStyle name="计算 5 7 3" xfId="21613" xr:uid="{00000000-0005-0000-0000-000023BD0000}"/>
    <cellStyle name="计算 5 7 4" xfId="28083" xr:uid="{00000000-0005-0000-0000-000024BD0000}"/>
    <cellStyle name="计算 5 7 5" xfId="34610" xr:uid="{00000000-0005-0000-0000-000025BD0000}"/>
    <cellStyle name="计算 5 7 6" xfId="41648" xr:uid="{00000000-0005-0000-0000-000026BD0000}"/>
    <cellStyle name="计算 5 7 7" xfId="53849" xr:uid="{00000000-0005-0000-0000-000027BD0000}"/>
    <cellStyle name="计算 5 8" xfId="5264" xr:uid="{00000000-0005-0000-0000-000028BD0000}"/>
    <cellStyle name="计算 5 8 2" xfId="15121" xr:uid="{00000000-0005-0000-0000-000029BD0000}"/>
    <cellStyle name="计算 5 8 2 2" xfId="38434" xr:uid="{00000000-0005-0000-0000-00002ABD0000}"/>
    <cellStyle name="计算 5 8 2 3" xfId="45352" xr:uid="{00000000-0005-0000-0000-00002BBD0000}"/>
    <cellStyle name="计算 5 8 2 4" xfId="48512" xr:uid="{00000000-0005-0000-0000-00002CBD0000}"/>
    <cellStyle name="计算 5 8 3" xfId="22163" xr:uid="{00000000-0005-0000-0000-00002DBD0000}"/>
    <cellStyle name="计算 5 8 4" xfId="28626" xr:uid="{00000000-0005-0000-0000-00002EBD0000}"/>
    <cellStyle name="计算 5 8 5" xfId="34768" xr:uid="{00000000-0005-0000-0000-00002FBD0000}"/>
    <cellStyle name="计算 5 8 6" xfId="41806" xr:uid="{00000000-0005-0000-0000-000030BD0000}"/>
    <cellStyle name="计算 5 8 7" xfId="52306" xr:uid="{00000000-0005-0000-0000-000031BD0000}"/>
    <cellStyle name="计算 5 9" xfId="5368" xr:uid="{00000000-0005-0000-0000-000032BD0000}"/>
    <cellStyle name="计算 5 9 2" xfId="15225" xr:uid="{00000000-0005-0000-0000-000033BD0000}"/>
    <cellStyle name="计算 5 9 2 2" xfId="38509" xr:uid="{00000000-0005-0000-0000-000034BD0000}"/>
    <cellStyle name="计算 5 9 2 3" xfId="45427" xr:uid="{00000000-0005-0000-0000-000035BD0000}"/>
    <cellStyle name="计算 5 9 2 4" xfId="47800" xr:uid="{00000000-0005-0000-0000-000036BD0000}"/>
    <cellStyle name="计算 5 9 3" xfId="22266" xr:uid="{00000000-0005-0000-0000-000037BD0000}"/>
    <cellStyle name="计算 5 9 4" xfId="28728" xr:uid="{00000000-0005-0000-0000-000038BD0000}"/>
    <cellStyle name="计算 5 9 5" xfId="34843" xr:uid="{00000000-0005-0000-0000-000039BD0000}"/>
    <cellStyle name="计算 5 9 6" xfId="41881" xr:uid="{00000000-0005-0000-0000-00003ABD0000}"/>
    <cellStyle name="计算 5 9 7" xfId="51433" xr:uid="{00000000-0005-0000-0000-00003BBD0000}"/>
    <cellStyle name="计算 6" xfId="640" xr:uid="{00000000-0005-0000-0000-00003CBD0000}"/>
    <cellStyle name="计算 6 10" xfId="7529" xr:uid="{00000000-0005-0000-0000-00003DBD0000}"/>
    <cellStyle name="计算 6 10 2" xfId="17314" xr:uid="{00000000-0005-0000-0000-00003EBD0000}"/>
    <cellStyle name="计算 6 10 2 2" xfId="40555" xr:uid="{00000000-0005-0000-0000-00003FBD0000}"/>
    <cellStyle name="计算 6 10 2 3" xfId="47473" xr:uid="{00000000-0005-0000-0000-000040BD0000}"/>
    <cellStyle name="计算 6 10 2 4" xfId="47520" xr:uid="{00000000-0005-0000-0000-000041BD0000}"/>
    <cellStyle name="计算 6 10 3" xfId="24276" xr:uid="{00000000-0005-0000-0000-000042BD0000}"/>
    <cellStyle name="计算 6 10 4" xfId="30704" xr:uid="{00000000-0005-0000-0000-000043BD0000}"/>
    <cellStyle name="计算 6 10 5" xfId="36971" xr:uid="{00000000-0005-0000-0000-000044BD0000}"/>
    <cellStyle name="计算 6 10 6" xfId="43927" xr:uid="{00000000-0005-0000-0000-000045BD0000}"/>
    <cellStyle name="计算 6 10 7" xfId="53446" xr:uid="{00000000-0005-0000-0000-000046BD0000}"/>
    <cellStyle name="计算 6 11" xfId="7170" xr:uid="{00000000-0005-0000-0000-000047BD0000}"/>
    <cellStyle name="计算 6 11 2" xfId="16960" xr:uid="{00000000-0005-0000-0000-000048BD0000}"/>
    <cellStyle name="计算 6 11 3" xfId="23923" xr:uid="{00000000-0005-0000-0000-000049BD0000}"/>
    <cellStyle name="计算 6 11 4" xfId="30357" xr:uid="{00000000-0005-0000-0000-00004ABD0000}"/>
    <cellStyle name="计算 6 11 5" xfId="37225" xr:uid="{00000000-0005-0000-0000-00004BBD0000}"/>
    <cellStyle name="计算 6 11 6" xfId="44171" xr:uid="{00000000-0005-0000-0000-00004CBD0000}"/>
    <cellStyle name="计算 6 11 7" xfId="50629" xr:uid="{00000000-0005-0000-0000-00004DBD0000}"/>
    <cellStyle name="计算 6 12" xfId="7576" xr:uid="{00000000-0005-0000-0000-00004EBD0000}"/>
    <cellStyle name="计算 6 12 2" xfId="17361" xr:uid="{00000000-0005-0000-0000-00004FBD0000}"/>
    <cellStyle name="计算 6 12 3" xfId="24322" xr:uid="{00000000-0005-0000-0000-000050BD0000}"/>
    <cellStyle name="计算 6 12 4" xfId="30750" xr:uid="{00000000-0005-0000-0000-000051BD0000}"/>
    <cellStyle name="计算 6 13" xfId="6121" xr:uid="{00000000-0005-0000-0000-000052BD0000}"/>
    <cellStyle name="计算 6 13 2" xfId="15969" xr:uid="{00000000-0005-0000-0000-000053BD0000}"/>
    <cellStyle name="计算 6 13 3" xfId="22986" xr:uid="{00000000-0005-0000-0000-000054BD0000}"/>
    <cellStyle name="计算 6 13 4" xfId="29445" xr:uid="{00000000-0005-0000-0000-000055BD0000}"/>
    <cellStyle name="计算 6 14" xfId="7642" xr:uid="{00000000-0005-0000-0000-000056BD0000}"/>
    <cellStyle name="计算 6 14 2" xfId="17427" xr:uid="{00000000-0005-0000-0000-000057BD0000}"/>
    <cellStyle name="计算 6 14 3" xfId="24387" xr:uid="{00000000-0005-0000-0000-000058BD0000}"/>
    <cellStyle name="计算 6 14 4" xfId="30815" xr:uid="{00000000-0005-0000-0000-000059BD0000}"/>
    <cellStyle name="计算 6 15" xfId="8620" xr:uid="{00000000-0005-0000-0000-00005ABD0000}"/>
    <cellStyle name="计算 6 15 2" xfId="18404" xr:uid="{00000000-0005-0000-0000-00005BBD0000}"/>
    <cellStyle name="计算 6 15 3" xfId="25339" xr:uid="{00000000-0005-0000-0000-00005CBD0000}"/>
    <cellStyle name="计算 6 15 4" xfId="31752" xr:uid="{00000000-0005-0000-0000-00005DBD0000}"/>
    <cellStyle name="计算 6 16" xfId="8681" xr:uid="{00000000-0005-0000-0000-00005EBD0000}"/>
    <cellStyle name="计算 6 16 2" xfId="18465" xr:uid="{00000000-0005-0000-0000-00005FBD0000}"/>
    <cellStyle name="计算 6 16 3" xfId="25400" xr:uid="{00000000-0005-0000-0000-000060BD0000}"/>
    <cellStyle name="计算 6 16 4" xfId="31813" xr:uid="{00000000-0005-0000-0000-000061BD0000}"/>
    <cellStyle name="计算 6 17" xfId="8330" xr:uid="{00000000-0005-0000-0000-000062BD0000}"/>
    <cellStyle name="计算 6 17 2" xfId="18114" xr:uid="{00000000-0005-0000-0000-000063BD0000}"/>
    <cellStyle name="计算 6 17 3" xfId="25054" xr:uid="{00000000-0005-0000-0000-000064BD0000}"/>
    <cellStyle name="计算 6 17 4" xfId="31470" xr:uid="{00000000-0005-0000-0000-000065BD0000}"/>
    <cellStyle name="计算 6 18" xfId="8571" xr:uid="{00000000-0005-0000-0000-000066BD0000}"/>
    <cellStyle name="计算 6 18 2" xfId="18355" xr:uid="{00000000-0005-0000-0000-000067BD0000}"/>
    <cellStyle name="计算 6 18 3" xfId="25291" xr:uid="{00000000-0005-0000-0000-000068BD0000}"/>
    <cellStyle name="计算 6 18 4" xfId="31704" xr:uid="{00000000-0005-0000-0000-000069BD0000}"/>
    <cellStyle name="计算 6 19" xfId="8785" xr:uid="{00000000-0005-0000-0000-00006ABD0000}"/>
    <cellStyle name="计算 6 19 2" xfId="18569" xr:uid="{00000000-0005-0000-0000-00006BBD0000}"/>
    <cellStyle name="计算 6 19 3" xfId="25501" xr:uid="{00000000-0005-0000-0000-00006CBD0000}"/>
    <cellStyle name="计算 6 19 4" xfId="31913" xr:uid="{00000000-0005-0000-0000-00006DBD0000}"/>
    <cellStyle name="计算 6 2" xfId="2762" xr:uid="{00000000-0005-0000-0000-00006EBD0000}"/>
    <cellStyle name="计算 6 2 2" xfId="12990" xr:uid="{00000000-0005-0000-0000-00006FBD0000}"/>
    <cellStyle name="计算 6 2 2 2" xfId="20387" xr:uid="{00000000-0005-0000-0000-000070BD0000}"/>
    <cellStyle name="计算 6 2 2 3" xfId="26994" xr:uid="{00000000-0005-0000-0000-000071BD0000}"/>
    <cellStyle name="计算 6 2 2 4" xfId="40017" xr:uid="{00000000-0005-0000-0000-000072BD0000}"/>
    <cellStyle name="计算 6 2 2 5" xfId="46935" xr:uid="{00000000-0005-0000-0000-000073BD0000}"/>
    <cellStyle name="计算 6 2 2 6" xfId="50173" xr:uid="{00000000-0005-0000-0000-000074BD0000}"/>
    <cellStyle name="计算 6 2 3" xfId="10459" xr:uid="{00000000-0005-0000-0000-000075BD0000}"/>
    <cellStyle name="计算 6 2 4" xfId="13993" xr:uid="{00000000-0005-0000-0000-000076BD0000}"/>
    <cellStyle name="计算 6 2 5" xfId="20869" xr:uid="{00000000-0005-0000-0000-000077BD0000}"/>
    <cellStyle name="计算 6 2 6" xfId="36425" xr:uid="{00000000-0005-0000-0000-000078BD0000}"/>
    <cellStyle name="计算 6 2 7" xfId="43389" xr:uid="{00000000-0005-0000-0000-000079BD0000}"/>
    <cellStyle name="计算 6 2 8" xfId="49045" xr:uid="{00000000-0005-0000-0000-00007ABD0000}"/>
    <cellStyle name="计算 6 20" xfId="8263" xr:uid="{00000000-0005-0000-0000-00007BBD0000}"/>
    <cellStyle name="计算 6 20 2" xfId="18047" xr:uid="{00000000-0005-0000-0000-00007CBD0000}"/>
    <cellStyle name="计算 6 20 3" xfId="24990" xr:uid="{00000000-0005-0000-0000-00007DBD0000}"/>
    <cellStyle name="计算 6 20 4" xfId="31406" xr:uid="{00000000-0005-0000-0000-00007EBD0000}"/>
    <cellStyle name="计算 6 21" xfId="8884" xr:uid="{00000000-0005-0000-0000-00007FBD0000}"/>
    <cellStyle name="计算 6 21 2" xfId="18667" xr:uid="{00000000-0005-0000-0000-000080BD0000}"/>
    <cellStyle name="计算 6 21 3" xfId="25593" xr:uid="{00000000-0005-0000-0000-000081BD0000}"/>
    <cellStyle name="计算 6 21 4" xfId="32003" xr:uid="{00000000-0005-0000-0000-000082BD0000}"/>
    <cellStyle name="计算 6 22" xfId="11660" xr:uid="{00000000-0005-0000-0000-000083BD0000}"/>
    <cellStyle name="计算 6 22 2" xfId="19119" xr:uid="{00000000-0005-0000-0000-000084BD0000}"/>
    <cellStyle name="计算 6 22 3" xfId="25751" xr:uid="{00000000-0005-0000-0000-000085BD0000}"/>
    <cellStyle name="计算 6 23" xfId="9392" xr:uid="{00000000-0005-0000-0000-000086BD0000}"/>
    <cellStyle name="计算 6 24" xfId="13760" xr:uid="{00000000-0005-0000-0000-000087BD0000}"/>
    <cellStyle name="计算 6 25" xfId="32275" xr:uid="{00000000-0005-0000-0000-000088BD0000}"/>
    <cellStyle name="计算 6 26" xfId="32075" xr:uid="{00000000-0005-0000-0000-000089BD0000}"/>
    <cellStyle name="计算 6 27" xfId="49118" xr:uid="{00000000-0005-0000-0000-00008ABD0000}"/>
    <cellStyle name="计算 6 3" xfId="6841" xr:uid="{00000000-0005-0000-0000-00008BBD0000}"/>
    <cellStyle name="计算 6 3 2" xfId="16643" xr:uid="{00000000-0005-0000-0000-00008CBD0000}"/>
    <cellStyle name="计算 6 3 2 2" xfId="40151" xr:uid="{00000000-0005-0000-0000-00008DBD0000}"/>
    <cellStyle name="计算 6 3 2 3" xfId="47069" xr:uid="{00000000-0005-0000-0000-00008EBD0000}"/>
    <cellStyle name="计算 6 3 2 4" xfId="48317" xr:uid="{00000000-0005-0000-0000-00008FBD0000}"/>
    <cellStyle name="计算 6 3 3" xfId="23616" xr:uid="{00000000-0005-0000-0000-000090BD0000}"/>
    <cellStyle name="计算 6 3 4" xfId="30054" xr:uid="{00000000-0005-0000-0000-000091BD0000}"/>
    <cellStyle name="计算 6 3 5" xfId="36566" xr:uid="{00000000-0005-0000-0000-000092BD0000}"/>
    <cellStyle name="计算 6 3 6" xfId="43523" xr:uid="{00000000-0005-0000-0000-000093BD0000}"/>
    <cellStyle name="计算 6 3 7" xfId="52281" xr:uid="{00000000-0005-0000-0000-000094BD0000}"/>
    <cellStyle name="计算 6 4" xfId="7068" xr:uid="{00000000-0005-0000-0000-000095BD0000}"/>
    <cellStyle name="计算 6 4 2" xfId="16858" xr:uid="{00000000-0005-0000-0000-000096BD0000}"/>
    <cellStyle name="计算 6 4 2 2" xfId="39444" xr:uid="{00000000-0005-0000-0000-000097BD0000}"/>
    <cellStyle name="计算 6 4 2 3" xfId="46362" xr:uid="{00000000-0005-0000-0000-000098BD0000}"/>
    <cellStyle name="计算 6 4 2 4" xfId="49192" xr:uid="{00000000-0005-0000-0000-000099BD0000}"/>
    <cellStyle name="计算 6 4 3" xfId="23823" xr:uid="{00000000-0005-0000-0000-00009ABD0000}"/>
    <cellStyle name="计算 6 4 4" xfId="30259" xr:uid="{00000000-0005-0000-0000-00009BBD0000}"/>
    <cellStyle name="计算 6 4 5" xfId="35812" xr:uid="{00000000-0005-0000-0000-00009CBD0000}"/>
    <cellStyle name="计算 6 4 6" xfId="42816" xr:uid="{00000000-0005-0000-0000-00009DBD0000}"/>
    <cellStyle name="计算 6 4 7" xfId="51792" xr:uid="{00000000-0005-0000-0000-00009EBD0000}"/>
    <cellStyle name="计算 6 5" xfId="7142" xr:uid="{00000000-0005-0000-0000-00009FBD0000}"/>
    <cellStyle name="计算 6 5 2" xfId="16932" xr:uid="{00000000-0005-0000-0000-0000A0BD0000}"/>
    <cellStyle name="计算 6 5 2 2" xfId="39554" xr:uid="{00000000-0005-0000-0000-0000A1BD0000}"/>
    <cellStyle name="计算 6 5 2 3" xfId="46472" xr:uid="{00000000-0005-0000-0000-0000A2BD0000}"/>
    <cellStyle name="计算 6 5 2 4" xfId="47787" xr:uid="{00000000-0005-0000-0000-0000A3BD0000}"/>
    <cellStyle name="计算 6 5 3" xfId="23895" xr:uid="{00000000-0005-0000-0000-0000A4BD0000}"/>
    <cellStyle name="计算 6 5 4" xfId="30329" xr:uid="{00000000-0005-0000-0000-0000A5BD0000}"/>
    <cellStyle name="计算 6 5 5" xfId="35926" xr:uid="{00000000-0005-0000-0000-0000A6BD0000}"/>
    <cellStyle name="计算 6 5 6" xfId="42926" xr:uid="{00000000-0005-0000-0000-0000A7BD0000}"/>
    <cellStyle name="计算 6 5 7" xfId="53568" xr:uid="{00000000-0005-0000-0000-0000A8BD0000}"/>
    <cellStyle name="计算 6 6" xfId="5982" xr:uid="{00000000-0005-0000-0000-0000A9BD0000}"/>
    <cellStyle name="计算 6 6 2" xfId="15833" xr:uid="{00000000-0005-0000-0000-0000AABD0000}"/>
    <cellStyle name="计算 6 6 2 2" xfId="40260" xr:uid="{00000000-0005-0000-0000-0000ABBD0000}"/>
    <cellStyle name="计算 6 6 2 3" xfId="47178" xr:uid="{00000000-0005-0000-0000-0000ACBD0000}"/>
    <cellStyle name="计算 6 6 2 4" xfId="47918" xr:uid="{00000000-0005-0000-0000-0000ADBD0000}"/>
    <cellStyle name="计算 6 6 3" xfId="22855" xr:uid="{00000000-0005-0000-0000-0000AEBD0000}"/>
    <cellStyle name="计算 6 6 4" xfId="29316" xr:uid="{00000000-0005-0000-0000-0000AFBD0000}"/>
    <cellStyle name="计算 6 6 5" xfId="36675" xr:uid="{00000000-0005-0000-0000-0000B0BD0000}"/>
    <cellStyle name="计算 6 6 6" xfId="43632" xr:uid="{00000000-0005-0000-0000-0000B1BD0000}"/>
    <cellStyle name="计算 6 6 7" xfId="52978" xr:uid="{00000000-0005-0000-0000-0000B2BD0000}"/>
    <cellStyle name="计算 6 7" xfId="7371" xr:uid="{00000000-0005-0000-0000-0000B3BD0000}"/>
    <cellStyle name="计算 6 7 2" xfId="17157" xr:uid="{00000000-0005-0000-0000-0000B4BD0000}"/>
    <cellStyle name="计算 6 7 2 2" xfId="39745" xr:uid="{00000000-0005-0000-0000-0000B5BD0000}"/>
    <cellStyle name="计算 6 7 2 3" xfId="46663" xr:uid="{00000000-0005-0000-0000-0000B6BD0000}"/>
    <cellStyle name="计算 6 7 2 4" xfId="50120" xr:uid="{00000000-0005-0000-0000-0000B7BD0000}"/>
    <cellStyle name="计算 6 7 3" xfId="24119" xr:uid="{00000000-0005-0000-0000-0000B8BD0000}"/>
    <cellStyle name="计算 6 7 4" xfId="30547" xr:uid="{00000000-0005-0000-0000-0000B9BD0000}"/>
    <cellStyle name="计算 6 7 5" xfId="36122" xr:uid="{00000000-0005-0000-0000-0000BABD0000}"/>
    <cellStyle name="计算 6 7 6" xfId="43117" xr:uid="{00000000-0005-0000-0000-0000BBBD0000}"/>
    <cellStyle name="计算 6 7 7" xfId="54523" xr:uid="{00000000-0005-0000-0000-0000BCBD0000}"/>
    <cellStyle name="计算 6 8" xfId="6426" xr:uid="{00000000-0005-0000-0000-0000BDBD0000}"/>
    <cellStyle name="计算 6 8 2" xfId="16271" xr:uid="{00000000-0005-0000-0000-0000BEBD0000}"/>
    <cellStyle name="计算 6 8 2 2" xfId="40000" xr:uid="{00000000-0005-0000-0000-0000BFBD0000}"/>
    <cellStyle name="计算 6 8 2 3" xfId="46918" xr:uid="{00000000-0005-0000-0000-0000C0BD0000}"/>
    <cellStyle name="计算 6 8 2 4" xfId="50761" xr:uid="{00000000-0005-0000-0000-0000C1BD0000}"/>
    <cellStyle name="计算 6 8 3" xfId="23278" xr:uid="{00000000-0005-0000-0000-0000C2BD0000}"/>
    <cellStyle name="计算 6 8 4" xfId="29730" xr:uid="{00000000-0005-0000-0000-0000C3BD0000}"/>
    <cellStyle name="计算 6 8 5" xfId="36390" xr:uid="{00000000-0005-0000-0000-0000C4BD0000}"/>
    <cellStyle name="计算 6 8 6" xfId="43372" xr:uid="{00000000-0005-0000-0000-0000C5BD0000}"/>
    <cellStyle name="计算 6 8 7" xfId="50595" xr:uid="{00000000-0005-0000-0000-0000C6BD0000}"/>
    <cellStyle name="计算 6 9" xfId="6068" xr:uid="{00000000-0005-0000-0000-0000C7BD0000}"/>
    <cellStyle name="计算 6 9 2" xfId="15916" xr:uid="{00000000-0005-0000-0000-0000C8BD0000}"/>
    <cellStyle name="计算 6 9 2 2" xfId="39307" xr:uid="{00000000-0005-0000-0000-0000C9BD0000}"/>
    <cellStyle name="计算 6 9 2 3" xfId="46225" xr:uid="{00000000-0005-0000-0000-0000CABD0000}"/>
    <cellStyle name="计算 6 9 2 4" xfId="48113" xr:uid="{00000000-0005-0000-0000-0000CBBD0000}"/>
    <cellStyle name="计算 6 9 3" xfId="22936" xr:uid="{00000000-0005-0000-0000-0000CCBD0000}"/>
    <cellStyle name="计算 6 9 4" xfId="29395" xr:uid="{00000000-0005-0000-0000-0000CDBD0000}"/>
    <cellStyle name="计算 6 9 5" xfId="35673" xr:uid="{00000000-0005-0000-0000-0000CEBD0000}"/>
    <cellStyle name="计算 6 9 6" xfId="42679" xr:uid="{00000000-0005-0000-0000-0000CFBD0000}"/>
    <cellStyle name="计算 6 9 7" xfId="50902" xr:uid="{00000000-0005-0000-0000-0000D0BD0000}"/>
    <cellStyle name="计算 7" xfId="901" xr:uid="{00000000-0005-0000-0000-0000D1BD0000}"/>
    <cellStyle name="计算 7 2" xfId="10607" xr:uid="{00000000-0005-0000-0000-0000D2BD0000}"/>
    <cellStyle name="计算 7 2 2" xfId="11340" xr:uid="{00000000-0005-0000-0000-0000D3BD0000}"/>
    <cellStyle name="计算 7 2 3" xfId="20469" xr:uid="{00000000-0005-0000-0000-0000D4BD0000}"/>
    <cellStyle name="计算 7 2 4" xfId="37698" xr:uid="{00000000-0005-0000-0000-0000D5BD0000}"/>
    <cellStyle name="计算 7 2 5" xfId="44642" xr:uid="{00000000-0005-0000-0000-0000D6BD0000}"/>
    <cellStyle name="计算 7 2 6" xfId="53395" xr:uid="{00000000-0005-0000-0000-0000D7BD0000}"/>
    <cellStyle name="计算 7 3" xfId="11780" xr:uid="{00000000-0005-0000-0000-0000D8BD0000}"/>
    <cellStyle name="计算 7 3 2" xfId="19239" xr:uid="{00000000-0005-0000-0000-0000D9BD0000}"/>
    <cellStyle name="计算 7 3 3" xfId="25871" xr:uid="{00000000-0005-0000-0000-0000DABD0000}"/>
    <cellStyle name="计算 7 4" xfId="9601" xr:uid="{00000000-0005-0000-0000-0000DBBD0000}"/>
    <cellStyle name="计算 7 5" xfId="11248" xr:uid="{00000000-0005-0000-0000-0000DCBD0000}"/>
    <cellStyle name="计算 7 6" xfId="33957" xr:uid="{00000000-0005-0000-0000-0000DDBD0000}"/>
    <cellStyle name="计算 7 7" xfId="41091" xr:uid="{00000000-0005-0000-0000-0000DEBD0000}"/>
    <cellStyle name="计算 7 8" xfId="51828" xr:uid="{00000000-0005-0000-0000-0000DFBD0000}"/>
    <cellStyle name="计算 8" xfId="1158" xr:uid="{00000000-0005-0000-0000-0000E0BD0000}"/>
    <cellStyle name="计算 8 2" xfId="10787" xr:uid="{00000000-0005-0000-0000-0000E1BD0000}"/>
    <cellStyle name="计算 8 2 2" xfId="9230" xr:uid="{00000000-0005-0000-0000-0000E2BD0000}"/>
    <cellStyle name="计算 8 2 3" xfId="37702" xr:uid="{00000000-0005-0000-0000-0000E3BD0000}"/>
    <cellStyle name="计算 8 2 4" xfId="44646" xr:uid="{00000000-0005-0000-0000-0000E4BD0000}"/>
    <cellStyle name="计算 8 2 5" xfId="52463" xr:uid="{00000000-0005-0000-0000-0000E5BD0000}"/>
    <cellStyle name="计算 8 3" xfId="11942" xr:uid="{00000000-0005-0000-0000-0000E6BD0000}"/>
    <cellStyle name="计算 8 3 2" xfId="19401" xr:uid="{00000000-0005-0000-0000-0000E7BD0000}"/>
    <cellStyle name="计算 8 3 3" xfId="26028" xr:uid="{00000000-0005-0000-0000-0000E8BD0000}"/>
    <cellStyle name="计算 8 4" xfId="9826" xr:uid="{00000000-0005-0000-0000-0000E9BD0000}"/>
    <cellStyle name="计算 8 5" xfId="13310" xr:uid="{00000000-0005-0000-0000-0000EABD0000}"/>
    <cellStyle name="计算 8 6" xfId="33961" xr:uid="{00000000-0005-0000-0000-0000EBBD0000}"/>
    <cellStyle name="计算 8 7" xfId="41095" xr:uid="{00000000-0005-0000-0000-0000ECBD0000}"/>
    <cellStyle name="计算 8 8" xfId="52002" xr:uid="{00000000-0005-0000-0000-0000EDBD0000}"/>
    <cellStyle name="计算 9" xfId="1101" xr:uid="{00000000-0005-0000-0000-0000EEBD0000}"/>
    <cellStyle name="计算 9 2" xfId="10101" xr:uid="{00000000-0005-0000-0000-0000EFBD0000}"/>
    <cellStyle name="计算 9 2 2" xfId="15333" xr:uid="{00000000-0005-0000-0000-0000F0BD0000}"/>
    <cellStyle name="计算 9 2 3" xfId="37454" xr:uid="{00000000-0005-0000-0000-0000F1BD0000}"/>
    <cellStyle name="计算 9 2 4" xfId="44399" xr:uid="{00000000-0005-0000-0000-0000F2BD0000}"/>
    <cellStyle name="计算 9 2 5" xfId="53038" xr:uid="{00000000-0005-0000-0000-0000F3BD0000}"/>
    <cellStyle name="计算 9 3" xfId="10733" xr:uid="{00000000-0005-0000-0000-0000F4BD0000}"/>
    <cellStyle name="计算 9 3 2" xfId="9075" xr:uid="{00000000-0005-0000-0000-0000F5BD0000}"/>
    <cellStyle name="计算 9 4" xfId="11890" xr:uid="{00000000-0005-0000-0000-0000F6BD0000}"/>
    <cellStyle name="计算 9 4 2" xfId="19349" xr:uid="{00000000-0005-0000-0000-0000F7BD0000}"/>
    <cellStyle name="计算 9 4 3" xfId="25979" xr:uid="{00000000-0005-0000-0000-0000F8BD0000}"/>
    <cellStyle name="计算 9 5" xfId="9771" xr:uid="{00000000-0005-0000-0000-0000F9BD0000}"/>
    <cellStyle name="计算 9 6" xfId="13154" xr:uid="{00000000-0005-0000-0000-0000FABD0000}"/>
    <cellStyle name="计算 9 7" xfId="33712" xr:uid="{00000000-0005-0000-0000-0000FBBD0000}"/>
    <cellStyle name="计算 9 8" xfId="40847" xr:uid="{00000000-0005-0000-0000-0000FCBD0000}"/>
    <cellStyle name="计算 9 9" xfId="49014" xr:uid="{00000000-0005-0000-0000-0000FDBD0000}"/>
    <cellStyle name="输入" xfId="318" xr:uid="{00000000-0005-0000-0000-0000FEBD0000}"/>
    <cellStyle name="输入 10" xfId="1489" xr:uid="{00000000-0005-0000-0000-0000FFBD0000}"/>
    <cellStyle name="输入 10 2" xfId="12150" xr:uid="{00000000-0005-0000-0000-000000BE0000}"/>
    <cellStyle name="输入 10 2 2" xfId="19609" xr:uid="{00000000-0005-0000-0000-000001BE0000}"/>
    <cellStyle name="输入 10 2 3" xfId="26232" xr:uid="{00000000-0005-0000-0000-000002BE0000}"/>
    <cellStyle name="输入 10 2 4" xfId="38260" xr:uid="{00000000-0005-0000-0000-000003BE0000}"/>
    <cellStyle name="输入 10 2 5" xfId="45178" xr:uid="{00000000-0005-0000-0000-000004BE0000}"/>
    <cellStyle name="输入 10 2 6" xfId="48253" xr:uid="{00000000-0005-0000-0000-000005BE0000}"/>
    <cellStyle name="输入 10 3" xfId="11041" xr:uid="{00000000-0005-0000-0000-000006BE0000}"/>
    <cellStyle name="输入 10 4" xfId="18695" xr:uid="{00000000-0005-0000-0000-000007BE0000}"/>
    <cellStyle name="输入 10 5" xfId="34594" xr:uid="{00000000-0005-0000-0000-000008BE0000}"/>
    <cellStyle name="输入 10 6" xfId="41632" xr:uid="{00000000-0005-0000-0000-000009BE0000}"/>
    <cellStyle name="输入 10 7" xfId="50507" xr:uid="{00000000-0005-0000-0000-00000ABE0000}"/>
    <cellStyle name="输入 11" xfId="1916" xr:uid="{00000000-0005-0000-0000-00000BBE0000}"/>
    <cellStyle name="输入 11 2" xfId="12270" xr:uid="{00000000-0005-0000-0000-00000CBE0000}"/>
    <cellStyle name="输入 11 2 2" xfId="19729" xr:uid="{00000000-0005-0000-0000-00000DBE0000}"/>
    <cellStyle name="输入 11 2 3" xfId="26352" xr:uid="{00000000-0005-0000-0000-00000EBE0000}"/>
    <cellStyle name="输入 11 2 4" xfId="37305" xr:uid="{00000000-0005-0000-0000-00000FBE0000}"/>
    <cellStyle name="输入 11 2 5" xfId="44251" xr:uid="{00000000-0005-0000-0000-000010BE0000}"/>
    <cellStyle name="输入 11 2 6" xfId="51488" xr:uid="{00000000-0005-0000-0000-000011BE0000}"/>
    <cellStyle name="输入 11 3" xfId="11338" xr:uid="{00000000-0005-0000-0000-000012BE0000}"/>
    <cellStyle name="输入 11 4" xfId="18873" xr:uid="{00000000-0005-0000-0000-000013BE0000}"/>
    <cellStyle name="输入 11 5" xfId="33557" xr:uid="{00000000-0005-0000-0000-000014BE0000}"/>
    <cellStyle name="输入 11 6" xfId="40693" xr:uid="{00000000-0005-0000-0000-000015BE0000}"/>
    <cellStyle name="输入 11 7" xfId="52532" xr:uid="{00000000-0005-0000-0000-000016BE0000}"/>
    <cellStyle name="输入 12" xfId="2129" xr:uid="{00000000-0005-0000-0000-000017BE0000}"/>
    <cellStyle name="输入 12 2" xfId="12393" xr:uid="{00000000-0005-0000-0000-000018BE0000}"/>
    <cellStyle name="输入 12 2 2" xfId="19850" xr:uid="{00000000-0005-0000-0000-000019BE0000}"/>
    <cellStyle name="输入 12 2 3" xfId="26472" xr:uid="{00000000-0005-0000-0000-00001ABE0000}"/>
    <cellStyle name="输入 12 2 4" xfId="38138" xr:uid="{00000000-0005-0000-0000-00001BBE0000}"/>
    <cellStyle name="输入 12 2 5" xfId="45062" xr:uid="{00000000-0005-0000-0000-00001CBE0000}"/>
    <cellStyle name="输入 12 2 6" xfId="50169" xr:uid="{00000000-0005-0000-0000-00001DBE0000}"/>
    <cellStyle name="输入 12 3" xfId="10265" xr:uid="{00000000-0005-0000-0000-00001EBE0000}"/>
    <cellStyle name="输入 12 4" xfId="9831" xr:uid="{00000000-0005-0000-0000-00001FBE0000}"/>
    <cellStyle name="输入 12 5" xfId="21096" xr:uid="{00000000-0005-0000-0000-000020BE0000}"/>
    <cellStyle name="输入 12 6" xfId="34472" xr:uid="{00000000-0005-0000-0000-000021BE0000}"/>
    <cellStyle name="输入 12 7" xfId="41516" xr:uid="{00000000-0005-0000-0000-000022BE0000}"/>
    <cellStyle name="输入 12 8" xfId="51543" xr:uid="{00000000-0005-0000-0000-000023BE0000}"/>
    <cellStyle name="输入 13" xfId="2284" xr:uid="{00000000-0005-0000-0000-000024BE0000}"/>
    <cellStyle name="输入 13 2" xfId="12537" xr:uid="{00000000-0005-0000-0000-000025BE0000}"/>
    <cellStyle name="输入 13 2 2" xfId="37584" xr:uid="{00000000-0005-0000-0000-000026BE0000}"/>
    <cellStyle name="输入 13 2 3" xfId="44528" xr:uid="{00000000-0005-0000-0000-000027BE0000}"/>
    <cellStyle name="输入 13 2 4" xfId="51532" xr:uid="{00000000-0005-0000-0000-000028BE0000}"/>
    <cellStyle name="输入 13 3" xfId="19974" xr:uid="{00000000-0005-0000-0000-000029BE0000}"/>
    <cellStyle name="输入 13 4" xfId="26592" xr:uid="{00000000-0005-0000-0000-00002ABE0000}"/>
    <cellStyle name="输入 13 5" xfId="33843" xr:uid="{00000000-0005-0000-0000-00002BBE0000}"/>
    <cellStyle name="输入 13 6" xfId="40977" xr:uid="{00000000-0005-0000-0000-00002CBE0000}"/>
    <cellStyle name="输入 13 7" xfId="52542" xr:uid="{00000000-0005-0000-0000-00002DBE0000}"/>
    <cellStyle name="输入 14" xfId="2446" xr:uid="{00000000-0005-0000-0000-00002EBE0000}"/>
    <cellStyle name="输入 14 2" xfId="12686" xr:uid="{00000000-0005-0000-0000-00002FBE0000}"/>
    <cellStyle name="输入 14 2 2" xfId="38449" xr:uid="{00000000-0005-0000-0000-000030BE0000}"/>
    <cellStyle name="输入 14 2 3" xfId="45367" xr:uid="{00000000-0005-0000-0000-000031BE0000}"/>
    <cellStyle name="输入 14 2 4" xfId="48695" xr:uid="{00000000-0005-0000-0000-000032BE0000}"/>
    <cellStyle name="输入 14 3" xfId="20098" xr:uid="{00000000-0005-0000-0000-000033BE0000}"/>
    <cellStyle name="输入 14 4" xfId="26712" xr:uid="{00000000-0005-0000-0000-000034BE0000}"/>
    <cellStyle name="输入 14 5" xfId="34783" xr:uid="{00000000-0005-0000-0000-000035BE0000}"/>
    <cellStyle name="输入 14 6" xfId="41821" xr:uid="{00000000-0005-0000-0000-000036BE0000}"/>
    <cellStyle name="输入 14 7" xfId="54172" xr:uid="{00000000-0005-0000-0000-000037BE0000}"/>
    <cellStyle name="输入 15" xfId="3452" xr:uid="{00000000-0005-0000-0000-000038BE0000}"/>
    <cellStyle name="输入 15 2" xfId="13403" xr:uid="{00000000-0005-0000-0000-000039BE0000}"/>
    <cellStyle name="输入 15 2 2" xfId="38549" xr:uid="{00000000-0005-0000-0000-00003ABE0000}"/>
    <cellStyle name="输入 15 2 3" xfId="45467" xr:uid="{00000000-0005-0000-0000-00003BBE0000}"/>
    <cellStyle name="输入 15 2 4" xfId="49510" xr:uid="{00000000-0005-0000-0000-00003CBE0000}"/>
    <cellStyle name="输入 15 3" xfId="20573" xr:uid="{00000000-0005-0000-0000-00003DBE0000}"/>
    <cellStyle name="输入 15 4" xfId="27081" xr:uid="{00000000-0005-0000-0000-00003EBE0000}"/>
    <cellStyle name="输入 15 5" xfId="34883" xr:uid="{00000000-0005-0000-0000-00003FBE0000}"/>
    <cellStyle name="输入 15 6" xfId="41921" xr:uid="{00000000-0005-0000-0000-000040BE0000}"/>
    <cellStyle name="输入 15 7" xfId="54068" xr:uid="{00000000-0005-0000-0000-000041BE0000}"/>
    <cellStyle name="输入 16" xfId="3618" xr:uid="{00000000-0005-0000-0000-000042BE0000}"/>
    <cellStyle name="输入 16 2" xfId="13543" xr:uid="{00000000-0005-0000-0000-000043BE0000}"/>
    <cellStyle name="输入 16 2 2" xfId="38716" xr:uid="{00000000-0005-0000-0000-000044BE0000}"/>
    <cellStyle name="输入 16 2 3" xfId="45634" xr:uid="{00000000-0005-0000-0000-000045BE0000}"/>
    <cellStyle name="输入 16 2 4" xfId="49366" xr:uid="{00000000-0005-0000-0000-000046BE0000}"/>
    <cellStyle name="输入 16 3" xfId="20705" xr:uid="{00000000-0005-0000-0000-000047BE0000}"/>
    <cellStyle name="输入 16 4" xfId="27204" xr:uid="{00000000-0005-0000-0000-000048BE0000}"/>
    <cellStyle name="输入 16 5" xfId="35051" xr:uid="{00000000-0005-0000-0000-000049BE0000}"/>
    <cellStyle name="输入 16 6" xfId="42088" xr:uid="{00000000-0005-0000-0000-00004ABE0000}"/>
    <cellStyle name="输入 16 7" xfId="47842" xr:uid="{00000000-0005-0000-0000-00004BBE0000}"/>
    <cellStyle name="输入 17" xfId="3940" xr:uid="{00000000-0005-0000-0000-00004CBE0000}"/>
    <cellStyle name="输入 17 2" xfId="13827" xr:uid="{00000000-0005-0000-0000-00004DBE0000}"/>
    <cellStyle name="输入 17 2 2" xfId="38822" xr:uid="{00000000-0005-0000-0000-00004EBE0000}"/>
    <cellStyle name="输入 17 2 3" xfId="45740" xr:uid="{00000000-0005-0000-0000-00004FBE0000}"/>
    <cellStyle name="输入 17 2 4" xfId="50182" xr:uid="{00000000-0005-0000-0000-000050BE0000}"/>
    <cellStyle name="输入 17 3" xfId="20929" xr:uid="{00000000-0005-0000-0000-000051BE0000}"/>
    <cellStyle name="输入 17 4" xfId="27425" xr:uid="{00000000-0005-0000-0000-000052BE0000}"/>
    <cellStyle name="输入 17 5" xfId="35158" xr:uid="{00000000-0005-0000-0000-000053BE0000}"/>
    <cellStyle name="输入 17 6" xfId="42194" xr:uid="{00000000-0005-0000-0000-000054BE0000}"/>
    <cellStyle name="输入 17 7" xfId="53400" xr:uid="{00000000-0005-0000-0000-000055BE0000}"/>
    <cellStyle name="输入 18" xfId="3984" xr:uid="{00000000-0005-0000-0000-000056BE0000}"/>
    <cellStyle name="输入 18 2" xfId="13871" xr:uid="{00000000-0005-0000-0000-000057BE0000}"/>
    <cellStyle name="输入 18 2 2" xfId="39293" xr:uid="{00000000-0005-0000-0000-000058BE0000}"/>
    <cellStyle name="输入 18 2 3" xfId="46211" xr:uid="{00000000-0005-0000-0000-000059BE0000}"/>
    <cellStyle name="输入 18 2 4" xfId="50141" xr:uid="{00000000-0005-0000-0000-00005ABE0000}"/>
    <cellStyle name="输入 18 3" xfId="20967" xr:uid="{00000000-0005-0000-0000-00005BBE0000}"/>
    <cellStyle name="输入 18 4" xfId="27463" xr:uid="{00000000-0005-0000-0000-00005CBE0000}"/>
    <cellStyle name="输入 18 5" xfId="35657" xr:uid="{00000000-0005-0000-0000-00005DBE0000}"/>
    <cellStyle name="输入 18 6" xfId="42665" xr:uid="{00000000-0005-0000-0000-00005EBE0000}"/>
    <cellStyle name="输入 18 7" xfId="51455" xr:uid="{00000000-0005-0000-0000-00005FBE0000}"/>
    <cellStyle name="输入 19" xfId="4335" xr:uid="{00000000-0005-0000-0000-000060BE0000}"/>
    <cellStyle name="输入 19 2" xfId="14197" xr:uid="{00000000-0005-0000-0000-000061BE0000}"/>
    <cellStyle name="输入 19 2 2" xfId="40354" xr:uid="{00000000-0005-0000-0000-000062BE0000}"/>
    <cellStyle name="输入 19 2 3" xfId="47272" xr:uid="{00000000-0005-0000-0000-000063BE0000}"/>
    <cellStyle name="输入 19 2 4" xfId="47770" xr:uid="{00000000-0005-0000-0000-000064BE0000}"/>
    <cellStyle name="输入 19 3" xfId="21258" xr:uid="{00000000-0005-0000-0000-000065BE0000}"/>
    <cellStyle name="输入 19 4" xfId="27732" xr:uid="{00000000-0005-0000-0000-000066BE0000}"/>
    <cellStyle name="输入 19 5" xfId="36770" xr:uid="{00000000-0005-0000-0000-000067BE0000}"/>
    <cellStyle name="输入 19 6" xfId="43726" xr:uid="{00000000-0005-0000-0000-000068BE0000}"/>
    <cellStyle name="输入 19 7" xfId="53093" xr:uid="{00000000-0005-0000-0000-000069BE0000}"/>
    <cellStyle name="输入 2" xfId="556" xr:uid="{00000000-0005-0000-0000-00006ABE0000}"/>
    <cellStyle name="输入 2 10" xfId="2352" xr:uid="{00000000-0005-0000-0000-00006BBE0000}"/>
    <cellStyle name="输入 2 10 2" xfId="12605" xr:uid="{00000000-0005-0000-0000-00006CBE0000}"/>
    <cellStyle name="输入 2 10 3" xfId="20042" xr:uid="{00000000-0005-0000-0000-00006DBE0000}"/>
    <cellStyle name="输入 2 10 4" xfId="26660" xr:uid="{00000000-0005-0000-0000-00006EBE0000}"/>
    <cellStyle name="输入 2 10 5" xfId="37092" xr:uid="{00000000-0005-0000-0000-00006FBE0000}"/>
    <cellStyle name="输入 2 10 6" xfId="44038" xr:uid="{00000000-0005-0000-0000-000070BE0000}"/>
    <cellStyle name="输入 2 10 7" xfId="51372" xr:uid="{00000000-0005-0000-0000-000071BE0000}"/>
    <cellStyle name="输入 2 11" xfId="2520" xr:uid="{00000000-0005-0000-0000-000072BE0000}"/>
    <cellStyle name="输入 2 11 2" xfId="12759" xr:uid="{00000000-0005-0000-0000-000073BE0000}"/>
    <cellStyle name="输入 2 11 3" xfId="20167" xr:uid="{00000000-0005-0000-0000-000074BE0000}"/>
    <cellStyle name="输入 2 11 4" xfId="26780" xr:uid="{00000000-0005-0000-0000-000075BE0000}"/>
    <cellStyle name="输入 2 12" xfId="3528" xr:uid="{00000000-0005-0000-0000-000076BE0000}"/>
    <cellStyle name="输入 2 12 2" xfId="13474" xr:uid="{00000000-0005-0000-0000-000077BE0000}"/>
    <cellStyle name="输入 2 12 3" xfId="20644" xr:uid="{00000000-0005-0000-0000-000078BE0000}"/>
    <cellStyle name="输入 2 12 4" xfId="27149" xr:uid="{00000000-0005-0000-0000-000079BE0000}"/>
    <cellStyle name="输入 2 13" xfId="3695" xr:uid="{00000000-0005-0000-0000-00007ABE0000}"/>
    <cellStyle name="输入 2 13 2" xfId="13619" xr:uid="{00000000-0005-0000-0000-00007BBE0000}"/>
    <cellStyle name="输入 2 13 3" xfId="20779" xr:uid="{00000000-0005-0000-0000-00007CBE0000}"/>
    <cellStyle name="输入 2 13 4" xfId="27278" xr:uid="{00000000-0005-0000-0000-00007DBE0000}"/>
    <cellStyle name="输入 2 14" xfId="4445" xr:uid="{00000000-0005-0000-0000-00007EBE0000}"/>
    <cellStyle name="输入 2 14 2" xfId="14307" xr:uid="{00000000-0005-0000-0000-00007FBE0000}"/>
    <cellStyle name="输入 2 14 3" xfId="21365" xr:uid="{00000000-0005-0000-0000-000080BE0000}"/>
    <cellStyle name="输入 2 14 4" xfId="27839" xr:uid="{00000000-0005-0000-0000-000081BE0000}"/>
    <cellStyle name="输入 2 15" xfId="4615" xr:uid="{00000000-0005-0000-0000-000082BE0000}"/>
    <cellStyle name="输入 2 15 2" xfId="14477" xr:uid="{00000000-0005-0000-0000-000083BE0000}"/>
    <cellStyle name="输入 2 15 3" xfId="21529" xr:uid="{00000000-0005-0000-0000-000084BE0000}"/>
    <cellStyle name="输入 2 15 4" xfId="28000" xr:uid="{00000000-0005-0000-0000-000085BE0000}"/>
    <cellStyle name="输入 2 16" xfId="5400" xr:uid="{00000000-0005-0000-0000-000086BE0000}"/>
    <cellStyle name="输入 2 16 2" xfId="15257" xr:uid="{00000000-0005-0000-0000-000087BE0000}"/>
    <cellStyle name="输入 2 16 3" xfId="22298" xr:uid="{00000000-0005-0000-0000-000088BE0000}"/>
    <cellStyle name="输入 2 16 4" xfId="28760" xr:uid="{00000000-0005-0000-0000-000089BE0000}"/>
    <cellStyle name="输入 2 17" xfId="5246" xr:uid="{00000000-0005-0000-0000-00008ABE0000}"/>
    <cellStyle name="输入 2 17 2" xfId="15103" xr:uid="{00000000-0005-0000-0000-00008BBE0000}"/>
    <cellStyle name="输入 2 17 3" xfId="22145" xr:uid="{00000000-0005-0000-0000-00008CBE0000}"/>
    <cellStyle name="输入 2 17 4" xfId="28608" xr:uid="{00000000-0005-0000-0000-00008DBE0000}"/>
    <cellStyle name="输入 2 18" xfId="5795" xr:uid="{00000000-0005-0000-0000-00008EBE0000}"/>
    <cellStyle name="输入 2 18 2" xfId="15648" xr:uid="{00000000-0005-0000-0000-00008FBE0000}"/>
    <cellStyle name="输入 2 18 3" xfId="22675" xr:uid="{00000000-0005-0000-0000-000090BE0000}"/>
    <cellStyle name="输入 2 18 4" xfId="29136" xr:uid="{00000000-0005-0000-0000-000091BE0000}"/>
    <cellStyle name="输入 2 19" xfId="6444" xr:uid="{00000000-0005-0000-0000-000092BE0000}"/>
    <cellStyle name="输入 2 19 2" xfId="16288" xr:uid="{00000000-0005-0000-0000-000093BE0000}"/>
    <cellStyle name="输入 2 19 3" xfId="23296" xr:uid="{00000000-0005-0000-0000-000094BE0000}"/>
    <cellStyle name="输入 2 19 4" xfId="29747" xr:uid="{00000000-0005-0000-0000-000095BE0000}"/>
    <cellStyle name="输入 2 2" xfId="843" xr:uid="{00000000-0005-0000-0000-000096BE0000}"/>
    <cellStyle name="输入 2 2 10" xfId="3541" xr:uid="{00000000-0005-0000-0000-000097BE0000}"/>
    <cellStyle name="输入 2 2 10 2" xfId="13487" xr:uid="{00000000-0005-0000-0000-000098BE0000}"/>
    <cellStyle name="输入 2 2 10 2 2" xfId="37548" xr:uid="{00000000-0005-0000-0000-000099BE0000}"/>
    <cellStyle name="输入 2 2 10 2 3" xfId="44492" xr:uid="{00000000-0005-0000-0000-00009ABE0000}"/>
    <cellStyle name="输入 2 2 10 2 4" xfId="53367" xr:uid="{00000000-0005-0000-0000-00009BBE0000}"/>
    <cellStyle name="输入 2 2 10 3" xfId="20656" xr:uid="{00000000-0005-0000-0000-00009CBE0000}"/>
    <cellStyle name="输入 2 2 10 4" xfId="27161" xr:uid="{00000000-0005-0000-0000-00009DBE0000}"/>
    <cellStyle name="输入 2 2 10 5" xfId="33807" xr:uid="{00000000-0005-0000-0000-00009EBE0000}"/>
    <cellStyle name="输入 2 2 10 6" xfId="40941" xr:uid="{00000000-0005-0000-0000-00009FBE0000}"/>
    <cellStyle name="输入 2 2 10 7" xfId="54156" xr:uid="{00000000-0005-0000-0000-0000A0BE0000}"/>
    <cellStyle name="输入 2 2 11" xfId="3707" xr:uid="{00000000-0005-0000-0000-0000A1BE0000}"/>
    <cellStyle name="输入 2 2 11 2" xfId="13631" xr:uid="{00000000-0005-0000-0000-0000A2BE0000}"/>
    <cellStyle name="输入 2 2 11 2 2" xfId="38593" xr:uid="{00000000-0005-0000-0000-0000A3BE0000}"/>
    <cellStyle name="输入 2 2 11 2 3" xfId="45511" xr:uid="{00000000-0005-0000-0000-0000A4BE0000}"/>
    <cellStyle name="输入 2 2 11 2 4" xfId="49600" xr:uid="{00000000-0005-0000-0000-0000A5BE0000}"/>
    <cellStyle name="输入 2 2 11 3" xfId="20791" xr:uid="{00000000-0005-0000-0000-0000A6BE0000}"/>
    <cellStyle name="输入 2 2 11 4" xfId="27290" xr:uid="{00000000-0005-0000-0000-0000A7BE0000}"/>
    <cellStyle name="输入 2 2 11 5" xfId="34927" xr:uid="{00000000-0005-0000-0000-0000A8BE0000}"/>
    <cellStyle name="输入 2 2 11 6" xfId="41965" xr:uid="{00000000-0005-0000-0000-0000A9BE0000}"/>
    <cellStyle name="输入 2 2 11 7" xfId="54406" xr:uid="{00000000-0005-0000-0000-0000AABE0000}"/>
    <cellStyle name="输入 2 2 12" xfId="3972" xr:uid="{00000000-0005-0000-0000-0000ABBE0000}"/>
    <cellStyle name="输入 2 2 12 2" xfId="13859" xr:uid="{00000000-0005-0000-0000-0000ACBE0000}"/>
    <cellStyle name="输入 2 2 12 2 2" xfId="38832" xr:uid="{00000000-0005-0000-0000-0000ADBE0000}"/>
    <cellStyle name="输入 2 2 12 2 3" xfId="45750" xr:uid="{00000000-0005-0000-0000-0000AEBE0000}"/>
    <cellStyle name="输入 2 2 12 2 4" xfId="48376" xr:uid="{00000000-0005-0000-0000-0000AFBE0000}"/>
    <cellStyle name="输入 2 2 12 3" xfId="20956" xr:uid="{00000000-0005-0000-0000-0000B0BE0000}"/>
    <cellStyle name="输入 2 2 12 4" xfId="27452" xr:uid="{00000000-0005-0000-0000-0000B1BE0000}"/>
    <cellStyle name="输入 2 2 12 5" xfId="35168" xr:uid="{00000000-0005-0000-0000-0000B2BE0000}"/>
    <cellStyle name="输入 2 2 12 6" xfId="42204" xr:uid="{00000000-0005-0000-0000-0000B3BE0000}"/>
    <cellStyle name="输入 2 2 12 7" xfId="53526" xr:uid="{00000000-0005-0000-0000-0000B4BE0000}"/>
    <cellStyle name="输入 2 2 13" xfId="3968" xr:uid="{00000000-0005-0000-0000-0000B5BE0000}"/>
    <cellStyle name="输入 2 2 13 2" xfId="13855" xr:uid="{00000000-0005-0000-0000-0000B6BE0000}"/>
    <cellStyle name="输入 2 2 13 2 2" xfId="39109" xr:uid="{00000000-0005-0000-0000-0000B7BE0000}"/>
    <cellStyle name="输入 2 2 13 2 3" xfId="46027" xr:uid="{00000000-0005-0000-0000-0000B8BE0000}"/>
    <cellStyle name="输入 2 2 13 2 4" xfId="48725" xr:uid="{00000000-0005-0000-0000-0000B9BE0000}"/>
    <cellStyle name="输入 2 2 13 3" xfId="20953" xr:uid="{00000000-0005-0000-0000-0000BABE0000}"/>
    <cellStyle name="输入 2 2 13 4" xfId="27449" xr:uid="{00000000-0005-0000-0000-0000BBBE0000}"/>
    <cellStyle name="输入 2 2 13 5" xfId="35470" xr:uid="{00000000-0005-0000-0000-0000BCBE0000}"/>
    <cellStyle name="输入 2 2 13 6" xfId="42481" xr:uid="{00000000-0005-0000-0000-0000BDBE0000}"/>
    <cellStyle name="输入 2 2 13 7" xfId="52387" xr:uid="{00000000-0005-0000-0000-0000BEBE0000}"/>
    <cellStyle name="输入 2 2 14" xfId="4515" xr:uid="{00000000-0005-0000-0000-0000BFBE0000}"/>
    <cellStyle name="输入 2 2 14 2" xfId="14377" xr:uid="{00000000-0005-0000-0000-0000C0BE0000}"/>
    <cellStyle name="输入 2 2 14 2 2" xfId="39450" xr:uid="{00000000-0005-0000-0000-0000C1BE0000}"/>
    <cellStyle name="输入 2 2 14 2 3" xfId="46368" xr:uid="{00000000-0005-0000-0000-0000C2BE0000}"/>
    <cellStyle name="输入 2 2 14 2 4" xfId="52784" xr:uid="{00000000-0005-0000-0000-0000C3BE0000}"/>
    <cellStyle name="输入 2 2 14 3" xfId="21433" xr:uid="{00000000-0005-0000-0000-0000C4BE0000}"/>
    <cellStyle name="输入 2 2 14 4" xfId="27906" xr:uid="{00000000-0005-0000-0000-0000C5BE0000}"/>
    <cellStyle name="输入 2 2 14 5" xfId="35818" xr:uid="{00000000-0005-0000-0000-0000C6BE0000}"/>
    <cellStyle name="输入 2 2 14 6" xfId="42822" xr:uid="{00000000-0005-0000-0000-0000C7BE0000}"/>
    <cellStyle name="输入 2 2 14 7" xfId="53674" xr:uid="{00000000-0005-0000-0000-0000C8BE0000}"/>
    <cellStyle name="输入 2 2 15" xfId="4610" xr:uid="{00000000-0005-0000-0000-0000C9BE0000}"/>
    <cellStyle name="输入 2 2 15 2" xfId="14472" xr:uid="{00000000-0005-0000-0000-0000CABE0000}"/>
    <cellStyle name="输入 2 2 15 2 2" xfId="39702" xr:uid="{00000000-0005-0000-0000-0000CBBE0000}"/>
    <cellStyle name="输入 2 2 15 2 3" xfId="46620" xr:uid="{00000000-0005-0000-0000-0000CCBE0000}"/>
    <cellStyle name="输入 2 2 15 2 4" xfId="49876" xr:uid="{00000000-0005-0000-0000-0000CDBE0000}"/>
    <cellStyle name="输入 2 2 15 3" xfId="21524" xr:uid="{00000000-0005-0000-0000-0000CEBE0000}"/>
    <cellStyle name="输入 2 2 15 4" xfId="27995" xr:uid="{00000000-0005-0000-0000-0000CFBE0000}"/>
    <cellStyle name="输入 2 2 15 5" xfId="36076" xr:uid="{00000000-0005-0000-0000-0000D0BE0000}"/>
    <cellStyle name="输入 2 2 15 6" xfId="43074" xr:uid="{00000000-0005-0000-0000-0000D1BE0000}"/>
    <cellStyle name="输入 2 2 15 7" xfId="52259" xr:uid="{00000000-0005-0000-0000-0000D2BE0000}"/>
    <cellStyle name="输入 2 2 16" xfId="4928" xr:uid="{00000000-0005-0000-0000-0000D3BE0000}"/>
    <cellStyle name="输入 2 2 16 2" xfId="14785" xr:uid="{00000000-0005-0000-0000-0000D4BE0000}"/>
    <cellStyle name="输入 2 2 16 2 2" xfId="39493" xr:uid="{00000000-0005-0000-0000-0000D5BE0000}"/>
    <cellStyle name="输入 2 2 16 2 3" xfId="46411" xr:uid="{00000000-0005-0000-0000-0000D6BE0000}"/>
    <cellStyle name="输入 2 2 16 2 4" xfId="49880" xr:uid="{00000000-0005-0000-0000-0000D7BE0000}"/>
    <cellStyle name="输入 2 2 16 3" xfId="21833" xr:uid="{00000000-0005-0000-0000-0000D8BE0000}"/>
    <cellStyle name="输入 2 2 16 4" xfId="28298" xr:uid="{00000000-0005-0000-0000-0000D9BE0000}"/>
    <cellStyle name="输入 2 2 16 5" xfId="35862" xr:uid="{00000000-0005-0000-0000-0000DABE0000}"/>
    <cellStyle name="输入 2 2 16 6" xfId="42865" xr:uid="{00000000-0005-0000-0000-0000DBBE0000}"/>
    <cellStyle name="输入 2 2 16 7" xfId="51835" xr:uid="{00000000-0005-0000-0000-0000DCBE0000}"/>
    <cellStyle name="输入 2 2 17" xfId="4577" xr:uid="{00000000-0005-0000-0000-0000DDBE0000}"/>
    <cellStyle name="输入 2 2 17 2" xfId="14439" xr:uid="{00000000-0005-0000-0000-0000DEBE0000}"/>
    <cellStyle name="输入 2 2 17 2 2" xfId="40199" xr:uid="{00000000-0005-0000-0000-0000DFBE0000}"/>
    <cellStyle name="输入 2 2 17 2 3" xfId="47117" xr:uid="{00000000-0005-0000-0000-0000E0BE0000}"/>
    <cellStyle name="输入 2 2 17 2 4" xfId="50453" xr:uid="{00000000-0005-0000-0000-0000E1BE0000}"/>
    <cellStyle name="输入 2 2 17 3" xfId="21494" xr:uid="{00000000-0005-0000-0000-0000E2BE0000}"/>
    <cellStyle name="输入 2 2 17 4" xfId="27965" xr:uid="{00000000-0005-0000-0000-0000E3BE0000}"/>
    <cellStyle name="输入 2 2 17 5" xfId="36614" xr:uid="{00000000-0005-0000-0000-0000E4BE0000}"/>
    <cellStyle name="输入 2 2 17 6" xfId="43571" xr:uid="{00000000-0005-0000-0000-0000E5BE0000}"/>
    <cellStyle name="输入 2 2 17 7" xfId="50608" xr:uid="{00000000-0005-0000-0000-0000E6BE0000}"/>
    <cellStyle name="输入 2 2 18" xfId="5310" xr:uid="{00000000-0005-0000-0000-0000E7BE0000}"/>
    <cellStyle name="输入 2 2 18 2" xfId="15167" xr:uid="{00000000-0005-0000-0000-0000E8BE0000}"/>
    <cellStyle name="输入 2 2 18 2 2" xfId="39532" xr:uid="{00000000-0005-0000-0000-0000E9BE0000}"/>
    <cellStyle name="输入 2 2 18 2 3" xfId="46450" xr:uid="{00000000-0005-0000-0000-0000EABE0000}"/>
    <cellStyle name="输入 2 2 18 2 4" xfId="48985" xr:uid="{00000000-0005-0000-0000-0000EBBE0000}"/>
    <cellStyle name="输入 2 2 18 3" xfId="22209" xr:uid="{00000000-0005-0000-0000-0000ECBE0000}"/>
    <cellStyle name="输入 2 2 18 4" xfId="28672" xr:uid="{00000000-0005-0000-0000-0000EDBE0000}"/>
    <cellStyle name="输入 2 2 18 5" xfId="35903" xr:uid="{00000000-0005-0000-0000-0000EEBE0000}"/>
    <cellStyle name="输入 2 2 18 6" xfId="42904" xr:uid="{00000000-0005-0000-0000-0000EFBE0000}"/>
    <cellStyle name="输入 2 2 18 7" xfId="53008" xr:uid="{00000000-0005-0000-0000-0000F0BE0000}"/>
    <cellStyle name="输入 2 2 19" xfId="5326" xr:uid="{00000000-0005-0000-0000-0000F1BE0000}"/>
    <cellStyle name="输入 2 2 19 2" xfId="15183" xr:uid="{00000000-0005-0000-0000-0000F2BE0000}"/>
    <cellStyle name="输入 2 2 19 2 2" xfId="39296" xr:uid="{00000000-0005-0000-0000-0000F3BE0000}"/>
    <cellStyle name="输入 2 2 19 2 3" xfId="46214" xr:uid="{00000000-0005-0000-0000-0000F4BE0000}"/>
    <cellStyle name="输入 2 2 19 2 4" xfId="49487" xr:uid="{00000000-0005-0000-0000-0000F5BE0000}"/>
    <cellStyle name="输入 2 2 19 3" xfId="22225" xr:uid="{00000000-0005-0000-0000-0000F6BE0000}"/>
    <cellStyle name="输入 2 2 19 4" xfId="28688" xr:uid="{00000000-0005-0000-0000-0000F7BE0000}"/>
    <cellStyle name="输入 2 2 19 5" xfId="35660" xr:uid="{00000000-0005-0000-0000-0000F8BE0000}"/>
    <cellStyle name="输入 2 2 19 6" xfId="42668" xr:uid="{00000000-0005-0000-0000-0000F9BE0000}"/>
    <cellStyle name="输入 2 2 19 7" xfId="47835" xr:uid="{00000000-0005-0000-0000-0000FABE0000}"/>
    <cellStyle name="输入 2 2 2" xfId="982" xr:uid="{00000000-0005-0000-0000-0000FBBE0000}"/>
    <cellStyle name="输入 2 2 2 2" xfId="2744" xr:uid="{00000000-0005-0000-0000-0000FCBE0000}"/>
    <cellStyle name="输入 2 2 2 2 2" xfId="12972" xr:uid="{00000000-0005-0000-0000-0000FDBE0000}"/>
    <cellStyle name="输入 2 2 2 2 2 2" xfId="20369" xr:uid="{00000000-0005-0000-0000-0000FEBE0000}"/>
    <cellStyle name="输入 2 2 2 2 2 3" xfId="26976" xr:uid="{00000000-0005-0000-0000-0000FFBE0000}"/>
    <cellStyle name="输入 2 2 2 2 3" xfId="10688" xr:uid="{00000000-0005-0000-0000-000000BF0000}"/>
    <cellStyle name="输入 2 2 2 2 4" xfId="9475" xr:uid="{00000000-0005-0000-0000-000001BF0000}"/>
    <cellStyle name="输入 2 2 2 2 5" xfId="16798" xr:uid="{00000000-0005-0000-0000-000002BF0000}"/>
    <cellStyle name="输入 2 2 2 2 6" xfId="37858" xr:uid="{00000000-0005-0000-0000-000003BF0000}"/>
    <cellStyle name="输入 2 2 2 2 7" xfId="44798" xr:uid="{00000000-0005-0000-0000-000004BF0000}"/>
    <cellStyle name="输入 2 2 2 2 8" xfId="49249" xr:uid="{00000000-0005-0000-0000-000005BF0000}"/>
    <cellStyle name="输入 2 2 2 3" xfId="11861" xr:uid="{00000000-0005-0000-0000-000006BF0000}"/>
    <cellStyle name="输入 2 2 2 3 2" xfId="19320" xr:uid="{00000000-0005-0000-0000-000007BF0000}"/>
    <cellStyle name="输入 2 2 2 3 3" xfId="25952" xr:uid="{00000000-0005-0000-0000-000008BF0000}"/>
    <cellStyle name="输入 2 2 2 4" xfId="9682" xr:uid="{00000000-0005-0000-0000-000009BF0000}"/>
    <cellStyle name="输入 2 2 2 5" xfId="11164" xr:uid="{00000000-0005-0000-0000-00000ABF0000}"/>
    <cellStyle name="输入 2 2 2 6" xfId="34115" xr:uid="{00000000-0005-0000-0000-00000BBF0000}"/>
    <cellStyle name="输入 2 2 2 7" xfId="41247" xr:uid="{00000000-0005-0000-0000-00000CBF0000}"/>
    <cellStyle name="输入 2 2 2 8" xfId="50633" xr:uid="{00000000-0005-0000-0000-00000DBF0000}"/>
    <cellStyle name="输入 2 2 20" xfId="4594" xr:uid="{00000000-0005-0000-0000-00000EBF0000}"/>
    <cellStyle name="输入 2 2 20 2" xfId="14456" xr:uid="{00000000-0005-0000-0000-00000FBF0000}"/>
    <cellStyle name="输入 2 2 20 2 2" xfId="39506" xr:uid="{00000000-0005-0000-0000-000010BF0000}"/>
    <cellStyle name="输入 2 2 20 2 3" xfId="46424" xr:uid="{00000000-0005-0000-0000-000011BF0000}"/>
    <cellStyle name="输入 2 2 20 2 4" xfId="48209" xr:uid="{00000000-0005-0000-0000-000012BF0000}"/>
    <cellStyle name="输入 2 2 20 3" xfId="21509" xr:uid="{00000000-0005-0000-0000-000013BF0000}"/>
    <cellStyle name="输入 2 2 20 4" xfId="27980" xr:uid="{00000000-0005-0000-0000-000014BF0000}"/>
    <cellStyle name="输入 2 2 20 5" xfId="35875" xr:uid="{00000000-0005-0000-0000-000015BF0000}"/>
    <cellStyle name="输入 2 2 20 6" xfId="42878" xr:uid="{00000000-0005-0000-0000-000016BF0000}"/>
    <cellStyle name="输入 2 2 20 7" xfId="51148" xr:uid="{00000000-0005-0000-0000-000017BF0000}"/>
    <cellStyle name="输入 2 2 21" xfId="5886" xr:uid="{00000000-0005-0000-0000-000018BF0000}"/>
    <cellStyle name="输入 2 2 21 2" xfId="15739" xr:uid="{00000000-0005-0000-0000-000019BF0000}"/>
    <cellStyle name="输入 2 2 21 2 2" xfId="40434" xr:uid="{00000000-0005-0000-0000-00001ABF0000}"/>
    <cellStyle name="输入 2 2 21 2 3" xfId="47352" xr:uid="{00000000-0005-0000-0000-00001BBF0000}"/>
    <cellStyle name="输入 2 2 21 2 4" xfId="48001" xr:uid="{00000000-0005-0000-0000-00001CBF0000}"/>
    <cellStyle name="输入 2 2 21 3" xfId="22764" xr:uid="{00000000-0005-0000-0000-00001DBF0000}"/>
    <cellStyle name="输入 2 2 21 4" xfId="29225" xr:uid="{00000000-0005-0000-0000-00001EBF0000}"/>
    <cellStyle name="输入 2 2 21 5" xfId="36850" xr:uid="{00000000-0005-0000-0000-00001FBF0000}"/>
    <cellStyle name="输入 2 2 21 6" xfId="43806" xr:uid="{00000000-0005-0000-0000-000020BF0000}"/>
    <cellStyle name="输入 2 2 21 7" xfId="52004" xr:uid="{00000000-0005-0000-0000-000021BF0000}"/>
    <cellStyle name="输入 2 2 22" xfId="6179" xr:uid="{00000000-0005-0000-0000-000022BF0000}"/>
    <cellStyle name="输入 2 2 22 2" xfId="16027" xr:uid="{00000000-0005-0000-0000-000023BF0000}"/>
    <cellStyle name="输入 2 2 22 3" xfId="23042" xr:uid="{00000000-0005-0000-0000-000024BF0000}"/>
    <cellStyle name="输入 2 2 22 4" xfId="29500" xr:uid="{00000000-0005-0000-0000-000025BF0000}"/>
    <cellStyle name="输入 2 2 22 5" xfId="32379" xr:uid="{00000000-0005-0000-0000-000026BF0000}"/>
    <cellStyle name="输入 2 2 22 6" xfId="40616" xr:uid="{00000000-0005-0000-0000-000027BF0000}"/>
    <cellStyle name="输入 2 2 22 7" xfId="48290" xr:uid="{00000000-0005-0000-0000-000028BF0000}"/>
    <cellStyle name="输入 2 2 23" xfId="6099" xr:uid="{00000000-0005-0000-0000-000029BF0000}"/>
    <cellStyle name="输入 2 2 23 2" xfId="15947" xr:uid="{00000000-0005-0000-0000-00002ABF0000}"/>
    <cellStyle name="输入 2 2 23 3" xfId="22967" xr:uid="{00000000-0005-0000-0000-00002BBF0000}"/>
    <cellStyle name="输入 2 2 23 4" xfId="29426" xr:uid="{00000000-0005-0000-0000-00002CBF0000}"/>
    <cellStyle name="输入 2 2 23 5" xfId="37104" xr:uid="{00000000-0005-0000-0000-00002DBF0000}"/>
    <cellStyle name="输入 2 2 23 6" xfId="44050" xr:uid="{00000000-0005-0000-0000-00002EBF0000}"/>
    <cellStyle name="输入 2 2 23 7" xfId="50994" xr:uid="{00000000-0005-0000-0000-00002FBF0000}"/>
    <cellStyle name="输入 2 2 24" xfId="6938" xr:uid="{00000000-0005-0000-0000-000030BF0000}"/>
    <cellStyle name="输入 2 2 24 2" xfId="16728" xr:uid="{00000000-0005-0000-0000-000031BF0000}"/>
    <cellStyle name="输入 2 2 24 3" xfId="23696" xr:uid="{00000000-0005-0000-0000-000032BF0000}"/>
    <cellStyle name="输入 2 2 24 4" xfId="30132" xr:uid="{00000000-0005-0000-0000-000033BF0000}"/>
    <cellStyle name="输入 2 2 25" xfId="5652" xr:uid="{00000000-0005-0000-0000-000034BF0000}"/>
    <cellStyle name="输入 2 2 25 2" xfId="15507" xr:uid="{00000000-0005-0000-0000-000035BF0000}"/>
    <cellStyle name="输入 2 2 25 3" xfId="22539" xr:uid="{00000000-0005-0000-0000-000036BF0000}"/>
    <cellStyle name="输入 2 2 25 4" xfId="29000" xr:uid="{00000000-0005-0000-0000-000037BF0000}"/>
    <cellStyle name="输入 2 2 26" xfId="6346" xr:uid="{00000000-0005-0000-0000-000038BF0000}"/>
    <cellStyle name="输入 2 2 26 2" xfId="16191" xr:uid="{00000000-0005-0000-0000-000039BF0000}"/>
    <cellStyle name="输入 2 2 26 3" xfId="23198" xr:uid="{00000000-0005-0000-0000-00003ABF0000}"/>
    <cellStyle name="输入 2 2 26 4" xfId="29652" xr:uid="{00000000-0005-0000-0000-00003BBF0000}"/>
    <cellStyle name="输入 2 2 27" xfId="7198" xr:uid="{00000000-0005-0000-0000-00003CBF0000}"/>
    <cellStyle name="输入 2 2 27 2" xfId="16987" xr:uid="{00000000-0005-0000-0000-00003DBF0000}"/>
    <cellStyle name="输入 2 2 27 3" xfId="23949" xr:uid="{00000000-0005-0000-0000-00003EBF0000}"/>
    <cellStyle name="输入 2 2 27 4" xfId="30383" xr:uid="{00000000-0005-0000-0000-00003FBF0000}"/>
    <cellStyle name="输入 2 2 28" xfId="7179" xr:uid="{00000000-0005-0000-0000-000040BF0000}"/>
    <cellStyle name="输入 2 2 28 2" xfId="16968" xr:uid="{00000000-0005-0000-0000-000041BF0000}"/>
    <cellStyle name="输入 2 2 28 3" xfId="23931" xr:uid="{00000000-0005-0000-0000-000042BF0000}"/>
    <cellStyle name="输入 2 2 28 4" xfId="30365" xr:uid="{00000000-0005-0000-0000-000043BF0000}"/>
    <cellStyle name="输入 2 2 29" xfId="5618" xr:uid="{00000000-0005-0000-0000-000044BF0000}"/>
    <cellStyle name="输入 2 2 29 2" xfId="15473" xr:uid="{00000000-0005-0000-0000-000045BF0000}"/>
    <cellStyle name="输入 2 2 29 3" xfId="22505" xr:uid="{00000000-0005-0000-0000-000046BF0000}"/>
    <cellStyle name="输入 2 2 29 4" xfId="28966" xr:uid="{00000000-0005-0000-0000-000047BF0000}"/>
    <cellStyle name="输入 2 2 3" xfId="1292" xr:uid="{00000000-0005-0000-0000-000048BF0000}"/>
    <cellStyle name="输入 2 2 3 2" xfId="2573" xr:uid="{00000000-0005-0000-0000-000049BF0000}"/>
    <cellStyle name="输入 2 2 3 2 2" xfId="12808" xr:uid="{00000000-0005-0000-0000-00004ABF0000}"/>
    <cellStyle name="输入 2 2 3 2 2 2" xfId="20214" xr:uid="{00000000-0005-0000-0000-00004BBF0000}"/>
    <cellStyle name="输入 2 2 3 2 2 3" xfId="26825" xr:uid="{00000000-0005-0000-0000-00004CBF0000}"/>
    <cellStyle name="输入 2 2 3 2 3" xfId="10917" xr:uid="{00000000-0005-0000-0000-00004DBF0000}"/>
    <cellStyle name="输入 2 2 3 2 4" xfId="9017" xr:uid="{00000000-0005-0000-0000-00004EBF0000}"/>
    <cellStyle name="输入 2 2 3 2 5" xfId="37725" xr:uid="{00000000-0005-0000-0000-00004FBF0000}"/>
    <cellStyle name="输入 2 2 3 2 6" xfId="44669" xr:uid="{00000000-0005-0000-0000-000050BF0000}"/>
    <cellStyle name="输入 2 2 3 2 7" xfId="48999" xr:uid="{00000000-0005-0000-0000-000051BF0000}"/>
    <cellStyle name="输入 2 2 3 3" xfId="12063" xr:uid="{00000000-0005-0000-0000-000052BF0000}"/>
    <cellStyle name="输入 2 2 3 3 2" xfId="19522" xr:uid="{00000000-0005-0000-0000-000053BF0000}"/>
    <cellStyle name="输入 2 2 3 3 3" xfId="26145" xr:uid="{00000000-0005-0000-0000-000054BF0000}"/>
    <cellStyle name="输入 2 2 3 4" xfId="9959" xr:uid="{00000000-0005-0000-0000-000055BF0000}"/>
    <cellStyle name="输入 2 2 3 5" xfId="13999" xr:uid="{00000000-0005-0000-0000-000056BF0000}"/>
    <cellStyle name="输入 2 2 3 6" xfId="33984" xr:uid="{00000000-0005-0000-0000-000057BF0000}"/>
    <cellStyle name="输入 2 2 3 7" xfId="41118" xr:uid="{00000000-0005-0000-0000-000058BF0000}"/>
    <cellStyle name="输入 2 2 3 8" xfId="53903" xr:uid="{00000000-0005-0000-0000-000059BF0000}"/>
    <cellStyle name="输入 2 2 30" xfId="5879" xr:uid="{00000000-0005-0000-0000-00005ABF0000}"/>
    <cellStyle name="输入 2 2 30 2" xfId="15732" xr:uid="{00000000-0005-0000-0000-00005BBF0000}"/>
    <cellStyle name="输入 2 2 30 3" xfId="22757" xr:uid="{00000000-0005-0000-0000-00005CBF0000}"/>
    <cellStyle name="输入 2 2 30 4" xfId="29218" xr:uid="{00000000-0005-0000-0000-00005DBF0000}"/>
    <cellStyle name="输入 2 2 31" xfId="6538" xr:uid="{00000000-0005-0000-0000-00005EBF0000}"/>
    <cellStyle name="输入 2 2 31 2" xfId="16381" xr:uid="{00000000-0005-0000-0000-00005FBF0000}"/>
    <cellStyle name="输入 2 2 31 3" xfId="23388" xr:uid="{00000000-0005-0000-0000-000060BF0000}"/>
    <cellStyle name="输入 2 2 31 4" xfId="29838" xr:uid="{00000000-0005-0000-0000-000061BF0000}"/>
    <cellStyle name="输入 2 2 32" xfId="7953" xr:uid="{00000000-0005-0000-0000-000062BF0000}"/>
    <cellStyle name="输入 2 2 32 2" xfId="17737" xr:uid="{00000000-0005-0000-0000-000063BF0000}"/>
    <cellStyle name="输入 2 2 32 3" xfId="24686" xr:uid="{00000000-0005-0000-0000-000064BF0000}"/>
    <cellStyle name="输入 2 2 32 4" xfId="31107" xr:uid="{00000000-0005-0000-0000-000065BF0000}"/>
    <cellStyle name="输入 2 2 33" xfId="8005" xr:uid="{00000000-0005-0000-0000-000066BF0000}"/>
    <cellStyle name="输入 2 2 33 2" xfId="17789" xr:uid="{00000000-0005-0000-0000-000067BF0000}"/>
    <cellStyle name="输入 2 2 33 3" xfId="24738" xr:uid="{00000000-0005-0000-0000-000068BF0000}"/>
    <cellStyle name="输入 2 2 33 4" xfId="31159" xr:uid="{00000000-0005-0000-0000-000069BF0000}"/>
    <cellStyle name="输入 2 2 34" xfId="8055" xr:uid="{00000000-0005-0000-0000-00006ABF0000}"/>
    <cellStyle name="输入 2 2 34 2" xfId="17839" xr:uid="{00000000-0005-0000-0000-00006BBF0000}"/>
    <cellStyle name="输入 2 2 34 3" xfId="24787" xr:uid="{00000000-0005-0000-0000-00006CBF0000}"/>
    <cellStyle name="输入 2 2 34 4" xfId="31208" xr:uid="{00000000-0005-0000-0000-00006DBF0000}"/>
    <cellStyle name="输入 2 2 35" xfId="8202" xr:uid="{00000000-0005-0000-0000-00006EBF0000}"/>
    <cellStyle name="输入 2 2 35 2" xfId="17986" xr:uid="{00000000-0005-0000-0000-00006FBF0000}"/>
    <cellStyle name="输入 2 2 35 3" xfId="24930" xr:uid="{00000000-0005-0000-0000-000070BF0000}"/>
    <cellStyle name="输入 2 2 35 4" xfId="31349" xr:uid="{00000000-0005-0000-0000-000071BF0000}"/>
    <cellStyle name="输入 2 2 36" xfId="8211" xr:uid="{00000000-0005-0000-0000-000072BF0000}"/>
    <cellStyle name="输入 2 2 36 2" xfId="17995" xr:uid="{00000000-0005-0000-0000-000073BF0000}"/>
    <cellStyle name="输入 2 2 36 3" xfId="24939" xr:uid="{00000000-0005-0000-0000-000074BF0000}"/>
    <cellStyle name="输入 2 2 36 4" xfId="31358" xr:uid="{00000000-0005-0000-0000-000075BF0000}"/>
    <cellStyle name="输入 2 2 37" xfId="8164" xr:uid="{00000000-0005-0000-0000-000076BF0000}"/>
    <cellStyle name="输入 2 2 37 2" xfId="17948" xr:uid="{00000000-0005-0000-0000-000077BF0000}"/>
    <cellStyle name="输入 2 2 37 3" xfId="24892" xr:uid="{00000000-0005-0000-0000-000078BF0000}"/>
    <cellStyle name="输入 2 2 37 4" xfId="31312" xr:uid="{00000000-0005-0000-0000-000079BF0000}"/>
    <cellStyle name="输入 2 2 38" xfId="7911" xr:uid="{00000000-0005-0000-0000-00007ABF0000}"/>
    <cellStyle name="输入 2 2 38 2" xfId="17695" xr:uid="{00000000-0005-0000-0000-00007BBF0000}"/>
    <cellStyle name="输入 2 2 38 3" xfId="24647" xr:uid="{00000000-0005-0000-0000-00007CBF0000}"/>
    <cellStyle name="输入 2 2 38 4" xfId="31069" xr:uid="{00000000-0005-0000-0000-00007DBF0000}"/>
    <cellStyle name="输入 2 2 39" xfId="11741" xr:uid="{00000000-0005-0000-0000-00007EBF0000}"/>
    <cellStyle name="输入 2 2 39 2" xfId="19200" xr:uid="{00000000-0005-0000-0000-00007FBF0000}"/>
    <cellStyle name="输入 2 2 39 3" xfId="25832" xr:uid="{00000000-0005-0000-0000-000080BF0000}"/>
    <cellStyle name="输入 2 2 4" xfId="1447" xr:uid="{00000000-0005-0000-0000-000081BF0000}"/>
    <cellStyle name="输入 2 2 4 2" xfId="10206" xr:uid="{00000000-0005-0000-0000-000082BF0000}"/>
    <cellStyle name="输入 2 2 4 2 2" xfId="9161" xr:uid="{00000000-0005-0000-0000-000083BF0000}"/>
    <cellStyle name="输入 2 2 4 2 3" xfId="37247" xr:uid="{00000000-0005-0000-0000-000084BF0000}"/>
    <cellStyle name="输入 2 2 4 2 4" xfId="44193" xr:uid="{00000000-0005-0000-0000-000085BF0000}"/>
    <cellStyle name="输入 2 2 4 2 5" xfId="53563" xr:uid="{00000000-0005-0000-0000-000086BF0000}"/>
    <cellStyle name="输入 2 2 4 3" xfId="10999" xr:uid="{00000000-0005-0000-0000-000087BF0000}"/>
    <cellStyle name="输入 2 2 4 3 2" xfId="8962" xr:uid="{00000000-0005-0000-0000-000088BF0000}"/>
    <cellStyle name="输入 2 2 4 4" xfId="12115" xr:uid="{00000000-0005-0000-0000-000089BF0000}"/>
    <cellStyle name="输入 2 2 4 4 2" xfId="19574" xr:uid="{00000000-0005-0000-0000-00008ABF0000}"/>
    <cellStyle name="输入 2 2 4 4 3" xfId="26197" xr:uid="{00000000-0005-0000-0000-00008BBF0000}"/>
    <cellStyle name="输入 2 2 4 5" xfId="10073" xr:uid="{00000000-0005-0000-0000-00008CBF0000}"/>
    <cellStyle name="输入 2 2 4 6" xfId="16907" xr:uid="{00000000-0005-0000-0000-00008DBF0000}"/>
    <cellStyle name="输入 2 2 4 7" xfId="33499" xr:uid="{00000000-0005-0000-0000-00008EBF0000}"/>
    <cellStyle name="输入 2 2 4 8" xfId="40635" xr:uid="{00000000-0005-0000-0000-00008FBF0000}"/>
    <cellStyle name="输入 2 2 4 9" xfId="54166" xr:uid="{00000000-0005-0000-0000-000090BF0000}"/>
    <cellStyle name="输入 2 2 40" xfId="9557" xr:uid="{00000000-0005-0000-0000-000091BF0000}"/>
    <cellStyle name="输入 2 2 41" xfId="13360" xr:uid="{00000000-0005-0000-0000-000092BF0000}"/>
    <cellStyle name="输入 2 2 42" xfId="51840" xr:uid="{00000000-0005-0000-0000-000093BF0000}"/>
    <cellStyle name="输入 2 2 5" xfId="1575" xr:uid="{00000000-0005-0000-0000-000094BF0000}"/>
    <cellStyle name="输入 2 2 5 2" xfId="12230" xr:uid="{00000000-0005-0000-0000-000095BF0000}"/>
    <cellStyle name="输入 2 2 5 2 2" xfId="19689" xr:uid="{00000000-0005-0000-0000-000096BF0000}"/>
    <cellStyle name="输入 2 2 5 2 3" xfId="26312" xr:uid="{00000000-0005-0000-0000-000097BF0000}"/>
    <cellStyle name="输入 2 2 5 2 4" xfId="37546" xr:uid="{00000000-0005-0000-0000-000098BF0000}"/>
    <cellStyle name="输入 2 2 5 2 5" xfId="44490" xr:uid="{00000000-0005-0000-0000-000099BF0000}"/>
    <cellStyle name="输入 2 2 5 2 6" xfId="52843" xr:uid="{00000000-0005-0000-0000-00009ABF0000}"/>
    <cellStyle name="输入 2 2 5 3" xfId="11127" xr:uid="{00000000-0005-0000-0000-00009BBF0000}"/>
    <cellStyle name="输入 2 2 5 4" xfId="18777" xr:uid="{00000000-0005-0000-0000-00009CBF0000}"/>
    <cellStyle name="输入 2 2 5 5" xfId="33805" xr:uid="{00000000-0005-0000-0000-00009DBF0000}"/>
    <cellStyle name="输入 2 2 5 6" xfId="40939" xr:uid="{00000000-0005-0000-0000-00009EBF0000}"/>
    <cellStyle name="输入 2 2 5 7" xfId="53991" xr:uid="{00000000-0005-0000-0000-00009FBF0000}"/>
    <cellStyle name="输入 2 2 6" xfId="2002" xr:uid="{00000000-0005-0000-0000-0000A0BF0000}"/>
    <cellStyle name="输入 2 2 6 2" xfId="12350" xr:uid="{00000000-0005-0000-0000-0000A1BF0000}"/>
    <cellStyle name="输入 2 2 6 2 2" xfId="19809" xr:uid="{00000000-0005-0000-0000-0000A2BF0000}"/>
    <cellStyle name="输入 2 2 6 2 3" xfId="26432" xr:uid="{00000000-0005-0000-0000-0000A3BF0000}"/>
    <cellStyle name="输入 2 2 6 2 4" xfId="37521" xr:uid="{00000000-0005-0000-0000-0000A4BF0000}"/>
    <cellStyle name="输入 2 2 6 2 5" xfId="44465" xr:uid="{00000000-0005-0000-0000-0000A5BF0000}"/>
    <cellStyle name="输入 2 2 6 2 6" xfId="52230" xr:uid="{00000000-0005-0000-0000-0000A6BF0000}"/>
    <cellStyle name="输入 2 2 6 3" xfId="11424" xr:uid="{00000000-0005-0000-0000-0000A7BF0000}"/>
    <cellStyle name="输入 2 2 6 4" xfId="18954" xr:uid="{00000000-0005-0000-0000-0000A8BF0000}"/>
    <cellStyle name="输入 2 2 6 5" xfId="33780" xr:uid="{00000000-0005-0000-0000-0000A9BF0000}"/>
    <cellStyle name="输入 2 2 6 6" xfId="40914" xr:uid="{00000000-0005-0000-0000-0000AABF0000}"/>
    <cellStyle name="输入 2 2 6 7" xfId="50277" xr:uid="{00000000-0005-0000-0000-0000ABBF0000}"/>
    <cellStyle name="输入 2 2 7" xfId="2212" xr:uid="{00000000-0005-0000-0000-0000ACBF0000}"/>
    <cellStyle name="输入 2 2 7 2" xfId="12476" xr:uid="{00000000-0005-0000-0000-0000ADBF0000}"/>
    <cellStyle name="输入 2 2 7 2 2" xfId="19931" xr:uid="{00000000-0005-0000-0000-0000AEBF0000}"/>
    <cellStyle name="输入 2 2 7 2 3" xfId="26552" xr:uid="{00000000-0005-0000-0000-0000AFBF0000}"/>
    <cellStyle name="输入 2 2 7 2 4" xfId="37727" xr:uid="{00000000-0005-0000-0000-0000B0BF0000}"/>
    <cellStyle name="输入 2 2 7 2 5" xfId="44671" xr:uid="{00000000-0005-0000-0000-0000B1BF0000}"/>
    <cellStyle name="输入 2 2 7 2 6" xfId="48911" xr:uid="{00000000-0005-0000-0000-0000B2BF0000}"/>
    <cellStyle name="输入 2 2 7 3" xfId="10561" xr:uid="{00000000-0005-0000-0000-0000B3BF0000}"/>
    <cellStyle name="输入 2 2 7 4" xfId="13817" xr:uid="{00000000-0005-0000-0000-0000B4BF0000}"/>
    <cellStyle name="输入 2 2 7 5" xfId="20868" xr:uid="{00000000-0005-0000-0000-0000B5BF0000}"/>
    <cellStyle name="输入 2 2 7 6" xfId="33986" xr:uid="{00000000-0005-0000-0000-0000B6BF0000}"/>
    <cellStyle name="输入 2 2 7 7" xfId="41120" xr:uid="{00000000-0005-0000-0000-0000B7BF0000}"/>
    <cellStyle name="输入 2 2 7 8" xfId="53588" xr:uid="{00000000-0005-0000-0000-0000B8BF0000}"/>
    <cellStyle name="输入 2 2 8" xfId="2364" xr:uid="{00000000-0005-0000-0000-0000B9BF0000}"/>
    <cellStyle name="输入 2 2 8 2" xfId="12617" xr:uid="{00000000-0005-0000-0000-0000BABF0000}"/>
    <cellStyle name="输入 2 2 8 2 2" xfId="38337" xr:uid="{00000000-0005-0000-0000-0000BBBF0000}"/>
    <cellStyle name="输入 2 2 8 2 3" xfId="45255" xr:uid="{00000000-0005-0000-0000-0000BCBF0000}"/>
    <cellStyle name="输入 2 2 8 2 4" xfId="50203" xr:uid="{00000000-0005-0000-0000-0000BDBF0000}"/>
    <cellStyle name="输入 2 2 8 3" xfId="20054" xr:uid="{00000000-0005-0000-0000-0000BEBF0000}"/>
    <cellStyle name="输入 2 2 8 4" xfId="26672" xr:uid="{00000000-0005-0000-0000-0000BFBF0000}"/>
    <cellStyle name="输入 2 2 8 5" xfId="34671" xr:uid="{00000000-0005-0000-0000-0000C0BF0000}"/>
    <cellStyle name="输入 2 2 8 6" xfId="41709" xr:uid="{00000000-0005-0000-0000-0000C1BF0000}"/>
    <cellStyle name="输入 2 2 8 7" xfId="52043" xr:uid="{00000000-0005-0000-0000-0000C2BF0000}"/>
    <cellStyle name="输入 2 2 9" xfId="2534" xr:uid="{00000000-0005-0000-0000-0000C3BF0000}"/>
    <cellStyle name="输入 2 2 9 2" xfId="12773" xr:uid="{00000000-0005-0000-0000-0000C4BF0000}"/>
    <cellStyle name="输入 2 2 9 2 2" xfId="37975" xr:uid="{00000000-0005-0000-0000-0000C5BF0000}"/>
    <cellStyle name="输入 2 2 9 2 3" xfId="44913" xr:uid="{00000000-0005-0000-0000-0000C6BF0000}"/>
    <cellStyle name="输入 2 2 9 2 4" xfId="51322" xr:uid="{00000000-0005-0000-0000-0000C7BF0000}"/>
    <cellStyle name="输入 2 2 9 3" xfId="20180" xr:uid="{00000000-0005-0000-0000-0000C8BF0000}"/>
    <cellStyle name="输入 2 2 9 4" xfId="26793" xr:uid="{00000000-0005-0000-0000-0000C9BF0000}"/>
    <cellStyle name="输入 2 2 9 5" xfId="34233" xr:uid="{00000000-0005-0000-0000-0000CABF0000}"/>
    <cellStyle name="输入 2 2 9 6" xfId="41363" xr:uid="{00000000-0005-0000-0000-0000CBBF0000}"/>
    <cellStyle name="输入 2 2 9 7" xfId="54106" xr:uid="{00000000-0005-0000-0000-0000CCBF0000}"/>
    <cellStyle name="输入 2 20" xfId="7406" xr:uid="{00000000-0005-0000-0000-0000CDBF0000}"/>
    <cellStyle name="输入 2 20 2" xfId="17192" xr:uid="{00000000-0005-0000-0000-0000CEBF0000}"/>
    <cellStyle name="输入 2 20 3" xfId="24154" xr:uid="{00000000-0005-0000-0000-0000CFBF0000}"/>
    <cellStyle name="输入 2 20 4" xfId="30582" xr:uid="{00000000-0005-0000-0000-0000D0BF0000}"/>
    <cellStyle name="输入 2 21" xfId="8347" xr:uid="{00000000-0005-0000-0000-0000D1BF0000}"/>
    <cellStyle name="输入 2 21 2" xfId="18131" xr:uid="{00000000-0005-0000-0000-0000D2BF0000}"/>
    <cellStyle name="输入 2 21 3" xfId="25071" xr:uid="{00000000-0005-0000-0000-0000D3BF0000}"/>
    <cellStyle name="输入 2 21 4" xfId="31487" xr:uid="{00000000-0005-0000-0000-0000D4BF0000}"/>
    <cellStyle name="输入 2 22" xfId="8603" xr:uid="{00000000-0005-0000-0000-0000D5BF0000}"/>
    <cellStyle name="输入 2 22 2" xfId="18387" xr:uid="{00000000-0005-0000-0000-0000D6BF0000}"/>
    <cellStyle name="输入 2 22 3" xfId="25322" xr:uid="{00000000-0005-0000-0000-0000D7BF0000}"/>
    <cellStyle name="输入 2 22 4" xfId="31735" xr:uid="{00000000-0005-0000-0000-0000D8BF0000}"/>
    <cellStyle name="输入 2 23" xfId="11617" xr:uid="{00000000-0005-0000-0000-0000D9BF0000}"/>
    <cellStyle name="输入 2 23 2" xfId="19076" xr:uid="{00000000-0005-0000-0000-0000DABF0000}"/>
    <cellStyle name="输入 2 23 3" xfId="25708" xr:uid="{00000000-0005-0000-0000-0000DBBF0000}"/>
    <cellStyle name="输入 2 24" xfId="9334" xr:uid="{00000000-0005-0000-0000-0000DCBF0000}"/>
    <cellStyle name="输入 2 25" xfId="16642" xr:uid="{00000000-0005-0000-0000-0000DDBF0000}"/>
    <cellStyle name="输入 2 26" xfId="51507" xr:uid="{00000000-0005-0000-0000-0000DEBF0000}"/>
    <cellStyle name="输入 2 3" xfId="710" xr:uid="{00000000-0005-0000-0000-0000DFBF0000}"/>
    <cellStyle name="输入 2 3 10" xfId="5464" xr:uid="{00000000-0005-0000-0000-0000E0BF0000}"/>
    <cellStyle name="输入 2 3 10 2" xfId="15321" xr:uid="{00000000-0005-0000-0000-0000E1BF0000}"/>
    <cellStyle name="输入 2 3 10 2 2" xfId="38617" xr:uid="{00000000-0005-0000-0000-0000E2BF0000}"/>
    <cellStyle name="输入 2 3 10 2 3" xfId="45535" xr:uid="{00000000-0005-0000-0000-0000E3BF0000}"/>
    <cellStyle name="输入 2 3 10 2 4" xfId="49277" xr:uid="{00000000-0005-0000-0000-0000E4BF0000}"/>
    <cellStyle name="输入 2 3 10 3" xfId="22361" xr:uid="{00000000-0005-0000-0000-0000E5BF0000}"/>
    <cellStyle name="输入 2 3 10 4" xfId="28823" xr:uid="{00000000-0005-0000-0000-0000E6BF0000}"/>
    <cellStyle name="输入 2 3 10 5" xfId="34951" xr:uid="{00000000-0005-0000-0000-0000E7BF0000}"/>
    <cellStyle name="输入 2 3 10 6" xfId="41989" xr:uid="{00000000-0005-0000-0000-0000E8BF0000}"/>
    <cellStyle name="输入 2 3 10 7" xfId="51373" xr:uid="{00000000-0005-0000-0000-0000E9BF0000}"/>
    <cellStyle name="输入 2 3 11" xfId="6720" xr:uid="{00000000-0005-0000-0000-0000EABF0000}"/>
    <cellStyle name="输入 2 3 11 2" xfId="16563" xr:uid="{00000000-0005-0000-0000-0000EBBF0000}"/>
    <cellStyle name="输入 2 3 11 2 2" xfId="39090" xr:uid="{00000000-0005-0000-0000-0000ECBF0000}"/>
    <cellStyle name="输入 2 3 11 2 3" xfId="46008" xr:uid="{00000000-0005-0000-0000-0000EDBF0000}"/>
    <cellStyle name="输入 2 3 11 2 4" xfId="48597" xr:uid="{00000000-0005-0000-0000-0000EEBF0000}"/>
    <cellStyle name="输入 2 3 11 3" xfId="23566" xr:uid="{00000000-0005-0000-0000-0000EFBF0000}"/>
    <cellStyle name="输入 2 3 11 4" xfId="30014" xr:uid="{00000000-0005-0000-0000-0000F0BF0000}"/>
    <cellStyle name="输入 2 3 11 5" xfId="35427" xr:uid="{00000000-0005-0000-0000-0000F1BF0000}"/>
    <cellStyle name="输入 2 3 11 6" xfId="42462" xr:uid="{00000000-0005-0000-0000-0000F2BF0000}"/>
    <cellStyle name="输入 2 3 11 7" xfId="54126" xr:uid="{00000000-0005-0000-0000-0000F3BF0000}"/>
    <cellStyle name="输入 2 3 12" xfId="6980" xr:uid="{00000000-0005-0000-0000-0000F4BF0000}"/>
    <cellStyle name="输入 2 3 12 2" xfId="16770" xr:uid="{00000000-0005-0000-0000-0000F5BF0000}"/>
    <cellStyle name="输入 2 3 12 2 2" xfId="38905" xr:uid="{00000000-0005-0000-0000-0000F6BF0000}"/>
    <cellStyle name="输入 2 3 12 2 3" xfId="45823" xr:uid="{00000000-0005-0000-0000-0000F7BF0000}"/>
    <cellStyle name="输入 2 3 12 2 4" xfId="49399" xr:uid="{00000000-0005-0000-0000-0000F8BF0000}"/>
    <cellStyle name="输入 2 3 12 3" xfId="23738" xr:uid="{00000000-0005-0000-0000-0000F9BF0000}"/>
    <cellStyle name="输入 2 3 12 4" xfId="30174" xr:uid="{00000000-0005-0000-0000-0000FABF0000}"/>
    <cellStyle name="输入 2 3 12 5" xfId="35241" xr:uid="{00000000-0005-0000-0000-0000FBBF0000}"/>
    <cellStyle name="输入 2 3 12 6" xfId="42277" xr:uid="{00000000-0005-0000-0000-0000FCBF0000}"/>
    <cellStyle name="输入 2 3 12 7" xfId="52973" xr:uid="{00000000-0005-0000-0000-0000FDBF0000}"/>
    <cellStyle name="输入 2 3 13" xfId="6362" xr:uid="{00000000-0005-0000-0000-0000FEBF0000}"/>
    <cellStyle name="输入 2 3 13 2" xfId="16207" xr:uid="{00000000-0005-0000-0000-0000FFBF0000}"/>
    <cellStyle name="输入 2 3 13 2 2" xfId="39970" xr:uid="{00000000-0005-0000-0000-000000C00000}"/>
    <cellStyle name="输入 2 3 13 2 3" xfId="46888" xr:uid="{00000000-0005-0000-0000-000001C00000}"/>
    <cellStyle name="输入 2 3 13 2 4" xfId="50055" xr:uid="{00000000-0005-0000-0000-000002C00000}"/>
    <cellStyle name="输入 2 3 13 3" xfId="23214" xr:uid="{00000000-0005-0000-0000-000003C00000}"/>
    <cellStyle name="输入 2 3 13 4" xfId="29668" xr:uid="{00000000-0005-0000-0000-000004C00000}"/>
    <cellStyle name="输入 2 3 13 5" xfId="36359" xr:uid="{00000000-0005-0000-0000-000005C00000}"/>
    <cellStyle name="输入 2 3 13 6" xfId="43342" xr:uid="{00000000-0005-0000-0000-000006C00000}"/>
    <cellStyle name="输入 2 3 13 7" xfId="52090" xr:uid="{00000000-0005-0000-0000-000007C00000}"/>
    <cellStyle name="输入 2 3 14" xfId="6013" xr:uid="{00000000-0005-0000-0000-000008C00000}"/>
    <cellStyle name="输入 2 3 14 2" xfId="15863" xr:uid="{00000000-0005-0000-0000-000009C00000}"/>
    <cellStyle name="输入 2 3 14 2 2" xfId="40086" xr:uid="{00000000-0005-0000-0000-00000AC00000}"/>
    <cellStyle name="输入 2 3 14 2 3" xfId="47004" xr:uid="{00000000-0005-0000-0000-00000BC00000}"/>
    <cellStyle name="输入 2 3 14 2 4" xfId="50225" xr:uid="{00000000-0005-0000-0000-00000CC00000}"/>
    <cellStyle name="输入 2 3 14 3" xfId="22885" xr:uid="{00000000-0005-0000-0000-00000DC00000}"/>
    <cellStyle name="输入 2 3 14 4" xfId="29346" xr:uid="{00000000-0005-0000-0000-00000EC00000}"/>
    <cellStyle name="输入 2 3 14 5" xfId="36501" xr:uid="{00000000-0005-0000-0000-00000FC00000}"/>
    <cellStyle name="输入 2 3 14 6" xfId="43458" xr:uid="{00000000-0005-0000-0000-000010C00000}"/>
    <cellStyle name="输入 2 3 14 7" xfId="52731" xr:uid="{00000000-0005-0000-0000-000011C00000}"/>
    <cellStyle name="输入 2 3 15" xfId="6213" xr:uid="{00000000-0005-0000-0000-000012C00000}"/>
    <cellStyle name="输入 2 3 15 2" xfId="16061" xr:uid="{00000000-0005-0000-0000-000013C00000}"/>
    <cellStyle name="输入 2 3 15 2 2" xfId="40059" xr:uid="{00000000-0005-0000-0000-000014C00000}"/>
    <cellStyle name="输入 2 3 15 2 3" xfId="46977" xr:uid="{00000000-0005-0000-0000-000015C00000}"/>
    <cellStyle name="输入 2 3 15 2 4" xfId="48700" xr:uid="{00000000-0005-0000-0000-000016C00000}"/>
    <cellStyle name="输入 2 3 15 3" xfId="23074" xr:uid="{00000000-0005-0000-0000-000017C00000}"/>
    <cellStyle name="输入 2 3 15 4" xfId="29531" xr:uid="{00000000-0005-0000-0000-000018C00000}"/>
    <cellStyle name="输入 2 3 15 5" xfId="36474" xr:uid="{00000000-0005-0000-0000-000019C00000}"/>
    <cellStyle name="输入 2 3 15 6" xfId="43431" xr:uid="{00000000-0005-0000-0000-00001AC00000}"/>
    <cellStyle name="输入 2 3 15 7" xfId="53733" xr:uid="{00000000-0005-0000-0000-00001BC00000}"/>
    <cellStyle name="输入 2 3 16" xfId="6273" xr:uid="{00000000-0005-0000-0000-00001CC00000}"/>
    <cellStyle name="输入 2 3 16 2" xfId="16119" xr:uid="{00000000-0005-0000-0000-00001DC00000}"/>
    <cellStyle name="输入 2 3 16 2 2" xfId="39673" xr:uid="{00000000-0005-0000-0000-00001EC00000}"/>
    <cellStyle name="输入 2 3 16 2 3" xfId="46591" xr:uid="{00000000-0005-0000-0000-00001FC00000}"/>
    <cellStyle name="输入 2 3 16 2 4" xfId="49765" xr:uid="{00000000-0005-0000-0000-000020C00000}"/>
    <cellStyle name="输入 2 3 16 3" xfId="23128" xr:uid="{00000000-0005-0000-0000-000021C00000}"/>
    <cellStyle name="输入 2 3 16 4" xfId="29583" xr:uid="{00000000-0005-0000-0000-000022C00000}"/>
    <cellStyle name="输入 2 3 16 5" xfId="36046" xr:uid="{00000000-0005-0000-0000-000023C00000}"/>
    <cellStyle name="输入 2 3 16 6" xfId="43045" xr:uid="{00000000-0005-0000-0000-000024C00000}"/>
    <cellStyle name="输入 2 3 16 7" xfId="51643" xr:uid="{00000000-0005-0000-0000-000025C00000}"/>
    <cellStyle name="输入 2 3 17" xfId="6537" xr:uid="{00000000-0005-0000-0000-000026C00000}"/>
    <cellStyle name="输入 2 3 17 2" xfId="16380" xr:uid="{00000000-0005-0000-0000-000027C00000}"/>
    <cellStyle name="输入 2 3 17 2 2" xfId="39410" xr:uid="{00000000-0005-0000-0000-000028C00000}"/>
    <cellStyle name="输入 2 3 17 2 3" xfId="46328" xr:uid="{00000000-0005-0000-0000-000029C00000}"/>
    <cellStyle name="输入 2 3 17 2 4" xfId="51942" xr:uid="{00000000-0005-0000-0000-00002AC00000}"/>
    <cellStyle name="输入 2 3 17 3" xfId="23387" xr:uid="{00000000-0005-0000-0000-00002BC00000}"/>
    <cellStyle name="输入 2 3 17 4" xfId="29837" xr:uid="{00000000-0005-0000-0000-00002CC00000}"/>
    <cellStyle name="输入 2 3 17 5" xfId="35777" xr:uid="{00000000-0005-0000-0000-00002DC00000}"/>
    <cellStyle name="输入 2 3 17 6" xfId="42782" xr:uid="{00000000-0005-0000-0000-00002EC00000}"/>
    <cellStyle name="输入 2 3 17 7" xfId="51705" xr:uid="{00000000-0005-0000-0000-00002FC00000}"/>
    <cellStyle name="输入 2 3 18" xfId="7407" xr:uid="{00000000-0005-0000-0000-000030C00000}"/>
    <cellStyle name="输入 2 3 18 2" xfId="17193" xr:uid="{00000000-0005-0000-0000-000031C00000}"/>
    <cellStyle name="输入 2 3 18 2 2" xfId="39567" xr:uid="{00000000-0005-0000-0000-000032C00000}"/>
    <cellStyle name="输入 2 3 18 2 3" xfId="46485" xr:uid="{00000000-0005-0000-0000-000033C00000}"/>
    <cellStyle name="输入 2 3 18 2 4" xfId="51806" xr:uid="{00000000-0005-0000-0000-000034C00000}"/>
    <cellStyle name="输入 2 3 18 3" xfId="24155" xr:uid="{00000000-0005-0000-0000-000035C00000}"/>
    <cellStyle name="输入 2 3 18 4" xfId="30583" xr:uid="{00000000-0005-0000-0000-000036C00000}"/>
    <cellStyle name="输入 2 3 18 5" xfId="35940" xr:uid="{00000000-0005-0000-0000-000037C00000}"/>
    <cellStyle name="输入 2 3 18 6" xfId="42939" xr:uid="{00000000-0005-0000-0000-000038C00000}"/>
    <cellStyle name="输入 2 3 18 7" xfId="52649" xr:uid="{00000000-0005-0000-0000-000039C00000}"/>
    <cellStyle name="输入 2 3 19" xfId="6111" xr:uid="{00000000-0005-0000-0000-00003AC00000}"/>
    <cellStyle name="输入 2 3 19 2" xfId="15959" xr:uid="{00000000-0005-0000-0000-00003BC00000}"/>
    <cellStyle name="输入 2 3 19 2 2" xfId="39989" xr:uid="{00000000-0005-0000-0000-00003CC00000}"/>
    <cellStyle name="输入 2 3 19 2 3" xfId="46907" xr:uid="{00000000-0005-0000-0000-00003DC00000}"/>
    <cellStyle name="输入 2 3 19 2 4" xfId="49843" xr:uid="{00000000-0005-0000-0000-00003EC00000}"/>
    <cellStyle name="输入 2 3 19 3" xfId="22978" xr:uid="{00000000-0005-0000-0000-00003FC00000}"/>
    <cellStyle name="输入 2 3 19 4" xfId="29437" xr:uid="{00000000-0005-0000-0000-000040C00000}"/>
    <cellStyle name="输入 2 3 19 5" xfId="36379" xr:uid="{00000000-0005-0000-0000-000041C00000}"/>
    <cellStyle name="输入 2 3 19 6" xfId="43361" xr:uid="{00000000-0005-0000-0000-000042C00000}"/>
    <cellStyle name="输入 2 3 19 7" xfId="51240" xr:uid="{00000000-0005-0000-0000-000043C00000}"/>
    <cellStyle name="输入 2 3 2" xfId="2714" xr:uid="{00000000-0005-0000-0000-000044C00000}"/>
    <cellStyle name="输入 2 3 2 2" xfId="12943" xr:uid="{00000000-0005-0000-0000-000045C00000}"/>
    <cellStyle name="输入 2 3 2 2 2" xfId="20343" xr:uid="{00000000-0005-0000-0000-000046C00000}"/>
    <cellStyle name="输入 2 3 2 2 3" xfId="26950" xr:uid="{00000000-0005-0000-0000-000047C00000}"/>
    <cellStyle name="输入 2 3 2 2 4" xfId="37729" xr:uid="{00000000-0005-0000-0000-000048C00000}"/>
    <cellStyle name="输入 2 3 2 2 5" xfId="44673" xr:uid="{00000000-0005-0000-0000-000049C00000}"/>
    <cellStyle name="输入 2 3 2 2 6" xfId="48505" xr:uid="{00000000-0005-0000-0000-00004AC00000}"/>
    <cellStyle name="输入 2 3 2 3" xfId="10529" xr:uid="{00000000-0005-0000-0000-00004BC00000}"/>
    <cellStyle name="输入 2 3 2 4" xfId="17148" xr:uid="{00000000-0005-0000-0000-00004CC00000}"/>
    <cellStyle name="输入 2 3 2 5" xfId="13210" xr:uid="{00000000-0005-0000-0000-00004DC00000}"/>
    <cellStyle name="输入 2 3 2 6" xfId="33988" xr:uid="{00000000-0005-0000-0000-00004EC00000}"/>
    <cellStyle name="输入 2 3 2 7" xfId="41122" xr:uid="{00000000-0005-0000-0000-00004FC00000}"/>
    <cellStyle name="输入 2 3 2 8" xfId="53540" xr:uid="{00000000-0005-0000-0000-000050C00000}"/>
    <cellStyle name="输入 2 3 20" xfId="6264" xr:uid="{00000000-0005-0000-0000-000051C00000}"/>
    <cellStyle name="输入 2 3 20 2" xfId="16110" xr:uid="{00000000-0005-0000-0000-000052C00000}"/>
    <cellStyle name="输入 2 3 20 2 2" xfId="39229" xr:uid="{00000000-0005-0000-0000-000053C00000}"/>
    <cellStyle name="输入 2 3 20 2 3" xfId="46147" xr:uid="{00000000-0005-0000-0000-000054C00000}"/>
    <cellStyle name="输入 2 3 20 2 4" xfId="50772" xr:uid="{00000000-0005-0000-0000-000055C00000}"/>
    <cellStyle name="输入 2 3 20 3" xfId="23119" xr:uid="{00000000-0005-0000-0000-000056C00000}"/>
    <cellStyle name="输入 2 3 20 4" xfId="29575" xr:uid="{00000000-0005-0000-0000-000057C00000}"/>
    <cellStyle name="输入 2 3 20 5" xfId="35593" xr:uid="{00000000-0005-0000-0000-000058C00000}"/>
    <cellStyle name="输入 2 3 20 6" xfId="42601" xr:uid="{00000000-0005-0000-0000-000059C00000}"/>
    <cellStyle name="输入 2 3 20 7" xfId="54286" xr:uid="{00000000-0005-0000-0000-00005AC00000}"/>
    <cellStyle name="输入 2 3 21" xfId="7460" xr:uid="{00000000-0005-0000-0000-00005BC00000}"/>
    <cellStyle name="输入 2 3 21 2" xfId="17246" xr:uid="{00000000-0005-0000-0000-00005CC00000}"/>
    <cellStyle name="输入 2 3 21 2 2" xfId="40541" xr:uid="{00000000-0005-0000-0000-00005DC00000}"/>
    <cellStyle name="输入 2 3 21 2 3" xfId="47459" xr:uid="{00000000-0005-0000-0000-00005EC00000}"/>
    <cellStyle name="输入 2 3 21 2 4" xfId="47534" xr:uid="{00000000-0005-0000-0000-00005FC00000}"/>
    <cellStyle name="输入 2 3 21 3" xfId="24208" xr:uid="{00000000-0005-0000-0000-000060C00000}"/>
    <cellStyle name="输入 2 3 21 4" xfId="30636" xr:uid="{00000000-0005-0000-0000-000061C00000}"/>
    <cellStyle name="输入 2 3 21 5" xfId="36957" xr:uid="{00000000-0005-0000-0000-000062C00000}"/>
    <cellStyle name="输入 2 3 21 6" xfId="43913" xr:uid="{00000000-0005-0000-0000-000063C00000}"/>
    <cellStyle name="输入 2 3 21 7" xfId="53949" xr:uid="{00000000-0005-0000-0000-000064C00000}"/>
    <cellStyle name="输入 2 3 22" xfId="7628" xr:uid="{00000000-0005-0000-0000-000065C00000}"/>
    <cellStyle name="输入 2 3 22 2" xfId="17413" xr:uid="{00000000-0005-0000-0000-000066C00000}"/>
    <cellStyle name="输入 2 3 22 3" xfId="24373" xr:uid="{00000000-0005-0000-0000-000067C00000}"/>
    <cellStyle name="输入 2 3 22 4" xfId="30801" xr:uid="{00000000-0005-0000-0000-000068C00000}"/>
    <cellStyle name="输入 2 3 22 5" xfId="37211" xr:uid="{00000000-0005-0000-0000-000069C00000}"/>
    <cellStyle name="输入 2 3 22 6" xfId="44157" xr:uid="{00000000-0005-0000-0000-00006AC00000}"/>
    <cellStyle name="输入 2 3 22 7" xfId="50613" xr:uid="{00000000-0005-0000-0000-00006BC00000}"/>
    <cellStyle name="输入 2 3 23" xfId="8550" xr:uid="{00000000-0005-0000-0000-00006CC00000}"/>
    <cellStyle name="输入 2 3 23 2" xfId="18334" xr:uid="{00000000-0005-0000-0000-00006DC00000}"/>
    <cellStyle name="输入 2 3 23 3" xfId="25270" xr:uid="{00000000-0005-0000-0000-00006EC00000}"/>
    <cellStyle name="输入 2 3 23 4" xfId="31683" xr:uid="{00000000-0005-0000-0000-00006FC00000}"/>
    <cellStyle name="输入 2 3 24" xfId="7678" xr:uid="{00000000-0005-0000-0000-000070C00000}"/>
    <cellStyle name="输入 2 3 24 2" xfId="17463" xr:uid="{00000000-0005-0000-0000-000071C00000}"/>
    <cellStyle name="输入 2 3 24 3" xfId="24420" xr:uid="{00000000-0005-0000-0000-000072C00000}"/>
    <cellStyle name="输入 2 3 24 4" xfId="30846" xr:uid="{00000000-0005-0000-0000-000073C00000}"/>
    <cellStyle name="输入 2 3 25" xfId="8248" xr:uid="{00000000-0005-0000-0000-000074C00000}"/>
    <cellStyle name="输入 2 3 25 2" xfId="18032" xr:uid="{00000000-0005-0000-0000-000075C00000}"/>
    <cellStyle name="输入 2 3 25 3" xfId="24975" xr:uid="{00000000-0005-0000-0000-000076C00000}"/>
    <cellStyle name="输入 2 3 25 4" xfId="31393" xr:uid="{00000000-0005-0000-0000-000077C00000}"/>
    <cellStyle name="输入 2 3 26" xfId="8108" xr:uid="{00000000-0005-0000-0000-000078C00000}"/>
    <cellStyle name="输入 2 3 26 2" xfId="17892" xr:uid="{00000000-0005-0000-0000-000079C00000}"/>
    <cellStyle name="输入 2 3 26 3" xfId="24838" xr:uid="{00000000-0005-0000-0000-00007AC00000}"/>
    <cellStyle name="输入 2 3 26 4" xfId="31258" xr:uid="{00000000-0005-0000-0000-00007BC00000}"/>
    <cellStyle name="输入 2 3 27" xfId="8711" xr:uid="{00000000-0005-0000-0000-00007CC00000}"/>
    <cellStyle name="输入 2 3 27 2" xfId="18495" xr:uid="{00000000-0005-0000-0000-00007DC00000}"/>
    <cellStyle name="输入 2 3 27 3" xfId="25429" xr:uid="{00000000-0005-0000-0000-00007EC00000}"/>
    <cellStyle name="输入 2 3 27 4" xfId="31841" xr:uid="{00000000-0005-0000-0000-00007FC00000}"/>
    <cellStyle name="输入 2 3 28" xfId="8356" xr:uid="{00000000-0005-0000-0000-000080C00000}"/>
    <cellStyle name="输入 2 3 28 2" xfId="18140" xr:uid="{00000000-0005-0000-0000-000081C00000}"/>
    <cellStyle name="输入 2 3 28 3" xfId="25079" xr:uid="{00000000-0005-0000-0000-000082C00000}"/>
    <cellStyle name="输入 2 3 28 4" xfId="31495" xr:uid="{00000000-0005-0000-0000-000083C00000}"/>
    <cellStyle name="输入 2 3 29" xfId="8065" xr:uid="{00000000-0005-0000-0000-000084C00000}"/>
    <cellStyle name="输入 2 3 29 2" xfId="17849" xr:uid="{00000000-0005-0000-0000-000085C00000}"/>
    <cellStyle name="输入 2 3 29 3" xfId="24797" xr:uid="{00000000-0005-0000-0000-000086C00000}"/>
    <cellStyle name="输入 2 3 29 4" xfId="31218" xr:uid="{00000000-0005-0000-0000-000087C00000}"/>
    <cellStyle name="输入 2 3 3" xfId="3916" xr:uid="{00000000-0005-0000-0000-000088C00000}"/>
    <cellStyle name="输入 2 3 3 2" xfId="13803" xr:uid="{00000000-0005-0000-0000-000089C00000}"/>
    <cellStyle name="输入 2 3 3 2 2" xfId="38161" xr:uid="{00000000-0005-0000-0000-00008AC00000}"/>
    <cellStyle name="输入 2 3 3 2 3" xfId="45085" xr:uid="{00000000-0005-0000-0000-00008BC00000}"/>
    <cellStyle name="输入 2 3 3 2 4" xfId="49634" xr:uid="{00000000-0005-0000-0000-00008CC00000}"/>
    <cellStyle name="输入 2 3 3 3" xfId="20910" xr:uid="{00000000-0005-0000-0000-00008DC00000}"/>
    <cellStyle name="输入 2 3 3 4" xfId="27406" xr:uid="{00000000-0005-0000-0000-00008EC00000}"/>
    <cellStyle name="输入 2 3 3 5" xfId="34495" xr:uid="{00000000-0005-0000-0000-00008FC00000}"/>
    <cellStyle name="输入 2 3 3 6" xfId="41539" xr:uid="{00000000-0005-0000-0000-000090C00000}"/>
    <cellStyle name="输入 2 3 3 7" xfId="52401" xr:uid="{00000000-0005-0000-0000-000091C00000}"/>
    <cellStyle name="输入 2 3 30" xfId="11729" xr:uid="{00000000-0005-0000-0000-000092C00000}"/>
    <cellStyle name="输入 2 3 30 2" xfId="19188" xr:uid="{00000000-0005-0000-0000-000093C00000}"/>
    <cellStyle name="输入 2 3 30 3" xfId="25820" xr:uid="{00000000-0005-0000-0000-000094C00000}"/>
    <cellStyle name="输入 2 3 31" xfId="9462" xr:uid="{00000000-0005-0000-0000-000095C00000}"/>
    <cellStyle name="输入 2 3 32" xfId="13184" xr:uid="{00000000-0005-0000-0000-000096C00000}"/>
    <cellStyle name="输入 2 3 33" xfId="32258" xr:uid="{00000000-0005-0000-0000-000097C00000}"/>
    <cellStyle name="输入 2 3 34" xfId="32052" xr:uid="{00000000-0005-0000-0000-000098C00000}"/>
    <cellStyle name="输入 2 3 35" xfId="49479" xr:uid="{00000000-0005-0000-0000-000099C00000}"/>
    <cellStyle name="输入 2 3 4" xfId="4093" xr:uid="{00000000-0005-0000-0000-00009AC00000}"/>
    <cellStyle name="输入 2 3 4 2" xfId="13980" xr:uid="{00000000-0005-0000-0000-00009BC00000}"/>
    <cellStyle name="输入 2 3 4 2 2" xfId="37556" xr:uid="{00000000-0005-0000-0000-00009CC00000}"/>
    <cellStyle name="输入 2 3 4 2 3" xfId="44500" xr:uid="{00000000-0005-0000-0000-00009DC00000}"/>
    <cellStyle name="输入 2 3 4 2 4" xfId="52976" xr:uid="{00000000-0005-0000-0000-00009EC00000}"/>
    <cellStyle name="输入 2 3 4 3" xfId="21076" xr:uid="{00000000-0005-0000-0000-00009FC00000}"/>
    <cellStyle name="输入 2 3 4 4" xfId="27567" xr:uid="{00000000-0005-0000-0000-0000A0C00000}"/>
    <cellStyle name="输入 2 3 4 5" xfId="33815" xr:uid="{00000000-0005-0000-0000-0000A1C00000}"/>
    <cellStyle name="输入 2 3 4 6" xfId="40949" xr:uid="{00000000-0005-0000-0000-0000A2C00000}"/>
    <cellStyle name="输入 2 3 4 7" xfId="53417" xr:uid="{00000000-0005-0000-0000-0000A3C00000}"/>
    <cellStyle name="输入 2 3 5" xfId="5086" xr:uid="{00000000-0005-0000-0000-0000A4C00000}"/>
    <cellStyle name="输入 2 3 5 2" xfId="14943" xr:uid="{00000000-0005-0000-0000-0000A5C00000}"/>
    <cellStyle name="输入 2 3 5 2 2" xfId="37864" xr:uid="{00000000-0005-0000-0000-0000A6C00000}"/>
    <cellStyle name="输入 2 3 5 2 3" xfId="44804" xr:uid="{00000000-0005-0000-0000-0000A7C00000}"/>
    <cellStyle name="输入 2 3 5 2 4" xfId="49222" xr:uid="{00000000-0005-0000-0000-0000A8C00000}"/>
    <cellStyle name="输入 2 3 5 3" xfId="21988" xr:uid="{00000000-0005-0000-0000-0000A9C00000}"/>
    <cellStyle name="输入 2 3 5 4" xfId="28451" xr:uid="{00000000-0005-0000-0000-0000AAC00000}"/>
    <cellStyle name="输入 2 3 5 5" xfId="34121" xr:uid="{00000000-0005-0000-0000-0000ABC00000}"/>
    <cellStyle name="输入 2 3 5 6" xfId="41253" xr:uid="{00000000-0005-0000-0000-0000ACC00000}"/>
    <cellStyle name="输入 2 3 5 7" xfId="51662" xr:uid="{00000000-0005-0000-0000-0000ADC00000}"/>
    <cellStyle name="输入 2 3 6" xfId="5216" xr:uid="{00000000-0005-0000-0000-0000AEC00000}"/>
    <cellStyle name="输入 2 3 6 2" xfId="15073" xr:uid="{00000000-0005-0000-0000-0000AFC00000}"/>
    <cellStyle name="输入 2 3 6 2 2" xfId="38305" xr:uid="{00000000-0005-0000-0000-0000B0C00000}"/>
    <cellStyle name="输入 2 3 6 2 3" xfId="45223" xr:uid="{00000000-0005-0000-0000-0000B1C00000}"/>
    <cellStyle name="输入 2 3 6 2 4" xfId="48978" xr:uid="{00000000-0005-0000-0000-0000B2C00000}"/>
    <cellStyle name="输入 2 3 6 3" xfId="22115" xr:uid="{00000000-0005-0000-0000-0000B3C00000}"/>
    <cellStyle name="输入 2 3 6 4" xfId="28578" xr:uid="{00000000-0005-0000-0000-0000B4C00000}"/>
    <cellStyle name="输入 2 3 6 5" xfId="34639" xr:uid="{00000000-0005-0000-0000-0000B5C00000}"/>
    <cellStyle name="输入 2 3 6 6" xfId="41677" xr:uid="{00000000-0005-0000-0000-0000B6C00000}"/>
    <cellStyle name="输入 2 3 6 7" xfId="53283" xr:uid="{00000000-0005-0000-0000-0000B7C00000}"/>
    <cellStyle name="输入 2 3 7" xfId="4898" xr:uid="{00000000-0005-0000-0000-0000B8C00000}"/>
    <cellStyle name="输入 2 3 7 2" xfId="14759" xr:uid="{00000000-0005-0000-0000-0000B9C00000}"/>
    <cellStyle name="输入 2 3 7 2 2" xfId="38274" xr:uid="{00000000-0005-0000-0000-0000BAC00000}"/>
    <cellStyle name="输入 2 3 7 2 3" xfId="45192" xr:uid="{00000000-0005-0000-0000-0000BBC00000}"/>
    <cellStyle name="输入 2 3 7 2 4" xfId="50051" xr:uid="{00000000-0005-0000-0000-0000BCC00000}"/>
    <cellStyle name="输入 2 3 7 3" xfId="21807" xr:uid="{00000000-0005-0000-0000-0000BDC00000}"/>
    <cellStyle name="输入 2 3 7 4" xfId="28272" xr:uid="{00000000-0005-0000-0000-0000BEC00000}"/>
    <cellStyle name="输入 2 3 7 5" xfId="34608" xr:uid="{00000000-0005-0000-0000-0000BFC00000}"/>
    <cellStyle name="输入 2 3 7 6" xfId="41646" xr:uid="{00000000-0005-0000-0000-0000C0C00000}"/>
    <cellStyle name="输入 2 3 7 7" xfId="54053" xr:uid="{00000000-0005-0000-0000-0000C1C00000}"/>
    <cellStyle name="输入 2 3 8" xfId="4452" xr:uid="{00000000-0005-0000-0000-0000C2C00000}"/>
    <cellStyle name="输入 2 3 8 2" xfId="14314" xr:uid="{00000000-0005-0000-0000-0000C3C00000}"/>
    <cellStyle name="输入 2 3 8 2 2" xfId="38438" xr:uid="{00000000-0005-0000-0000-0000C4C00000}"/>
    <cellStyle name="输入 2 3 8 2 3" xfId="45356" xr:uid="{00000000-0005-0000-0000-0000C5C00000}"/>
    <cellStyle name="输入 2 3 8 2 4" xfId="48913" xr:uid="{00000000-0005-0000-0000-0000C6C00000}"/>
    <cellStyle name="输入 2 3 8 3" xfId="21372" xr:uid="{00000000-0005-0000-0000-0000C7C00000}"/>
    <cellStyle name="输入 2 3 8 4" xfId="27846" xr:uid="{00000000-0005-0000-0000-0000C8C00000}"/>
    <cellStyle name="输入 2 3 8 5" xfId="34772" xr:uid="{00000000-0005-0000-0000-0000C9C00000}"/>
    <cellStyle name="输入 2 3 8 6" xfId="41810" xr:uid="{00000000-0005-0000-0000-0000CAC00000}"/>
    <cellStyle name="输入 2 3 8 7" xfId="51757" xr:uid="{00000000-0005-0000-0000-0000CBC00000}"/>
    <cellStyle name="输入 2 3 9" xfId="4505" xr:uid="{00000000-0005-0000-0000-0000CCC00000}"/>
    <cellStyle name="输入 2 3 9 2" xfId="14367" xr:uid="{00000000-0005-0000-0000-0000CDC00000}"/>
    <cellStyle name="输入 2 3 9 2 2" xfId="38513" xr:uid="{00000000-0005-0000-0000-0000CEC00000}"/>
    <cellStyle name="输入 2 3 9 2 3" xfId="45431" xr:uid="{00000000-0005-0000-0000-0000CFC00000}"/>
    <cellStyle name="输入 2 3 9 2 4" xfId="47658" xr:uid="{00000000-0005-0000-0000-0000D0C00000}"/>
    <cellStyle name="输入 2 3 9 3" xfId="21423" xr:uid="{00000000-0005-0000-0000-0000D1C00000}"/>
    <cellStyle name="输入 2 3 9 4" xfId="27897" xr:uid="{00000000-0005-0000-0000-0000D2C00000}"/>
    <cellStyle name="输入 2 3 9 5" xfId="34847" xr:uid="{00000000-0005-0000-0000-0000D3C00000}"/>
    <cellStyle name="输入 2 3 9 6" xfId="41885" xr:uid="{00000000-0005-0000-0000-0000D4C00000}"/>
    <cellStyle name="输入 2 3 9 7" xfId="47845" xr:uid="{00000000-0005-0000-0000-0000D5C00000}"/>
    <cellStyle name="输入 2 4" xfId="970" xr:uid="{00000000-0005-0000-0000-0000D6C00000}"/>
    <cellStyle name="输入 2 4 10" xfId="6922" xr:uid="{00000000-0005-0000-0000-0000D7C00000}"/>
    <cellStyle name="输入 2 4 10 2" xfId="16712" xr:uid="{00000000-0005-0000-0000-0000D8C00000}"/>
    <cellStyle name="输入 2 4 10 2 2" xfId="40559" xr:uid="{00000000-0005-0000-0000-0000D9C00000}"/>
    <cellStyle name="输入 2 4 10 2 3" xfId="47477" xr:uid="{00000000-0005-0000-0000-0000DAC00000}"/>
    <cellStyle name="输入 2 4 10 2 4" xfId="47516" xr:uid="{00000000-0005-0000-0000-0000DBC00000}"/>
    <cellStyle name="输入 2 4 10 3" xfId="23680" xr:uid="{00000000-0005-0000-0000-0000DCC00000}"/>
    <cellStyle name="输入 2 4 10 4" xfId="30116" xr:uid="{00000000-0005-0000-0000-0000DDC00000}"/>
    <cellStyle name="输入 2 4 10 5" xfId="36975" xr:uid="{00000000-0005-0000-0000-0000DEC00000}"/>
    <cellStyle name="输入 2 4 10 6" xfId="43931" xr:uid="{00000000-0005-0000-0000-0000DFC00000}"/>
    <cellStyle name="输入 2 4 10 7" xfId="52495" xr:uid="{00000000-0005-0000-0000-0000E0C00000}"/>
    <cellStyle name="输入 2 4 11" xfId="7466" xr:uid="{00000000-0005-0000-0000-0000E1C00000}"/>
    <cellStyle name="输入 2 4 11 2" xfId="17251" xr:uid="{00000000-0005-0000-0000-0000E2C00000}"/>
    <cellStyle name="输入 2 4 11 3" xfId="24213" xr:uid="{00000000-0005-0000-0000-0000E3C00000}"/>
    <cellStyle name="输入 2 4 11 4" xfId="30641" xr:uid="{00000000-0005-0000-0000-0000E4C00000}"/>
    <cellStyle name="输入 2 4 11 5" xfId="33699" xr:uid="{00000000-0005-0000-0000-0000E5C00000}"/>
    <cellStyle name="输入 2 4 11 6" xfId="40834" xr:uid="{00000000-0005-0000-0000-0000E6C00000}"/>
    <cellStyle name="输入 2 4 11 7" xfId="51918" xr:uid="{00000000-0005-0000-0000-0000E7C00000}"/>
    <cellStyle name="输入 2 4 12" xfId="7581" xr:uid="{00000000-0005-0000-0000-0000E8C00000}"/>
    <cellStyle name="输入 2 4 12 2" xfId="17366" xr:uid="{00000000-0005-0000-0000-0000E9C00000}"/>
    <cellStyle name="输入 2 4 12 3" xfId="24327" xr:uid="{00000000-0005-0000-0000-0000EAC00000}"/>
    <cellStyle name="输入 2 4 12 4" xfId="30755" xr:uid="{00000000-0005-0000-0000-0000EBC00000}"/>
    <cellStyle name="输入 2 4 12 5" xfId="37229" xr:uid="{00000000-0005-0000-0000-0000ECC00000}"/>
    <cellStyle name="输入 2 4 12 6" xfId="44175" xr:uid="{00000000-0005-0000-0000-0000EDC00000}"/>
    <cellStyle name="输入 2 4 12 7" xfId="54221" xr:uid="{00000000-0005-0000-0000-0000EEC00000}"/>
    <cellStyle name="输入 2 4 13" xfId="7600" xr:uid="{00000000-0005-0000-0000-0000EFC00000}"/>
    <cellStyle name="输入 2 4 13 2" xfId="17385" xr:uid="{00000000-0005-0000-0000-0000F0C00000}"/>
    <cellStyle name="输入 2 4 13 3" xfId="24345" xr:uid="{00000000-0005-0000-0000-0000F1C00000}"/>
    <cellStyle name="输入 2 4 13 4" xfId="30773" xr:uid="{00000000-0005-0000-0000-0000F2C00000}"/>
    <cellStyle name="输入 2 4 14" xfId="7646" xr:uid="{00000000-0005-0000-0000-0000F3C00000}"/>
    <cellStyle name="输入 2 4 14 2" xfId="17431" xr:uid="{00000000-0005-0000-0000-0000F4C00000}"/>
    <cellStyle name="输入 2 4 14 3" xfId="24391" xr:uid="{00000000-0005-0000-0000-0000F5C00000}"/>
    <cellStyle name="输入 2 4 14 4" xfId="30819" xr:uid="{00000000-0005-0000-0000-0000F6C00000}"/>
    <cellStyle name="输入 2 4 15" xfId="8626" xr:uid="{00000000-0005-0000-0000-0000F7C00000}"/>
    <cellStyle name="输入 2 4 15 2" xfId="18410" xr:uid="{00000000-0005-0000-0000-0000F8C00000}"/>
    <cellStyle name="输入 2 4 15 3" xfId="25345" xr:uid="{00000000-0005-0000-0000-0000F9C00000}"/>
    <cellStyle name="输入 2 4 15 4" xfId="31758" xr:uid="{00000000-0005-0000-0000-0000FAC00000}"/>
    <cellStyle name="输入 2 4 16" xfId="8687" xr:uid="{00000000-0005-0000-0000-0000FBC00000}"/>
    <cellStyle name="输入 2 4 16 2" xfId="18471" xr:uid="{00000000-0005-0000-0000-0000FCC00000}"/>
    <cellStyle name="输入 2 4 16 3" xfId="25406" xr:uid="{00000000-0005-0000-0000-0000FDC00000}"/>
    <cellStyle name="输入 2 4 16 4" xfId="31819" xr:uid="{00000000-0005-0000-0000-0000FEC00000}"/>
    <cellStyle name="输入 2 4 17" xfId="8744" xr:uid="{00000000-0005-0000-0000-0000FFC00000}"/>
    <cellStyle name="输入 2 4 17 2" xfId="18528" xr:uid="{00000000-0005-0000-0000-000000C10000}"/>
    <cellStyle name="输入 2 4 17 3" xfId="25460" xr:uid="{00000000-0005-0000-0000-000001C10000}"/>
    <cellStyle name="输入 2 4 17 4" xfId="31872" xr:uid="{00000000-0005-0000-0000-000002C10000}"/>
    <cellStyle name="输入 2 4 18" xfId="8169" xr:uid="{00000000-0005-0000-0000-000003C10000}"/>
    <cellStyle name="输入 2 4 18 2" xfId="17953" xr:uid="{00000000-0005-0000-0000-000004C10000}"/>
    <cellStyle name="输入 2 4 18 3" xfId="24897" xr:uid="{00000000-0005-0000-0000-000005C10000}"/>
    <cellStyle name="输入 2 4 18 4" xfId="31317" xr:uid="{00000000-0005-0000-0000-000006C10000}"/>
    <cellStyle name="输入 2 4 19" xfId="8825" xr:uid="{00000000-0005-0000-0000-000007C10000}"/>
    <cellStyle name="输入 2 4 19 2" xfId="18608" xr:uid="{00000000-0005-0000-0000-000008C10000}"/>
    <cellStyle name="输入 2 4 19 3" xfId="25536" xr:uid="{00000000-0005-0000-0000-000009C10000}"/>
    <cellStyle name="输入 2 4 19 4" xfId="31946" xr:uid="{00000000-0005-0000-0000-00000AC10000}"/>
    <cellStyle name="输入 2 4 2" xfId="2634" xr:uid="{00000000-0005-0000-0000-00000BC10000}"/>
    <cellStyle name="输入 2 4 2 2" xfId="12867" xr:uid="{00000000-0005-0000-0000-00000CC10000}"/>
    <cellStyle name="输入 2 4 2 2 2" xfId="20270" xr:uid="{00000000-0005-0000-0000-00000DC10000}"/>
    <cellStyle name="输入 2 4 2 2 3" xfId="26880" xr:uid="{00000000-0005-0000-0000-00000EC10000}"/>
    <cellStyle name="输入 2 4 2 2 4" xfId="40021" xr:uid="{00000000-0005-0000-0000-00000FC10000}"/>
    <cellStyle name="输入 2 4 2 2 5" xfId="46939" xr:uid="{00000000-0005-0000-0000-000010C10000}"/>
    <cellStyle name="输入 2 4 2 2 6" xfId="50155" xr:uid="{00000000-0005-0000-0000-000011C10000}"/>
    <cellStyle name="输入 2 4 2 3" xfId="10676" xr:uid="{00000000-0005-0000-0000-000012C10000}"/>
    <cellStyle name="输入 2 4 2 4" xfId="17666" xr:uid="{00000000-0005-0000-0000-000013C10000}"/>
    <cellStyle name="输入 2 4 2 5" xfId="9080" xr:uid="{00000000-0005-0000-0000-000014C10000}"/>
    <cellStyle name="输入 2 4 2 6" xfId="36430" xr:uid="{00000000-0005-0000-0000-000015C10000}"/>
    <cellStyle name="输入 2 4 2 7" xfId="43393" xr:uid="{00000000-0005-0000-0000-000016C10000}"/>
    <cellStyle name="输入 2 4 2 8" xfId="51697" xr:uid="{00000000-0005-0000-0000-000017C10000}"/>
    <cellStyle name="输入 2 4 20" xfId="8874" xr:uid="{00000000-0005-0000-0000-000018C10000}"/>
    <cellStyle name="输入 2 4 20 2" xfId="18657" xr:uid="{00000000-0005-0000-0000-000019C10000}"/>
    <cellStyle name="输入 2 4 20 3" xfId="25583" xr:uid="{00000000-0005-0000-0000-00001AC10000}"/>
    <cellStyle name="输入 2 4 20 4" xfId="31993" xr:uid="{00000000-0005-0000-0000-00001BC10000}"/>
    <cellStyle name="输入 2 4 21" xfId="8888" xr:uid="{00000000-0005-0000-0000-00001CC10000}"/>
    <cellStyle name="输入 2 4 21 2" xfId="18671" xr:uid="{00000000-0005-0000-0000-00001DC10000}"/>
    <cellStyle name="输入 2 4 21 3" xfId="25597" xr:uid="{00000000-0005-0000-0000-00001EC10000}"/>
    <cellStyle name="输入 2 4 21 4" xfId="32007" xr:uid="{00000000-0005-0000-0000-00001FC10000}"/>
    <cellStyle name="输入 2 4 22" xfId="11849" xr:uid="{00000000-0005-0000-0000-000020C10000}"/>
    <cellStyle name="输入 2 4 22 2" xfId="19308" xr:uid="{00000000-0005-0000-0000-000021C10000}"/>
    <cellStyle name="输入 2 4 22 3" xfId="25940" xr:uid="{00000000-0005-0000-0000-000022C10000}"/>
    <cellStyle name="输入 2 4 23" xfId="9670" xr:uid="{00000000-0005-0000-0000-000023C10000}"/>
    <cellStyle name="输入 2 4 24" xfId="8919" xr:uid="{00000000-0005-0000-0000-000024C10000}"/>
    <cellStyle name="输入 2 4 25" xfId="32279" xr:uid="{00000000-0005-0000-0000-000025C10000}"/>
    <cellStyle name="输入 2 4 26" xfId="32071" xr:uid="{00000000-0005-0000-0000-000026C10000}"/>
    <cellStyle name="输入 2 4 27" xfId="49744" xr:uid="{00000000-0005-0000-0000-000027C10000}"/>
    <cellStyle name="输入 2 4 3" xfId="6848" xr:uid="{00000000-0005-0000-0000-000028C10000}"/>
    <cellStyle name="输入 2 4 3 2" xfId="16647" xr:uid="{00000000-0005-0000-0000-000029C10000}"/>
    <cellStyle name="输入 2 4 3 2 2" xfId="40155" xr:uid="{00000000-0005-0000-0000-00002AC10000}"/>
    <cellStyle name="输入 2 4 3 2 3" xfId="47073" xr:uid="{00000000-0005-0000-0000-00002BC10000}"/>
    <cellStyle name="输入 2 4 3 2 4" xfId="47927" xr:uid="{00000000-0005-0000-0000-00002CC10000}"/>
    <cellStyle name="输入 2 4 3 3" xfId="23620" xr:uid="{00000000-0005-0000-0000-00002DC10000}"/>
    <cellStyle name="输入 2 4 3 4" xfId="30058" xr:uid="{00000000-0005-0000-0000-00002EC10000}"/>
    <cellStyle name="输入 2 4 3 5" xfId="36570" xr:uid="{00000000-0005-0000-0000-00002FC10000}"/>
    <cellStyle name="输入 2 4 3 6" xfId="43527" xr:uid="{00000000-0005-0000-0000-000030C10000}"/>
    <cellStyle name="输入 2 4 3 7" xfId="52003" xr:uid="{00000000-0005-0000-0000-000031C10000}"/>
    <cellStyle name="输入 2 4 4" xfId="7072" xr:uid="{00000000-0005-0000-0000-000032C10000}"/>
    <cellStyle name="输入 2 4 4 2" xfId="16862" xr:uid="{00000000-0005-0000-0000-000033C10000}"/>
    <cellStyle name="输入 2 4 4 2 2" xfId="40201" xr:uid="{00000000-0005-0000-0000-000034C10000}"/>
    <cellStyle name="输入 2 4 4 2 3" xfId="47119" xr:uid="{00000000-0005-0000-0000-000035C10000}"/>
    <cellStyle name="输入 2 4 4 2 4" xfId="50403" xr:uid="{00000000-0005-0000-0000-000036C10000}"/>
    <cellStyle name="输入 2 4 4 3" xfId="23827" xr:uid="{00000000-0005-0000-0000-000037C10000}"/>
    <cellStyle name="输入 2 4 4 4" xfId="30263" xr:uid="{00000000-0005-0000-0000-000038C10000}"/>
    <cellStyle name="输入 2 4 4 5" xfId="36616" xr:uid="{00000000-0005-0000-0000-000039C10000}"/>
    <cellStyle name="输入 2 4 4 6" xfId="43573" xr:uid="{00000000-0005-0000-0000-00003AC10000}"/>
    <cellStyle name="输入 2 4 4 7" xfId="54532" xr:uid="{00000000-0005-0000-0000-00003BC10000}"/>
    <cellStyle name="输入 2 4 5" xfId="7147" xr:uid="{00000000-0005-0000-0000-00003CC10000}"/>
    <cellStyle name="输入 2 4 5 2" xfId="16937" xr:uid="{00000000-0005-0000-0000-00003DC10000}"/>
    <cellStyle name="输入 2 4 5 2 2" xfId="40239" xr:uid="{00000000-0005-0000-0000-00003EC10000}"/>
    <cellStyle name="输入 2 4 5 2 3" xfId="47157" xr:uid="{00000000-0005-0000-0000-00003FC10000}"/>
    <cellStyle name="输入 2 4 5 2 4" xfId="48324" xr:uid="{00000000-0005-0000-0000-000040C10000}"/>
    <cellStyle name="输入 2 4 5 3" xfId="23900" xr:uid="{00000000-0005-0000-0000-000041C10000}"/>
    <cellStyle name="输入 2 4 5 4" xfId="30334" xr:uid="{00000000-0005-0000-0000-000042C10000}"/>
    <cellStyle name="输入 2 4 5 5" xfId="36654" xr:uid="{00000000-0005-0000-0000-000043C10000}"/>
    <cellStyle name="输入 2 4 5 6" xfId="43611" xr:uid="{00000000-0005-0000-0000-000044C10000}"/>
    <cellStyle name="输入 2 4 5 7" xfId="50919" xr:uid="{00000000-0005-0000-0000-000045C10000}"/>
    <cellStyle name="输入 2 4 6" xfId="7235" xr:uid="{00000000-0005-0000-0000-000046C10000}"/>
    <cellStyle name="输入 2 4 6 2" xfId="17024" xr:uid="{00000000-0005-0000-0000-000047C10000}"/>
    <cellStyle name="输入 2 4 6 2 2" xfId="40264" xr:uid="{00000000-0005-0000-0000-000048C10000}"/>
    <cellStyle name="输入 2 4 6 2 3" xfId="47182" xr:uid="{00000000-0005-0000-0000-000049C10000}"/>
    <cellStyle name="输入 2 4 6 2 4" xfId="48535" xr:uid="{00000000-0005-0000-0000-00004AC10000}"/>
    <cellStyle name="输入 2 4 6 3" xfId="23985" xr:uid="{00000000-0005-0000-0000-00004BC10000}"/>
    <cellStyle name="输入 2 4 6 4" xfId="30418" xr:uid="{00000000-0005-0000-0000-00004CC10000}"/>
    <cellStyle name="输入 2 4 6 5" xfId="36679" xr:uid="{00000000-0005-0000-0000-00004DC10000}"/>
    <cellStyle name="输入 2 4 6 6" xfId="43636" xr:uid="{00000000-0005-0000-0000-00004EC10000}"/>
    <cellStyle name="输入 2 4 6 7" xfId="54331" xr:uid="{00000000-0005-0000-0000-00004FC10000}"/>
    <cellStyle name="输入 2 4 7" xfId="7378" xr:uid="{00000000-0005-0000-0000-000050C10000}"/>
    <cellStyle name="输入 2 4 7 2" xfId="17164" xr:uid="{00000000-0005-0000-0000-000051C10000}"/>
    <cellStyle name="输入 2 4 7 2 2" xfId="40098" xr:uid="{00000000-0005-0000-0000-000052C10000}"/>
    <cellStyle name="输入 2 4 7 2 3" xfId="47016" xr:uid="{00000000-0005-0000-0000-000053C10000}"/>
    <cellStyle name="输入 2 4 7 2 4" xfId="50171" xr:uid="{00000000-0005-0000-0000-000054C10000}"/>
    <cellStyle name="输入 2 4 7 3" xfId="24126" xr:uid="{00000000-0005-0000-0000-000055C10000}"/>
    <cellStyle name="输入 2 4 7 4" xfId="30554" xr:uid="{00000000-0005-0000-0000-000056C10000}"/>
    <cellStyle name="输入 2 4 7 5" xfId="36513" xr:uid="{00000000-0005-0000-0000-000057C10000}"/>
    <cellStyle name="输入 2 4 7 6" xfId="43470" xr:uid="{00000000-0005-0000-0000-000058C10000}"/>
    <cellStyle name="输入 2 4 7 7" xfId="52257" xr:uid="{00000000-0005-0000-0000-000059C10000}"/>
    <cellStyle name="输入 2 4 8" xfId="7437" xr:uid="{00000000-0005-0000-0000-00005AC10000}"/>
    <cellStyle name="输入 2 4 8 2" xfId="17223" xr:uid="{00000000-0005-0000-0000-00005BC10000}"/>
    <cellStyle name="输入 2 4 8 2 2" xfId="40305" xr:uid="{00000000-0005-0000-0000-00005CC10000}"/>
    <cellStyle name="输入 2 4 8 2 3" xfId="47223" xr:uid="{00000000-0005-0000-0000-00005DC10000}"/>
    <cellStyle name="输入 2 4 8 2 4" xfId="47640" xr:uid="{00000000-0005-0000-0000-00005EC10000}"/>
    <cellStyle name="输入 2 4 8 3" xfId="24185" xr:uid="{00000000-0005-0000-0000-00005FC10000}"/>
    <cellStyle name="输入 2 4 8 4" xfId="30613" xr:uid="{00000000-0005-0000-0000-000060C10000}"/>
    <cellStyle name="输入 2 4 8 5" xfId="36720" xr:uid="{00000000-0005-0000-0000-000061C10000}"/>
    <cellStyle name="输入 2 4 8 6" xfId="43677" xr:uid="{00000000-0005-0000-0000-000062C10000}"/>
    <cellStyle name="输入 2 4 8 7" xfId="50493" xr:uid="{00000000-0005-0000-0000-000063C10000}"/>
    <cellStyle name="输入 2 4 9" xfId="5957" xr:uid="{00000000-0005-0000-0000-000064C10000}"/>
    <cellStyle name="输入 2 4 9 2" xfId="15809" xr:uid="{00000000-0005-0000-0000-000065C10000}"/>
    <cellStyle name="输入 2 4 9 2 2" xfId="40315" xr:uid="{00000000-0005-0000-0000-000066C10000}"/>
    <cellStyle name="输入 2 4 9 2 3" xfId="47233" xr:uid="{00000000-0005-0000-0000-000067C10000}"/>
    <cellStyle name="输入 2 4 9 2 4" xfId="47483" xr:uid="{00000000-0005-0000-0000-000068C10000}"/>
    <cellStyle name="输入 2 4 9 3" xfId="22831" xr:uid="{00000000-0005-0000-0000-000069C10000}"/>
    <cellStyle name="输入 2 4 9 4" xfId="29292" xr:uid="{00000000-0005-0000-0000-00006AC10000}"/>
    <cellStyle name="输入 2 4 9 5" xfId="36730" xr:uid="{00000000-0005-0000-0000-00006BC10000}"/>
    <cellStyle name="输入 2 4 9 6" xfId="43687" xr:uid="{00000000-0005-0000-0000-00006CC10000}"/>
    <cellStyle name="输入 2 4 9 7" xfId="53017" xr:uid="{00000000-0005-0000-0000-00006DC10000}"/>
    <cellStyle name="输入 2 5" xfId="1252" xr:uid="{00000000-0005-0000-0000-00006EC10000}"/>
    <cellStyle name="输入 2 5 2" xfId="10881" xr:uid="{00000000-0005-0000-0000-00006FC10000}"/>
    <cellStyle name="输入 2 5 2 2" xfId="9204" xr:uid="{00000000-0005-0000-0000-000070C10000}"/>
    <cellStyle name="输入 2 5 2 3" xfId="37851" xr:uid="{00000000-0005-0000-0000-000071C10000}"/>
    <cellStyle name="输入 2 5 2 4" xfId="44791" xr:uid="{00000000-0005-0000-0000-000072C10000}"/>
    <cellStyle name="输入 2 5 2 5" xfId="49287" xr:uid="{00000000-0005-0000-0000-000073C10000}"/>
    <cellStyle name="输入 2 5 3" xfId="12029" xr:uid="{00000000-0005-0000-0000-000074C10000}"/>
    <cellStyle name="输入 2 5 3 2" xfId="19488" xr:uid="{00000000-0005-0000-0000-000075C10000}"/>
    <cellStyle name="输入 2 5 3 3" xfId="26115" xr:uid="{00000000-0005-0000-0000-000076C10000}"/>
    <cellStyle name="输入 2 5 4" xfId="9920" xr:uid="{00000000-0005-0000-0000-000077C10000}"/>
    <cellStyle name="输入 2 5 5" xfId="16637" xr:uid="{00000000-0005-0000-0000-000078C10000}"/>
    <cellStyle name="输入 2 5 6" xfId="34108" xr:uid="{00000000-0005-0000-0000-000079C10000}"/>
    <cellStyle name="输入 2 5 7" xfId="41240" xr:uid="{00000000-0005-0000-0000-00007AC10000}"/>
    <cellStyle name="输入 2 5 8" xfId="52977" xr:uid="{00000000-0005-0000-0000-00007BC10000}"/>
    <cellStyle name="输入 2 6" xfId="1102" xr:uid="{00000000-0005-0000-0000-00007CC10000}"/>
    <cellStyle name="输入 2 6 2" xfId="10102" xr:uid="{00000000-0005-0000-0000-00007DC10000}"/>
    <cellStyle name="输入 2 6 2 2" xfId="14964" xr:uid="{00000000-0005-0000-0000-00007EC10000}"/>
    <cellStyle name="输入 2 6 2 3" xfId="38798" xr:uid="{00000000-0005-0000-0000-00007FC10000}"/>
    <cellStyle name="输入 2 6 2 4" xfId="45716" xr:uid="{00000000-0005-0000-0000-000080C10000}"/>
    <cellStyle name="输入 2 6 2 5" xfId="48759" xr:uid="{00000000-0005-0000-0000-000081C10000}"/>
    <cellStyle name="输入 2 6 3" xfId="10734" xr:uid="{00000000-0005-0000-0000-000082C10000}"/>
    <cellStyle name="输入 2 6 3 2" xfId="9074" xr:uid="{00000000-0005-0000-0000-000083C10000}"/>
    <cellStyle name="输入 2 6 4" xfId="11891" xr:uid="{00000000-0005-0000-0000-000084C10000}"/>
    <cellStyle name="输入 2 6 4 2" xfId="19350" xr:uid="{00000000-0005-0000-0000-000085C10000}"/>
    <cellStyle name="输入 2 6 4 3" xfId="25980" xr:uid="{00000000-0005-0000-0000-000086C10000}"/>
    <cellStyle name="输入 2 6 5" xfId="9772" xr:uid="{00000000-0005-0000-0000-000087C10000}"/>
    <cellStyle name="输入 2 6 6" xfId="13286" xr:uid="{00000000-0005-0000-0000-000088C10000}"/>
    <cellStyle name="输入 2 6 7" xfId="35134" xr:uid="{00000000-0005-0000-0000-000089C10000}"/>
    <cellStyle name="输入 2 6 8" xfId="42170" xr:uid="{00000000-0005-0000-0000-00008AC10000}"/>
    <cellStyle name="输入 2 6 9" xfId="54557" xr:uid="{00000000-0005-0000-0000-00008BC10000}"/>
    <cellStyle name="输入 2 7" xfId="1561" xr:uid="{00000000-0005-0000-0000-00008CC10000}"/>
    <cellStyle name="输入 2 7 2" xfId="12218" xr:uid="{00000000-0005-0000-0000-00008DC10000}"/>
    <cellStyle name="输入 2 7 2 2" xfId="19677" xr:uid="{00000000-0005-0000-0000-00008EC10000}"/>
    <cellStyle name="输入 2 7 2 3" xfId="26300" xr:uid="{00000000-0005-0000-0000-00008FC10000}"/>
    <cellStyle name="输入 2 7 2 4" xfId="38675" xr:uid="{00000000-0005-0000-0000-000090C10000}"/>
    <cellStyle name="输入 2 7 2 5" xfId="45593" xr:uid="{00000000-0005-0000-0000-000091C10000}"/>
    <cellStyle name="输入 2 7 2 6" xfId="48265" xr:uid="{00000000-0005-0000-0000-000092C10000}"/>
    <cellStyle name="输入 2 7 3" xfId="11113" xr:uid="{00000000-0005-0000-0000-000093C10000}"/>
    <cellStyle name="输入 2 7 4" xfId="18764" xr:uid="{00000000-0005-0000-0000-000094C10000}"/>
    <cellStyle name="输入 2 7 5" xfId="35010" xr:uid="{00000000-0005-0000-0000-000095C10000}"/>
    <cellStyle name="输入 2 7 6" xfId="42047" xr:uid="{00000000-0005-0000-0000-000096C10000}"/>
    <cellStyle name="输入 2 7 7" xfId="51015" xr:uid="{00000000-0005-0000-0000-000097C10000}"/>
    <cellStyle name="输入 2 8" xfId="1988" xr:uid="{00000000-0005-0000-0000-000098C10000}"/>
    <cellStyle name="输入 2 8 2" xfId="12338" xr:uid="{00000000-0005-0000-0000-000099C10000}"/>
    <cellStyle name="输入 2 8 2 2" xfId="19797" xr:uid="{00000000-0005-0000-0000-00009AC10000}"/>
    <cellStyle name="输入 2 8 2 3" xfId="26420" xr:uid="{00000000-0005-0000-0000-00009BC10000}"/>
    <cellStyle name="输入 2 8 2 4" xfId="39401" xr:uid="{00000000-0005-0000-0000-00009CC10000}"/>
    <cellStyle name="输入 2 8 2 5" xfId="46319" xr:uid="{00000000-0005-0000-0000-00009DC10000}"/>
    <cellStyle name="输入 2 8 2 6" xfId="52452" xr:uid="{00000000-0005-0000-0000-00009EC10000}"/>
    <cellStyle name="输入 2 8 3" xfId="11410" xr:uid="{00000000-0005-0000-0000-00009FC10000}"/>
    <cellStyle name="输入 2 8 4" xfId="18942" xr:uid="{00000000-0005-0000-0000-0000A0C10000}"/>
    <cellStyle name="输入 2 8 5" xfId="35768" xr:uid="{00000000-0005-0000-0000-0000A1C10000}"/>
    <cellStyle name="输入 2 8 6" xfId="42773" xr:uid="{00000000-0005-0000-0000-0000A2C10000}"/>
    <cellStyle name="输入 2 8 7" xfId="53676" xr:uid="{00000000-0005-0000-0000-0000A3C10000}"/>
    <cellStyle name="输入 2 9" xfId="2200" xr:uid="{00000000-0005-0000-0000-0000A4C10000}"/>
    <cellStyle name="输入 2 9 2" xfId="12464" xr:uid="{00000000-0005-0000-0000-0000A5C10000}"/>
    <cellStyle name="输入 2 9 2 2" xfId="19919" xr:uid="{00000000-0005-0000-0000-0000A6C10000}"/>
    <cellStyle name="输入 2 9 2 3" xfId="26540" xr:uid="{00000000-0005-0000-0000-0000A7C10000}"/>
    <cellStyle name="输入 2 9 2 4" xfId="40422" xr:uid="{00000000-0005-0000-0000-0000A8C10000}"/>
    <cellStyle name="输入 2 9 2 5" xfId="47340" xr:uid="{00000000-0005-0000-0000-0000A9C10000}"/>
    <cellStyle name="输入 2 9 2 6" xfId="49063" xr:uid="{00000000-0005-0000-0000-0000AAC10000}"/>
    <cellStyle name="输入 2 9 3" xfId="10396" xr:uid="{00000000-0005-0000-0000-0000ABC10000}"/>
    <cellStyle name="输入 2 9 4" xfId="13118" xr:uid="{00000000-0005-0000-0000-0000ACC10000}"/>
    <cellStyle name="输入 2 9 5" xfId="20500" xr:uid="{00000000-0005-0000-0000-0000ADC10000}"/>
    <cellStyle name="输入 2 9 6" xfId="36838" xr:uid="{00000000-0005-0000-0000-0000AEC10000}"/>
    <cellStyle name="输入 2 9 7" xfId="43794" xr:uid="{00000000-0005-0000-0000-0000AFC10000}"/>
    <cellStyle name="输入 2 9 8" xfId="52280" xr:uid="{00000000-0005-0000-0000-0000B0C10000}"/>
    <cellStyle name="输入 20" xfId="4488" xr:uid="{00000000-0005-0000-0000-0000B1C10000}"/>
    <cellStyle name="输入 20 2" xfId="14350" xr:uid="{00000000-0005-0000-0000-0000B2C10000}"/>
    <cellStyle name="输入 20 3" xfId="21406" xr:uid="{00000000-0005-0000-0000-0000B3C10000}"/>
    <cellStyle name="输入 20 4" xfId="27880" xr:uid="{00000000-0005-0000-0000-0000B4C10000}"/>
    <cellStyle name="输入 20 5" xfId="37024" xr:uid="{00000000-0005-0000-0000-0000B5C10000}"/>
    <cellStyle name="输入 20 6" xfId="43970" xr:uid="{00000000-0005-0000-0000-0000B6C10000}"/>
    <cellStyle name="输入 20 7" xfId="51477" xr:uid="{00000000-0005-0000-0000-0000B7C10000}"/>
    <cellStyle name="输入 21" xfId="4475" xr:uid="{00000000-0005-0000-0000-0000B8C10000}"/>
    <cellStyle name="输入 21 2" xfId="14337" xr:uid="{00000000-0005-0000-0000-0000B9C10000}"/>
    <cellStyle name="输入 21 3" xfId="21394" xr:uid="{00000000-0005-0000-0000-0000BAC10000}"/>
    <cellStyle name="输入 21 4" xfId="27868" xr:uid="{00000000-0005-0000-0000-0000BBC10000}"/>
    <cellStyle name="输入 22" xfId="4877" xr:uid="{00000000-0005-0000-0000-0000BCC10000}"/>
    <cellStyle name="输入 22 2" xfId="14739" xr:uid="{00000000-0005-0000-0000-0000BDC10000}"/>
    <cellStyle name="输入 22 3" xfId="21787" xr:uid="{00000000-0005-0000-0000-0000BEC10000}"/>
    <cellStyle name="输入 22 4" xfId="28253" xr:uid="{00000000-0005-0000-0000-0000BFC10000}"/>
    <cellStyle name="输入 23" xfId="4298" xr:uid="{00000000-0005-0000-0000-0000C0C10000}"/>
    <cellStyle name="输入 23 2" xfId="14161" xr:uid="{00000000-0005-0000-0000-0000C1C10000}"/>
    <cellStyle name="输入 23 3" xfId="21223" xr:uid="{00000000-0005-0000-0000-0000C2C10000}"/>
    <cellStyle name="输入 23 4" xfId="27697" xr:uid="{00000000-0005-0000-0000-0000C3C10000}"/>
    <cellStyle name="输入 24" xfId="4894" xr:uid="{00000000-0005-0000-0000-0000C4C10000}"/>
    <cellStyle name="输入 24 2" xfId="14755" xr:uid="{00000000-0005-0000-0000-0000C5C10000}"/>
    <cellStyle name="输入 24 3" xfId="21803" xr:uid="{00000000-0005-0000-0000-0000C6C10000}"/>
    <cellStyle name="输入 24 4" xfId="28269" xr:uid="{00000000-0005-0000-0000-0000C7C10000}"/>
    <cellStyle name="输入 25" xfId="4545" xr:uid="{00000000-0005-0000-0000-0000C8C10000}"/>
    <cellStyle name="输入 25 2" xfId="14407" xr:uid="{00000000-0005-0000-0000-0000C9C10000}"/>
    <cellStyle name="输入 25 3" xfId="21463" xr:uid="{00000000-0005-0000-0000-0000CAC10000}"/>
    <cellStyle name="输入 25 4" xfId="27934" xr:uid="{00000000-0005-0000-0000-0000CBC10000}"/>
    <cellStyle name="输入 26" xfId="5670" xr:uid="{00000000-0005-0000-0000-0000CCC10000}"/>
    <cellStyle name="输入 26 2" xfId="15525" xr:uid="{00000000-0005-0000-0000-0000CDC10000}"/>
    <cellStyle name="输入 26 3" xfId="22555" xr:uid="{00000000-0005-0000-0000-0000CEC10000}"/>
    <cellStyle name="输入 26 4" xfId="29016" xr:uid="{00000000-0005-0000-0000-0000CFC10000}"/>
    <cellStyle name="输入 27" xfId="6503" xr:uid="{00000000-0005-0000-0000-0000D0C10000}"/>
    <cellStyle name="输入 27 2" xfId="16346" xr:uid="{00000000-0005-0000-0000-0000D1C10000}"/>
    <cellStyle name="输入 27 3" xfId="23353" xr:uid="{00000000-0005-0000-0000-0000D2C10000}"/>
    <cellStyle name="输入 27 4" xfId="29804" xr:uid="{00000000-0005-0000-0000-0000D3C10000}"/>
    <cellStyle name="输入 28" xfId="6570" xr:uid="{00000000-0005-0000-0000-0000D4C10000}"/>
    <cellStyle name="输入 28 2" xfId="16413" xr:uid="{00000000-0005-0000-0000-0000D5C10000}"/>
    <cellStyle name="输入 28 3" xfId="23417" xr:uid="{00000000-0005-0000-0000-0000D6C10000}"/>
    <cellStyle name="输入 28 4" xfId="29866" xr:uid="{00000000-0005-0000-0000-0000D7C10000}"/>
    <cellStyle name="输入 29" xfId="7888" xr:uid="{00000000-0005-0000-0000-0000D8C10000}"/>
    <cellStyle name="输入 29 2" xfId="17672" xr:uid="{00000000-0005-0000-0000-0000D9C10000}"/>
    <cellStyle name="输入 29 3" xfId="24624" xr:uid="{00000000-0005-0000-0000-0000DAC10000}"/>
    <cellStyle name="输入 29 4" xfId="31047" xr:uid="{00000000-0005-0000-0000-0000DBC10000}"/>
    <cellStyle name="输入 3" xfId="557" xr:uid="{00000000-0005-0000-0000-0000DCC10000}"/>
    <cellStyle name="输入 3 10" xfId="2353" xr:uid="{00000000-0005-0000-0000-0000DDC10000}"/>
    <cellStyle name="输入 3 10 2" xfId="12606" xr:uid="{00000000-0005-0000-0000-0000DEC10000}"/>
    <cellStyle name="输入 3 10 2 2" xfId="37986" xr:uid="{00000000-0005-0000-0000-0000DFC10000}"/>
    <cellStyle name="输入 3 10 2 3" xfId="44924" xr:uid="{00000000-0005-0000-0000-0000E0C10000}"/>
    <cellStyle name="输入 3 10 2 4" xfId="50728" xr:uid="{00000000-0005-0000-0000-0000E1C10000}"/>
    <cellStyle name="输入 3 10 3" xfId="20043" xr:uid="{00000000-0005-0000-0000-0000E2C10000}"/>
    <cellStyle name="输入 3 10 4" xfId="26661" xr:uid="{00000000-0005-0000-0000-0000E3C10000}"/>
    <cellStyle name="输入 3 10 5" xfId="34244" xr:uid="{00000000-0005-0000-0000-0000E4C10000}"/>
    <cellStyle name="输入 3 10 6" xfId="41374" xr:uid="{00000000-0005-0000-0000-0000E5C10000}"/>
    <cellStyle name="输入 3 10 7" xfId="52036" xr:uid="{00000000-0005-0000-0000-0000E6C10000}"/>
    <cellStyle name="输入 3 11" xfId="2521" xr:uid="{00000000-0005-0000-0000-0000E7C10000}"/>
    <cellStyle name="输入 3 11 2" xfId="12760" xr:uid="{00000000-0005-0000-0000-0000E8C10000}"/>
    <cellStyle name="输入 3 11 2 2" xfId="37314" xr:uid="{00000000-0005-0000-0000-0000E9C10000}"/>
    <cellStyle name="输入 3 11 2 3" xfId="44260" xr:uid="{00000000-0005-0000-0000-0000EAC10000}"/>
    <cellStyle name="输入 3 11 2 4" xfId="51686" xr:uid="{00000000-0005-0000-0000-0000EBC10000}"/>
    <cellStyle name="输入 3 11 3" xfId="20168" xr:uid="{00000000-0005-0000-0000-0000ECC10000}"/>
    <cellStyle name="输入 3 11 4" xfId="26781" xr:uid="{00000000-0005-0000-0000-0000EDC10000}"/>
    <cellStyle name="输入 3 11 5" xfId="33566" xr:uid="{00000000-0005-0000-0000-0000EEC10000}"/>
    <cellStyle name="输入 3 11 6" xfId="40702" xr:uid="{00000000-0005-0000-0000-0000EFC10000}"/>
    <cellStyle name="输入 3 11 7" xfId="52626" xr:uid="{00000000-0005-0000-0000-0000F0C10000}"/>
    <cellStyle name="输入 3 12" xfId="3529" xr:uid="{00000000-0005-0000-0000-0000F1C10000}"/>
    <cellStyle name="输入 3 12 2" xfId="13475" xr:uid="{00000000-0005-0000-0000-0000F2C10000}"/>
    <cellStyle name="输入 3 12 2 2" xfId="37617" xr:uid="{00000000-0005-0000-0000-0000F3C10000}"/>
    <cellStyle name="输入 3 12 2 3" xfId="44561" xr:uid="{00000000-0005-0000-0000-0000F4C10000}"/>
    <cellStyle name="输入 3 12 2 4" xfId="52592" xr:uid="{00000000-0005-0000-0000-0000F5C10000}"/>
    <cellStyle name="输入 3 12 3" xfId="20645" xr:uid="{00000000-0005-0000-0000-0000F6C10000}"/>
    <cellStyle name="输入 3 12 4" xfId="27150" xr:uid="{00000000-0005-0000-0000-0000F7C10000}"/>
    <cellStyle name="输入 3 12 5" xfId="33876" xr:uid="{00000000-0005-0000-0000-0000F8C10000}"/>
    <cellStyle name="输入 3 12 6" xfId="41010" xr:uid="{00000000-0005-0000-0000-0000F9C10000}"/>
    <cellStyle name="输入 3 12 7" xfId="51726" xr:uid="{00000000-0005-0000-0000-0000FAC10000}"/>
    <cellStyle name="输入 3 13" xfId="3696" xr:uid="{00000000-0005-0000-0000-0000FBC10000}"/>
    <cellStyle name="输入 3 13 2" xfId="13620" xr:uid="{00000000-0005-0000-0000-0000FCC10000}"/>
    <cellStyle name="输入 3 13 2 2" xfId="37793" xr:uid="{00000000-0005-0000-0000-0000FDC10000}"/>
    <cellStyle name="输入 3 13 2 3" xfId="44734" xr:uid="{00000000-0005-0000-0000-0000FEC10000}"/>
    <cellStyle name="输入 3 13 2 4" xfId="48076" xr:uid="{00000000-0005-0000-0000-0000FFC10000}"/>
    <cellStyle name="输入 3 13 3" xfId="20780" xr:uid="{00000000-0005-0000-0000-000000C20000}"/>
    <cellStyle name="输入 3 13 4" xfId="27279" xr:uid="{00000000-0005-0000-0000-000001C20000}"/>
    <cellStyle name="输入 3 13 5" xfId="34051" xr:uid="{00000000-0005-0000-0000-000002C20000}"/>
    <cellStyle name="输入 3 13 6" xfId="41183" xr:uid="{00000000-0005-0000-0000-000003C20000}"/>
    <cellStyle name="输入 3 13 7" xfId="50716" xr:uid="{00000000-0005-0000-0000-000004C20000}"/>
    <cellStyle name="输入 3 14" xfId="3963" xr:uid="{00000000-0005-0000-0000-000005C20000}"/>
    <cellStyle name="输入 3 14 2" xfId="13850" xr:uid="{00000000-0005-0000-0000-000006C20000}"/>
    <cellStyle name="输入 3 14 2 2" xfId="38605" xr:uid="{00000000-0005-0000-0000-000007C20000}"/>
    <cellStyle name="输入 3 14 2 3" xfId="45523" xr:uid="{00000000-0005-0000-0000-000008C20000}"/>
    <cellStyle name="输入 3 14 2 4" xfId="48030" xr:uid="{00000000-0005-0000-0000-000009C20000}"/>
    <cellStyle name="输入 3 14 3" xfId="20948" xr:uid="{00000000-0005-0000-0000-00000AC20000}"/>
    <cellStyle name="输入 3 14 4" xfId="27444" xr:uid="{00000000-0005-0000-0000-00000BC20000}"/>
    <cellStyle name="输入 3 14 5" xfId="34939" xr:uid="{00000000-0005-0000-0000-00000CC20000}"/>
    <cellStyle name="输入 3 14 6" xfId="41977" xr:uid="{00000000-0005-0000-0000-00000DC20000}"/>
    <cellStyle name="输入 3 14 7" xfId="54163" xr:uid="{00000000-0005-0000-0000-00000EC20000}"/>
    <cellStyle name="输入 3 15" xfId="3953" xr:uid="{00000000-0005-0000-0000-00000FC20000}"/>
    <cellStyle name="输入 3 15 2" xfId="13840" xr:uid="{00000000-0005-0000-0000-000010C20000}"/>
    <cellStyle name="输入 3 15 2 2" xfId="38799" xr:uid="{00000000-0005-0000-0000-000011C20000}"/>
    <cellStyle name="输入 3 15 2 3" xfId="45717" xr:uid="{00000000-0005-0000-0000-000012C20000}"/>
    <cellStyle name="输入 3 15 2 4" xfId="48198" xr:uid="{00000000-0005-0000-0000-000013C20000}"/>
    <cellStyle name="输入 3 15 3" xfId="20941" xr:uid="{00000000-0005-0000-0000-000014C20000}"/>
    <cellStyle name="输入 3 15 4" xfId="27437" xr:uid="{00000000-0005-0000-0000-000015C20000}"/>
    <cellStyle name="输入 3 15 5" xfId="35135" xr:uid="{00000000-0005-0000-0000-000016C20000}"/>
    <cellStyle name="输入 3 15 6" xfId="42171" xr:uid="{00000000-0005-0000-0000-000017C20000}"/>
    <cellStyle name="输入 3 15 7" xfId="52446" xr:uid="{00000000-0005-0000-0000-000018C20000}"/>
    <cellStyle name="输入 3 16" xfId="4446" xr:uid="{00000000-0005-0000-0000-000019C20000}"/>
    <cellStyle name="输入 3 16 2" xfId="14308" xr:uid="{00000000-0005-0000-0000-00001AC20000}"/>
    <cellStyle name="输入 3 16 2 2" xfId="38664" xr:uid="{00000000-0005-0000-0000-00001BC20000}"/>
    <cellStyle name="输入 3 16 2 3" xfId="45582" xr:uid="{00000000-0005-0000-0000-00001CC20000}"/>
    <cellStyle name="输入 3 16 2 4" xfId="49630" xr:uid="{00000000-0005-0000-0000-00001DC20000}"/>
    <cellStyle name="输入 3 16 3" xfId="21366" xr:uid="{00000000-0005-0000-0000-00001EC20000}"/>
    <cellStyle name="输入 3 16 4" xfId="27840" xr:uid="{00000000-0005-0000-0000-00001FC20000}"/>
    <cellStyle name="输入 3 16 5" xfId="34999" xr:uid="{00000000-0005-0000-0000-000020C20000}"/>
    <cellStyle name="输入 3 16 6" xfId="42036" xr:uid="{00000000-0005-0000-0000-000021C20000}"/>
    <cellStyle name="输入 3 16 7" xfId="53892" xr:uid="{00000000-0005-0000-0000-000022C20000}"/>
    <cellStyle name="输入 3 17" xfId="4737" xr:uid="{00000000-0005-0000-0000-000023C20000}"/>
    <cellStyle name="输入 3 17 2" xfId="14599" xr:uid="{00000000-0005-0000-0000-000024C20000}"/>
    <cellStyle name="输入 3 17 2 2" xfId="39402" xr:uid="{00000000-0005-0000-0000-000025C20000}"/>
    <cellStyle name="输入 3 17 2 3" xfId="46320" xr:uid="{00000000-0005-0000-0000-000026C20000}"/>
    <cellStyle name="输入 3 17 2 4" xfId="52460" xr:uid="{00000000-0005-0000-0000-000027C20000}"/>
    <cellStyle name="输入 3 17 3" xfId="21648" xr:uid="{00000000-0005-0000-0000-000028C20000}"/>
    <cellStyle name="输入 3 17 4" xfId="28118" xr:uid="{00000000-0005-0000-0000-000029C20000}"/>
    <cellStyle name="输入 3 17 5" xfId="35769" xr:uid="{00000000-0005-0000-0000-00002AC20000}"/>
    <cellStyle name="输入 3 17 6" xfId="42774" xr:uid="{00000000-0005-0000-0000-00002BC20000}"/>
    <cellStyle name="输入 3 17 7" xfId="51460" xr:uid="{00000000-0005-0000-0000-00002CC20000}"/>
    <cellStyle name="输入 3 18" xfId="5020" xr:uid="{00000000-0005-0000-0000-00002DC20000}"/>
    <cellStyle name="输入 3 18 2" xfId="14877" xr:uid="{00000000-0005-0000-0000-00002EC20000}"/>
    <cellStyle name="输入 3 18 2 2" xfId="39496" xr:uid="{00000000-0005-0000-0000-00002FC20000}"/>
    <cellStyle name="输入 3 18 2 3" xfId="46414" xr:uid="{00000000-0005-0000-0000-000030C20000}"/>
    <cellStyle name="输入 3 18 2 4" xfId="50057" xr:uid="{00000000-0005-0000-0000-000031C20000}"/>
    <cellStyle name="输入 3 18 3" xfId="21923" xr:uid="{00000000-0005-0000-0000-000032C20000}"/>
    <cellStyle name="输入 3 18 4" xfId="28387" xr:uid="{00000000-0005-0000-0000-000033C20000}"/>
    <cellStyle name="输入 3 18 5" xfId="35865" xr:uid="{00000000-0005-0000-0000-000034C20000}"/>
    <cellStyle name="输入 3 18 6" xfId="42868" xr:uid="{00000000-0005-0000-0000-000035C20000}"/>
    <cellStyle name="输入 3 18 7" xfId="54096" xr:uid="{00000000-0005-0000-0000-000036C20000}"/>
    <cellStyle name="输入 3 19" xfId="4620" xr:uid="{00000000-0005-0000-0000-000037C20000}"/>
    <cellStyle name="输入 3 19 2" xfId="14482" xr:uid="{00000000-0005-0000-0000-000038C20000}"/>
    <cellStyle name="输入 3 19 2 2" xfId="39581" xr:uid="{00000000-0005-0000-0000-000039C20000}"/>
    <cellStyle name="输入 3 19 2 3" xfId="46499" xr:uid="{00000000-0005-0000-0000-00003AC20000}"/>
    <cellStyle name="输入 3 19 2 4" xfId="53173" xr:uid="{00000000-0005-0000-0000-00003BC20000}"/>
    <cellStyle name="输入 3 19 3" xfId="21534" xr:uid="{00000000-0005-0000-0000-00003CC20000}"/>
    <cellStyle name="输入 3 19 4" xfId="28005" xr:uid="{00000000-0005-0000-0000-00003DC20000}"/>
    <cellStyle name="输入 3 19 5" xfId="35954" xr:uid="{00000000-0005-0000-0000-00003EC20000}"/>
    <cellStyle name="输入 3 19 6" xfId="42953" xr:uid="{00000000-0005-0000-0000-00003FC20000}"/>
    <cellStyle name="输入 3 19 7" xfId="50572" xr:uid="{00000000-0005-0000-0000-000040C20000}"/>
    <cellStyle name="输入 3 2" xfId="844" xr:uid="{00000000-0005-0000-0000-000041C20000}"/>
    <cellStyle name="输入 3 2 10" xfId="3542" xr:uid="{00000000-0005-0000-0000-000042C20000}"/>
    <cellStyle name="输入 3 2 10 2" xfId="13488" xr:uid="{00000000-0005-0000-0000-000043C20000}"/>
    <cellStyle name="输入 3 2 10 2 2" xfId="37379" xr:uid="{00000000-0005-0000-0000-000044C20000}"/>
    <cellStyle name="输入 3 2 10 2 3" xfId="44325" xr:uid="{00000000-0005-0000-0000-000045C20000}"/>
    <cellStyle name="输入 3 2 10 2 4" xfId="50566" xr:uid="{00000000-0005-0000-0000-000046C20000}"/>
    <cellStyle name="输入 3 2 10 3" xfId="20657" xr:uid="{00000000-0005-0000-0000-000047C20000}"/>
    <cellStyle name="输入 3 2 10 4" xfId="27162" xr:uid="{00000000-0005-0000-0000-000048C20000}"/>
    <cellStyle name="输入 3 2 10 5" xfId="33633" xr:uid="{00000000-0005-0000-0000-000049C20000}"/>
    <cellStyle name="输入 3 2 10 6" xfId="40769" xr:uid="{00000000-0005-0000-0000-00004AC20000}"/>
    <cellStyle name="输入 3 2 10 7" xfId="52762" xr:uid="{00000000-0005-0000-0000-00004BC20000}"/>
    <cellStyle name="输入 3 2 11" xfId="3708" xr:uid="{00000000-0005-0000-0000-00004CC20000}"/>
    <cellStyle name="输入 3 2 11 2" xfId="13632" xr:uid="{00000000-0005-0000-0000-00004DC20000}"/>
    <cellStyle name="输入 3 2 11 2 2" xfId="38584" xr:uid="{00000000-0005-0000-0000-00004EC20000}"/>
    <cellStyle name="输入 3 2 11 2 3" xfId="45502" xr:uid="{00000000-0005-0000-0000-00004FC20000}"/>
    <cellStyle name="输入 3 2 11 2 4" xfId="48653" xr:uid="{00000000-0005-0000-0000-000050C20000}"/>
    <cellStyle name="输入 3 2 11 3" xfId="20792" xr:uid="{00000000-0005-0000-0000-000051C20000}"/>
    <cellStyle name="输入 3 2 11 4" xfId="27291" xr:uid="{00000000-0005-0000-0000-000052C20000}"/>
    <cellStyle name="输入 3 2 11 5" xfId="34918" xr:uid="{00000000-0005-0000-0000-000053C20000}"/>
    <cellStyle name="输入 3 2 11 6" xfId="41956" xr:uid="{00000000-0005-0000-0000-000054C20000}"/>
    <cellStyle name="输入 3 2 11 7" xfId="50290" xr:uid="{00000000-0005-0000-0000-000055C20000}"/>
    <cellStyle name="输入 3 2 12" xfId="3973" xr:uid="{00000000-0005-0000-0000-000056C20000}"/>
    <cellStyle name="输入 3 2 12 2" xfId="13860" xr:uid="{00000000-0005-0000-0000-000057C20000}"/>
    <cellStyle name="输入 3 2 12 2 2" xfId="38833" xr:uid="{00000000-0005-0000-0000-000058C20000}"/>
    <cellStyle name="输入 3 2 12 2 3" xfId="45751" xr:uid="{00000000-0005-0000-0000-000059C20000}"/>
    <cellStyle name="输入 3 2 12 2 4" xfId="47796" xr:uid="{00000000-0005-0000-0000-00005AC20000}"/>
    <cellStyle name="输入 3 2 12 3" xfId="20957" xr:uid="{00000000-0005-0000-0000-00005BC20000}"/>
    <cellStyle name="输入 3 2 12 4" xfId="27453" xr:uid="{00000000-0005-0000-0000-00005CC20000}"/>
    <cellStyle name="输入 3 2 12 5" xfId="35169" xr:uid="{00000000-0005-0000-0000-00005DC20000}"/>
    <cellStyle name="输入 3 2 12 6" xfId="42205" xr:uid="{00000000-0005-0000-0000-00005EC20000}"/>
    <cellStyle name="输入 3 2 12 7" xfId="51301" xr:uid="{00000000-0005-0000-0000-00005FC20000}"/>
    <cellStyle name="输入 3 2 13" xfId="3937" xr:uid="{00000000-0005-0000-0000-000060C20000}"/>
    <cellStyle name="输入 3 2 13 2" xfId="13824" xr:uid="{00000000-0005-0000-0000-000061C20000}"/>
    <cellStyle name="输入 3 2 13 2 2" xfId="38844" xr:uid="{00000000-0005-0000-0000-000062C20000}"/>
    <cellStyle name="输入 3 2 13 2 3" xfId="45762" xr:uid="{00000000-0005-0000-0000-000063C20000}"/>
    <cellStyle name="输入 3 2 13 2 4" xfId="48973" xr:uid="{00000000-0005-0000-0000-000064C20000}"/>
    <cellStyle name="输入 3 2 13 3" xfId="20926" xr:uid="{00000000-0005-0000-0000-000065C20000}"/>
    <cellStyle name="输入 3 2 13 4" xfId="27422" xr:uid="{00000000-0005-0000-0000-000066C20000}"/>
    <cellStyle name="输入 3 2 13 5" xfId="35180" xr:uid="{00000000-0005-0000-0000-000067C20000}"/>
    <cellStyle name="输入 3 2 13 6" xfId="42216" xr:uid="{00000000-0005-0000-0000-000068C20000}"/>
    <cellStyle name="输入 3 2 13 7" xfId="52702" xr:uid="{00000000-0005-0000-0000-000069C20000}"/>
    <cellStyle name="输入 3 2 14" xfId="4516" xr:uid="{00000000-0005-0000-0000-00006AC20000}"/>
    <cellStyle name="输入 3 2 14 2" xfId="14378" xr:uid="{00000000-0005-0000-0000-00006BC20000}"/>
    <cellStyle name="输入 3 2 14 2 2" xfId="39451" xr:uid="{00000000-0005-0000-0000-00006CC20000}"/>
    <cellStyle name="输入 3 2 14 2 3" xfId="46369" xr:uid="{00000000-0005-0000-0000-00006DC20000}"/>
    <cellStyle name="输入 3 2 14 2 4" xfId="50459" xr:uid="{00000000-0005-0000-0000-00006EC20000}"/>
    <cellStyle name="输入 3 2 14 3" xfId="21434" xr:uid="{00000000-0005-0000-0000-00006FC20000}"/>
    <cellStyle name="输入 3 2 14 4" xfId="27907" xr:uid="{00000000-0005-0000-0000-000070C20000}"/>
    <cellStyle name="输入 3 2 14 5" xfId="35819" xr:uid="{00000000-0005-0000-0000-000071C20000}"/>
    <cellStyle name="输入 3 2 14 6" xfId="42823" xr:uid="{00000000-0005-0000-0000-000072C20000}"/>
    <cellStyle name="输入 3 2 14 7" xfId="51458" xr:uid="{00000000-0005-0000-0000-000073C20000}"/>
    <cellStyle name="输入 3 2 15" xfId="4510" xr:uid="{00000000-0005-0000-0000-000074C20000}"/>
    <cellStyle name="输入 3 2 15 2" xfId="14372" xr:uid="{00000000-0005-0000-0000-000075C20000}"/>
    <cellStyle name="输入 3 2 15 2 2" xfId="39742" xr:uid="{00000000-0005-0000-0000-000076C20000}"/>
    <cellStyle name="输入 3 2 15 2 3" xfId="46660" xr:uid="{00000000-0005-0000-0000-000077C20000}"/>
    <cellStyle name="输入 3 2 15 2 4" xfId="49948" xr:uid="{00000000-0005-0000-0000-000078C20000}"/>
    <cellStyle name="输入 3 2 15 3" xfId="21428" xr:uid="{00000000-0005-0000-0000-000079C20000}"/>
    <cellStyle name="输入 3 2 15 4" xfId="27902" xr:uid="{00000000-0005-0000-0000-00007AC20000}"/>
    <cellStyle name="输入 3 2 15 5" xfId="36119" xr:uid="{00000000-0005-0000-0000-00007BC20000}"/>
    <cellStyle name="输入 3 2 15 6" xfId="43114" xr:uid="{00000000-0005-0000-0000-00007CC20000}"/>
    <cellStyle name="输入 3 2 15 7" xfId="52859" xr:uid="{00000000-0005-0000-0000-00007DC20000}"/>
    <cellStyle name="输入 3 2 16" xfId="5294" xr:uid="{00000000-0005-0000-0000-00007EC20000}"/>
    <cellStyle name="输入 3 2 16 2" xfId="15151" xr:uid="{00000000-0005-0000-0000-00007FC20000}"/>
    <cellStyle name="输入 3 2 16 2 2" xfId="39758" xr:uid="{00000000-0005-0000-0000-000080C20000}"/>
    <cellStyle name="输入 3 2 16 2 3" xfId="46676" xr:uid="{00000000-0005-0000-0000-000081C20000}"/>
    <cellStyle name="输入 3 2 16 2 4" xfId="49913" xr:uid="{00000000-0005-0000-0000-000082C20000}"/>
    <cellStyle name="输入 3 2 16 3" xfId="22193" xr:uid="{00000000-0005-0000-0000-000083C20000}"/>
    <cellStyle name="输入 3 2 16 4" xfId="28656" xr:uid="{00000000-0005-0000-0000-000084C20000}"/>
    <cellStyle name="输入 3 2 16 5" xfId="36136" xr:uid="{00000000-0005-0000-0000-000085C20000}"/>
    <cellStyle name="输入 3 2 16 6" xfId="43130" xr:uid="{00000000-0005-0000-0000-000086C20000}"/>
    <cellStyle name="输入 3 2 16 7" xfId="54329" xr:uid="{00000000-0005-0000-0000-000087C20000}"/>
    <cellStyle name="输入 3 2 17" xfId="5257" xr:uid="{00000000-0005-0000-0000-000088C20000}"/>
    <cellStyle name="输入 3 2 17 2" xfId="15114" xr:uid="{00000000-0005-0000-0000-000089C20000}"/>
    <cellStyle name="输入 3 2 17 2 2" xfId="39679" xr:uid="{00000000-0005-0000-0000-00008AC20000}"/>
    <cellStyle name="输入 3 2 17 2 3" xfId="46597" xr:uid="{00000000-0005-0000-0000-00008BC20000}"/>
    <cellStyle name="输入 3 2 17 2 4" xfId="47646" xr:uid="{00000000-0005-0000-0000-00008CC20000}"/>
    <cellStyle name="输入 3 2 17 3" xfId="22156" xr:uid="{00000000-0005-0000-0000-00008DC20000}"/>
    <cellStyle name="输入 3 2 17 4" xfId="28619" xr:uid="{00000000-0005-0000-0000-00008EC20000}"/>
    <cellStyle name="输入 3 2 17 5" xfId="36052" xr:uid="{00000000-0005-0000-0000-00008FC20000}"/>
    <cellStyle name="输入 3 2 17 6" xfId="43051" xr:uid="{00000000-0005-0000-0000-000090C20000}"/>
    <cellStyle name="输入 3 2 17 7" xfId="50959" xr:uid="{00000000-0005-0000-0000-000091C20000}"/>
    <cellStyle name="输入 3 2 18" xfId="4561" xr:uid="{00000000-0005-0000-0000-000092C20000}"/>
    <cellStyle name="输入 3 2 18 2" xfId="14423" xr:uid="{00000000-0005-0000-0000-000093C20000}"/>
    <cellStyle name="输入 3 2 18 2 2" xfId="39454" xr:uid="{00000000-0005-0000-0000-000094C20000}"/>
    <cellStyle name="输入 3 2 18 2 3" xfId="46372" xr:uid="{00000000-0005-0000-0000-000095C20000}"/>
    <cellStyle name="输入 3 2 18 2 4" xfId="47652" xr:uid="{00000000-0005-0000-0000-000096C20000}"/>
    <cellStyle name="输入 3 2 18 3" xfId="21479" xr:uid="{00000000-0005-0000-0000-000097C20000}"/>
    <cellStyle name="输入 3 2 18 4" xfId="27950" xr:uid="{00000000-0005-0000-0000-000098C20000}"/>
    <cellStyle name="输入 3 2 18 5" xfId="35822" xr:uid="{00000000-0005-0000-0000-000099C20000}"/>
    <cellStyle name="输入 3 2 18 6" xfId="42826" xr:uid="{00000000-0005-0000-0000-00009AC20000}"/>
    <cellStyle name="输入 3 2 18 7" xfId="49032" xr:uid="{00000000-0005-0000-0000-00009BC20000}"/>
    <cellStyle name="输入 3 2 19" xfId="5283" xr:uid="{00000000-0005-0000-0000-00009CC20000}"/>
    <cellStyle name="输入 3 2 19 2" xfId="15140" xr:uid="{00000000-0005-0000-0000-00009DC20000}"/>
    <cellStyle name="输入 3 2 19 2 2" xfId="40112" xr:uid="{00000000-0005-0000-0000-00009EC20000}"/>
    <cellStyle name="输入 3 2 19 2 3" xfId="47030" xr:uid="{00000000-0005-0000-0000-00009FC20000}"/>
    <cellStyle name="输入 3 2 19 2 4" xfId="48136" xr:uid="{00000000-0005-0000-0000-0000A0C20000}"/>
    <cellStyle name="输入 3 2 19 3" xfId="22182" xr:uid="{00000000-0005-0000-0000-0000A1C20000}"/>
    <cellStyle name="输入 3 2 19 4" xfId="28645" xr:uid="{00000000-0005-0000-0000-0000A2C20000}"/>
    <cellStyle name="输入 3 2 19 5" xfId="36527" xr:uid="{00000000-0005-0000-0000-0000A3C20000}"/>
    <cellStyle name="输入 3 2 19 6" xfId="43484" xr:uid="{00000000-0005-0000-0000-0000A4C20000}"/>
    <cellStyle name="输入 3 2 19 7" xfId="51572" xr:uid="{00000000-0005-0000-0000-0000A5C20000}"/>
    <cellStyle name="输入 3 2 2" xfId="983" xr:uid="{00000000-0005-0000-0000-0000A6C20000}"/>
    <cellStyle name="输入 3 2 2 2" xfId="2745" xr:uid="{00000000-0005-0000-0000-0000A7C20000}"/>
    <cellStyle name="输入 3 2 2 2 2" xfId="12973" xr:uid="{00000000-0005-0000-0000-0000A8C20000}"/>
    <cellStyle name="输入 3 2 2 2 2 2" xfId="20370" xr:uid="{00000000-0005-0000-0000-0000A9C20000}"/>
    <cellStyle name="输入 3 2 2 2 2 3" xfId="26977" xr:uid="{00000000-0005-0000-0000-0000AAC20000}"/>
    <cellStyle name="输入 3 2 2 2 3" xfId="10689" xr:uid="{00000000-0005-0000-0000-0000ABC20000}"/>
    <cellStyle name="输入 3 2 2 2 4" xfId="8937" xr:uid="{00000000-0005-0000-0000-0000ACC20000}"/>
    <cellStyle name="输入 3 2 2 2 5" xfId="13141" xr:uid="{00000000-0005-0000-0000-0000ADC20000}"/>
    <cellStyle name="输入 3 2 2 2 6" xfId="37570" xr:uid="{00000000-0005-0000-0000-0000AEC20000}"/>
    <cellStyle name="输入 3 2 2 2 7" xfId="44514" xr:uid="{00000000-0005-0000-0000-0000AFC20000}"/>
    <cellStyle name="输入 3 2 2 2 8" xfId="52119" xr:uid="{00000000-0005-0000-0000-0000B0C20000}"/>
    <cellStyle name="输入 3 2 2 3" xfId="11862" xr:uid="{00000000-0005-0000-0000-0000B1C20000}"/>
    <cellStyle name="输入 3 2 2 3 2" xfId="19321" xr:uid="{00000000-0005-0000-0000-0000B2C20000}"/>
    <cellStyle name="输入 3 2 2 3 3" xfId="25953" xr:uid="{00000000-0005-0000-0000-0000B3C20000}"/>
    <cellStyle name="输入 3 2 2 4" xfId="9683" xr:uid="{00000000-0005-0000-0000-0000B4C20000}"/>
    <cellStyle name="输入 3 2 2 5" xfId="9473" xr:uid="{00000000-0005-0000-0000-0000B5C20000}"/>
    <cellStyle name="输入 3 2 2 6" xfId="33829" xr:uid="{00000000-0005-0000-0000-0000B6C20000}"/>
    <cellStyle name="输入 3 2 2 7" xfId="40963" xr:uid="{00000000-0005-0000-0000-0000B7C20000}"/>
    <cellStyle name="输入 3 2 2 8" xfId="52787" xr:uid="{00000000-0005-0000-0000-0000B8C20000}"/>
    <cellStyle name="输入 3 2 20" xfId="5028" xr:uid="{00000000-0005-0000-0000-0000B9C20000}"/>
    <cellStyle name="输入 3 2 20 2" xfId="14885" xr:uid="{00000000-0005-0000-0000-0000BAC20000}"/>
    <cellStyle name="输入 3 2 20 2 2" xfId="39534" xr:uid="{00000000-0005-0000-0000-0000BBC20000}"/>
    <cellStyle name="输入 3 2 20 2 3" xfId="46452" xr:uid="{00000000-0005-0000-0000-0000BCC20000}"/>
    <cellStyle name="输入 3 2 20 2 4" xfId="49731" xr:uid="{00000000-0005-0000-0000-0000BDC20000}"/>
    <cellStyle name="输入 3 2 20 3" xfId="21931" xr:uid="{00000000-0005-0000-0000-0000BEC20000}"/>
    <cellStyle name="输入 3 2 20 4" xfId="28395" xr:uid="{00000000-0005-0000-0000-0000BFC20000}"/>
    <cellStyle name="输入 3 2 20 5" xfId="35905" xr:uid="{00000000-0005-0000-0000-0000C0C20000}"/>
    <cellStyle name="输入 3 2 20 6" xfId="42906" xr:uid="{00000000-0005-0000-0000-0000C1C20000}"/>
    <cellStyle name="输入 3 2 20 7" xfId="52569" xr:uid="{00000000-0005-0000-0000-0000C2C20000}"/>
    <cellStyle name="输入 3 2 21" xfId="5887" xr:uid="{00000000-0005-0000-0000-0000C3C20000}"/>
    <cellStyle name="输入 3 2 21 2" xfId="15740" xr:uid="{00000000-0005-0000-0000-0000C4C20000}"/>
    <cellStyle name="输入 3 2 21 2 2" xfId="40435" xr:uid="{00000000-0005-0000-0000-0000C5C20000}"/>
    <cellStyle name="输入 3 2 21 2 3" xfId="47353" xr:uid="{00000000-0005-0000-0000-0000C6C20000}"/>
    <cellStyle name="输入 3 2 21 2 4" xfId="47947" xr:uid="{00000000-0005-0000-0000-0000C7C20000}"/>
    <cellStyle name="输入 3 2 21 3" xfId="22765" xr:uid="{00000000-0005-0000-0000-0000C8C20000}"/>
    <cellStyle name="输入 3 2 21 4" xfId="29226" xr:uid="{00000000-0005-0000-0000-0000C9C20000}"/>
    <cellStyle name="输入 3 2 21 5" xfId="36851" xr:uid="{00000000-0005-0000-0000-0000CAC20000}"/>
    <cellStyle name="输入 3 2 21 6" xfId="43807" xr:uid="{00000000-0005-0000-0000-0000CBC20000}"/>
    <cellStyle name="输入 3 2 21 7" xfId="53756" xr:uid="{00000000-0005-0000-0000-0000CCC20000}"/>
    <cellStyle name="输入 3 2 22" xfId="6747" xr:uid="{00000000-0005-0000-0000-0000CDC20000}"/>
    <cellStyle name="输入 3 2 22 2" xfId="16590" xr:uid="{00000000-0005-0000-0000-0000CEC20000}"/>
    <cellStyle name="输入 3 2 22 3" xfId="23593" xr:uid="{00000000-0005-0000-0000-0000CFC20000}"/>
    <cellStyle name="输入 3 2 22 4" xfId="30041" xr:uid="{00000000-0005-0000-0000-0000D0C20000}"/>
    <cellStyle name="输入 3 2 22 5" xfId="32380" xr:uid="{00000000-0005-0000-0000-0000D1C20000}"/>
    <cellStyle name="输入 3 2 22 6" xfId="40617" xr:uid="{00000000-0005-0000-0000-0000D2C20000}"/>
    <cellStyle name="输入 3 2 22 7" xfId="48103" xr:uid="{00000000-0005-0000-0000-0000D3C20000}"/>
    <cellStyle name="输入 3 2 23" xfId="6220" xr:uid="{00000000-0005-0000-0000-0000D4C20000}"/>
    <cellStyle name="输入 3 2 23 2" xfId="16068" xr:uid="{00000000-0005-0000-0000-0000D5C20000}"/>
    <cellStyle name="输入 3 2 23 3" xfId="23080" xr:uid="{00000000-0005-0000-0000-0000D6C20000}"/>
    <cellStyle name="输入 3 2 23 4" xfId="29537" xr:uid="{00000000-0005-0000-0000-0000D7C20000}"/>
    <cellStyle name="输入 3 2 23 5" xfId="37105" xr:uid="{00000000-0005-0000-0000-0000D8C20000}"/>
    <cellStyle name="输入 3 2 23 6" xfId="44051" xr:uid="{00000000-0005-0000-0000-0000D9C20000}"/>
    <cellStyle name="输入 3 2 23 7" xfId="52950" xr:uid="{00000000-0005-0000-0000-0000DAC20000}"/>
    <cellStyle name="输入 3 2 24" xfId="5817" xr:uid="{00000000-0005-0000-0000-0000DBC20000}"/>
    <cellStyle name="输入 3 2 24 2" xfId="15670" xr:uid="{00000000-0005-0000-0000-0000DCC20000}"/>
    <cellStyle name="输入 3 2 24 3" xfId="22696" xr:uid="{00000000-0005-0000-0000-0000DDC20000}"/>
    <cellStyle name="输入 3 2 24 4" xfId="29157" xr:uid="{00000000-0005-0000-0000-0000DEC20000}"/>
    <cellStyle name="输入 3 2 25" xfId="5582" xr:uid="{00000000-0005-0000-0000-0000DFC20000}"/>
    <cellStyle name="输入 3 2 25 2" xfId="15438" xr:uid="{00000000-0005-0000-0000-0000E0C20000}"/>
    <cellStyle name="输入 3 2 25 3" xfId="22473" xr:uid="{00000000-0005-0000-0000-0000E1C20000}"/>
    <cellStyle name="输入 3 2 25 4" xfId="28934" xr:uid="{00000000-0005-0000-0000-0000E2C20000}"/>
    <cellStyle name="输入 3 2 26" xfId="6447" xr:uid="{00000000-0005-0000-0000-0000E3C20000}"/>
    <cellStyle name="输入 3 2 26 2" xfId="16291" xr:uid="{00000000-0005-0000-0000-0000E4C20000}"/>
    <cellStyle name="输入 3 2 26 3" xfId="23299" xr:uid="{00000000-0005-0000-0000-0000E5C20000}"/>
    <cellStyle name="输入 3 2 26 4" xfId="29750" xr:uid="{00000000-0005-0000-0000-0000E6C20000}"/>
    <cellStyle name="输入 3 2 27" xfId="6509" xr:uid="{00000000-0005-0000-0000-0000E7C20000}"/>
    <cellStyle name="输入 3 2 27 2" xfId="16352" xr:uid="{00000000-0005-0000-0000-0000E8C20000}"/>
    <cellStyle name="输入 3 2 27 3" xfId="23359" xr:uid="{00000000-0005-0000-0000-0000E9C20000}"/>
    <cellStyle name="输入 3 2 27 4" xfId="29810" xr:uid="{00000000-0005-0000-0000-0000EAC20000}"/>
    <cellStyle name="输入 3 2 28" xfId="7091" xr:uid="{00000000-0005-0000-0000-0000EBC20000}"/>
    <cellStyle name="输入 3 2 28 2" xfId="16881" xr:uid="{00000000-0005-0000-0000-0000ECC20000}"/>
    <cellStyle name="输入 3 2 28 3" xfId="23845" xr:uid="{00000000-0005-0000-0000-0000EDC20000}"/>
    <cellStyle name="输入 3 2 28 4" xfId="30281" xr:uid="{00000000-0005-0000-0000-0000EEC20000}"/>
    <cellStyle name="输入 3 2 29" xfId="6326" xr:uid="{00000000-0005-0000-0000-0000EFC20000}"/>
    <cellStyle name="输入 3 2 29 2" xfId="16171" xr:uid="{00000000-0005-0000-0000-0000F0C20000}"/>
    <cellStyle name="输入 3 2 29 3" xfId="23179" xr:uid="{00000000-0005-0000-0000-0000F1C20000}"/>
    <cellStyle name="输入 3 2 29 4" xfId="29633" xr:uid="{00000000-0005-0000-0000-0000F2C20000}"/>
    <cellStyle name="输入 3 2 3" xfId="1293" xr:uid="{00000000-0005-0000-0000-0000F3C20000}"/>
    <cellStyle name="输入 3 2 3 2" xfId="2759" xr:uid="{00000000-0005-0000-0000-0000F4C20000}"/>
    <cellStyle name="输入 3 2 3 2 2" xfId="12987" xr:uid="{00000000-0005-0000-0000-0000F5C20000}"/>
    <cellStyle name="输入 3 2 3 2 2 2" xfId="20384" xr:uid="{00000000-0005-0000-0000-0000F6C20000}"/>
    <cellStyle name="输入 3 2 3 2 2 3" xfId="26991" xr:uid="{00000000-0005-0000-0000-0000F7C20000}"/>
    <cellStyle name="输入 3 2 3 2 3" xfId="10918" xr:uid="{00000000-0005-0000-0000-0000F8C20000}"/>
    <cellStyle name="输入 3 2 3 2 4" xfId="9016" xr:uid="{00000000-0005-0000-0000-0000F9C20000}"/>
    <cellStyle name="输入 3 2 3 2 5" xfId="37791" xr:uid="{00000000-0005-0000-0000-0000FAC20000}"/>
    <cellStyle name="输入 3 2 3 2 6" xfId="44732" xr:uid="{00000000-0005-0000-0000-0000FBC20000}"/>
    <cellStyle name="输入 3 2 3 2 7" xfId="48080" xr:uid="{00000000-0005-0000-0000-0000FCC20000}"/>
    <cellStyle name="输入 3 2 3 3" xfId="12064" xr:uid="{00000000-0005-0000-0000-0000FDC20000}"/>
    <cellStyle name="输入 3 2 3 3 2" xfId="19523" xr:uid="{00000000-0005-0000-0000-0000FEC20000}"/>
    <cellStyle name="输入 3 2 3 3 3" xfId="26146" xr:uid="{00000000-0005-0000-0000-0000FFC20000}"/>
    <cellStyle name="输入 3 2 3 4" xfId="9960" xr:uid="{00000000-0005-0000-0000-000000C30000}"/>
    <cellStyle name="输入 3 2 3 5" xfId="13168" xr:uid="{00000000-0005-0000-0000-000001C30000}"/>
    <cellStyle name="输入 3 2 3 6" xfId="34049" xr:uid="{00000000-0005-0000-0000-000002C30000}"/>
    <cellStyle name="输入 3 2 3 7" xfId="41181" xr:uid="{00000000-0005-0000-0000-000003C30000}"/>
    <cellStyle name="输入 3 2 3 8" xfId="50380" xr:uid="{00000000-0005-0000-0000-000004C30000}"/>
    <cellStyle name="输入 3 2 30" xfId="6201" xr:uid="{00000000-0005-0000-0000-000005C30000}"/>
    <cellStyle name="输入 3 2 30 2" xfId="16049" xr:uid="{00000000-0005-0000-0000-000006C30000}"/>
    <cellStyle name="输入 3 2 30 3" xfId="23063" xr:uid="{00000000-0005-0000-0000-000007C30000}"/>
    <cellStyle name="输入 3 2 30 4" xfId="29521" xr:uid="{00000000-0005-0000-0000-000008C30000}"/>
    <cellStyle name="输入 3 2 31" xfId="6289" xr:uid="{00000000-0005-0000-0000-000009C30000}"/>
    <cellStyle name="输入 3 2 31 2" xfId="16134" xr:uid="{00000000-0005-0000-0000-00000AC30000}"/>
    <cellStyle name="输入 3 2 31 3" xfId="23143" xr:uid="{00000000-0005-0000-0000-00000BC30000}"/>
    <cellStyle name="输入 3 2 31 4" xfId="29597" xr:uid="{00000000-0005-0000-0000-00000CC30000}"/>
    <cellStyle name="输入 3 2 32" xfId="7954" xr:uid="{00000000-0005-0000-0000-00000DC30000}"/>
    <cellStyle name="输入 3 2 32 2" xfId="17738" xr:uid="{00000000-0005-0000-0000-00000EC30000}"/>
    <cellStyle name="输入 3 2 32 3" xfId="24687" xr:uid="{00000000-0005-0000-0000-00000FC30000}"/>
    <cellStyle name="输入 3 2 32 4" xfId="31108" xr:uid="{00000000-0005-0000-0000-000010C30000}"/>
    <cellStyle name="输入 3 2 33" xfId="8014" xr:uid="{00000000-0005-0000-0000-000011C30000}"/>
    <cellStyle name="输入 3 2 33 2" xfId="17798" xr:uid="{00000000-0005-0000-0000-000012C30000}"/>
    <cellStyle name="输入 3 2 33 3" xfId="24747" xr:uid="{00000000-0005-0000-0000-000013C30000}"/>
    <cellStyle name="输入 3 2 33 4" xfId="31168" xr:uid="{00000000-0005-0000-0000-000014C30000}"/>
    <cellStyle name="输入 3 2 34" xfId="8295" xr:uid="{00000000-0005-0000-0000-000015C30000}"/>
    <cellStyle name="输入 3 2 34 2" xfId="18079" xr:uid="{00000000-0005-0000-0000-000016C30000}"/>
    <cellStyle name="输入 3 2 34 3" xfId="25021" xr:uid="{00000000-0005-0000-0000-000017C30000}"/>
    <cellStyle name="输入 3 2 34 4" xfId="31437" xr:uid="{00000000-0005-0000-0000-000018C30000}"/>
    <cellStyle name="输入 3 2 35" xfId="7908" xr:uid="{00000000-0005-0000-0000-000019C30000}"/>
    <cellStyle name="输入 3 2 35 2" xfId="17692" xr:uid="{00000000-0005-0000-0000-00001AC30000}"/>
    <cellStyle name="输入 3 2 35 3" xfId="24644" xr:uid="{00000000-0005-0000-0000-00001BC30000}"/>
    <cellStyle name="输入 3 2 35 4" xfId="31066" xr:uid="{00000000-0005-0000-0000-00001CC30000}"/>
    <cellStyle name="输入 3 2 36" xfId="8584" xr:uid="{00000000-0005-0000-0000-00001DC30000}"/>
    <cellStyle name="输入 3 2 36 2" xfId="18368" xr:uid="{00000000-0005-0000-0000-00001EC30000}"/>
    <cellStyle name="输入 3 2 36 3" xfId="25303" xr:uid="{00000000-0005-0000-0000-00001FC30000}"/>
    <cellStyle name="输入 3 2 36 4" xfId="31716" xr:uid="{00000000-0005-0000-0000-000020C30000}"/>
    <cellStyle name="输入 3 2 37" xfId="8574" xr:uid="{00000000-0005-0000-0000-000021C30000}"/>
    <cellStyle name="输入 3 2 37 2" xfId="18358" xr:uid="{00000000-0005-0000-0000-000022C30000}"/>
    <cellStyle name="输入 3 2 37 3" xfId="25294" xr:uid="{00000000-0005-0000-0000-000023C30000}"/>
    <cellStyle name="输入 3 2 37 4" xfId="31707" xr:uid="{00000000-0005-0000-0000-000024C30000}"/>
    <cellStyle name="输入 3 2 38" xfId="8773" xr:uid="{00000000-0005-0000-0000-000025C30000}"/>
    <cellStyle name="输入 3 2 38 2" xfId="18557" xr:uid="{00000000-0005-0000-0000-000026C30000}"/>
    <cellStyle name="输入 3 2 38 3" xfId="25489" xr:uid="{00000000-0005-0000-0000-000027C30000}"/>
    <cellStyle name="输入 3 2 38 4" xfId="31901" xr:uid="{00000000-0005-0000-0000-000028C30000}"/>
    <cellStyle name="输入 3 2 39" xfId="11742" xr:uid="{00000000-0005-0000-0000-000029C30000}"/>
    <cellStyle name="输入 3 2 39 2" xfId="19201" xr:uid="{00000000-0005-0000-0000-00002AC30000}"/>
    <cellStyle name="输入 3 2 39 3" xfId="25833" xr:uid="{00000000-0005-0000-0000-00002BC30000}"/>
    <cellStyle name="输入 3 2 4" xfId="1152" xr:uid="{00000000-0005-0000-0000-00002CC30000}"/>
    <cellStyle name="输入 3 2 4 2" xfId="10117" xr:uid="{00000000-0005-0000-0000-00002DC30000}"/>
    <cellStyle name="输入 3 2 4 2 2" xfId="9936" xr:uid="{00000000-0005-0000-0000-00002EC30000}"/>
    <cellStyle name="输入 3 2 4 2 3" xfId="38194" xr:uid="{00000000-0005-0000-0000-00002FC30000}"/>
    <cellStyle name="输入 3 2 4 2 4" xfId="45115" xr:uid="{00000000-0005-0000-0000-000030C30000}"/>
    <cellStyle name="输入 3 2 4 2 5" xfId="48568" xr:uid="{00000000-0005-0000-0000-000031C30000}"/>
    <cellStyle name="输入 3 2 4 3" xfId="10781" xr:uid="{00000000-0005-0000-0000-000032C30000}"/>
    <cellStyle name="输入 3 2 4 3 2" xfId="9232" xr:uid="{00000000-0005-0000-0000-000033C30000}"/>
    <cellStyle name="输入 3 2 4 4" xfId="11937" xr:uid="{00000000-0005-0000-0000-000034C30000}"/>
    <cellStyle name="输入 3 2 4 4 2" xfId="19396" xr:uid="{00000000-0005-0000-0000-000035C30000}"/>
    <cellStyle name="输入 3 2 4 4 3" xfId="26023" xr:uid="{00000000-0005-0000-0000-000036C30000}"/>
    <cellStyle name="输入 3 2 4 5" xfId="9820" xr:uid="{00000000-0005-0000-0000-000037C30000}"/>
    <cellStyle name="输入 3 2 4 6" xfId="13345" xr:uid="{00000000-0005-0000-0000-000038C30000}"/>
    <cellStyle name="输入 3 2 4 7" xfId="34528" xr:uid="{00000000-0005-0000-0000-000039C30000}"/>
    <cellStyle name="输入 3 2 4 8" xfId="41569" xr:uid="{00000000-0005-0000-0000-00003AC30000}"/>
    <cellStyle name="输入 3 2 4 9" xfId="52768" xr:uid="{00000000-0005-0000-0000-00003BC30000}"/>
    <cellStyle name="输入 3 2 40" xfId="9558" xr:uid="{00000000-0005-0000-0000-00003CC30000}"/>
    <cellStyle name="输入 3 2 41" xfId="12634" xr:uid="{00000000-0005-0000-0000-00003DC30000}"/>
    <cellStyle name="输入 3 2 42" xfId="52751" xr:uid="{00000000-0005-0000-0000-00003EC30000}"/>
    <cellStyle name="输入 3 2 5" xfId="1576" xr:uid="{00000000-0005-0000-0000-00003FC30000}"/>
    <cellStyle name="输入 3 2 5 2" xfId="12231" xr:uid="{00000000-0005-0000-0000-000040C30000}"/>
    <cellStyle name="输入 3 2 5 2 2" xfId="19690" xr:uid="{00000000-0005-0000-0000-000041C30000}"/>
    <cellStyle name="输入 3 2 5 2 3" xfId="26313" xr:uid="{00000000-0005-0000-0000-000042C30000}"/>
    <cellStyle name="输入 3 2 5 2 4" xfId="37901" xr:uid="{00000000-0005-0000-0000-000043C30000}"/>
    <cellStyle name="输入 3 2 5 2 5" xfId="44841" xr:uid="{00000000-0005-0000-0000-000044C30000}"/>
    <cellStyle name="输入 3 2 5 2 6" xfId="49175" xr:uid="{00000000-0005-0000-0000-000045C30000}"/>
    <cellStyle name="输入 3 2 5 3" xfId="11128" xr:uid="{00000000-0005-0000-0000-000046C30000}"/>
    <cellStyle name="输入 3 2 5 4" xfId="18778" xr:uid="{00000000-0005-0000-0000-000047C30000}"/>
    <cellStyle name="输入 3 2 5 5" xfId="34158" xr:uid="{00000000-0005-0000-0000-000048C30000}"/>
    <cellStyle name="输入 3 2 5 6" xfId="41290" xr:uid="{00000000-0005-0000-0000-000049C30000}"/>
    <cellStyle name="输入 3 2 5 7" xfId="52656" xr:uid="{00000000-0005-0000-0000-00004AC30000}"/>
    <cellStyle name="输入 3 2 6" xfId="2003" xr:uid="{00000000-0005-0000-0000-00004BC30000}"/>
    <cellStyle name="输入 3 2 6 2" xfId="12351" xr:uid="{00000000-0005-0000-0000-00004CC30000}"/>
    <cellStyle name="输入 3 2 6 2 2" xfId="19810" xr:uid="{00000000-0005-0000-0000-00004DC30000}"/>
    <cellStyle name="输入 3 2 6 2 3" xfId="26433" xr:uid="{00000000-0005-0000-0000-00004EC30000}"/>
    <cellStyle name="输入 3 2 6 2 4" xfId="37803" xr:uid="{00000000-0005-0000-0000-00004FC30000}"/>
    <cellStyle name="输入 3 2 6 2 5" xfId="44744" xr:uid="{00000000-0005-0000-0000-000050C30000}"/>
    <cellStyle name="输入 3 2 6 2 6" xfId="48057" xr:uid="{00000000-0005-0000-0000-000051C30000}"/>
    <cellStyle name="输入 3 2 6 3" xfId="11425" xr:uid="{00000000-0005-0000-0000-000052C30000}"/>
    <cellStyle name="输入 3 2 6 4" xfId="18955" xr:uid="{00000000-0005-0000-0000-000053C30000}"/>
    <cellStyle name="输入 3 2 6 5" xfId="34061" xr:uid="{00000000-0005-0000-0000-000054C30000}"/>
    <cellStyle name="输入 3 2 6 6" xfId="41193" xr:uid="{00000000-0005-0000-0000-000055C30000}"/>
    <cellStyle name="输入 3 2 6 7" xfId="50721" xr:uid="{00000000-0005-0000-0000-000056C30000}"/>
    <cellStyle name="输入 3 2 7" xfId="2213" xr:uid="{00000000-0005-0000-0000-000057C30000}"/>
    <cellStyle name="输入 3 2 7 2" xfId="12477" xr:uid="{00000000-0005-0000-0000-000058C30000}"/>
    <cellStyle name="输入 3 2 7 2 2" xfId="19932" xr:uid="{00000000-0005-0000-0000-000059C30000}"/>
    <cellStyle name="输入 3 2 7 2 3" xfId="26553" xr:uid="{00000000-0005-0000-0000-00005AC30000}"/>
    <cellStyle name="输入 3 2 7 2 4" xfId="37738" xr:uid="{00000000-0005-0000-0000-00005BC30000}"/>
    <cellStyle name="输入 3 2 7 2 5" xfId="44682" xr:uid="{00000000-0005-0000-0000-00005CC30000}"/>
    <cellStyle name="输入 3 2 7 2 6" xfId="48508" xr:uid="{00000000-0005-0000-0000-00005DC30000}"/>
    <cellStyle name="输入 3 2 7 3" xfId="10562" xr:uid="{00000000-0005-0000-0000-00005EC30000}"/>
    <cellStyle name="输入 3 2 7 4" xfId="13842" xr:uid="{00000000-0005-0000-0000-00005FC30000}"/>
    <cellStyle name="输入 3 2 7 5" xfId="20338" xr:uid="{00000000-0005-0000-0000-000060C30000}"/>
    <cellStyle name="输入 3 2 7 6" xfId="33997" xr:uid="{00000000-0005-0000-0000-000061C30000}"/>
    <cellStyle name="输入 3 2 7 7" xfId="41131" xr:uid="{00000000-0005-0000-0000-000062C30000}"/>
    <cellStyle name="输入 3 2 7 8" xfId="51078" xr:uid="{00000000-0005-0000-0000-000063C30000}"/>
    <cellStyle name="输入 3 2 8" xfId="2365" xr:uid="{00000000-0005-0000-0000-000064C30000}"/>
    <cellStyle name="输入 3 2 8 2" xfId="12618" xr:uid="{00000000-0005-0000-0000-000065C30000}"/>
    <cellStyle name="输入 3 2 8 2 2" xfId="38254" xr:uid="{00000000-0005-0000-0000-000066C30000}"/>
    <cellStyle name="输入 3 2 8 2 3" xfId="45172" xr:uid="{00000000-0005-0000-0000-000067C30000}"/>
    <cellStyle name="输入 3 2 8 2 4" xfId="49424" xr:uid="{00000000-0005-0000-0000-000068C30000}"/>
    <cellStyle name="输入 3 2 8 3" xfId="20055" xr:uid="{00000000-0005-0000-0000-000069C30000}"/>
    <cellStyle name="输入 3 2 8 4" xfId="26673" xr:uid="{00000000-0005-0000-0000-00006AC30000}"/>
    <cellStyle name="输入 3 2 8 5" xfId="34588" xr:uid="{00000000-0005-0000-0000-00006BC30000}"/>
    <cellStyle name="输入 3 2 8 6" xfId="41626" xr:uid="{00000000-0005-0000-0000-00006CC30000}"/>
    <cellStyle name="输入 3 2 8 7" xfId="50430" xr:uid="{00000000-0005-0000-0000-00006DC30000}"/>
    <cellStyle name="输入 3 2 9" xfId="2535" xr:uid="{00000000-0005-0000-0000-00006EC30000}"/>
    <cellStyle name="输入 3 2 9 2" xfId="12774" xr:uid="{00000000-0005-0000-0000-00006FC30000}"/>
    <cellStyle name="输入 3 2 9 2 2" xfId="37452" xr:uid="{00000000-0005-0000-0000-000070C30000}"/>
    <cellStyle name="输入 3 2 9 2 3" xfId="44397" xr:uid="{00000000-0005-0000-0000-000071C30000}"/>
    <cellStyle name="输入 3 2 9 2 4" xfId="53955" xr:uid="{00000000-0005-0000-0000-000072C30000}"/>
    <cellStyle name="输入 3 2 9 3" xfId="20181" xr:uid="{00000000-0005-0000-0000-000073C30000}"/>
    <cellStyle name="输入 3 2 9 4" xfId="26794" xr:uid="{00000000-0005-0000-0000-000074C30000}"/>
    <cellStyle name="输入 3 2 9 5" xfId="33710" xr:uid="{00000000-0005-0000-0000-000075C30000}"/>
    <cellStyle name="输入 3 2 9 6" xfId="40845" xr:uid="{00000000-0005-0000-0000-000076C30000}"/>
    <cellStyle name="输入 3 2 9 7" xfId="51440" xr:uid="{00000000-0005-0000-0000-000077C30000}"/>
    <cellStyle name="输入 3 20" xfId="4841" xr:uid="{00000000-0005-0000-0000-000078C30000}"/>
    <cellStyle name="输入 3 20 2" xfId="14703" xr:uid="{00000000-0005-0000-0000-000079C30000}"/>
    <cellStyle name="输入 3 20 2 2" xfId="39563" xr:uid="{00000000-0005-0000-0000-00007AC30000}"/>
    <cellStyle name="输入 3 20 2 3" xfId="46481" xr:uid="{00000000-0005-0000-0000-00007BC30000}"/>
    <cellStyle name="输入 3 20 2 4" xfId="50993" xr:uid="{00000000-0005-0000-0000-00007CC30000}"/>
    <cellStyle name="输入 3 20 3" xfId="21752" xr:uid="{00000000-0005-0000-0000-00007DC30000}"/>
    <cellStyle name="输入 3 20 4" xfId="28219" xr:uid="{00000000-0005-0000-0000-00007EC30000}"/>
    <cellStyle name="输入 3 20 5" xfId="35936" xr:uid="{00000000-0005-0000-0000-00007FC30000}"/>
    <cellStyle name="输入 3 20 6" xfId="42935" xr:uid="{00000000-0005-0000-0000-000080C30000}"/>
    <cellStyle name="输入 3 20 7" xfId="53587" xr:uid="{00000000-0005-0000-0000-000081C30000}"/>
    <cellStyle name="输入 3 21" xfId="5021" xr:uid="{00000000-0005-0000-0000-000082C30000}"/>
    <cellStyle name="输入 3 21 2" xfId="14878" xr:uid="{00000000-0005-0000-0000-000083C30000}"/>
    <cellStyle name="输入 3 21 2 2" xfId="39247" xr:uid="{00000000-0005-0000-0000-000084C30000}"/>
    <cellStyle name="输入 3 21 2 3" xfId="46165" xr:uid="{00000000-0005-0000-0000-000085C30000}"/>
    <cellStyle name="输入 3 21 2 4" xfId="48932" xr:uid="{00000000-0005-0000-0000-000086C30000}"/>
    <cellStyle name="输入 3 21 3" xfId="21924" xr:uid="{00000000-0005-0000-0000-000087C30000}"/>
    <cellStyle name="输入 3 21 4" xfId="28388" xr:uid="{00000000-0005-0000-0000-000088C30000}"/>
    <cellStyle name="输入 3 21 5" xfId="35611" xr:uid="{00000000-0005-0000-0000-000089C30000}"/>
    <cellStyle name="输入 3 21 6" xfId="42619" xr:uid="{00000000-0005-0000-0000-00008AC30000}"/>
    <cellStyle name="输入 3 21 7" xfId="53590" xr:uid="{00000000-0005-0000-0000-00008BC30000}"/>
    <cellStyle name="输入 3 22" xfId="5477" xr:uid="{00000000-0005-0000-0000-00008CC30000}"/>
    <cellStyle name="输入 3 22 2" xfId="15334" xr:uid="{00000000-0005-0000-0000-00008DC30000}"/>
    <cellStyle name="输入 3 22 2 2" xfId="40149" xr:uid="{00000000-0005-0000-0000-00008EC30000}"/>
    <cellStyle name="输入 3 22 2 3" xfId="47067" xr:uid="{00000000-0005-0000-0000-00008FC30000}"/>
    <cellStyle name="输入 3 22 2 4" xfId="47498" xr:uid="{00000000-0005-0000-0000-000090C30000}"/>
    <cellStyle name="输入 3 22 3" xfId="22373" xr:uid="{00000000-0005-0000-0000-000091C30000}"/>
    <cellStyle name="输入 3 22 4" xfId="28835" xr:uid="{00000000-0005-0000-0000-000092C30000}"/>
    <cellStyle name="输入 3 22 5" xfId="36564" xr:uid="{00000000-0005-0000-0000-000093C30000}"/>
    <cellStyle name="输入 3 22 6" xfId="43521" xr:uid="{00000000-0005-0000-0000-000094C30000}"/>
    <cellStyle name="输入 3 22 7" xfId="52424" xr:uid="{00000000-0005-0000-0000-000095C30000}"/>
    <cellStyle name="输入 3 23" xfId="5796" xr:uid="{00000000-0005-0000-0000-000096C30000}"/>
    <cellStyle name="输入 3 23 2" xfId="15649" xr:uid="{00000000-0005-0000-0000-000097C30000}"/>
    <cellStyle name="输入 3 23 2 2" xfId="40229" xr:uid="{00000000-0005-0000-0000-000098C30000}"/>
    <cellStyle name="输入 3 23 2 3" xfId="47147" xr:uid="{00000000-0005-0000-0000-000099C30000}"/>
    <cellStyle name="输入 3 23 2 4" xfId="48518" xr:uid="{00000000-0005-0000-0000-00009AC30000}"/>
    <cellStyle name="输入 3 23 3" xfId="22676" xr:uid="{00000000-0005-0000-0000-00009BC30000}"/>
    <cellStyle name="输入 3 23 4" xfId="29137" xr:uid="{00000000-0005-0000-0000-00009CC30000}"/>
    <cellStyle name="输入 3 23 5" xfId="36644" xr:uid="{00000000-0005-0000-0000-00009DC30000}"/>
    <cellStyle name="输入 3 23 6" xfId="43601" xr:uid="{00000000-0005-0000-0000-00009EC30000}"/>
    <cellStyle name="输入 3 23 7" xfId="52499" xr:uid="{00000000-0005-0000-0000-00009FC30000}"/>
    <cellStyle name="输入 3 24" xfId="6077" xr:uid="{00000000-0005-0000-0000-0000A0C30000}"/>
    <cellStyle name="输入 3 24 2" xfId="15925" xr:uid="{00000000-0005-0000-0000-0000A1C30000}"/>
    <cellStyle name="输入 3 24 2 2" xfId="40423" xr:uid="{00000000-0005-0000-0000-0000A2C30000}"/>
    <cellStyle name="输入 3 24 2 3" xfId="47341" xr:uid="{00000000-0005-0000-0000-0000A3C30000}"/>
    <cellStyle name="输入 3 24 2 4" xfId="47950" xr:uid="{00000000-0005-0000-0000-0000A4C30000}"/>
    <cellStyle name="输入 3 24 3" xfId="22945" xr:uid="{00000000-0005-0000-0000-0000A5C30000}"/>
    <cellStyle name="输入 3 24 4" xfId="29404" xr:uid="{00000000-0005-0000-0000-0000A6C30000}"/>
    <cellStyle name="输入 3 24 5" xfId="36839" xr:uid="{00000000-0005-0000-0000-0000A7C30000}"/>
    <cellStyle name="输入 3 24 6" xfId="43795" xr:uid="{00000000-0005-0000-0000-0000A8C30000}"/>
    <cellStyle name="输入 3 24 7" xfId="53048" xr:uid="{00000000-0005-0000-0000-0000A9C30000}"/>
    <cellStyle name="输入 3 25" xfId="5872" xr:uid="{00000000-0005-0000-0000-0000AAC30000}"/>
    <cellStyle name="输入 3 25 2" xfId="15725" xr:uid="{00000000-0005-0000-0000-0000ABC30000}"/>
    <cellStyle name="输入 3 25 3" xfId="22750" xr:uid="{00000000-0005-0000-0000-0000ACC30000}"/>
    <cellStyle name="输入 3 25 4" xfId="29211" xr:uid="{00000000-0005-0000-0000-0000ADC30000}"/>
    <cellStyle name="输入 3 25 5" xfId="32310" xr:uid="{00000000-0005-0000-0000-0000AEC30000}"/>
    <cellStyle name="输入 3 25 6" xfId="32063" xr:uid="{00000000-0005-0000-0000-0000AFC30000}"/>
    <cellStyle name="输入 3 25 7" xfId="50052" xr:uid="{00000000-0005-0000-0000-0000B0C30000}"/>
    <cellStyle name="输入 3 26" xfId="6691" xr:uid="{00000000-0005-0000-0000-0000B1C30000}"/>
    <cellStyle name="输入 3 26 2" xfId="16534" xr:uid="{00000000-0005-0000-0000-0000B2C30000}"/>
    <cellStyle name="输入 3 26 3" xfId="23537" xr:uid="{00000000-0005-0000-0000-0000B3C30000}"/>
    <cellStyle name="输入 3 26 4" xfId="29985" xr:uid="{00000000-0005-0000-0000-0000B4C30000}"/>
    <cellStyle name="输入 3 26 5" xfId="37093" xr:uid="{00000000-0005-0000-0000-0000B5C30000}"/>
    <cellStyle name="输入 3 26 6" xfId="44039" xr:uid="{00000000-0005-0000-0000-0000B6C30000}"/>
    <cellStyle name="输入 3 26 7" xfId="53506" xr:uid="{00000000-0005-0000-0000-0000B7C30000}"/>
    <cellStyle name="输入 3 27" xfId="5699" xr:uid="{00000000-0005-0000-0000-0000B8C30000}"/>
    <cellStyle name="输入 3 27 2" xfId="15554" xr:uid="{00000000-0005-0000-0000-0000B9C30000}"/>
    <cellStyle name="输入 3 27 3" xfId="22582" xr:uid="{00000000-0005-0000-0000-0000BAC30000}"/>
    <cellStyle name="输入 3 27 4" xfId="29043" xr:uid="{00000000-0005-0000-0000-0000BBC30000}"/>
    <cellStyle name="输入 3 28" xfId="5936" xr:uid="{00000000-0005-0000-0000-0000BCC30000}"/>
    <cellStyle name="输入 3 28 2" xfId="15788" xr:uid="{00000000-0005-0000-0000-0000BDC30000}"/>
    <cellStyle name="输入 3 28 3" xfId="22810" xr:uid="{00000000-0005-0000-0000-0000BEC30000}"/>
    <cellStyle name="输入 3 28 4" xfId="29271" xr:uid="{00000000-0005-0000-0000-0000BFC30000}"/>
    <cellStyle name="输入 3 29" xfId="6266" xr:uid="{00000000-0005-0000-0000-0000C0C30000}"/>
    <cellStyle name="输入 3 29 2" xfId="16112" xr:uid="{00000000-0005-0000-0000-0000C1C30000}"/>
    <cellStyle name="输入 3 29 3" xfId="23121" xr:uid="{00000000-0005-0000-0000-0000C2C30000}"/>
    <cellStyle name="输入 3 29 4" xfId="29577" xr:uid="{00000000-0005-0000-0000-0000C3C30000}"/>
    <cellStyle name="输入 3 3" xfId="711" xr:uid="{00000000-0005-0000-0000-0000C4C30000}"/>
    <cellStyle name="输入 3 3 10" xfId="4907" xr:uid="{00000000-0005-0000-0000-0000C5C30000}"/>
    <cellStyle name="输入 3 3 10 2" xfId="14767" xr:uid="{00000000-0005-0000-0000-0000C6C30000}"/>
    <cellStyle name="输入 3 3 10 2 2" xfId="38486" xr:uid="{00000000-0005-0000-0000-0000C7C30000}"/>
    <cellStyle name="输入 3 3 10 2 3" xfId="45404" xr:uid="{00000000-0005-0000-0000-0000C8C30000}"/>
    <cellStyle name="输入 3 3 10 2 4" xfId="48318" xr:uid="{00000000-0005-0000-0000-0000C9C30000}"/>
    <cellStyle name="输入 3 3 10 3" xfId="21815" xr:uid="{00000000-0005-0000-0000-0000CAC30000}"/>
    <cellStyle name="输入 3 3 10 4" xfId="28280" xr:uid="{00000000-0005-0000-0000-0000CBC30000}"/>
    <cellStyle name="输入 3 3 10 5" xfId="34820" xr:uid="{00000000-0005-0000-0000-0000CCC30000}"/>
    <cellStyle name="输入 3 3 10 6" xfId="41858" xr:uid="{00000000-0005-0000-0000-0000CDC30000}"/>
    <cellStyle name="输入 3 3 10 7" xfId="54494" xr:uid="{00000000-0005-0000-0000-0000CEC30000}"/>
    <cellStyle name="输入 3 3 11" xfId="5327" xr:uid="{00000000-0005-0000-0000-0000CFC30000}"/>
    <cellStyle name="输入 3 3 11 2" xfId="15184" xr:uid="{00000000-0005-0000-0000-0000D0C30000}"/>
    <cellStyle name="输入 3 3 11 2 2" xfId="38557" xr:uid="{00000000-0005-0000-0000-0000D1C30000}"/>
    <cellStyle name="输入 3 3 11 2 3" xfId="45475" xr:uid="{00000000-0005-0000-0000-0000D2C30000}"/>
    <cellStyle name="输入 3 3 11 2 4" xfId="50023" xr:uid="{00000000-0005-0000-0000-0000D3C30000}"/>
    <cellStyle name="输入 3 3 11 3" xfId="22226" xr:uid="{00000000-0005-0000-0000-0000D4C30000}"/>
    <cellStyle name="输入 3 3 11 4" xfId="28689" xr:uid="{00000000-0005-0000-0000-0000D5C30000}"/>
    <cellStyle name="输入 3 3 11 5" xfId="34891" xr:uid="{00000000-0005-0000-0000-0000D6C30000}"/>
    <cellStyle name="输入 3 3 11 6" xfId="41929" xr:uid="{00000000-0005-0000-0000-0000D7C30000}"/>
    <cellStyle name="输入 3 3 11 7" xfId="53656" xr:uid="{00000000-0005-0000-0000-0000D8C30000}"/>
    <cellStyle name="输入 3 3 12" xfId="4344" xr:uid="{00000000-0005-0000-0000-0000D9C30000}"/>
    <cellStyle name="输入 3 3 12 2" xfId="14206" xr:uid="{00000000-0005-0000-0000-0000DAC30000}"/>
    <cellStyle name="输入 3 3 12 2 2" xfId="39060" xr:uid="{00000000-0005-0000-0000-0000DBC30000}"/>
    <cellStyle name="输入 3 3 12 2 3" xfId="45978" xr:uid="{00000000-0005-0000-0000-0000DCC30000}"/>
    <cellStyle name="输入 3 3 12 2 4" xfId="50106" xr:uid="{00000000-0005-0000-0000-0000DDC30000}"/>
    <cellStyle name="输入 3 3 12 3" xfId="21267" xr:uid="{00000000-0005-0000-0000-0000DEC30000}"/>
    <cellStyle name="输入 3 3 12 4" xfId="27741" xr:uid="{00000000-0005-0000-0000-0000DFC30000}"/>
    <cellStyle name="输入 3 3 12 5" xfId="35397" xr:uid="{00000000-0005-0000-0000-0000E0C30000}"/>
    <cellStyle name="输入 3 3 12 6" xfId="42432" xr:uid="{00000000-0005-0000-0000-0000E1C30000}"/>
    <cellStyle name="输入 3 3 12 7" xfId="50752" xr:uid="{00000000-0005-0000-0000-0000E2C30000}"/>
    <cellStyle name="输入 3 3 13" xfId="6678" xr:uid="{00000000-0005-0000-0000-0000E3C30000}"/>
    <cellStyle name="输入 3 3 13 2" xfId="16521" xr:uid="{00000000-0005-0000-0000-0000E4C30000}"/>
    <cellStyle name="输入 3 3 13 2 2" xfId="38973" xr:uid="{00000000-0005-0000-0000-0000E5C30000}"/>
    <cellStyle name="输入 3 3 13 2 3" xfId="45891" xr:uid="{00000000-0005-0000-0000-0000E6C30000}"/>
    <cellStyle name="输入 3 3 13 2 4" xfId="49419" xr:uid="{00000000-0005-0000-0000-0000E7C30000}"/>
    <cellStyle name="输入 3 3 13 3" xfId="23524" xr:uid="{00000000-0005-0000-0000-0000E8C30000}"/>
    <cellStyle name="输入 3 3 13 4" xfId="29973" xr:uid="{00000000-0005-0000-0000-0000E9C30000}"/>
    <cellStyle name="输入 3 3 13 5" xfId="35310" xr:uid="{00000000-0005-0000-0000-0000EAC30000}"/>
    <cellStyle name="输入 3 3 13 6" xfId="42345" xr:uid="{00000000-0005-0000-0000-0000EBC30000}"/>
    <cellStyle name="输入 3 3 13 7" xfId="54121" xr:uid="{00000000-0005-0000-0000-0000ECC30000}"/>
    <cellStyle name="输入 3 3 14" xfId="5933" xr:uid="{00000000-0005-0000-0000-0000EDC30000}"/>
    <cellStyle name="输入 3 3 14 2" xfId="15785" xr:uid="{00000000-0005-0000-0000-0000EEC30000}"/>
    <cellStyle name="输入 3 3 14 2 2" xfId="39934" xr:uid="{00000000-0005-0000-0000-0000EFC30000}"/>
    <cellStyle name="输入 3 3 14 2 3" xfId="46852" xr:uid="{00000000-0005-0000-0000-0000F0C30000}"/>
    <cellStyle name="输入 3 3 14 2 4" xfId="49464" xr:uid="{00000000-0005-0000-0000-0000F1C30000}"/>
    <cellStyle name="输入 3 3 14 3" xfId="22808" xr:uid="{00000000-0005-0000-0000-0000F2C30000}"/>
    <cellStyle name="输入 3 3 14 4" xfId="29269" xr:uid="{00000000-0005-0000-0000-0000F3C30000}"/>
    <cellStyle name="输入 3 3 14 5" xfId="36322" xr:uid="{00000000-0005-0000-0000-0000F4C30000}"/>
    <cellStyle name="输入 3 3 14 6" xfId="43306" xr:uid="{00000000-0005-0000-0000-0000F5C30000}"/>
    <cellStyle name="输入 3 3 14 7" xfId="51367" xr:uid="{00000000-0005-0000-0000-0000F6C30000}"/>
    <cellStyle name="输入 3 3 15" xfId="6366" xr:uid="{00000000-0005-0000-0000-0000F7C30000}"/>
    <cellStyle name="输入 3 3 15 2" xfId="16211" xr:uid="{00000000-0005-0000-0000-0000F8C30000}"/>
    <cellStyle name="输入 3 3 15 2 2" xfId="39944" xr:uid="{00000000-0005-0000-0000-0000F9C30000}"/>
    <cellStyle name="输入 3 3 15 2 3" xfId="46862" xr:uid="{00000000-0005-0000-0000-0000FAC30000}"/>
    <cellStyle name="输入 3 3 15 2 4" xfId="48660" xr:uid="{00000000-0005-0000-0000-0000FBC30000}"/>
    <cellStyle name="输入 3 3 15 3" xfId="23218" xr:uid="{00000000-0005-0000-0000-0000FCC30000}"/>
    <cellStyle name="输入 3 3 15 4" xfId="29672" xr:uid="{00000000-0005-0000-0000-0000FDC30000}"/>
    <cellStyle name="输入 3 3 15 5" xfId="36333" xr:uid="{00000000-0005-0000-0000-0000FEC30000}"/>
    <cellStyle name="输入 3 3 15 6" xfId="43316" xr:uid="{00000000-0005-0000-0000-0000FFC30000}"/>
    <cellStyle name="输入 3 3 15 7" xfId="52868" xr:uid="{00000000-0005-0000-0000-000000C40000}"/>
    <cellStyle name="输入 3 3 16" xfId="6154" xr:uid="{00000000-0005-0000-0000-000001C40000}"/>
    <cellStyle name="输入 3 3 16 2" xfId="16002" xr:uid="{00000000-0005-0000-0000-000002C40000}"/>
    <cellStyle name="输入 3 3 16 2 2" xfId="39596" xr:uid="{00000000-0005-0000-0000-000003C40000}"/>
    <cellStyle name="输入 3 3 16 2 3" xfId="46514" xr:uid="{00000000-0005-0000-0000-000004C40000}"/>
    <cellStyle name="输入 3 3 16 2 4" xfId="47488" xr:uid="{00000000-0005-0000-0000-000005C40000}"/>
    <cellStyle name="输入 3 3 16 3" xfId="23018" xr:uid="{00000000-0005-0000-0000-000006C40000}"/>
    <cellStyle name="输入 3 3 16 4" xfId="29476" xr:uid="{00000000-0005-0000-0000-000007C40000}"/>
    <cellStyle name="输入 3 3 16 5" xfId="35969" xr:uid="{00000000-0005-0000-0000-000008C40000}"/>
    <cellStyle name="输入 3 3 16 6" xfId="42968" xr:uid="{00000000-0005-0000-0000-000009C40000}"/>
    <cellStyle name="输入 3 3 16 7" xfId="51762" xr:uid="{00000000-0005-0000-0000-00000AC40000}"/>
    <cellStyle name="输入 3 3 17" xfId="6055" xr:uid="{00000000-0005-0000-0000-00000BC40000}"/>
    <cellStyle name="输入 3 3 17 2" xfId="15904" xr:uid="{00000000-0005-0000-0000-00000CC40000}"/>
    <cellStyle name="输入 3 3 17 2 2" xfId="39690" xr:uid="{00000000-0005-0000-0000-00000DC40000}"/>
    <cellStyle name="输入 3 3 17 2 3" xfId="46608" xr:uid="{00000000-0005-0000-0000-00000EC40000}"/>
    <cellStyle name="输入 3 3 17 2 4" xfId="48352" xr:uid="{00000000-0005-0000-0000-00000FC40000}"/>
    <cellStyle name="输入 3 3 17 3" xfId="22925" xr:uid="{00000000-0005-0000-0000-000010C40000}"/>
    <cellStyle name="输入 3 3 17 4" xfId="29385" xr:uid="{00000000-0005-0000-0000-000011C40000}"/>
    <cellStyle name="输入 3 3 17 5" xfId="36063" xr:uid="{00000000-0005-0000-0000-000012C40000}"/>
    <cellStyle name="输入 3 3 17 6" xfId="43062" xr:uid="{00000000-0005-0000-0000-000013C40000}"/>
    <cellStyle name="输入 3 3 17 7" xfId="52749" xr:uid="{00000000-0005-0000-0000-000014C40000}"/>
    <cellStyle name="输入 3 3 18" xfId="6741" xr:uid="{00000000-0005-0000-0000-000015C40000}"/>
    <cellStyle name="输入 3 3 18 2" xfId="16584" xr:uid="{00000000-0005-0000-0000-000016C40000}"/>
    <cellStyle name="输入 3 3 18 2 2" xfId="39800" xr:uid="{00000000-0005-0000-0000-000017C40000}"/>
    <cellStyle name="输入 3 3 18 2 3" xfId="46718" xr:uid="{00000000-0005-0000-0000-000018C40000}"/>
    <cellStyle name="输入 3 3 18 2 4" xfId="49268" xr:uid="{00000000-0005-0000-0000-000019C40000}"/>
    <cellStyle name="输入 3 3 18 3" xfId="23587" xr:uid="{00000000-0005-0000-0000-00001AC40000}"/>
    <cellStyle name="输入 3 3 18 4" xfId="30035" xr:uid="{00000000-0005-0000-0000-00001BC40000}"/>
    <cellStyle name="输入 3 3 18 5" xfId="36181" xr:uid="{00000000-0005-0000-0000-00001CC40000}"/>
    <cellStyle name="输入 3 3 18 6" xfId="43172" xr:uid="{00000000-0005-0000-0000-00001DC40000}"/>
    <cellStyle name="输入 3 3 18 7" xfId="52899" xr:uid="{00000000-0005-0000-0000-00001EC40000}"/>
    <cellStyle name="输入 3 3 19" xfId="6337" xr:uid="{00000000-0005-0000-0000-00001FC40000}"/>
    <cellStyle name="输入 3 3 19 2" xfId="16182" xr:uid="{00000000-0005-0000-0000-000020C40000}"/>
    <cellStyle name="输入 3 3 19 2 2" xfId="39232" xr:uid="{00000000-0005-0000-0000-000021C40000}"/>
    <cellStyle name="输入 3 3 19 2 3" xfId="46150" xr:uid="{00000000-0005-0000-0000-000022C40000}"/>
    <cellStyle name="输入 3 3 19 2 4" xfId="48531" xr:uid="{00000000-0005-0000-0000-000023C40000}"/>
    <cellStyle name="输入 3 3 19 3" xfId="23190" xr:uid="{00000000-0005-0000-0000-000024C40000}"/>
    <cellStyle name="输入 3 3 19 4" xfId="29644" xr:uid="{00000000-0005-0000-0000-000025C40000}"/>
    <cellStyle name="输入 3 3 19 5" xfId="35596" xr:uid="{00000000-0005-0000-0000-000026C40000}"/>
    <cellStyle name="输入 3 3 19 6" xfId="42604" xr:uid="{00000000-0005-0000-0000-000027C40000}"/>
    <cellStyle name="输入 3 3 19 7" xfId="51584" xr:uid="{00000000-0005-0000-0000-000028C40000}"/>
    <cellStyle name="输入 3 3 2" xfId="2715" xr:uid="{00000000-0005-0000-0000-000029C40000}"/>
    <cellStyle name="输入 3 3 2 2" xfId="12944" xr:uid="{00000000-0005-0000-0000-00002AC40000}"/>
    <cellStyle name="输入 3 3 2 2 2" xfId="20344" xr:uid="{00000000-0005-0000-0000-00002BC40000}"/>
    <cellStyle name="输入 3 3 2 2 3" xfId="26951" xr:uid="{00000000-0005-0000-0000-00002CC40000}"/>
    <cellStyle name="输入 3 3 2 2 4" xfId="38062" xr:uid="{00000000-0005-0000-0000-00002DC40000}"/>
    <cellStyle name="输入 3 3 2 2 5" xfId="44989" xr:uid="{00000000-0005-0000-0000-00002EC40000}"/>
    <cellStyle name="输入 3 3 2 2 6" xfId="49943" xr:uid="{00000000-0005-0000-0000-00002FC40000}"/>
    <cellStyle name="输入 3 3 2 3" xfId="10530" xr:uid="{00000000-0005-0000-0000-000030C40000}"/>
    <cellStyle name="输入 3 3 2 4" xfId="17079" xr:uid="{00000000-0005-0000-0000-000031C40000}"/>
    <cellStyle name="输入 3 3 2 5" xfId="20456" xr:uid="{00000000-0005-0000-0000-000032C40000}"/>
    <cellStyle name="输入 3 3 2 6" xfId="34397" xr:uid="{00000000-0005-0000-0000-000033C40000}"/>
    <cellStyle name="输入 3 3 2 7" xfId="41443" xr:uid="{00000000-0005-0000-0000-000034C40000}"/>
    <cellStyle name="输入 3 3 2 8" xfId="53945" xr:uid="{00000000-0005-0000-0000-000035C40000}"/>
    <cellStyle name="输入 3 3 20" xfId="7231" xr:uid="{00000000-0005-0000-0000-000036C40000}"/>
    <cellStyle name="输入 3 3 20 2" xfId="17020" xr:uid="{00000000-0005-0000-0000-000037C40000}"/>
    <cellStyle name="输入 3 3 20 2 2" xfId="39770" xr:uid="{00000000-0005-0000-0000-000038C40000}"/>
    <cellStyle name="输入 3 3 20 2 3" xfId="46688" xr:uid="{00000000-0005-0000-0000-000039C40000}"/>
    <cellStyle name="输入 3 3 20 2 4" xfId="48803" xr:uid="{00000000-0005-0000-0000-00003AC40000}"/>
    <cellStyle name="输入 3 3 20 3" xfId="23981" xr:uid="{00000000-0005-0000-0000-00003BC40000}"/>
    <cellStyle name="输入 3 3 20 4" xfId="30414" xr:uid="{00000000-0005-0000-0000-00003CC40000}"/>
    <cellStyle name="输入 3 3 20 5" xfId="36149" xr:uid="{00000000-0005-0000-0000-00003DC40000}"/>
    <cellStyle name="输入 3 3 20 6" xfId="43142" xr:uid="{00000000-0005-0000-0000-00003EC40000}"/>
    <cellStyle name="输入 3 3 20 7" xfId="52505" xr:uid="{00000000-0005-0000-0000-00003FC40000}"/>
    <cellStyle name="输入 3 3 21" xfId="5658" xr:uid="{00000000-0005-0000-0000-000040C40000}"/>
    <cellStyle name="输入 3 3 21 2" xfId="15513" xr:uid="{00000000-0005-0000-0000-000041C40000}"/>
    <cellStyle name="输入 3 3 21 2 2" xfId="40514" xr:uid="{00000000-0005-0000-0000-000042C40000}"/>
    <cellStyle name="输入 3 3 21 2 3" xfId="47432" xr:uid="{00000000-0005-0000-0000-000043C40000}"/>
    <cellStyle name="输入 3 3 21 2 4" xfId="47561" xr:uid="{00000000-0005-0000-0000-000044C40000}"/>
    <cellStyle name="输入 3 3 21 3" xfId="22545" xr:uid="{00000000-0005-0000-0000-000045C40000}"/>
    <cellStyle name="输入 3 3 21 4" xfId="29006" xr:uid="{00000000-0005-0000-0000-000046C40000}"/>
    <cellStyle name="输入 3 3 21 5" xfId="36930" xr:uid="{00000000-0005-0000-0000-000047C40000}"/>
    <cellStyle name="输入 3 3 21 6" xfId="43886" xr:uid="{00000000-0005-0000-0000-000048C40000}"/>
    <cellStyle name="输入 3 3 21 7" xfId="53260" xr:uid="{00000000-0005-0000-0000-000049C40000}"/>
    <cellStyle name="输入 3 3 22" xfId="5996" xr:uid="{00000000-0005-0000-0000-00004AC40000}"/>
    <cellStyle name="输入 3 3 22 2" xfId="15847" xr:uid="{00000000-0005-0000-0000-00004BC40000}"/>
    <cellStyle name="输入 3 3 22 3" xfId="22869" xr:uid="{00000000-0005-0000-0000-00004CC40000}"/>
    <cellStyle name="输入 3 3 22 4" xfId="29330" xr:uid="{00000000-0005-0000-0000-00004DC40000}"/>
    <cellStyle name="输入 3 3 22 5" xfId="34283" xr:uid="{00000000-0005-0000-0000-00004EC40000}"/>
    <cellStyle name="输入 3 3 22 6" xfId="41385" xr:uid="{00000000-0005-0000-0000-00004FC40000}"/>
    <cellStyle name="输入 3 3 22 7" xfId="52400" xr:uid="{00000000-0005-0000-0000-000050C40000}"/>
    <cellStyle name="输入 3 3 23" xfId="5856" xr:uid="{00000000-0005-0000-0000-000051C40000}"/>
    <cellStyle name="输入 3 3 23 2" xfId="15709" xr:uid="{00000000-0005-0000-0000-000052C40000}"/>
    <cellStyle name="输入 3 3 23 3" xfId="22734" xr:uid="{00000000-0005-0000-0000-000053C40000}"/>
    <cellStyle name="输入 3 3 23 4" xfId="29195" xr:uid="{00000000-0005-0000-0000-000054C40000}"/>
    <cellStyle name="输入 3 3 23 5" xfId="37184" xr:uid="{00000000-0005-0000-0000-000055C40000}"/>
    <cellStyle name="输入 3 3 23 6" xfId="44130" xr:uid="{00000000-0005-0000-0000-000056C40000}"/>
    <cellStyle name="输入 3 3 23 7" xfId="54325" xr:uid="{00000000-0005-0000-0000-000057C40000}"/>
    <cellStyle name="输入 3 3 24" xfId="8508" xr:uid="{00000000-0005-0000-0000-000058C40000}"/>
    <cellStyle name="输入 3 3 24 2" xfId="18292" xr:uid="{00000000-0005-0000-0000-000059C40000}"/>
    <cellStyle name="输入 3 3 24 3" xfId="25228" xr:uid="{00000000-0005-0000-0000-00005AC40000}"/>
    <cellStyle name="输入 3 3 24 4" xfId="31641" xr:uid="{00000000-0005-0000-0000-00005BC40000}"/>
    <cellStyle name="输入 3 3 25" xfId="7716" xr:uid="{00000000-0005-0000-0000-00005CC40000}"/>
    <cellStyle name="输入 3 3 25 2" xfId="17501" xr:uid="{00000000-0005-0000-0000-00005DC40000}"/>
    <cellStyle name="输入 3 3 25 3" xfId="24458" xr:uid="{00000000-0005-0000-0000-00005EC40000}"/>
    <cellStyle name="输入 3 3 25 4" xfId="30884" xr:uid="{00000000-0005-0000-0000-00005FC40000}"/>
    <cellStyle name="输入 3 3 26" xfId="7902" xr:uid="{00000000-0005-0000-0000-000060C40000}"/>
    <cellStyle name="输入 3 3 26 2" xfId="17686" xr:uid="{00000000-0005-0000-0000-000061C40000}"/>
    <cellStyle name="输入 3 3 26 3" xfId="24638" xr:uid="{00000000-0005-0000-0000-000062C40000}"/>
    <cellStyle name="输入 3 3 26 4" xfId="31060" xr:uid="{00000000-0005-0000-0000-000063C40000}"/>
    <cellStyle name="输入 3 3 27" xfId="7755" xr:uid="{00000000-0005-0000-0000-000064C40000}"/>
    <cellStyle name="输入 3 3 27 2" xfId="17540" xr:uid="{00000000-0005-0000-0000-000065C40000}"/>
    <cellStyle name="输入 3 3 27 3" xfId="24497" xr:uid="{00000000-0005-0000-0000-000066C40000}"/>
    <cellStyle name="输入 3 3 27 4" xfId="30923" xr:uid="{00000000-0005-0000-0000-000067C40000}"/>
    <cellStyle name="输入 3 3 28" xfId="8301" xr:uid="{00000000-0005-0000-0000-000068C40000}"/>
    <cellStyle name="输入 3 3 28 2" xfId="18085" xr:uid="{00000000-0005-0000-0000-000069C40000}"/>
    <cellStyle name="输入 3 3 28 3" xfId="25027" xr:uid="{00000000-0005-0000-0000-00006AC40000}"/>
    <cellStyle name="输入 3 3 28 4" xfId="31443" xr:uid="{00000000-0005-0000-0000-00006BC40000}"/>
    <cellStyle name="输入 3 3 29" xfId="7749" xr:uid="{00000000-0005-0000-0000-00006CC40000}"/>
    <cellStyle name="输入 3 3 29 2" xfId="17534" xr:uid="{00000000-0005-0000-0000-00006DC40000}"/>
    <cellStyle name="输入 3 3 29 3" xfId="24491" xr:uid="{00000000-0005-0000-0000-00006EC40000}"/>
    <cellStyle name="输入 3 3 29 4" xfId="30917" xr:uid="{00000000-0005-0000-0000-00006FC40000}"/>
    <cellStyle name="输入 3 3 3" xfId="3853" xr:uid="{00000000-0005-0000-0000-000070C40000}"/>
    <cellStyle name="输入 3 3 3 2" xfId="13755" xr:uid="{00000000-0005-0000-0000-000071C40000}"/>
    <cellStyle name="输入 3 3 3 2 2" xfId="38069" xr:uid="{00000000-0005-0000-0000-000072C40000}"/>
    <cellStyle name="输入 3 3 3 2 3" xfId="44996" xr:uid="{00000000-0005-0000-0000-000073C40000}"/>
    <cellStyle name="输入 3 3 3 2 4" xfId="49926" xr:uid="{00000000-0005-0000-0000-000074C40000}"/>
    <cellStyle name="输入 3 3 3 3" xfId="20883" xr:uid="{00000000-0005-0000-0000-000075C40000}"/>
    <cellStyle name="输入 3 3 3 4" xfId="27379" xr:uid="{00000000-0005-0000-0000-000076C40000}"/>
    <cellStyle name="输入 3 3 3 5" xfId="34404" xr:uid="{00000000-0005-0000-0000-000077C40000}"/>
    <cellStyle name="输入 3 3 3 6" xfId="41450" xr:uid="{00000000-0005-0000-0000-000078C40000}"/>
    <cellStyle name="输入 3 3 3 7" xfId="52039" xr:uid="{00000000-0005-0000-0000-000079C40000}"/>
    <cellStyle name="输入 3 3 30" xfId="8346" xr:uid="{00000000-0005-0000-0000-00007AC40000}"/>
    <cellStyle name="输入 3 3 30 2" xfId="18130" xr:uid="{00000000-0005-0000-0000-00007BC40000}"/>
    <cellStyle name="输入 3 3 30 3" xfId="25070" xr:uid="{00000000-0005-0000-0000-00007CC40000}"/>
    <cellStyle name="输入 3 3 30 4" xfId="31486" xr:uid="{00000000-0005-0000-0000-00007DC40000}"/>
    <cellStyle name="输入 3 3 31" xfId="11730" xr:uid="{00000000-0005-0000-0000-00007EC40000}"/>
    <cellStyle name="输入 3 3 31 2" xfId="19189" xr:uid="{00000000-0005-0000-0000-00007FC40000}"/>
    <cellStyle name="输入 3 3 31 3" xfId="25821" xr:uid="{00000000-0005-0000-0000-000080C40000}"/>
    <cellStyle name="输入 3 3 32" xfId="9463" xr:uid="{00000000-0005-0000-0000-000081C40000}"/>
    <cellStyle name="输入 3 3 33" xfId="11160" xr:uid="{00000000-0005-0000-0000-000082C40000}"/>
    <cellStyle name="输入 3 3 34" xfId="49997" xr:uid="{00000000-0005-0000-0000-000083C40000}"/>
    <cellStyle name="输入 3 3 4" xfId="4064" xr:uid="{00000000-0005-0000-0000-000084C40000}"/>
    <cellStyle name="输入 3 3 4 2" xfId="13951" xr:uid="{00000000-0005-0000-0000-000085C40000}"/>
    <cellStyle name="输入 3 3 4 2 2" xfId="38201" xr:uid="{00000000-0005-0000-0000-000086C40000}"/>
    <cellStyle name="输入 3 3 4 2 3" xfId="45122" xr:uid="{00000000-0005-0000-0000-000087C40000}"/>
    <cellStyle name="输入 3 3 4 2 4" xfId="49819" xr:uid="{00000000-0005-0000-0000-000088C40000}"/>
    <cellStyle name="输入 3 3 4 3" xfId="21047" xr:uid="{00000000-0005-0000-0000-000089C40000}"/>
    <cellStyle name="输入 3 3 4 4" xfId="27539" xr:uid="{00000000-0005-0000-0000-00008AC40000}"/>
    <cellStyle name="输入 3 3 4 5" xfId="34535" xr:uid="{00000000-0005-0000-0000-00008BC40000}"/>
    <cellStyle name="输入 3 3 4 6" xfId="41576" xr:uid="{00000000-0005-0000-0000-00008CC40000}"/>
    <cellStyle name="输入 3 3 4 7" xfId="50890" xr:uid="{00000000-0005-0000-0000-00008DC40000}"/>
    <cellStyle name="输入 3 3 5" xfId="4172" xr:uid="{00000000-0005-0000-0000-00008EC40000}"/>
    <cellStyle name="输入 3 3 5 2" xfId="14035" xr:uid="{00000000-0005-0000-0000-00008FC40000}"/>
    <cellStyle name="输入 3 3 5 2 2" xfId="37533" xr:uid="{00000000-0005-0000-0000-000090C40000}"/>
    <cellStyle name="输入 3 3 5 2 3" xfId="44477" xr:uid="{00000000-0005-0000-0000-000091C40000}"/>
    <cellStyle name="输入 3 3 5 2 4" xfId="47811" xr:uid="{00000000-0005-0000-0000-000092C40000}"/>
    <cellStyle name="输入 3 3 5 3" xfId="21102" xr:uid="{00000000-0005-0000-0000-000093C40000}"/>
    <cellStyle name="输入 3 3 5 4" xfId="27579" xr:uid="{00000000-0005-0000-0000-000094C40000}"/>
    <cellStyle name="输入 3 3 5 5" xfId="33792" xr:uid="{00000000-0005-0000-0000-000095C40000}"/>
    <cellStyle name="输入 3 3 5 6" xfId="40926" xr:uid="{00000000-0005-0000-0000-000096C40000}"/>
    <cellStyle name="输入 3 3 5 7" xfId="52545" xr:uid="{00000000-0005-0000-0000-000097C40000}"/>
    <cellStyle name="输入 3 3 6" xfId="5044" xr:uid="{00000000-0005-0000-0000-000098C40000}"/>
    <cellStyle name="输入 3 3 6 2" xfId="14901" xr:uid="{00000000-0005-0000-0000-000099C40000}"/>
    <cellStyle name="输入 3 3 6 2 2" xfId="37898" xr:uid="{00000000-0005-0000-0000-00009AC40000}"/>
    <cellStyle name="输入 3 3 6 2 3" xfId="44838" xr:uid="{00000000-0005-0000-0000-00009BC40000}"/>
    <cellStyle name="输入 3 3 6 2 4" xfId="49179" xr:uid="{00000000-0005-0000-0000-00009CC40000}"/>
    <cellStyle name="输入 3 3 6 3" xfId="21946" xr:uid="{00000000-0005-0000-0000-00009DC40000}"/>
    <cellStyle name="输入 3 3 6 4" xfId="28409" xr:uid="{00000000-0005-0000-0000-00009EC40000}"/>
    <cellStyle name="输入 3 3 6 5" xfId="34155" xr:uid="{00000000-0005-0000-0000-00009FC40000}"/>
    <cellStyle name="输入 3 3 6 6" xfId="41287" xr:uid="{00000000-0005-0000-0000-0000A0C40000}"/>
    <cellStyle name="输入 3 3 6 7" xfId="50851" xr:uid="{00000000-0005-0000-0000-0000A1C40000}"/>
    <cellStyle name="输入 3 3 7" xfId="5174" xr:uid="{00000000-0005-0000-0000-0000A2C40000}"/>
    <cellStyle name="输入 3 3 7 2" xfId="15031" xr:uid="{00000000-0005-0000-0000-0000A3C40000}"/>
    <cellStyle name="输入 3 3 7 2 2" xfId="38261" xr:uid="{00000000-0005-0000-0000-0000A4C40000}"/>
    <cellStyle name="输入 3 3 7 2 3" xfId="45179" xr:uid="{00000000-0005-0000-0000-0000A5C40000}"/>
    <cellStyle name="输入 3 3 7 2 4" xfId="48053" xr:uid="{00000000-0005-0000-0000-0000A6C40000}"/>
    <cellStyle name="输入 3 3 7 3" xfId="22073" xr:uid="{00000000-0005-0000-0000-0000A7C40000}"/>
    <cellStyle name="输入 3 3 7 4" xfId="28536" xr:uid="{00000000-0005-0000-0000-0000A8C40000}"/>
    <cellStyle name="输入 3 3 7 5" xfId="34595" xr:uid="{00000000-0005-0000-0000-0000A9C40000}"/>
    <cellStyle name="输入 3 3 7 6" xfId="41633" xr:uid="{00000000-0005-0000-0000-0000AAC40000}"/>
    <cellStyle name="输入 3 3 7 7" xfId="52799" xr:uid="{00000000-0005-0000-0000-0000ABC40000}"/>
    <cellStyle name="输入 3 3 8" xfId="4319" xr:uid="{00000000-0005-0000-0000-0000ACC40000}"/>
    <cellStyle name="输入 3 3 8 2" xfId="14182" xr:uid="{00000000-0005-0000-0000-0000ADC40000}"/>
    <cellStyle name="输入 3 3 8 2 2" xfId="37614" xr:uid="{00000000-0005-0000-0000-0000AEC40000}"/>
    <cellStyle name="输入 3 3 8 2 3" xfId="44558" xr:uid="{00000000-0005-0000-0000-0000AFC40000}"/>
    <cellStyle name="输入 3 3 8 2 4" xfId="50525" xr:uid="{00000000-0005-0000-0000-0000B0C40000}"/>
    <cellStyle name="输入 3 3 8 3" xfId="21244" xr:uid="{00000000-0005-0000-0000-0000B1C40000}"/>
    <cellStyle name="输入 3 3 8 4" xfId="27718" xr:uid="{00000000-0005-0000-0000-0000B2C40000}"/>
    <cellStyle name="输入 3 3 8 5" xfId="33873" xr:uid="{00000000-0005-0000-0000-0000B3C40000}"/>
    <cellStyle name="输入 3 3 8 6" xfId="41007" xr:uid="{00000000-0005-0000-0000-0000B4C40000}"/>
    <cellStyle name="输入 3 3 8 7" xfId="54483" xr:uid="{00000000-0005-0000-0000-0000B5C40000}"/>
    <cellStyle name="输入 3 3 9" xfId="4693" xr:uid="{00000000-0005-0000-0000-0000B6C40000}"/>
    <cellStyle name="输入 3 3 9 2" xfId="14555" xr:uid="{00000000-0005-0000-0000-0000B7C40000}"/>
    <cellStyle name="输入 3 3 9 2 2" xfId="38409" xr:uid="{00000000-0005-0000-0000-0000B8C40000}"/>
    <cellStyle name="输入 3 3 9 2 3" xfId="45327" xr:uid="{00000000-0005-0000-0000-0000B9C40000}"/>
    <cellStyle name="输入 3 3 9 2 4" xfId="48286" xr:uid="{00000000-0005-0000-0000-0000BAC40000}"/>
    <cellStyle name="输入 3 3 9 3" xfId="21607" xr:uid="{00000000-0005-0000-0000-0000BBC40000}"/>
    <cellStyle name="输入 3 3 9 4" xfId="28077" xr:uid="{00000000-0005-0000-0000-0000BCC40000}"/>
    <cellStyle name="输入 3 3 9 5" xfId="34743" xr:uid="{00000000-0005-0000-0000-0000BDC40000}"/>
    <cellStyle name="输入 3 3 9 6" xfId="41781" xr:uid="{00000000-0005-0000-0000-0000BEC40000}"/>
    <cellStyle name="输入 3 3 9 7" xfId="51542" xr:uid="{00000000-0005-0000-0000-0000BFC40000}"/>
    <cellStyle name="输入 3 30" xfId="7075" xr:uid="{00000000-0005-0000-0000-0000C0C40000}"/>
    <cellStyle name="输入 3 30 2" xfId="16865" xr:uid="{00000000-0005-0000-0000-0000C1C40000}"/>
    <cellStyle name="输入 3 30 3" xfId="23830" xr:uid="{00000000-0005-0000-0000-0000C2C40000}"/>
    <cellStyle name="输入 3 30 4" xfId="30266" xr:uid="{00000000-0005-0000-0000-0000C3C40000}"/>
    <cellStyle name="输入 3 31" xfId="7083" xr:uid="{00000000-0005-0000-0000-0000C4C40000}"/>
    <cellStyle name="输入 3 31 2" xfId="16873" xr:uid="{00000000-0005-0000-0000-0000C5C40000}"/>
    <cellStyle name="输入 3 31 3" xfId="23838" xr:uid="{00000000-0005-0000-0000-0000C6C40000}"/>
    <cellStyle name="输入 3 31 4" xfId="30274" xr:uid="{00000000-0005-0000-0000-0000C7C40000}"/>
    <cellStyle name="输入 3 32" xfId="5818" xr:uid="{00000000-0005-0000-0000-0000C8C40000}"/>
    <cellStyle name="输入 3 32 2" xfId="15671" xr:uid="{00000000-0005-0000-0000-0000C9C40000}"/>
    <cellStyle name="输入 3 32 3" xfId="22697" xr:uid="{00000000-0005-0000-0000-0000CAC40000}"/>
    <cellStyle name="输入 3 32 4" xfId="29158" xr:uid="{00000000-0005-0000-0000-0000CBC40000}"/>
    <cellStyle name="输入 3 33" xfId="5571" xr:uid="{00000000-0005-0000-0000-0000CCC40000}"/>
    <cellStyle name="输入 3 33 2" xfId="15427" xr:uid="{00000000-0005-0000-0000-0000CDC40000}"/>
    <cellStyle name="输入 3 33 3" xfId="22462" xr:uid="{00000000-0005-0000-0000-0000CEC40000}"/>
    <cellStyle name="输入 3 33 4" xfId="28924" xr:uid="{00000000-0005-0000-0000-0000CFC40000}"/>
    <cellStyle name="输入 3 34" xfId="7883" xr:uid="{00000000-0005-0000-0000-0000D0C40000}"/>
    <cellStyle name="输入 3 34 2" xfId="17667" xr:uid="{00000000-0005-0000-0000-0000D1C40000}"/>
    <cellStyle name="输入 3 34 3" xfId="24619" xr:uid="{00000000-0005-0000-0000-0000D2C40000}"/>
    <cellStyle name="输入 3 34 4" xfId="31042" xr:uid="{00000000-0005-0000-0000-0000D3C40000}"/>
    <cellStyle name="输入 3 35" xfId="7862" xr:uid="{00000000-0005-0000-0000-0000D4C40000}"/>
    <cellStyle name="输入 3 35 2" xfId="17646" xr:uid="{00000000-0005-0000-0000-0000D5C40000}"/>
    <cellStyle name="输入 3 35 3" xfId="24600" xr:uid="{00000000-0005-0000-0000-0000D6C40000}"/>
    <cellStyle name="输入 3 35 4" xfId="31023" xr:uid="{00000000-0005-0000-0000-0000D7C40000}"/>
    <cellStyle name="输入 3 36" xfId="8401" xr:uid="{00000000-0005-0000-0000-0000D8C40000}"/>
    <cellStyle name="输入 3 36 2" xfId="18185" xr:uid="{00000000-0005-0000-0000-0000D9C40000}"/>
    <cellStyle name="输入 3 36 3" xfId="25122" xr:uid="{00000000-0005-0000-0000-0000DAC40000}"/>
    <cellStyle name="输入 3 36 4" xfId="31536" xr:uid="{00000000-0005-0000-0000-0000DBC40000}"/>
    <cellStyle name="输入 3 37" xfId="8413" xr:uid="{00000000-0005-0000-0000-0000DCC40000}"/>
    <cellStyle name="输入 3 37 2" xfId="18197" xr:uid="{00000000-0005-0000-0000-0000DDC40000}"/>
    <cellStyle name="输入 3 37 3" xfId="25134" xr:uid="{00000000-0005-0000-0000-0000DEC40000}"/>
    <cellStyle name="输入 3 37 4" xfId="31547" xr:uid="{00000000-0005-0000-0000-0000DFC40000}"/>
    <cellStyle name="输入 3 38" xfId="8639" xr:uid="{00000000-0005-0000-0000-0000E0C40000}"/>
    <cellStyle name="输入 3 38 2" xfId="18423" xr:uid="{00000000-0005-0000-0000-0000E1C40000}"/>
    <cellStyle name="输入 3 38 3" xfId="25358" xr:uid="{00000000-0005-0000-0000-0000E2C40000}"/>
    <cellStyle name="输入 3 38 4" xfId="31771" xr:uid="{00000000-0005-0000-0000-0000E3C40000}"/>
    <cellStyle name="输入 3 39" xfId="8397" xr:uid="{00000000-0005-0000-0000-0000E4C40000}"/>
    <cellStyle name="输入 3 39 2" xfId="18181" xr:uid="{00000000-0005-0000-0000-0000E5C40000}"/>
    <cellStyle name="输入 3 39 3" xfId="25118" xr:uid="{00000000-0005-0000-0000-0000E6C40000}"/>
    <cellStyle name="输入 3 39 4" xfId="31532" xr:uid="{00000000-0005-0000-0000-0000E7C40000}"/>
    <cellStyle name="输入 3 4" xfId="971" xr:uid="{00000000-0005-0000-0000-0000E8C40000}"/>
    <cellStyle name="输入 3 4 10" xfId="5465" xr:uid="{00000000-0005-0000-0000-0000E9C40000}"/>
    <cellStyle name="输入 3 4 10 2" xfId="15322" xr:uid="{00000000-0005-0000-0000-0000EAC40000}"/>
    <cellStyle name="输入 3 4 10 2 2" xfId="38606" xr:uid="{00000000-0005-0000-0000-0000EBC40000}"/>
    <cellStyle name="输入 3 4 10 2 3" xfId="45524" xr:uid="{00000000-0005-0000-0000-0000ECC40000}"/>
    <cellStyle name="输入 3 4 10 2 4" xfId="49387" xr:uid="{00000000-0005-0000-0000-0000EDC40000}"/>
    <cellStyle name="输入 3 4 10 3" xfId="22362" xr:uid="{00000000-0005-0000-0000-0000EEC40000}"/>
    <cellStyle name="输入 3 4 10 4" xfId="28824" xr:uid="{00000000-0005-0000-0000-0000EFC40000}"/>
    <cellStyle name="输入 3 4 10 5" xfId="34940" xr:uid="{00000000-0005-0000-0000-0000F0C40000}"/>
    <cellStyle name="输入 3 4 10 6" xfId="41978" xr:uid="{00000000-0005-0000-0000-0000F1C40000}"/>
    <cellStyle name="输入 3 4 10 7" xfId="53602" xr:uid="{00000000-0005-0000-0000-0000F2C40000}"/>
    <cellStyle name="输入 3 4 11" xfId="6721" xr:uid="{00000000-0005-0000-0000-0000F3C40000}"/>
    <cellStyle name="输入 3 4 11 2" xfId="16564" xr:uid="{00000000-0005-0000-0000-0000F4C40000}"/>
    <cellStyle name="输入 3 4 11 2 2" xfId="39091" xr:uid="{00000000-0005-0000-0000-0000F5C40000}"/>
    <cellStyle name="输入 3 4 11 2 3" xfId="46009" xr:uid="{00000000-0005-0000-0000-0000F6C40000}"/>
    <cellStyle name="输入 3 4 11 2 4" xfId="49560" xr:uid="{00000000-0005-0000-0000-0000F7C40000}"/>
    <cellStyle name="输入 3 4 11 3" xfId="23567" xr:uid="{00000000-0005-0000-0000-0000F8C40000}"/>
    <cellStyle name="输入 3 4 11 4" xfId="30015" xr:uid="{00000000-0005-0000-0000-0000F9C40000}"/>
    <cellStyle name="输入 3 4 11 5" xfId="35428" xr:uid="{00000000-0005-0000-0000-0000FAC40000}"/>
    <cellStyle name="输入 3 4 11 6" xfId="42463" xr:uid="{00000000-0005-0000-0000-0000FBC40000}"/>
    <cellStyle name="输入 3 4 11 7" xfId="51979" xr:uid="{00000000-0005-0000-0000-0000FCC40000}"/>
    <cellStyle name="输入 3 4 12" xfId="6981" xr:uid="{00000000-0005-0000-0000-0000FDC40000}"/>
    <cellStyle name="输入 3 4 12 2" xfId="16771" xr:uid="{00000000-0005-0000-0000-0000FEC40000}"/>
    <cellStyle name="输入 3 4 12 2 2" xfId="38975" xr:uid="{00000000-0005-0000-0000-0000FFC40000}"/>
    <cellStyle name="输入 3 4 12 2 3" xfId="45893" xr:uid="{00000000-0005-0000-0000-000000C50000}"/>
    <cellStyle name="输入 3 4 12 2 4" xfId="48634" xr:uid="{00000000-0005-0000-0000-000001C50000}"/>
    <cellStyle name="输入 3 4 12 3" xfId="23739" xr:uid="{00000000-0005-0000-0000-000002C50000}"/>
    <cellStyle name="输入 3 4 12 4" xfId="30175" xr:uid="{00000000-0005-0000-0000-000003C50000}"/>
    <cellStyle name="输入 3 4 12 5" xfId="35312" xr:uid="{00000000-0005-0000-0000-000004C50000}"/>
    <cellStyle name="输入 3 4 12 6" xfId="42347" xr:uid="{00000000-0005-0000-0000-000005C50000}"/>
    <cellStyle name="输入 3 4 12 7" xfId="54175" xr:uid="{00000000-0005-0000-0000-000006C50000}"/>
    <cellStyle name="输入 3 4 13" xfId="6237" xr:uid="{00000000-0005-0000-0000-000007C50000}"/>
    <cellStyle name="输入 3 4 13 2" xfId="16085" xr:uid="{00000000-0005-0000-0000-000008C50000}"/>
    <cellStyle name="输入 3 4 13 2 2" xfId="39971" xr:uid="{00000000-0005-0000-0000-000009C50000}"/>
    <cellStyle name="输入 3 4 13 2 3" xfId="46889" xr:uid="{00000000-0005-0000-0000-00000AC50000}"/>
    <cellStyle name="输入 3 4 13 2 4" xfId="48786" xr:uid="{00000000-0005-0000-0000-00000BC50000}"/>
    <cellStyle name="输入 3 4 13 3" xfId="23094" xr:uid="{00000000-0005-0000-0000-00000CC50000}"/>
    <cellStyle name="输入 3 4 13 4" xfId="29550" xr:uid="{00000000-0005-0000-0000-00000DC50000}"/>
    <cellStyle name="输入 3 4 13 5" xfId="36360" xr:uid="{00000000-0005-0000-0000-00000EC50000}"/>
    <cellStyle name="输入 3 4 13 6" xfId="43343" xr:uid="{00000000-0005-0000-0000-00000FC50000}"/>
    <cellStyle name="输入 3 4 13 7" xfId="53764" xr:uid="{00000000-0005-0000-0000-000010C50000}"/>
    <cellStyle name="输入 3 4 14" xfId="6306" xr:uid="{00000000-0005-0000-0000-000011C50000}"/>
    <cellStyle name="输入 3 4 14 2" xfId="16151" xr:uid="{00000000-0005-0000-0000-000012C50000}"/>
    <cellStyle name="输入 3 4 14 2 2" xfId="40087" xr:uid="{00000000-0005-0000-0000-000013C50000}"/>
    <cellStyle name="输入 3 4 14 2 3" xfId="47005" xr:uid="{00000000-0005-0000-0000-000014C50000}"/>
    <cellStyle name="输入 3 4 14 2 4" xfId="48981" xr:uid="{00000000-0005-0000-0000-000015C50000}"/>
    <cellStyle name="输入 3 4 14 3" xfId="23160" xr:uid="{00000000-0005-0000-0000-000016C50000}"/>
    <cellStyle name="输入 3 4 14 4" xfId="29614" xr:uid="{00000000-0005-0000-0000-000017C50000}"/>
    <cellStyle name="输入 3 4 14 5" xfId="36502" xr:uid="{00000000-0005-0000-0000-000018C50000}"/>
    <cellStyle name="输入 3 4 14 6" xfId="43459" xr:uid="{00000000-0005-0000-0000-000019C50000}"/>
    <cellStyle name="输入 3 4 14 7" xfId="50392" xr:uid="{00000000-0005-0000-0000-00001AC50000}"/>
    <cellStyle name="输入 3 4 15" xfId="6409" xr:uid="{00000000-0005-0000-0000-00001BC50000}"/>
    <cellStyle name="输入 3 4 15 2" xfId="16254" xr:uid="{00000000-0005-0000-0000-00001CC50000}"/>
    <cellStyle name="输入 3 4 15 2 2" xfId="40002" xr:uid="{00000000-0005-0000-0000-00001DC50000}"/>
    <cellStyle name="输入 3 4 15 2 3" xfId="46920" xr:uid="{00000000-0005-0000-0000-00001EC50000}"/>
    <cellStyle name="输入 3 4 15 2 4" xfId="49807" xr:uid="{00000000-0005-0000-0000-00001FC50000}"/>
    <cellStyle name="输入 3 4 15 3" xfId="23261" xr:uid="{00000000-0005-0000-0000-000020C50000}"/>
    <cellStyle name="输入 3 4 15 4" xfId="29713" xr:uid="{00000000-0005-0000-0000-000021C50000}"/>
    <cellStyle name="输入 3 4 15 5" xfId="36392" xr:uid="{00000000-0005-0000-0000-000022C50000}"/>
    <cellStyle name="输入 3 4 15 6" xfId="43374" xr:uid="{00000000-0005-0000-0000-000023C50000}"/>
    <cellStyle name="输入 3 4 15 7" xfId="50904" xr:uid="{00000000-0005-0000-0000-000024C50000}"/>
    <cellStyle name="输入 3 4 16" xfId="7369" xr:uid="{00000000-0005-0000-0000-000025C50000}"/>
    <cellStyle name="输入 3 4 16 2" xfId="17155" xr:uid="{00000000-0005-0000-0000-000026C50000}"/>
    <cellStyle name="输入 3 4 16 2 2" xfId="39525" xr:uid="{00000000-0005-0000-0000-000027C50000}"/>
    <cellStyle name="输入 3 4 16 2 3" xfId="46443" xr:uid="{00000000-0005-0000-0000-000028C50000}"/>
    <cellStyle name="输入 3 4 16 2 4" xfId="49159" xr:uid="{00000000-0005-0000-0000-000029C50000}"/>
    <cellStyle name="输入 3 4 16 3" xfId="24117" xr:uid="{00000000-0005-0000-0000-00002AC50000}"/>
    <cellStyle name="输入 3 4 16 4" xfId="30545" xr:uid="{00000000-0005-0000-0000-00002BC50000}"/>
    <cellStyle name="输入 3 4 16 5" xfId="35896" xr:uid="{00000000-0005-0000-0000-00002CC50000}"/>
    <cellStyle name="输入 3 4 16 6" xfId="42897" xr:uid="{00000000-0005-0000-0000-00002DC50000}"/>
    <cellStyle name="输入 3 4 16 7" xfId="50626" xr:uid="{00000000-0005-0000-0000-00002EC50000}"/>
    <cellStyle name="输入 3 4 17" xfId="6661" xr:uid="{00000000-0005-0000-0000-00002FC50000}"/>
    <cellStyle name="输入 3 4 17 2" xfId="16504" xr:uid="{00000000-0005-0000-0000-000030C50000}"/>
    <cellStyle name="输入 3 4 17 2 2" xfId="39818" xr:uid="{00000000-0005-0000-0000-000031C50000}"/>
    <cellStyle name="输入 3 4 17 2 3" xfId="46736" xr:uid="{00000000-0005-0000-0000-000032C50000}"/>
    <cellStyle name="输入 3 4 17 2 4" xfId="48190" xr:uid="{00000000-0005-0000-0000-000033C50000}"/>
    <cellStyle name="输入 3 4 17 3" xfId="23508" xr:uid="{00000000-0005-0000-0000-000034C50000}"/>
    <cellStyle name="输入 3 4 17 4" xfId="29957" xr:uid="{00000000-0005-0000-0000-000035C50000}"/>
    <cellStyle name="输入 3 4 17 5" xfId="36202" xr:uid="{00000000-0005-0000-0000-000036C50000}"/>
    <cellStyle name="输入 3 4 17 6" xfId="43190" xr:uid="{00000000-0005-0000-0000-000037C50000}"/>
    <cellStyle name="输入 3 4 17 7" xfId="51177" xr:uid="{00000000-0005-0000-0000-000038C50000}"/>
    <cellStyle name="输入 3 4 18" xfId="7462" xr:uid="{00000000-0005-0000-0000-000039C50000}"/>
    <cellStyle name="输入 3 4 18 2" xfId="17248" xr:uid="{00000000-0005-0000-0000-00003AC50000}"/>
    <cellStyle name="输入 3 4 18 2 2" xfId="40013" xr:uid="{00000000-0005-0000-0000-00003BC50000}"/>
    <cellStyle name="输入 3 4 18 2 3" xfId="46931" xr:uid="{00000000-0005-0000-0000-00003CC50000}"/>
    <cellStyle name="输入 3 4 18 2 4" xfId="50191" xr:uid="{00000000-0005-0000-0000-00003DC50000}"/>
    <cellStyle name="输入 3 4 18 3" xfId="24210" xr:uid="{00000000-0005-0000-0000-00003EC50000}"/>
    <cellStyle name="输入 3 4 18 4" xfId="30638" xr:uid="{00000000-0005-0000-0000-00003FC50000}"/>
    <cellStyle name="输入 3 4 18 5" xfId="36404" xr:uid="{00000000-0005-0000-0000-000040C50000}"/>
    <cellStyle name="输入 3 4 18 6" xfId="43385" xr:uid="{00000000-0005-0000-0000-000041C50000}"/>
    <cellStyle name="输入 3 4 18 7" xfId="50508" xr:uid="{00000000-0005-0000-0000-000042C50000}"/>
    <cellStyle name="输入 3 4 19" xfId="5984" xr:uid="{00000000-0005-0000-0000-000043C50000}"/>
    <cellStyle name="输入 3 4 19 2" xfId="15835" xr:uid="{00000000-0005-0000-0000-000044C50000}"/>
    <cellStyle name="输入 3 4 19 2 2" xfId="39738" xr:uid="{00000000-0005-0000-0000-000045C50000}"/>
    <cellStyle name="输入 3 4 19 2 3" xfId="46656" xr:uid="{00000000-0005-0000-0000-000046C50000}"/>
    <cellStyle name="输入 3 4 19 2 4" xfId="48187" xr:uid="{00000000-0005-0000-0000-000047C50000}"/>
    <cellStyle name="输入 3 4 19 3" xfId="22857" xr:uid="{00000000-0005-0000-0000-000048C50000}"/>
    <cellStyle name="输入 3 4 19 4" xfId="29318" xr:uid="{00000000-0005-0000-0000-000049C50000}"/>
    <cellStyle name="输入 3 4 19 5" xfId="36115" xr:uid="{00000000-0005-0000-0000-00004AC50000}"/>
    <cellStyle name="输入 3 4 19 6" xfId="43110" xr:uid="{00000000-0005-0000-0000-00004BC50000}"/>
    <cellStyle name="输入 3 4 19 7" xfId="53130" xr:uid="{00000000-0005-0000-0000-00004CC50000}"/>
    <cellStyle name="输入 3 4 2" xfId="2564" xr:uid="{00000000-0005-0000-0000-00004DC50000}"/>
    <cellStyle name="输入 3 4 2 2" xfId="12799" xr:uid="{00000000-0005-0000-0000-00004EC50000}"/>
    <cellStyle name="输入 3 4 2 2 2" xfId="20205" xr:uid="{00000000-0005-0000-0000-00004FC50000}"/>
    <cellStyle name="输入 3 4 2 2 3" xfId="26816" xr:uid="{00000000-0005-0000-0000-000050C50000}"/>
    <cellStyle name="输入 3 4 2 2 4" xfId="37833" xr:uid="{00000000-0005-0000-0000-000051C50000}"/>
    <cellStyle name="输入 3 4 2 2 5" xfId="44774" xr:uid="{00000000-0005-0000-0000-000052C50000}"/>
    <cellStyle name="输入 3 4 2 2 6" xfId="49285" xr:uid="{00000000-0005-0000-0000-000053C50000}"/>
    <cellStyle name="输入 3 4 2 3" xfId="10677" xr:uid="{00000000-0005-0000-0000-000054C50000}"/>
    <cellStyle name="输入 3 4 2 4" xfId="17439" xr:uid="{00000000-0005-0000-0000-000055C50000}"/>
    <cellStyle name="输入 3 4 2 5" xfId="13114" xr:uid="{00000000-0005-0000-0000-000056C50000}"/>
    <cellStyle name="输入 3 4 2 6" xfId="34091" xr:uid="{00000000-0005-0000-0000-000057C50000}"/>
    <cellStyle name="输入 3 4 2 7" xfId="41223" xr:uid="{00000000-0005-0000-0000-000058C50000}"/>
    <cellStyle name="输入 3 4 2 8" xfId="52484" xr:uid="{00000000-0005-0000-0000-000059C50000}"/>
    <cellStyle name="输入 3 4 20" xfId="5595" xr:uid="{00000000-0005-0000-0000-00005AC50000}"/>
    <cellStyle name="输入 3 4 20 2" xfId="15450" xr:uid="{00000000-0005-0000-0000-00005BC50000}"/>
    <cellStyle name="输入 3 4 20 2 2" xfId="39500" xr:uid="{00000000-0005-0000-0000-00005CC50000}"/>
    <cellStyle name="输入 3 4 20 2 3" xfId="46418" xr:uid="{00000000-0005-0000-0000-00005DC50000}"/>
    <cellStyle name="输入 3 4 20 2 4" xfId="49379" xr:uid="{00000000-0005-0000-0000-00005EC50000}"/>
    <cellStyle name="输入 3 4 20 3" xfId="22483" xr:uid="{00000000-0005-0000-0000-00005FC50000}"/>
    <cellStyle name="输入 3 4 20 4" xfId="28944" xr:uid="{00000000-0005-0000-0000-000060C50000}"/>
    <cellStyle name="输入 3 4 20 5" xfId="35869" xr:uid="{00000000-0005-0000-0000-000061C50000}"/>
    <cellStyle name="输入 3 4 20 6" xfId="42872" xr:uid="{00000000-0005-0000-0000-000062C50000}"/>
    <cellStyle name="输入 3 4 20 7" xfId="54194" xr:uid="{00000000-0005-0000-0000-000063C50000}"/>
    <cellStyle name="输入 3 4 21" xfId="6563" xr:uid="{00000000-0005-0000-0000-000064C50000}"/>
    <cellStyle name="输入 3 4 21 2" xfId="16406" xr:uid="{00000000-0005-0000-0000-000065C50000}"/>
    <cellStyle name="输入 3 4 21 2 2" xfId="40542" xr:uid="{00000000-0005-0000-0000-000066C50000}"/>
    <cellStyle name="输入 3 4 21 2 3" xfId="47460" xr:uid="{00000000-0005-0000-0000-000067C50000}"/>
    <cellStyle name="输入 3 4 21 2 4" xfId="47533" xr:uid="{00000000-0005-0000-0000-000068C50000}"/>
    <cellStyle name="输入 3 4 21 3" xfId="23411" xr:uid="{00000000-0005-0000-0000-000069C50000}"/>
    <cellStyle name="输入 3 4 21 4" xfId="29861" xr:uid="{00000000-0005-0000-0000-00006AC50000}"/>
    <cellStyle name="输入 3 4 21 5" xfId="36958" xr:uid="{00000000-0005-0000-0000-00006BC50000}"/>
    <cellStyle name="输入 3 4 21 6" xfId="43914" xr:uid="{00000000-0005-0000-0000-00006CC50000}"/>
    <cellStyle name="输入 3 4 21 7" xfId="51776" xr:uid="{00000000-0005-0000-0000-00006DC50000}"/>
    <cellStyle name="输入 3 4 22" xfId="7629" xr:uid="{00000000-0005-0000-0000-00006EC50000}"/>
    <cellStyle name="输入 3 4 22 2" xfId="17414" xr:uid="{00000000-0005-0000-0000-00006FC50000}"/>
    <cellStyle name="输入 3 4 22 3" xfId="24374" xr:uid="{00000000-0005-0000-0000-000070C50000}"/>
    <cellStyle name="输入 3 4 22 4" xfId="30802" xr:uid="{00000000-0005-0000-0000-000071C50000}"/>
    <cellStyle name="输入 3 4 22 5" xfId="37212" xr:uid="{00000000-0005-0000-0000-000072C50000}"/>
    <cellStyle name="输入 3 4 22 6" xfId="44158" xr:uid="{00000000-0005-0000-0000-000073C50000}"/>
    <cellStyle name="输入 3 4 22 7" xfId="53366" xr:uid="{00000000-0005-0000-0000-000074C50000}"/>
    <cellStyle name="输入 3 4 23" xfId="8551" xr:uid="{00000000-0005-0000-0000-000075C50000}"/>
    <cellStyle name="输入 3 4 23 2" xfId="18335" xr:uid="{00000000-0005-0000-0000-000076C50000}"/>
    <cellStyle name="输入 3 4 23 3" xfId="25271" xr:uid="{00000000-0005-0000-0000-000077C50000}"/>
    <cellStyle name="输入 3 4 23 4" xfId="31684" xr:uid="{00000000-0005-0000-0000-000078C50000}"/>
    <cellStyle name="输入 3 4 24" xfId="7677" xr:uid="{00000000-0005-0000-0000-000079C50000}"/>
    <cellStyle name="输入 3 4 24 2" xfId="17462" xr:uid="{00000000-0005-0000-0000-00007AC50000}"/>
    <cellStyle name="输入 3 4 24 3" xfId="24419" xr:uid="{00000000-0005-0000-0000-00007BC50000}"/>
    <cellStyle name="输入 3 4 24 4" xfId="30845" xr:uid="{00000000-0005-0000-0000-00007CC50000}"/>
    <cellStyle name="输入 3 4 25" xfId="8340" xr:uid="{00000000-0005-0000-0000-00007DC50000}"/>
    <cellStyle name="输入 3 4 25 2" xfId="18124" xr:uid="{00000000-0005-0000-0000-00007EC50000}"/>
    <cellStyle name="输入 3 4 25 3" xfId="25064" xr:uid="{00000000-0005-0000-0000-00007FC50000}"/>
    <cellStyle name="输入 3 4 25 4" xfId="31480" xr:uid="{00000000-0005-0000-0000-000080C50000}"/>
    <cellStyle name="输入 3 4 26" xfId="8003" xr:uid="{00000000-0005-0000-0000-000081C50000}"/>
    <cellStyle name="输入 3 4 26 2" xfId="17787" xr:uid="{00000000-0005-0000-0000-000082C50000}"/>
    <cellStyle name="输入 3 4 26 3" xfId="24736" xr:uid="{00000000-0005-0000-0000-000083C50000}"/>
    <cellStyle name="输入 3 4 26 4" xfId="31157" xr:uid="{00000000-0005-0000-0000-000084C50000}"/>
    <cellStyle name="输入 3 4 27" xfId="8026" xr:uid="{00000000-0005-0000-0000-000085C50000}"/>
    <cellStyle name="输入 3 4 27 2" xfId="17810" xr:uid="{00000000-0005-0000-0000-000086C50000}"/>
    <cellStyle name="输入 3 4 27 3" xfId="24758" xr:uid="{00000000-0005-0000-0000-000087C50000}"/>
    <cellStyle name="输入 3 4 27 4" xfId="31179" xr:uid="{00000000-0005-0000-0000-000088C50000}"/>
    <cellStyle name="输入 3 4 28" xfId="7870" xr:uid="{00000000-0005-0000-0000-000089C50000}"/>
    <cellStyle name="输入 3 4 28 2" xfId="17654" xr:uid="{00000000-0005-0000-0000-00008AC50000}"/>
    <cellStyle name="输入 3 4 28 3" xfId="24607" xr:uid="{00000000-0005-0000-0000-00008BC50000}"/>
    <cellStyle name="输入 3 4 28 4" xfId="31030" xr:uid="{00000000-0005-0000-0000-00008CC50000}"/>
    <cellStyle name="输入 3 4 29" xfId="8572" xr:uid="{00000000-0005-0000-0000-00008DC50000}"/>
    <cellStyle name="输入 3 4 29 2" xfId="18356" xr:uid="{00000000-0005-0000-0000-00008EC50000}"/>
    <cellStyle name="输入 3 4 29 3" xfId="25292" xr:uid="{00000000-0005-0000-0000-00008FC50000}"/>
    <cellStyle name="输入 3 4 29 4" xfId="31705" xr:uid="{00000000-0005-0000-0000-000090C50000}"/>
    <cellStyle name="输入 3 4 3" xfId="3917" xr:uid="{00000000-0005-0000-0000-000091C50000}"/>
    <cellStyle name="输入 3 4 3 2" xfId="13804" xr:uid="{00000000-0005-0000-0000-000092C50000}"/>
    <cellStyle name="输入 3 4 3 2 2" xfId="38162" xr:uid="{00000000-0005-0000-0000-000093C50000}"/>
    <cellStyle name="输入 3 4 3 2 3" xfId="45086" xr:uid="{00000000-0005-0000-0000-000094C50000}"/>
    <cellStyle name="输入 3 4 3 2 4" xfId="50113" xr:uid="{00000000-0005-0000-0000-000095C50000}"/>
    <cellStyle name="输入 3 4 3 3" xfId="20911" xr:uid="{00000000-0005-0000-0000-000096C50000}"/>
    <cellStyle name="输入 3 4 3 4" xfId="27407" xr:uid="{00000000-0005-0000-0000-000097C50000}"/>
    <cellStyle name="输入 3 4 3 5" xfId="34496" xr:uid="{00000000-0005-0000-0000-000098C50000}"/>
    <cellStyle name="输入 3 4 3 6" xfId="41540" xr:uid="{00000000-0005-0000-0000-000099C50000}"/>
    <cellStyle name="输入 3 4 3 7" xfId="54016" xr:uid="{00000000-0005-0000-0000-00009AC50000}"/>
    <cellStyle name="输入 3 4 30" xfId="11850" xr:uid="{00000000-0005-0000-0000-00009BC50000}"/>
    <cellStyle name="输入 3 4 30 2" xfId="19309" xr:uid="{00000000-0005-0000-0000-00009CC50000}"/>
    <cellStyle name="输入 3 4 30 3" xfId="25941" xr:uid="{00000000-0005-0000-0000-00009DC50000}"/>
    <cellStyle name="输入 3 4 31" xfId="9671" xr:uid="{00000000-0005-0000-0000-00009EC50000}"/>
    <cellStyle name="输入 3 4 32" xfId="8917" xr:uid="{00000000-0005-0000-0000-00009FC50000}"/>
    <cellStyle name="输入 3 4 33" xfId="32259" xr:uid="{00000000-0005-0000-0000-0000A0C50000}"/>
    <cellStyle name="输入 3 4 34" xfId="32078" xr:uid="{00000000-0005-0000-0000-0000A1C50000}"/>
    <cellStyle name="输入 3 4 35" xfId="49962" xr:uid="{00000000-0005-0000-0000-0000A2C50000}"/>
    <cellStyle name="输入 3 4 4" xfId="4094" xr:uid="{00000000-0005-0000-0000-0000A3C50000}"/>
    <cellStyle name="输入 3 4 4 2" xfId="13981" xr:uid="{00000000-0005-0000-0000-0000A4C50000}"/>
    <cellStyle name="输入 3 4 4 2 2" xfId="38032" xr:uid="{00000000-0005-0000-0000-0000A5C50000}"/>
    <cellStyle name="输入 3 4 4 2 3" xfId="44959" xr:uid="{00000000-0005-0000-0000-0000A6C50000}"/>
    <cellStyle name="输入 3 4 4 2 4" xfId="47889" xr:uid="{00000000-0005-0000-0000-0000A7C50000}"/>
    <cellStyle name="输入 3 4 4 3" xfId="21077" xr:uid="{00000000-0005-0000-0000-0000A8C50000}"/>
    <cellStyle name="输入 3 4 4 4" xfId="27568" xr:uid="{00000000-0005-0000-0000-0000A9C50000}"/>
    <cellStyle name="输入 3 4 4 5" xfId="34367" xr:uid="{00000000-0005-0000-0000-0000AAC50000}"/>
    <cellStyle name="输入 3 4 4 6" xfId="41413" xr:uid="{00000000-0005-0000-0000-0000ABC50000}"/>
    <cellStyle name="输入 3 4 4 7" xfId="51541" xr:uid="{00000000-0005-0000-0000-0000ACC50000}"/>
    <cellStyle name="输入 3 4 5" xfId="5087" xr:uid="{00000000-0005-0000-0000-0000ADC50000}"/>
    <cellStyle name="输入 3 4 5 2" xfId="14944" xr:uid="{00000000-0005-0000-0000-0000AEC50000}"/>
    <cellStyle name="输入 3 4 5 2 2" xfId="37849" xr:uid="{00000000-0005-0000-0000-0000AFC50000}"/>
    <cellStyle name="输入 3 4 5 2 3" xfId="44789" xr:uid="{00000000-0005-0000-0000-0000B0C50000}"/>
    <cellStyle name="输入 3 4 5 2 4" xfId="49292" xr:uid="{00000000-0005-0000-0000-0000B1C50000}"/>
    <cellStyle name="输入 3 4 5 3" xfId="21989" xr:uid="{00000000-0005-0000-0000-0000B2C50000}"/>
    <cellStyle name="输入 3 4 5 4" xfId="28452" xr:uid="{00000000-0005-0000-0000-0000B3C50000}"/>
    <cellStyle name="输入 3 4 5 5" xfId="34106" xr:uid="{00000000-0005-0000-0000-0000B4C50000}"/>
    <cellStyle name="输入 3 4 5 6" xfId="41238" xr:uid="{00000000-0005-0000-0000-0000B5C50000}"/>
    <cellStyle name="输入 3 4 5 7" xfId="53263" xr:uid="{00000000-0005-0000-0000-0000B6C50000}"/>
    <cellStyle name="输入 3 4 6" xfId="5217" xr:uid="{00000000-0005-0000-0000-0000B7C50000}"/>
    <cellStyle name="输入 3 4 6 2" xfId="15074" xr:uid="{00000000-0005-0000-0000-0000B8C50000}"/>
    <cellStyle name="输入 3 4 6 2 2" xfId="38306" xr:uid="{00000000-0005-0000-0000-0000B9C50000}"/>
    <cellStyle name="输入 3 4 6 2 3" xfId="45224" xr:uid="{00000000-0005-0000-0000-0000BAC50000}"/>
    <cellStyle name="输入 3 4 6 2 4" xfId="48478" xr:uid="{00000000-0005-0000-0000-0000BBC50000}"/>
    <cellStyle name="输入 3 4 6 3" xfId="22116" xr:uid="{00000000-0005-0000-0000-0000BCC50000}"/>
    <cellStyle name="输入 3 4 6 4" xfId="28579" xr:uid="{00000000-0005-0000-0000-0000BDC50000}"/>
    <cellStyle name="输入 3 4 6 5" xfId="34640" xr:uid="{00000000-0005-0000-0000-0000BEC50000}"/>
    <cellStyle name="输入 3 4 6 6" xfId="41678" xr:uid="{00000000-0005-0000-0000-0000BFC50000}"/>
    <cellStyle name="输入 3 4 6 7" xfId="51035" xr:uid="{00000000-0005-0000-0000-0000C0C50000}"/>
    <cellStyle name="输入 3 4 7" xfId="4631" xr:uid="{00000000-0005-0000-0000-0000C1C50000}"/>
    <cellStyle name="输入 3 4 7 2" xfId="14493" xr:uid="{00000000-0005-0000-0000-0000C2C50000}"/>
    <cellStyle name="输入 3 4 7 2 2" xfId="38012" xr:uid="{00000000-0005-0000-0000-0000C3C50000}"/>
    <cellStyle name="输入 3 4 7 2 3" xfId="44940" xr:uid="{00000000-0005-0000-0000-0000C4C50000}"/>
    <cellStyle name="输入 3 4 7 2 4" xfId="49584" xr:uid="{00000000-0005-0000-0000-0000C5C50000}"/>
    <cellStyle name="输入 3 4 7 3" xfId="21545" xr:uid="{00000000-0005-0000-0000-0000C6C50000}"/>
    <cellStyle name="输入 3 4 7 4" xfId="28016" xr:uid="{00000000-0005-0000-0000-0000C7C50000}"/>
    <cellStyle name="输入 3 4 7 5" xfId="34347" xr:uid="{00000000-0005-0000-0000-0000C8C50000}"/>
    <cellStyle name="输入 3 4 7 6" xfId="41394" xr:uid="{00000000-0005-0000-0000-0000C9C50000}"/>
    <cellStyle name="输入 3 4 7 7" xfId="51952" xr:uid="{00000000-0005-0000-0000-0000CAC50000}"/>
    <cellStyle name="输入 3 4 8" xfId="4471" xr:uid="{00000000-0005-0000-0000-0000CBC50000}"/>
    <cellStyle name="输入 3 4 8 2" xfId="14333" xr:uid="{00000000-0005-0000-0000-0000CCC50000}"/>
    <cellStyle name="输入 3 4 8 2 2" xfId="38439" xr:uid="{00000000-0005-0000-0000-0000CDC50000}"/>
    <cellStyle name="输入 3 4 8 2 3" xfId="45357" xr:uid="{00000000-0005-0000-0000-0000CEC50000}"/>
    <cellStyle name="输入 3 4 8 2 4" xfId="48912" xr:uid="{00000000-0005-0000-0000-0000CFC50000}"/>
    <cellStyle name="输入 3 4 8 3" xfId="21390" xr:uid="{00000000-0005-0000-0000-0000D0C50000}"/>
    <cellStyle name="输入 3 4 8 4" xfId="27864" xr:uid="{00000000-0005-0000-0000-0000D1C50000}"/>
    <cellStyle name="输入 3 4 8 5" xfId="34773" xr:uid="{00000000-0005-0000-0000-0000D2C50000}"/>
    <cellStyle name="输入 3 4 8 6" xfId="41811" xr:uid="{00000000-0005-0000-0000-0000D3C50000}"/>
    <cellStyle name="输入 3 4 8 7" xfId="54107" xr:uid="{00000000-0005-0000-0000-0000D4C50000}"/>
    <cellStyle name="输入 3 4 9" xfId="4916" xr:uid="{00000000-0005-0000-0000-0000D5C50000}"/>
    <cellStyle name="输入 3 4 9 2" xfId="14774" xr:uid="{00000000-0005-0000-0000-0000D6C50000}"/>
    <cellStyle name="输入 3 4 9 2 2" xfId="38514" xr:uid="{00000000-0005-0000-0000-0000D7C50000}"/>
    <cellStyle name="输入 3 4 9 2 3" xfId="45432" xr:uid="{00000000-0005-0000-0000-0000D8C50000}"/>
    <cellStyle name="输入 3 4 9 2 4" xfId="49415" xr:uid="{00000000-0005-0000-0000-0000D9C50000}"/>
    <cellStyle name="输入 3 4 9 3" xfId="21822" xr:uid="{00000000-0005-0000-0000-0000DAC50000}"/>
    <cellStyle name="输入 3 4 9 4" xfId="28287" xr:uid="{00000000-0005-0000-0000-0000DBC50000}"/>
    <cellStyle name="输入 3 4 9 5" xfId="34848" xr:uid="{00000000-0005-0000-0000-0000DCC50000}"/>
    <cellStyle name="输入 3 4 9 6" xfId="41886" xr:uid="{00000000-0005-0000-0000-0000DDC50000}"/>
    <cellStyle name="输入 3 4 9 7" xfId="52520" xr:uid="{00000000-0005-0000-0000-0000DEC50000}"/>
    <cellStyle name="输入 3 40" xfId="8183" xr:uid="{00000000-0005-0000-0000-0000DFC50000}"/>
    <cellStyle name="输入 3 40 2" xfId="17967" xr:uid="{00000000-0005-0000-0000-0000E0C50000}"/>
    <cellStyle name="输入 3 40 3" xfId="24911" xr:uid="{00000000-0005-0000-0000-0000E1C50000}"/>
    <cellStyle name="输入 3 40 4" xfId="31330" xr:uid="{00000000-0005-0000-0000-0000E2C50000}"/>
    <cellStyle name="输入 3 41" xfId="11618" xr:uid="{00000000-0005-0000-0000-0000E3C50000}"/>
    <cellStyle name="输入 3 41 2" xfId="19077" xr:uid="{00000000-0005-0000-0000-0000E4C50000}"/>
    <cellStyle name="输入 3 41 3" xfId="25709" xr:uid="{00000000-0005-0000-0000-0000E5C50000}"/>
    <cellStyle name="输入 3 42" xfId="9335" xr:uid="{00000000-0005-0000-0000-0000E6C50000}"/>
    <cellStyle name="输入 3 43" xfId="16655" xr:uid="{00000000-0005-0000-0000-0000E7C50000}"/>
    <cellStyle name="输入 3 44" xfId="53447" xr:uid="{00000000-0005-0000-0000-0000E8C50000}"/>
    <cellStyle name="输入 3 5" xfId="1253" xr:uid="{00000000-0005-0000-0000-0000E9C50000}"/>
    <cellStyle name="输入 3 5 10" xfId="5931" xr:uid="{00000000-0005-0000-0000-0000EAC50000}"/>
    <cellStyle name="输入 3 5 10 2" xfId="15783" xr:uid="{00000000-0005-0000-0000-0000EBC50000}"/>
    <cellStyle name="输入 3 5 10 2 2" xfId="40560" xr:uid="{00000000-0005-0000-0000-0000ECC50000}"/>
    <cellStyle name="输入 3 5 10 2 3" xfId="47478" xr:uid="{00000000-0005-0000-0000-0000EDC50000}"/>
    <cellStyle name="输入 3 5 10 2 4" xfId="47515" xr:uid="{00000000-0005-0000-0000-0000EEC50000}"/>
    <cellStyle name="输入 3 5 10 3" xfId="22807" xr:uid="{00000000-0005-0000-0000-0000EFC50000}"/>
    <cellStyle name="输入 3 5 10 4" xfId="29268" xr:uid="{00000000-0005-0000-0000-0000F0C50000}"/>
    <cellStyle name="输入 3 5 10 5" xfId="36976" xr:uid="{00000000-0005-0000-0000-0000F1C50000}"/>
    <cellStyle name="输入 3 5 10 6" xfId="43932" xr:uid="{00000000-0005-0000-0000-0000F2C50000}"/>
    <cellStyle name="输入 3 5 10 7" xfId="54451" xr:uid="{00000000-0005-0000-0000-0000F3C50000}"/>
    <cellStyle name="输入 3 5 11" xfId="7582" xr:uid="{00000000-0005-0000-0000-0000F4C50000}"/>
    <cellStyle name="输入 3 5 11 2" xfId="17367" xr:uid="{00000000-0005-0000-0000-0000F5C50000}"/>
    <cellStyle name="输入 3 5 11 3" xfId="24328" xr:uid="{00000000-0005-0000-0000-0000F6C50000}"/>
    <cellStyle name="输入 3 5 11 4" xfId="30756" xr:uid="{00000000-0005-0000-0000-0000F7C50000}"/>
    <cellStyle name="输入 3 5 11 5" xfId="33656" xr:uid="{00000000-0005-0000-0000-0000F8C50000}"/>
    <cellStyle name="输入 3 5 11 6" xfId="40791" xr:uid="{00000000-0005-0000-0000-0000F9C50000}"/>
    <cellStyle name="输入 3 5 11 7" xfId="51606" xr:uid="{00000000-0005-0000-0000-0000FAC50000}"/>
    <cellStyle name="输入 3 5 12" xfId="7601" xr:uid="{00000000-0005-0000-0000-0000FBC50000}"/>
    <cellStyle name="输入 3 5 12 2" xfId="17386" xr:uid="{00000000-0005-0000-0000-0000FCC50000}"/>
    <cellStyle name="输入 3 5 12 3" xfId="24346" xr:uid="{00000000-0005-0000-0000-0000FDC50000}"/>
    <cellStyle name="输入 3 5 12 4" xfId="30774" xr:uid="{00000000-0005-0000-0000-0000FEC50000}"/>
    <cellStyle name="输入 3 5 12 5" xfId="37230" xr:uid="{00000000-0005-0000-0000-0000FFC50000}"/>
    <cellStyle name="输入 3 5 12 6" xfId="44176" xr:uid="{00000000-0005-0000-0000-000000C60000}"/>
    <cellStyle name="输入 3 5 12 7" xfId="52076" xr:uid="{00000000-0005-0000-0000-000001C60000}"/>
    <cellStyle name="输入 3 5 13" xfId="7647" xr:uid="{00000000-0005-0000-0000-000002C60000}"/>
    <cellStyle name="输入 3 5 13 2" xfId="17432" xr:uid="{00000000-0005-0000-0000-000003C60000}"/>
    <cellStyle name="输入 3 5 13 3" xfId="24392" xr:uid="{00000000-0005-0000-0000-000004C60000}"/>
    <cellStyle name="输入 3 5 13 4" xfId="30820" xr:uid="{00000000-0005-0000-0000-000005C60000}"/>
    <cellStyle name="输入 3 5 14" xfId="8627" xr:uid="{00000000-0005-0000-0000-000006C60000}"/>
    <cellStyle name="输入 3 5 14 2" xfId="18411" xr:uid="{00000000-0005-0000-0000-000007C60000}"/>
    <cellStyle name="输入 3 5 14 3" xfId="25346" xr:uid="{00000000-0005-0000-0000-000008C60000}"/>
    <cellStyle name="输入 3 5 14 4" xfId="31759" xr:uid="{00000000-0005-0000-0000-000009C60000}"/>
    <cellStyle name="输入 3 5 15" xfId="8688" xr:uid="{00000000-0005-0000-0000-00000AC60000}"/>
    <cellStyle name="输入 3 5 15 2" xfId="18472" xr:uid="{00000000-0005-0000-0000-00000BC60000}"/>
    <cellStyle name="输入 3 5 15 3" xfId="25407" xr:uid="{00000000-0005-0000-0000-00000CC60000}"/>
    <cellStyle name="输入 3 5 15 4" xfId="31820" xr:uid="{00000000-0005-0000-0000-00000DC60000}"/>
    <cellStyle name="输入 3 5 16" xfId="8745" xr:uid="{00000000-0005-0000-0000-00000EC60000}"/>
    <cellStyle name="输入 3 5 16 2" xfId="18529" xr:uid="{00000000-0005-0000-0000-00000FC60000}"/>
    <cellStyle name="输入 3 5 16 3" xfId="25461" xr:uid="{00000000-0005-0000-0000-000010C60000}"/>
    <cellStyle name="输入 3 5 16 4" xfId="31873" xr:uid="{00000000-0005-0000-0000-000011C60000}"/>
    <cellStyle name="输入 3 5 17" xfId="7909" xr:uid="{00000000-0005-0000-0000-000012C60000}"/>
    <cellStyle name="输入 3 5 17 2" xfId="17693" xr:uid="{00000000-0005-0000-0000-000013C60000}"/>
    <cellStyle name="输入 3 5 17 3" xfId="24645" xr:uid="{00000000-0005-0000-0000-000014C60000}"/>
    <cellStyle name="输入 3 5 17 4" xfId="31067" xr:uid="{00000000-0005-0000-0000-000015C60000}"/>
    <cellStyle name="输入 3 5 18" xfId="8826" xr:uid="{00000000-0005-0000-0000-000016C60000}"/>
    <cellStyle name="输入 3 5 18 2" xfId="18609" xr:uid="{00000000-0005-0000-0000-000017C60000}"/>
    <cellStyle name="输入 3 5 18 3" xfId="25537" xr:uid="{00000000-0005-0000-0000-000018C60000}"/>
    <cellStyle name="输入 3 5 18 4" xfId="31947" xr:uid="{00000000-0005-0000-0000-000019C60000}"/>
    <cellStyle name="输入 3 5 19" xfId="8077" xr:uid="{00000000-0005-0000-0000-00001AC60000}"/>
    <cellStyle name="输入 3 5 19 2" xfId="17861" xr:uid="{00000000-0005-0000-0000-00001BC60000}"/>
    <cellStyle name="输入 3 5 19 3" xfId="24808" xr:uid="{00000000-0005-0000-0000-00001CC60000}"/>
    <cellStyle name="输入 3 5 19 4" xfId="31229" xr:uid="{00000000-0005-0000-0000-00001DC60000}"/>
    <cellStyle name="输入 3 5 2" xfId="6849" xr:uid="{00000000-0005-0000-0000-00001EC60000}"/>
    <cellStyle name="输入 3 5 2 2" xfId="16648" xr:uid="{00000000-0005-0000-0000-00001FC60000}"/>
    <cellStyle name="输入 3 5 2 2 2" xfId="23621" xr:uid="{00000000-0005-0000-0000-000020C60000}"/>
    <cellStyle name="输入 3 5 2 2 3" xfId="30059" xr:uid="{00000000-0005-0000-0000-000021C60000}"/>
    <cellStyle name="输入 3 5 2 2 4" xfId="40022" xr:uid="{00000000-0005-0000-0000-000022C60000}"/>
    <cellStyle name="输入 3 5 2 2 5" xfId="46940" xr:uid="{00000000-0005-0000-0000-000023C60000}"/>
    <cellStyle name="输入 3 5 2 2 6" xfId="48890" xr:uid="{00000000-0005-0000-0000-000024C60000}"/>
    <cellStyle name="输入 3 5 2 3" xfId="10882" xr:uid="{00000000-0005-0000-0000-000025C60000}"/>
    <cellStyle name="输入 3 5 2 4" xfId="9050" xr:uid="{00000000-0005-0000-0000-000026C60000}"/>
    <cellStyle name="输入 3 5 2 5" xfId="36431" xr:uid="{00000000-0005-0000-0000-000027C60000}"/>
    <cellStyle name="输入 3 5 2 6" xfId="43394" xr:uid="{00000000-0005-0000-0000-000028C60000}"/>
    <cellStyle name="输入 3 5 2 7" xfId="53460" xr:uid="{00000000-0005-0000-0000-000029C60000}"/>
    <cellStyle name="输入 3 5 20" xfId="8889" xr:uid="{00000000-0005-0000-0000-00002AC60000}"/>
    <cellStyle name="输入 3 5 20 2" xfId="18672" xr:uid="{00000000-0005-0000-0000-00002BC60000}"/>
    <cellStyle name="输入 3 5 20 3" xfId="25598" xr:uid="{00000000-0005-0000-0000-00002CC60000}"/>
    <cellStyle name="输入 3 5 20 4" xfId="32008" xr:uid="{00000000-0005-0000-0000-00002DC60000}"/>
    <cellStyle name="输入 3 5 21" xfId="12030" xr:uid="{00000000-0005-0000-0000-00002EC60000}"/>
    <cellStyle name="输入 3 5 21 2" xfId="19489" xr:uid="{00000000-0005-0000-0000-00002FC60000}"/>
    <cellStyle name="输入 3 5 21 3" xfId="26116" xr:uid="{00000000-0005-0000-0000-000030C60000}"/>
    <cellStyle name="输入 3 5 22" xfId="9921" xr:uid="{00000000-0005-0000-0000-000031C60000}"/>
    <cellStyle name="输入 3 5 23" xfId="16611" xr:uid="{00000000-0005-0000-0000-000032C60000}"/>
    <cellStyle name="输入 3 5 24" xfId="32280" xr:uid="{00000000-0005-0000-0000-000033C60000}"/>
    <cellStyle name="输入 3 5 25" xfId="32070" xr:uid="{00000000-0005-0000-0000-000034C60000}"/>
    <cellStyle name="输入 3 5 26" xfId="50223" xr:uid="{00000000-0005-0000-0000-000035C60000}"/>
    <cellStyle name="输入 3 5 3" xfId="7073" xr:uid="{00000000-0005-0000-0000-000036C60000}"/>
    <cellStyle name="输入 3 5 3 2" xfId="16863" xr:uid="{00000000-0005-0000-0000-000037C60000}"/>
    <cellStyle name="输入 3 5 3 2 2" xfId="40156" xr:uid="{00000000-0005-0000-0000-000038C60000}"/>
    <cellStyle name="输入 3 5 3 2 3" xfId="47074" xr:uid="{00000000-0005-0000-0000-000039C60000}"/>
    <cellStyle name="输入 3 5 3 2 4" xfId="47925" xr:uid="{00000000-0005-0000-0000-00003AC60000}"/>
    <cellStyle name="输入 3 5 3 3" xfId="23828" xr:uid="{00000000-0005-0000-0000-00003BC60000}"/>
    <cellStyle name="输入 3 5 3 4" xfId="30264" xr:uid="{00000000-0005-0000-0000-00003CC60000}"/>
    <cellStyle name="输入 3 5 3 5" xfId="36571" xr:uid="{00000000-0005-0000-0000-00003DC60000}"/>
    <cellStyle name="输入 3 5 3 6" xfId="43528" xr:uid="{00000000-0005-0000-0000-00003EC60000}"/>
    <cellStyle name="输入 3 5 3 7" xfId="54376" xr:uid="{00000000-0005-0000-0000-00003FC60000}"/>
    <cellStyle name="输入 3 5 4" xfId="7148" xr:uid="{00000000-0005-0000-0000-000040C60000}"/>
    <cellStyle name="输入 3 5 4 2" xfId="16938" xr:uid="{00000000-0005-0000-0000-000041C60000}"/>
    <cellStyle name="输入 3 5 4 2 2" xfId="40202" xr:uid="{00000000-0005-0000-0000-000042C60000}"/>
    <cellStyle name="输入 3 5 4 2 3" xfId="47120" xr:uid="{00000000-0005-0000-0000-000043C60000}"/>
    <cellStyle name="输入 3 5 4 2 4" xfId="50708" xr:uid="{00000000-0005-0000-0000-000044C60000}"/>
    <cellStyle name="输入 3 5 4 3" xfId="23901" xr:uid="{00000000-0005-0000-0000-000045C60000}"/>
    <cellStyle name="输入 3 5 4 4" xfId="30335" xr:uid="{00000000-0005-0000-0000-000046C60000}"/>
    <cellStyle name="输入 3 5 4 5" xfId="36617" xr:uid="{00000000-0005-0000-0000-000047C60000}"/>
    <cellStyle name="输入 3 5 4 6" xfId="43574" xr:uid="{00000000-0005-0000-0000-000048C60000}"/>
    <cellStyle name="输入 3 5 4 7" xfId="52423" xr:uid="{00000000-0005-0000-0000-000049C60000}"/>
    <cellStyle name="输入 3 5 5" xfId="7236" xr:uid="{00000000-0005-0000-0000-00004AC60000}"/>
    <cellStyle name="输入 3 5 5 2" xfId="17025" xr:uid="{00000000-0005-0000-0000-00004BC60000}"/>
    <cellStyle name="输入 3 5 5 2 2" xfId="40240" xr:uid="{00000000-0005-0000-0000-00004CC60000}"/>
    <cellStyle name="输入 3 5 5 2 3" xfId="47158" xr:uid="{00000000-0005-0000-0000-00004DC60000}"/>
    <cellStyle name="输入 3 5 5 2 4" xfId="48323" xr:uid="{00000000-0005-0000-0000-00004EC60000}"/>
    <cellStyle name="输入 3 5 5 3" xfId="23986" xr:uid="{00000000-0005-0000-0000-00004FC60000}"/>
    <cellStyle name="输入 3 5 5 4" xfId="30419" xr:uid="{00000000-0005-0000-0000-000050C60000}"/>
    <cellStyle name="输入 3 5 5 5" xfId="36655" xr:uid="{00000000-0005-0000-0000-000051C60000}"/>
    <cellStyle name="输入 3 5 5 6" xfId="43612" xr:uid="{00000000-0005-0000-0000-000052C60000}"/>
    <cellStyle name="输入 3 5 5 7" xfId="53206" xr:uid="{00000000-0005-0000-0000-000053C60000}"/>
    <cellStyle name="输入 3 5 6" xfId="7379" xr:uid="{00000000-0005-0000-0000-000054C60000}"/>
    <cellStyle name="输入 3 5 6 2" xfId="17165" xr:uid="{00000000-0005-0000-0000-000055C60000}"/>
    <cellStyle name="输入 3 5 6 2 2" xfId="40265" xr:uid="{00000000-0005-0000-0000-000056C60000}"/>
    <cellStyle name="输入 3 5 6 2 3" xfId="47183" xr:uid="{00000000-0005-0000-0000-000057C60000}"/>
    <cellStyle name="输入 3 5 6 2 4" xfId="49505" xr:uid="{00000000-0005-0000-0000-000058C60000}"/>
    <cellStyle name="输入 3 5 6 3" xfId="24127" xr:uid="{00000000-0005-0000-0000-000059C60000}"/>
    <cellStyle name="输入 3 5 6 4" xfId="30555" xr:uid="{00000000-0005-0000-0000-00005AC60000}"/>
    <cellStyle name="输入 3 5 6 5" xfId="36680" xr:uid="{00000000-0005-0000-0000-00005BC60000}"/>
    <cellStyle name="输入 3 5 6 6" xfId="43637" xr:uid="{00000000-0005-0000-0000-00005CC60000}"/>
    <cellStyle name="输入 3 5 6 7" xfId="52216" xr:uid="{00000000-0005-0000-0000-00005DC60000}"/>
    <cellStyle name="输入 3 5 7" xfId="7438" xr:uid="{00000000-0005-0000-0000-00005EC60000}"/>
    <cellStyle name="输入 3 5 7 2" xfId="17224" xr:uid="{00000000-0005-0000-0000-00005FC60000}"/>
    <cellStyle name="输入 3 5 7 2 2" xfId="39815" xr:uid="{00000000-0005-0000-0000-000060C60000}"/>
    <cellStyle name="输入 3 5 7 2 3" xfId="46733" xr:uid="{00000000-0005-0000-0000-000061C60000}"/>
    <cellStyle name="输入 3 5 7 2 4" xfId="49538" xr:uid="{00000000-0005-0000-0000-000062C60000}"/>
    <cellStyle name="输入 3 5 7 3" xfId="24186" xr:uid="{00000000-0005-0000-0000-000063C60000}"/>
    <cellStyle name="输入 3 5 7 4" xfId="30614" xr:uid="{00000000-0005-0000-0000-000064C60000}"/>
    <cellStyle name="输入 3 5 7 5" xfId="36199" xr:uid="{00000000-0005-0000-0000-000065C60000}"/>
    <cellStyle name="输入 3 5 7 6" xfId="43187" xr:uid="{00000000-0005-0000-0000-000066C60000}"/>
    <cellStyle name="输入 3 5 7 7" xfId="53680" xr:uid="{00000000-0005-0000-0000-000067C60000}"/>
    <cellStyle name="输入 3 5 8" xfId="7490" xr:uid="{00000000-0005-0000-0000-000068C60000}"/>
    <cellStyle name="输入 3 5 8 2" xfId="17275" xr:uid="{00000000-0005-0000-0000-000069C60000}"/>
    <cellStyle name="输入 3 5 8 2 2" xfId="40306" xr:uid="{00000000-0005-0000-0000-00006AC60000}"/>
    <cellStyle name="输入 3 5 8 2 3" xfId="47224" xr:uid="{00000000-0005-0000-0000-00006BC60000}"/>
    <cellStyle name="输入 3 5 8 2 4" xfId="47639" xr:uid="{00000000-0005-0000-0000-00006CC60000}"/>
    <cellStyle name="输入 3 5 8 3" xfId="24237" xr:uid="{00000000-0005-0000-0000-00006DC60000}"/>
    <cellStyle name="输入 3 5 8 4" xfId="30665" xr:uid="{00000000-0005-0000-0000-00006EC60000}"/>
    <cellStyle name="输入 3 5 8 5" xfId="36721" xr:uid="{00000000-0005-0000-0000-00006FC60000}"/>
    <cellStyle name="输入 3 5 8 6" xfId="43678" xr:uid="{00000000-0005-0000-0000-000070C60000}"/>
    <cellStyle name="输入 3 5 8 7" xfId="53062" xr:uid="{00000000-0005-0000-0000-000071C60000}"/>
    <cellStyle name="输入 3 5 9" xfId="6222" xr:uid="{00000000-0005-0000-0000-000072C60000}"/>
    <cellStyle name="输入 3 5 9 2" xfId="16070" xr:uid="{00000000-0005-0000-0000-000073C60000}"/>
    <cellStyle name="输入 3 5 9 2 2" xfId="40212" xr:uid="{00000000-0005-0000-0000-000074C60000}"/>
    <cellStyle name="输入 3 5 9 2 3" xfId="47130" xr:uid="{00000000-0005-0000-0000-000075C60000}"/>
    <cellStyle name="输入 3 5 9 2 4" xfId="50247" xr:uid="{00000000-0005-0000-0000-000076C60000}"/>
    <cellStyle name="输入 3 5 9 3" xfId="23081" xr:uid="{00000000-0005-0000-0000-000077C60000}"/>
    <cellStyle name="输入 3 5 9 4" xfId="29538" xr:uid="{00000000-0005-0000-0000-000078C60000}"/>
    <cellStyle name="输入 3 5 9 5" xfId="36627" xr:uid="{00000000-0005-0000-0000-000079C60000}"/>
    <cellStyle name="输入 3 5 9 6" xfId="43584" xr:uid="{00000000-0005-0000-0000-00007AC60000}"/>
    <cellStyle name="输入 3 5 9 7" xfId="51557" xr:uid="{00000000-0005-0000-0000-00007BC60000}"/>
    <cellStyle name="输入 3 6" xfId="1409" xr:uid="{00000000-0005-0000-0000-00007CC60000}"/>
    <cellStyle name="输入 3 6 2" xfId="10177" xr:uid="{00000000-0005-0000-0000-00007DC60000}"/>
    <cellStyle name="输入 3 6 2 2" xfId="9251" xr:uid="{00000000-0005-0000-0000-00007EC60000}"/>
    <cellStyle name="输入 3 6 2 3" xfId="37852" xr:uid="{00000000-0005-0000-0000-00007FC60000}"/>
    <cellStyle name="输入 3 6 2 4" xfId="44792" xr:uid="{00000000-0005-0000-0000-000080C60000}"/>
    <cellStyle name="输入 3 6 2 5" xfId="49261" xr:uid="{00000000-0005-0000-0000-000081C60000}"/>
    <cellStyle name="输入 3 6 3" xfId="10961" xr:uid="{00000000-0005-0000-0000-000082C60000}"/>
    <cellStyle name="输入 3 6 3 2" xfId="8992" xr:uid="{00000000-0005-0000-0000-000083C60000}"/>
    <cellStyle name="输入 3 6 4" xfId="12086" xr:uid="{00000000-0005-0000-0000-000084C60000}"/>
    <cellStyle name="输入 3 6 4 2" xfId="19545" xr:uid="{00000000-0005-0000-0000-000085C60000}"/>
    <cellStyle name="输入 3 6 4 3" xfId="26168" xr:uid="{00000000-0005-0000-0000-000086C60000}"/>
    <cellStyle name="输入 3 6 5" xfId="10035" xr:uid="{00000000-0005-0000-0000-000087C60000}"/>
    <cellStyle name="输入 3 6 6" xfId="13121" xr:uid="{00000000-0005-0000-0000-000088C60000}"/>
    <cellStyle name="输入 3 6 7" xfId="34109" xr:uid="{00000000-0005-0000-0000-000089C60000}"/>
    <cellStyle name="输入 3 6 8" xfId="41241" xr:uid="{00000000-0005-0000-0000-00008AC60000}"/>
    <cellStyle name="输入 3 6 9" xfId="50666" xr:uid="{00000000-0005-0000-0000-00008BC60000}"/>
    <cellStyle name="输入 3 7" xfId="1562" xr:uid="{00000000-0005-0000-0000-00008CC60000}"/>
    <cellStyle name="输入 3 7 2" xfId="12219" xr:uid="{00000000-0005-0000-0000-00008DC60000}"/>
    <cellStyle name="输入 3 7 2 2" xfId="19678" xr:uid="{00000000-0005-0000-0000-00008EC60000}"/>
    <cellStyle name="输入 3 7 2 3" xfId="26301" xr:uid="{00000000-0005-0000-0000-00008FC60000}"/>
    <cellStyle name="输入 3 7 2 4" xfId="37753" xr:uid="{00000000-0005-0000-0000-000090C60000}"/>
    <cellStyle name="输入 3 7 2 5" xfId="44697" xr:uid="{00000000-0005-0000-0000-000091C60000}"/>
    <cellStyle name="输入 3 7 2 6" xfId="47729" xr:uid="{00000000-0005-0000-0000-000092C60000}"/>
    <cellStyle name="输入 3 7 3" xfId="11114" xr:uid="{00000000-0005-0000-0000-000093C60000}"/>
    <cellStyle name="输入 3 7 4" xfId="18765" xr:uid="{00000000-0005-0000-0000-000094C60000}"/>
    <cellStyle name="输入 3 7 5" xfId="34012" xr:uid="{00000000-0005-0000-0000-000095C60000}"/>
    <cellStyle name="输入 3 7 6" xfId="41146" xr:uid="{00000000-0005-0000-0000-000096C60000}"/>
    <cellStyle name="输入 3 7 7" xfId="53089" xr:uid="{00000000-0005-0000-0000-000097C60000}"/>
    <cellStyle name="输入 3 8" xfId="1989" xr:uid="{00000000-0005-0000-0000-000098C60000}"/>
    <cellStyle name="输入 3 8 2" xfId="12339" xr:uid="{00000000-0005-0000-0000-000099C60000}"/>
    <cellStyle name="输入 3 8 2 2" xfId="19798" xr:uid="{00000000-0005-0000-0000-00009AC60000}"/>
    <cellStyle name="输入 3 8 2 3" xfId="26421" xr:uid="{00000000-0005-0000-0000-00009BC60000}"/>
    <cellStyle name="输入 3 8 2 4" xfId="37499" xr:uid="{00000000-0005-0000-0000-00009CC60000}"/>
    <cellStyle name="输入 3 8 2 5" xfId="44444" xr:uid="{00000000-0005-0000-0000-00009DC60000}"/>
    <cellStyle name="输入 3 8 2 6" xfId="52964" xr:uid="{00000000-0005-0000-0000-00009EC60000}"/>
    <cellStyle name="输入 3 8 3" xfId="11411" xr:uid="{00000000-0005-0000-0000-00009FC60000}"/>
    <cellStyle name="输入 3 8 4" xfId="18943" xr:uid="{00000000-0005-0000-0000-0000A0C60000}"/>
    <cellStyle name="输入 3 8 5" xfId="33758" xr:uid="{00000000-0005-0000-0000-0000A1C60000}"/>
    <cellStyle name="输入 3 8 6" xfId="40893" xr:uid="{00000000-0005-0000-0000-0000A2C60000}"/>
    <cellStyle name="输入 3 8 7" xfId="52030" xr:uid="{00000000-0005-0000-0000-0000A3C60000}"/>
    <cellStyle name="输入 3 9" xfId="2201" xr:uid="{00000000-0005-0000-0000-0000A4C60000}"/>
    <cellStyle name="输入 3 9 2" xfId="12465" xr:uid="{00000000-0005-0000-0000-0000A5C60000}"/>
    <cellStyle name="输入 3 9 2 2" xfId="19920" xr:uid="{00000000-0005-0000-0000-0000A6C60000}"/>
    <cellStyle name="输入 3 9 2 3" xfId="26541" xr:uid="{00000000-0005-0000-0000-0000A7C60000}"/>
    <cellStyle name="输入 3 9 2 4" xfId="37663" xr:uid="{00000000-0005-0000-0000-0000A8C60000}"/>
    <cellStyle name="输入 3 9 2 5" xfId="44607" xr:uid="{00000000-0005-0000-0000-0000A9C60000}"/>
    <cellStyle name="输入 3 9 2 6" xfId="52710" xr:uid="{00000000-0005-0000-0000-0000AAC60000}"/>
    <cellStyle name="输入 3 9 3" xfId="10397" xr:uid="{00000000-0005-0000-0000-0000ABC60000}"/>
    <cellStyle name="输入 3 9 4" xfId="13253" xr:uid="{00000000-0005-0000-0000-0000ACC60000}"/>
    <cellStyle name="输入 3 9 5" xfId="18806" xr:uid="{00000000-0005-0000-0000-0000ADC60000}"/>
    <cellStyle name="输入 3 9 6" xfId="33922" xr:uid="{00000000-0005-0000-0000-0000AEC60000}"/>
    <cellStyle name="输入 3 9 7" xfId="41056" xr:uid="{00000000-0005-0000-0000-0000AFC60000}"/>
    <cellStyle name="输入 3 9 8" xfId="51500" xr:uid="{00000000-0005-0000-0000-0000B0C60000}"/>
    <cellStyle name="输入 30" xfId="8685" xr:uid="{00000000-0005-0000-0000-0000B1C60000}"/>
    <cellStyle name="输入 30 2" xfId="18469" xr:uid="{00000000-0005-0000-0000-0000B2C60000}"/>
    <cellStyle name="输入 30 3" xfId="25404" xr:uid="{00000000-0005-0000-0000-0000B3C60000}"/>
    <cellStyle name="输入 30 4" xfId="31817" xr:uid="{00000000-0005-0000-0000-0000B4C60000}"/>
    <cellStyle name="输入 31" xfId="11513" xr:uid="{00000000-0005-0000-0000-0000B5C60000}"/>
    <cellStyle name="输入 31 2" xfId="18972" xr:uid="{00000000-0005-0000-0000-0000B6C60000}"/>
    <cellStyle name="输入 31 3" xfId="25604" xr:uid="{00000000-0005-0000-0000-0000B7C60000}"/>
    <cellStyle name="输入 32" xfId="9145" xr:uid="{00000000-0005-0000-0000-0000B8C60000}"/>
    <cellStyle name="输入 33" xfId="9733" xr:uid="{00000000-0005-0000-0000-0000B9C60000}"/>
    <cellStyle name="输入 34" xfId="51324" xr:uid="{00000000-0005-0000-0000-0000BAC60000}"/>
    <cellStyle name="输入 4" xfId="555" xr:uid="{00000000-0005-0000-0000-0000BBC60000}"/>
    <cellStyle name="输入 4 10" xfId="2519" xr:uid="{00000000-0005-0000-0000-0000BCC60000}"/>
    <cellStyle name="输入 4 10 2" xfId="12758" xr:uid="{00000000-0005-0000-0000-0000BDC60000}"/>
    <cellStyle name="输入 4 10 2 2" xfId="37589" xr:uid="{00000000-0005-0000-0000-0000BEC60000}"/>
    <cellStyle name="输入 4 10 2 3" xfId="44533" xr:uid="{00000000-0005-0000-0000-0000BFC60000}"/>
    <cellStyle name="输入 4 10 2 4" xfId="49133" xr:uid="{00000000-0005-0000-0000-0000C0C60000}"/>
    <cellStyle name="输入 4 10 3" xfId="20166" xr:uid="{00000000-0005-0000-0000-0000C1C60000}"/>
    <cellStyle name="输入 4 10 4" xfId="26779" xr:uid="{00000000-0005-0000-0000-0000C2C60000}"/>
    <cellStyle name="输入 4 10 5" xfId="33848" xr:uid="{00000000-0005-0000-0000-0000C3C60000}"/>
    <cellStyle name="输入 4 10 6" xfId="40982" xr:uid="{00000000-0005-0000-0000-0000C4C60000}"/>
    <cellStyle name="输入 4 10 7" xfId="52909" xr:uid="{00000000-0005-0000-0000-0000C5C60000}"/>
    <cellStyle name="输入 4 11" xfId="3527" xr:uid="{00000000-0005-0000-0000-0000C6C60000}"/>
    <cellStyle name="输入 4 11 2" xfId="13473" xr:uid="{00000000-0005-0000-0000-0000C7C60000}"/>
    <cellStyle name="输入 4 11 2 2" xfId="38651" xr:uid="{00000000-0005-0000-0000-0000C8C60000}"/>
    <cellStyle name="输入 4 11 2 3" xfId="45569" xr:uid="{00000000-0005-0000-0000-0000C9C60000}"/>
    <cellStyle name="输入 4 11 2 4" xfId="48422" xr:uid="{00000000-0005-0000-0000-0000CAC60000}"/>
    <cellStyle name="输入 4 11 3" xfId="20643" xr:uid="{00000000-0005-0000-0000-0000CBC60000}"/>
    <cellStyle name="输入 4 11 4" xfId="27148" xr:uid="{00000000-0005-0000-0000-0000CCC60000}"/>
    <cellStyle name="输入 4 11 5" xfId="34985" xr:uid="{00000000-0005-0000-0000-0000CDC60000}"/>
    <cellStyle name="输入 4 11 6" xfId="42023" xr:uid="{00000000-0005-0000-0000-0000CEC60000}"/>
    <cellStyle name="输入 4 11 7" xfId="54298" xr:uid="{00000000-0005-0000-0000-0000CFC60000}"/>
    <cellStyle name="输入 4 12" xfId="3694" xr:uid="{00000000-0005-0000-0000-0000D0C60000}"/>
    <cellStyle name="输入 4 12 2" xfId="13618" xr:uid="{00000000-0005-0000-0000-0000D1C60000}"/>
    <cellStyle name="输入 4 12 2 2" xfId="38797" xr:uid="{00000000-0005-0000-0000-0000D2C60000}"/>
    <cellStyle name="输入 4 12 2 3" xfId="45715" xr:uid="{00000000-0005-0000-0000-0000D3C60000}"/>
    <cellStyle name="输入 4 12 2 4" xfId="50029" xr:uid="{00000000-0005-0000-0000-0000D4C60000}"/>
    <cellStyle name="输入 4 12 3" xfId="20778" xr:uid="{00000000-0005-0000-0000-0000D5C60000}"/>
    <cellStyle name="输入 4 12 4" xfId="27277" xr:uid="{00000000-0005-0000-0000-0000D6C60000}"/>
    <cellStyle name="输入 4 12 5" xfId="35133" xr:uid="{00000000-0005-0000-0000-0000D7C60000}"/>
    <cellStyle name="输入 4 12 6" xfId="42169" xr:uid="{00000000-0005-0000-0000-0000D8C60000}"/>
    <cellStyle name="输入 4 12 7" xfId="52603" xr:uid="{00000000-0005-0000-0000-0000D9C60000}"/>
    <cellStyle name="输入 4 13" xfId="3962" xr:uid="{00000000-0005-0000-0000-0000DAC60000}"/>
    <cellStyle name="输入 4 13 2" xfId="13849" xr:uid="{00000000-0005-0000-0000-0000DBC60000}"/>
    <cellStyle name="输入 4 13 2 2" xfId="38661" xr:uid="{00000000-0005-0000-0000-0000DCC60000}"/>
    <cellStyle name="输入 4 13 2 3" xfId="45579" xr:uid="{00000000-0005-0000-0000-0000DDC60000}"/>
    <cellStyle name="输入 4 13 2 4" xfId="49454" xr:uid="{00000000-0005-0000-0000-0000DEC60000}"/>
    <cellStyle name="输入 4 13 3" xfId="20947" xr:uid="{00000000-0005-0000-0000-0000DFC60000}"/>
    <cellStyle name="输入 4 13 4" xfId="27443" xr:uid="{00000000-0005-0000-0000-0000E0C60000}"/>
    <cellStyle name="输入 4 13 5" xfId="34996" xr:uid="{00000000-0005-0000-0000-0000E1C60000}"/>
    <cellStyle name="输入 4 13 6" xfId="42033" xr:uid="{00000000-0005-0000-0000-0000E2C60000}"/>
    <cellStyle name="输入 4 13 7" xfId="52518" xr:uid="{00000000-0005-0000-0000-0000E3C60000}"/>
    <cellStyle name="输入 4 14" xfId="3954" xr:uid="{00000000-0005-0000-0000-0000E4C60000}"/>
    <cellStyle name="输入 4 14 2" xfId="13841" xr:uid="{00000000-0005-0000-0000-0000E5C60000}"/>
    <cellStyle name="输入 4 14 2 2" xfId="39400" xr:uid="{00000000-0005-0000-0000-0000E6C60000}"/>
    <cellStyle name="输入 4 14 2 3" xfId="46318" xr:uid="{00000000-0005-0000-0000-0000E7C60000}"/>
    <cellStyle name="输入 4 14 2 4" xfId="47718" xr:uid="{00000000-0005-0000-0000-0000E8C60000}"/>
    <cellStyle name="输入 4 14 3" xfId="20942" xr:uid="{00000000-0005-0000-0000-0000E9C60000}"/>
    <cellStyle name="输入 4 14 4" xfId="27438" xr:uid="{00000000-0005-0000-0000-0000EAC60000}"/>
    <cellStyle name="输入 4 14 5" xfId="35767" xr:uid="{00000000-0005-0000-0000-0000EBC60000}"/>
    <cellStyle name="输入 4 14 6" xfId="42772" xr:uid="{00000000-0005-0000-0000-0000ECC60000}"/>
    <cellStyle name="输入 4 14 7" xfId="51357" xr:uid="{00000000-0005-0000-0000-0000EDC60000}"/>
    <cellStyle name="输入 4 15" xfId="4444" xr:uid="{00000000-0005-0000-0000-0000EEC60000}"/>
    <cellStyle name="输入 4 15 2" xfId="14306" xr:uid="{00000000-0005-0000-0000-0000EFC60000}"/>
    <cellStyle name="输入 4 15 2 2" xfId="39840" xr:uid="{00000000-0005-0000-0000-0000F0C60000}"/>
    <cellStyle name="输入 4 15 2 3" xfId="46758" xr:uid="{00000000-0005-0000-0000-0000F1C60000}"/>
    <cellStyle name="输入 4 15 2 4" xfId="50174" xr:uid="{00000000-0005-0000-0000-0000F2C60000}"/>
    <cellStyle name="输入 4 15 3" xfId="21364" xr:uid="{00000000-0005-0000-0000-0000F3C60000}"/>
    <cellStyle name="输入 4 15 4" xfId="27838" xr:uid="{00000000-0005-0000-0000-0000F4C60000}"/>
    <cellStyle name="输入 4 15 5" xfId="36225" xr:uid="{00000000-0005-0000-0000-0000F5C60000}"/>
    <cellStyle name="输入 4 15 6" xfId="43212" xr:uid="{00000000-0005-0000-0000-0000F6C60000}"/>
    <cellStyle name="输入 4 15 7" xfId="53185" xr:uid="{00000000-0005-0000-0000-0000F7C60000}"/>
    <cellStyle name="输入 4 16" xfId="4734" xr:uid="{00000000-0005-0000-0000-0000F8C60000}"/>
    <cellStyle name="输入 4 16 2" xfId="14596" xr:uid="{00000000-0005-0000-0000-0000F9C60000}"/>
    <cellStyle name="输入 4 16 2 2" xfId="39246" xr:uid="{00000000-0005-0000-0000-0000FAC60000}"/>
    <cellStyle name="输入 4 16 2 3" xfId="46164" xr:uid="{00000000-0005-0000-0000-0000FBC60000}"/>
    <cellStyle name="输入 4 16 2 4" xfId="50178" xr:uid="{00000000-0005-0000-0000-0000FCC60000}"/>
    <cellStyle name="输入 4 16 3" xfId="21645" xr:uid="{00000000-0005-0000-0000-0000FDC60000}"/>
    <cellStyle name="输入 4 16 4" xfId="28115" xr:uid="{00000000-0005-0000-0000-0000FEC60000}"/>
    <cellStyle name="输入 4 16 5" xfId="35610" xr:uid="{00000000-0005-0000-0000-0000FFC60000}"/>
    <cellStyle name="输入 4 16 6" xfId="42618" xr:uid="{00000000-0005-0000-0000-000000C70000}"/>
    <cellStyle name="输入 4 16 7" xfId="51707" xr:uid="{00000000-0005-0000-0000-000001C70000}"/>
    <cellStyle name="输入 4 17" xfId="5297" xr:uid="{00000000-0005-0000-0000-000002C70000}"/>
    <cellStyle name="输入 4 17 2" xfId="15154" xr:uid="{00000000-0005-0000-0000-000003C70000}"/>
    <cellStyle name="输入 4 17 2 2" xfId="40192" xr:uid="{00000000-0005-0000-0000-000004C70000}"/>
    <cellStyle name="输入 4 17 2 3" xfId="47110" xr:uid="{00000000-0005-0000-0000-000005C70000}"/>
    <cellStyle name="输入 4 17 2 4" xfId="50833" xr:uid="{00000000-0005-0000-0000-000006C70000}"/>
    <cellStyle name="输入 4 17 3" xfId="22196" xr:uid="{00000000-0005-0000-0000-000007C70000}"/>
    <cellStyle name="输入 4 17 4" xfId="28659" xr:uid="{00000000-0005-0000-0000-000008C70000}"/>
    <cellStyle name="输入 4 17 5" xfId="36607" xr:uid="{00000000-0005-0000-0000-000009C70000}"/>
    <cellStyle name="输入 4 17 6" xfId="43564" xr:uid="{00000000-0005-0000-0000-00000AC70000}"/>
    <cellStyle name="输入 4 17 7" xfId="53129" xr:uid="{00000000-0005-0000-0000-00000BC70000}"/>
    <cellStyle name="输入 4 18" xfId="5068" xr:uid="{00000000-0005-0000-0000-00000CC70000}"/>
    <cellStyle name="输入 4 18 2" xfId="14925" xr:uid="{00000000-0005-0000-0000-00000DC70000}"/>
    <cellStyle name="输入 4 18 2 2" xfId="39776" xr:uid="{00000000-0005-0000-0000-00000EC70000}"/>
    <cellStyle name="输入 4 18 2 3" xfId="46694" xr:uid="{00000000-0005-0000-0000-00000FC70000}"/>
    <cellStyle name="输入 4 18 2 4" xfId="49574" xr:uid="{00000000-0005-0000-0000-000010C70000}"/>
    <cellStyle name="输入 4 18 3" xfId="21970" xr:uid="{00000000-0005-0000-0000-000011C70000}"/>
    <cellStyle name="输入 4 18 4" xfId="28433" xr:uid="{00000000-0005-0000-0000-000012C70000}"/>
    <cellStyle name="输入 4 18 5" xfId="36157" xr:uid="{00000000-0005-0000-0000-000013C70000}"/>
    <cellStyle name="输入 4 18 6" xfId="43148" xr:uid="{00000000-0005-0000-0000-000014C70000}"/>
    <cellStyle name="输入 4 18 7" xfId="51292" xr:uid="{00000000-0005-0000-0000-000015C70000}"/>
    <cellStyle name="输入 4 19" xfId="4807" xr:uid="{00000000-0005-0000-0000-000016C70000}"/>
    <cellStyle name="输入 4 19 2" xfId="14669" xr:uid="{00000000-0005-0000-0000-000017C70000}"/>
    <cellStyle name="输入 4 19 2 2" xfId="39265" xr:uid="{00000000-0005-0000-0000-000018C70000}"/>
    <cellStyle name="输入 4 19 2 3" xfId="46183" xr:uid="{00000000-0005-0000-0000-000019C70000}"/>
    <cellStyle name="输入 4 19 2 4" xfId="50124" xr:uid="{00000000-0005-0000-0000-00001AC70000}"/>
    <cellStyle name="输入 4 19 3" xfId="21718" xr:uid="{00000000-0005-0000-0000-00001BC70000}"/>
    <cellStyle name="输入 4 19 4" xfId="28186" xr:uid="{00000000-0005-0000-0000-00001CC70000}"/>
    <cellStyle name="输入 4 19 5" xfId="35629" xr:uid="{00000000-0005-0000-0000-00001DC70000}"/>
    <cellStyle name="输入 4 19 6" xfId="42637" xr:uid="{00000000-0005-0000-0000-00001EC70000}"/>
    <cellStyle name="输入 4 19 7" xfId="53065" xr:uid="{00000000-0005-0000-0000-00001FC70000}"/>
    <cellStyle name="输入 4 2" xfId="709" xr:uid="{00000000-0005-0000-0000-000020C70000}"/>
    <cellStyle name="输入 4 2 2" xfId="2713" xr:uid="{00000000-0005-0000-0000-000021C70000}"/>
    <cellStyle name="输入 4 2 2 2" xfId="12942" xr:uid="{00000000-0005-0000-0000-000022C70000}"/>
    <cellStyle name="输入 4 2 2 2 2" xfId="20342" xr:uid="{00000000-0005-0000-0000-000023C70000}"/>
    <cellStyle name="输入 4 2 2 2 3" xfId="26949" xr:uid="{00000000-0005-0000-0000-000024C70000}"/>
    <cellStyle name="输入 4 2 2 3" xfId="10528" xr:uid="{00000000-0005-0000-0000-000025C70000}"/>
    <cellStyle name="输入 4 2 2 4" xfId="16237" xr:uid="{00000000-0005-0000-0000-000026C70000}"/>
    <cellStyle name="输入 4 2 2 5" xfId="18808" xr:uid="{00000000-0005-0000-0000-000027C70000}"/>
    <cellStyle name="输入 4 2 2 6" xfId="37328" xr:uid="{00000000-0005-0000-0000-000028C70000}"/>
    <cellStyle name="输入 4 2 2 7" xfId="44274" xr:uid="{00000000-0005-0000-0000-000029C70000}"/>
    <cellStyle name="输入 4 2 2 8" xfId="50922" xr:uid="{00000000-0005-0000-0000-00002AC70000}"/>
    <cellStyle name="输入 4 2 3" xfId="11728" xr:uid="{00000000-0005-0000-0000-00002BC70000}"/>
    <cellStyle name="输入 4 2 3 2" xfId="19187" xr:uid="{00000000-0005-0000-0000-00002CC70000}"/>
    <cellStyle name="输入 4 2 3 3" xfId="25819" xr:uid="{00000000-0005-0000-0000-00002DC70000}"/>
    <cellStyle name="输入 4 2 4" xfId="9461" xr:uid="{00000000-0005-0000-0000-00002EC70000}"/>
    <cellStyle name="输入 4 2 5" xfId="13053" xr:uid="{00000000-0005-0000-0000-00002FC70000}"/>
    <cellStyle name="输入 4 2 6" xfId="33581" xr:uid="{00000000-0005-0000-0000-000030C70000}"/>
    <cellStyle name="输入 4 2 7" xfId="40717" xr:uid="{00000000-0005-0000-0000-000031C70000}"/>
    <cellStyle name="输入 4 2 8" xfId="50831" xr:uid="{00000000-0005-0000-0000-000032C70000}"/>
    <cellStyle name="输入 4 20" xfId="4485" xr:uid="{00000000-0005-0000-0000-000033C70000}"/>
    <cellStyle name="输入 4 20 2" xfId="14347" xr:uid="{00000000-0005-0000-0000-000034C70000}"/>
    <cellStyle name="输入 4 20 2 2" xfId="40176" xr:uid="{00000000-0005-0000-0000-000035C70000}"/>
    <cellStyle name="输入 4 20 2 3" xfId="47094" xr:uid="{00000000-0005-0000-0000-000036C70000}"/>
    <cellStyle name="输入 4 20 2 4" xfId="51733" xr:uid="{00000000-0005-0000-0000-000037C70000}"/>
    <cellStyle name="输入 4 20 3" xfId="21403" xr:uid="{00000000-0005-0000-0000-000038C70000}"/>
    <cellStyle name="输入 4 20 4" xfId="27877" xr:uid="{00000000-0005-0000-0000-000039C70000}"/>
    <cellStyle name="输入 4 20 5" xfId="36591" xr:uid="{00000000-0005-0000-0000-00003AC70000}"/>
    <cellStyle name="输入 4 20 6" xfId="43548" xr:uid="{00000000-0005-0000-0000-00003BC70000}"/>
    <cellStyle name="输入 4 20 7" xfId="53876" xr:uid="{00000000-0005-0000-0000-00003CC70000}"/>
    <cellStyle name="输入 4 21" xfId="5434" xr:uid="{00000000-0005-0000-0000-00003DC70000}"/>
    <cellStyle name="输入 4 21 2" xfId="15291" xr:uid="{00000000-0005-0000-0000-00003EC70000}"/>
    <cellStyle name="输入 4 21 2 2" xfId="40421" xr:uid="{00000000-0005-0000-0000-00003FC70000}"/>
    <cellStyle name="输入 4 21 2 3" xfId="47339" xr:uid="{00000000-0005-0000-0000-000040C70000}"/>
    <cellStyle name="输入 4 21 2 4" xfId="47745" xr:uid="{00000000-0005-0000-0000-000041C70000}"/>
    <cellStyle name="输入 4 21 3" xfId="22332" xr:uid="{00000000-0005-0000-0000-000042C70000}"/>
    <cellStyle name="输入 4 21 4" xfId="28794" xr:uid="{00000000-0005-0000-0000-000043C70000}"/>
    <cellStyle name="输入 4 21 5" xfId="36837" xr:uid="{00000000-0005-0000-0000-000044C70000}"/>
    <cellStyle name="输入 4 21 6" xfId="43793" xr:uid="{00000000-0005-0000-0000-000045C70000}"/>
    <cellStyle name="输入 4 21 7" xfId="54394" xr:uid="{00000000-0005-0000-0000-000046C70000}"/>
    <cellStyle name="输入 4 22" xfId="5794" xr:uid="{00000000-0005-0000-0000-000047C70000}"/>
    <cellStyle name="输入 4 22 2" xfId="15647" xr:uid="{00000000-0005-0000-0000-000048C70000}"/>
    <cellStyle name="输入 4 22 3" xfId="22674" xr:uid="{00000000-0005-0000-0000-000049C70000}"/>
    <cellStyle name="输入 4 22 4" xfId="29135" xr:uid="{00000000-0005-0000-0000-00004AC70000}"/>
    <cellStyle name="输入 4 22 5" xfId="32309" xr:uid="{00000000-0005-0000-0000-00004BC70000}"/>
    <cellStyle name="输入 4 22 6" xfId="32064" xr:uid="{00000000-0005-0000-0000-00004CC70000}"/>
    <cellStyle name="输入 4 22 7" xfId="49570" xr:uid="{00000000-0005-0000-0000-00004DC70000}"/>
    <cellStyle name="输入 4 23" xfId="6003" xr:uid="{00000000-0005-0000-0000-00004EC70000}"/>
    <cellStyle name="输入 4 23 2" xfId="15854" xr:uid="{00000000-0005-0000-0000-00004FC70000}"/>
    <cellStyle name="输入 4 23 3" xfId="22876" xr:uid="{00000000-0005-0000-0000-000050C70000}"/>
    <cellStyle name="输入 4 23 4" xfId="29337" xr:uid="{00000000-0005-0000-0000-000051C70000}"/>
    <cellStyle name="输入 4 23 5" xfId="37091" xr:uid="{00000000-0005-0000-0000-000052C70000}"/>
    <cellStyle name="输入 4 23 6" xfId="44037" xr:uid="{00000000-0005-0000-0000-000053C70000}"/>
    <cellStyle name="输入 4 23 7" xfId="53594" xr:uid="{00000000-0005-0000-0000-000054C70000}"/>
    <cellStyle name="输入 4 24" xfId="6299" xr:uid="{00000000-0005-0000-0000-000055C70000}"/>
    <cellStyle name="输入 4 24 2" xfId="16144" xr:uid="{00000000-0005-0000-0000-000056C70000}"/>
    <cellStyle name="输入 4 24 3" xfId="23153" xr:uid="{00000000-0005-0000-0000-000057C70000}"/>
    <cellStyle name="输入 4 24 4" xfId="29607" xr:uid="{00000000-0005-0000-0000-000058C70000}"/>
    <cellStyle name="输入 4 25" xfId="7136" xr:uid="{00000000-0005-0000-0000-000059C70000}"/>
    <cellStyle name="输入 4 25 2" xfId="16926" xr:uid="{00000000-0005-0000-0000-00005AC70000}"/>
    <cellStyle name="输入 4 25 3" xfId="23889" xr:uid="{00000000-0005-0000-0000-00005BC70000}"/>
    <cellStyle name="输入 4 25 4" xfId="30324" xr:uid="{00000000-0005-0000-0000-00005CC70000}"/>
    <cellStyle name="输入 4 26" xfId="6192" xr:uid="{00000000-0005-0000-0000-00005DC70000}"/>
    <cellStyle name="输入 4 26 2" xfId="16040" xr:uid="{00000000-0005-0000-0000-00005EC70000}"/>
    <cellStyle name="输入 4 26 3" xfId="23054" xr:uid="{00000000-0005-0000-0000-00005FC70000}"/>
    <cellStyle name="输入 4 26 4" xfId="29512" xr:uid="{00000000-0005-0000-0000-000060C70000}"/>
    <cellStyle name="输入 4 27" xfId="7307" xr:uid="{00000000-0005-0000-0000-000061C70000}"/>
    <cellStyle name="输入 4 27 2" xfId="17093" xr:uid="{00000000-0005-0000-0000-000062C70000}"/>
    <cellStyle name="输入 4 27 3" xfId="24055" xr:uid="{00000000-0005-0000-0000-000063C70000}"/>
    <cellStyle name="输入 4 27 4" xfId="30485" xr:uid="{00000000-0005-0000-0000-000064C70000}"/>
    <cellStyle name="输入 4 28" xfId="7035" xr:uid="{00000000-0005-0000-0000-000065C70000}"/>
    <cellStyle name="输入 4 28 2" xfId="16825" xr:uid="{00000000-0005-0000-0000-000066C70000}"/>
    <cellStyle name="输入 4 28 3" xfId="23791" xr:uid="{00000000-0005-0000-0000-000067C70000}"/>
    <cellStyle name="输入 4 28 4" xfId="30227" xr:uid="{00000000-0005-0000-0000-000068C70000}"/>
    <cellStyle name="输入 4 29" xfId="7419" xr:uid="{00000000-0005-0000-0000-000069C70000}"/>
    <cellStyle name="输入 4 29 2" xfId="17205" xr:uid="{00000000-0005-0000-0000-00006AC70000}"/>
    <cellStyle name="输入 4 29 3" xfId="24167" xr:uid="{00000000-0005-0000-0000-00006BC70000}"/>
    <cellStyle name="输入 4 29 4" xfId="30595" xr:uid="{00000000-0005-0000-0000-00006CC70000}"/>
    <cellStyle name="输入 4 3" xfId="969" xr:uid="{00000000-0005-0000-0000-00006DC70000}"/>
    <cellStyle name="输入 4 3 2" xfId="2561" xr:uid="{00000000-0005-0000-0000-00006EC70000}"/>
    <cellStyle name="输入 4 3 2 2" xfId="12796" xr:uid="{00000000-0005-0000-0000-00006FC70000}"/>
    <cellStyle name="输入 4 3 2 2 2" xfId="20202" xr:uid="{00000000-0005-0000-0000-000070C70000}"/>
    <cellStyle name="输入 4 3 2 2 3" xfId="26813" xr:uid="{00000000-0005-0000-0000-000071C70000}"/>
    <cellStyle name="输入 4 3 2 3" xfId="10675" xr:uid="{00000000-0005-0000-0000-000072C70000}"/>
    <cellStyle name="输入 4 3 2 4" xfId="17648" xr:uid="{00000000-0005-0000-0000-000073C70000}"/>
    <cellStyle name="输入 4 3 2 5" xfId="24041" xr:uid="{00000000-0005-0000-0000-000074C70000}"/>
    <cellStyle name="输入 4 3 2 6" xfId="37606" xr:uid="{00000000-0005-0000-0000-000075C70000}"/>
    <cellStyle name="输入 4 3 2 7" xfId="44550" xr:uid="{00000000-0005-0000-0000-000076C70000}"/>
    <cellStyle name="输入 4 3 2 8" xfId="51068" xr:uid="{00000000-0005-0000-0000-000077C70000}"/>
    <cellStyle name="输入 4 3 3" xfId="11848" xr:uid="{00000000-0005-0000-0000-000078C70000}"/>
    <cellStyle name="输入 4 3 3 2" xfId="19307" xr:uid="{00000000-0005-0000-0000-000079C70000}"/>
    <cellStyle name="输入 4 3 3 3" xfId="25939" xr:uid="{00000000-0005-0000-0000-00007AC70000}"/>
    <cellStyle name="输入 4 3 4" xfId="9669" xr:uid="{00000000-0005-0000-0000-00007BC70000}"/>
    <cellStyle name="输入 4 3 5" xfId="8914" xr:uid="{00000000-0005-0000-0000-00007CC70000}"/>
    <cellStyle name="输入 4 3 6" xfId="33865" xr:uid="{00000000-0005-0000-0000-00007DC70000}"/>
    <cellStyle name="输入 4 3 7" xfId="40999" xr:uid="{00000000-0005-0000-0000-00007EC70000}"/>
    <cellStyle name="输入 4 3 8" xfId="51321" xr:uid="{00000000-0005-0000-0000-00007FC70000}"/>
    <cellStyle name="输入 4 30" xfId="7508" xr:uid="{00000000-0005-0000-0000-000080C70000}"/>
    <cellStyle name="输入 4 30 2" xfId="17293" xr:uid="{00000000-0005-0000-0000-000081C70000}"/>
    <cellStyle name="输入 4 30 3" xfId="24255" xr:uid="{00000000-0005-0000-0000-000082C70000}"/>
    <cellStyle name="输入 4 30 4" xfId="30683" xr:uid="{00000000-0005-0000-0000-000083C70000}"/>
    <cellStyle name="输入 4 31" xfId="5680" xr:uid="{00000000-0005-0000-0000-000084C70000}"/>
    <cellStyle name="输入 4 31 2" xfId="15535" xr:uid="{00000000-0005-0000-0000-000085C70000}"/>
    <cellStyle name="输入 4 31 3" xfId="22565" xr:uid="{00000000-0005-0000-0000-000086C70000}"/>
    <cellStyle name="输入 4 31 4" xfId="29026" xr:uid="{00000000-0005-0000-0000-000087C70000}"/>
    <cellStyle name="输入 4 32" xfId="7076" xr:uid="{00000000-0005-0000-0000-000088C70000}"/>
    <cellStyle name="输入 4 32 2" xfId="16866" xr:uid="{00000000-0005-0000-0000-000089C70000}"/>
    <cellStyle name="输入 4 32 3" xfId="23831" xr:uid="{00000000-0005-0000-0000-00008AC70000}"/>
    <cellStyle name="输入 4 32 4" xfId="30267" xr:uid="{00000000-0005-0000-0000-00008BC70000}"/>
    <cellStyle name="输入 4 33" xfId="7881" xr:uid="{00000000-0005-0000-0000-00008CC70000}"/>
    <cellStyle name="输入 4 33 2" xfId="17665" xr:uid="{00000000-0005-0000-0000-00008DC70000}"/>
    <cellStyle name="输入 4 33 3" xfId="24618" xr:uid="{00000000-0005-0000-0000-00008EC70000}"/>
    <cellStyle name="输入 4 33 4" xfId="31041" xr:uid="{00000000-0005-0000-0000-00008FC70000}"/>
    <cellStyle name="输入 4 34" xfId="7863" xr:uid="{00000000-0005-0000-0000-000090C70000}"/>
    <cellStyle name="输入 4 34 2" xfId="17647" xr:uid="{00000000-0005-0000-0000-000091C70000}"/>
    <cellStyle name="输入 4 34 3" xfId="24601" xr:uid="{00000000-0005-0000-0000-000092C70000}"/>
    <cellStyle name="输入 4 34 4" xfId="31024" xr:uid="{00000000-0005-0000-0000-000093C70000}"/>
    <cellStyle name="输入 4 35" xfId="8159" xr:uid="{00000000-0005-0000-0000-000094C70000}"/>
    <cellStyle name="输入 4 35 2" xfId="17943" xr:uid="{00000000-0005-0000-0000-000095C70000}"/>
    <cellStyle name="输入 4 35 3" xfId="24887" xr:uid="{00000000-0005-0000-0000-000096C70000}"/>
    <cellStyle name="输入 4 35 4" xfId="31307" xr:uid="{00000000-0005-0000-0000-000097C70000}"/>
    <cellStyle name="输入 4 36" xfId="8518" xr:uid="{00000000-0005-0000-0000-000098C70000}"/>
    <cellStyle name="输入 4 36 2" xfId="18302" xr:uid="{00000000-0005-0000-0000-000099C70000}"/>
    <cellStyle name="输入 4 36 3" xfId="25238" xr:uid="{00000000-0005-0000-0000-00009AC70000}"/>
    <cellStyle name="输入 4 36 4" xfId="31651" xr:uid="{00000000-0005-0000-0000-00009BC70000}"/>
    <cellStyle name="输入 4 37" xfId="7941" xr:uid="{00000000-0005-0000-0000-00009CC70000}"/>
    <cellStyle name="输入 4 37 2" xfId="17725" xr:uid="{00000000-0005-0000-0000-00009DC70000}"/>
    <cellStyle name="输入 4 37 3" xfId="24675" xr:uid="{00000000-0005-0000-0000-00009EC70000}"/>
    <cellStyle name="输入 4 37 4" xfId="31096" xr:uid="{00000000-0005-0000-0000-00009FC70000}"/>
    <cellStyle name="输入 4 38" xfId="8798" xr:uid="{00000000-0005-0000-0000-0000A0C70000}"/>
    <cellStyle name="输入 4 38 2" xfId="18582" xr:uid="{00000000-0005-0000-0000-0000A1C70000}"/>
    <cellStyle name="输入 4 38 3" xfId="25514" xr:uid="{00000000-0005-0000-0000-0000A2C70000}"/>
    <cellStyle name="输入 4 38 4" xfId="31926" xr:uid="{00000000-0005-0000-0000-0000A3C70000}"/>
    <cellStyle name="输入 4 39" xfId="8395" xr:uid="{00000000-0005-0000-0000-0000A4C70000}"/>
    <cellStyle name="输入 4 39 2" xfId="18179" xr:uid="{00000000-0005-0000-0000-0000A5C70000}"/>
    <cellStyle name="输入 4 39 3" xfId="25116" xr:uid="{00000000-0005-0000-0000-0000A6C70000}"/>
    <cellStyle name="输入 4 39 4" xfId="31530" xr:uid="{00000000-0005-0000-0000-0000A7C70000}"/>
    <cellStyle name="输入 4 4" xfId="1251" xr:uid="{00000000-0005-0000-0000-0000A8C70000}"/>
    <cellStyle name="输入 4 4 2" xfId="10880" xr:uid="{00000000-0005-0000-0000-0000A9C70000}"/>
    <cellStyle name="输入 4 4 2 2" xfId="9514" xr:uid="{00000000-0005-0000-0000-0000AAC70000}"/>
    <cellStyle name="输入 4 4 2 3" xfId="37285" xr:uid="{00000000-0005-0000-0000-0000ABC70000}"/>
    <cellStyle name="输入 4 4 2 4" xfId="44231" xr:uid="{00000000-0005-0000-0000-0000ACC70000}"/>
    <cellStyle name="输入 4 4 2 5" xfId="52240" xr:uid="{00000000-0005-0000-0000-0000ADC70000}"/>
    <cellStyle name="输入 4 4 3" xfId="12028" xr:uid="{00000000-0005-0000-0000-0000AEC70000}"/>
    <cellStyle name="输入 4 4 3 2" xfId="19487" xr:uid="{00000000-0005-0000-0000-0000AFC70000}"/>
    <cellStyle name="输入 4 4 3 3" xfId="26114" xr:uid="{00000000-0005-0000-0000-0000B0C70000}"/>
    <cellStyle name="输入 4 4 4" xfId="9919" xr:uid="{00000000-0005-0000-0000-0000B1C70000}"/>
    <cellStyle name="输入 4 4 5" xfId="9257" xr:uid="{00000000-0005-0000-0000-0000B2C70000}"/>
    <cellStyle name="输入 4 4 6" xfId="33537" xr:uid="{00000000-0005-0000-0000-0000B3C70000}"/>
    <cellStyle name="输入 4 4 7" xfId="40673" xr:uid="{00000000-0005-0000-0000-0000B4C70000}"/>
    <cellStyle name="输入 4 4 8" xfId="53929" xr:uid="{00000000-0005-0000-0000-0000B5C70000}"/>
    <cellStyle name="输入 4 40" xfId="11616" xr:uid="{00000000-0005-0000-0000-0000B6C70000}"/>
    <cellStyle name="输入 4 40 2" xfId="19075" xr:uid="{00000000-0005-0000-0000-0000B7C70000}"/>
    <cellStyle name="输入 4 40 3" xfId="25707" xr:uid="{00000000-0005-0000-0000-0000B8C70000}"/>
    <cellStyle name="输入 4 41" xfId="9333" xr:uid="{00000000-0005-0000-0000-0000B9C70000}"/>
    <cellStyle name="输入 4 42" xfId="9723" xr:uid="{00000000-0005-0000-0000-0000BAC70000}"/>
    <cellStyle name="输入 4 43" xfId="53722" xr:uid="{00000000-0005-0000-0000-0000BBC70000}"/>
    <cellStyle name="输入 4 5" xfId="1076" xr:uid="{00000000-0005-0000-0000-0000BCC70000}"/>
    <cellStyle name="输入 4 5 2" xfId="10084" xr:uid="{00000000-0005-0000-0000-0000BDC70000}"/>
    <cellStyle name="输入 4 5 2 2" xfId="15518" xr:uid="{00000000-0005-0000-0000-0000BEC70000}"/>
    <cellStyle name="输入 4 5 2 3" xfId="38229" xr:uid="{00000000-0005-0000-0000-0000BFC70000}"/>
    <cellStyle name="输入 4 5 2 4" xfId="45149" xr:uid="{00000000-0005-0000-0000-0000C0C70000}"/>
    <cellStyle name="输入 4 5 2 5" xfId="48151" xr:uid="{00000000-0005-0000-0000-0000C1C70000}"/>
    <cellStyle name="输入 4 5 3" xfId="10709" xr:uid="{00000000-0005-0000-0000-0000C2C70000}"/>
    <cellStyle name="输入 4 5 3 2" xfId="15347" xr:uid="{00000000-0005-0000-0000-0000C3C70000}"/>
    <cellStyle name="输入 4 5 4" xfId="11873" xr:uid="{00000000-0005-0000-0000-0000C4C70000}"/>
    <cellStyle name="输入 4 5 4 2" xfId="19332" xr:uid="{00000000-0005-0000-0000-0000C5C70000}"/>
    <cellStyle name="输入 4 5 4 3" xfId="25963" xr:uid="{00000000-0005-0000-0000-0000C6C70000}"/>
    <cellStyle name="输入 4 5 5" xfId="9746" xr:uid="{00000000-0005-0000-0000-0000C7C70000}"/>
    <cellStyle name="输入 4 5 6" xfId="13236" xr:uid="{00000000-0005-0000-0000-0000C8C70000}"/>
    <cellStyle name="输入 4 5 7" xfId="34563" xr:uid="{00000000-0005-0000-0000-0000C9C70000}"/>
    <cellStyle name="输入 4 5 8" xfId="41603" xr:uid="{00000000-0005-0000-0000-0000CAC70000}"/>
    <cellStyle name="输入 4 5 9" xfId="51383" xr:uid="{00000000-0005-0000-0000-0000CBC70000}"/>
    <cellStyle name="输入 4 6" xfId="1560" xr:uid="{00000000-0005-0000-0000-0000CCC70000}"/>
    <cellStyle name="输入 4 6 2" xfId="12217" xr:uid="{00000000-0005-0000-0000-0000CDC70000}"/>
    <cellStyle name="输入 4 6 2 2" xfId="19676" xr:uid="{00000000-0005-0000-0000-0000CEC70000}"/>
    <cellStyle name="输入 4 6 2 3" xfId="26299" xr:uid="{00000000-0005-0000-0000-0000CFC70000}"/>
    <cellStyle name="输入 4 6 2 4" xfId="37457" xr:uid="{00000000-0005-0000-0000-0000D0C70000}"/>
    <cellStyle name="输入 4 6 2 5" xfId="44402" xr:uid="{00000000-0005-0000-0000-0000D1C70000}"/>
    <cellStyle name="输入 4 6 2 6" xfId="51743" xr:uid="{00000000-0005-0000-0000-0000D2C70000}"/>
    <cellStyle name="输入 4 6 3" xfId="11112" xr:uid="{00000000-0005-0000-0000-0000D3C70000}"/>
    <cellStyle name="输入 4 6 4" xfId="18763" xr:uid="{00000000-0005-0000-0000-0000D4C70000}"/>
    <cellStyle name="输入 4 6 5" xfId="33715" xr:uid="{00000000-0005-0000-0000-0000D5C70000}"/>
    <cellStyle name="输入 4 6 6" xfId="40850" xr:uid="{00000000-0005-0000-0000-0000D6C70000}"/>
    <cellStyle name="输入 4 6 7" xfId="52377" xr:uid="{00000000-0005-0000-0000-0000D7C70000}"/>
    <cellStyle name="输入 4 7" xfId="1987" xr:uid="{00000000-0005-0000-0000-0000D8C70000}"/>
    <cellStyle name="输入 4 7 2" xfId="12337" xr:uid="{00000000-0005-0000-0000-0000D9C70000}"/>
    <cellStyle name="输入 4 7 2 2" xfId="19796" xr:uid="{00000000-0005-0000-0000-0000DAC70000}"/>
    <cellStyle name="输入 4 7 2 3" xfId="26419" xr:uid="{00000000-0005-0000-0000-0000DBC70000}"/>
    <cellStyle name="输入 4 7 2 4" xfId="37530" xr:uid="{00000000-0005-0000-0000-0000DCC70000}"/>
    <cellStyle name="输入 4 7 2 5" xfId="44474" xr:uid="{00000000-0005-0000-0000-0000DDC70000}"/>
    <cellStyle name="输入 4 7 2 6" xfId="53388" xr:uid="{00000000-0005-0000-0000-0000DEC70000}"/>
    <cellStyle name="输入 4 7 3" xfId="11409" xr:uid="{00000000-0005-0000-0000-0000DFC70000}"/>
    <cellStyle name="输入 4 7 4" xfId="18941" xr:uid="{00000000-0005-0000-0000-0000E0C70000}"/>
    <cellStyle name="输入 4 7 5" xfId="33789" xr:uid="{00000000-0005-0000-0000-0000E1C70000}"/>
    <cellStyle name="输入 4 7 6" xfId="40923" xr:uid="{00000000-0005-0000-0000-0000E2C70000}"/>
    <cellStyle name="输入 4 7 7" xfId="50355" xr:uid="{00000000-0005-0000-0000-0000E3C70000}"/>
    <cellStyle name="输入 4 8" xfId="2199" xr:uid="{00000000-0005-0000-0000-0000E4C70000}"/>
    <cellStyle name="输入 4 8 2" xfId="12463" xr:uid="{00000000-0005-0000-0000-0000E5C70000}"/>
    <cellStyle name="输入 4 8 2 2" xfId="19918" xr:uid="{00000000-0005-0000-0000-0000E6C70000}"/>
    <cellStyle name="输入 4 8 2 3" xfId="26539" xr:uid="{00000000-0005-0000-0000-0000E7C70000}"/>
    <cellStyle name="输入 4 8 2 4" xfId="38211" xr:uid="{00000000-0005-0000-0000-0000E8C70000}"/>
    <cellStyle name="输入 4 8 2 5" xfId="45132" xr:uid="{00000000-0005-0000-0000-0000E9C70000}"/>
    <cellStyle name="输入 4 8 2 6" xfId="50032" xr:uid="{00000000-0005-0000-0000-0000EAC70000}"/>
    <cellStyle name="输入 4 8 3" xfId="10395" xr:uid="{00000000-0005-0000-0000-0000EBC70000}"/>
    <cellStyle name="输入 4 8 4" xfId="10001" xr:uid="{00000000-0005-0000-0000-0000ECC70000}"/>
    <cellStyle name="输入 4 8 5" xfId="20459" xr:uid="{00000000-0005-0000-0000-0000EDC70000}"/>
    <cellStyle name="输入 4 8 6" xfId="34545" xr:uid="{00000000-0005-0000-0000-0000EEC70000}"/>
    <cellStyle name="输入 4 8 7" xfId="41586" xr:uid="{00000000-0005-0000-0000-0000EFC70000}"/>
    <cellStyle name="输入 4 8 8" xfId="53809" xr:uid="{00000000-0005-0000-0000-0000F0C70000}"/>
    <cellStyle name="输入 4 9" xfId="2351" xr:uid="{00000000-0005-0000-0000-0000F1C70000}"/>
    <cellStyle name="输入 4 9 2" xfId="12604" xr:uid="{00000000-0005-0000-0000-0000F2C70000}"/>
    <cellStyle name="输入 4 9 2 2" xfId="37781" xr:uid="{00000000-0005-0000-0000-0000F3C70000}"/>
    <cellStyle name="输入 4 9 2 3" xfId="44722" xr:uid="{00000000-0005-0000-0000-0000F4C70000}"/>
    <cellStyle name="输入 4 9 2 4" xfId="48124" xr:uid="{00000000-0005-0000-0000-0000F5C70000}"/>
    <cellStyle name="输入 4 9 3" xfId="20041" xr:uid="{00000000-0005-0000-0000-0000F6C70000}"/>
    <cellStyle name="输入 4 9 4" xfId="26659" xr:uid="{00000000-0005-0000-0000-0000F7C70000}"/>
    <cellStyle name="输入 4 9 5" xfId="34039" xr:uid="{00000000-0005-0000-0000-0000F8C70000}"/>
    <cellStyle name="输入 4 9 6" xfId="41171" xr:uid="{00000000-0005-0000-0000-0000F9C70000}"/>
    <cellStyle name="输入 4 9 7" xfId="51724" xr:uid="{00000000-0005-0000-0000-0000FAC70000}"/>
    <cellStyle name="输入 5" xfId="387" xr:uid="{00000000-0005-0000-0000-0000FBC70000}"/>
    <cellStyle name="输入 5 10" xfId="5463" xr:uid="{00000000-0005-0000-0000-0000FCC70000}"/>
    <cellStyle name="输入 5 10 2" xfId="15320" xr:uid="{00000000-0005-0000-0000-0000FDC70000}"/>
    <cellStyle name="输入 5 10 2 2" xfId="38648" xr:uid="{00000000-0005-0000-0000-0000FEC70000}"/>
    <cellStyle name="输入 5 10 2 3" xfId="45566" xr:uid="{00000000-0005-0000-0000-0000FFC70000}"/>
    <cellStyle name="输入 5 10 2 4" xfId="49703" xr:uid="{00000000-0005-0000-0000-000000C80000}"/>
    <cellStyle name="输入 5 10 3" xfId="22360" xr:uid="{00000000-0005-0000-0000-000001C80000}"/>
    <cellStyle name="输入 5 10 4" xfId="28822" xr:uid="{00000000-0005-0000-0000-000002C80000}"/>
    <cellStyle name="输入 5 10 5" xfId="34982" xr:uid="{00000000-0005-0000-0000-000003C80000}"/>
    <cellStyle name="输入 5 10 6" xfId="42020" xr:uid="{00000000-0005-0000-0000-000004C80000}"/>
    <cellStyle name="输入 5 10 7" xfId="52157" xr:uid="{00000000-0005-0000-0000-000005C80000}"/>
    <cellStyle name="输入 5 11" xfId="6719" xr:uid="{00000000-0005-0000-0000-000006C80000}"/>
    <cellStyle name="输入 5 11 2" xfId="16562" xr:uid="{00000000-0005-0000-0000-000007C80000}"/>
    <cellStyle name="输入 5 11 2 2" xfId="39089" xr:uid="{00000000-0005-0000-0000-000008C80000}"/>
    <cellStyle name="输入 5 11 2 3" xfId="46007" xr:uid="{00000000-0005-0000-0000-000009C80000}"/>
    <cellStyle name="输入 5 11 2 4" xfId="49866" xr:uid="{00000000-0005-0000-0000-00000AC80000}"/>
    <cellStyle name="输入 5 11 3" xfId="23565" xr:uid="{00000000-0005-0000-0000-00000BC80000}"/>
    <cellStyle name="输入 5 11 4" xfId="30013" xr:uid="{00000000-0005-0000-0000-00000CC80000}"/>
    <cellStyle name="输入 5 11 5" xfId="35426" xr:uid="{00000000-0005-0000-0000-00000DC80000}"/>
    <cellStyle name="输入 5 11 6" xfId="42461" xr:uid="{00000000-0005-0000-0000-00000EC80000}"/>
    <cellStyle name="输入 5 11 7" xfId="51896" xr:uid="{00000000-0005-0000-0000-00000FC80000}"/>
    <cellStyle name="输入 5 12" xfId="6979" xr:uid="{00000000-0005-0000-0000-000010C80000}"/>
    <cellStyle name="输入 5 12 2" xfId="16769" xr:uid="{00000000-0005-0000-0000-000011C80000}"/>
    <cellStyle name="输入 5 12 2 2" xfId="38974" xr:uid="{00000000-0005-0000-0000-000012C80000}"/>
    <cellStyle name="输入 5 12 2 3" xfId="45892" xr:uid="{00000000-0005-0000-0000-000013C80000}"/>
    <cellStyle name="输入 5 12 2 4" xfId="49903" xr:uid="{00000000-0005-0000-0000-000014C80000}"/>
    <cellStyle name="输入 5 12 3" xfId="23737" xr:uid="{00000000-0005-0000-0000-000015C80000}"/>
    <cellStyle name="输入 5 12 4" xfId="30173" xr:uid="{00000000-0005-0000-0000-000016C80000}"/>
    <cellStyle name="输入 5 12 5" xfId="35311" xr:uid="{00000000-0005-0000-0000-000017C80000}"/>
    <cellStyle name="输入 5 12 6" xfId="42346" xr:uid="{00000000-0005-0000-0000-000018C80000}"/>
    <cellStyle name="输入 5 12 7" xfId="51973" xr:uid="{00000000-0005-0000-0000-000019C80000}"/>
    <cellStyle name="输入 5 13" xfId="5999" xr:uid="{00000000-0005-0000-0000-00001AC80000}"/>
    <cellStyle name="输入 5 13 2" xfId="15850" xr:uid="{00000000-0005-0000-0000-00001BC80000}"/>
    <cellStyle name="输入 5 13 2 2" xfId="39969" xr:uid="{00000000-0005-0000-0000-00001CC80000}"/>
    <cellStyle name="输入 5 13 2 3" xfId="46887" xr:uid="{00000000-0005-0000-0000-00001DC80000}"/>
    <cellStyle name="输入 5 13 2 4" xfId="49573" xr:uid="{00000000-0005-0000-0000-00001EC80000}"/>
    <cellStyle name="输入 5 13 3" xfId="22872" xr:uid="{00000000-0005-0000-0000-00001FC80000}"/>
    <cellStyle name="输入 5 13 4" xfId="29333" xr:uid="{00000000-0005-0000-0000-000020C80000}"/>
    <cellStyle name="输入 5 13 5" xfId="36358" xr:uid="{00000000-0005-0000-0000-000021C80000}"/>
    <cellStyle name="输入 5 13 6" xfId="43341" xr:uid="{00000000-0005-0000-0000-000022C80000}"/>
    <cellStyle name="输入 5 13 7" xfId="54232" xr:uid="{00000000-0005-0000-0000-000023C80000}"/>
    <cellStyle name="输入 5 14" xfId="7124" xr:uid="{00000000-0005-0000-0000-000024C80000}"/>
    <cellStyle name="输入 5 14 2" xfId="16914" xr:uid="{00000000-0005-0000-0000-000025C80000}"/>
    <cellStyle name="输入 5 14 2 2" xfId="40085" xr:uid="{00000000-0005-0000-0000-000026C80000}"/>
    <cellStyle name="输入 5 14 2 3" xfId="47003" xr:uid="{00000000-0005-0000-0000-000027C80000}"/>
    <cellStyle name="输入 5 14 2 4" xfId="49746" xr:uid="{00000000-0005-0000-0000-000028C80000}"/>
    <cellStyle name="输入 5 14 3" xfId="23877" xr:uid="{00000000-0005-0000-0000-000029C80000}"/>
    <cellStyle name="输入 5 14 4" xfId="30312" xr:uid="{00000000-0005-0000-0000-00002AC80000}"/>
    <cellStyle name="输入 5 14 5" xfId="36500" xr:uid="{00000000-0005-0000-0000-00002BC80000}"/>
    <cellStyle name="输入 5 14 6" xfId="43457" xr:uid="{00000000-0005-0000-0000-00002CC80000}"/>
    <cellStyle name="输入 5 14 7" xfId="50619" xr:uid="{00000000-0005-0000-0000-00002DC80000}"/>
    <cellStyle name="输入 5 15" xfId="6324" xr:uid="{00000000-0005-0000-0000-00002EC80000}"/>
    <cellStyle name="输入 5 15 2" xfId="16169" xr:uid="{00000000-0005-0000-0000-00002FC80000}"/>
    <cellStyle name="输入 5 15 2 2" xfId="39426" xr:uid="{00000000-0005-0000-0000-000030C80000}"/>
    <cellStyle name="输入 5 15 2 3" xfId="46344" xr:uid="{00000000-0005-0000-0000-000031C80000}"/>
    <cellStyle name="输入 5 15 2 4" xfId="50900" xr:uid="{00000000-0005-0000-0000-000032C80000}"/>
    <cellStyle name="输入 5 15 3" xfId="23177" xr:uid="{00000000-0005-0000-0000-000033C80000}"/>
    <cellStyle name="输入 5 15 4" xfId="29631" xr:uid="{00000000-0005-0000-0000-000034C80000}"/>
    <cellStyle name="输入 5 15 5" xfId="35794" xr:uid="{00000000-0005-0000-0000-000035C80000}"/>
    <cellStyle name="输入 5 15 6" xfId="42798" xr:uid="{00000000-0005-0000-0000-000036C80000}"/>
    <cellStyle name="输入 5 15 7" xfId="50705" xr:uid="{00000000-0005-0000-0000-000037C80000}"/>
    <cellStyle name="输入 5 16" xfId="6383" xr:uid="{00000000-0005-0000-0000-000038C80000}"/>
    <cellStyle name="输入 5 16 2" xfId="16228" xr:uid="{00000000-0005-0000-0000-000039C80000}"/>
    <cellStyle name="输入 5 16 2 2" xfId="39753" xr:uid="{00000000-0005-0000-0000-00003AC80000}"/>
    <cellStyle name="输入 5 16 2 3" xfId="46671" xr:uid="{00000000-0005-0000-0000-00003BC80000}"/>
    <cellStyle name="输入 5 16 2 4" xfId="50102" xr:uid="{00000000-0005-0000-0000-00003CC80000}"/>
    <cellStyle name="输入 5 16 3" xfId="23235" xr:uid="{00000000-0005-0000-0000-00003DC80000}"/>
    <cellStyle name="输入 5 16 4" xfId="29688" xr:uid="{00000000-0005-0000-0000-00003EC80000}"/>
    <cellStyle name="输入 5 16 5" xfId="36131" xr:uid="{00000000-0005-0000-0000-00003FC80000}"/>
    <cellStyle name="输入 5 16 6" xfId="43125" xr:uid="{00000000-0005-0000-0000-000040C80000}"/>
    <cellStyle name="输入 5 16 7" xfId="51675" xr:uid="{00000000-0005-0000-0000-000041C80000}"/>
    <cellStyle name="输入 5 17" xfId="7273" xr:uid="{00000000-0005-0000-0000-000042C80000}"/>
    <cellStyle name="输入 5 17 2" xfId="17059" xr:uid="{00000000-0005-0000-0000-000043C80000}"/>
    <cellStyle name="输入 5 17 2 2" xfId="39510" xr:uid="{00000000-0005-0000-0000-000044C80000}"/>
    <cellStyle name="输入 5 17 2 3" xfId="46428" xr:uid="{00000000-0005-0000-0000-000045C80000}"/>
    <cellStyle name="输入 5 17 2 4" xfId="52140" xr:uid="{00000000-0005-0000-0000-000046C80000}"/>
    <cellStyle name="输入 5 17 3" xfId="24022" xr:uid="{00000000-0005-0000-0000-000047C80000}"/>
    <cellStyle name="输入 5 17 4" xfId="30453" xr:uid="{00000000-0005-0000-0000-000048C80000}"/>
    <cellStyle name="输入 5 17 5" xfId="35880" xr:uid="{00000000-0005-0000-0000-000049C80000}"/>
    <cellStyle name="输入 5 17 6" xfId="42882" xr:uid="{00000000-0005-0000-0000-00004AC80000}"/>
    <cellStyle name="输入 5 17 7" xfId="52321" xr:uid="{00000000-0005-0000-0000-00004BC80000}"/>
    <cellStyle name="输入 5 18" xfId="6536" xr:uid="{00000000-0005-0000-0000-00004CC80000}"/>
    <cellStyle name="输入 5 18 2" xfId="16379" xr:uid="{00000000-0005-0000-0000-00004DC80000}"/>
    <cellStyle name="输入 5 18 2 2" xfId="39927" xr:uid="{00000000-0005-0000-0000-00004EC80000}"/>
    <cellStyle name="输入 5 18 2 3" xfId="46845" xr:uid="{00000000-0005-0000-0000-00004FC80000}"/>
    <cellStyle name="输入 5 18 2 4" xfId="49184" xr:uid="{00000000-0005-0000-0000-000050C80000}"/>
    <cellStyle name="输入 5 18 3" xfId="23386" xr:uid="{00000000-0005-0000-0000-000051C80000}"/>
    <cellStyle name="输入 5 18 4" xfId="29836" xr:uid="{00000000-0005-0000-0000-000052C80000}"/>
    <cellStyle name="输入 5 18 5" xfId="36315" xr:uid="{00000000-0005-0000-0000-000053C80000}"/>
    <cellStyle name="输入 5 18 6" xfId="43299" xr:uid="{00000000-0005-0000-0000-000054C80000}"/>
    <cellStyle name="输入 5 18 7" xfId="47827" xr:uid="{00000000-0005-0000-0000-000055C80000}"/>
    <cellStyle name="输入 5 19" xfId="7002" xr:uid="{00000000-0005-0000-0000-000056C80000}"/>
    <cellStyle name="输入 5 19 2" xfId="16792" xr:uid="{00000000-0005-0000-0000-000057C80000}"/>
    <cellStyle name="输入 5 19 2 2" xfId="39922" xr:uid="{00000000-0005-0000-0000-000058C80000}"/>
    <cellStyle name="输入 5 19 2 3" xfId="46840" xr:uid="{00000000-0005-0000-0000-000059C80000}"/>
    <cellStyle name="输入 5 19 2 4" xfId="52137" xr:uid="{00000000-0005-0000-0000-00005AC80000}"/>
    <cellStyle name="输入 5 19 3" xfId="23760" xr:uid="{00000000-0005-0000-0000-00005BC80000}"/>
    <cellStyle name="输入 5 19 4" xfId="30196" xr:uid="{00000000-0005-0000-0000-00005CC80000}"/>
    <cellStyle name="输入 5 19 5" xfId="36308" xr:uid="{00000000-0005-0000-0000-00005DC80000}"/>
    <cellStyle name="输入 5 19 6" xfId="43294" xr:uid="{00000000-0005-0000-0000-00005EC80000}"/>
    <cellStyle name="输入 5 19 7" xfId="53561" xr:uid="{00000000-0005-0000-0000-00005FC80000}"/>
    <cellStyle name="输入 5 2" xfId="2625" xr:uid="{00000000-0005-0000-0000-000060C80000}"/>
    <cellStyle name="输入 5 2 2" xfId="12858" xr:uid="{00000000-0005-0000-0000-000061C80000}"/>
    <cellStyle name="输入 5 2 2 2" xfId="20262" xr:uid="{00000000-0005-0000-0000-000062C80000}"/>
    <cellStyle name="输入 5 2 2 3" xfId="26872" xr:uid="{00000000-0005-0000-0000-000063C80000}"/>
    <cellStyle name="输入 5 2 2 4" xfId="37534" xr:uid="{00000000-0005-0000-0000-000064C80000}"/>
    <cellStyle name="输入 5 2 2 5" xfId="44478" xr:uid="{00000000-0005-0000-0000-000065C80000}"/>
    <cellStyle name="输入 5 2 2 6" xfId="52464" xr:uid="{00000000-0005-0000-0000-000066C80000}"/>
    <cellStyle name="输入 5 2 3" xfId="10315" xr:uid="{00000000-0005-0000-0000-000067C80000}"/>
    <cellStyle name="输入 5 2 4" xfId="11193" xr:uid="{00000000-0005-0000-0000-000068C80000}"/>
    <cellStyle name="输入 5 2 5" xfId="21051" xr:uid="{00000000-0005-0000-0000-000069C80000}"/>
    <cellStyle name="输入 5 2 6" xfId="33793" xr:uid="{00000000-0005-0000-0000-00006AC80000}"/>
    <cellStyle name="输入 5 2 7" xfId="40927" xr:uid="{00000000-0005-0000-0000-00006BC80000}"/>
    <cellStyle name="输入 5 2 8" xfId="54499" xr:uid="{00000000-0005-0000-0000-00006CC80000}"/>
    <cellStyle name="输入 5 20" xfId="6194" xr:uid="{00000000-0005-0000-0000-00006DC80000}"/>
    <cellStyle name="输入 5 20 2" xfId="16042" xr:uid="{00000000-0005-0000-0000-00006EC80000}"/>
    <cellStyle name="输入 5 20 2 2" xfId="39599" xr:uid="{00000000-0005-0000-0000-00006FC80000}"/>
    <cellStyle name="输入 5 20 2 3" xfId="46517" xr:uid="{00000000-0005-0000-0000-000070C80000}"/>
    <cellStyle name="输入 5 20 2 4" xfId="50785" xr:uid="{00000000-0005-0000-0000-000071C80000}"/>
    <cellStyle name="输入 5 20 3" xfId="23056" xr:uid="{00000000-0005-0000-0000-000072C80000}"/>
    <cellStyle name="输入 5 20 4" xfId="29514" xr:uid="{00000000-0005-0000-0000-000073C80000}"/>
    <cellStyle name="输入 5 20 5" xfId="35972" xr:uid="{00000000-0005-0000-0000-000074C80000}"/>
    <cellStyle name="输入 5 20 6" xfId="42971" xr:uid="{00000000-0005-0000-0000-000075C80000}"/>
    <cellStyle name="输入 5 20 7" xfId="54138" xr:uid="{00000000-0005-0000-0000-000076C80000}"/>
    <cellStyle name="输入 5 21" xfId="6168" xr:uid="{00000000-0005-0000-0000-000077C80000}"/>
    <cellStyle name="输入 5 21 2" xfId="16016" xr:uid="{00000000-0005-0000-0000-000078C80000}"/>
    <cellStyle name="输入 5 21 2 2" xfId="40540" xr:uid="{00000000-0005-0000-0000-000079C80000}"/>
    <cellStyle name="输入 5 21 2 3" xfId="47458" xr:uid="{00000000-0005-0000-0000-00007AC80000}"/>
    <cellStyle name="输入 5 21 2 4" xfId="47535" xr:uid="{00000000-0005-0000-0000-00007BC80000}"/>
    <cellStyle name="输入 5 21 3" xfId="23031" xr:uid="{00000000-0005-0000-0000-00007CC80000}"/>
    <cellStyle name="输入 5 21 4" xfId="29489" xr:uid="{00000000-0005-0000-0000-00007DC80000}"/>
    <cellStyle name="输入 5 21 5" xfId="36956" xr:uid="{00000000-0005-0000-0000-00007EC80000}"/>
    <cellStyle name="输入 5 21 6" xfId="43912" xr:uid="{00000000-0005-0000-0000-00007FC80000}"/>
    <cellStyle name="输入 5 21 7" xfId="52262" xr:uid="{00000000-0005-0000-0000-000080C80000}"/>
    <cellStyle name="输入 5 22" xfId="7627" xr:uid="{00000000-0005-0000-0000-000081C80000}"/>
    <cellStyle name="输入 5 22 2" xfId="17412" xr:uid="{00000000-0005-0000-0000-000082C80000}"/>
    <cellStyle name="输入 5 22 3" xfId="24372" xr:uid="{00000000-0005-0000-0000-000083C80000}"/>
    <cellStyle name="输入 5 22 4" xfId="30800" xr:uid="{00000000-0005-0000-0000-000084C80000}"/>
    <cellStyle name="输入 5 22 5" xfId="37210" xr:uid="{00000000-0005-0000-0000-000085C80000}"/>
    <cellStyle name="输入 5 22 6" xfId="44156" xr:uid="{00000000-0005-0000-0000-000086C80000}"/>
    <cellStyle name="输入 5 22 7" xfId="52923" xr:uid="{00000000-0005-0000-0000-000087C80000}"/>
    <cellStyle name="输入 5 23" xfId="8549" xr:uid="{00000000-0005-0000-0000-000088C80000}"/>
    <cellStyle name="输入 5 23 2" xfId="18333" xr:uid="{00000000-0005-0000-0000-000089C80000}"/>
    <cellStyle name="输入 5 23 3" xfId="25269" xr:uid="{00000000-0005-0000-0000-00008AC80000}"/>
    <cellStyle name="输入 5 23 4" xfId="31682" xr:uid="{00000000-0005-0000-0000-00008BC80000}"/>
    <cellStyle name="输入 5 24" xfId="7679" xr:uid="{00000000-0005-0000-0000-00008CC80000}"/>
    <cellStyle name="输入 5 24 2" xfId="17464" xr:uid="{00000000-0005-0000-0000-00008DC80000}"/>
    <cellStyle name="输入 5 24 3" xfId="24421" xr:uid="{00000000-0005-0000-0000-00008EC80000}"/>
    <cellStyle name="输入 5 24 4" xfId="30847" xr:uid="{00000000-0005-0000-0000-00008FC80000}"/>
    <cellStyle name="输入 5 25" xfId="8670" xr:uid="{00000000-0005-0000-0000-000090C80000}"/>
    <cellStyle name="输入 5 25 2" xfId="18454" xr:uid="{00000000-0005-0000-0000-000091C80000}"/>
    <cellStyle name="输入 5 25 3" xfId="25389" xr:uid="{00000000-0005-0000-0000-000092C80000}"/>
    <cellStyle name="输入 5 25 4" xfId="31802" xr:uid="{00000000-0005-0000-0000-000093C80000}"/>
    <cellStyle name="输入 5 26" xfId="7759" xr:uid="{00000000-0005-0000-0000-000094C80000}"/>
    <cellStyle name="输入 5 26 2" xfId="17544" xr:uid="{00000000-0005-0000-0000-000095C80000}"/>
    <cellStyle name="输入 5 26 3" xfId="24501" xr:uid="{00000000-0005-0000-0000-000096C80000}"/>
    <cellStyle name="输入 5 26 4" xfId="30927" xr:uid="{00000000-0005-0000-0000-000097C80000}"/>
    <cellStyle name="输入 5 27" xfId="8351" xr:uid="{00000000-0005-0000-0000-000098C80000}"/>
    <cellStyle name="输入 5 27 2" xfId="18135" xr:uid="{00000000-0005-0000-0000-000099C80000}"/>
    <cellStyle name="输入 5 27 3" xfId="25075" xr:uid="{00000000-0005-0000-0000-00009AC80000}"/>
    <cellStyle name="输入 5 27 4" xfId="31491" xr:uid="{00000000-0005-0000-0000-00009BC80000}"/>
    <cellStyle name="输入 5 28" xfId="8738" xr:uid="{00000000-0005-0000-0000-00009CC80000}"/>
    <cellStyle name="输入 5 28 2" xfId="18522" xr:uid="{00000000-0005-0000-0000-00009DC80000}"/>
    <cellStyle name="输入 5 28 3" xfId="25454" xr:uid="{00000000-0005-0000-0000-00009EC80000}"/>
    <cellStyle name="输入 5 28 4" xfId="31866" xr:uid="{00000000-0005-0000-0000-00009FC80000}"/>
    <cellStyle name="输入 5 29" xfId="8264" xr:uid="{00000000-0005-0000-0000-0000A0C80000}"/>
    <cellStyle name="输入 5 29 2" xfId="18048" xr:uid="{00000000-0005-0000-0000-0000A1C80000}"/>
    <cellStyle name="输入 5 29 3" xfId="24991" xr:uid="{00000000-0005-0000-0000-0000A2C80000}"/>
    <cellStyle name="输入 5 29 4" xfId="31407" xr:uid="{00000000-0005-0000-0000-0000A3C80000}"/>
    <cellStyle name="输入 5 3" xfId="3915" xr:uid="{00000000-0005-0000-0000-0000A4C80000}"/>
    <cellStyle name="输入 5 3 2" xfId="13802" xr:uid="{00000000-0005-0000-0000-0000A5C80000}"/>
    <cellStyle name="输入 5 3 2 2" xfId="38160" xr:uid="{00000000-0005-0000-0000-0000A6C80000}"/>
    <cellStyle name="输入 5 3 2 3" xfId="45084" xr:uid="{00000000-0005-0000-0000-0000A7C80000}"/>
    <cellStyle name="输入 5 3 2 4" xfId="48672" xr:uid="{00000000-0005-0000-0000-0000A8C80000}"/>
    <cellStyle name="输入 5 3 3" xfId="20909" xr:uid="{00000000-0005-0000-0000-0000A9C80000}"/>
    <cellStyle name="输入 5 3 4" xfId="27405" xr:uid="{00000000-0005-0000-0000-0000AAC80000}"/>
    <cellStyle name="输入 5 3 5" xfId="34494" xr:uid="{00000000-0005-0000-0000-0000ABC80000}"/>
    <cellStyle name="输入 5 3 6" xfId="41538" xr:uid="{00000000-0005-0000-0000-0000ACC80000}"/>
    <cellStyle name="输入 5 3 7" xfId="54510" xr:uid="{00000000-0005-0000-0000-0000ADC80000}"/>
    <cellStyle name="输入 5 30" xfId="11549" xr:uid="{00000000-0005-0000-0000-0000AEC80000}"/>
    <cellStyle name="输入 5 30 2" xfId="19008" xr:uid="{00000000-0005-0000-0000-0000AFC80000}"/>
    <cellStyle name="输入 5 30 3" xfId="25640" xr:uid="{00000000-0005-0000-0000-0000B0C80000}"/>
    <cellStyle name="输入 5 31" xfId="9200" xr:uid="{00000000-0005-0000-0000-0000B1C80000}"/>
    <cellStyle name="输入 5 32" xfId="13338" xr:uid="{00000000-0005-0000-0000-0000B2C80000}"/>
    <cellStyle name="输入 5 33" xfId="32257" xr:uid="{00000000-0005-0000-0000-0000B3C80000}"/>
    <cellStyle name="输入 5 34" xfId="32079" xr:uid="{00000000-0005-0000-0000-0000B4C80000}"/>
    <cellStyle name="输入 5 35" xfId="47732" xr:uid="{00000000-0005-0000-0000-0000B5C80000}"/>
    <cellStyle name="输入 5 4" xfId="4092" xr:uid="{00000000-0005-0000-0000-0000B6C80000}"/>
    <cellStyle name="输入 5 4 2" xfId="13979" xr:uid="{00000000-0005-0000-0000-0000B7C80000}"/>
    <cellStyle name="输入 5 4 2 2" xfId="37750" xr:uid="{00000000-0005-0000-0000-0000B8C80000}"/>
    <cellStyle name="输入 5 4 2 3" xfId="44694" xr:uid="{00000000-0005-0000-0000-0000B9C80000}"/>
    <cellStyle name="输入 5 4 2 4" xfId="48457" xr:uid="{00000000-0005-0000-0000-0000BAC80000}"/>
    <cellStyle name="输入 5 4 3" xfId="21075" xr:uid="{00000000-0005-0000-0000-0000BBC80000}"/>
    <cellStyle name="输入 5 4 4" xfId="27566" xr:uid="{00000000-0005-0000-0000-0000BCC80000}"/>
    <cellStyle name="输入 5 4 5" xfId="34009" xr:uid="{00000000-0005-0000-0000-0000BDC80000}"/>
    <cellStyle name="输入 5 4 6" xfId="41143" xr:uid="{00000000-0005-0000-0000-0000BEC80000}"/>
    <cellStyle name="输入 5 4 7" xfId="52444" xr:uid="{00000000-0005-0000-0000-0000BFC80000}"/>
    <cellStyle name="输入 5 5" xfId="5085" xr:uid="{00000000-0005-0000-0000-0000C0C80000}"/>
    <cellStyle name="输入 5 5 2" xfId="14942" xr:uid="{00000000-0005-0000-0000-0000C1C80000}"/>
    <cellStyle name="输入 5 5 2 2" xfId="37886" xr:uid="{00000000-0005-0000-0000-0000C2C80000}"/>
    <cellStyle name="输入 5 5 2 3" xfId="44826" xr:uid="{00000000-0005-0000-0000-0000C3C80000}"/>
    <cellStyle name="输入 5 5 2 4" xfId="49214" xr:uid="{00000000-0005-0000-0000-0000C4C80000}"/>
    <cellStyle name="输入 5 5 3" xfId="21987" xr:uid="{00000000-0005-0000-0000-0000C5C80000}"/>
    <cellStyle name="输入 5 5 4" xfId="28450" xr:uid="{00000000-0005-0000-0000-0000C6C80000}"/>
    <cellStyle name="输入 5 5 5" xfId="34143" xr:uid="{00000000-0005-0000-0000-0000C7C80000}"/>
    <cellStyle name="输入 5 5 6" xfId="41275" xr:uid="{00000000-0005-0000-0000-0000C8C80000}"/>
    <cellStyle name="输入 5 5 7" xfId="51172" xr:uid="{00000000-0005-0000-0000-0000C9C80000}"/>
    <cellStyle name="输入 5 6" xfId="5215" xr:uid="{00000000-0005-0000-0000-0000CAC80000}"/>
    <cellStyle name="输入 5 6 2" xfId="15072" xr:uid="{00000000-0005-0000-0000-0000CBC80000}"/>
    <cellStyle name="输入 5 6 2 2" xfId="38304" xr:uid="{00000000-0005-0000-0000-0000CCC80000}"/>
    <cellStyle name="输入 5 6 2 3" xfId="45222" xr:uid="{00000000-0005-0000-0000-0000CDC80000}"/>
    <cellStyle name="输入 5 6 2 4" xfId="50221" xr:uid="{00000000-0005-0000-0000-0000CEC80000}"/>
    <cellStyle name="输入 5 6 3" xfId="22114" xr:uid="{00000000-0005-0000-0000-0000CFC80000}"/>
    <cellStyle name="输入 5 6 4" xfId="28577" xr:uid="{00000000-0005-0000-0000-0000D0C80000}"/>
    <cellStyle name="输入 5 6 5" xfId="34638" xr:uid="{00000000-0005-0000-0000-0000D1C80000}"/>
    <cellStyle name="输入 5 6 6" xfId="41676" xr:uid="{00000000-0005-0000-0000-0000D2C80000}"/>
    <cellStyle name="输入 5 6 7" xfId="50631" xr:uid="{00000000-0005-0000-0000-0000D3C80000}"/>
    <cellStyle name="输入 5 7" xfId="4717" xr:uid="{00000000-0005-0000-0000-0000D4C80000}"/>
    <cellStyle name="输入 5 7 2" xfId="14579" xr:uid="{00000000-0005-0000-0000-0000D5C80000}"/>
    <cellStyle name="输入 5 7 2 2" xfId="37881" xr:uid="{00000000-0005-0000-0000-0000D6C80000}"/>
    <cellStyle name="输入 5 7 2 3" xfId="44821" xr:uid="{00000000-0005-0000-0000-0000D7C80000}"/>
    <cellStyle name="输入 5 7 2 4" xfId="49216" xr:uid="{00000000-0005-0000-0000-0000D8C80000}"/>
    <cellStyle name="输入 5 7 3" xfId="21628" xr:uid="{00000000-0005-0000-0000-0000D9C80000}"/>
    <cellStyle name="输入 5 7 4" xfId="28098" xr:uid="{00000000-0005-0000-0000-0000DAC80000}"/>
    <cellStyle name="输入 5 7 5" xfId="34138" xr:uid="{00000000-0005-0000-0000-0000DBC80000}"/>
    <cellStyle name="输入 5 7 6" xfId="41270" xr:uid="{00000000-0005-0000-0000-0000DCC80000}"/>
    <cellStyle name="输入 5 7 7" xfId="53708" xr:uid="{00000000-0005-0000-0000-0000DDC80000}"/>
    <cellStyle name="输入 5 8" xfId="4275" xr:uid="{00000000-0005-0000-0000-0000DEC80000}"/>
    <cellStyle name="输入 5 8 2" xfId="14138" xr:uid="{00000000-0005-0000-0000-0000DFC80000}"/>
    <cellStyle name="输入 5 8 2 2" xfId="38437" xr:uid="{00000000-0005-0000-0000-0000E0C80000}"/>
    <cellStyle name="输入 5 8 2 3" xfId="45355" xr:uid="{00000000-0005-0000-0000-0000E1C80000}"/>
    <cellStyle name="输入 5 8 2 4" xfId="47492" xr:uid="{00000000-0005-0000-0000-0000E2C80000}"/>
    <cellStyle name="输入 5 8 3" xfId="21200" xr:uid="{00000000-0005-0000-0000-0000E3C80000}"/>
    <cellStyle name="输入 5 8 4" xfId="27674" xr:uid="{00000000-0005-0000-0000-0000E4C80000}"/>
    <cellStyle name="输入 5 8 5" xfId="34771" xr:uid="{00000000-0005-0000-0000-0000E5C80000}"/>
    <cellStyle name="输入 5 8 6" xfId="41809" xr:uid="{00000000-0005-0000-0000-0000E6C80000}"/>
    <cellStyle name="输入 5 8 7" xfId="53934" xr:uid="{00000000-0005-0000-0000-0000E7C80000}"/>
    <cellStyle name="输入 5 9" xfId="5369" xr:uid="{00000000-0005-0000-0000-0000E8C80000}"/>
    <cellStyle name="输入 5 9 2" xfId="15226" xr:uid="{00000000-0005-0000-0000-0000E9C80000}"/>
    <cellStyle name="输入 5 9 2 2" xfId="38512" xr:uid="{00000000-0005-0000-0000-0000EAC80000}"/>
    <cellStyle name="输入 5 9 2 3" xfId="45430" xr:uid="{00000000-0005-0000-0000-0000EBC80000}"/>
    <cellStyle name="输入 5 9 2 4" xfId="47721" xr:uid="{00000000-0005-0000-0000-0000ECC80000}"/>
    <cellStyle name="输入 5 9 3" xfId="22267" xr:uid="{00000000-0005-0000-0000-0000EDC80000}"/>
    <cellStyle name="输入 5 9 4" xfId="28729" xr:uid="{00000000-0005-0000-0000-0000EEC80000}"/>
    <cellStyle name="输入 5 9 5" xfId="34846" xr:uid="{00000000-0005-0000-0000-0000EFC80000}"/>
    <cellStyle name="输入 5 9 6" xfId="41884" xr:uid="{00000000-0005-0000-0000-0000F0C80000}"/>
    <cellStyle name="输入 5 9 7" xfId="49006" xr:uid="{00000000-0005-0000-0000-0000F1C80000}"/>
    <cellStyle name="输入 6" xfId="641" xr:uid="{00000000-0005-0000-0000-0000F2C80000}"/>
    <cellStyle name="输入 6 10" xfId="7391" xr:uid="{00000000-0005-0000-0000-0000F3C80000}"/>
    <cellStyle name="输入 6 10 2" xfId="17177" xr:uid="{00000000-0005-0000-0000-0000F4C80000}"/>
    <cellStyle name="输入 6 10 2 2" xfId="40558" xr:uid="{00000000-0005-0000-0000-0000F5C80000}"/>
    <cellStyle name="输入 6 10 2 3" xfId="47476" xr:uid="{00000000-0005-0000-0000-0000F6C80000}"/>
    <cellStyle name="输入 6 10 2 4" xfId="47517" xr:uid="{00000000-0005-0000-0000-0000F7C80000}"/>
    <cellStyle name="输入 6 10 3" xfId="24139" xr:uid="{00000000-0005-0000-0000-0000F8C80000}"/>
    <cellStyle name="输入 6 10 4" xfId="30567" xr:uid="{00000000-0005-0000-0000-0000F9C80000}"/>
    <cellStyle name="输入 6 10 5" xfId="36974" xr:uid="{00000000-0005-0000-0000-0000FAC80000}"/>
    <cellStyle name="输入 6 10 6" xfId="43930" xr:uid="{00000000-0005-0000-0000-0000FBC80000}"/>
    <cellStyle name="输入 6 10 7" xfId="47819" xr:uid="{00000000-0005-0000-0000-0000FCC80000}"/>
    <cellStyle name="输入 6 11" xfId="7303" xr:uid="{00000000-0005-0000-0000-0000FDC80000}"/>
    <cellStyle name="输入 6 11 2" xfId="17089" xr:uid="{00000000-0005-0000-0000-0000FEC80000}"/>
    <cellStyle name="输入 6 11 3" xfId="24051" xr:uid="{00000000-0005-0000-0000-0000FFC80000}"/>
    <cellStyle name="输入 6 11 4" xfId="30481" xr:uid="{00000000-0005-0000-0000-000000C90000}"/>
    <cellStyle name="输入 6 11 5" xfId="37228" xr:uid="{00000000-0005-0000-0000-000001C90000}"/>
    <cellStyle name="输入 6 11 6" xfId="44174" xr:uid="{00000000-0005-0000-0000-000002C90000}"/>
    <cellStyle name="输入 6 11 7" xfId="52439" xr:uid="{00000000-0005-0000-0000-000003C90000}"/>
    <cellStyle name="输入 6 12" xfId="7580" xr:uid="{00000000-0005-0000-0000-000004C90000}"/>
    <cellStyle name="输入 6 12 2" xfId="17365" xr:uid="{00000000-0005-0000-0000-000005C90000}"/>
    <cellStyle name="输入 6 12 3" xfId="24326" xr:uid="{00000000-0005-0000-0000-000006C90000}"/>
    <cellStyle name="输入 6 12 4" xfId="30754" xr:uid="{00000000-0005-0000-0000-000007C90000}"/>
    <cellStyle name="输入 6 13" xfId="7599" xr:uid="{00000000-0005-0000-0000-000008C90000}"/>
    <cellStyle name="输入 6 13 2" xfId="17384" xr:uid="{00000000-0005-0000-0000-000009C90000}"/>
    <cellStyle name="输入 6 13 3" xfId="24344" xr:uid="{00000000-0005-0000-0000-00000AC90000}"/>
    <cellStyle name="输入 6 13 4" xfId="30772" xr:uid="{00000000-0005-0000-0000-00000BC90000}"/>
    <cellStyle name="输入 6 14" xfId="7645" xr:uid="{00000000-0005-0000-0000-00000CC90000}"/>
    <cellStyle name="输入 6 14 2" xfId="17430" xr:uid="{00000000-0005-0000-0000-00000DC90000}"/>
    <cellStyle name="输入 6 14 3" xfId="24390" xr:uid="{00000000-0005-0000-0000-00000EC90000}"/>
    <cellStyle name="输入 6 14 4" xfId="30818" xr:uid="{00000000-0005-0000-0000-00000FC90000}"/>
    <cellStyle name="输入 6 15" xfId="8625" xr:uid="{00000000-0005-0000-0000-000010C90000}"/>
    <cellStyle name="输入 6 15 2" xfId="18409" xr:uid="{00000000-0005-0000-0000-000011C90000}"/>
    <cellStyle name="输入 6 15 3" xfId="25344" xr:uid="{00000000-0005-0000-0000-000012C90000}"/>
    <cellStyle name="输入 6 15 4" xfId="31757" xr:uid="{00000000-0005-0000-0000-000013C90000}"/>
    <cellStyle name="输入 6 16" xfId="8686" xr:uid="{00000000-0005-0000-0000-000014C90000}"/>
    <cellStyle name="输入 6 16 2" xfId="18470" xr:uid="{00000000-0005-0000-0000-000015C90000}"/>
    <cellStyle name="输入 6 16 3" xfId="25405" xr:uid="{00000000-0005-0000-0000-000016C90000}"/>
    <cellStyle name="输入 6 16 4" xfId="31818" xr:uid="{00000000-0005-0000-0000-000017C90000}"/>
    <cellStyle name="输入 6 17" xfId="8743" xr:uid="{00000000-0005-0000-0000-000018C90000}"/>
    <cellStyle name="输入 6 17 2" xfId="18527" xr:uid="{00000000-0005-0000-0000-000019C90000}"/>
    <cellStyle name="输入 6 17 3" xfId="25459" xr:uid="{00000000-0005-0000-0000-00001AC90000}"/>
    <cellStyle name="输入 6 17 4" xfId="31871" xr:uid="{00000000-0005-0000-0000-00001BC90000}"/>
    <cellStyle name="输入 6 18" xfId="8653" xr:uid="{00000000-0005-0000-0000-00001CC90000}"/>
    <cellStyle name="输入 6 18 2" xfId="18437" xr:uid="{00000000-0005-0000-0000-00001DC90000}"/>
    <cellStyle name="输入 6 18 3" xfId="25372" xr:uid="{00000000-0005-0000-0000-00001EC90000}"/>
    <cellStyle name="输入 6 18 4" xfId="31785" xr:uid="{00000000-0005-0000-0000-00001FC90000}"/>
    <cellStyle name="输入 6 19" xfId="8824" xr:uid="{00000000-0005-0000-0000-000020C90000}"/>
    <cellStyle name="输入 6 19 2" xfId="18607" xr:uid="{00000000-0005-0000-0000-000021C90000}"/>
    <cellStyle name="输入 6 19 3" xfId="25535" xr:uid="{00000000-0005-0000-0000-000022C90000}"/>
    <cellStyle name="输入 6 19 4" xfId="31945" xr:uid="{00000000-0005-0000-0000-000023C90000}"/>
    <cellStyle name="输入 6 2" xfId="2637" xr:uid="{00000000-0005-0000-0000-000024C90000}"/>
    <cellStyle name="输入 6 2 2" xfId="12870" xr:uid="{00000000-0005-0000-0000-000025C90000}"/>
    <cellStyle name="输入 6 2 2 2" xfId="20273" xr:uid="{00000000-0005-0000-0000-000026C90000}"/>
    <cellStyle name="输入 6 2 2 3" xfId="26883" xr:uid="{00000000-0005-0000-0000-000027C90000}"/>
    <cellStyle name="输入 6 2 2 4" xfId="40020" xr:uid="{00000000-0005-0000-0000-000028C90000}"/>
    <cellStyle name="输入 6 2 2 5" xfId="46938" xr:uid="{00000000-0005-0000-0000-000029C90000}"/>
    <cellStyle name="输入 6 2 2 6" xfId="49676" xr:uid="{00000000-0005-0000-0000-00002AC90000}"/>
    <cellStyle name="输入 6 2 3" xfId="10460" xr:uid="{00000000-0005-0000-0000-00002BC90000}"/>
    <cellStyle name="输入 6 2 4" xfId="13731" xr:uid="{00000000-0005-0000-0000-00002CC90000}"/>
    <cellStyle name="输入 6 2 5" xfId="20337" xr:uid="{00000000-0005-0000-0000-00002DC90000}"/>
    <cellStyle name="输入 6 2 6" xfId="36429" xr:uid="{00000000-0005-0000-0000-00002EC90000}"/>
    <cellStyle name="输入 6 2 7" xfId="43392" xr:uid="{00000000-0005-0000-0000-00002FC90000}"/>
    <cellStyle name="输入 6 2 8" xfId="53878" xr:uid="{00000000-0005-0000-0000-000030C90000}"/>
    <cellStyle name="输入 6 20" xfId="8311" xr:uid="{00000000-0005-0000-0000-000031C90000}"/>
    <cellStyle name="输入 6 20 2" xfId="18095" xr:uid="{00000000-0005-0000-0000-000032C90000}"/>
    <cellStyle name="输入 6 20 3" xfId="25036" xr:uid="{00000000-0005-0000-0000-000033C90000}"/>
    <cellStyle name="输入 6 20 4" xfId="31452" xr:uid="{00000000-0005-0000-0000-000034C90000}"/>
    <cellStyle name="输入 6 21" xfId="8887" xr:uid="{00000000-0005-0000-0000-000035C90000}"/>
    <cellStyle name="输入 6 21 2" xfId="18670" xr:uid="{00000000-0005-0000-0000-000036C90000}"/>
    <cellStyle name="输入 6 21 3" xfId="25596" xr:uid="{00000000-0005-0000-0000-000037C90000}"/>
    <cellStyle name="输入 6 21 4" xfId="32006" xr:uid="{00000000-0005-0000-0000-000038C90000}"/>
    <cellStyle name="输入 6 22" xfId="11661" xr:uid="{00000000-0005-0000-0000-000039C90000}"/>
    <cellStyle name="输入 6 22 2" xfId="19120" xr:uid="{00000000-0005-0000-0000-00003AC90000}"/>
    <cellStyle name="输入 6 22 3" xfId="25752" xr:uid="{00000000-0005-0000-0000-00003BC90000}"/>
    <cellStyle name="输入 6 23" xfId="9393" xr:uid="{00000000-0005-0000-0000-00003CC90000}"/>
    <cellStyle name="输入 6 24" xfId="13768" xr:uid="{00000000-0005-0000-0000-00003DC90000}"/>
    <cellStyle name="输入 6 25" xfId="32278" xr:uid="{00000000-0005-0000-0000-00003EC90000}"/>
    <cellStyle name="输入 6 26" xfId="32072" xr:uid="{00000000-0005-0000-0000-00003FC90000}"/>
    <cellStyle name="输入 6 27" xfId="48503" xr:uid="{00000000-0005-0000-0000-000040C90000}"/>
    <cellStyle name="输入 6 3" xfId="6847" xr:uid="{00000000-0005-0000-0000-000041C90000}"/>
    <cellStyle name="输入 6 3 2" xfId="16646" xr:uid="{00000000-0005-0000-0000-000042C90000}"/>
    <cellStyle name="输入 6 3 2 2" xfId="40154" xr:uid="{00000000-0005-0000-0000-000043C90000}"/>
    <cellStyle name="输入 6 3 2 3" xfId="47072" xr:uid="{00000000-0005-0000-0000-000044C90000}"/>
    <cellStyle name="输入 6 3 2 4" xfId="48128" xr:uid="{00000000-0005-0000-0000-000045C90000}"/>
    <cellStyle name="输入 6 3 3" xfId="23619" xr:uid="{00000000-0005-0000-0000-000046C90000}"/>
    <cellStyle name="输入 6 3 4" xfId="30057" xr:uid="{00000000-0005-0000-0000-000047C90000}"/>
    <cellStyle name="输入 6 3 5" xfId="36569" xr:uid="{00000000-0005-0000-0000-000048C90000}"/>
    <cellStyle name="输入 6 3 6" xfId="43526" xr:uid="{00000000-0005-0000-0000-000049C90000}"/>
    <cellStyle name="输入 6 3 7" xfId="54147" xr:uid="{00000000-0005-0000-0000-00004AC90000}"/>
    <cellStyle name="输入 6 4" xfId="7071" xr:uid="{00000000-0005-0000-0000-00004BC90000}"/>
    <cellStyle name="输入 6 4 2" xfId="16861" xr:uid="{00000000-0005-0000-0000-00004CC90000}"/>
    <cellStyle name="输入 6 4 2 2" xfId="40200" xr:uid="{00000000-0005-0000-0000-00004DC90000}"/>
    <cellStyle name="输入 6 4 2 3" xfId="47118" xr:uid="{00000000-0005-0000-0000-00004EC90000}"/>
    <cellStyle name="输入 6 4 2 4" xfId="47506" xr:uid="{00000000-0005-0000-0000-00004FC90000}"/>
    <cellStyle name="输入 6 4 3" xfId="23826" xr:uid="{00000000-0005-0000-0000-000050C90000}"/>
    <cellStyle name="输入 6 4 4" xfId="30262" xr:uid="{00000000-0005-0000-0000-000051C90000}"/>
    <cellStyle name="输入 6 4 5" xfId="36615" xr:uid="{00000000-0005-0000-0000-000052C90000}"/>
    <cellStyle name="输入 6 4 6" xfId="43572" xr:uid="{00000000-0005-0000-0000-000053C90000}"/>
    <cellStyle name="输入 6 4 7" xfId="52578" xr:uid="{00000000-0005-0000-0000-000054C90000}"/>
    <cellStyle name="输入 6 5" xfId="7146" xr:uid="{00000000-0005-0000-0000-000055C90000}"/>
    <cellStyle name="输入 6 5 2" xfId="16936" xr:uid="{00000000-0005-0000-0000-000056C90000}"/>
    <cellStyle name="输入 6 5 2 2" xfId="40238" xr:uid="{00000000-0005-0000-0000-000057C90000}"/>
    <cellStyle name="输入 6 5 2 3" xfId="47156" xr:uid="{00000000-0005-0000-0000-000058C90000}"/>
    <cellStyle name="输入 6 5 2 4" xfId="48341" xr:uid="{00000000-0005-0000-0000-000059C90000}"/>
    <cellStyle name="输入 6 5 3" xfId="23899" xr:uid="{00000000-0005-0000-0000-00005AC90000}"/>
    <cellStyle name="输入 6 5 4" xfId="30333" xr:uid="{00000000-0005-0000-0000-00005BC90000}"/>
    <cellStyle name="输入 6 5 5" xfId="36653" xr:uid="{00000000-0005-0000-0000-00005CC90000}"/>
    <cellStyle name="输入 6 5 6" xfId="43610" xr:uid="{00000000-0005-0000-0000-00005DC90000}"/>
    <cellStyle name="输入 6 5 7" xfId="53166" xr:uid="{00000000-0005-0000-0000-00005EC90000}"/>
    <cellStyle name="输入 6 6" xfId="7234" xr:uid="{00000000-0005-0000-0000-00005FC90000}"/>
    <cellStyle name="输入 6 6 2" xfId="17023" xr:uid="{00000000-0005-0000-0000-000060C90000}"/>
    <cellStyle name="输入 6 6 2 2" xfId="40263" xr:uid="{00000000-0005-0000-0000-000061C90000}"/>
    <cellStyle name="输入 6 6 2 3" xfId="47181" xr:uid="{00000000-0005-0000-0000-000062C90000}"/>
    <cellStyle name="输入 6 6 2 4" xfId="49803" xr:uid="{00000000-0005-0000-0000-000063C90000}"/>
    <cellStyle name="输入 6 6 3" xfId="23984" xr:uid="{00000000-0005-0000-0000-000064C90000}"/>
    <cellStyle name="输入 6 6 4" xfId="30417" xr:uid="{00000000-0005-0000-0000-000065C90000}"/>
    <cellStyle name="输入 6 6 5" xfId="36678" xr:uid="{00000000-0005-0000-0000-000066C90000}"/>
    <cellStyle name="输入 6 6 6" xfId="43635" xr:uid="{00000000-0005-0000-0000-000067C90000}"/>
    <cellStyle name="输入 6 6 7" xfId="52283" xr:uid="{00000000-0005-0000-0000-000068C90000}"/>
    <cellStyle name="输入 6 7" xfId="7377" xr:uid="{00000000-0005-0000-0000-000069C90000}"/>
    <cellStyle name="输入 6 7 2" xfId="17163" xr:uid="{00000000-0005-0000-0000-00006AC90000}"/>
    <cellStyle name="输入 6 7 2 2" xfId="40005" xr:uid="{00000000-0005-0000-0000-00006BC90000}"/>
    <cellStyle name="输入 6 7 2 3" xfId="46923" xr:uid="{00000000-0005-0000-0000-00006CC90000}"/>
    <cellStyle name="输入 6 7 2 4" xfId="50227" xr:uid="{00000000-0005-0000-0000-00006DC90000}"/>
    <cellStyle name="输入 6 7 3" xfId="24125" xr:uid="{00000000-0005-0000-0000-00006EC90000}"/>
    <cellStyle name="输入 6 7 4" xfId="30553" xr:uid="{00000000-0005-0000-0000-00006FC90000}"/>
    <cellStyle name="输入 6 7 5" xfId="36395" xr:uid="{00000000-0005-0000-0000-000070C90000}"/>
    <cellStyle name="输入 6 7 6" xfId="43377" xr:uid="{00000000-0005-0000-0000-000071C90000}"/>
    <cellStyle name="输入 6 7 7" xfId="50555" xr:uid="{00000000-0005-0000-0000-000072C90000}"/>
    <cellStyle name="输入 6 8" xfId="7436" xr:uid="{00000000-0005-0000-0000-000073C90000}"/>
    <cellStyle name="输入 6 8 2" xfId="17222" xr:uid="{00000000-0005-0000-0000-000074C90000}"/>
    <cellStyle name="输入 6 8 2 2" xfId="40304" xr:uid="{00000000-0005-0000-0000-000075C90000}"/>
    <cellStyle name="输入 6 8 2 3" xfId="47222" xr:uid="{00000000-0005-0000-0000-000076C90000}"/>
    <cellStyle name="输入 6 8 2 4" xfId="47510" xr:uid="{00000000-0005-0000-0000-000077C90000}"/>
    <cellStyle name="输入 6 8 3" xfId="24184" xr:uid="{00000000-0005-0000-0000-000078C90000}"/>
    <cellStyle name="输入 6 8 4" xfId="30612" xr:uid="{00000000-0005-0000-0000-000079C90000}"/>
    <cellStyle name="输入 6 8 5" xfId="36719" xr:uid="{00000000-0005-0000-0000-00007AC90000}"/>
    <cellStyle name="输入 6 8 6" xfId="43676" xr:uid="{00000000-0005-0000-0000-00007BC90000}"/>
    <cellStyle name="输入 6 8 7" xfId="52814" xr:uid="{00000000-0005-0000-0000-00007CC90000}"/>
    <cellStyle name="输入 6 9" xfId="6754" xr:uid="{00000000-0005-0000-0000-00007DC90000}"/>
    <cellStyle name="输入 6 9 2" xfId="16597" xr:uid="{00000000-0005-0000-0000-00007EC90000}"/>
    <cellStyle name="输入 6 9 2 2" xfId="40241" xr:uid="{00000000-0005-0000-0000-00007FC90000}"/>
    <cellStyle name="输入 6 9 2 3" xfId="47159" xr:uid="{00000000-0005-0000-0000-000080C90000}"/>
    <cellStyle name="输入 6 9 2 4" xfId="48332" xr:uid="{00000000-0005-0000-0000-000081C90000}"/>
    <cellStyle name="输入 6 9 3" xfId="23600" xr:uid="{00000000-0005-0000-0000-000082C90000}"/>
    <cellStyle name="输入 6 9 4" xfId="30048" xr:uid="{00000000-0005-0000-0000-000083C90000}"/>
    <cellStyle name="输入 6 9 5" xfId="36656" xr:uid="{00000000-0005-0000-0000-000084C90000}"/>
    <cellStyle name="输入 6 9 6" xfId="43613" xr:uid="{00000000-0005-0000-0000-000085C90000}"/>
    <cellStyle name="输入 6 9 7" xfId="50963" xr:uid="{00000000-0005-0000-0000-000086C90000}"/>
    <cellStyle name="输入 7" xfId="902" xr:uid="{00000000-0005-0000-0000-000087C90000}"/>
    <cellStyle name="输入 7 2" xfId="10608" xr:uid="{00000000-0005-0000-0000-000088C90000}"/>
    <cellStyle name="输入 7 2 2" xfId="12862" xr:uid="{00000000-0005-0000-0000-000089C90000}"/>
    <cellStyle name="输入 7 2 3" xfId="20510" xr:uid="{00000000-0005-0000-0000-00008AC90000}"/>
    <cellStyle name="输入 7 2 4" xfId="37315" xr:uid="{00000000-0005-0000-0000-00008BC90000}"/>
    <cellStyle name="输入 7 2 5" xfId="44261" xr:uid="{00000000-0005-0000-0000-00008CC90000}"/>
    <cellStyle name="输入 7 2 6" xfId="53557" xr:uid="{00000000-0005-0000-0000-00008DC90000}"/>
    <cellStyle name="输入 7 3" xfId="11781" xr:uid="{00000000-0005-0000-0000-00008EC90000}"/>
    <cellStyle name="输入 7 3 2" xfId="19240" xr:uid="{00000000-0005-0000-0000-00008FC90000}"/>
    <cellStyle name="输入 7 3 3" xfId="25872" xr:uid="{00000000-0005-0000-0000-000090C90000}"/>
    <cellStyle name="输入 7 4" xfId="9602" xr:uid="{00000000-0005-0000-0000-000091C90000}"/>
    <cellStyle name="输入 7 5" xfId="10009" xr:uid="{00000000-0005-0000-0000-000092C90000}"/>
    <cellStyle name="输入 7 6" xfId="33567" xr:uid="{00000000-0005-0000-0000-000093C90000}"/>
    <cellStyle name="输入 7 7" xfId="40703" xr:uid="{00000000-0005-0000-0000-000094C90000}"/>
    <cellStyle name="输入 7 8" xfId="50274" xr:uid="{00000000-0005-0000-0000-000095C90000}"/>
    <cellStyle name="输入 8" xfId="1159" xr:uid="{00000000-0005-0000-0000-000096C90000}"/>
    <cellStyle name="输入 8 2" xfId="10788" xr:uid="{00000000-0005-0000-0000-000097C90000}"/>
    <cellStyle name="输入 8 2 2" xfId="9708" xr:uid="{00000000-0005-0000-0000-000098C90000}"/>
    <cellStyle name="输入 8 2 3" xfId="37445" xr:uid="{00000000-0005-0000-0000-000099C90000}"/>
    <cellStyle name="输入 8 2 4" xfId="44390" xr:uid="{00000000-0005-0000-0000-00009AC90000}"/>
    <cellStyle name="输入 8 2 5" xfId="53198" xr:uid="{00000000-0005-0000-0000-00009BC90000}"/>
    <cellStyle name="输入 8 3" xfId="11943" xr:uid="{00000000-0005-0000-0000-00009CC90000}"/>
    <cellStyle name="输入 8 3 2" xfId="19402" xr:uid="{00000000-0005-0000-0000-00009DC90000}"/>
    <cellStyle name="输入 8 3 3" xfId="26029" xr:uid="{00000000-0005-0000-0000-00009EC90000}"/>
    <cellStyle name="输入 8 4" xfId="9827" xr:uid="{00000000-0005-0000-0000-00009FC90000}"/>
    <cellStyle name="输入 8 5" xfId="11286" xr:uid="{00000000-0005-0000-0000-0000A0C90000}"/>
    <cellStyle name="输入 8 6" xfId="33703" xr:uid="{00000000-0005-0000-0000-0000A1C90000}"/>
    <cellStyle name="输入 8 7" xfId="40838" xr:uid="{00000000-0005-0000-0000-0000A2C90000}"/>
    <cellStyle name="输入 8 8" xfId="52203" xr:uid="{00000000-0005-0000-0000-0000A3C90000}"/>
    <cellStyle name="输入 9" xfId="1115" xr:uid="{00000000-0005-0000-0000-0000A4C90000}"/>
    <cellStyle name="输入 9 2" xfId="10112" xr:uid="{00000000-0005-0000-0000-0000A5C90000}"/>
    <cellStyle name="输入 9 2 2" xfId="9093" xr:uid="{00000000-0005-0000-0000-0000A6C90000}"/>
    <cellStyle name="输入 9 2 3" xfId="37641" xr:uid="{00000000-0005-0000-0000-0000A7C90000}"/>
    <cellStyle name="输入 9 2 4" xfId="44585" xr:uid="{00000000-0005-0000-0000-0000A8C90000}"/>
    <cellStyle name="输入 9 2 5" xfId="51487" xr:uid="{00000000-0005-0000-0000-0000A9C90000}"/>
    <cellStyle name="输入 9 3" xfId="10745" xr:uid="{00000000-0005-0000-0000-0000AAC90000}"/>
    <cellStyle name="输入 9 3 2" xfId="13730" xr:uid="{00000000-0005-0000-0000-0000ABC90000}"/>
    <cellStyle name="输入 9 4" xfId="11901" xr:uid="{00000000-0005-0000-0000-0000ACC90000}"/>
    <cellStyle name="输入 9 4 2" xfId="19360" xr:uid="{00000000-0005-0000-0000-0000ADC90000}"/>
    <cellStyle name="输入 9 4 3" xfId="25988" xr:uid="{00000000-0005-0000-0000-0000AEC90000}"/>
    <cellStyle name="输入 9 5" xfId="9783" xr:uid="{00000000-0005-0000-0000-0000AFC90000}"/>
    <cellStyle name="输入 9 6" xfId="11221" xr:uid="{00000000-0005-0000-0000-0000B0C90000}"/>
    <cellStyle name="输入 9 7" xfId="33900" xr:uid="{00000000-0005-0000-0000-0000B1C90000}"/>
    <cellStyle name="输入 9 8" xfId="41034" xr:uid="{00000000-0005-0000-0000-0000B2C90000}"/>
    <cellStyle name="输入 9 9" xfId="52445" xr:uid="{00000000-0005-0000-0000-0000B3C90000}"/>
    <cellStyle name="输出" xfId="319" xr:uid="{00000000-0005-0000-0000-0000B4C90000}"/>
    <cellStyle name="输出 10" xfId="1490" xr:uid="{00000000-0005-0000-0000-0000B5C90000}"/>
    <cellStyle name="输出 10 2" xfId="12151" xr:uid="{00000000-0005-0000-0000-0000B6C90000}"/>
    <cellStyle name="输出 10 2 2" xfId="19610" xr:uid="{00000000-0005-0000-0000-0000B7C90000}"/>
    <cellStyle name="输出 10 2 3" xfId="26233" xr:uid="{00000000-0005-0000-0000-0000B8C90000}"/>
    <cellStyle name="输出 10 2 4" xfId="38107" xr:uid="{00000000-0005-0000-0000-0000B9C90000}"/>
    <cellStyle name="输出 10 2 5" xfId="45032" xr:uid="{00000000-0005-0000-0000-0000BAC90000}"/>
    <cellStyle name="输出 10 2 6" xfId="49857" xr:uid="{00000000-0005-0000-0000-0000BBC90000}"/>
    <cellStyle name="输出 10 3" xfId="11042" xr:uid="{00000000-0005-0000-0000-0000BCC90000}"/>
    <cellStyle name="输出 10 4" xfId="18696" xr:uid="{00000000-0005-0000-0000-0000BDC90000}"/>
    <cellStyle name="输出 10 5" xfId="34442" xr:uid="{00000000-0005-0000-0000-0000BEC90000}"/>
    <cellStyle name="输出 10 6" xfId="41486" xr:uid="{00000000-0005-0000-0000-0000BFC90000}"/>
    <cellStyle name="输出 10 7" xfId="54512" xr:uid="{00000000-0005-0000-0000-0000C0C90000}"/>
    <cellStyle name="输出 11" xfId="1917" xr:uid="{00000000-0005-0000-0000-0000C1C90000}"/>
    <cellStyle name="输出 11 2" xfId="12271" xr:uid="{00000000-0005-0000-0000-0000C2C90000}"/>
    <cellStyle name="输出 11 2 2" xfId="19730" xr:uid="{00000000-0005-0000-0000-0000C3C90000}"/>
    <cellStyle name="输出 11 2 3" xfId="26353" xr:uid="{00000000-0005-0000-0000-0000C4C90000}"/>
    <cellStyle name="输出 11 2 4" xfId="38238" xr:uid="{00000000-0005-0000-0000-0000C5C90000}"/>
    <cellStyle name="输出 11 2 5" xfId="45158" xr:uid="{00000000-0005-0000-0000-0000C6C90000}"/>
    <cellStyle name="输出 11 2 6" xfId="49459" xr:uid="{00000000-0005-0000-0000-0000C7C90000}"/>
    <cellStyle name="输出 11 3" xfId="11339" xr:uid="{00000000-0005-0000-0000-0000C8C90000}"/>
    <cellStyle name="输出 11 4" xfId="18874" xr:uid="{00000000-0005-0000-0000-0000C9C90000}"/>
    <cellStyle name="输出 11 5" xfId="34572" xr:uid="{00000000-0005-0000-0000-0000CAC90000}"/>
    <cellStyle name="输出 11 6" xfId="41612" xr:uid="{00000000-0005-0000-0000-0000CBC90000}"/>
    <cellStyle name="输出 11 7" xfId="47698" xr:uid="{00000000-0005-0000-0000-0000CCC90000}"/>
    <cellStyle name="输出 12" xfId="2130" xr:uid="{00000000-0005-0000-0000-0000CDC90000}"/>
    <cellStyle name="输出 12 2" xfId="12394" xr:uid="{00000000-0005-0000-0000-0000CEC90000}"/>
    <cellStyle name="输出 12 2 2" xfId="19851" xr:uid="{00000000-0005-0000-0000-0000CFC90000}"/>
    <cellStyle name="输出 12 2 3" xfId="26473" xr:uid="{00000000-0005-0000-0000-0000D0C90000}"/>
    <cellStyle name="输出 12 2 4" xfId="38365" xr:uid="{00000000-0005-0000-0000-0000D1C90000}"/>
    <cellStyle name="输出 12 2 5" xfId="45283" xr:uid="{00000000-0005-0000-0000-0000D2C90000}"/>
    <cellStyle name="输出 12 2 6" xfId="49796" xr:uid="{00000000-0005-0000-0000-0000D3C90000}"/>
    <cellStyle name="输出 12 3" xfId="10266" xr:uid="{00000000-0005-0000-0000-0000D4C90000}"/>
    <cellStyle name="输出 12 4" xfId="10076" xr:uid="{00000000-0005-0000-0000-0000D5C90000}"/>
    <cellStyle name="输出 12 5" xfId="21090" xr:uid="{00000000-0005-0000-0000-0000D6C90000}"/>
    <cellStyle name="输出 12 6" xfId="34699" xr:uid="{00000000-0005-0000-0000-0000D7C90000}"/>
    <cellStyle name="输出 12 7" xfId="41737" xr:uid="{00000000-0005-0000-0000-0000D8C90000}"/>
    <cellStyle name="输出 12 8" xfId="52614" xr:uid="{00000000-0005-0000-0000-0000D9C90000}"/>
    <cellStyle name="输出 13" xfId="2285" xr:uid="{00000000-0005-0000-0000-0000DAC90000}"/>
    <cellStyle name="输出 13 2" xfId="12538" xr:uid="{00000000-0005-0000-0000-0000DBC90000}"/>
    <cellStyle name="输出 13 2 2" xfId="38413" xr:uid="{00000000-0005-0000-0000-0000DCC90000}"/>
    <cellStyle name="输出 13 2 3" xfId="45331" xr:uid="{00000000-0005-0000-0000-0000DDC90000}"/>
    <cellStyle name="输出 13 2 4" xfId="50262" xr:uid="{00000000-0005-0000-0000-0000DEC90000}"/>
    <cellStyle name="输出 13 3" xfId="19975" xr:uid="{00000000-0005-0000-0000-0000DFC90000}"/>
    <cellStyle name="输出 13 4" xfId="26593" xr:uid="{00000000-0005-0000-0000-0000E0C90000}"/>
    <cellStyle name="输出 13 5" xfId="34747" xr:uid="{00000000-0005-0000-0000-0000E1C90000}"/>
    <cellStyle name="输出 13 6" xfId="41785" xr:uid="{00000000-0005-0000-0000-0000E2C90000}"/>
    <cellStyle name="输出 13 7" xfId="50607" xr:uid="{00000000-0005-0000-0000-0000E3C90000}"/>
    <cellStyle name="输出 14" xfId="2447" xr:uid="{00000000-0005-0000-0000-0000E4C90000}"/>
    <cellStyle name="输出 14 2" xfId="12687" xr:uid="{00000000-0005-0000-0000-0000E5C90000}"/>
    <cellStyle name="输出 14 2 2" xfId="38650" xr:uid="{00000000-0005-0000-0000-0000E6C90000}"/>
    <cellStyle name="输出 14 2 3" xfId="45568" xr:uid="{00000000-0005-0000-0000-0000E7C90000}"/>
    <cellStyle name="输出 14 2 4" xfId="48937" xr:uid="{00000000-0005-0000-0000-0000E8C90000}"/>
    <cellStyle name="输出 14 3" xfId="20099" xr:uid="{00000000-0005-0000-0000-0000E9C90000}"/>
    <cellStyle name="输出 14 4" xfId="26713" xr:uid="{00000000-0005-0000-0000-0000EAC90000}"/>
    <cellStyle name="输出 14 5" xfId="34984" xr:uid="{00000000-0005-0000-0000-0000EBC90000}"/>
    <cellStyle name="输出 14 6" xfId="42022" xr:uid="{00000000-0005-0000-0000-0000ECC90000}"/>
    <cellStyle name="输出 14 7" xfId="52178" xr:uid="{00000000-0005-0000-0000-0000EDC90000}"/>
    <cellStyle name="输出 15" xfId="3453" xr:uid="{00000000-0005-0000-0000-0000EEC90000}"/>
    <cellStyle name="输出 15 2" xfId="13404" xr:uid="{00000000-0005-0000-0000-0000EFC90000}"/>
    <cellStyle name="输出 15 2 2" xfId="38717" xr:uid="{00000000-0005-0000-0000-0000F0C90000}"/>
    <cellStyle name="输出 15 2 3" xfId="45635" xr:uid="{00000000-0005-0000-0000-0000F1C90000}"/>
    <cellStyle name="输出 15 2 4" xfId="49851" xr:uid="{00000000-0005-0000-0000-0000F2C90000}"/>
    <cellStyle name="输出 15 3" xfId="20574" xr:uid="{00000000-0005-0000-0000-0000F3C90000}"/>
    <cellStyle name="输出 15 4" xfId="27082" xr:uid="{00000000-0005-0000-0000-0000F4C90000}"/>
    <cellStyle name="输出 15 5" xfId="35052" xr:uid="{00000000-0005-0000-0000-0000F5C90000}"/>
    <cellStyle name="输出 15 6" xfId="42089" xr:uid="{00000000-0005-0000-0000-0000F6C90000}"/>
    <cellStyle name="输出 15 7" xfId="52478" xr:uid="{00000000-0005-0000-0000-0000F7C90000}"/>
    <cellStyle name="输出 16" xfId="3619" xr:uid="{00000000-0005-0000-0000-0000F8C90000}"/>
    <cellStyle name="输出 16 2" xfId="13544" xr:uid="{00000000-0005-0000-0000-0000F9C90000}"/>
    <cellStyle name="输出 16 2 2" xfId="39101" xr:uid="{00000000-0005-0000-0000-0000FAC90000}"/>
    <cellStyle name="输出 16 2 3" xfId="46019" xr:uid="{00000000-0005-0000-0000-0000FBC90000}"/>
    <cellStyle name="输出 16 2 4" xfId="48742" xr:uid="{00000000-0005-0000-0000-0000FCC90000}"/>
    <cellStyle name="输出 16 3" xfId="20706" xr:uid="{00000000-0005-0000-0000-0000FDC90000}"/>
    <cellStyle name="输出 16 4" xfId="27205" xr:uid="{00000000-0005-0000-0000-0000FEC90000}"/>
    <cellStyle name="输出 16 5" xfId="35438" xr:uid="{00000000-0005-0000-0000-0000FFC90000}"/>
    <cellStyle name="输出 16 6" xfId="42473" xr:uid="{00000000-0005-0000-0000-000000CA0000}"/>
    <cellStyle name="输出 16 7" xfId="51502" xr:uid="{00000000-0005-0000-0000-000001CA0000}"/>
    <cellStyle name="输出 17" xfId="3941" xr:uid="{00000000-0005-0000-0000-000002CA0000}"/>
    <cellStyle name="输出 17 2" xfId="13828" xr:uid="{00000000-0005-0000-0000-000003CA0000}"/>
    <cellStyle name="输出 17 2 2" xfId="39294" xr:uid="{00000000-0005-0000-0000-000004CA0000}"/>
    <cellStyle name="输出 17 2 3" xfId="46212" xr:uid="{00000000-0005-0000-0000-000005CA0000}"/>
    <cellStyle name="输出 17 2 4" xfId="48877" xr:uid="{00000000-0005-0000-0000-000006CA0000}"/>
    <cellStyle name="输出 17 3" xfId="20930" xr:uid="{00000000-0005-0000-0000-000007CA0000}"/>
    <cellStyle name="输出 17 4" xfId="27426" xr:uid="{00000000-0005-0000-0000-000008CA0000}"/>
    <cellStyle name="输出 17 5" xfId="35658" xr:uid="{00000000-0005-0000-0000-000009CA0000}"/>
    <cellStyle name="输出 17 6" xfId="42666" xr:uid="{00000000-0005-0000-0000-00000ACA0000}"/>
    <cellStyle name="输出 17 7" xfId="53411" xr:uid="{00000000-0005-0000-0000-00000BCA0000}"/>
    <cellStyle name="输出 18" xfId="3980" xr:uid="{00000000-0005-0000-0000-00000CCA0000}"/>
    <cellStyle name="输出 18 2" xfId="13867" xr:uid="{00000000-0005-0000-0000-00000DCA0000}"/>
    <cellStyle name="输出 18 2 2" xfId="40355" xr:uid="{00000000-0005-0000-0000-00000ECA0000}"/>
    <cellStyle name="输出 18 2 3" xfId="47273" xr:uid="{00000000-0005-0000-0000-00000FCA0000}"/>
    <cellStyle name="输出 18 2 4" xfId="47623" xr:uid="{00000000-0005-0000-0000-000010CA0000}"/>
    <cellStyle name="输出 18 3" xfId="20963" xr:uid="{00000000-0005-0000-0000-000011CA0000}"/>
    <cellStyle name="输出 18 4" xfId="27459" xr:uid="{00000000-0005-0000-0000-000012CA0000}"/>
    <cellStyle name="输出 18 5" xfId="36771" xr:uid="{00000000-0005-0000-0000-000013CA0000}"/>
    <cellStyle name="输出 18 6" xfId="43727" xr:uid="{00000000-0005-0000-0000-000014CA0000}"/>
    <cellStyle name="输出 18 7" xfId="50841" xr:uid="{00000000-0005-0000-0000-000015CA0000}"/>
    <cellStyle name="输出 19" xfId="4336" xr:uid="{00000000-0005-0000-0000-000016CA0000}"/>
    <cellStyle name="输出 19 2" xfId="14198" xr:uid="{00000000-0005-0000-0000-000017CA0000}"/>
    <cellStyle name="输出 19 3" xfId="21259" xr:uid="{00000000-0005-0000-0000-000018CA0000}"/>
    <cellStyle name="输出 19 4" xfId="27733" xr:uid="{00000000-0005-0000-0000-000019CA0000}"/>
    <cellStyle name="输出 19 5" xfId="37025" xr:uid="{00000000-0005-0000-0000-00001ACA0000}"/>
    <cellStyle name="输出 19 6" xfId="43971" xr:uid="{00000000-0005-0000-0000-00001BCA0000}"/>
    <cellStyle name="输出 19 7" xfId="53431" xr:uid="{00000000-0005-0000-0000-00001CCA0000}"/>
    <cellStyle name="输出 2" xfId="559" xr:uid="{00000000-0005-0000-0000-00001DCA0000}"/>
    <cellStyle name="输出 2 10" xfId="2355" xr:uid="{00000000-0005-0000-0000-00001ECA0000}"/>
    <cellStyle name="输出 2 10 2" xfId="12608" xr:uid="{00000000-0005-0000-0000-00001FCA0000}"/>
    <cellStyle name="输出 2 10 3" xfId="20045" xr:uid="{00000000-0005-0000-0000-000020CA0000}"/>
    <cellStyle name="输出 2 10 4" xfId="26663" xr:uid="{00000000-0005-0000-0000-000021CA0000}"/>
    <cellStyle name="输出 2 10 5" xfId="37095" xr:uid="{00000000-0005-0000-0000-000022CA0000}"/>
    <cellStyle name="输出 2 10 6" xfId="44041" xr:uid="{00000000-0005-0000-0000-000023CA0000}"/>
    <cellStyle name="输出 2 10 7" xfId="53273" xr:uid="{00000000-0005-0000-0000-000024CA0000}"/>
    <cellStyle name="输出 2 11" xfId="2523" xr:uid="{00000000-0005-0000-0000-000025CA0000}"/>
    <cellStyle name="输出 2 11 2" xfId="12762" xr:uid="{00000000-0005-0000-0000-000026CA0000}"/>
    <cellStyle name="输出 2 11 3" xfId="20170" xr:uid="{00000000-0005-0000-0000-000027CA0000}"/>
    <cellStyle name="输出 2 11 4" xfId="26783" xr:uid="{00000000-0005-0000-0000-000028CA0000}"/>
    <cellStyle name="输出 2 12" xfId="3531" xr:uid="{00000000-0005-0000-0000-000029CA0000}"/>
    <cellStyle name="输出 2 12 2" xfId="13477" xr:uid="{00000000-0005-0000-0000-00002ACA0000}"/>
    <cellStyle name="输出 2 12 3" xfId="20647" xr:uid="{00000000-0005-0000-0000-00002BCA0000}"/>
    <cellStyle name="输出 2 12 4" xfId="27152" xr:uid="{00000000-0005-0000-0000-00002CCA0000}"/>
    <cellStyle name="输出 2 13" xfId="3698" xr:uid="{00000000-0005-0000-0000-00002DCA0000}"/>
    <cellStyle name="输出 2 13 2" xfId="13622" xr:uid="{00000000-0005-0000-0000-00002ECA0000}"/>
    <cellStyle name="输出 2 13 3" xfId="20782" xr:uid="{00000000-0005-0000-0000-00002FCA0000}"/>
    <cellStyle name="输出 2 13 4" xfId="27281" xr:uid="{00000000-0005-0000-0000-000030CA0000}"/>
    <cellStyle name="输出 2 14" xfId="4448" xr:uid="{00000000-0005-0000-0000-000031CA0000}"/>
    <cellStyle name="输出 2 14 2" xfId="14310" xr:uid="{00000000-0005-0000-0000-000032CA0000}"/>
    <cellStyle name="输出 2 14 3" xfId="21368" xr:uid="{00000000-0005-0000-0000-000033CA0000}"/>
    <cellStyle name="输出 2 14 4" xfId="27842" xr:uid="{00000000-0005-0000-0000-000034CA0000}"/>
    <cellStyle name="输出 2 15" xfId="5061" xr:uid="{00000000-0005-0000-0000-000035CA0000}"/>
    <cellStyle name="输出 2 15 2" xfId="14918" xr:uid="{00000000-0005-0000-0000-000036CA0000}"/>
    <cellStyle name="输出 2 15 3" xfId="21963" xr:uid="{00000000-0005-0000-0000-000037CA0000}"/>
    <cellStyle name="输出 2 15 4" xfId="28426" xr:uid="{00000000-0005-0000-0000-000038CA0000}"/>
    <cellStyle name="输出 2 16" xfId="4323" xr:uid="{00000000-0005-0000-0000-000039CA0000}"/>
    <cellStyle name="输出 2 16 2" xfId="14185" xr:uid="{00000000-0005-0000-0000-00003ACA0000}"/>
    <cellStyle name="输出 2 16 3" xfId="21246" xr:uid="{00000000-0005-0000-0000-00003BCA0000}"/>
    <cellStyle name="输出 2 16 4" xfId="27720" xr:uid="{00000000-0005-0000-0000-00003CCA0000}"/>
    <cellStyle name="输出 2 17" xfId="4185" xr:uid="{00000000-0005-0000-0000-00003DCA0000}"/>
    <cellStyle name="输出 2 17 2" xfId="14048" xr:uid="{00000000-0005-0000-0000-00003ECA0000}"/>
    <cellStyle name="输出 2 17 3" xfId="21110" xr:uid="{00000000-0005-0000-0000-00003FCA0000}"/>
    <cellStyle name="输出 2 17 4" xfId="27585" xr:uid="{00000000-0005-0000-0000-000040CA0000}"/>
    <cellStyle name="输出 2 18" xfId="5798" xr:uid="{00000000-0005-0000-0000-000041CA0000}"/>
    <cellStyle name="输出 2 18 2" xfId="15651" xr:uid="{00000000-0005-0000-0000-000042CA0000}"/>
    <cellStyle name="输出 2 18 3" xfId="22678" xr:uid="{00000000-0005-0000-0000-000043CA0000}"/>
    <cellStyle name="输出 2 18 4" xfId="29139" xr:uid="{00000000-0005-0000-0000-000044CA0000}"/>
    <cellStyle name="输出 2 19" xfId="5858" xr:uid="{00000000-0005-0000-0000-000045CA0000}"/>
    <cellStyle name="输出 2 19 2" xfId="15711" xr:uid="{00000000-0005-0000-0000-000046CA0000}"/>
    <cellStyle name="输出 2 19 3" xfId="22736" xr:uid="{00000000-0005-0000-0000-000047CA0000}"/>
    <cellStyle name="输出 2 19 4" xfId="29197" xr:uid="{00000000-0005-0000-0000-000048CA0000}"/>
    <cellStyle name="输出 2 2" xfId="845" xr:uid="{00000000-0005-0000-0000-000049CA0000}"/>
    <cellStyle name="输出 2 2 10" xfId="3543" xr:uid="{00000000-0005-0000-0000-00004ACA0000}"/>
    <cellStyle name="输出 2 2 10 2" xfId="13489" xr:uid="{00000000-0005-0000-0000-00004BCA0000}"/>
    <cellStyle name="输出 2 2 10 2 2" xfId="38654" xr:uid="{00000000-0005-0000-0000-00004CCA0000}"/>
    <cellStyle name="输出 2 2 10 2 3" xfId="45572" xr:uid="{00000000-0005-0000-0000-00004DCA0000}"/>
    <cellStyle name="输出 2 2 10 2 4" xfId="48900" xr:uid="{00000000-0005-0000-0000-00004ECA0000}"/>
    <cellStyle name="输出 2 2 10 3" xfId="20658" xr:uid="{00000000-0005-0000-0000-00004FCA0000}"/>
    <cellStyle name="输出 2 2 10 4" xfId="27163" xr:uid="{00000000-0005-0000-0000-000050CA0000}"/>
    <cellStyle name="输出 2 2 10 5" xfId="34988" xr:uid="{00000000-0005-0000-0000-000051CA0000}"/>
    <cellStyle name="输出 2 2 10 6" xfId="42026" xr:uid="{00000000-0005-0000-0000-000052CA0000}"/>
    <cellStyle name="输出 2 2 10 7" xfId="54250" xr:uid="{00000000-0005-0000-0000-000053CA0000}"/>
    <cellStyle name="输出 2 2 11" xfId="3709" xr:uid="{00000000-0005-0000-0000-000054CA0000}"/>
    <cellStyle name="输出 2 2 11 2" xfId="13633" xr:uid="{00000000-0005-0000-0000-000055CA0000}"/>
    <cellStyle name="输出 2 2 11 2 2" xfId="38834" xr:uid="{00000000-0005-0000-0000-000056CA0000}"/>
    <cellStyle name="输出 2 2 11 2 3" xfId="45752" xr:uid="{00000000-0005-0000-0000-000057CA0000}"/>
    <cellStyle name="输出 2 2 11 2 4" xfId="50775" xr:uid="{00000000-0005-0000-0000-000058CA0000}"/>
    <cellStyle name="输出 2 2 11 3" xfId="20793" xr:uid="{00000000-0005-0000-0000-000059CA0000}"/>
    <cellStyle name="输出 2 2 11 4" xfId="27292" xr:uid="{00000000-0005-0000-0000-00005ACA0000}"/>
    <cellStyle name="输出 2 2 11 5" xfId="35170" xr:uid="{00000000-0005-0000-0000-00005BCA0000}"/>
    <cellStyle name="输出 2 2 11 6" xfId="42206" xr:uid="{00000000-0005-0000-0000-00005CCA0000}"/>
    <cellStyle name="输出 2 2 11 7" xfId="52681" xr:uid="{00000000-0005-0000-0000-00005DCA0000}"/>
    <cellStyle name="输出 2 2 12" xfId="3974" xr:uid="{00000000-0005-0000-0000-00005ECA0000}"/>
    <cellStyle name="输出 2 2 12 2" xfId="13861" xr:uid="{00000000-0005-0000-0000-00005FCA0000}"/>
    <cellStyle name="输出 2 2 12 2 2" xfId="38897" xr:uid="{00000000-0005-0000-0000-000060CA0000}"/>
    <cellStyle name="输出 2 2 12 2 3" xfId="45815" xr:uid="{00000000-0005-0000-0000-000061CA0000}"/>
    <cellStyle name="输出 2 2 12 2 4" xfId="49416" xr:uid="{00000000-0005-0000-0000-000062CA0000}"/>
    <cellStyle name="输出 2 2 12 3" xfId="20958" xr:uid="{00000000-0005-0000-0000-000063CA0000}"/>
    <cellStyle name="输出 2 2 12 4" xfId="27454" xr:uid="{00000000-0005-0000-0000-000064CA0000}"/>
    <cellStyle name="输出 2 2 12 5" xfId="35233" xr:uid="{00000000-0005-0000-0000-000065CA0000}"/>
    <cellStyle name="输出 2 2 12 6" xfId="42269" xr:uid="{00000000-0005-0000-0000-000066CA0000}"/>
    <cellStyle name="输出 2 2 12 7" xfId="53331" xr:uid="{00000000-0005-0000-0000-000067CA0000}"/>
    <cellStyle name="输出 2 2 13" xfId="3936" xr:uid="{00000000-0005-0000-0000-000068CA0000}"/>
    <cellStyle name="输出 2 2 13 2" xfId="13823" xr:uid="{00000000-0005-0000-0000-000069CA0000}"/>
    <cellStyle name="输出 2 2 13 2 2" xfId="39452" xr:uid="{00000000-0005-0000-0000-00006ACA0000}"/>
    <cellStyle name="输出 2 2 13 2 3" xfId="46370" xr:uid="{00000000-0005-0000-0000-00006BCA0000}"/>
    <cellStyle name="输出 2 2 13 2 4" xfId="49086" xr:uid="{00000000-0005-0000-0000-00006CCA0000}"/>
    <cellStyle name="输出 2 2 13 3" xfId="20925" xr:uid="{00000000-0005-0000-0000-00006DCA0000}"/>
    <cellStyle name="输出 2 2 13 4" xfId="27421" xr:uid="{00000000-0005-0000-0000-00006ECA0000}"/>
    <cellStyle name="输出 2 2 13 5" xfId="35820" xr:uid="{00000000-0005-0000-0000-00006FCA0000}"/>
    <cellStyle name="输出 2 2 13 6" xfId="42824" xr:uid="{00000000-0005-0000-0000-000070CA0000}"/>
    <cellStyle name="输出 2 2 13 7" xfId="53425" xr:uid="{00000000-0005-0000-0000-000071CA0000}"/>
    <cellStyle name="输出 2 2 14" xfId="4517" xr:uid="{00000000-0005-0000-0000-000072CA0000}"/>
    <cellStyle name="输出 2 2 14 2" xfId="14379" xr:uid="{00000000-0005-0000-0000-000073CA0000}"/>
    <cellStyle name="输出 2 2 14 2 2" xfId="39557" xr:uid="{00000000-0005-0000-0000-000074CA0000}"/>
    <cellStyle name="输出 2 2 14 2 3" xfId="46475" xr:uid="{00000000-0005-0000-0000-000075CA0000}"/>
    <cellStyle name="输出 2 2 14 2 4" xfId="50926" xr:uid="{00000000-0005-0000-0000-000076CA0000}"/>
    <cellStyle name="输出 2 2 14 3" xfId="21435" xr:uid="{00000000-0005-0000-0000-000077CA0000}"/>
    <cellStyle name="输出 2 2 14 4" xfId="27908" xr:uid="{00000000-0005-0000-0000-000078CA0000}"/>
    <cellStyle name="输出 2 2 14 5" xfId="35929" xr:uid="{00000000-0005-0000-0000-000079CA0000}"/>
    <cellStyle name="输出 2 2 14 6" xfId="42929" xr:uid="{00000000-0005-0000-0000-00007ACA0000}"/>
    <cellStyle name="输出 2 2 14 7" xfId="51463" xr:uid="{00000000-0005-0000-0000-00007BCA0000}"/>
    <cellStyle name="输出 2 2 15" xfId="4768" xr:uid="{00000000-0005-0000-0000-00007CCA0000}"/>
    <cellStyle name="输出 2 2 15 2" xfId="14630" xr:uid="{00000000-0005-0000-0000-00007DCA0000}"/>
    <cellStyle name="输出 2 2 15 2 2" xfId="40186" xr:uid="{00000000-0005-0000-0000-00007ECA0000}"/>
    <cellStyle name="输出 2 2 15 2 3" xfId="47104" xr:uid="{00000000-0005-0000-0000-00007FCA0000}"/>
    <cellStyle name="输出 2 2 15 2 4" xfId="51213" xr:uid="{00000000-0005-0000-0000-000080CA0000}"/>
    <cellStyle name="输出 2 2 15 3" xfId="21679" xr:uid="{00000000-0005-0000-0000-000081CA0000}"/>
    <cellStyle name="输出 2 2 15 4" xfId="28149" xr:uid="{00000000-0005-0000-0000-000082CA0000}"/>
    <cellStyle name="输出 2 2 15 5" xfId="36601" xr:uid="{00000000-0005-0000-0000-000083CA0000}"/>
    <cellStyle name="输出 2 2 15 6" xfId="43558" xr:uid="{00000000-0005-0000-0000-000084CA0000}"/>
    <cellStyle name="输出 2 2 15 7" xfId="53349" xr:uid="{00000000-0005-0000-0000-000085CA0000}"/>
    <cellStyle name="输出 2 2 16" xfId="4905" xr:uid="{00000000-0005-0000-0000-000086CA0000}"/>
    <cellStyle name="输出 2 2 16 2" xfId="14765" xr:uid="{00000000-0005-0000-0000-000087CA0000}"/>
    <cellStyle name="输出 2 2 16 2 2" xfId="40219" xr:uid="{00000000-0005-0000-0000-000088CA0000}"/>
    <cellStyle name="输出 2 2 16 2 3" xfId="47137" xr:uid="{00000000-0005-0000-0000-000089CA0000}"/>
    <cellStyle name="输出 2 2 16 2 4" xfId="49785" xr:uid="{00000000-0005-0000-0000-00008ACA0000}"/>
    <cellStyle name="输出 2 2 16 3" xfId="21813" xr:uid="{00000000-0005-0000-0000-00008BCA0000}"/>
    <cellStyle name="输出 2 2 16 4" xfId="28278" xr:uid="{00000000-0005-0000-0000-00008CCA0000}"/>
    <cellStyle name="输出 2 2 16 5" xfId="36634" xr:uid="{00000000-0005-0000-0000-00008DCA0000}"/>
    <cellStyle name="输出 2 2 16 6" xfId="43591" xr:uid="{00000000-0005-0000-0000-00008ECA0000}"/>
    <cellStyle name="输出 2 2 16 7" xfId="54207" xr:uid="{00000000-0005-0000-0000-00008FCA0000}"/>
    <cellStyle name="输出 2 2 17" xfId="4760" xr:uid="{00000000-0005-0000-0000-000090CA0000}"/>
    <cellStyle name="输出 2 2 17 2" xfId="14622" xr:uid="{00000000-0005-0000-0000-000091CA0000}"/>
    <cellStyle name="输出 2 2 17 2 2" xfId="39830" xr:uid="{00000000-0005-0000-0000-000092CA0000}"/>
    <cellStyle name="输出 2 2 17 2 3" xfId="46748" xr:uid="{00000000-0005-0000-0000-000093CA0000}"/>
    <cellStyle name="输出 2 2 17 2 4" xfId="48485" xr:uid="{00000000-0005-0000-0000-000094CA0000}"/>
    <cellStyle name="输出 2 2 17 3" xfId="21671" xr:uid="{00000000-0005-0000-0000-000095CA0000}"/>
    <cellStyle name="输出 2 2 17 4" xfId="28141" xr:uid="{00000000-0005-0000-0000-000096CA0000}"/>
    <cellStyle name="输出 2 2 17 5" xfId="36215" xr:uid="{00000000-0005-0000-0000-000097CA0000}"/>
    <cellStyle name="输出 2 2 17 6" xfId="43202" xr:uid="{00000000-0005-0000-0000-000098CA0000}"/>
    <cellStyle name="输出 2 2 17 7" xfId="53229" xr:uid="{00000000-0005-0000-0000-000099CA0000}"/>
    <cellStyle name="输出 2 2 18" xfId="5050" xr:uid="{00000000-0005-0000-0000-00009ACA0000}"/>
    <cellStyle name="输出 2 2 18 2" xfId="14907" xr:uid="{00000000-0005-0000-0000-00009BCA0000}"/>
    <cellStyle name="输出 2 2 18 2 2" xfId="40235" xr:uid="{00000000-0005-0000-0000-00009CCA0000}"/>
    <cellStyle name="输出 2 2 18 2 3" xfId="47153" xr:uid="{00000000-0005-0000-0000-00009DCA0000}"/>
    <cellStyle name="输出 2 2 18 2 4" xfId="48343" xr:uid="{00000000-0005-0000-0000-00009ECA0000}"/>
    <cellStyle name="输出 2 2 18 3" xfId="21952" xr:uid="{00000000-0005-0000-0000-00009FCA0000}"/>
    <cellStyle name="输出 2 2 18 4" xfId="28415" xr:uid="{00000000-0005-0000-0000-0000A0CA0000}"/>
    <cellStyle name="输出 2 2 18 5" xfId="36650" xr:uid="{00000000-0005-0000-0000-0000A1CA0000}"/>
    <cellStyle name="输出 2 2 18 6" xfId="43607" xr:uid="{00000000-0005-0000-0000-0000A2CA0000}"/>
    <cellStyle name="输出 2 2 18 7" xfId="51375" xr:uid="{00000000-0005-0000-0000-0000A3CA0000}"/>
    <cellStyle name="输出 2 2 19" xfId="4347" xr:uid="{00000000-0005-0000-0000-0000A4CA0000}"/>
    <cellStyle name="输出 2 2 19 2" xfId="14209" xr:uid="{00000000-0005-0000-0000-0000A5CA0000}"/>
    <cellStyle name="输出 2 2 19 2 2" xfId="40436" xr:uid="{00000000-0005-0000-0000-0000A6CA0000}"/>
    <cellStyle name="输出 2 2 19 2 3" xfId="47354" xr:uid="{00000000-0005-0000-0000-0000A7CA0000}"/>
    <cellStyle name="输出 2 2 19 2 4" xfId="47743" xr:uid="{00000000-0005-0000-0000-0000A8CA0000}"/>
    <cellStyle name="输出 2 2 19 3" xfId="21270" xr:uid="{00000000-0005-0000-0000-0000A9CA0000}"/>
    <cellStyle name="输出 2 2 19 4" xfId="27744" xr:uid="{00000000-0005-0000-0000-0000AACA0000}"/>
    <cellStyle name="输出 2 2 19 5" xfId="36852" xr:uid="{00000000-0005-0000-0000-0000ABCA0000}"/>
    <cellStyle name="输出 2 2 19 6" xfId="43808" xr:uid="{00000000-0005-0000-0000-0000ACCA0000}"/>
    <cellStyle name="输出 2 2 19 7" xfId="51567" xr:uid="{00000000-0005-0000-0000-0000ADCA0000}"/>
    <cellStyle name="输出 2 2 2" xfId="984" xr:uid="{00000000-0005-0000-0000-0000AECA0000}"/>
    <cellStyle name="输出 2 2 2 2" xfId="2746" xr:uid="{00000000-0005-0000-0000-0000AFCA0000}"/>
    <cellStyle name="输出 2 2 2 2 2" xfId="12974" xr:uid="{00000000-0005-0000-0000-0000B0CA0000}"/>
    <cellStyle name="输出 2 2 2 2 2 2" xfId="20371" xr:uid="{00000000-0005-0000-0000-0000B1CA0000}"/>
    <cellStyle name="输出 2 2 2 2 2 3" xfId="26978" xr:uid="{00000000-0005-0000-0000-0000B2CA0000}"/>
    <cellStyle name="输出 2 2 2 2 3" xfId="10690" xr:uid="{00000000-0005-0000-0000-0000B3CA0000}"/>
    <cellStyle name="输出 2 2 2 2 4" xfId="15780" xr:uid="{00000000-0005-0000-0000-0000B4CA0000}"/>
    <cellStyle name="输出 2 2 2 2 5" xfId="23282" xr:uid="{00000000-0005-0000-0000-0000B5CA0000}"/>
    <cellStyle name="输出 2 2 2 2 6" xfId="37842" xr:uid="{00000000-0005-0000-0000-0000B6CA0000}"/>
    <cellStyle name="输出 2 2 2 2 7" xfId="44782" xr:uid="{00000000-0005-0000-0000-0000B7CA0000}"/>
    <cellStyle name="输出 2 2 2 2 8" xfId="49282" xr:uid="{00000000-0005-0000-0000-0000B8CA0000}"/>
    <cellStyle name="输出 2 2 2 3" xfId="11863" xr:uid="{00000000-0005-0000-0000-0000B9CA0000}"/>
    <cellStyle name="输出 2 2 2 3 2" xfId="19322" xr:uid="{00000000-0005-0000-0000-0000BACA0000}"/>
    <cellStyle name="输出 2 2 2 3 3" xfId="25954" xr:uid="{00000000-0005-0000-0000-0000BBCA0000}"/>
    <cellStyle name="输出 2 2 2 4" xfId="9684" xr:uid="{00000000-0005-0000-0000-0000BCCA0000}"/>
    <cellStyle name="输出 2 2 2 5" xfId="9508" xr:uid="{00000000-0005-0000-0000-0000BDCA0000}"/>
    <cellStyle name="输出 2 2 2 6" xfId="34099" xr:uid="{00000000-0005-0000-0000-0000BECA0000}"/>
    <cellStyle name="输出 2 2 2 7" xfId="41231" xr:uid="{00000000-0005-0000-0000-0000BFCA0000}"/>
    <cellStyle name="输出 2 2 2 8" xfId="51261" xr:uid="{00000000-0005-0000-0000-0000C0CA0000}"/>
    <cellStyle name="输出 2 2 20" xfId="4881" xr:uid="{00000000-0005-0000-0000-0000C1CA0000}"/>
    <cellStyle name="输出 2 2 20 2" xfId="14743" xr:uid="{00000000-0005-0000-0000-0000C2CA0000}"/>
    <cellStyle name="输出 2 2 20 3" xfId="21791" xr:uid="{00000000-0005-0000-0000-0000C3CA0000}"/>
    <cellStyle name="输出 2 2 20 4" xfId="28257" xr:uid="{00000000-0005-0000-0000-0000C4CA0000}"/>
    <cellStyle name="输出 2 2 20 5" xfId="32381" xr:uid="{00000000-0005-0000-0000-0000C5CA0000}"/>
    <cellStyle name="输出 2 2 20 6" xfId="40618" xr:uid="{00000000-0005-0000-0000-0000C6CA0000}"/>
    <cellStyle name="输出 2 2 20 7" xfId="49443" xr:uid="{00000000-0005-0000-0000-0000C7CA0000}"/>
    <cellStyle name="输出 2 2 21" xfId="5475" xr:uid="{00000000-0005-0000-0000-0000C8CA0000}"/>
    <cellStyle name="输出 2 2 21 2" xfId="15332" xr:uid="{00000000-0005-0000-0000-0000C9CA0000}"/>
    <cellStyle name="输出 2 2 21 3" xfId="22372" xr:uid="{00000000-0005-0000-0000-0000CACA0000}"/>
    <cellStyle name="输出 2 2 21 4" xfId="28834" xr:uid="{00000000-0005-0000-0000-0000CBCA0000}"/>
    <cellStyle name="输出 2 2 21 5" xfId="37106" xr:uid="{00000000-0005-0000-0000-0000CCCA0000}"/>
    <cellStyle name="输出 2 2 21 6" xfId="44052" xr:uid="{00000000-0005-0000-0000-0000CDCA0000}"/>
    <cellStyle name="输出 2 2 21 7" xfId="50639" xr:uid="{00000000-0005-0000-0000-0000CECA0000}"/>
    <cellStyle name="输出 2 2 22" xfId="5888" xr:uid="{00000000-0005-0000-0000-0000CFCA0000}"/>
    <cellStyle name="输出 2 2 22 2" xfId="15741" xr:uid="{00000000-0005-0000-0000-0000D0CA0000}"/>
    <cellStyle name="输出 2 2 22 3" xfId="22766" xr:uid="{00000000-0005-0000-0000-0000D1CA0000}"/>
    <cellStyle name="输出 2 2 22 4" xfId="29227" xr:uid="{00000000-0005-0000-0000-0000D2CA0000}"/>
    <cellStyle name="输出 2 2 23" xfId="6129" xr:uid="{00000000-0005-0000-0000-0000D3CA0000}"/>
    <cellStyle name="输出 2 2 23 2" xfId="15977" xr:uid="{00000000-0005-0000-0000-0000D4CA0000}"/>
    <cellStyle name="输出 2 2 23 3" xfId="22993" xr:uid="{00000000-0005-0000-0000-0000D5CA0000}"/>
    <cellStyle name="输出 2 2 23 4" xfId="29451" xr:uid="{00000000-0005-0000-0000-0000D6CA0000}"/>
    <cellStyle name="输出 2 2 24" xfId="7039" xr:uid="{00000000-0005-0000-0000-0000D7CA0000}"/>
    <cellStyle name="输出 2 2 24 2" xfId="16829" xr:uid="{00000000-0005-0000-0000-0000D8CA0000}"/>
    <cellStyle name="输出 2 2 24 3" xfId="23795" xr:uid="{00000000-0005-0000-0000-0000D9CA0000}"/>
    <cellStyle name="输出 2 2 24 4" xfId="30231" xr:uid="{00000000-0005-0000-0000-0000DACA0000}"/>
    <cellStyle name="输出 2 2 25" xfId="7220" xr:uid="{00000000-0005-0000-0000-0000DBCA0000}"/>
    <cellStyle name="输出 2 2 25 2" xfId="17009" xr:uid="{00000000-0005-0000-0000-0000DCCA0000}"/>
    <cellStyle name="输出 2 2 25 3" xfId="23970" xr:uid="{00000000-0005-0000-0000-0000DDCA0000}"/>
    <cellStyle name="输出 2 2 25 4" xfId="30403" xr:uid="{00000000-0005-0000-0000-0000DECA0000}"/>
    <cellStyle name="输出 2 2 26" xfId="6044" xr:uid="{00000000-0005-0000-0000-0000DFCA0000}"/>
    <cellStyle name="输出 2 2 26 2" xfId="15893" xr:uid="{00000000-0005-0000-0000-0000E0CA0000}"/>
    <cellStyle name="输出 2 2 26 3" xfId="22914" xr:uid="{00000000-0005-0000-0000-0000E1CA0000}"/>
    <cellStyle name="输出 2 2 26 4" xfId="29374" xr:uid="{00000000-0005-0000-0000-0000E2CA0000}"/>
    <cellStyle name="输出 2 2 27" xfId="6066" xr:uid="{00000000-0005-0000-0000-0000E3CA0000}"/>
    <cellStyle name="输出 2 2 27 2" xfId="15914" xr:uid="{00000000-0005-0000-0000-0000E4CA0000}"/>
    <cellStyle name="输出 2 2 27 3" xfId="22934" xr:uid="{00000000-0005-0000-0000-0000E5CA0000}"/>
    <cellStyle name="输出 2 2 27 4" xfId="29393" xr:uid="{00000000-0005-0000-0000-0000E6CA0000}"/>
    <cellStyle name="输出 2 2 28" xfId="5685" xr:uid="{00000000-0005-0000-0000-0000E7CA0000}"/>
    <cellStyle name="输出 2 2 28 2" xfId="15540" xr:uid="{00000000-0005-0000-0000-0000E8CA0000}"/>
    <cellStyle name="输出 2 2 28 3" xfId="22570" xr:uid="{00000000-0005-0000-0000-0000E9CA0000}"/>
    <cellStyle name="输出 2 2 28 4" xfId="29031" xr:uid="{00000000-0005-0000-0000-0000EACA0000}"/>
    <cellStyle name="输出 2 2 29" xfId="7065" xr:uid="{00000000-0005-0000-0000-0000EBCA0000}"/>
    <cellStyle name="输出 2 2 29 2" xfId="16855" xr:uid="{00000000-0005-0000-0000-0000ECCA0000}"/>
    <cellStyle name="输出 2 2 29 3" xfId="23820" xr:uid="{00000000-0005-0000-0000-0000EDCA0000}"/>
    <cellStyle name="输出 2 2 29 4" xfId="30256" xr:uid="{00000000-0005-0000-0000-0000EECA0000}"/>
    <cellStyle name="输出 2 2 3" xfId="1294" xr:uid="{00000000-0005-0000-0000-0000EFCA0000}"/>
    <cellStyle name="输出 2 2 3 2" xfId="2576" xr:uid="{00000000-0005-0000-0000-0000F0CA0000}"/>
    <cellStyle name="输出 2 2 3 2 2" xfId="12811" xr:uid="{00000000-0005-0000-0000-0000F1CA0000}"/>
    <cellStyle name="输出 2 2 3 2 2 2" xfId="20217" xr:uid="{00000000-0005-0000-0000-0000F2CA0000}"/>
    <cellStyle name="输出 2 2 3 2 2 3" xfId="26828" xr:uid="{00000000-0005-0000-0000-0000F3CA0000}"/>
    <cellStyle name="输出 2 2 3 2 3" xfId="10919" xr:uid="{00000000-0005-0000-0000-0000F4CA0000}"/>
    <cellStyle name="输出 2 2 3 2 4" xfId="9015" xr:uid="{00000000-0005-0000-0000-0000F5CA0000}"/>
    <cellStyle name="输出 2 2 3 2 5" xfId="37532" xr:uid="{00000000-0005-0000-0000-0000F6CA0000}"/>
    <cellStyle name="输出 2 2 3 2 6" xfId="44476" xr:uid="{00000000-0005-0000-0000-0000F7CA0000}"/>
    <cellStyle name="输出 2 2 3 2 7" xfId="49057" xr:uid="{00000000-0005-0000-0000-0000F8CA0000}"/>
    <cellStyle name="输出 2 2 3 3" xfId="12065" xr:uid="{00000000-0005-0000-0000-0000F9CA0000}"/>
    <cellStyle name="输出 2 2 3 3 2" xfId="19524" xr:uid="{00000000-0005-0000-0000-0000FACA0000}"/>
    <cellStyle name="输出 2 2 3 3 3" xfId="26147" xr:uid="{00000000-0005-0000-0000-0000FBCA0000}"/>
    <cellStyle name="输出 2 2 3 4" xfId="9961" xr:uid="{00000000-0005-0000-0000-0000FCCA0000}"/>
    <cellStyle name="输出 2 2 3 5" xfId="11144" xr:uid="{00000000-0005-0000-0000-0000FDCA0000}"/>
    <cellStyle name="输出 2 2 3 6" xfId="33791" xr:uid="{00000000-0005-0000-0000-0000FECA0000}"/>
    <cellStyle name="输出 2 2 3 7" xfId="40925" xr:uid="{00000000-0005-0000-0000-0000FFCA0000}"/>
    <cellStyle name="输出 2 2 3 8" xfId="50338" xr:uid="{00000000-0005-0000-0000-000000CB0000}"/>
    <cellStyle name="输出 2 2 30" xfId="5834" xr:uid="{00000000-0005-0000-0000-000001CB0000}"/>
    <cellStyle name="输出 2 2 30 2" xfId="15687" xr:uid="{00000000-0005-0000-0000-000002CB0000}"/>
    <cellStyle name="输出 2 2 30 3" xfId="22713" xr:uid="{00000000-0005-0000-0000-000003CB0000}"/>
    <cellStyle name="输出 2 2 30 4" xfId="29174" xr:uid="{00000000-0005-0000-0000-000004CB0000}"/>
    <cellStyle name="输出 2 2 31" xfId="6660" xr:uid="{00000000-0005-0000-0000-000005CB0000}"/>
    <cellStyle name="输出 2 2 31 2" xfId="16503" xr:uid="{00000000-0005-0000-0000-000006CB0000}"/>
    <cellStyle name="输出 2 2 31 3" xfId="23507" xr:uid="{00000000-0005-0000-0000-000007CB0000}"/>
    <cellStyle name="输出 2 2 31 4" xfId="29956" xr:uid="{00000000-0005-0000-0000-000008CB0000}"/>
    <cellStyle name="输出 2 2 32" xfId="7534" xr:uid="{00000000-0005-0000-0000-000009CB0000}"/>
    <cellStyle name="输出 2 2 32 2" xfId="17319" xr:uid="{00000000-0005-0000-0000-00000ACB0000}"/>
    <cellStyle name="输出 2 2 32 3" xfId="24281" xr:uid="{00000000-0005-0000-0000-00000BCB0000}"/>
    <cellStyle name="输出 2 2 32 4" xfId="30709" xr:uid="{00000000-0005-0000-0000-00000CCB0000}"/>
    <cellStyle name="输出 2 2 33" xfId="7955" xr:uid="{00000000-0005-0000-0000-00000DCB0000}"/>
    <cellStyle name="输出 2 2 33 2" xfId="17739" xr:uid="{00000000-0005-0000-0000-00000ECB0000}"/>
    <cellStyle name="输出 2 2 33 3" xfId="24688" xr:uid="{00000000-0005-0000-0000-00000FCB0000}"/>
    <cellStyle name="输出 2 2 33 4" xfId="31109" xr:uid="{00000000-0005-0000-0000-000010CB0000}"/>
    <cellStyle name="输出 2 2 34" xfId="8004" xr:uid="{00000000-0005-0000-0000-000011CB0000}"/>
    <cellStyle name="输出 2 2 34 2" xfId="17788" xr:uid="{00000000-0005-0000-0000-000012CB0000}"/>
    <cellStyle name="输出 2 2 34 3" xfId="24737" xr:uid="{00000000-0005-0000-0000-000013CB0000}"/>
    <cellStyle name="输出 2 2 34 4" xfId="31158" xr:uid="{00000000-0005-0000-0000-000014CB0000}"/>
    <cellStyle name="输出 2 2 35" xfId="8322" xr:uid="{00000000-0005-0000-0000-000015CB0000}"/>
    <cellStyle name="输出 2 2 35 2" xfId="18106" xr:uid="{00000000-0005-0000-0000-000016CB0000}"/>
    <cellStyle name="输出 2 2 35 3" xfId="25046" xr:uid="{00000000-0005-0000-0000-000017CB0000}"/>
    <cellStyle name="输出 2 2 35 4" xfId="31462" xr:uid="{00000000-0005-0000-0000-000018CB0000}"/>
    <cellStyle name="输出 2 2 36" xfId="8611" xr:uid="{00000000-0005-0000-0000-000019CB0000}"/>
    <cellStyle name="输出 2 2 36 2" xfId="18395" xr:uid="{00000000-0005-0000-0000-00001ACB0000}"/>
    <cellStyle name="输出 2 2 36 3" xfId="25330" xr:uid="{00000000-0005-0000-0000-00001BCB0000}"/>
    <cellStyle name="输出 2 2 36 4" xfId="31743" xr:uid="{00000000-0005-0000-0000-00001CCB0000}"/>
    <cellStyle name="输出 2 2 37" xfId="8030" xr:uid="{00000000-0005-0000-0000-00001DCB0000}"/>
    <cellStyle name="输出 2 2 37 2" xfId="17814" xr:uid="{00000000-0005-0000-0000-00001ECB0000}"/>
    <cellStyle name="输出 2 2 37 3" xfId="24762" xr:uid="{00000000-0005-0000-0000-00001FCB0000}"/>
    <cellStyle name="输出 2 2 37 4" xfId="31183" xr:uid="{00000000-0005-0000-0000-000020CB0000}"/>
    <cellStyle name="输出 2 2 38" xfId="8199" xr:uid="{00000000-0005-0000-0000-000021CB0000}"/>
    <cellStyle name="输出 2 2 38 2" xfId="17983" xr:uid="{00000000-0005-0000-0000-000022CB0000}"/>
    <cellStyle name="输出 2 2 38 3" xfId="24927" xr:uid="{00000000-0005-0000-0000-000023CB0000}"/>
    <cellStyle name="输出 2 2 38 4" xfId="31346" xr:uid="{00000000-0005-0000-0000-000024CB0000}"/>
    <cellStyle name="输出 2 2 39" xfId="8315" xr:uid="{00000000-0005-0000-0000-000025CB0000}"/>
    <cellStyle name="输出 2 2 39 2" xfId="18099" xr:uid="{00000000-0005-0000-0000-000026CB0000}"/>
    <cellStyle name="输出 2 2 39 3" xfId="25039" xr:uid="{00000000-0005-0000-0000-000027CB0000}"/>
    <cellStyle name="输出 2 2 39 4" xfId="31455" xr:uid="{00000000-0005-0000-0000-000028CB0000}"/>
    <cellStyle name="输出 2 2 4" xfId="1431" xr:uid="{00000000-0005-0000-0000-000029CB0000}"/>
    <cellStyle name="输出 2 2 4 2" xfId="10192" xr:uid="{00000000-0005-0000-0000-00002ACB0000}"/>
    <cellStyle name="输出 2 2 4 2 2" xfId="14730" xr:uid="{00000000-0005-0000-0000-00002BCB0000}"/>
    <cellStyle name="输出 2 2 4 2 3" xfId="38185" xr:uid="{00000000-0005-0000-0000-00002CCB0000}"/>
    <cellStyle name="输出 2 2 4 2 4" xfId="45109" xr:uid="{00000000-0005-0000-0000-00002DCB0000}"/>
    <cellStyle name="输出 2 2 4 2 5" xfId="49585" xr:uid="{00000000-0005-0000-0000-00002ECB0000}"/>
    <cellStyle name="输出 2 2 4 3" xfId="10983" xr:uid="{00000000-0005-0000-0000-00002FCB0000}"/>
    <cellStyle name="输出 2 2 4 3 2" xfId="8976" xr:uid="{00000000-0005-0000-0000-000030CB0000}"/>
    <cellStyle name="输出 2 2 4 4" xfId="12101" xr:uid="{00000000-0005-0000-0000-000031CB0000}"/>
    <cellStyle name="输出 2 2 4 4 2" xfId="19560" xr:uid="{00000000-0005-0000-0000-000032CB0000}"/>
    <cellStyle name="输出 2 2 4 4 3" xfId="26183" xr:uid="{00000000-0005-0000-0000-000033CB0000}"/>
    <cellStyle name="输出 2 2 4 5" xfId="10057" xr:uid="{00000000-0005-0000-0000-000034CB0000}"/>
    <cellStyle name="输出 2 2 4 6" xfId="17578" xr:uid="{00000000-0005-0000-0000-000035CB0000}"/>
    <cellStyle name="输出 2 2 4 7" xfId="34519" xr:uid="{00000000-0005-0000-0000-000036CB0000}"/>
    <cellStyle name="输出 2 2 4 8" xfId="41563" xr:uid="{00000000-0005-0000-0000-000037CB0000}"/>
    <cellStyle name="输出 2 2 4 9" xfId="51170" xr:uid="{00000000-0005-0000-0000-000038CB0000}"/>
    <cellStyle name="输出 2 2 40" xfId="11743" xr:uid="{00000000-0005-0000-0000-000039CB0000}"/>
    <cellStyle name="输出 2 2 40 2" xfId="19202" xr:uid="{00000000-0005-0000-0000-00003ACB0000}"/>
    <cellStyle name="输出 2 2 40 3" xfId="25834" xr:uid="{00000000-0005-0000-0000-00003BCB0000}"/>
    <cellStyle name="输出 2 2 41" xfId="9559" xr:uid="{00000000-0005-0000-0000-00003CCB0000}"/>
    <cellStyle name="输出 2 2 42" xfId="13349" xr:uid="{00000000-0005-0000-0000-00003DCB0000}"/>
    <cellStyle name="输出 2 2 43" xfId="50415" xr:uid="{00000000-0005-0000-0000-00003ECB0000}"/>
    <cellStyle name="输出 2 2 5" xfId="1577" xr:uid="{00000000-0005-0000-0000-00003FCB0000}"/>
    <cellStyle name="输出 2 2 5 2" xfId="12232" xr:uid="{00000000-0005-0000-0000-000040CB0000}"/>
    <cellStyle name="输出 2 2 5 2 2" xfId="19691" xr:uid="{00000000-0005-0000-0000-000041CB0000}"/>
    <cellStyle name="输出 2 2 5 2 3" xfId="26314" xr:uid="{00000000-0005-0000-0000-000042CB0000}"/>
    <cellStyle name="输出 2 2 5 2 4" xfId="37731" xr:uid="{00000000-0005-0000-0000-000043CB0000}"/>
    <cellStyle name="输出 2 2 5 2 5" xfId="44675" xr:uid="{00000000-0005-0000-0000-000044CB0000}"/>
    <cellStyle name="输出 2 2 5 2 6" xfId="47731" xr:uid="{00000000-0005-0000-0000-000045CB0000}"/>
    <cellStyle name="输出 2 2 5 3" xfId="11129" xr:uid="{00000000-0005-0000-0000-000046CB0000}"/>
    <cellStyle name="输出 2 2 5 4" xfId="18779" xr:uid="{00000000-0005-0000-0000-000047CB0000}"/>
    <cellStyle name="输出 2 2 5 5" xfId="33990" xr:uid="{00000000-0005-0000-0000-000048CB0000}"/>
    <cellStyle name="输出 2 2 5 6" xfId="41124" xr:uid="{00000000-0005-0000-0000-000049CB0000}"/>
    <cellStyle name="输出 2 2 5 7" xfId="52970" xr:uid="{00000000-0005-0000-0000-00004ACB0000}"/>
    <cellStyle name="输出 2 2 6" xfId="2004" xr:uid="{00000000-0005-0000-0000-00004BCB0000}"/>
    <cellStyle name="输出 2 2 6 2" xfId="12352" xr:uid="{00000000-0005-0000-0000-00004CCB0000}"/>
    <cellStyle name="输出 2 2 6 2 2" xfId="19811" xr:uid="{00000000-0005-0000-0000-00004DCB0000}"/>
    <cellStyle name="输出 2 2 6 2 3" xfId="26434" xr:uid="{00000000-0005-0000-0000-00004ECB0000}"/>
    <cellStyle name="输出 2 2 6 2 4" xfId="37761" xr:uid="{00000000-0005-0000-0000-00004FCB0000}"/>
    <cellStyle name="输出 2 2 6 2 5" xfId="44703" xr:uid="{00000000-0005-0000-0000-000050CB0000}"/>
    <cellStyle name="输出 2 2 6 2 6" xfId="48405" xr:uid="{00000000-0005-0000-0000-000051CB0000}"/>
    <cellStyle name="输出 2 2 6 3" xfId="11426" xr:uid="{00000000-0005-0000-0000-000052CB0000}"/>
    <cellStyle name="输出 2 2 6 4" xfId="18956" xr:uid="{00000000-0005-0000-0000-000053CB0000}"/>
    <cellStyle name="输出 2 2 6 5" xfId="34019" xr:uid="{00000000-0005-0000-0000-000054CB0000}"/>
    <cellStyle name="输出 2 2 6 6" xfId="41152" xr:uid="{00000000-0005-0000-0000-000055CB0000}"/>
    <cellStyle name="输出 2 2 6 7" xfId="53947" xr:uid="{00000000-0005-0000-0000-000056CB0000}"/>
    <cellStyle name="输出 2 2 7" xfId="2214" xr:uid="{00000000-0005-0000-0000-000057CB0000}"/>
    <cellStyle name="输出 2 2 7 2" xfId="12478" xr:uid="{00000000-0005-0000-0000-000058CB0000}"/>
    <cellStyle name="输出 2 2 7 2 2" xfId="19933" xr:uid="{00000000-0005-0000-0000-000059CB0000}"/>
    <cellStyle name="输出 2 2 7 2 3" xfId="26554" xr:uid="{00000000-0005-0000-0000-00005ACB0000}"/>
    <cellStyle name="输出 2 2 7 2 4" xfId="37491" xr:uid="{00000000-0005-0000-0000-00005BCB0000}"/>
    <cellStyle name="输出 2 2 7 2 5" xfId="44436" xr:uid="{00000000-0005-0000-0000-00005CCB0000}"/>
    <cellStyle name="输出 2 2 7 2 6" xfId="53359" xr:uid="{00000000-0005-0000-0000-00005DCB0000}"/>
    <cellStyle name="输出 2 2 7 3" xfId="10563" xr:uid="{00000000-0005-0000-0000-00005ECB0000}"/>
    <cellStyle name="输出 2 2 7 4" xfId="13858" xr:uid="{00000000-0005-0000-0000-00005FCB0000}"/>
    <cellStyle name="输出 2 2 7 5" xfId="20531" xr:uid="{00000000-0005-0000-0000-000060CB0000}"/>
    <cellStyle name="输出 2 2 7 6" xfId="33750" xr:uid="{00000000-0005-0000-0000-000061CB0000}"/>
    <cellStyle name="输出 2 2 7 7" xfId="40885" xr:uid="{00000000-0005-0000-0000-000062CB0000}"/>
    <cellStyle name="输出 2 2 7 8" xfId="51928" xr:uid="{00000000-0005-0000-0000-000063CB0000}"/>
    <cellStyle name="输出 2 2 8" xfId="2366" xr:uid="{00000000-0005-0000-0000-000064CB0000}"/>
    <cellStyle name="输出 2 2 8 2" xfId="12619" xr:uid="{00000000-0005-0000-0000-000065CB0000}"/>
    <cellStyle name="输出 2 2 8 2 2" xfId="37680" xr:uid="{00000000-0005-0000-0000-000066CB0000}"/>
    <cellStyle name="输出 2 2 8 2 3" xfId="44624" xr:uid="{00000000-0005-0000-0000-000067CB0000}"/>
    <cellStyle name="输出 2 2 8 2 4" xfId="54082" xr:uid="{00000000-0005-0000-0000-000068CB0000}"/>
    <cellStyle name="输出 2 2 8 3" xfId="20056" xr:uid="{00000000-0005-0000-0000-000069CB0000}"/>
    <cellStyle name="输出 2 2 8 4" xfId="26674" xr:uid="{00000000-0005-0000-0000-00006ACB0000}"/>
    <cellStyle name="输出 2 2 8 5" xfId="33939" xr:uid="{00000000-0005-0000-0000-00006BCB0000}"/>
    <cellStyle name="输出 2 2 8 6" xfId="41073" xr:uid="{00000000-0005-0000-0000-00006CCB0000}"/>
    <cellStyle name="输出 2 2 8 7" xfId="51013" xr:uid="{00000000-0005-0000-0000-00006DCB0000}"/>
    <cellStyle name="输出 2 2 9" xfId="2536" xr:uid="{00000000-0005-0000-0000-00006ECB0000}"/>
    <cellStyle name="输出 2 2 9 2" xfId="12775" xr:uid="{00000000-0005-0000-0000-00006FCB0000}"/>
    <cellStyle name="输出 2 2 9 2 2" xfId="37834" xr:uid="{00000000-0005-0000-0000-000070CB0000}"/>
    <cellStyle name="输出 2 2 9 2 3" xfId="44775" xr:uid="{00000000-0005-0000-0000-000071CB0000}"/>
    <cellStyle name="输出 2 2 9 2 4" xfId="49294" xr:uid="{00000000-0005-0000-0000-000072CB0000}"/>
    <cellStyle name="输出 2 2 9 3" xfId="20182" xr:uid="{00000000-0005-0000-0000-000073CB0000}"/>
    <cellStyle name="输出 2 2 9 4" xfId="26795" xr:uid="{00000000-0005-0000-0000-000074CB0000}"/>
    <cellStyle name="输出 2 2 9 5" xfId="34092" xr:uid="{00000000-0005-0000-0000-000075CB0000}"/>
    <cellStyle name="输出 2 2 9 6" xfId="41224" xr:uid="{00000000-0005-0000-0000-000076CB0000}"/>
    <cellStyle name="输出 2 2 9 7" xfId="54439" xr:uid="{00000000-0005-0000-0000-000077CB0000}"/>
    <cellStyle name="输出 2 20" xfId="5629" xr:uid="{00000000-0005-0000-0000-000078CB0000}"/>
    <cellStyle name="输出 2 20 2" xfId="15484" xr:uid="{00000000-0005-0000-0000-000079CB0000}"/>
    <cellStyle name="输出 2 20 3" xfId="22516" xr:uid="{00000000-0005-0000-0000-00007ACB0000}"/>
    <cellStyle name="输出 2 20 4" xfId="28977" xr:uid="{00000000-0005-0000-0000-00007BCB0000}"/>
    <cellStyle name="输出 2 21" xfId="8256" xr:uid="{00000000-0005-0000-0000-00007CCB0000}"/>
    <cellStyle name="输出 2 21 2" xfId="18040" xr:uid="{00000000-0005-0000-0000-00007DCB0000}"/>
    <cellStyle name="输出 2 21 3" xfId="24983" xr:uid="{00000000-0005-0000-0000-00007ECB0000}"/>
    <cellStyle name="输出 2 21 4" xfId="31401" xr:uid="{00000000-0005-0000-0000-00007FCB0000}"/>
    <cellStyle name="输出 2 22" xfId="8844" xr:uid="{00000000-0005-0000-0000-000080CB0000}"/>
    <cellStyle name="输出 2 22 2" xfId="18627" xr:uid="{00000000-0005-0000-0000-000081CB0000}"/>
    <cellStyle name="输出 2 22 3" xfId="25554" xr:uid="{00000000-0005-0000-0000-000082CB0000}"/>
    <cellStyle name="输出 2 22 4" xfId="31964" xr:uid="{00000000-0005-0000-0000-000083CB0000}"/>
    <cellStyle name="输出 2 23" xfId="11620" xr:uid="{00000000-0005-0000-0000-000084CB0000}"/>
    <cellStyle name="输出 2 23 2" xfId="19079" xr:uid="{00000000-0005-0000-0000-000085CB0000}"/>
    <cellStyle name="输出 2 23 3" xfId="25711" xr:uid="{00000000-0005-0000-0000-000086CB0000}"/>
    <cellStyle name="输出 2 24" xfId="9337" xr:uid="{00000000-0005-0000-0000-000087CB0000}"/>
    <cellStyle name="输出 2 25" xfId="16631" xr:uid="{00000000-0005-0000-0000-000088CB0000}"/>
    <cellStyle name="输出 2 26" xfId="49152" xr:uid="{00000000-0005-0000-0000-000089CB0000}"/>
    <cellStyle name="输出 2 3" xfId="713" xr:uid="{00000000-0005-0000-0000-00008ACB0000}"/>
    <cellStyle name="输出 2 3 10" xfId="5467" xr:uid="{00000000-0005-0000-0000-00008BCB0000}"/>
    <cellStyle name="输出 2 3 10 2" xfId="15324" xr:uid="{00000000-0005-0000-0000-00008CCB0000}"/>
    <cellStyle name="输出 2 3 10 2 2" xfId="38548" xr:uid="{00000000-0005-0000-0000-00008DCB0000}"/>
    <cellStyle name="输出 2 3 10 2 3" xfId="45466" xr:uid="{00000000-0005-0000-0000-00008ECB0000}"/>
    <cellStyle name="输出 2 3 10 2 4" xfId="48542" xr:uid="{00000000-0005-0000-0000-00008FCB0000}"/>
    <cellStyle name="输出 2 3 10 3" xfId="22364" xr:uid="{00000000-0005-0000-0000-000090CB0000}"/>
    <cellStyle name="输出 2 3 10 4" xfId="28826" xr:uid="{00000000-0005-0000-0000-000091CB0000}"/>
    <cellStyle name="输出 2 3 10 5" xfId="34882" xr:uid="{00000000-0005-0000-0000-000092CB0000}"/>
    <cellStyle name="输出 2 3 10 6" xfId="41920" xr:uid="{00000000-0005-0000-0000-000093CB0000}"/>
    <cellStyle name="输出 2 3 10 7" xfId="51807" xr:uid="{00000000-0005-0000-0000-000094CB0000}"/>
    <cellStyle name="输出 2 3 11" xfId="6723" xr:uid="{00000000-0005-0000-0000-000095CB0000}"/>
    <cellStyle name="输出 2 3 11 2" xfId="16566" xr:uid="{00000000-0005-0000-0000-000096CB0000}"/>
    <cellStyle name="输出 2 3 11 2 2" xfId="39093" xr:uid="{00000000-0005-0000-0000-000097CB0000}"/>
    <cellStyle name="输出 2 3 11 2 3" xfId="46011" xr:uid="{00000000-0005-0000-0000-000098CB0000}"/>
    <cellStyle name="输出 2 3 11 2 4" xfId="48773" xr:uid="{00000000-0005-0000-0000-000099CB0000}"/>
    <cellStyle name="输出 2 3 11 3" xfId="23569" xr:uid="{00000000-0005-0000-0000-00009ACB0000}"/>
    <cellStyle name="输出 2 3 11 4" xfId="30017" xr:uid="{00000000-0005-0000-0000-00009BCB0000}"/>
    <cellStyle name="输出 2 3 11 5" xfId="35430" xr:uid="{00000000-0005-0000-0000-00009CCB0000}"/>
    <cellStyle name="输出 2 3 11 6" xfId="42465" xr:uid="{00000000-0005-0000-0000-00009DCB0000}"/>
    <cellStyle name="输出 2 3 11 7" xfId="51971" xr:uid="{00000000-0005-0000-0000-00009ECB0000}"/>
    <cellStyle name="输出 2 3 12" xfId="6983" xr:uid="{00000000-0005-0000-0000-00009FCB0000}"/>
    <cellStyle name="输出 2 3 12 2" xfId="16773" xr:uid="{00000000-0005-0000-0000-0000A0CB0000}"/>
    <cellStyle name="输出 2 3 12 2 2" xfId="39066" xr:uid="{00000000-0005-0000-0000-0000A1CB0000}"/>
    <cellStyle name="输出 2 3 12 2 3" xfId="45984" xr:uid="{00000000-0005-0000-0000-0000A2CB0000}"/>
    <cellStyle name="输出 2 3 12 2 4" xfId="48648" xr:uid="{00000000-0005-0000-0000-0000A3CB0000}"/>
    <cellStyle name="输出 2 3 12 3" xfId="23741" xr:uid="{00000000-0005-0000-0000-0000A4CB0000}"/>
    <cellStyle name="输出 2 3 12 4" xfId="30177" xr:uid="{00000000-0005-0000-0000-0000A5CB0000}"/>
    <cellStyle name="输出 2 3 12 5" xfId="35403" xr:uid="{00000000-0005-0000-0000-0000A6CB0000}"/>
    <cellStyle name="输出 2 3 12 6" xfId="42438" xr:uid="{00000000-0005-0000-0000-0000A7CB0000}"/>
    <cellStyle name="输出 2 3 12 7" xfId="51081" xr:uid="{00000000-0005-0000-0000-0000A8CB0000}"/>
    <cellStyle name="输出 2 3 13" xfId="5823" xr:uid="{00000000-0005-0000-0000-0000A9CB0000}"/>
    <cellStyle name="输出 2 3 13 2" xfId="15676" xr:uid="{00000000-0005-0000-0000-0000AACB0000}"/>
    <cellStyle name="输出 2 3 13 2 2" xfId="39973" xr:uid="{00000000-0005-0000-0000-0000ABCB0000}"/>
    <cellStyle name="输出 2 3 13 2 3" xfId="46891" xr:uid="{00000000-0005-0000-0000-0000ACCB0000}"/>
    <cellStyle name="输出 2 3 13 2 4" xfId="48020" xr:uid="{00000000-0005-0000-0000-0000ADCB0000}"/>
    <cellStyle name="输出 2 3 13 3" xfId="22702" xr:uid="{00000000-0005-0000-0000-0000AECB0000}"/>
    <cellStyle name="输出 2 3 13 4" xfId="29163" xr:uid="{00000000-0005-0000-0000-0000AFCB0000}"/>
    <cellStyle name="输出 2 3 13 5" xfId="36362" xr:uid="{00000000-0005-0000-0000-0000B0CB0000}"/>
    <cellStyle name="输出 2 3 13 6" xfId="43345" xr:uid="{00000000-0005-0000-0000-0000B1CB0000}"/>
    <cellStyle name="输出 2 3 13 7" xfId="54203" xr:uid="{00000000-0005-0000-0000-0000B2CB0000}"/>
    <cellStyle name="输出 2 3 14" xfId="7126" xr:uid="{00000000-0005-0000-0000-0000B3CB0000}"/>
    <cellStyle name="输出 2 3 14 2" xfId="16916" xr:uid="{00000000-0005-0000-0000-0000B4CB0000}"/>
    <cellStyle name="输出 2 3 14 2 2" xfId="40089" xr:uid="{00000000-0005-0000-0000-0000B5CB0000}"/>
    <cellStyle name="输出 2 3 14 2 3" xfId="47007" xr:uid="{00000000-0005-0000-0000-0000B6CB0000}"/>
    <cellStyle name="输出 2 3 14 2 4" xfId="49727" xr:uid="{00000000-0005-0000-0000-0000B7CB0000}"/>
    <cellStyle name="输出 2 3 14 3" xfId="23879" xr:uid="{00000000-0005-0000-0000-0000B8CB0000}"/>
    <cellStyle name="输出 2 3 14 4" xfId="30314" xr:uid="{00000000-0005-0000-0000-0000B9CB0000}"/>
    <cellStyle name="输出 2 3 14 5" xfId="36504" xr:uid="{00000000-0005-0000-0000-0000BACB0000}"/>
    <cellStyle name="输出 2 3 14 6" xfId="43461" xr:uid="{00000000-0005-0000-0000-0000BBCB0000}"/>
    <cellStyle name="输出 2 3 14 7" xfId="50502" xr:uid="{00000000-0005-0000-0000-0000BCCB0000}"/>
    <cellStyle name="输出 2 3 15" xfId="6557" xr:uid="{00000000-0005-0000-0000-0000BDCB0000}"/>
    <cellStyle name="输出 2 3 15 2" xfId="16400" xr:uid="{00000000-0005-0000-0000-0000BECB0000}"/>
    <cellStyle name="输出 2 3 15 2 2" xfId="39842" xr:uid="{00000000-0005-0000-0000-0000BFCB0000}"/>
    <cellStyle name="输出 2 3 15 2 3" xfId="46760" xr:uid="{00000000-0005-0000-0000-0000C0CB0000}"/>
    <cellStyle name="输出 2 3 15 2 4" xfId="48413" xr:uid="{00000000-0005-0000-0000-0000C1CB0000}"/>
    <cellStyle name="输出 2 3 15 3" xfId="23406" xr:uid="{00000000-0005-0000-0000-0000C2CB0000}"/>
    <cellStyle name="输出 2 3 15 4" xfId="29856" xr:uid="{00000000-0005-0000-0000-0000C3CB0000}"/>
    <cellStyle name="输出 2 3 15 5" xfId="36227" xr:uid="{00000000-0005-0000-0000-0000C4CB0000}"/>
    <cellStyle name="输出 2 3 15 6" xfId="43214" xr:uid="{00000000-0005-0000-0000-0000C5CB0000}"/>
    <cellStyle name="输出 2 3 15 7" xfId="53009" xr:uid="{00000000-0005-0000-0000-0000C6CB0000}"/>
    <cellStyle name="输出 2 3 16" xfId="6214" xr:uid="{00000000-0005-0000-0000-0000C7CB0000}"/>
    <cellStyle name="输出 2 3 16 2" xfId="16062" xr:uid="{00000000-0005-0000-0000-0000C8CB0000}"/>
    <cellStyle name="输出 2 3 16 2 2" xfId="39549" xr:uid="{00000000-0005-0000-0000-0000C9CB0000}"/>
    <cellStyle name="输出 2 3 16 2 3" xfId="46467" xr:uid="{00000000-0005-0000-0000-0000CACB0000}"/>
    <cellStyle name="输出 2 3 16 2 4" xfId="48390" xr:uid="{00000000-0005-0000-0000-0000CBCB0000}"/>
    <cellStyle name="输出 2 3 16 3" xfId="23075" xr:uid="{00000000-0005-0000-0000-0000CCCB0000}"/>
    <cellStyle name="输出 2 3 16 4" xfId="29532" xr:uid="{00000000-0005-0000-0000-0000CDCB0000}"/>
    <cellStyle name="输出 2 3 16 5" xfId="35920" xr:uid="{00000000-0005-0000-0000-0000CECB0000}"/>
    <cellStyle name="输出 2 3 16 6" xfId="42921" xr:uid="{00000000-0005-0000-0000-0000CFCB0000}"/>
    <cellStyle name="输出 2 3 16 7" xfId="54276" xr:uid="{00000000-0005-0000-0000-0000D0CB0000}"/>
    <cellStyle name="输出 2 3 17" xfId="7036" xr:uid="{00000000-0005-0000-0000-0000D1CB0000}"/>
    <cellStyle name="输出 2 3 17 2" xfId="16826" xr:uid="{00000000-0005-0000-0000-0000D2CB0000}"/>
    <cellStyle name="输出 2 3 17 2 2" xfId="39238" xr:uid="{00000000-0005-0000-0000-0000D3CB0000}"/>
    <cellStyle name="输出 2 3 17 2 3" xfId="46156" xr:uid="{00000000-0005-0000-0000-0000D4CB0000}"/>
    <cellStyle name="输出 2 3 17 2 4" xfId="50213" xr:uid="{00000000-0005-0000-0000-0000D5CB0000}"/>
    <cellStyle name="输出 2 3 17 3" xfId="23792" xr:uid="{00000000-0005-0000-0000-0000D6CB0000}"/>
    <cellStyle name="输出 2 3 17 4" xfId="30228" xr:uid="{00000000-0005-0000-0000-0000D7CB0000}"/>
    <cellStyle name="输出 2 3 17 5" xfId="35602" xr:uid="{00000000-0005-0000-0000-0000D8CB0000}"/>
    <cellStyle name="输出 2 3 17 6" xfId="42610" xr:uid="{00000000-0005-0000-0000-0000D9CB0000}"/>
    <cellStyle name="输出 2 3 17 7" xfId="51457" xr:uid="{00000000-0005-0000-0000-0000DACB0000}"/>
    <cellStyle name="输出 2 3 18" xfId="7488" xr:uid="{00000000-0005-0000-0000-0000DBCB0000}"/>
    <cellStyle name="输出 2 3 18 2" xfId="17273" xr:uid="{00000000-0005-0000-0000-0000DCCB0000}"/>
    <cellStyle name="输出 2 3 18 2 2" xfId="39573" xr:uid="{00000000-0005-0000-0000-0000DDCB0000}"/>
    <cellStyle name="输出 2 3 18 2 3" xfId="46491" xr:uid="{00000000-0005-0000-0000-0000DECB0000}"/>
    <cellStyle name="输出 2 3 18 2 4" xfId="51745" xr:uid="{00000000-0005-0000-0000-0000DFCB0000}"/>
    <cellStyle name="输出 2 3 18 3" xfId="24235" xr:uid="{00000000-0005-0000-0000-0000E0CB0000}"/>
    <cellStyle name="输出 2 3 18 4" xfId="30663" xr:uid="{00000000-0005-0000-0000-0000E1CB0000}"/>
    <cellStyle name="输出 2 3 18 5" xfId="35946" xr:uid="{00000000-0005-0000-0000-0000E2CB0000}"/>
    <cellStyle name="输出 2 3 18 6" xfId="42945" xr:uid="{00000000-0005-0000-0000-0000E3CB0000}"/>
    <cellStyle name="输出 2 3 18 7" xfId="53291" xr:uid="{00000000-0005-0000-0000-0000E4CB0000}"/>
    <cellStyle name="输出 2 3 19" xfId="7518" xr:uid="{00000000-0005-0000-0000-0000E5CB0000}"/>
    <cellStyle name="输出 2 3 19 2" xfId="17303" xr:uid="{00000000-0005-0000-0000-0000E6CB0000}"/>
    <cellStyle name="输出 2 3 19 2 2" xfId="39697" xr:uid="{00000000-0005-0000-0000-0000E7CB0000}"/>
    <cellStyle name="输出 2 3 19 2 3" xfId="46615" xr:uid="{00000000-0005-0000-0000-0000E8CB0000}"/>
    <cellStyle name="输出 2 3 19 2 4" xfId="50068" xr:uid="{00000000-0005-0000-0000-0000E9CB0000}"/>
    <cellStyle name="输出 2 3 19 3" xfId="24265" xr:uid="{00000000-0005-0000-0000-0000EACB0000}"/>
    <cellStyle name="输出 2 3 19 4" xfId="30693" xr:uid="{00000000-0005-0000-0000-0000EBCB0000}"/>
    <cellStyle name="输出 2 3 19 5" xfId="36070" xr:uid="{00000000-0005-0000-0000-0000ECCB0000}"/>
    <cellStyle name="输出 2 3 19 6" xfId="43069" xr:uid="{00000000-0005-0000-0000-0000EDCB0000}"/>
    <cellStyle name="输出 2 3 19 7" xfId="54525" xr:uid="{00000000-0005-0000-0000-0000EECB0000}"/>
    <cellStyle name="输出 2 3 2" xfId="2717" xr:uid="{00000000-0005-0000-0000-0000EFCB0000}"/>
    <cellStyle name="输出 2 3 2 2" xfId="12946" xr:uid="{00000000-0005-0000-0000-0000F0CB0000}"/>
    <cellStyle name="输出 2 3 2 2 2" xfId="20346" xr:uid="{00000000-0005-0000-0000-0000F1CB0000}"/>
    <cellStyle name="输出 2 3 2 2 3" xfId="26953" xr:uid="{00000000-0005-0000-0000-0000F2CB0000}"/>
    <cellStyle name="输出 2 3 2 2 4" xfId="37394" xr:uid="{00000000-0005-0000-0000-0000F3CB0000}"/>
    <cellStyle name="输出 2 3 2 2 5" xfId="44339" xr:uid="{00000000-0005-0000-0000-0000F4CB0000}"/>
    <cellStyle name="输出 2 3 2 2 6" xfId="52597" xr:uid="{00000000-0005-0000-0000-0000F5CB0000}"/>
    <cellStyle name="输出 2 3 2 3" xfId="10532" xr:uid="{00000000-0005-0000-0000-0000F6CB0000}"/>
    <cellStyle name="输出 2 3 2 4" xfId="17107" xr:uid="{00000000-0005-0000-0000-0000F7CB0000}"/>
    <cellStyle name="输出 2 3 2 5" xfId="18803" xr:uid="{00000000-0005-0000-0000-0000F8CB0000}"/>
    <cellStyle name="输出 2 3 2 6" xfId="33650" xr:uid="{00000000-0005-0000-0000-0000F9CB0000}"/>
    <cellStyle name="输出 2 3 2 7" xfId="40785" xr:uid="{00000000-0005-0000-0000-0000FACB0000}"/>
    <cellStyle name="输出 2 3 2 8" xfId="51837" xr:uid="{00000000-0005-0000-0000-0000FBCB0000}"/>
    <cellStyle name="输出 2 3 20" xfId="7218" xr:uid="{00000000-0005-0000-0000-0000FCCB0000}"/>
    <cellStyle name="输出 2 3 20 2" xfId="17007" xr:uid="{00000000-0005-0000-0000-0000FDCB0000}"/>
    <cellStyle name="输出 2 3 20 2 2" xfId="40144" xr:uid="{00000000-0005-0000-0000-0000FECB0000}"/>
    <cellStyle name="输出 2 3 20 2 3" xfId="47062" xr:uid="{00000000-0005-0000-0000-0000FFCB0000}"/>
    <cellStyle name="输出 2 3 20 2 4" xfId="48325" xr:uid="{00000000-0005-0000-0000-000000CC0000}"/>
    <cellStyle name="输出 2 3 20 3" xfId="23968" xr:uid="{00000000-0005-0000-0000-000001CC0000}"/>
    <cellStyle name="输出 2 3 20 4" xfId="30401" xr:uid="{00000000-0005-0000-0000-000002CC0000}"/>
    <cellStyle name="输出 2 3 20 5" xfId="36559" xr:uid="{00000000-0005-0000-0000-000003CC0000}"/>
    <cellStyle name="输出 2 3 20 6" xfId="43516" xr:uid="{00000000-0005-0000-0000-000004CC0000}"/>
    <cellStyle name="输出 2 3 20 7" xfId="50960" xr:uid="{00000000-0005-0000-0000-000005CC0000}"/>
    <cellStyle name="输出 2 3 21" xfId="7631" xr:uid="{00000000-0005-0000-0000-000006CC0000}"/>
    <cellStyle name="输出 2 3 21 2" xfId="17416" xr:uid="{00000000-0005-0000-0000-000007CC0000}"/>
    <cellStyle name="输出 2 3 21 2 2" xfId="40544" xr:uid="{00000000-0005-0000-0000-000008CC0000}"/>
    <cellStyle name="输出 2 3 21 2 3" xfId="47462" xr:uid="{00000000-0005-0000-0000-000009CC0000}"/>
    <cellStyle name="输出 2 3 21 2 4" xfId="47531" xr:uid="{00000000-0005-0000-0000-00000ACC0000}"/>
    <cellStyle name="输出 2 3 21 3" xfId="24376" xr:uid="{00000000-0005-0000-0000-00000BCC0000}"/>
    <cellStyle name="输出 2 3 21 4" xfId="30804" xr:uid="{00000000-0005-0000-0000-00000CCC0000}"/>
    <cellStyle name="输出 2 3 21 5" xfId="36960" xr:uid="{00000000-0005-0000-0000-00000DCC0000}"/>
    <cellStyle name="输出 2 3 21 6" xfId="43916" xr:uid="{00000000-0005-0000-0000-00000ECC0000}"/>
    <cellStyle name="输出 2 3 21 7" xfId="51732" xr:uid="{00000000-0005-0000-0000-00000FCC0000}"/>
    <cellStyle name="输出 2 3 22" xfId="8553" xr:uid="{00000000-0005-0000-0000-000010CC0000}"/>
    <cellStyle name="输出 2 3 22 2" xfId="18337" xr:uid="{00000000-0005-0000-0000-000011CC0000}"/>
    <cellStyle name="输出 2 3 22 3" xfId="25273" xr:uid="{00000000-0005-0000-0000-000012CC0000}"/>
    <cellStyle name="输出 2 3 22 4" xfId="31686" xr:uid="{00000000-0005-0000-0000-000013CC0000}"/>
    <cellStyle name="输出 2 3 22 5" xfId="37214" xr:uid="{00000000-0005-0000-0000-000014CC0000}"/>
    <cellStyle name="输出 2 3 22 6" xfId="44160" xr:uid="{00000000-0005-0000-0000-000015CC0000}"/>
    <cellStyle name="输出 2 3 22 7" xfId="53319" xr:uid="{00000000-0005-0000-0000-000016CC0000}"/>
    <cellStyle name="输出 2 3 23" xfId="7675" xr:uid="{00000000-0005-0000-0000-000017CC0000}"/>
    <cellStyle name="输出 2 3 23 2" xfId="17460" xr:uid="{00000000-0005-0000-0000-000018CC0000}"/>
    <cellStyle name="输出 2 3 23 3" xfId="24417" xr:uid="{00000000-0005-0000-0000-000019CC0000}"/>
    <cellStyle name="输出 2 3 23 4" xfId="30843" xr:uid="{00000000-0005-0000-0000-00001ACC0000}"/>
    <cellStyle name="输出 2 3 24" xfId="8697" xr:uid="{00000000-0005-0000-0000-00001BCC0000}"/>
    <cellStyle name="输出 2 3 24 2" xfId="18481" xr:uid="{00000000-0005-0000-0000-00001CCC0000}"/>
    <cellStyle name="输出 2 3 24 3" xfId="25416" xr:uid="{00000000-0005-0000-0000-00001DCC0000}"/>
    <cellStyle name="输出 2 3 24 4" xfId="31828" xr:uid="{00000000-0005-0000-0000-00001ECC0000}"/>
    <cellStyle name="输出 2 3 25" xfId="8054" xr:uid="{00000000-0005-0000-0000-00001FCC0000}"/>
    <cellStyle name="输出 2 3 25 2" xfId="17838" xr:uid="{00000000-0005-0000-0000-000020CC0000}"/>
    <cellStyle name="输出 2 3 25 3" xfId="24786" xr:uid="{00000000-0005-0000-0000-000021CC0000}"/>
    <cellStyle name="输出 2 3 25 4" xfId="31207" xr:uid="{00000000-0005-0000-0000-000022CC0000}"/>
    <cellStyle name="输出 2 3 26" xfId="8012" xr:uid="{00000000-0005-0000-0000-000023CC0000}"/>
    <cellStyle name="输出 2 3 26 2" xfId="17796" xr:uid="{00000000-0005-0000-0000-000024CC0000}"/>
    <cellStyle name="输出 2 3 26 3" xfId="24745" xr:uid="{00000000-0005-0000-0000-000025CC0000}"/>
    <cellStyle name="输出 2 3 26 4" xfId="31166" xr:uid="{00000000-0005-0000-0000-000026CC0000}"/>
    <cellStyle name="输出 2 3 27" xfId="7795" xr:uid="{00000000-0005-0000-0000-000027CC0000}"/>
    <cellStyle name="输出 2 3 27 2" xfId="17580" xr:uid="{00000000-0005-0000-0000-000028CC0000}"/>
    <cellStyle name="输出 2 3 27 3" xfId="24534" xr:uid="{00000000-0005-0000-0000-000029CC0000}"/>
    <cellStyle name="输出 2 3 27 4" xfId="30959" xr:uid="{00000000-0005-0000-0000-00002ACC0000}"/>
    <cellStyle name="输出 2 3 28" xfId="8839" xr:uid="{00000000-0005-0000-0000-00002BCC0000}"/>
    <cellStyle name="输出 2 3 28 2" xfId="18622" xr:uid="{00000000-0005-0000-0000-00002CCC0000}"/>
    <cellStyle name="输出 2 3 28 3" xfId="25549" xr:uid="{00000000-0005-0000-0000-00002DCC0000}"/>
    <cellStyle name="输出 2 3 28 4" xfId="31959" xr:uid="{00000000-0005-0000-0000-00002ECC0000}"/>
    <cellStyle name="输出 2 3 29" xfId="11732" xr:uid="{00000000-0005-0000-0000-00002FCC0000}"/>
    <cellStyle name="输出 2 3 29 2" xfId="19191" xr:uid="{00000000-0005-0000-0000-000030CC0000}"/>
    <cellStyle name="输出 2 3 29 3" xfId="25823" xr:uid="{00000000-0005-0000-0000-000031CC0000}"/>
    <cellStyle name="输出 2 3 3" xfId="3919" xr:uid="{00000000-0005-0000-0000-000032CC0000}"/>
    <cellStyle name="输出 2 3 3 2" xfId="13806" xr:uid="{00000000-0005-0000-0000-000033CC0000}"/>
    <cellStyle name="输出 2 3 3 2 2" xfId="38164" xr:uid="{00000000-0005-0000-0000-000034CC0000}"/>
    <cellStyle name="输出 2 3 3 2 3" xfId="45088" xr:uid="{00000000-0005-0000-0000-000035CC0000}"/>
    <cellStyle name="输出 2 3 3 2 4" xfId="48287" xr:uid="{00000000-0005-0000-0000-000036CC0000}"/>
    <cellStyle name="输出 2 3 3 3" xfId="20913" xr:uid="{00000000-0005-0000-0000-000037CC0000}"/>
    <cellStyle name="输出 2 3 3 4" xfId="27409" xr:uid="{00000000-0005-0000-0000-000038CC0000}"/>
    <cellStyle name="输出 2 3 3 5" xfId="34498" xr:uid="{00000000-0005-0000-0000-000039CC0000}"/>
    <cellStyle name="输出 2 3 3 6" xfId="41542" xr:uid="{00000000-0005-0000-0000-00003ACC0000}"/>
    <cellStyle name="输出 2 3 3 7" xfId="52920" xr:uid="{00000000-0005-0000-0000-00003BCC0000}"/>
    <cellStyle name="输出 2 3 30" xfId="9465" xr:uid="{00000000-0005-0000-0000-00003CCC0000}"/>
    <cellStyle name="输出 2 3 31" xfId="13211" xr:uid="{00000000-0005-0000-0000-00003DCC0000}"/>
    <cellStyle name="输出 2 3 32" xfId="32261" xr:uid="{00000000-0005-0000-0000-00003ECC0000}"/>
    <cellStyle name="输出 2 3 33" xfId="32228" xr:uid="{00000000-0005-0000-0000-00003FCC0000}"/>
    <cellStyle name="输出 2 3 34" xfId="49655" xr:uid="{00000000-0005-0000-0000-000040CC0000}"/>
    <cellStyle name="输出 2 3 4" xfId="4096" xr:uid="{00000000-0005-0000-0000-000041CC0000}"/>
    <cellStyle name="输出 2 3 4 2" xfId="13983" xr:uid="{00000000-0005-0000-0000-000042CC0000}"/>
    <cellStyle name="输出 2 3 4 2 2" xfId="37636" xr:uid="{00000000-0005-0000-0000-000043CC0000}"/>
    <cellStyle name="输出 2 3 4 2 3" xfId="44580" xr:uid="{00000000-0005-0000-0000-000044CC0000}"/>
    <cellStyle name="输出 2 3 4 2 4" xfId="54228" xr:uid="{00000000-0005-0000-0000-000045CC0000}"/>
    <cellStyle name="输出 2 3 4 3" xfId="21079" xr:uid="{00000000-0005-0000-0000-000046CC0000}"/>
    <cellStyle name="输出 2 3 4 4" xfId="27570" xr:uid="{00000000-0005-0000-0000-000047CC0000}"/>
    <cellStyle name="输出 2 3 4 5" xfId="33895" xr:uid="{00000000-0005-0000-0000-000048CC0000}"/>
    <cellStyle name="输出 2 3 4 6" xfId="41029" xr:uid="{00000000-0005-0000-0000-000049CC0000}"/>
    <cellStyle name="输出 2 3 4 7" xfId="50452" xr:uid="{00000000-0005-0000-0000-00004ACC0000}"/>
    <cellStyle name="输出 2 3 5" xfId="5089" xr:uid="{00000000-0005-0000-0000-00004BCC0000}"/>
    <cellStyle name="输出 2 3 5 2" xfId="14946" xr:uid="{00000000-0005-0000-0000-00004CCC0000}"/>
    <cellStyle name="输出 2 3 5 2 2" xfId="37422" xr:uid="{00000000-0005-0000-0000-00004DCC0000}"/>
    <cellStyle name="输出 2 3 5 2 3" xfId="44367" xr:uid="{00000000-0005-0000-0000-00004ECC0000}"/>
    <cellStyle name="输出 2 3 5 2 4" xfId="52490" xr:uid="{00000000-0005-0000-0000-00004FCC0000}"/>
    <cellStyle name="输出 2 3 5 3" xfId="21991" xr:uid="{00000000-0005-0000-0000-000050CC0000}"/>
    <cellStyle name="输出 2 3 5 4" xfId="28454" xr:uid="{00000000-0005-0000-0000-000051CC0000}"/>
    <cellStyle name="输出 2 3 5 5" xfId="33679" xr:uid="{00000000-0005-0000-0000-000052CC0000}"/>
    <cellStyle name="输出 2 3 5 6" xfId="40814" xr:uid="{00000000-0005-0000-0000-000053CC0000}"/>
    <cellStyle name="输出 2 3 5 7" xfId="50371" xr:uid="{00000000-0005-0000-0000-000054CC0000}"/>
    <cellStyle name="输出 2 3 6" xfId="5219" xr:uid="{00000000-0005-0000-0000-000055CC0000}"/>
    <cellStyle name="输出 2 3 6 2" xfId="15076" xr:uid="{00000000-0005-0000-0000-000056CC0000}"/>
    <cellStyle name="输出 2 3 6 2 2" xfId="38308" xr:uid="{00000000-0005-0000-0000-000057CC0000}"/>
    <cellStyle name="输出 2 3 6 2 3" xfId="45226" xr:uid="{00000000-0005-0000-0000-000058CC0000}"/>
    <cellStyle name="输出 2 3 6 2 4" xfId="50204" xr:uid="{00000000-0005-0000-0000-000059CC0000}"/>
    <cellStyle name="输出 2 3 6 3" xfId="22118" xr:uid="{00000000-0005-0000-0000-00005ACC0000}"/>
    <cellStyle name="输出 2 3 6 4" xfId="28581" xr:uid="{00000000-0005-0000-0000-00005BCC0000}"/>
    <cellStyle name="输出 2 3 6 5" xfId="34642" xr:uid="{00000000-0005-0000-0000-00005CCC0000}"/>
    <cellStyle name="输出 2 3 6 6" xfId="41680" xr:uid="{00000000-0005-0000-0000-00005DCC0000}"/>
    <cellStyle name="输出 2 3 6 7" xfId="50731" xr:uid="{00000000-0005-0000-0000-00005ECC0000}"/>
    <cellStyle name="输出 2 3 7" xfId="4874" xr:uid="{00000000-0005-0000-0000-00005FCC0000}"/>
    <cellStyle name="输出 2 3 7 2" xfId="14736" xr:uid="{00000000-0005-0000-0000-000060CC0000}"/>
    <cellStyle name="输出 2 3 7 2 2" xfId="37944" xr:uid="{00000000-0005-0000-0000-000061CC0000}"/>
    <cellStyle name="输出 2 3 7 2 3" xfId="44882" xr:uid="{00000000-0005-0000-0000-000062CC0000}"/>
    <cellStyle name="输出 2 3 7 2 4" xfId="49102" xr:uid="{00000000-0005-0000-0000-000063CC0000}"/>
    <cellStyle name="输出 2 3 7 3" xfId="21784" xr:uid="{00000000-0005-0000-0000-000064CC0000}"/>
    <cellStyle name="输出 2 3 7 4" xfId="28250" xr:uid="{00000000-0005-0000-0000-000065CC0000}"/>
    <cellStyle name="输出 2 3 7 5" xfId="34202" xr:uid="{00000000-0005-0000-0000-000066CC0000}"/>
    <cellStyle name="输出 2 3 7 6" xfId="41332" xr:uid="{00000000-0005-0000-0000-000067CC0000}"/>
    <cellStyle name="输出 2 3 7 7" xfId="53900" xr:uid="{00000000-0005-0000-0000-000068CC0000}"/>
    <cellStyle name="输出 2 3 8" xfId="4767" xr:uid="{00000000-0005-0000-0000-000069CC0000}"/>
    <cellStyle name="输出 2 3 8 2" xfId="14629" xr:uid="{00000000-0005-0000-0000-00006ACC0000}"/>
    <cellStyle name="输出 2 3 8 2 2" xfId="38441" xr:uid="{00000000-0005-0000-0000-00006BCC0000}"/>
    <cellStyle name="输出 2 3 8 2 3" xfId="45359" xr:uid="{00000000-0005-0000-0000-00006CCC0000}"/>
    <cellStyle name="输出 2 3 8 2 4" xfId="48917" xr:uid="{00000000-0005-0000-0000-00006DCC0000}"/>
    <cellStyle name="输出 2 3 8 3" xfId="21678" xr:uid="{00000000-0005-0000-0000-00006ECC0000}"/>
    <cellStyle name="输出 2 3 8 4" xfId="28148" xr:uid="{00000000-0005-0000-0000-00006FCC0000}"/>
    <cellStyle name="输出 2 3 8 5" xfId="34775" xr:uid="{00000000-0005-0000-0000-000070CC0000}"/>
    <cellStyle name="输出 2 3 8 6" xfId="41813" xr:uid="{00000000-0005-0000-0000-000071CC0000}"/>
    <cellStyle name="输出 2 3 8 7" xfId="54074" xr:uid="{00000000-0005-0000-0000-000072CC0000}"/>
    <cellStyle name="输出 2 3 9" xfId="5311" xr:uid="{00000000-0005-0000-0000-000073CC0000}"/>
    <cellStyle name="输出 2 3 9 2" xfId="15168" xr:uid="{00000000-0005-0000-0000-000074CC0000}"/>
    <cellStyle name="输出 2 3 9 2 2" xfId="38516" xr:uid="{00000000-0005-0000-0000-000075CC0000}"/>
    <cellStyle name="输出 2 3 9 2 3" xfId="45434" xr:uid="{00000000-0005-0000-0000-000076CC0000}"/>
    <cellStyle name="输出 2 3 9 2 4" xfId="48630" xr:uid="{00000000-0005-0000-0000-000077CC0000}"/>
    <cellStyle name="输出 2 3 9 3" xfId="22210" xr:uid="{00000000-0005-0000-0000-000078CC0000}"/>
    <cellStyle name="输出 2 3 9 4" xfId="28673" xr:uid="{00000000-0005-0000-0000-000079CC0000}"/>
    <cellStyle name="输出 2 3 9 5" xfId="34850" xr:uid="{00000000-0005-0000-0000-00007ACC0000}"/>
    <cellStyle name="输出 2 3 9 6" xfId="41888" xr:uid="{00000000-0005-0000-0000-00007BCC0000}"/>
    <cellStyle name="输出 2 3 9 7" xfId="52365" xr:uid="{00000000-0005-0000-0000-00007CCC0000}"/>
    <cellStyle name="输出 2 4" xfId="973" xr:uid="{00000000-0005-0000-0000-00007DCC0000}"/>
    <cellStyle name="输出 2 4 10" xfId="5654" xr:uid="{00000000-0005-0000-0000-00007ECC0000}"/>
    <cellStyle name="输出 2 4 10 2" xfId="15509" xr:uid="{00000000-0005-0000-0000-00007FCC0000}"/>
    <cellStyle name="输出 2 4 10 2 2" xfId="39328" xr:uid="{00000000-0005-0000-0000-000080CC0000}"/>
    <cellStyle name="输出 2 4 10 2 3" xfId="46246" xr:uid="{00000000-0005-0000-0000-000081CC0000}"/>
    <cellStyle name="输出 2 4 10 2 4" xfId="48445" xr:uid="{00000000-0005-0000-0000-000082CC0000}"/>
    <cellStyle name="输出 2 4 10 3" xfId="22541" xr:uid="{00000000-0005-0000-0000-000083CC0000}"/>
    <cellStyle name="输出 2 4 10 4" xfId="29002" xr:uid="{00000000-0005-0000-0000-000084CC0000}"/>
    <cellStyle name="输出 2 4 10 5" xfId="35694" xr:uid="{00000000-0005-0000-0000-000085CC0000}"/>
    <cellStyle name="输出 2 4 10 6" xfId="42700" xr:uid="{00000000-0005-0000-0000-000086CC0000}"/>
    <cellStyle name="输出 2 4 10 7" xfId="50463" xr:uid="{00000000-0005-0000-0000-000087CC0000}"/>
    <cellStyle name="输出 2 4 11" xfId="7565" xr:uid="{00000000-0005-0000-0000-000088CC0000}"/>
    <cellStyle name="输出 2 4 11 2" xfId="17350" xr:uid="{00000000-0005-0000-0000-000089CC0000}"/>
    <cellStyle name="输出 2 4 11 2 2" xfId="40062" xr:uid="{00000000-0005-0000-0000-00008ACC0000}"/>
    <cellStyle name="输出 2 4 11 2 3" xfId="46980" xr:uid="{00000000-0005-0000-0000-00008BCC0000}"/>
    <cellStyle name="输出 2 4 11 2 4" xfId="49946" xr:uid="{00000000-0005-0000-0000-00008CCC0000}"/>
    <cellStyle name="输出 2 4 11 3" xfId="24312" xr:uid="{00000000-0005-0000-0000-00008DCC0000}"/>
    <cellStyle name="输出 2 4 11 4" xfId="30740" xr:uid="{00000000-0005-0000-0000-00008ECC0000}"/>
    <cellStyle name="输出 2 4 11 5" xfId="36477" xr:uid="{00000000-0005-0000-0000-00008FCC0000}"/>
    <cellStyle name="输出 2 4 11 6" xfId="43434" xr:uid="{00000000-0005-0000-0000-000090CC0000}"/>
    <cellStyle name="输出 2 4 11 7" xfId="51469" xr:uid="{00000000-0005-0000-0000-000091CC0000}"/>
    <cellStyle name="输出 2 4 12" xfId="7324" xr:uid="{00000000-0005-0000-0000-000092CC0000}"/>
    <cellStyle name="输出 2 4 12 2" xfId="17110" xr:uid="{00000000-0005-0000-0000-000093CC0000}"/>
    <cellStyle name="输出 2 4 12 2 2" xfId="40553" xr:uid="{00000000-0005-0000-0000-000094CC0000}"/>
    <cellStyle name="输出 2 4 12 2 3" xfId="47471" xr:uid="{00000000-0005-0000-0000-000095CC0000}"/>
    <cellStyle name="输出 2 4 12 2 4" xfId="47522" xr:uid="{00000000-0005-0000-0000-000096CC0000}"/>
    <cellStyle name="输出 2 4 12 3" xfId="24072" xr:uid="{00000000-0005-0000-0000-000097CC0000}"/>
    <cellStyle name="输出 2 4 12 4" xfId="30501" xr:uid="{00000000-0005-0000-0000-000098CC0000}"/>
    <cellStyle name="输出 2 4 12 5" xfId="36969" xr:uid="{00000000-0005-0000-0000-000099CC0000}"/>
    <cellStyle name="输出 2 4 12 6" xfId="43925" xr:uid="{00000000-0005-0000-0000-00009ACC0000}"/>
    <cellStyle name="输出 2 4 12 7" xfId="53691" xr:uid="{00000000-0005-0000-0000-00009BCC0000}"/>
    <cellStyle name="输出 2 4 13" xfId="7640" xr:uid="{00000000-0005-0000-0000-00009CCC0000}"/>
    <cellStyle name="输出 2 4 13 2" xfId="17425" xr:uid="{00000000-0005-0000-0000-00009DCC0000}"/>
    <cellStyle name="输出 2 4 13 3" xfId="24385" xr:uid="{00000000-0005-0000-0000-00009ECC0000}"/>
    <cellStyle name="输出 2 4 13 4" xfId="30813" xr:uid="{00000000-0005-0000-0000-00009FCC0000}"/>
    <cellStyle name="输出 2 4 13 5" xfId="33634" xr:uid="{00000000-0005-0000-0000-0000A0CC0000}"/>
    <cellStyle name="输出 2 4 13 6" xfId="40770" xr:uid="{00000000-0005-0000-0000-0000A1CC0000}"/>
    <cellStyle name="输出 2 4 13 7" xfId="50431" xr:uid="{00000000-0005-0000-0000-0000A2CC0000}"/>
    <cellStyle name="输出 2 4 14" xfId="8605" xr:uid="{00000000-0005-0000-0000-0000A3CC0000}"/>
    <cellStyle name="输出 2 4 14 2" xfId="18389" xr:uid="{00000000-0005-0000-0000-0000A4CC0000}"/>
    <cellStyle name="输出 2 4 14 3" xfId="25324" xr:uid="{00000000-0005-0000-0000-0000A5CC0000}"/>
    <cellStyle name="输出 2 4 14 4" xfId="31737" xr:uid="{00000000-0005-0000-0000-0000A6CC0000}"/>
    <cellStyle name="输出 2 4 14 5" xfId="37223" xr:uid="{00000000-0005-0000-0000-0000A7CC0000}"/>
    <cellStyle name="输出 2 4 14 6" xfId="44169" xr:uid="{00000000-0005-0000-0000-0000A8CC0000}"/>
    <cellStyle name="输出 2 4 14 7" xfId="50695" xr:uid="{00000000-0005-0000-0000-0000A9CC0000}"/>
    <cellStyle name="输出 2 4 15" xfId="8662" xr:uid="{00000000-0005-0000-0000-0000AACC0000}"/>
    <cellStyle name="输出 2 4 15 2" xfId="18446" xr:uid="{00000000-0005-0000-0000-0000ABCC0000}"/>
    <cellStyle name="输出 2 4 15 3" xfId="25381" xr:uid="{00000000-0005-0000-0000-0000ACCC0000}"/>
    <cellStyle name="输出 2 4 15 4" xfId="31794" xr:uid="{00000000-0005-0000-0000-0000ADCC0000}"/>
    <cellStyle name="输出 2 4 16" xfId="8274" xr:uid="{00000000-0005-0000-0000-0000AECC0000}"/>
    <cellStyle name="输出 2 4 16 2" xfId="18058" xr:uid="{00000000-0005-0000-0000-0000AFCC0000}"/>
    <cellStyle name="输出 2 4 16 3" xfId="25001" xr:uid="{00000000-0005-0000-0000-0000B0CC0000}"/>
    <cellStyle name="输出 2 4 16 4" xfId="31417" xr:uid="{00000000-0005-0000-0000-0000B1CC0000}"/>
    <cellStyle name="输出 2 4 17" xfId="8033" xr:uid="{00000000-0005-0000-0000-0000B2CC0000}"/>
    <cellStyle name="输出 2 4 17 2" xfId="17817" xr:uid="{00000000-0005-0000-0000-0000B3CC0000}"/>
    <cellStyle name="输出 2 4 17 3" xfId="24765" xr:uid="{00000000-0005-0000-0000-0000B4CC0000}"/>
    <cellStyle name="输出 2 4 17 4" xfId="31186" xr:uid="{00000000-0005-0000-0000-0000B5CC0000}"/>
    <cellStyle name="输出 2 4 18" xfId="8660" xr:uid="{00000000-0005-0000-0000-0000B6CC0000}"/>
    <cellStyle name="输出 2 4 18 2" xfId="18444" xr:uid="{00000000-0005-0000-0000-0000B7CC0000}"/>
    <cellStyle name="输出 2 4 18 3" xfId="25379" xr:uid="{00000000-0005-0000-0000-0000B8CC0000}"/>
    <cellStyle name="输出 2 4 18 4" xfId="31792" xr:uid="{00000000-0005-0000-0000-0000B9CC0000}"/>
    <cellStyle name="输出 2 4 19" xfId="7985" xr:uid="{00000000-0005-0000-0000-0000BACC0000}"/>
    <cellStyle name="输出 2 4 19 2" xfId="17769" xr:uid="{00000000-0005-0000-0000-0000BBCC0000}"/>
    <cellStyle name="输出 2 4 19 3" xfId="24718" xr:uid="{00000000-0005-0000-0000-0000BCCC0000}"/>
    <cellStyle name="输出 2 4 19 4" xfId="31139" xr:uid="{00000000-0005-0000-0000-0000BDCC0000}"/>
    <cellStyle name="输出 2 4 2" xfId="2567" xr:uid="{00000000-0005-0000-0000-0000BECC0000}"/>
    <cellStyle name="输出 2 4 2 2" xfId="12802" xr:uid="{00000000-0005-0000-0000-0000BFCC0000}"/>
    <cellStyle name="输出 2 4 2 2 2" xfId="20208" xr:uid="{00000000-0005-0000-0000-0000C0CC0000}"/>
    <cellStyle name="输出 2 4 2 2 3" xfId="26819" xr:uid="{00000000-0005-0000-0000-0000C1CC0000}"/>
    <cellStyle name="输出 2 4 2 2 4" xfId="39107" xr:uid="{00000000-0005-0000-0000-0000C2CC0000}"/>
    <cellStyle name="输出 2 4 2 2 5" xfId="46025" xr:uid="{00000000-0005-0000-0000-0000C3CC0000}"/>
    <cellStyle name="输出 2 4 2 2 6" xfId="49512" xr:uid="{00000000-0005-0000-0000-0000C4CC0000}"/>
    <cellStyle name="输出 2 4 2 3" xfId="10679" xr:uid="{00000000-0005-0000-0000-0000C5CC0000}"/>
    <cellStyle name="输出 2 4 2 4" xfId="17368" xr:uid="{00000000-0005-0000-0000-0000C6CC0000}"/>
    <cellStyle name="输出 2 4 2 5" xfId="23657" xr:uid="{00000000-0005-0000-0000-0000C7CC0000}"/>
    <cellStyle name="输出 2 4 2 6" xfId="35462" xr:uid="{00000000-0005-0000-0000-0000C8CC0000}"/>
    <cellStyle name="输出 2 4 2 7" xfId="42479" xr:uid="{00000000-0005-0000-0000-0000C9CC0000}"/>
    <cellStyle name="输出 2 4 2 8" xfId="50934" xr:uid="{00000000-0005-0000-0000-0000CACC0000}"/>
    <cellStyle name="输出 2 4 20" xfId="8882" xr:uid="{00000000-0005-0000-0000-0000CBCC0000}"/>
    <cellStyle name="输出 2 4 20 2" xfId="18665" xr:uid="{00000000-0005-0000-0000-0000CCCC0000}"/>
    <cellStyle name="输出 2 4 20 3" xfId="25591" xr:uid="{00000000-0005-0000-0000-0000CDCC0000}"/>
    <cellStyle name="输出 2 4 20 4" xfId="32001" xr:uid="{00000000-0005-0000-0000-0000CECC0000}"/>
    <cellStyle name="输出 2 4 21" xfId="11852" xr:uid="{00000000-0005-0000-0000-0000CFCC0000}"/>
    <cellStyle name="输出 2 4 21 2" xfId="19311" xr:uid="{00000000-0005-0000-0000-0000D0CC0000}"/>
    <cellStyle name="输出 2 4 21 3" xfId="25943" xr:uid="{00000000-0005-0000-0000-0000D1CC0000}"/>
    <cellStyle name="输出 2 4 22" xfId="9673" xr:uid="{00000000-0005-0000-0000-0000D2CC0000}"/>
    <cellStyle name="输出 2 4 23" xfId="8916" xr:uid="{00000000-0005-0000-0000-0000D3CC0000}"/>
    <cellStyle name="输出 2 4 24" xfId="32273" xr:uid="{00000000-0005-0000-0000-0000D4CC0000}"/>
    <cellStyle name="输出 2 4 25" xfId="32094" xr:uid="{00000000-0005-0000-0000-0000D5CC0000}"/>
    <cellStyle name="输出 2 4 26" xfId="49252" xr:uid="{00000000-0005-0000-0000-0000D6CC0000}"/>
    <cellStyle name="输出 2 4 3" xfId="6796" xr:uid="{00000000-0005-0000-0000-0000D7CC0000}"/>
    <cellStyle name="输出 2 4 3 2" xfId="16622" xr:uid="{00000000-0005-0000-0000-0000D8CC0000}"/>
    <cellStyle name="输出 2 4 3 2 2" xfId="38792" xr:uid="{00000000-0005-0000-0000-0000D9CC0000}"/>
    <cellStyle name="输出 2 4 3 2 3" xfId="45710" xr:uid="{00000000-0005-0000-0000-0000DACC0000}"/>
    <cellStyle name="输出 2 4 3 2 4" xfId="49236" xr:uid="{00000000-0005-0000-0000-0000DBCC0000}"/>
    <cellStyle name="输出 2 4 3 3" xfId="23609" xr:uid="{00000000-0005-0000-0000-0000DCCC0000}"/>
    <cellStyle name="输出 2 4 3 4" xfId="30052" xr:uid="{00000000-0005-0000-0000-0000DDCC0000}"/>
    <cellStyle name="输出 2 4 3 5" xfId="35127" xr:uid="{00000000-0005-0000-0000-0000DECC0000}"/>
    <cellStyle name="输出 2 4 3 6" xfId="42164" xr:uid="{00000000-0005-0000-0000-0000DFCC0000}"/>
    <cellStyle name="输出 2 4 3 7" xfId="50998" xr:uid="{00000000-0005-0000-0000-0000E0CC0000}"/>
    <cellStyle name="输出 2 4 4" xfId="7042" xr:uid="{00000000-0005-0000-0000-0000E1CC0000}"/>
    <cellStyle name="输出 2 4 4 2" xfId="16832" xr:uid="{00000000-0005-0000-0000-0000E2CC0000}"/>
    <cellStyle name="输出 2 4 4 2 2" xfId="40010" xr:uid="{00000000-0005-0000-0000-0000E3CC0000}"/>
    <cellStyle name="输出 2 4 4 2 3" xfId="46928" xr:uid="{00000000-0005-0000-0000-0000E4CC0000}"/>
    <cellStyle name="输出 2 4 4 2 4" xfId="48965" xr:uid="{00000000-0005-0000-0000-0000E5CC0000}"/>
    <cellStyle name="输出 2 4 4 3" xfId="23798" xr:uid="{00000000-0005-0000-0000-0000E6CC0000}"/>
    <cellStyle name="输出 2 4 4 4" xfId="30234" xr:uid="{00000000-0005-0000-0000-0000E7CC0000}"/>
    <cellStyle name="输出 2 4 4 5" xfId="36401" xr:uid="{00000000-0005-0000-0000-0000E8CC0000}"/>
    <cellStyle name="输出 2 4 4 6" xfId="43382" xr:uid="{00000000-0005-0000-0000-0000E9CC0000}"/>
    <cellStyle name="输出 2 4 4 7" xfId="54401" xr:uid="{00000000-0005-0000-0000-0000EACC0000}"/>
    <cellStyle name="输出 2 4 5" xfId="7115" xr:uid="{00000000-0005-0000-0000-0000EBCC0000}"/>
    <cellStyle name="输出 2 4 5 2" xfId="16905" xr:uid="{00000000-0005-0000-0000-0000ECCC0000}"/>
    <cellStyle name="输出 2 4 5 2 2" xfId="40135" xr:uid="{00000000-0005-0000-0000-0000EDCC0000}"/>
    <cellStyle name="输出 2 4 5 2 3" xfId="47053" xr:uid="{00000000-0005-0000-0000-0000EECC0000}"/>
    <cellStyle name="输出 2 4 5 2 4" xfId="48255" xr:uid="{00000000-0005-0000-0000-0000EFCC0000}"/>
    <cellStyle name="输出 2 4 5 3" xfId="23869" xr:uid="{00000000-0005-0000-0000-0000F0CC0000}"/>
    <cellStyle name="输出 2 4 5 4" xfId="30304" xr:uid="{00000000-0005-0000-0000-0000F1CC0000}"/>
    <cellStyle name="输出 2 4 5 5" xfId="36550" xr:uid="{00000000-0005-0000-0000-0000F2CC0000}"/>
    <cellStyle name="输出 2 4 5 6" xfId="43507" xr:uid="{00000000-0005-0000-0000-0000F3CC0000}"/>
    <cellStyle name="输出 2 4 5 7" xfId="51106" xr:uid="{00000000-0005-0000-0000-0000F4CC0000}"/>
    <cellStyle name="输出 2 4 6" xfId="5905" xr:uid="{00000000-0005-0000-0000-0000F5CC0000}"/>
    <cellStyle name="输出 2 4 6 2" xfId="15758" xr:uid="{00000000-0005-0000-0000-0000F6CC0000}"/>
    <cellStyle name="输出 2 4 6 2 2" xfId="39634" xr:uid="{00000000-0005-0000-0000-0000F7CC0000}"/>
    <cellStyle name="输出 2 4 6 2 3" xfId="46552" xr:uid="{00000000-0005-0000-0000-0000F8CC0000}"/>
    <cellStyle name="输出 2 4 6 2 4" xfId="50933" xr:uid="{00000000-0005-0000-0000-0000F9CC0000}"/>
    <cellStyle name="输出 2 4 6 3" xfId="22783" xr:uid="{00000000-0005-0000-0000-0000FACC0000}"/>
    <cellStyle name="输出 2 4 6 4" xfId="29244" xr:uid="{00000000-0005-0000-0000-0000FBCC0000}"/>
    <cellStyle name="输出 2 4 6 5" xfId="36007" xr:uid="{00000000-0005-0000-0000-0000FCCC0000}"/>
    <cellStyle name="输出 2 4 6 6" xfId="43006" xr:uid="{00000000-0005-0000-0000-0000FDCC0000}"/>
    <cellStyle name="输出 2 4 6 7" xfId="50843" xr:uid="{00000000-0005-0000-0000-0000FECC0000}"/>
    <cellStyle name="输出 2 4 7" xfId="7347" xr:uid="{00000000-0005-0000-0000-0000FFCC0000}"/>
    <cellStyle name="输出 2 4 7 2" xfId="17133" xr:uid="{00000000-0005-0000-0000-000000CD0000}"/>
    <cellStyle name="输出 2 4 7 2 2" xfId="39318" xr:uid="{00000000-0005-0000-0000-000001CD0000}"/>
    <cellStyle name="输出 2 4 7 2 3" xfId="46236" xr:uid="{00000000-0005-0000-0000-000002CD0000}"/>
    <cellStyle name="输出 2 4 7 2 4" xfId="50230" xr:uid="{00000000-0005-0000-0000-000003CD0000}"/>
    <cellStyle name="输出 2 4 7 3" xfId="24095" xr:uid="{00000000-0005-0000-0000-000004CD0000}"/>
    <cellStyle name="输出 2 4 7 4" xfId="30524" xr:uid="{00000000-0005-0000-0000-000005CD0000}"/>
    <cellStyle name="输出 2 4 7 5" xfId="35684" xr:uid="{00000000-0005-0000-0000-000006CD0000}"/>
    <cellStyle name="输出 2 4 7 6" xfId="42690" xr:uid="{00000000-0005-0000-0000-000007CD0000}"/>
    <cellStyle name="输出 2 4 7 7" xfId="53029" xr:uid="{00000000-0005-0000-0000-000008CD0000}"/>
    <cellStyle name="输出 2 4 8" xfId="6162" xr:uid="{00000000-0005-0000-0000-000009CD0000}"/>
    <cellStyle name="输出 2 4 8 2" xfId="16010" xr:uid="{00000000-0005-0000-0000-00000ACD0000}"/>
    <cellStyle name="输出 2 4 8 2 2" xfId="40252" xr:uid="{00000000-0005-0000-0000-00000BCD0000}"/>
    <cellStyle name="输出 2 4 8 2 3" xfId="47170" xr:uid="{00000000-0005-0000-0000-00000CCD0000}"/>
    <cellStyle name="输出 2 4 8 2 4" xfId="47939" xr:uid="{00000000-0005-0000-0000-00000DCD0000}"/>
    <cellStyle name="输出 2 4 8 3" xfId="23026" xr:uid="{00000000-0005-0000-0000-00000ECD0000}"/>
    <cellStyle name="输出 2 4 8 4" xfId="29484" xr:uid="{00000000-0005-0000-0000-00000FCD0000}"/>
    <cellStyle name="输出 2 4 8 5" xfId="36667" xr:uid="{00000000-0005-0000-0000-000010CD0000}"/>
    <cellStyle name="输出 2 4 8 6" xfId="43624" xr:uid="{00000000-0005-0000-0000-000011CD0000}"/>
    <cellStyle name="输出 2 4 8 7" xfId="52647" xr:uid="{00000000-0005-0000-0000-000012CD0000}"/>
    <cellStyle name="输出 2 4 9" xfId="7178" xr:uid="{00000000-0005-0000-0000-000013CD0000}"/>
    <cellStyle name="输出 2 4 9 2" xfId="16967" xr:uid="{00000000-0005-0000-0000-000014CD0000}"/>
    <cellStyle name="输出 2 4 9 2 2" xfId="39587" xr:uid="{00000000-0005-0000-0000-000015CD0000}"/>
    <cellStyle name="输出 2 4 9 2 3" xfId="46505" xr:uid="{00000000-0005-0000-0000-000016CD0000}"/>
    <cellStyle name="输出 2 4 9 2 4" xfId="53210" xr:uid="{00000000-0005-0000-0000-000017CD0000}"/>
    <cellStyle name="输出 2 4 9 3" xfId="23930" xr:uid="{00000000-0005-0000-0000-000018CD0000}"/>
    <cellStyle name="输出 2 4 9 4" xfId="30364" xr:uid="{00000000-0005-0000-0000-000019CD0000}"/>
    <cellStyle name="输出 2 4 9 5" xfId="35960" xr:uid="{00000000-0005-0000-0000-00001ACD0000}"/>
    <cellStyle name="输出 2 4 9 6" xfId="42959" xr:uid="{00000000-0005-0000-0000-00001BCD0000}"/>
    <cellStyle name="输出 2 4 9 7" xfId="54047" xr:uid="{00000000-0005-0000-0000-00001CCD0000}"/>
    <cellStyle name="输出 2 5" xfId="1255" xr:uid="{00000000-0005-0000-0000-00001DCD0000}"/>
    <cellStyle name="输出 2 5 2" xfId="10884" xr:uid="{00000000-0005-0000-0000-00001ECD0000}"/>
    <cellStyle name="输出 2 5 2 2" xfId="9048" xr:uid="{00000000-0005-0000-0000-00001FCD0000}"/>
    <cellStyle name="输出 2 5 2 3" xfId="38356" xr:uid="{00000000-0005-0000-0000-000020CD0000}"/>
    <cellStyle name="输出 2 5 2 4" xfId="45274" xr:uid="{00000000-0005-0000-0000-000021CD0000}"/>
    <cellStyle name="输出 2 5 2 5" xfId="49476" xr:uid="{00000000-0005-0000-0000-000022CD0000}"/>
    <cellStyle name="输出 2 5 3" xfId="12032" xr:uid="{00000000-0005-0000-0000-000023CD0000}"/>
    <cellStyle name="输出 2 5 3 2" xfId="19491" xr:uid="{00000000-0005-0000-0000-000024CD0000}"/>
    <cellStyle name="输出 2 5 3 3" xfId="26118" xr:uid="{00000000-0005-0000-0000-000025CD0000}"/>
    <cellStyle name="输出 2 5 4" xfId="9923" xr:uid="{00000000-0005-0000-0000-000026CD0000}"/>
    <cellStyle name="输出 2 5 5" xfId="13998" xr:uid="{00000000-0005-0000-0000-000027CD0000}"/>
    <cellStyle name="输出 2 5 6" xfId="34690" xr:uid="{00000000-0005-0000-0000-000028CD0000}"/>
    <cellStyle name="输出 2 5 7" xfId="41728" xr:uid="{00000000-0005-0000-0000-000029CD0000}"/>
    <cellStyle name="输出 2 5 8" xfId="50563" xr:uid="{00000000-0005-0000-0000-00002ACD0000}"/>
    <cellStyle name="输出 2 6" xfId="1287" xr:uid="{00000000-0005-0000-0000-00002BCD0000}"/>
    <cellStyle name="输出 2 6 2" xfId="10157" xr:uid="{00000000-0005-0000-0000-00002CCD0000}"/>
    <cellStyle name="输出 2 6 2 2" xfId="14021" xr:uid="{00000000-0005-0000-0000-00002DCD0000}"/>
    <cellStyle name="输出 2 6 2 3" xfId="38801" xr:uid="{00000000-0005-0000-0000-00002ECD0000}"/>
    <cellStyle name="输出 2 6 2 4" xfId="45719" xr:uid="{00000000-0005-0000-0000-00002FCD0000}"/>
    <cellStyle name="输出 2 6 2 5" xfId="50817" xr:uid="{00000000-0005-0000-0000-000030CD0000}"/>
    <cellStyle name="输出 2 6 3" xfId="10913" xr:uid="{00000000-0005-0000-0000-000031CD0000}"/>
    <cellStyle name="输出 2 6 3 2" xfId="9021" xr:uid="{00000000-0005-0000-0000-000032CD0000}"/>
    <cellStyle name="输出 2 6 4" xfId="12058" xr:uid="{00000000-0005-0000-0000-000033CD0000}"/>
    <cellStyle name="输出 2 6 4 2" xfId="19517" xr:uid="{00000000-0005-0000-0000-000034CD0000}"/>
    <cellStyle name="输出 2 6 4 3" xfId="26141" xr:uid="{00000000-0005-0000-0000-000035CD0000}"/>
    <cellStyle name="输出 2 6 5" xfId="9954" xr:uid="{00000000-0005-0000-0000-000036CD0000}"/>
    <cellStyle name="输出 2 6 6" xfId="9491" xr:uid="{00000000-0005-0000-0000-000037CD0000}"/>
    <cellStyle name="输出 2 6 7" xfId="35137" xr:uid="{00000000-0005-0000-0000-000038CD0000}"/>
    <cellStyle name="输出 2 6 8" xfId="42173" xr:uid="{00000000-0005-0000-0000-000039CD0000}"/>
    <cellStyle name="输出 2 6 9" xfId="52083" xr:uid="{00000000-0005-0000-0000-00003ACD0000}"/>
    <cellStyle name="输出 2 7" xfId="1564" xr:uid="{00000000-0005-0000-0000-00003BCD0000}"/>
    <cellStyle name="输出 2 7 2" xfId="12221" xr:uid="{00000000-0005-0000-0000-00003CCD0000}"/>
    <cellStyle name="输出 2 7 2 2" xfId="19680" xr:uid="{00000000-0005-0000-0000-00003DCD0000}"/>
    <cellStyle name="输出 2 7 2 3" xfId="26303" xr:uid="{00000000-0005-0000-0000-00003ECD0000}"/>
    <cellStyle name="输出 2 7 2 4" xfId="38667" xr:uid="{00000000-0005-0000-0000-00003FCD0000}"/>
    <cellStyle name="输出 2 7 2 5" xfId="45585" xr:uid="{00000000-0005-0000-0000-000040CD0000}"/>
    <cellStyle name="输出 2 7 2 6" xfId="48283" xr:uid="{00000000-0005-0000-0000-000041CD0000}"/>
    <cellStyle name="输出 2 7 3" xfId="11116" xr:uid="{00000000-0005-0000-0000-000042CD0000}"/>
    <cellStyle name="输出 2 7 4" xfId="18767" xr:uid="{00000000-0005-0000-0000-000043CD0000}"/>
    <cellStyle name="输出 2 7 5" xfId="35002" xr:uid="{00000000-0005-0000-0000-000044CD0000}"/>
    <cellStyle name="输出 2 7 6" xfId="42039" xr:uid="{00000000-0005-0000-0000-000045CD0000}"/>
    <cellStyle name="输出 2 7 7" xfId="51271" xr:uid="{00000000-0005-0000-0000-000046CD0000}"/>
    <cellStyle name="输出 2 8" xfId="1991" xr:uid="{00000000-0005-0000-0000-000047CD0000}"/>
    <cellStyle name="输出 2 8 2" xfId="12341" xr:uid="{00000000-0005-0000-0000-000048CD0000}"/>
    <cellStyle name="输出 2 8 2 2" xfId="19800" xr:uid="{00000000-0005-0000-0000-000049CD0000}"/>
    <cellStyle name="输出 2 8 2 3" xfId="26423" xr:uid="{00000000-0005-0000-0000-00004ACD0000}"/>
    <cellStyle name="输出 2 8 2 4" xfId="39404" xr:uid="{00000000-0005-0000-0000-00004BCD0000}"/>
    <cellStyle name="输出 2 8 2 5" xfId="46322" xr:uid="{00000000-0005-0000-0000-00004CCD0000}"/>
    <cellStyle name="输出 2 8 2 6" xfId="49338" xr:uid="{00000000-0005-0000-0000-00004DCD0000}"/>
    <cellStyle name="输出 2 8 3" xfId="11413" xr:uid="{00000000-0005-0000-0000-00004ECD0000}"/>
    <cellStyle name="输出 2 8 4" xfId="18945" xr:uid="{00000000-0005-0000-0000-00004FCD0000}"/>
    <cellStyle name="输出 2 8 5" xfId="35771" xr:uid="{00000000-0005-0000-0000-000050CD0000}"/>
    <cellStyle name="输出 2 8 6" xfId="42776" xr:uid="{00000000-0005-0000-0000-000051CD0000}"/>
    <cellStyle name="输出 2 8 7" xfId="51149" xr:uid="{00000000-0005-0000-0000-000052CD0000}"/>
    <cellStyle name="输出 2 9" xfId="2203" xr:uid="{00000000-0005-0000-0000-000053CD0000}"/>
    <cellStyle name="输出 2 9 2" xfId="12467" xr:uid="{00000000-0005-0000-0000-000054CD0000}"/>
    <cellStyle name="输出 2 9 2 2" xfId="19922" xr:uid="{00000000-0005-0000-0000-000055CD0000}"/>
    <cellStyle name="输出 2 9 2 3" xfId="26543" xr:uid="{00000000-0005-0000-0000-000056CD0000}"/>
    <cellStyle name="输出 2 9 2 4" xfId="40425" xr:uid="{00000000-0005-0000-0000-000057CD0000}"/>
    <cellStyle name="输出 2 9 2 5" xfId="47343" xr:uid="{00000000-0005-0000-0000-000058CD0000}"/>
    <cellStyle name="输出 2 9 2 6" xfId="48003" xr:uid="{00000000-0005-0000-0000-000059CD0000}"/>
    <cellStyle name="输出 2 9 3" xfId="10399" xr:uid="{00000000-0005-0000-0000-00005ACD0000}"/>
    <cellStyle name="输出 2 9 4" xfId="9983" xr:uid="{00000000-0005-0000-0000-00005BCD0000}"/>
    <cellStyle name="输出 2 9 5" xfId="20454" xr:uid="{00000000-0005-0000-0000-00005CCD0000}"/>
    <cellStyle name="输出 2 9 6" xfId="36841" xr:uid="{00000000-0005-0000-0000-00005DCD0000}"/>
    <cellStyle name="输出 2 9 7" xfId="43797" xr:uid="{00000000-0005-0000-0000-00005ECD0000}"/>
    <cellStyle name="输出 2 9 8" xfId="54320" xr:uid="{00000000-0005-0000-0000-00005FCD0000}"/>
    <cellStyle name="输出 20" xfId="5119" xr:uid="{00000000-0005-0000-0000-000060CD0000}"/>
    <cellStyle name="输出 20 2" xfId="14976" xr:uid="{00000000-0005-0000-0000-000061CD0000}"/>
    <cellStyle name="输出 20 3" xfId="22019" xr:uid="{00000000-0005-0000-0000-000062CD0000}"/>
    <cellStyle name="输出 20 4" xfId="28482" xr:uid="{00000000-0005-0000-0000-000063CD0000}"/>
    <cellStyle name="输出 21" xfId="4656" xr:uid="{00000000-0005-0000-0000-000064CD0000}"/>
    <cellStyle name="输出 21 2" xfId="14518" xr:uid="{00000000-0005-0000-0000-000065CD0000}"/>
    <cellStyle name="输出 21 3" xfId="21570" xr:uid="{00000000-0005-0000-0000-000066CD0000}"/>
    <cellStyle name="输出 21 4" xfId="28040" xr:uid="{00000000-0005-0000-0000-000067CD0000}"/>
    <cellStyle name="输出 22" xfId="5286" xr:uid="{00000000-0005-0000-0000-000068CD0000}"/>
    <cellStyle name="输出 22 2" xfId="15143" xr:uid="{00000000-0005-0000-0000-000069CD0000}"/>
    <cellStyle name="输出 22 3" xfId="22185" xr:uid="{00000000-0005-0000-0000-00006ACD0000}"/>
    <cellStyle name="输出 22 4" xfId="28648" xr:uid="{00000000-0005-0000-0000-00006BCD0000}"/>
    <cellStyle name="输出 23" xfId="4548" xr:uid="{00000000-0005-0000-0000-00006CCD0000}"/>
    <cellStyle name="输出 23 2" xfId="14410" xr:uid="{00000000-0005-0000-0000-00006DCD0000}"/>
    <cellStyle name="输出 23 3" xfId="21466" xr:uid="{00000000-0005-0000-0000-00006ECD0000}"/>
    <cellStyle name="输出 23 4" xfId="27937" xr:uid="{00000000-0005-0000-0000-00006FCD0000}"/>
    <cellStyle name="输出 24" xfId="4633" xr:uid="{00000000-0005-0000-0000-000070CD0000}"/>
    <cellStyle name="输出 24 2" xfId="14495" xr:uid="{00000000-0005-0000-0000-000071CD0000}"/>
    <cellStyle name="输出 24 3" xfId="21547" xr:uid="{00000000-0005-0000-0000-000072CD0000}"/>
    <cellStyle name="输出 24 4" xfId="28018" xr:uid="{00000000-0005-0000-0000-000073CD0000}"/>
    <cellStyle name="输出 25" xfId="5361" xr:uid="{00000000-0005-0000-0000-000074CD0000}"/>
    <cellStyle name="输出 25 2" xfId="15218" xr:uid="{00000000-0005-0000-0000-000075CD0000}"/>
    <cellStyle name="输出 25 3" xfId="22259" xr:uid="{00000000-0005-0000-0000-000076CD0000}"/>
    <cellStyle name="输出 25 4" xfId="28721" xr:uid="{00000000-0005-0000-0000-000077CD0000}"/>
    <cellStyle name="输出 26" xfId="4890" xr:uid="{00000000-0005-0000-0000-000078CD0000}"/>
    <cellStyle name="输出 26 2" xfId="14752" xr:uid="{00000000-0005-0000-0000-000079CD0000}"/>
    <cellStyle name="输出 26 3" xfId="21800" xr:uid="{00000000-0005-0000-0000-00007ACD0000}"/>
    <cellStyle name="输出 26 4" xfId="28266" xr:uid="{00000000-0005-0000-0000-00007BCD0000}"/>
    <cellStyle name="输出 27" xfId="5671" xr:uid="{00000000-0005-0000-0000-00007CCD0000}"/>
    <cellStyle name="输出 27 2" xfId="15526" xr:uid="{00000000-0005-0000-0000-00007DCD0000}"/>
    <cellStyle name="输出 27 3" xfId="22556" xr:uid="{00000000-0005-0000-0000-00007ECD0000}"/>
    <cellStyle name="输出 27 4" xfId="29017" xr:uid="{00000000-0005-0000-0000-00007FCD0000}"/>
    <cellStyle name="输出 28" xfId="5880" xr:uid="{00000000-0005-0000-0000-000080CD0000}"/>
    <cellStyle name="输出 28 2" xfId="15733" xr:uid="{00000000-0005-0000-0000-000081CD0000}"/>
    <cellStyle name="输出 28 3" xfId="22758" xr:uid="{00000000-0005-0000-0000-000082CD0000}"/>
    <cellStyle name="输出 28 4" xfId="29219" xr:uid="{00000000-0005-0000-0000-000083CD0000}"/>
    <cellStyle name="输出 29" xfId="5563" xr:uid="{00000000-0005-0000-0000-000084CD0000}"/>
    <cellStyle name="输出 29 2" xfId="15419" xr:uid="{00000000-0005-0000-0000-000085CD0000}"/>
    <cellStyle name="输出 29 3" xfId="22454" xr:uid="{00000000-0005-0000-0000-000086CD0000}"/>
    <cellStyle name="输出 29 4" xfId="28916" xr:uid="{00000000-0005-0000-0000-000087CD0000}"/>
    <cellStyle name="输出 3" xfId="560" xr:uid="{00000000-0005-0000-0000-000088CD0000}"/>
    <cellStyle name="输出 3 10" xfId="2356" xr:uid="{00000000-0005-0000-0000-000089CD0000}"/>
    <cellStyle name="输出 3 10 2" xfId="12609" xr:uid="{00000000-0005-0000-0000-00008ACD0000}"/>
    <cellStyle name="输出 3 10 2 2" xfId="38342" xr:uid="{00000000-0005-0000-0000-00008BCD0000}"/>
    <cellStyle name="输出 3 10 2 3" xfId="45260" xr:uid="{00000000-0005-0000-0000-00008CCD0000}"/>
    <cellStyle name="输出 3 10 2 4" xfId="48939" xr:uid="{00000000-0005-0000-0000-00008DCD0000}"/>
    <cellStyle name="输出 3 10 3" xfId="20046" xr:uid="{00000000-0005-0000-0000-00008ECD0000}"/>
    <cellStyle name="输出 3 10 4" xfId="26664" xr:uid="{00000000-0005-0000-0000-00008FCD0000}"/>
    <cellStyle name="输出 3 10 5" xfId="34676" xr:uid="{00000000-0005-0000-0000-000090CD0000}"/>
    <cellStyle name="输出 3 10 6" xfId="41714" xr:uid="{00000000-0005-0000-0000-000091CD0000}"/>
    <cellStyle name="输出 3 10 7" xfId="53396" xr:uid="{00000000-0005-0000-0000-000092CD0000}"/>
    <cellStyle name="输出 3 11" xfId="2524" xr:uid="{00000000-0005-0000-0000-000093CD0000}"/>
    <cellStyle name="输出 3 11 2" xfId="12763" xr:uid="{00000000-0005-0000-0000-000094CD0000}"/>
    <cellStyle name="输出 3 11 2 2" xfId="38007" xr:uid="{00000000-0005-0000-0000-000095CD0000}"/>
    <cellStyle name="输出 3 11 2 3" xfId="44935" xr:uid="{00000000-0005-0000-0000-000096CD0000}"/>
    <cellStyle name="输出 3 11 2 4" xfId="48251" xr:uid="{00000000-0005-0000-0000-000097CD0000}"/>
    <cellStyle name="输出 3 11 3" xfId="20171" xr:uid="{00000000-0005-0000-0000-000098CD0000}"/>
    <cellStyle name="输出 3 11 4" xfId="26784" xr:uid="{00000000-0005-0000-0000-000099CD0000}"/>
    <cellStyle name="输出 3 11 5" xfId="34342" xr:uid="{00000000-0005-0000-0000-00009ACD0000}"/>
    <cellStyle name="输出 3 11 6" xfId="41389" xr:uid="{00000000-0005-0000-0000-00009BCD0000}"/>
    <cellStyle name="输出 3 11 7" xfId="53922" xr:uid="{00000000-0005-0000-0000-00009CCD0000}"/>
    <cellStyle name="输出 3 12" xfId="3532" xr:uid="{00000000-0005-0000-0000-00009DCD0000}"/>
    <cellStyle name="输出 3 12 2" xfId="13478" xr:uid="{00000000-0005-0000-0000-00009ECD0000}"/>
    <cellStyle name="输出 3 12 2 2" xfId="38362" xr:uid="{00000000-0005-0000-0000-00009FCD0000}"/>
    <cellStyle name="输出 3 12 2 3" xfId="45280" xr:uid="{00000000-0005-0000-0000-0000A0CD0000}"/>
    <cellStyle name="输出 3 12 2 4" xfId="48305" xr:uid="{00000000-0005-0000-0000-0000A1CD0000}"/>
    <cellStyle name="输出 3 12 3" xfId="20648" xr:uid="{00000000-0005-0000-0000-0000A2CD0000}"/>
    <cellStyle name="输出 3 12 4" xfId="27153" xr:uid="{00000000-0005-0000-0000-0000A3CD0000}"/>
    <cellStyle name="输出 3 12 5" xfId="34696" xr:uid="{00000000-0005-0000-0000-0000A4CD0000}"/>
    <cellStyle name="输出 3 12 6" xfId="41734" xr:uid="{00000000-0005-0000-0000-0000A5CD0000}"/>
    <cellStyle name="输出 3 12 7" xfId="51036" xr:uid="{00000000-0005-0000-0000-0000A6CD0000}"/>
    <cellStyle name="输出 3 13" xfId="3699" xr:uid="{00000000-0005-0000-0000-0000A7CD0000}"/>
    <cellStyle name="输出 3 13 2" xfId="13623" xr:uid="{00000000-0005-0000-0000-0000A8CD0000}"/>
    <cellStyle name="输出 3 13 2 2" xfId="38634" xr:uid="{00000000-0005-0000-0000-0000A9CD0000}"/>
    <cellStyle name="输出 3 13 2 3" xfId="45552" xr:uid="{00000000-0005-0000-0000-0000AACD0000}"/>
    <cellStyle name="输出 3 13 2 4" xfId="49817" xr:uid="{00000000-0005-0000-0000-0000ABCD0000}"/>
    <cellStyle name="输出 3 13 3" xfId="20783" xr:uid="{00000000-0005-0000-0000-0000ACCD0000}"/>
    <cellStyle name="输出 3 13 4" xfId="27282" xr:uid="{00000000-0005-0000-0000-0000ADCD0000}"/>
    <cellStyle name="输出 3 13 5" xfId="34968" xr:uid="{00000000-0005-0000-0000-0000AECD0000}"/>
    <cellStyle name="输出 3 13 6" xfId="42006" xr:uid="{00000000-0005-0000-0000-0000AFCD0000}"/>
    <cellStyle name="输出 3 13 7" xfId="50284" xr:uid="{00000000-0005-0000-0000-0000B0CD0000}"/>
    <cellStyle name="输出 3 14" xfId="3965" xr:uid="{00000000-0005-0000-0000-0000B1CD0000}"/>
    <cellStyle name="输出 3 14 2" xfId="13852" xr:uid="{00000000-0005-0000-0000-0000B2CD0000}"/>
    <cellStyle name="输出 3 14 2 2" xfId="38802" xr:uid="{00000000-0005-0000-0000-0000B3CD0000}"/>
    <cellStyle name="输出 3 14 2 3" xfId="45720" xr:uid="{00000000-0005-0000-0000-0000B4CD0000}"/>
    <cellStyle name="输出 3 14 2 4" xfId="49200" xr:uid="{00000000-0005-0000-0000-0000B5CD0000}"/>
    <cellStyle name="输出 3 14 3" xfId="20950" xr:uid="{00000000-0005-0000-0000-0000B6CD0000}"/>
    <cellStyle name="输出 3 14 4" xfId="27446" xr:uid="{00000000-0005-0000-0000-0000B7CD0000}"/>
    <cellStyle name="输出 3 14 5" xfId="35138" xr:uid="{00000000-0005-0000-0000-0000B8CD0000}"/>
    <cellStyle name="输出 3 14 6" xfId="42174" xr:uid="{00000000-0005-0000-0000-0000B9CD0000}"/>
    <cellStyle name="输出 3 14 7" xfId="52958" xr:uid="{00000000-0005-0000-0000-0000BACD0000}"/>
    <cellStyle name="输出 3 15" xfId="3951" xr:uid="{00000000-0005-0000-0000-0000BBCD0000}"/>
    <cellStyle name="输出 3 15 2" xfId="13838" xr:uid="{00000000-0005-0000-0000-0000BCCD0000}"/>
    <cellStyle name="输出 3 15 2 2" xfId="38903" xr:uid="{00000000-0005-0000-0000-0000BDCD0000}"/>
    <cellStyle name="输出 3 15 2 3" xfId="45821" xr:uid="{00000000-0005-0000-0000-0000BECD0000}"/>
    <cellStyle name="输出 3 15 2 4" xfId="48244" xr:uid="{00000000-0005-0000-0000-0000BFCD0000}"/>
    <cellStyle name="输出 3 15 3" xfId="20939" xr:uid="{00000000-0005-0000-0000-0000C0CD0000}"/>
    <cellStyle name="输出 3 15 4" xfId="27435" xr:uid="{00000000-0005-0000-0000-0000C1CD0000}"/>
    <cellStyle name="输出 3 15 5" xfId="35239" xr:uid="{00000000-0005-0000-0000-0000C2CD0000}"/>
    <cellStyle name="输出 3 15 6" xfId="42275" xr:uid="{00000000-0005-0000-0000-0000C3CD0000}"/>
    <cellStyle name="输出 3 15 7" xfId="52836" xr:uid="{00000000-0005-0000-0000-0000C4CD0000}"/>
    <cellStyle name="输出 3 16" xfId="4449" xr:uid="{00000000-0005-0000-0000-0000C5CD0000}"/>
    <cellStyle name="输出 3 16 2" xfId="14311" xr:uid="{00000000-0005-0000-0000-0000C6CD0000}"/>
    <cellStyle name="输出 3 16 2 2" xfId="39405" xr:uid="{00000000-0005-0000-0000-0000C7CD0000}"/>
    <cellStyle name="输出 3 16 2 3" xfId="46323" xr:uid="{00000000-0005-0000-0000-0000C8CD0000}"/>
    <cellStyle name="输出 3 16 2 4" xfId="49300" xr:uid="{00000000-0005-0000-0000-0000C9CD0000}"/>
    <cellStyle name="输出 3 16 3" xfId="21369" xr:uid="{00000000-0005-0000-0000-0000CACD0000}"/>
    <cellStyle name="输出 3 16 4" xfId="27843" xr:uid="{00000000-0005-0000-0000-0000CBCD0000}"/>
    <cellStyle name="输出 3 16 5" xfId="35772" xr:uid="{00000000-0005-0000-0000-0000CCCD0000}"/>
    <cellStyle name="输出 3 16 6" xfId="42777" xr:uid="{00000000-0005-0000-0000-0000CDCD0000}"/>
    <cellStyle name="输出 3 16 7" xfId="49034" xr:uid="{00000000-0005-0000-0000-0000CECD0000}"/>
    <cellStyle name="输出 3 17" xfId="4732" xr:uid="{00000000-0005-0000-0000-0000CFCD0000}"/>
    <cellStyle name="输出 3 17 2" xfId="14594" xr:uid="{00000000-0005-0000-0000-0000D0CD0000}"/>
    <cellStyle name="输出 3 17 2 2" xfId="39706" xr:uid="{00000000-0005-0000-0000-0000D1CD0000}"/>
    <cellStyle name="输出 3 17 2 3" xfId="46624" xr:uid="{00000000-0005-0000-0000-0000D2CD0000}"/>
    <cellStyle name="输出 3 17 2 4" xfId="48784" xr:uid="{00000000-0005-0000-0000-0000D3CD0000}"/>
    <cellStyle name="输出 3 17 3" xfId="21643" xr:uid="{00000000-0005-0000-0000-0000D4CD0000}"/>
    <cellStyle name="输出 3 17 4" xfId="28113" xr:uid="{00000000-0005-0000-0000-0000D5CD0000}"/>
    <cellStyle name="输出 3 17 5" xfId="36081" xr:uid="{00000000-0005-0000-0000-0000D6CD0000}"/>
    <cellStyle name="输出 3 17 6" xfId="43078" xr:uid="{00000000-0005-0000-0000-0000D7CD0000}"/>
    <cellStyle name="输出 3 17 7" xfId="51750" xr:uid="{00000000-0005-0000-0000-0000D8CD0000}"/>
    <cellStyle name="输出 3 18" xfId="4679" xr:uid="{00000000-0005-0000-0000-0000D9CD0000}"/>
    <cellStyle name="输出 3 18 2" xfId="14541" xr:uid="{00000000-0005-0000-0000-0000DACD0000}"/>
    <cellStyle name="输出 3 18 2 2" xfId="39555" xr:uid="{00000000-0005-0000-0000-0000DBCD0000}"/>
    <cellStyle name="输出 3 18 2 3" xfId="46473" xr:uid="{00000000-0005-0000-0000-0000DCCD0000}"/>
    <cellStyle name="输出 3 18 2 4" xfId="51998" xr:uid="{00000000-0005-0000-0000-0000DDCD0000}"/>
    <cellStyle name="输出 3 18 3" xfId="21593" xr:uid="{00000000-0005-0000-0000-0000DECD0000}"/>
    <cellStyle name="输出 3 18 4" xfId="28063" xr:uid="{00000000-0005-0000-0000-0000DFCD0000}"/>
    <cellStyle name="输出 3 18 5" xfId="35927" xr:uid="{00000000-0005-0000-0000-0000E0CD0000}"/>
    <cellStyle name="输出 3 18 6" xfId="42927" xr:uid="{00000000-0005-0000-0000-0000E1CD0000}"/>
    <cellStyle name="输出 3 18 7" xfId="51345" xr:uid="{00000000-0005-0000-0000-0000E2CD0000}"/>
    <cellStyle name="输出 3 19" xfId="4245" xr:uid="{00000000-0005-0000-0000-0000E3CD0000}"/>
    <cellStyle name="输出 3 19 2" xfId="14108" xr:uid="{00000000-0005-0000-0000-0000E4CD0000}"/>
    <cellStyle name="输出 3 19 2 2" xfId="40213" xr:uid="{00000000-0005-0000-0000-0000E5CD0000}"/>
    <cellStyle name="输出 3 19 2 3" xfId="47131" xr:uid="{00000000-0005-0000-0000-0000E6CD0000}"/>
    <cellStyle name="输出 3 19 2 4" xfId="50248" xr:uid="{00000000-0005-0000-0000-0000E7CD0000}"/>
    <cellStyle name="输出 3 19 3" xfId="21170" xr:uid="{00000000-0005-0000-0000-0000E8CD0000}"/>
    <cellStyle name="输出 3 19 4" xfId="27644" xr:uid="{00000000-0005-0000-0000-0000E9CD0000}"/>
    <cellStyle name="输出 3 19 5" xfId="36628" xr:uid="{00000000-0005-0000-0000-0000EACD0000}"/>
    <cellStyle name="输出 3 19 6" xfId="43585" xr:uid="{00000000-0005-0000-0000-0000EBCD0000}"/>
    <cellStyle name="输出 3 19 7" xfId="54357" xr:uid="{00000000-0005-0000-0000-0000ECCD0000}"/>
    <cellStyle name="输出 3 2" xfId="846" xr:uid="{00000000-0005-0000-0000-0000EDCD0000}"/>
    <cellStyle name="输出 3 2 10" xfId="3544" xr:uid="{00000000-0005-0000-0000-0000EECD0000}"/>
    <cellStyle name="输出 3 2 10 2" xfId="13490" xr:uid="{00000000-0005-0000-0000-0000EFCD0000}"/>
    <cellStyle name="输出 3 2 10 2 2" xfId="38534" xr:uid="{00000000-0005-0000-0000-0000F0CD0000}"/>
    <cellStyle name="输出 3 2 10 2 3" xfId="45452" xr:uid="{00000000-0005-0000-0000-0000F1CD0000}"/>
    <cellStyle name="输出 3 2 10 2 4" xfId="50041" xr:uid="{00000000-0005-0000-0000-0000F2CD0000}"/>
    <cellStyle name="输出 3 2 10 3" xfId="20659" xr:uid="{00000000-0005-0000-0000-0000F3CD0000}"/>
    <cellStyle name="输出 3 2 10 4" xfId="27164" xr:uid="{00000000-0005-0000-0000-0000F4CD0000}"/>
    <cellStyle name="输出 3 2 10 5" xfId="34868" xr:uid="{00000000-0005-0000-0000-0000F5CD0000}"/>
    <cellStyle name="输出 3 2 10 6" xfId="41906" xr:uid="{00000000-0005-0000-0000-0000F6CD0000}"/>
    <cellStyle name="输出 3 2 10 7" xfId="50266" xr:uid="{00000000-0005-0000-0000-0000F7CD0000}"/>
    <cellStyle name="输出 3 2 11" xfId="3710" xr:uid="{00000000-0005-0000-0000-0000F8CD0000}"/>
    <cellStyle name="输出 3 2 11 2" xfId="13634" xr:uid="{00000000-0005-0000-0000-0000F9CD0000}"/>
    <cellStyle name="输出 3 2 11 2 2" xfId="38835" xr:uid="{00000000-0005-0000-0000-0000FACD0000}"/>
    <cellStyle name="输出 3 2 11 2 3" xfId="45753" xr:uid="{00000000-0005-0000-0000-0000FBCD0000}"/>
    <cellStyle name="输出 3 2 11 2 4" xfId="49093" xr:uid="{00000000-0005-0000-0000-0000FCCD0000}"/>
    <cellStyle name="输出 3 2 11 3" xfId="20794" xr:uid="{00000000-0005-0000-0000-0000FDCD0000}"/>
    <cellStyle name="输出 3 2 11 4" xfId="27293" xr:uid="{00000000-0005-0000-0000-0000FECD0000}"/>
    <cellStyle name="输出 3 2 11 5" xfId="35171" xr:uid="{00000000-0005-0000-0000-0000FFCD0000}"/>
    <cellStyle name="输出 3 2 11 6" xfId="42207" xr:uid="{00000000-0005-0000-0000-000000CE0000}"/>
    <cellStyle name="输出 3 2 11 7" xfId="50336" xr:uid="{00000000-0005-0000-0000-000001CE0000}"/>
    <cellStyle name="输出 3 2 12" xfId="3975" xr:uid="{00000000-0005-0000-0000-000002CE0000}"/>
    <cellStyle name="输出 3 2 12 2" xfId="13862" xr:uid="{00000000-0005-0000-0000-000003CE0000}"/>
    <cellStyle name="输出 3 2 12 2 2" xfId="39110" xr:uid="{00000000-0005-0000-0000-000004CE0000}"/>
    <cellStyle name="输出 3 2 12 2 3" xfId="46028" xr:uid="{00000000-0005-0000-0000-000005CE0000}"/>
    <cellStyle name="输出 3 2 12 2 4" xfId="48162" xr:uid="{00000000-0005-0000-0000-000006CE0000}"/>
    <cellStyle name="输出 3 2 12 3" xfId="20959" xr:uid="{00000000-0005-0000-0000-000007CE0000}"/>
    <cellStyle name="输出 3 2 12 4" xfId="27455" xr:uid="{00000000-0005-0000-0000-000008CE0000}"/>
    <cellStyle name="输出 3 2 12 5" xfId="35471" xr:uid="{00000000-0005-0000-0000-000009CE0000}"/>
    <cellStyle name="输出 3 2 12 6" xfId="42482" xr:uid="{00000000-0005-0000-0000-00000ACE0000}"/>
    <cellStyle name="输出 3 2 12 7" xfId="54028" xr:uid="{00000000-0005-0000-0000-00000BCE0000}"/>
    <cellStyle name="输出 3 2 13" xfId="3935" xr:uid="{00000000-0005-0000-0000-00000CCE0000}"/>
    <cellStyle name="输出 3 2 13 2" xfId="13822" xr:uid="{00000000-0005-0000-0000-00000DCE0000}"/>
    <cellStyle name="输出 3 2 13 2 2" xfId="39453" xr:uid="{00000000-0005-0000-0000-00000ECE0000}"/>
    <cellStyle name="输出 3 2 13 2 3" xfId="46371" xr:uid="{00000000-0005-0000-0000-00000FCE0000}"/>
    <cellStyle name="输出 3 2 13 2 4" xfId="47788" xr:uid="{00000000-0005-0000-0000-000010CE0000}"/>
    <cellStyle name="输出 3 2 13 3" xfId="20924" xr:uid="{00000000-0005-0000-0000-000011CE0000}"/>
    <cellStyle name="输出 3 2 13 4" xfId="27420" xr:uid="{00000000-0005-0000-0000-000012CE0000}"/>
    <cellStyle name="输出 3 2 13 5" xfId="35821" xr:uid="{00000000-0005-0000-0000-000013CE0000}"/>
    <cellStyle name="输出 3 2 13 6" xfId="42825" xr:uid="{00000000-0005-0000-0000-000014CE0000}"/>
    <cellStyle name="输出 3 2 13 7" xfId="51195" xr:uid="{00000000-0005-0000-0000-000015CE0000}"/>
    <cellStyle name="输出 3 2 14" xfId="4518" xr:uid="{00000000-0005-0000-0000-000016CE0000}"/>
    <cellStyle name="输出 3 2 14 2" xfId="14380" xr:uid="{00000000-0005-0000-0000-000017CE0000}"/>
    <cellStyle name="输出 3 2 14 2 2" xfId="39669" xr:uid="{00000000-0005-0000-0000-000018CE0000}"/>
    <cellStyle name="输出 3 2 14 2 3" xfId="46587" xr:uid="{00000000-0005-0000-0000-000019CE0000}"/>
    <cellStyle name="输出 3 2 14 2 4" xfId="50251" xr:uid="{00000000-0005-0000-0000-00001ACE0000}"/>
    <cellStyle name="输出 3 2 14 3" xfId="21436" xr:uid="{00000000-0005-0000-0000-00001BCE0000}"/>
    <cellStyle name="输出 3 2 14 4" xfId="27909" xr:uid="{00000000-0005-0000-0000-00001CCE0000}"/>
    <cellStyle name="输出 3 2 14 5" xfId="36042" xr:uid="{00000000-0005-0000-0000-00001DCE0000}"/>
    <cellStyle name="输出 3 2 14 6" xfId="43041" xr:uid="{00000000-0005-0000-0000-00001ECE0000}"/>
    <cellStyle name="输出 3 2 14 7" xfId="54430" xr:uid="{00000000-0005-0000-0000-00001FCE0000}"/>
    <cellStyle name="输出 3 2 15" xfId="4842" xr:uid="{00000000-0005-0000-0000-000020CE0000}"/>
    <cellStyle name="输出 3 2 15 2" xfId="14704" xr:uid="{00000000-0005-0000-0000-000021CE0000}"/>
    <cellStyle name="输出 3 2 15 2 2" xfId="39245" xr:uid="{00000000-0005-0000-0000-000022CE0000}"/>
    <cellStyle name="输出 3 2 15 2 3" xfId="46163" xr:uid="{00000000-0005-0000-0000-000023CE0000}"/>
    <cellStyle name="输出 3 2 15 2 4" xfId="49698" xr:uid="{00000000-0005-0000-0000-000024CE0000}"/>
    <cellStyle name="输出 3 2 15 3" xfId="21753" xr:uid="{00000000-0005-0000-0000-000025CE0000}"/>
    <cellStyle name="输出 3 2 15 4" xfId="28220" xr:uid="{00000000-0005-0000-0000-000026CE0000}"/>
    <cellStyle name="输出 3 2 15 5" xfId="35609" xr:uid="{00000000-0005-0000-0000-000027CE0000}"/>
    <cellStyle name="输出 3 2 15 6" xfId="42617" xr:uid="{00000000-0005-0000-0000-000028CE0000}"/>
    <cellStyle name="输出 3 2 15 7" xfId="53886" xr:uid="{00000000-0005-0000-0000-000029CE0000}"/>
    <cellStyle name="输出 3 2 16" xfId="5031" xr:uid="{00000000-0005-0000-0000-00002ACE0000}"/>
    <cellStyle name="输出 3 2 16 2" xfId="14888" xr:uid="{00000000-0005-0000-0000-00002BCE0000}"/>
    <cellStyle name="输出 3 2 16 2 2" xfId="40140" xr:uid="{00000000-0005-0000-0000-00002CCE0000}"/>
    <cellStyle name="输出 3 2 16 2 3" xfId="47058" xr:uid="{00000000-0005-0000-0000-00002DCE0000}"/>
    <cellStyle name="输出 3 2 16 2 4" xfId="48355" xr:uid="{00000000-0005-0000-0000-00002ECE0000}"/>
    <cellStyle name="输出 3 2 16 3" xfId="21934" xr:uid="{00000000-0005-0000-0000-00002FCE0000}"/>
    <cellStyle name="输出 3 2 16 4" xfId="28398" xr:uid="{00000000-0005-0000-0000-000030CE0000}"/>
    <cellStyle name="输出 3 2 16 5" xfId="36555" xr:uid="{00000000-0005-0000-0000-000031CE0000}"/>
    <cellStyle name="输出 3 2 16 6" xfId="43512" xr:uid="{00000000-0005-0000-0000-000032CE0000}"/>
    <cellStyle name="输出 3 2 16 7" xfId="50710" xr:uid="{00000000-0005-0000-0000-000033CE0000}"/>
    <cellStyle name="输出 3 2 17" xfId="4273" xr:uid="{00000000-0005-0000-0000-000034CE0000}"/>
    <cellStyle name="输出 3 2 17 2" xfId="14136" xr:uid="{00000000-0005-0000-0000-000035CE0000}"/>
    <cellStyle name="输出 3 2 17 2 2" xfId="39795" xr:uid="{00000000-0005-0000-0000-000036CE0000}"/>
    <cellStyle name="输出 3 2 17 2 3" xfId="46713" xr:uid="{00000000-0005-0000-0000-000037CE0000}"/>
    <cellStyle name="输出 3 2 17 2 4" xfId="48175" xr:uid="{00000000-0005-0000-0000-000038CE0000}"/>
    <cellStyle name="输出 3 2 17 3" xfId="21198" xr:uid="{00000000-0005-0000-0000-000039CE0000}"/>
    <cellStyle name="输出 3 2 17 4" xfId="27672" xr:uid="{00000000-0005-0000-0000-00003ACE0000}"/>
    <cellStyle name="输出 3 2 17 5" xfId="36176" xr:uid="{00000000-0005-0000-0000-00003BCE0000}"/>
    <cellStyle name="输出 3 2 17 6" xfId="43167" xr:uid="{00000000-0005-0000-0000-00003CCE0000}"/>
    <cellStyle name="输出 3 2 17 7" xfId="52571" xr:uid="{00000000-0005-0000-0000-00003DCE0000}"/>
    <cellStyle name="输出 3 2 18" xfId="4729" xr:uid="{00000000-0005-0000-0000-00003ECE0000}"/>
    <cellStyle name="输出 3 2 18 2" xfId="14591" xr:uid="{00000000-0005-0000-0000-00003FCE0000}"/>
    <cellStyle name="输出 3 2 18 2 2" xfId="40146" xr:uid="{00000000-0005-0000-0000-000040CE0000}"/>
    <cellStyle name="输出 3 2 18 2 3" xfId="47064" xr:uid="{00000000-0005-0000-0000-000041CE0000}"/>
    <cellStyle name="输出 3 2 18 2 4" xfId="48313" xr:uid="{00000000-0005-0000-0000-000042CE0000}"/>
    <cellStyle name="输出 3 2 18 3" xfId="21640" xr:uid="{00000000-0005-0000-0000-000043CE0000}"/>
    <cellStyle name="输出 3 2 18 4" xfId="28110" xr:uid="{00000000-0005-0000-0000-000044CE0000}"/>
    <cellStyle name="输出 3 2 18 5" xfId="36561" xr:uid="{00000000-0005-0000-0000-000045CE0000}"/>
    <cellStyle name="输出 3 2 18 6" xfId="43518" xr:uid="{00000000-0005-0000-0000-000046CE0000}"/>
    <cellStyle name="输出 3 2 18 7" xfId="50404" xr:uid="{00000000-0005-0000-0000-000047CE0000}"/>
    <cellStyle name="输出 3 2 19" xfId="5051" xr:uid="{00000000-0005-0000-0000-000048CE0000}"/>
    <cellStyle name="输出 3 2 19 2" xfId="14908" xr:uid="{00000000-0005-0000-0000-000049CE0000}"/>
    <cellStyle name="输出 3 2 19 2 2" xfId="40437" xr:uid="{00000000-0005-0000-0000-00004ACE0000}"/>
    <cellStyle name="输出 3 2 19 2 3" xfId="47355" xr:uid="{00000000-0005-0000-0000-00004BCE0000}"/>
    <cellStyle name="输出 3 2 19 2 4" xfId="47614" xr:uid="{00000000-0005-0000-0000-00004CCE0000}"/>
    <cellStyle name="输出 3 2 19 3" xfId="21953" xr:uid="{00000000-0005-0000-0000-00004DCE0000}"/>
    <cellStyle name="输出 3 2 19 4" xfId="28416" xr:uid="{00000000-0005-0000-0000-00004ECE0000}"/>
    <cellStyle name="输出 3 2 19 5" xfId="36853" xr:uid="{00000000-0005-0000-0000-00004FCE0000}"/>
    <cellStyle name="输出 3 2 19 6" xfId="43809" xr:uid="{00000000-0005-0000-0000-000050CE0000}"/>
    <cellStyle name="输出 3 2 19 7" xfId="54211" xr:uid="{00000000-0005-0000-0000-000051CE0000}"/>
    <cellStyle name="输出 3 2 2" xfId="985" xr:uid="{00000000-0005-0000-0000-000052CE0000}"/>
    <cellStyle name="输出 3 2 2 2" xfId="2747" xr:uid="{00000000-0005-0000-0000-000053CE0000}"/>
    <cellStyle name="输出 3 2 2 2 2" xfId="12975" xr:uid="{00000000-0005-0000-0000-000054CE0000}"/>
    <cellStyle name="输出 3 2 2 2 2 2" xfId="20372" xr:uid="{00000000-0005-0000-0000-000055CE0000}"/>
    <cellStyle name="输出 3 2 2 2 2 3" xfId="26979" xr:uid="{00000000-0005-0000-0000-000056CE0000}"/>
    <cellStyle name="输出 3 2 2 2 3" xfId="10691" xr:uid="{00000000-0005-0000-0000-000057CE0000}"/>
    <cellStyle name="输出 3 2 2 2 4" xfId="16166" xr:uid="{00000000-0005-0000-0000-000058CE0000}"/>
    <cellStyle name="输出 3 2 2 2 5" xfId="23130" xr:uid="{00000000-0005-0000-0000-000059CE0000}"/>
    <cellStyle name="输出 3 2 2 2 6" xfId="37932" xr:uid="{00000000-0005-0000-0000-00005ACE0000}"/>
    <cellStyle name="输出 3 2 2 2 7" xfId="44871" xr:uid="{00000000-0005-0000-0000-00005BCE0000}"/>
    <cellStyle name="输出 3 2 2 2 8" xfId="49100" xr:uid="{00000000-0005-0000-0000-00005CCE0000}"/>
    <cellStyle name="输出 3 2 2 3" xfId="11864" xr:uid="{00000000-0005-0000-0000-00005DCE0000}"/>
    <cellStyle name="输出 3 2 2 3 2" xfId="19323" xr:uid="{00000000-0005-0000-0000-00005ECE0000}"/>
    <cellStyle name="输出 3 2 2 3 3" xfId="25955" xr:uid="{00000000-0005-0000-0000-00005FCE0000}"/>
    <cellStyle name="输出 3 2 2 4" xfId="9685" xr:uid="{00000000-0005-0000-0000-000060CE0000}"/>
    <cellStyle name="输出 3 2 2 5" xfId="9260" xr:uid="{00000000-0005-0000-0000-000061CE0000}"/>
    <cellStyle name="输出 3 2 2 6" xfId="34190" xr:uid="{00000000-0005-0000-0000-000062CE0000}"/>
    <cellStyle name="输出 3 2 2 7" xfId="41321" xr:uid="{00000000-0005-0000-0000-000063CE0000}"/>
    <cellStyle name="输出 3 2 2 8" xfId="52035" xr:uid="{00000000-0005-0000-0000-000064CE0000}"/>
    <cellStyle name="输出 3 2 20" xfId="4583" xr:uid="{00000000-0005-0000-0000-000065CE0000}"/>
    <cellStyle name="输出 3 2 20 2" xfId="14445" xr:uid="{00000000-0005-0000-0000-000066CE0000}"/>
    <cellStyle name="输出 3 2 20 3" xfId="21500" xr:uid="{00000000-0005-0000-0000-000067CE0000}"/>
    <cellStyle name="输出 3 2 20 4" xfId="27971" xr:uid="{00000000-0005-0000-0000-000068CE0000}"/>
    <cellStyle name="输出 3 2 20 5" xfId="32382" xr:uid="{00000000-0005-0000-0000-000069CE0000}"/>
    <cellStyle name="输出 3 2 20 6" xfId="40619" xr:uid="{00000000-0005-0000-0000-00006ACE0000}"/>
    <cellStyle name="输出 3 2 20 7" xfId="49927" xr:uid="{00000000-0005-0000-0000-00006BCE0000}"/>
    <cellStyle name="输出 3 2 21" xfId="4536" xr:uid="{00000000-0005-0000-0000-00006CCE0000}"/>
    <cellStyle name="输出 3 2 21 2" xfId="14398" xr:uid="{00000000-0005-0000-0000-00006DCE0000}"/>
    <cellStyle name="输出 3 2 21 3" xfId="21454" xr:uid="{00000000-0005-0000-0000-00006ECE0000}"/>
    <cellStyle name="输出 3 2 21 4" xfId="27926" xr:uid="{00000000-0005-0000-0000-00006FCE0000}"/>
    <cellStyle name="输出 3 2 21 5" xfId="37107" xr:uid="{00000000-0005-0000-0000-000070CE0000}"/>
    <cellStyle name="输出 3 2 21 6" xfId="44053" xr:uid="{00000000-0005-0000-0000-000071CE0000}"/>
    <cellStyle name="输出 3 2 21 7" xfId="53077" xr:uid="{00000000-0005-0000-0000-000072CE0000}"/>
    <cellStyle name="输出 3 2 22" xfId="5889" xr:uid="{00000000-0005-0000-0000-000073CE0000}"/>
    <cellStyle name="输出 3 2 22 2" xfId="15742" xr:uid="{00000000-0005-0000-0000-000074CE0000}"/>
    <cellStyle name="输出 3 2 22 3" xfId="22767" xr:uid="{00000000-0005-0000-0000-000075CE0000}"/>
    <cellStyle name="输出 3 2 22 4" xfId="29228" xr:uid="{00000000-0005-0000-0000-000076CE0000}"/>
    <cellStyle name="输出 3 2 23" xfId="5843" xr:uid="{00000000-0005-0000-0000-000077CE0000}"/>
    <cellStyle name="输出 3 2 23 2" xfId="15696" xr:uid="{00000000-0005-0000-0000-000078CE0000}"/>
    <cellStyle name="输出 3 2 23 3" xfId="22722" xr:uid="{00000000-0005-0000-0000-000079CE0000}"/>
    <cellStyle name="输出 3 2 23 4" xfId="29183" xr:uid="{00000000-0005-0000-0000-00007ACE0000}"/>
    <cellStyle name="输出 3 2 24" xfId="7029" xr:uid="{00000000-0005-0000-0000-00007BCE0000}"/>
    <cellStyle name="输出 3 2 24 2" xfId="16819" xr:uid="{00000000-0005-0000-0000-00007CCE0000}"/>
    <cellStyle name="输出 3 2 24 3" xfId="23786" xr:uid="{00000000-0005-0000-0000-00007DCE0000}"/>
    <cellStyle name="输出 3 2 24 4" xfId="30222" xr:uid="{00000000-0005-0000-0000-00007ECE0000}"/>
    <cellStyle name="输出 3 2 25" xfId="5562" xr:uid="{00000000-0005-0000-0000-00007FCE0000}"/>
    <cellStyle name="输出 3 2 25 2" xfId="15418" xr:uid="{00000000-0005-0000-0000-000080CE0000}"/>
    <cellStyle name="输出 3 2 25 3" xfId="22453" xr:uid="{00000000-0005-0000-0000-000081CE0000}"/>
    <cellStyle name="输出 3 2 25 4" xfId="28915" xr:uid="{00000000-0005-0000-0000-000082CE0000}"/>
    <cellStyle name="输出 3 2 26" xfId="5902" xr:uid="{00000000-0005-0000-0000-000083CE0000}"/>
    <cellStyle name="输出 3 2 26 2" xfId="15755" xr:uid="{00000000-0005-0000-0000-000084CE0000}"/>
    <cellStyle name="输出 3 2 26 3" xfId="22780" xr:uid="{00000000-0005-0000-0000-000085CE0000}"/>
    <cellStyle name="输出 3 2 26 4" xfId="29241" xr:uid="{00000000-0005-0000-0000-000086CE0000}"/>
    <cellStyle name="输出 3 2 27" xfId="7222" xr:uid="{00000000-0005-0000-0000-000087CE0000}"/>
    <cellStyle name="输出 3 2 27 2" xfId="17011" xr:uid="{00000000-0005-0000-0000-000088CE0000}"/>
    <cellStyle name="输出 3 2 27 3" xfId="23972" xr:uid="{00000000-0005-0000-0000-000089CE0000}"/>
    <cellStyle name="输出 3 2 27 4" xfId="30405" xr:uid="{00000000-0005-0000-0000-00008ACE0000}"/>
    <cellStyle name="输出 3 2 28" xfId="6382" xr:uid="{00000000-0005-0000-0000-00008BCE0000}"/>
    <cellStyle name="输出 3 2 28 2" xfId="16227" xr:uid="{00000000-0005-0000-0000-00008CCE0000}"/>
    <cellStyle name="输出 3 2 28 3" xfId="23234" xr:uid="{00000000-0005-0000-0000-00008DCE0000}"/>
    <cellStyle name="输出 3 2 28 4" xfId="29687" xr:uid="{00000000-0005-0000-0000-00008ECE0000}"/>
    <cellStyle name="输出 3 2 29" xfId="7022" xr:uid="{00000000-0005-0000-0000-00008FCE0000}"/>
    <cellStyle name="输出 3 2 29 2" xfId="16812" xr:uid="{00000000-0005-0000-0000-000090CE0000}"/>
    <cellStyle name="输出 3 2 29 3" xfId="23779" xr:uid="{00000000-0005-0000-0000-000091CE0000}"/>
    <cellStyle name="输出 3 2 29 4" xfId="30215" xr:uid="{00000000-0005-0000-0000-000092CE0000}"/>
    <cellStyle name="输出 3 2 3" xfId="1295" xr:uid="{00000000-0005-0000-0000-000093CE0000}"/>
    <cellStyle name="输出 3 2 3 2" xfId="2763" xr:uid="{00000000-0005-0000-0000-000094CE0000}"/>
    <cellStyle name="输出 3 2 3 2 2" xfId="12991" xr:uid="{00000000-0005-0000-0000-000095CE0000}"/>
    <cellStyle name="输出 3 2 3 2 2 2" xfId="20388" xr:uid="{00000000-0005-0000-0000-000096CE0000}"/>
    <cellStyle name="输出 3 2 3 2 2 3" xfId="26995" xr:uid="{00000000-0005-0000-0000-000097CE0000}"/>
    <cellStyle name="输出 3 2 3 2 3" xfId="10920" xr:uid="{00000000-0005-0000-0000-000098CE0000}"/>
    <cellStyle name="输出 3 2 3 2 4" xfId="9014" xr:uid="{00000000-0005-0000-0000-000099CE0000}"/>
    <cellStyle name="输出 3 2 3 2 5" xfId="38121" xr:uid="{00000000-0005-0000-0000-00009ACE0000}"/>
    <cellStyle name="输出 3 2 3 2 6" xfId="45046" xr:uid="{00000000-0005-0000-0000-00009BCE0000}"/>
    <cellStyle name="输出 3 2 3 2 7" xfId="48553" xr:uid="{00000000-0005-0000-0000-00009CCE0000}"/>
    <cellStyle name="输出 3 2 3 3" xfId="12066" xr:uid="{00000000-0005-0000-0000-00009DCE0000}"/>
    <cellStyle name="输出 3 2 3 3 2" xfId="19525" xr:uid="{00000000-0005-0000-0000-00009ECE0000}"/>
    <cellStyle name="输出 3 2 3 3 3" xfId="26148" xr:uid="{00000000-0005-0000-0000-00009FCE0000}"/>
    <cellStyle name="输出 3 2 3 4" xfId="9962" xr:uid="{00000000-0005-0000-0000-0000A0CE0000}"/>
    <cellStyle name="输出 3 2 3 5" xfId="13151" xr:uid="{00000000-0005-0000-0000-0000A1CE0000}"/>
    <cellStyle name="输出 3 2 3 6" xfId="34456" xr:uid="{00000000-0005-0000-0000-0000A2CE0000}"/>
    <cellStyle name="输出 3 2 3 7" xfId="41500" xr:uid="{00000000-0005-0000-0000-0000A3CE0000}"/>
    <cellStyle name="输出 3 2 3 8" xfId="52118" xr:uid="{00000000-0005-0000-0000-0000A4CE0000}"/>
    <cellStyle name="输出 3 2 30" xfId="7295" xr:uid="{00000000-0005-0000-0000-0000A5CE0000}"/>
    <cellStyle name="输出 3 2 30 2" xfId="17081" xr:uid="{00000000-0005-0000-0000-0000A6CE0000}"/>
    <cellStyle name="输出 3 2 30 3" xfId="24043" xr:uid="{00000000-0005-0000-0000-0000A7CE0000}"/>
    <cellStyle name="输出 3 2 30 4" xfId="30473" xr:uid="{00000000-0005-0000-0000-0000A8CE0000}"/>
    <cellStyle name="输出 3 2 31" xfId="6117" xr:uid="{00000000-0005-0000-0000-0000A9CE0000}"/>
    <cellStyle name="输出 3 2 31 2" xfId="15965" xr:uid="{00000000-0005-0000-0000-0000AACE0000}"/>
    <cellStyle name="输出 3 2 31 3" xfId="22983" xr:uid="{00000000-0005-0000-0000-0000ABCE0000}"/>
    <cellStyle name="输出 3 2 31 4" xfId="29442" xr:uid="{00000000-0005-0000-0000-0000ACCE0000}"/>
    <cellStyle name="输出 3 2 32" xfId="6206" xr:uid="{00000000-0005-0000-0000-0000ADCE0000}"/>
    <cellStyle name="输出 3 2 32 2" xfId="16054" xr:uid="{00000000-0005-0000-0000-0000AECE0000}"/>
    <cellStyle name="输出 3 2 32 3" xfId="23068" xr:uid="{00000000-0005-0000-0000-0000AFCE0000}"/>
    <cellStyle name="输出 3 2 32 4" xfId="29526" xr:uid="{00000000-0005-0000-0000-0000B0CE0000}"/>
    <cellStyle name="输出 3 2 33" xfId="7956" xr:uid="{00000000-0005-0000-0000-0000B1CE0000}"/>
    <cellStyle name="输出 3 2 33 2" xfId="17740" xr:uid="{00000000-0005-0000-0000-0000B2CE0000}"/>
    <cellStyle name="输出 3 2 33 3" xfId="24689" xr:uid="{00000000-0005-0000-0000-0000B3CE0000}"/>
    <cellStyle name="输出 3 2 33 4" xfId="31110" xr:uid="{00000000-0005-0000-0000-0000B4CE0000}"/>
    <cellStyle name="输出 3 2 34" xfId="7837" xr:uid="{00000000-0005-0000-0000-0000B5CE0000}"/>
    <cellStyle name="输出 3 2 34 2" xfId="17621" xr:uid="{00000000-0005-0000-0000-0000B6CE0000}"/>
    <cellStyle name="输出 3 2 34 3" xfId="24575" xr:uid="{00000000-0005-0000-0000-0000B7CE0000}"/>
    <cellStyle name="输出 3 2 34 4" xfId="30998" xr:uid="{00000000-0005-0000-0000-0000B8CE0000}"/>
    <cellStyle name="输出 3 2 35" xfId="8583" xr:uid="{00000000-0005-0000-0000-0000B9CE0000}"/>
    <cellStyle name="输出 3 2 35 2" xfId="18367" xr:uid="{00000000-0005-0000-0000-0000BACE0000}"/>
    <cellStyle name="输出 3 2 35 3" xfId="25302" xr:uid="{00000000-0005-0000-0000-0000BBCE0000}"/>
    <cellStyle name="输出 3 2 35 4" xfId="31715" xr:uid="{00000000-0005-0000-0000-0000BCCE0000}"/>
    <cellStyle name="输出 3 2 36" xfId="7825" xr:uid="{00000000-0005-0000-0000-0000BDCE0000}"/>
    <cellStyle name="输出 3 2 36 2" xfId="17610" xr:uid="{00000000-0005-0000-0000-0000BECE0000}"/>
    <cellStyle name="输出 3 2 36 3" xfId="24564" xr:uid="{00000000-0005-0000-0000-0000BFCE0000}"/>
    <cellStyle name="输出 3 2 36 4" xfId="30989" xr:uid="{00000000-0005-0000-0000-0000C0CE0000}"/>
    <cellStyle name="输出 3 2 37" xfId="7982" xr:uid="{00000000-0005-0000-0000-0000C1CE0000}"/>
    <cellStyle name="输出 3 2 37 2" xfId="17766" xr:uid="{00000000-0005-0000-0000-0000C2CE0000}"/>
    <cellStyle name="输出 3 2 37 3" xfId="24715" xr:uid="{00000000-0005-0000-0000-0000C3CE0000}"/>
    <cellStyle name="输出 3 2 37 4" xfId="31136" xr:uid="{00000000-0005-0000-0000-0000C4CE0000}"/>
    <cellStyle name="输出 3 2 38" xfId="7834" xr:uid="{00000000-0005-0000-0000-0000C5CE0000}"/>
    <cellStyle name="输出 3 2 38 2" xfId="17618" xr:uid="{00000000-0005-0000-0000-0000C6CE0000}"/>
    <cellStyle name="输出 3 2 38 3" xfId="24572" xr:uid="{00000000-0005-0000-0000-0000C7CE0000}"/>
    <cellStyle name="输出 3 2 38 4" xfId="30995" xr:uid="{00000000-0005-0000-0000-0000C8CE0000}"/>
    <cellStyle name="输出 3 2 39" xfId="8038" xr:uid="{00000000-0005-0000-0000-0000C9CE0000}"/>
    <cellStyle name="输出 3 2 39 2" xfId="17822" xr:uid="{00000000-0005-0000-0000-0000CACE0000}"/>
    <cellStyle name="输出 3 2 39 3" xfId="24770" xr:uid="{00000000-0005-0000-0000-0000CBCE0000}"/>
    <cellStyle name="输出 3 2 39 4" xfId="31191" xr:uid="{00000000-0005-0000-0000-0000CCCE0000}"/>
    <cellStyle name="输出 3 2 4" xfId="1269" xr:uid="{00000000-0005-0000-0000-0000CDCE0000}"/>
    <cellStyle name="输出 3 2 4 2" xfId="10144" xr:uid="{00000000-0005-0000-0000-0000CECE0000}"/>
    <cellStyle name="输出 3 2 4 2 2" xfId="13231" xr:uid="{00000000-0005-0000-0000-0000CFCE0000}"/>
    <cellStyle name="输出 3 2 4 2 3" xfId="38173" xr:uid="{00000000-0005-0000-0000-0000D0CE0000}"/>
    <cellStyle name="输出 3 2 4 2 4" xfId="45097" xr:uid="{00000000-0005-0000-0000-0000D1CE0000}"/>
    <cellStyle name="输出 3 2 4 2 5" xfId="48073" xr:uid="{00000000-0005-0000-0000-0000D2CE0000}"/>
    <cellStyle name="输出 3 2 4 3" xfId="10896" xr:uid="{00000000-0005-0000-0000-0000D3CE0000}"/>
    <cellStyle name="输出 3 2 4 3 2" xfId="9037" xr:uid="{00000000-0005-0000-0000-0000D4CE0000}"/>
    <cellStyle name="输出 3 2 4 4" xfId="12045" xr:uid="{00000000-0005-0000-0000-0000D5CE0000}"/>
    <cellStyle name="输出 3 2 4 4 2" xfId="19504" xr:uid="{00000000-0005-0000-0000-0000D6CE0000}"/>
    <cellStyle name="输出 3 2 4 4 3" xfId="26129" xr:uid="{00000000-0005-0000-0000-0000D7CE0000}"/>
    <cellStyle name="输出 3 2 4 5" xfId="9937" xr:uid="{00000000-0005-0000-0000-0000D8CE0000}"/>
    <cellStyle name="输出 3 2 4 6" xfId="13095" xr:uid="{00000000-0005-0000-0000-0000D9CE0000}"/>
    <cellStyle name="输出 3 2 4 7" xfId="34507" xr:uid="{00000000-0005-0000-0000-0000DACE0000}"/>
    <cellStyle name="输出 3 2 4 8" xfId="41551" xr:uid="{00000000-0005-0000-0000-0000DBCE0000}"/>
    <cellStyle name="输出 3 2 4 9" xfId="51990" xr:uid="{00000000-0005-0000-0000-0000DCCE0000}"/>
    <cellStyle name="输出 3 2 40" xfId="11744" xr:uid="{00000000-0005-0000-0000-0000DDCE0000}"/>
    <cellStyle name="输出 3 2 40 2" xfId="19203" xr:uid="{00000000-0005-0000-0000-0000DECE0000}"/>
    <cellStyle name="输出 3 2 40 3" xfId="25835" xr:uid="{00000000-0005-0000-0000-0000DFCE0000}"/>
    <cellStyle name="输出 3 2 41" xfId="9560" xr:uid="{00000000-0005-0000-0000-0000E0CE0000}"/>
    <cellStyle name="输出 3 2 42" xfId="12500" xr:uid="{00000000-0005-0000-0000-0000E1CE0000}"/>
    <cellStyle name="输出 3 2 43" xfId="53220" xr:uid="{00000000-0005-0000-0000-0000E2CE0000}"/>
    <cellStyle name="输出 3 2 5" xfId="1578" xr:uid="{00000000-0005-0000-0000-0000E3CE0000}"/>
    <cellStyle name="输出 3 2 5 2" xfId="12233" xr:uid="{00000000-0005-0000-0000-0000E4CE0000}"/>
    <cellStyle name="输出 3 2 5 2 2" xfId="19692" xr:uid="{00000000-0005-0000-0000-0000E5CE0000}"/>
    <cellStyle name="输出 3 2 5 2 3" xfId="26315" xr:uid="{00000000-0005-0000-0000-0000E6CE0000}"/>
    <cellStyle name="输出 3 2 5 2 4" xfId="37633" xr:uid="{00000000-0005-0000-0000-0000E7CE0000}"/>
    <cellStyle name="输出 3 2 5 2 5" xfId="44577" xr:uid="{00000000-0005-0000-0000-0000E8CE0000}"/>
    <cellStyle name="输出 3 2 5 2 6" xfId="52229" xr:uid="{00000000-0005-0000-0000-0000E9CE0000}"/>
    <cellStyle name="输出 3 2 5 3" xfId="11130" xr:uid="{00000000-0005-0000-0000-0000EACE0000}"/>
    <cellStyle name="输出 3 2 5 4" xfId="18780" xr:uid="{00000000-0005-0000-0000-0000EBCE0000}"/>
    <cellStyle name="输出 3 2 5 5" xfId="33892" xr:uid="{00000000-0005-0000-0000-0000ECCE0000}"/>
    <cellStyle name="输出 3 2 5 6" xfId="41026" xr:uid="{00000000-0005-0000-0000-0000EDCE0000}"/>
    <cellStyle name="输出 3 2 5 7" xfId="53061" xr:uid="{00000000-0005-0000-0000-0000EECE0000}"/>
    <cellStyle name="输出 3 2 6" xfId="2005" xr:uid="{00000000-0005-0000-0000-0000EFCE0000}"/>
    <cellStyle name="输出 3 2 6 2" xfId="12353" xr:uid="{00000000-0005-0000-0000-0000F0CE0000}"/>
    <cellStyle name="输出 3 2 6 2 2" xfId="19812" xr:uid="{00000000-0005-0000-0000-0000F1CE0000}"/>
    <cellStyle name="输出 3 2 6 2 3" xfId="26435" xr:uid="{00000000-0005-0000-0000-0000F2CE0000}"/>
    <cellStyle name="输出 3 2 6 2 4" xfId="37594" xr:uid="{00000000-0005-0000-0000-0000F3CE0000}"/>
    <cellStyle name="输出 3 2 6 2 5" xfId="44538" xr:uid="{00000000-0005-0000-0000-0000F4CE0000}"/>
    <cellStyle name="输出 3 2 6 2 6" xfId="51683" xr:uid="{00000000-0005-0000-0000-0000F5CE0000}"/>
    <cellStyle name="输出 3 2 6 3" xfId="11427" xr:uid="{00000000-0005-0000-0000-0000F6CE0000}"/>
    <cellStyle name="输出 3 2 6 4" xfId="18957" xr:uid="{00000000-0005-0000-0000-0000F7CE0000}"/>
    <cellStyle name="输出 3 2 6 5" xfId="33853" xr:uid="{00000000-0005-0000-0000-0000F8CE0000}"/>
    <cellStyle name="输出 3 2 6 6" xfId="40987" xr:uid="{00000000-0005-0000-0000-0000F9CE0000}"/>
    <cellStyle name="输出 3 2 6 7" xfId="52129" xr:uid="{00000000-0005-0000-0000-0000FACE0000}"/>
    <cellStyle name="输出 3 2 7" xfId="2215" xr:uid="{00000000-0005-0000-0000-0000FBCE0000}"/>
    <cellStyle name="输出 3 2 7 2" xfId="12479" xr:uid="{00000000-0005-0000-0000-0000FCCE0000}"/>
    <cellStyle name="输出 3 2 7 2 2" xfId="19934" xr:uid="{00000000-0005-0000-0000-0000FDCE0000}"/>
    <cellStyle name="输出 3 2 7 2 3" xfId="26555" xr:uid="{00000000-0005-0000-0000-0000FECE0000}"/>
    <cellStyle name="输出 3 2 7 2 4" xfId="37677" xr:uid="{00000000-0005-0000-0000-0000FFCE0000}"/>
    <cellStyle name="输出 3 2 7 2 5" xfId="44621" xr:uid="{00000000-0005-0000-0000-000000CF0000}"/>
    <cellStyle name="输出 3 2 7 2 6" xfId="52299" xr:uid="{00000000-0005-0000-0000-000001CF0000}"/>
    <cellStyle name="输出 3 2 7 3" xfId="10564" xr:uid="{00000000-0005-0000-0000-000002CF0000}"/>
    <cellStyle name="输出 3 2 7 4" xfId="13816" xr:uid="{00000000-0005-0000-0000-000003CF0000}"/>
    <cellStyle name="输出 3 2 7 5" xfId="20061" xr:uid="{00000000-0005-0000-0000-000004CF0000}"/>
    <cellStyle name="输出 3 2 7 6" xfId="33936" xr:uid="{00000000-0005-0000-0000-000005CF0000}"/>
    <cellStyle name="输出 3 2 7 7" xfId="41070" xr:uid="{00000000-0005-0000-0000-000006CF0000}"/>
    <cellStyle name="输出 3 2 7 8" xfId="52914" xr:uid="{00000000-0005-0000-0000-000007CF0000}"/>
    <cellStyle name="输出 3 2 8" xfId="2367" xr:uid="{00000000-0005-0000-0000-000008CF0000}"/>
    <cellStyle name="输出 3 2 8 2" xfId="12620" xr:uid="{00000000-0005-0000-0000-000009CF0000}"/>
    <cellStyle name="输出 3 2 8 2 2" xfId="38363" xr:uid="{00000000-0005-0000-0000-00000ACF0000}"/>
    <cellStyle name="输出 3 2 8 2 3" xfId="45281" xr:uid="{00000000-0005-0000-0000-00000BCF0000}"/>
    <cellStyle name="输出 3 2 8 2 4" xfId="48121" xr:uid="{00000000-0005-0000-0000-00000CCF0000}"/>
    <cellStyle name="输出 3 2 8 3" xfId="20057" xr:uid="{00000000-0005-0000-0000-00000DCF0000}"/>
    <cellStyle name="输出 3 2 8 4" xfId="26675" xr:uid="{00000000-0005-0000-0000-00000ECF0000}"/>
    <cellStyle name="输出 3 2 8 5" xfId="34697" xr:uid="{00000000-0005-0000-0000-00000FCF0000}"/>
    <cellStyle name="输出 3 2 8 6" xfId="41735" xr:uid="{00000000-0005-0000-0000-000010CF0000}"/>
    <cellStyle name="输出 3 2 8 7" xfId="52672" xr:uid="{00000000-0005-0000-0000-000011CF0000}"/>
    <cellStyle name="输出 3 2 9" xfId="2537" xr:uid="{00000000-0005-0000-0000-000012CF0000}"/>
    <cellStyle name="输出 3 2 9 2" xfId="12776" xr:uid="{00000000-0005-0000-0000-000013CF0000}"/>
    <cellStyle name="输出 3 2 9 2 2" xfId="37826" xr:uid="{00000000-0005-0000-0000-000014CF0000}"/>
    <cellStyle name="输出 3 2 9 2 3" xfId="44767" xr:uid="{00000000-0005-0000-0000-000015CF0000}"/>
    <cellStyle name="输出 3 2 9 2 4" xfId="49323" xr:uid="{00000000-0005-0000-0000-000016CF0000}"/>
    <cellStyle name="输出 3 2 9 3" xfId="20183" xr:uid="{00000000-0005-0000-0000-000017CF0000}"/>
    <cellStyle name="输出 3 2 9 4" xfId="26796" xr:uid="{00000000-0005-0000-0000-000018CF0000}"/>
    <cellStyle name="输出 3 2 9 5" xfId="34084" xr:uid="{00000000-0005-0000-0000-000019CF0000}"/>
    <cellStyle name="输出 3 2 9 6" xfId="41216" xr:uid="{00000000-0005-0000-0000-00001ACF0000}"/>
    <cellStyle name="输出 3 2 9 7" xfId="51358" xr:uid="{00000000-0005-0000-0000-00001BCF0000}"/>
    <cellStyle name="输出 3 20" xfId="4694" xr:uid="{00000000-0005-0000-0000-00001CCF0000}"/>
    <cellStyle name="输出 3 20 2" xfId="14556" xr:uid="{00000000-0005-0000-0000-00001DCF0000}"/>
    <cellStyle name="输出 3 20 2 2" xfId="39710" xr:uid="{00000000-0005-0000-0000-00001ECF0000}"/>
    <cellStyle name="输出 3 20 2 3" xfId="46628" xr:uid="{00000000-0005-0000-0000-00001FCF0000}"/>
    <cellStyle name="输出 3 20 2 4" xfId="49859" xr:uid="{00000000-0005-0000-0000-000020CF0000}"/>
    <cellStyle name="输出 3 20 3" xfId="21608" xr:uid="{00000000-0005-0000-0000-000021CF0000}"/>
    <cellStyle name="输出 3 20 4" xfId="28078" xr:uid="{00000000-0005-0000-0000-000022CF0000}"/>
    <cellStyle name="输出 3 20 5" xfId="36085" xr:uid="{00000000-0005-0000-0000-000023CF0000}"/>
    <cellStyle name="输出 3 20 6" xfId="43082" xr:uid="{00000000-0005-0000-0000-000024CF0000}"/>
    <cellStyle name="输出 3 20 7" xfId="51576" xr:uid="{00000000-0005-0000-0000-000025CF0000}"/>
    <cellStyle name="输出 3 21" xfId="4672" xr:uid="{00000000-0005-0000-0000-000026CF0000}"/>
    <cellStyle name="输出 3 21 2" xfId="14534" xr:uid="{00000000-0005-0000-0000-000027CF0000}"/>
    <cellStyle name="输出 3 21 2 2" xfId="39565" xr:uid="{00000000-0005-0000-0000-000028CF0000}"/>
    <cellStyle name="输出 3 21 2 3" xfId="46483" xr:uid="{00000000-0005-0000-0000-000029CF0000}"/>
    <cellStyle name="输出 3 21 2 4" xfId="50606" xr:uid="{00000000-0005-0000-0000-00002ACF0000}"/>
    <cellStyle name="输出 3 21 3" xfId="21586" xr:uid="{00000000-0005-0000-0000-00002BCF0000}"/>
    <cellStyle name="输出 3 21 4" xfId="28056" xr:uid="{00000000-0005-0000-0000-00002CCF0000}"/>
    <cellStyle name="输出 3 21 5" xfId="35938" xr:uid="{00000000-0005-0000-0000-00002DCF0000}"/>
    <cellStyle name="输出 3 21 6" xfId="42937" xr:uid="{00000000-0005-0000-0000-00002ECF0000}"/>
    <cellStyle name="输出 3 21 7" xfId="53518" xr:uid="{00000000-0005-0000-0000-00002FCF0000}"/>
    <cellStyle name="输出 3 22" xfId="4260" xr:uid="{00000000-0005-0000-0000-000030CF0000}"/>
    <cellStyle name="输出 3 22 2" xfId="14123" xr:uid="{00000000-0005-0000-0000-000031CF0000}"/>
    <cellStyle name="输出 3 22 2 2" xfId="40426" xr:uid="{00000000-0005-0000-0000-000032CF0000}"/>
    <cellStyle name="输出 3 22 2 3" xfId="47344" xr:uid="{00000000-0005-0000-0000-000033CF0000}"/>
    <cellStyle name="输出 3 22 2 4" xfId="47949" xr:uid="{00000000-0005-0000-0000-000034CF0000}"/>
    <cellStyle name="输出 3 22 3" xfId="21185" xr:uid="{00000000-0005-0000-0000-000035CF0000}"/>
    <cellStyle name="输出 3 22 4" xfId="27659" xr:uid="{00000000-0005-0000-0000-000036CF0000}"/>
    <cellStyle name="输出 3 22 5" xfId="36842" xr:uid="{00000000-0005-0000-0000-000037CF0000}"/>
    <cellStyle name="输出 3 22 6" xfId="43798" xr:uid="{00000000-0005-0000-0000-000038CF0000}"/>
    <cellStyle name="输出 3 22 7" xfId="52202" xr:uid="{00000000-0005-0000-0000-000039CF0000}"/>
    <cellStyle name="输出 3 23" xfId="4532" xr:uid="{00000000-0005-0000-0000-00003ACF0000}"/>
    <cellStyle name="输出 3 23 2" xfId="14394" xr:uid="{00000000-0005-0000-0000-00003BCF0000}"/>
    <cellStyle name="输出 3 23 3" xfId="21450" xr:uid="{00000000-0005-0000-0000-00003CCF0000}"/>
    <cellStyle name="输出 3 23 4" xfId="27922" xr:uid="{00000000-0005-0000-0000-00003DCF0000}"/>
    <cellStyle name="输出 3 23 5" xfId="32312" xr:uid="{00000000-0005-0000-0000-00003ECF0000}"/>
    <cellStyle name="输出 3 23 6" xfId="32061" xr:uid="{00000000-0005-0000-0000-00003FCF0000}"/>
    <cellStyle name="输出 3 23 7" xfId="48221" xr:uid="{00000000-0005-0000-0000-000040CF0000}"/>
    <cellStyle name="输出 3 24" xfId="5799" xr:uid="{00000000-0005-0000-0000-000041CF0000}"/>
    <cellStyle name="输出 3 24 2" xfId="15652" xr:uid="{00000000-0005-0000-0000-000042CF0000}"/>
    <cellStyle name="输出 3 24 3" xfId="22679" xr:uid="{00000000-0005-0000-0000-000043CF0000}"/>
    <cellStyle name="输出 3 24 4" xfId="29140" xr:uid="{00000000-0005-0000-0000-000044CF0000}"/>
    <cellStyle name="输出 3 24 5" xfId="37096" xr:uid="{00000000-0005-0000-0000-000045CF0000}"/>
    <cellStyle name="输出 3 24 6" xfId="44042" xr:uid="{00000000-0005-0000-0000-000046CF0000}"/>
    <cellStyle name="输出 3 24 7" xfId="51026" xr:uid="{00000000-0005-0000-0000-000047CF0000}"/>
    <cellStyle name="输出 3 25" xfId="5966" xr:uid="{00000000-0005-0000-0000-000048CF0000}"/>
    <cellStyle name="输出 3 25 2" xfId="15817" xr:uid="{00000000-0005-0000-0000-000049CF0000}"/>
    <cellStyle name="输出 3 25 3" xfId="22839" xr:uid="{00000000-0005-0000-0000-00004ACF0000}"/>
    <cellStyle name="输出 3 25 4" xfId="29300" xr:uid="{00000000-0005-0000-0000-00004BCF0000}"/>
    <cellStyle name="输出 3 26" xfId="6112" xr:uid="{00000000-0005-0000-0000-00004CCF0000}"/>
    <cellStyle name="输出 3 26 2" xfId="15960" xr:uid="{00000000-0005-0000-0000-00004DCF0000}"/>
    <cellStyle name="输出 3 26 3" xfId="22979" xr:uid="{00000000-0005-0000-0000-00004ECF0000}"/>
    <cellStyle name="输出 3 26 4" xfId="29438" xr:uid="{00000000-0005-0000-0000-00004FCF0000}"/>
    <cellStyle name="输出 3 27" xfId="5716" xr:uid="{00000000-0005-0000-0000-000050CF0000}"/>
    <cellStyle name="输出 3 27 2" xfId="15570" xr:uid="{00000000-0005-0000-0000-000051CF0000}"/>
    <cellStyle name="输出 3 27 3" xfId="22598" xr:uid="{00000000-0005-0000-0000-000052CF0000}"/>
    <cellStyle name="输出 3 27 4" xfId="29059" xr:uid="{00000000-0005-0000-0000-000053CF0000}"/>
    <cellStyle name="输出 3 28" xfId="7216" xr:uid="{00000000-0005-0000-0000-000054CF0000}"/>
    <cellStyle name="输出 3 28 2" xfId="17005" xr:uid="{00000000-0005-0000-0000-000055CF0000}"/>
    <cellStyle name="输出 3 28 3" xfId="23966" xr:uid="{00000000-0005-0000-0000-000056CF0000}"/>
    <cellStyle name="输出 3 28 4" xfId="30399" xr:uid="{00000000-0005-0000-0000-000057CF0000}"/>
    <cellStyle name="输出 3 29" xfId="7296" xr:uid="{00000000-0005-0000-0000-000058CF0000}"/>
    <cellStyle name="输出 3 29 2" xfId="17082" xr:uid="{00000000-0005-0000-0000-000059CF0000}"/>
    <cellStyle name="输出 3 29 3" xfId="24044" xr:uid="{00000000-0005-0000-0000-00005ACF0000}"/>
    <cellStyle name="输出 3 29 4" xfId="30474" xr:uid="{00000000-0005-0000-0000-00005BCF0000}"/>
    <cellStyle name="输出 3 3" xfId="714" xr:uid="{00000000-0005-0000-0000-00005CCF0000}"/>
    <cellStyle name="输出 3 3 10" xfId="4943" xr:uid="{00000000-0005-0000-0000-00005DCF0000}"/>
    <cellStyle name="输出 3 3 10 2" xfId="14800" xr:uid="{00000000-0005-0000-0000-00005ECF0000}"/>
    <cellStyle name="输出 3 3 10 2 2" xfId="38579" xr:uid="{00000000-0005-0000-0000-00005FCF0000}"/>
    <cellStyle name="输出 3 3 10 2 3" xfId="45497" xr:uid="{00000000-0005-0000-0000-000060CF0000}"/>
    <cellStyle name="输出 3 3 10 2 4" xfId="48846" xr:uid="{00000000-0005-0000-0000-000061CF0000}"/>
    <cellStyle name="输出 3 3 10 3" xfId="21848" xr:uid="{00000000-0005-0000-0000-000062CF0000}"/>
    <cellStyle name="输出 3 3 10 4" xfId="28312" xr:uid="{00000000-0005-0000-0000-000063CF0000}"/>
    <cellStyle name="输出 3 3 10 5" xfId="34913" xr:uid="{00000000-0005-0000-0000-000064CF0000}"/>
    <cellStyle name="输出 3 3 10 6" xfId="41951" xr:uid="{00000000-0005-0000-0000-000065CF0000}"/>
    <cellStyle name="输出 3 3 10 7" xfId="52707" xr:uid="{00000000-0005-0000-0000-000066CF0000}"/>
    <cellStyle name="输出 3 3 11" xfId="4531" xr:uid="{00000000-0005-0000-0000-000067CF0000}"/>
    <cellStyle name="输出 3 3 11 2" xfId="14393" xr:uid="{00000000-0005-0000-0000-000068CF0000}"/>
    <cellStyle name="输出 3 3 11 2 2" xfId="39062" xr:uid="{00000000-0005-0000-0000-000069CF0000}"/>
    <cellStyle name="输出 3 3 11 2 3" xfId="45980" xr:uid="{00000000-0005-0000-0000-00006ACF0000}"/>
    <cellStyle name="输出 3 3 11 2 4" xfId="48280" xr:uid="{00000000-0005-0000-0000-00006BCF0000}"/>
    <cellStyle name="输出 3 3 11 3" xfId="21449" xr:uid="{00000000-0005-0000-0000-00006CCF0000}"/>
    <cellStyle name="输出 3 3 11 4" xfId="27921" xr:uid="{00000000-0005-0000-0000-00006DCF0000}"/>
    <cellStyle name="输出 3 3 11 5" xfId="35399" xr:uid="{00000000-0005-0000-0000-00006ECF0000}"/>
    <cellStyle name="输出 3 3 11 6" xfId="42434" xr:uid="{00000000-0005-0000-0000-00006FCF0000}"/>
    <cellStyle name="输出 3 3 11 7" xfId="50869" xr:uid="{00000000-0005-0000-0000-000070CF0000}"/>
    <cellStyle name="输出 3 3 12" xfId="4612" xr:uid="{00000000-0005-0000-0000-000071CF0000}"/>
    <cellStyle name="输出 3 3 12 2" xfId="14474" xr:uid="{00000000-0005-0000-0000-000072CF0000}"/>
    <cellStyle name="输出 3 3 12 2 2" xfId="38904" xr:uid="{00000000-0005-0000-0000-000073CF0000}"/>
    <cellStyle name="输出 3 3 12 2 3" xfId="45822" xr:uid="{00000000-0005-0000-0000-000074CF0000}"/>
    <cellStyle name="输出 3 3 12 2 4" xfId="48044" xr:uid="{00000000-0005-0000-0000-000075CF0000}"/>
    <cellStyle name="输出 3 3 12 3" xfId="21526" xr:uid="{00000000-0005-0000-0000-000076CF0000}"/>
    <cellStyle name="输出 3 3 12 4" xfId="27997" xr:uid="{00000000-0005-0000-0000-000077CF0000}"/>
    <cellStyle name="输出 3 3 12 5" xfId="35240" xr:uid="{00000000-0005-0000-0000-000078CF0000}"/>
    <cellStyle name="输出 3 3 12 6" xfId="42276" xr:uid="{00000000-0005-0000-0000-000079CF0000}"/>
    <cellStyle name="输出 3 3 12 7" xfId="50519" xr:uid="{00000000-0005-0000-0000-00007ACF0000}"/>
    <cellStyle name="输出 3 3 13" xfId="5301" xr:uid="{00000000-0005-0000-0000-00007BCF0000}"/>
    <cellStyle name="输出 3 3 13 2" xfId="15158" xr:uid="{00000000-0005-0000-0000-00007CCF0000}"/>
    <cellStyle name="输出 3 3 13 2 2" xfId="39936" xr:uid="{00000000-0005-0000-0000-00007DCF0000}"/>
    <cellStyle name="输出 3 3 13 2 3" xfId="46854" xr:uid="{00000000-0005-0000-0000-00007ECF0000}"/>
    <cellStyle name="输出 3 3 13 2 4" xfId="48678" xr:uid="{00000000-0005-0000-0000-00007FCF0000}"/>
    <cellStyle name="输出 3 3 13 3" xfId="22200" xr:uid="{00000000-0005-0000-0000-000080CF0000}"/>
    <cellStyle name="输出 3 3 13 4" xfId="28663" xr:uid="{00000000-0005-0000-0000-000081CF0000}"/>
    <cellStyle name="输出 3 3 13 5" xfId="36324" xr:uid="{00000000-0005-0000-0000-000082CF0000}"/>
    <cellStyle name="输出 3 3 13 6" xfId="43308" xr:uid="{00000000-0005-0000-0000-000083CF0000}"/>
    <cellStyle name="输出 3 3 13 7" xfId="51290" xr:uid="{00000000-0005-0000-0000-000084CF0000}"/>
    <cellStyle name="输出 3 3 14" xfId="6681" xr:uid="{00000000-0005-0000-0000-000085CF0000}"/>
    <cellStyle name="输出 3 3 14 2" xfId="16524" xr:uid="{00000000-0005-0000-0000-000086CF0000}"/>
    <cellStyle name="输出 3 3 14 2 2" xfId="40015" xr:uid="{00000000-0005-0000-0000-000087CF0000}"/>
    <cellStyle name="输出 3 3 14 2 3" xfId="46933" xr:uid="{00000000-0005-0000-0000-000088CF0000}"/>
    <cellStyle name="输出 3 3 14 2 4" xfId="48442" xr:uid="{00000000-0005-0000-0000-000089CF0000}"/>
    <cellStyle name="输出 3 3 14 3" xfId="23527" xr:uid="{00000000-0005-0000-0000-00008ACF0000}"/>
    <cellStyle name="输出 3 3 14 4" xfId="29976" xr:uid="{00000000-0005-0000-0000-00008BCF0000}"/>
    <cellStyle name="输出 3 3 14 5" xfId="36406" xr:uid="{00000000-0005-0000-0000-00008CCF0000}"/>
    <cellStyle name="输出 3 3 14 6" xfId="43387" xr:uid="{00000000-0005-0000-0000-00008DCF0000}"/>
    <cellStyle name="输出 3 3 14 7" xfId="51958" xr:uid="{00000000-0005-0000-0000-00008ECF0000}"/>
    <cellStyle name="输出 3 3 15" xfId="6311" xr:uid="{00000000-0005-0000-0000-00008FCF0000}"/>
    <cellStyle name="输出 3 3 15 2" xfId="16156" xr:uid="{00000000-0005-0000-0000-000090CF0000}"/>
    <cellStyle name="输出 3 3 15 2 2" xfId="40116" xr:uid="{00000000-0005-0000-0000-000091CF0000}"/>
    <cellStyle name="输出 3 3 15 2 3" xfId="47034" xr:uid="{00000000-0005-0000-0000-000092CF0000}"/>
    <cellStyle name="输出 3 3 15 2 4" xfId="49638" xr:uid="{00000000-0005-0000-0000-000093CF0000}"/>
    <cellStyle name="输出 3 3 15 3" xfId="23165" xr:uid="{00000000-0005-0000-0000-000094CF0000}"/>
    <cellStyle name="输出 3 3 15 4" xfId="29619" xr:uid="{00000000-0005-0000-0000-000095CF0000}"/>
    <cellStyle name="输出 3 3 15 5" xfId="36531" xr:uid="{00000000-0005-0000-0000-000096CF0000}"/>
    <cellStyle name="输出 3 3 15 6" xfId="43488" xr:uid="{00000000-0005-0000-0000-000097CF0000}"/>
    <cellStyle name="输出 3 3 15 7" xfId="51332" xr:uid="{00000000-0005-0000-0000-000098CF0000}"/>
    <cellStyle name="输出 3 3 16" xfId="5948" xr:uid="{00000000-0005-0000-0000-000099CF0000}"/>
    <cellStyle name="输出 3 3 16 2" xfId="15800" xr:uid="{00000000-0005-0000-0000-00009ACF0000}"/>
    <cellStyle name="输出 3 3 16 2 2" xfId="39467" xr:uid="{00000000-0005-0000-0000-00009BCF0000}"/>
    <cellStyle name="输出 3 3 16 2 3" xfId="46385" xr:uid="{00000000-0005-0000-0000-00009CCF0000}"/>
    <cellStyle name="输出 3 3 16 2 4" xfId="48111" xr:uid="{00000000-0005-0000-0000-00009DCF0000}"/>
    <cellStyle name="输出 3 3 16 3" xfId="22822" xr:uid="{00000000-0005-0000-0000-00009ECF0000}"/>
    <cellStyle name="输出 3 3 16 4" xfId="29283" xr:uid="{00000000-0005-0000-0000-00009FCF0000}"/>
    <cellStyle name="输出 3 3 16 5" xfId="35835" xr:uid="{00000000-0005-0000-0000-0000A0CF0000}"/>
    <cellStyle name="输出 3 3 16 6" xfId="42839" xr:uid="{00000000-0005-0000-0000-0000A1CF0000}"/>
    <cellStyle name="输出 3 3 16 7" xfId="50436" xr:uid="{00000000-0005-0000-0000-0000A2CF0000}"/>
    <cellStyle name="输出 3 3 17" xfId="6302" xr:uid="{00000000-0005-0000-0000-0000A3CF0000}"/>
    <cellStyle name="输出 3 3 17 2" xfId="16147" xr:uid="{00000000-0005-0000-0000-0000A4CF0000}"/>
    <cellStyle name="输出 3 3 17 2 2" xfId="39533" xr:uid="{00000000-0005-0000-0000-0000A5CF0000}"/>
    <cellStyle name="输出 3 3 17 2 3" xfId="46451" xr:uid="{00000000-0005-0000-0000-0000A6CF0000}"/>
    <cellStyle name="输出 3 3 17 2 4" xfId="48486" xr:uid="{00000000-0005-0000-0000-0000A7CF0000}"/>
    <cellStyle name="输出 3 3 17 3" xfId="23156" xr:uid="{00000000-0005-0000-0000-0000A8CF0000}"/>
    <cellStyle name="输出 3 3 17 4" xfId="29610" xr:uid="{00000000-0005-0000-0000-0000A9CF0000}"/>
    <cellStyle name="输出 3 3 17 5" xfId="35904" xr:uid="{00000000-0005-0000-0000-0000AACF0000}"/>
    <cellStyle name="输出 3 3 17 6" xfId="42905" xr:uid="{00000000-0005-0000-0000-0000ABCF0000}"/>
    <cellStyle name="输出 3 3 17 7" xfId="50696" xr:uid="{00000000-0005-0000-0000-0000ACCF0000}"/>
    <cellStyle name="输出 3 3 18" xfId="5489" xr:uid="{00000000-0005-0000-0000-0000ADCF0000}"/>
    <cellStyle name="输出 3 3 18 2" xfId="15346" xr:uid="{00000000-0005-0000-0000-0000AECF0000}"/>
    <cellStyle name="输出 3 3 18 2 2" xfId="39688" xr:uid="{00000000-0005-0000-0000-0000AFCF0000}"/>
    <cellStyle name="输出 3 3 18 2 3" xfId="46606" xr:uid="{00000000-0005-0000-0000-0000B0CF0000}"/>
    <cellStyle name="输出 3 3 18 2 4" xfId="48131" xr:uid="{00000000-0005-0000-0000-0000B1CF0000}"/>
    <cellStyle name="输出 3 3 18 3" xfId="22384" xr:uid="{00000000-0005-0000-0000-0000B2CF0000}"/>
    <cellStyle name="输出 3 3 18 4" xfId="28846" xr:uid="{00000000-0005-0000-0000-0000B3CF0000}"/>
    <cellStyle name="输出 3 3 18 5" xfId="36061" xr:uid="{00000000-0005-0000-0000-0000B4CF0000}"/>
    <cellStyle name="输出 3 3 18 6" xfId="43060" xr:uid="{00000000-0005-0000-0000-0000B5CF0000}"/>
    <cellStyle name="输出 3 3 18 7" xfId="52946" xr:uid="{00000000-0005-0000-0000-0000B6CF0000}"/>
    <cellStyle name="输出 3 3 19" xfId="6560" xr:uid="{00000000-0005-0000-0000-0000B7CF0000}"/>
    <cellStyle name="输出 3 3 19 2" xfId="16403" xr:uid="{00000000-0005-0000-0000-0000B8CF0000}"/>
    <cellStyle name="输出 3 3 19 2 2" xfId="40516" xr:uid="{00000000-0005-0000-0000-0000B9CF0000}"/>
    <cellStyle name="输出 3 3 19 2 3" xfId="47434" xr:uid="{00000000-0005-0000-0000-0000BACF0000}"/>
    <cellStyle name="输出 3 3 19 2 4" xfId="47559" xr:uid="{00000000-0005-0000-0000-0000BBCF0000}"/>
    <cellStyle name="输出 3 3 19 3" xfId="23409" xr:uid="{00000000-0005-0000-0000-0000BCCF0000}"/>
    <cellStyle name="输出 3 3 19 4" xfId="29859" xr:uid="{00000000-0005-0000-0000-0000BDCF0000}"/>
    <cellStyle name="输出 3 3 19 5" xfId="36932" xr:uid="{00000000-0005-0000-0000-0000BECF0000}"/>
    <cellStyle name="输出 3 3 19 6" xfId="43888" xr:uid="{00000000-0005-0000-0000-0000BFCF0000}"/>
    <cellStyle name="输出 3 3 19 7" xfId="53355" xr:uid="{00000000-0005-0000-0000-0000C0CF0000}"/>
    <cellStyle name="输出 3 3 2" xfId="2718" xr:uid="{00000000-0005-0000-0000-0000C1CF0000}"/>
    <cellStyle name="输出 3 3 2 2" xfId="12947" xr:uid="{00000000-0005-0000-0000-0000C2CF0000}"/>
    <cellStyle name="输出 3 3 2 2 2" xfId="20347" xr:uid="{00000000-0005-0000-0000-0000C3CF0000}"/>
    <cellStyle name="输出 3 3 2 2 3" xfId="26954" xr:uid="{00000000-0005-0000-0000-0000C4CF0000}"/>
    <cellStyle name="输出 3 3 2 2 4" xfId="38064" xr:uid="{00000000-0005-0000-0000-0000C5CF0000}"/>
    <cellStyle name="输出 3 3 2 2 5" xfId="44991" xr:uid="{00000000-0005-0000-0000-0000C6CF0000}"/>
    <cellStyle name="输出 3 3 2 2 6" xfId="49636" xr:uid="{00000000-0005-0000-0000-0000C7CF0000}"/>
    <cellStyle name="输出 3 3 2 3" xfId="10533" xr:uid="{00000000-0005-0000-0000-0000C8CF0000}"/>
    <cellStyle name="输出 3 3 2 4" xfId="16689" xr:uid="{00000000-0005-0000-0000-0000C9CF0000}"/>
    <cellStyle name="输出 3 3 2 5" xfId="11148" xr:uid="{00000000-0005-0000-0000-0000CACF0000}"/>
    <cellStyle name="输出 3 3 2 6" xfId="34399" xr:uid="{00000000-0005-0000-0000-0000CBCF0000}"/>
    <cellStyle name="输出 3 3 2 7" xfId="41445" xr:uid="{00000000-0005-0000-0000-0000CCCF0000}"/>
    <cellStyle name="输出 3 3 2 8" xfId="54087" xr:uid="{00000000-0005-0000-0000-0000CDCF0000}"/>
    <cellStyle name="输出 3 3 20" xfId="6656" xr:uid="{00000000-0005-0000-0000-0000CECF0000}"/>
    <cellStyle name="输出 3 3 20 2" xfId="16499" xr:uid="{00000000-0005-0000-0000-0000CFCF0000}"/>
    <cellStyle name="输出 3 3 20 3" xfId="23503" xr:uid="{00000000-0005-0000-0000-0000D0CF0000}"/>
    <cellStyle name="输出 3 3 20 4" xfId="29952" xr:uid="{00000000-0005-0000-0000-0000D1CF0000}"/>
    <cellStyle name="输出 3 3 20 5" xfId="34284" xr:uid="{00000000-0005-0000-0000-0000D2CF0000}"/>
    <cellStyle name="输出 3 3 20 6" xfId="41386" xr:uid="{00000000-0005-0000-0000-0000D3CF0000}"/>
    <cellStyle name="输出 3 3 20 7" xfId="54019" xr:uid="{00000000-0005-0000-0000-0000D4CF0000}"/>
    <cellStyle name="输出 3 3 21" xfId="6169" xr:uid="{00000000-0005-0000-0000-0000D5CF0000}"/>
    <cellStyle name="输出 3 3 21 2" xfId="16017" xr:uid="{00000000-0005-0000-0000-0000D6CF0000}"/>
    <cellStyle name="输出 3 3 21 3" xfId="23032" xr:uid="{00000000-0005-0000-0000-0000D7CF0000}"/>
    <cellStyle name="输出 3 3 21 4" xfId="29490" xr:uid="{00000000-0005-0000-0000-0000D8CF0000}"/>
    <cellStyle name="输出 3 3 21 5" xfId="37186" xr:uid="{00000000-0005-0000-0000-0000D9CF0000}"/>
    <cellStyle name="输出 3 3 21 6" xfId="44132" xr:uid="{00000000-0005-0000-0000-0000DACF0000}"/>
    <cellStyle name="输出 3 3 21 7" xfId="53751" xr:uid="{00000000-0005-0000-0000-0000DBCF0000}"/>
    <cellStyle name="输出 3 3 22" xfId="7500" xr:uid="{00000000-0005-0000-0000-0000DCCF0000}"/>
    <cellStyle name="输出 3 3 22 2" xfId="17285" xr:uid="{00000000-0005-0000-0000-0000DDCF0000}"/>
    <cellStyle name="输出 3 3 22 3" xfId="24247" xr:uid="{00000000-0005-0000-0000-0000DECF0000}"/>
    <cellStyle name="输出 3 3 22 4" xfId="30675" xr:uid="{00000000-0005-0000-0000-0000DFCF0000}"/>
    <cellStyle name="输出 3 3 23" xfId="5848" xr:uid="{00000000-0005-0000-0000-0000E0CF0000}"/>
    <cellStyle name="输出 3 3 23 2" xfId="15701" xr:uid="{00000000-0005-0000-0000-0000E1CF0000}"/>
    <cellStyle name="输出 3 3 23 3" xfId="22727" xr:uid="{00000000-0005-0000-0000-0000E2CF0000}"/>
    <cellStyle name="输出 3 3 23 4" xfId="29188" xr:uid="{00000000-0005-0000-0000-0000E3CF0000}"/>
    <cellStyle name="输出 3 3 24" xfId="6946" xr:uid="{00000000-0005-0000-0000-0000E4CF0000}"/>
    <cellStyle name="输出 3 3 24 2" xfId="16736" xr:uid="{00000000-0005-0000-0000-0000E5CF0000}"/>
    <cellStyle name="输出 3 3 24 3" xfId="23704" xr:uid="{00000000-0005-0000-0000-0000E6CF0000}"/>
    <cellStyle name="输出 3 3 24 4" xfId="30140" xr:uid="{00000000-0005-0000-0000-0000E7CF0000}"/>
    <cellStyle name="输出 3 3 25" xfId="8510" xr:uid="{00000000-0005-0000-0000-0000E8CF0000}"/>
    <cellStyle name="输出 3 3 25 2" xfId="18294" xr:uid="{00000000-0005-0000-0000-0000E9CF0000}"/>
    <cellStyle name="输出 3 3 25 3" xfId="25230" xr:uid="{00000000-0005-0000-0000-0000EACF0000}"/>
    <cellStyle name="输出 3 3 25 4" xfId="31643" xr:uid="{00000000-0005-0000-0000-0000EBCF0000}"/>
    <cellStyle name="输出 3 3 26" xfId="7713" xr:uid="{00000000-0005-0000-0000-0000ECCF0000}"/>
    <cellStyle name="输出 3 3 26 2" xfId="17498" xr:uid="{00000000-0005-0000-0000-0000EDCF0000}"/>
    <cellStyle name="输出 3 3 26 3" xfId="24455" xr:uid="{00000000-0005-0000-0000-0000EECF0000}"/>
    <cellStyle name="输出 3 3 26 4" xfId="30881" xr:uid="{00000000-0005-0000-0000-0000EFCF0000}"/>
    <cellStyle name="输出 3 3 27" xfId="8226" xr:uid="{00000000-0005-0000-0000-0000F0CF0000}"/>
    <cellStyle name="输出 3 3 27 2" xfId="18010" xr:uid="{00000000-0005-0000-0000-0000F1CF0000}"/>
    <cellStyle name="输出 3 3 27 3" xfId="24953" xr:uid="{00000000-0005-0000-0000-0000F2CF0000}"/>
    <cellStyle name="输出 3 3 27 4" xfId="31372" xr:uid="{00000000-0005-0000-0000-0000F3CF0000}"/>
    <cellStyle name="输出 3 3 28" xfId="8588" xr:uid="{00000000-0005-0000-0000-0000F4CF0000}"/>
    <cellStyle name="输出 3 3 28 2" xfId="18372" xr:uid="{00000000-0005-0000-0000-0000F5CF0000}"/>
    <cellStyle name="输出 3 3 28 3" xfId="25307" xr:uid="{00000000-0005-0000-0000-0000F6CF0000}"/>
    <cellStyle name="输出 3 3 28 4" xfId="31720" xr:uid="{00000000-0005-0000-0000-0000F7CF0000}"/>
    <cellStyle name="输出 3 3 29" xfId="8600" xr:uid="{00000000-0005-0000-0000-0000F8CF0000}"/>
    <cellStyle name="输出 3 3 29 2" xfId="18384" xr:uid="{00000000-0005-0000-0000-0000F9CF0000}"/>
    <cellStyle name="输出 3 3 29 3" xfId="25319" xr:uid="{00000000-0005-0000-0000-0000FACF0000}"/>
    <cellStyle name="输出 3 3 29 4" xfId="31732" xr:uid="{00000000-0005-0000-0000-0000FBCF0000}"/>
    <cellStyle name="输出 3 3 3" xfId="3856" xr:uid="{00000000-0005-0000-0000-0000FCCF0000}"/>
    <cellStyle name="输出 3 3 3 2" xfId="13758" xr:uid="{00000000-0005-0000-0000-0000FDCF0000}"/>
    <cellStyle name="输出 3 3 3 2 2" xfId="37481" xr:uid="{00000000-0005-0000-0000-0000FECF0000}"/>
    <cellStyle name="输出 3 3 3 2 3" xfId="44426" xr:uid="{00000000-0005-0000-0000-0000FFCF0000}"/>
    <cellStyle name="输出 3 3 3 2 4" xfId="53865" xr:uid="{00000000-0005-0000-0000-000000D00000}"/>
    <cellStyle name="输出 3 3 3 3" xfId="20885" xr:uid="{00000000-0005-0000-0000-000001D00000}"/>
    <cellStyle name="输出 3 3 3 4" xfId="27381" xr:uid="{00000000-0005-0000-0000-000002D00000}"/>
    <cellStyle name="输出 3 3 3 5" xfId="33740" xr:uid="{00000000-0005-0000-0000-000003D00000}"/>
    <cellStyle name="输出 3 3 3 6" xfId="40875" xr:uid="{00000000-0005-0000-0000-000004D00000}"/>
    <cellStyle name="输出 3 3 3 7" xfId="52392" xr:uid="{00000000-0005-0000-0000-000005D00000}"/>
    <cellStyle name="输出 3 3 30" xfId="8404" xr:uid="{00000000-0005-0000-0000-000006D00000}"/>
    <cellStyle name="输出 3 3 30 2" xfId="18188" xr:uid="{00000000-0005-0000-0000-000007D00000}"/>
    <cellStyle name="输出 3 3 30 3" xfId="25125" xr:uid="{00000000-0005-0000-0000-000008D00000}"/>
    <cellStyle name="输出 3 3 30 4" xfId="31539" xr:uid="{00000000-0005-0000-0000-000009D00000}"/>
    <cellStyle name="输出 3 3 31" xfId="8810" xr:uid="{00000000-0005-0000-0000-00000AD00000}"/>
    <cellStyle name="输出 3 3 31 2" xfId="18593" xr:uid="{00000000-0005-0000-0000-00000BD00000}"/>
    <cellStyle name="输出 3 3 31 3" xfId="25524" xr:uid="{00000000-0005-0000-0000-00000CD00000}"/>
    <cellStyle name="输出 3 3 31 4" xfId="31935" xr:uid="{00000000-0005-0000-0000-00000DD00000}"/>
    <cellStyle name="输出 3 3 32" xfId="11733" xr:uid="{00000000-0005-0000-0000-00000ED00000}"/>
    <cellStyle name="输出 3 3 32 2" xfId="19192" xr:uid="{00000000-0005-0000-0000-00000FD00000}"/>
    <cellStyle name="输出 3 3 32 3" xfId="25824" xr:uid="{00000000-0005-0000-0000-000010D00000}"/>
    <cellStyle name="输出 3 3 33" xfId="9466" xr:uid="{00000000-0005-0000-0000-000011D00000}"/>
    <cellStyle name="输出 3 3 34" xfId="11186" xr:uid="{00000000-0005-0000-0000-000012D00000}"/>
    <cellStyle name="输出 3 3 35" xfId="49480" xr:uid="{00000000-0005-0000-0000-000013D00000}"/>
    <cellStyle name="输出 3 3 4" xfId="4066" xr:uid="{00000000-0005-0000-0000-000014D00000}"/>
    <cellStyle name="输出 3 3 4 2" xfId="13953" xr:uid="{00000000-0005-0000-0000-000015D00000}"/>
    <cellStyle name="输出 3 3 4 2 2" xfId="38204" xr:uid="{00000000-0005-0000-0000-000016D00000}"/>
    <cellStyle name="输出 3 3 4 2 3" xfId="45125" xr:uid="{00000000-0005-0000-0000-000017D00000}"/>
    <cellStyle name="输出 3 3 4 2 4" xfId="49996" xr:uid="{00000000-0005-0000-0000-000018D00000}"/>
    <cellStyle name="输出 3 3 4 3" xfId="21049" xr:uid="{00000000-0005-0000-0000-000019D00000}"/>
    <cellStyle name="输出 3 3 4 4" xfId="27541" xr:uid="{00000000-0005-0000-0000-00001AD00000}"/>
    <cellStyle name="输出 3 3 4 5" xfId="34538" xr:uid="{00000000-0005-0000-0000-00001BD00000}"/>
    <cellStyle name="输出 3 3 4 6" xfId="41579" xr:uid="{00000000-0005-0000-0000-00001CD00000}"/>
    <cellStyle name="输出 3 3 4 7" xfId="52993" xr:uid="{00000000-0005-0000-0000-00001DD00000}"/>
    <cellStyle name="输出 3 3 5" xfId="4173" xr:uid="{00000000-0005-0000-0000-00001ED00000}"/>
    <cellStyle name="输出 3 3 5 2" xfId="14036" xr:uid="{00000000-0005-0000-0000-00001FD00000}"/>
    <cellStyle name="输出 3 3 5 2 2" xfId="37326" xr:uid="{00000000-0005-0000-0000-000020D00000}"/>
    <cellStyle name="输出 3 3 5 2 3" xfId="44272" xr:uid="{00000000-0005-0000-0000-000021D00000}"/>
    <cellStyle name="输出 3 3 5 2 4" xfId="51064" xr:uid="{00000000-0005-0000-0000-000022D00000}"/>
    <cellStyle name="输出 3 3 5 3" xfId="21103" xr:uid="{00000000-0005-0000-0000-000023D00000}"/>
    <cellStyle name="输出 3 3 5 4" xfId="27580" xr:uid="{00000000-0005-0000-0000-000024D00000}"/>
    <cellStyle name="输出 3 3 5 5" xfId="33578" xr:uid="{00000000-0005-0000-0000-000025D00000}"/>
    <cellStyle name="输出 3 3 5 6" xfId="40714" xr:uid="{00000000-0005-0000-0000-000026D00000}"/>
    <cellStyle name="输出 3 3 5 7" xfId="53117" xr:uid="{00000000-0005-0000-0000-000027D00000}"/>
    <cellStyle name="输出 3 3 6" xfId="5046" xr:uid="{00000000-0005-0000-0000-000028D00000}"/>
    <cellStyle name="输出 3 3 6 2" xfId="14903" xr:uid="{00000000-0005-0000-0000-000029D00000}"/>
    <cellStyle name="输出 3 3 6 2 2" xfId="37664" xr:uid="{00000000-0005-0000-0000-00002AD00000}"/>
    <cellStyle name="输出 3 3 6 2 3" xfId="44608" xr:uid="{00000000-0005-0000-0000-00002BD00000}"/>
    <cellStyle name="输出 3 3 6 2 4" xfId="50368" xr:uid="{00000000-0005-0000-0000-00002CD00000}"/>
    <cellStyle name="输出 3 3 6 3" xfId="21948" xr:uid="{00000000-0005-0000-0000-00002DD00000}"/>
    <cellStyle name="输出 3 3 6 4" xfId="28411" xr:uid="{00000000-0005-0000-0000-00002ED00000}"/>
    <cellStyle name="输出 3 3 6 5" xfId="33923" xr:uid="{00000000-0005-0000-0000-00002FD00000}"/>
    <cellStyle name="输出 3 3 6 6" xfId="41057" xr:uid="{00000000-0005-0000-0000-000030D00000}"/>
    <cellStyle name="输出 3 3 6 7" xfId="53390" xr:uid="{00000000-0005-0000-0000-000031D00000}"/>
    <cellStyle name="输出 3 3 7" xfId="5176" xr:uid="{00000000-0005-0000-0000-000032D00000}"/>
    <cellStyle name="输出 3 3 7 2" xfId="15033" xr:uid="{00000000-0005-0000-0000-000033D00000}"/>
    <cellStyle name="输出 3 3 7 2 2" xfId="38109" xr:uid="{00000000-0005-0000-0000-000034D00000}"/>
    <cellStyle name="输出 3 3 7 2 3" xfId="45034" xr:uid="{00000000-0005-0000-0000-000035D00000}"/>
    <cellStyle name="输出 3 3 7 2 4" xfId="49551" xr:uid="{00000000-0005-0000-0000-000036D00000}"/>
    <cellStyle name="输出 3 3 7 3" xfId="22075" xr:uid="{00000000-0005-0000-0000-000037D00000}"/>
    <cellStyle name="输出 3 3 7 4" xfId="28538" xr:uid="{00000000-0005-0000-0000-000038D00000}"/>
    <cellStyle name="输出 3 3 7 5" xfId="34444" xr:uid="{00000000-0005-0000-0000-000039D00000}"/>
    <cellStyle name="输出 3 3 7 6" xfId="41488" xr:uid="{00000000-0005-0000-0000-00003AD00000}"/>
    <cellStyle name="输出 3 3 7 7" xfId="54413" xr:uid="{00000000-0005-0000-0000-00003BD00000}"/>
    <cellStyle name="输出 3 3 8" xfId="5256" xr:uid="{00000000-0005-0000-0000-00003CD00000}"/>
    <cellStyle name="输出 3 3 8 2" xfId="15113" xr:uid="{00000000-0005-0000-0000-00003DD00000}"/>
    <cellStyle name="输出 3 3 8 2 2" xfId="38412" xr:uid="{00000000-0005-0000-0000-00003ED00000}"/>
    <cellStyle name="输出 3 3 8 2 3" xfId="45330" xr:uid="{00000000-0005-0000-0000-00003FD00000}"/>
    <cellStyle name="输出 3 3 8 2 4" xfId="50411" xr:uid="{00000000-0005-0000-0000-000040D00000}"/>
    <cellStyle name="输出 3 3 8 3" xfId="22155" xr:uid="{00000000-0005-0000-0000-000041D00000}"/>
    <cellStyle name="输出 3 3 8 4" xfId="28618" xr:uid="{00000000-0005-0000-0000-000042D00000}"/>
    <cellStyle name="输出 3 3 8 5" xfId="34746" xr:uid="{00000000-0005-0000-0000-000043D00000}"/>
    <cellStyle name="输出 3 3 8 6" xfId="41784" xr:uid="{00000000-0005-0000-0000-000044D00000}"/>
    <cellStyle name="输出 3 3 8 7" xfId="52917" xr:uid="{00000000-0005-0000-0000-000045D00000}"/>
    <cellStyle name="输出 3 3 9" xfId="5280" xr:uid="{00000000-0005-0000-0000-000046D00000}"/>
    <cellStyle name="输出 3 3 9 2" xfId="15137" xr:uid="{00000000-0005-0000-0000-000047D00000}"/>
    <cellStyle name="输出 3 3 9 2 2" xfId="38488" xr:uid="{00000000-0005-0000-0000-000048D00000}"/>
    <cellStyle name="输出 3 3 9 2 3" xfId="45406" xr:uid="{00000000-0005-0000-0000-000049D00000}"/>
    <cellStyle name="输出 3 3 9 2 4" xfId="48312" xr:uid="{00000000-0005-0000-0000-00004AD00000}"/>
    <cellStyle name="输出 3 3 9 3" xfId="22179" xr:uid="{00000000-0005-0000-0000-00004BD00000}"/>
    <cellStyle name="输出 3 3 9 4" xfId="28642" xr:uid="{00000000-0005-0000-0000-00004CD00000}"/>
    <cellStyle name="输出 3 3 9 5" xfId="34822" xr:uid="{00000000-0005-0000-0000-00004DD00000}"/>
    <cellStyle name="输出 3 3 9 6" xfId="41860" xr:uid="{00000000-0005-0000-0000-00004ED00000}"/>
    <cellStyle name="输出 3 3 9 7" xfId="54349" xr:uid="{00000000-0005-0000-0000-00004FD00000}"/>
    <cellStyle name="输出 3 30" xfId="5500" xr:uid="{00000000-0005-0000-0000-000050D00000}"/>
    <cellStyle name="输出 3 30 2" xfId="15356" xr:uid="{00000000-0005-0000-0000-000051D00000}"/>
    <cellStyle name="输出 3 30 3" xfId="22392" xr:uid="{00000000-0005-0000-0000-000052D00000}"/>
    <cellStyle name="输出 3 30 4" xfId="28854" xr:uid="{00000000-0005-0000-0000-000053D00000}"/>
    <cellStyle name="输出 3 31" xfId="7401" xr:uid="{00000000-0005-0000-0000-000054D00000}"/>
    <cellStyle name="输出 3 31 2" xfId="17187" xr:uid="{00000000-0005-0000-0000-000055D00000}"/>
    <cellStyle name="输出 3 31 3" xfId="24149" xr:uid="{00000000-0005-0000-0000-000056D00000}"/>
    <cellStyle name="输出 3 31 4" xfId="30577" xr:uid="{00000000-0005-0000-0000-000057D00000}"/>
    <cellStyle name="输出 3 32" xfId="7172" xr:uid="{00000000-0005-0000-0000-000058D00000}"/>
    <cellStyle name="输出 3 32 2" xfId="16962" xr:uid="{00000000-0005-0000-0000-000059D00000}"/>
    <cellStyle name="输出 3 32 3" xfId="23925" xr:uid="{00000000-0005-0000-0000-00005AD00000}"/>
    <cellStyle name="输出 3 32 4" xfId="30359" xr:uid="{00000000-0005-0000-0000-00005BD00000}"/>
    <cellStyle name="输出 3 33" xfId="7082" xr:uid="{00000000-0005-0000-0000-00005CD00000}"/>
    <cellStyle name="输出 3 33 2" xfId="16872" xr:uid="{00000000-0005-0000-0000-00005DD00000}"/>
    <cellStyle name="输出 3 33 3" xfId="23837" xr:uid="{00000000-0005-0000-0000-00005ED00000}"/>
    <cellStyle name="输出 3 33 4" xfId="30273" xr:uid="{00000000-0005-0000-0000-00005FD00000}"/>
    <cellStyle name="输出 3 34" xfId="6116" xr:uid="{00000000-0005-0000-0000-000060D00000}"/>
    <cellStyle name="输出 3 34 2" xfId="15964" xr:uid="{00000000-0005-0000-0000-000061D00000}"/>
    <cellStyle name="输出 3 34 3" xfId="22982" xr:uid="{00000000-0005-0000-0000-000062D00000}"/>
    <cellStyle name="输出 3 34 4" xfId="29441" xr:uid="{00000000-0005-0000-0000-000063D00000}"/>
    <cellStyle name="输出 3 35" xfId="7886" xr:uid="{00000000-0005-0000-0000-000064D00000}"/>
    <cellStyle name="输出 3 35 2" xfId="17670" xr:uid="{00000000-0005-0000-0000-000065D00000}"/>
    <cellStyle name="输出 3 35 3" xfId="24622" xr:uid="{00000000-0005-0000-0000-000066D00000}"/>
    <cellStyle name="输出 3 35 4" xfId="31045" xr:uid="{00000000-0005-0000-0000-000067D00000}"/>
    <cellStyle name="输出 3 36" xfId="7860" xr:uid="{00000000-0005-0000-0000-000068D00000}"/>
    <cellStyle name="输出 3 36 2" xfId="17644" xr:uid="{00000000-0005-0000-0000-000069D00000}"/>
    <cellStyle name="输出 3 36 3" xfId="24598" xr:uid="{00000000-0005-0000-0000-00006AD00000}"/>
    <cellStyle name="输出 3 36 4" xfId="31021" xr:uid="{00000000-0005-0000-0000-00006BD00000}"/>
    <cellStyle name="输出 3 37" xfId="8201" xr:uid="{00000000-0005-0000-0000-00006CD00000}"/>
    <cellStyle name="输出 3 37 2" xfId="17985" xr:uid="{00000000-0005-0000-0000-00006DD00000}"/>
    <cellStyle name="输出 3 37 3" xfId="24929" xr:uid="{00000000-0005-0000-0000-00006ED00000}"/>
    <cellStyle name="输出 3 37 4" xfId="31348" xr:uid="{00000000-0005-0000-0000-00006FD00000}"/>
    <cellStyle name="输出 3 38" xfId="8283" xr:uid="{00000000-0005-0000-0000-000070D00000}"/>
    <cellStyle name="输出 3 38 2" xfId="18067" xr:uid="{00000000-0005-0000-0000-000071D00000}"/>
    <cellStyle name="输出 3 38 3" xfId="25010" xr:uid="{00000000-0005-0000-0000-000072D00000}"/>
    <cellStyle name="输出 3 38 4" xfId="31426" xr:uid="{00000000-0005-0000-0000-000073D00000}"/>
    <cellStyle name="输出 3 39" xfId="8122" xr:uid="{00000000-0005-0000-0000-000074D00000}"/>
    <cellStyle name="输出 3 39 2" xfId="17906" xr:uid="{00000000-0005-0000-0000-000075D00000}"/>
    <cellStyle name="输出 3 39 3" xfId="24852" xr:uid="{00000000-0005-0000-0000-000076D00000}"/>
    <cellStyle name="输出 3 39 4" xfId="31272" xr:uid="{00000000-0005-0000-0000-000077D00000}"/>
    <cellStyle name="输出 3 4" xfId="974" xr:uid="{00000000-0005-0000-0000-000078D00000}"/>
    <cellStyle name="输出 3 4 10" xfId="5468" xr:uid="{00000000-0005-0000-0000-000079D00000}"/>
    <cellStyle name="输出 3 4 10 2" xfId="15325" xr:uid="{00000000-0005-0000-0000-00007AD00000}"/>
    <cellStyle name="输出 3 4 10 2 2" xfId="38600" xr:uid="{00000000-0005-0000-0000-00007BD00000}"/>
    <cellStyle name="输出 3 4 10 2 3" xfId="45518" xr:uid="{00000000-0005-0000-0000-00007CD00000}"/>
    <cellStyle name="输出 3 4 10 2 4" xfId="48619" xr:uid="{00000000-0005-0000-0000-00007DD00000}"/>
    <cellStyle name="输出 3 4 10 3" xfId="22365" xr:uid="{00000000-0005-0000-0000-00007ED00000}"/>
    <cellStyle name="输出 3 4 10 4" xfId="28827" xr:uid="{00000000-0005-0000-0000-00007FD00000}"/>
    <cellStyle name="输出 3 4 10 5" xfId="34934" xr:uid="{00000000-0005-0000-0000-000080D00000}"/>
    <cellStyle name="输出 3 4 10 6" xfId="41972" xr:uid="{00000000-0005-0000-0000-000081D00000}"/>
    <cellStyle name="输出 3 4 10 7" xfId="51647" xr:uid="{00000000-0005-0000-0000-000082D00000}"/>
    <cellStyle name="输出 3 4 11" xfId="6724" xr:uid="{00000000-0005-0000-0000-000083D00000}"/>
    <cellStyle name="输出 3 4 11 2" xfId="16567" xr:uid="{00000000-0005-0000-0000-000084D00000}"/>
    <cellStyle name="输出 3 4 11 2 2" xfId="39094" xr:uid="{00000000-0005-0000-0000-000085D00000}"/>
    <cellStyle name="输出 3 4 11 2 3" xfId="46012" xr:uid="{00000000-0005-0000-0000-000086D00000}"/>
    <cellStyle name="输出 3 4 11 2 4" xfId="48212" xr:uid="{00000000-0005-0000-0000-000087D00000}"/>
    <cellStyle name="输出 3 4 11 3" xfId="23570" xr:uid="{00000000-0005-0000-0000-000088D00000}"/>
    <cellStyle name="输出 3 4 11 4" xfId="30018" xr:uid="{00000000-0005-0000-0000-000089D00000}"/>
    <cellStyle name="输出 3 4 11 5" xfId="35431" xr:uid="{00000000-0005-0000-0000-00008AD00000}"/>
    <cellStyle name="输出 3 4 11 6" xfId="42466" xr:uid="{00000000-0005-0000-0000-00008BD00000}"/>
    <cellStyle name="输出 3 4 11 7" xfId="54309" xr:uid="{00000000-0005-0000-0000-00008CD00000}"/>
    <cellStyle name="输出 3 4 12" xfId="6984" xr:uid="{00000000-0005-0000-0000-00008DD00000}"/>
    <cellStyle name="输出 3 4 12 2" xfId="16774" xr:uid="{00000000-0005-0000-0000-00008ED00000}"/>
    <cellStyle name="输出 3 4 12 2 2" xfId="39103" xr:uid="{00000000-0005-0000-0000-00008FD00000}"/>
    <cellStyle name="输出 3 4 12 2 3" xfId="46021" xr:uid="{00000000-0005-0000-0000-000090D00000}"/>
    <cellStyle name="输出 3 4 12 2 4" xfId="47892" xr:uid="{00000000-0005-0000-0000-000091D00000}"/>
    <cellStyle name="输出 3 4 12 3" xfId="23742" xr:uid="{00000000-0005-0000-0000-000092D00000}"/>
    <cellStyle name="输出 3 4 12 4" xfId="30178" xr:uid="{00000000-0005-0000-0000-000093D00000}"/>
    <cellStyle name="输出 3 4 12 5" xfId="35440" xr:uid="{00000000-0005-0000-0000-000094D00000}"/>
    <cellStyle name="输出 3 4 12 6" xfId="42475" xr:uid="{00000000-0005-0000-0000-000095D00000}"/>
    <cellStyle name="输出 3 4 12 7" xfId="51157" xr:uid="{00000000-0005-0000-0000-000096D00000}"/>
    <cellStyle name="输出 3 4 13" xfId="6011" xr:uid="{00000000-0005-0000-0000-000097D00000}"/>
    <cellStyle name="输出 3 4 13 2" xfId="15861" xr:uid="{00000000-0005-0000-0000-000098D00000}"/>
    <cellStyle name="输出 3 4 13 2 2" xfId="39974" xr:uid="{00000000-0005-0000-0000-000099D00000}"/>
    <cellStyle name="输出 3 4 13 2 3" xfId="46892" xr:uid="{00000000-0005-0000-0000-00009AD00000}"/>
    <cellStyle name="输出 3 4 13 2 4" xfId="49377" xr:uid="{00000000-0005-0000-0000-00009BD00000}"/>
    <cellStyle name="输出 3 4 13 3" xfId="22883" xr:uid="{00000000-0005-0000-0000-00009CD00000}"/>
    <cellStyle name="输出 3 4 13 4" xfId="29344" xr:uid="{00000000-0005-0000-0000-00009DD00000}"/>
    <cellStyle name="输出 3 4 13 5" xfId="36363" xr:uid="{00000000-0005-0000-0000-00009ED00000}"/>
    <cellStyle name="输出 3 4 13 6" xfId="43346" xr:uid="{00000000-0005-0000-0000-00009FD00000}"/>
    <cellStyle name="输出 3 4 13 7" xfId="52058" xr:uid="{00000000-0005-0000-0000-0000A0D00000}"/>
    <cellStyle name="输出 3 4 14" xfId="6992" xr:uid="{00000000-0005-0000-0000-0000A1D00000}"/>
    <cellStyle name="输出 3 4 14 2" xfId="16782" xr:uid="{00000000-0005-0000-0000-0000A2D00000}"/>
    <cellStyle name="输出 3 4 14 2 2" xfId="40090" xr:uid="{00000000-0005-0000-0000-0000A3D00000}"/>
    <cellStyle name="输出 3 4 14 2 3" xfId="47008" xr:uid="{00000000-0005-0000-0000-0000A4D00000}"/>
    <cellStyle name="输出 3 4 14 2 4" xfId="50206" xr:uid="{00000000-0005-0000-0000-0000A5D00000}"/>
    <cellStyle name="输出 3 4 14 3" xfId="23750" xr:uid="{00000000-0005-0000-0000-0000A6D00000}"/>
    <cellStyle name="输出 3 4 14 4" xfId="30186" xr:uid="{00000000-0005-0000-0000-0000A7D00000}"/>
    <cellStyle name="输出 3 4 14 5" xfId="36505" xr:uid="{00000000-0005-0000-0000-0000A8D00000}"/>
    <cellStyle name="输出 3 4 14 6" xfId="43462" xr:uid="{00000000-0005-0000-0000-0000A9D00000}"/>
    <cellStyle name="输出 3 4 14 7" xfId="52955" xr:uid="{00000000-0005-0000-0000-0000AAD00000}"/>
    <cellStyle name="输出 3 4 15" xfId="5923" xr:uid="{00000000-0005-0000-0000-0000ABD00000}"/>
    <cellStyle name="输出 3 4 15 2" xfId="15775" xr:uid="{00000000-0005-0000-0000-0000ACD00000}"/>
    <cellStyle name="输出 3 4 15 2 2" xfId="40137" xr:uid="{00000000-0005-0000-0000-0000ADD00000}"/>
    <cellStyle name="输出 3 4 15 2 3" xfId="47055" xr:uid="{00000000-0005-0000-0000-0000AED00000}"/>
    <cellStyle name="输出 3 4 15 2 4" xfId="47495" xr:uid="{00000000-0005-0000-0000-0000AFD00000}"/>
    <cellStyle name="输出 3 4 15 3" xfId="22800" xr:uid="{00000000-0005-0000-0000-0000B0D00000}"/>
    <cellStyle name="输出 3 4 15 4" xfId="29261" xr:uid="{00000000-0005-0000-0000-0000B1D00000}"/>
    <cellStyle name="输出 3 4 15 5" xfId="36552" xr:uid="{00000000-0005-0000-0000-0000B2D00000}"/>
    <cellStyle name="输出 3 4 15 6" xfId="43509" xr:uid="{00000000-0005-0000-0000-0000B3D00000}"/>
    <cellStyle name="输出 3 4 15 7" xfId="51057" xr:uid="{00000000-0005-0000-0000-0000B4D00000}"/>
    <cellStyle name="输出 3 4 16" xfId="5704" xr:uid="{00000000-0005-0000-0000-0000B5D00000}"/>
    <cellStyle name="输出 3 4 16 2" xfId="15559" xr:uid="{00000000-0005-0000-0000-0000B6D00000}"/>
    <cellStyle name="输出 3 4 16 2 2" xfId="39837" xr:uid="{00000000-0005-0000-0000-0000B7D00000}"/>
    <cellStyle name="输出 3 4 16 2 3" xfId="46755" xr:uid="{00000000-0005-0000-0000-0000B8D00000}"/>
    <cellStyle name="输出 3 4 16 2 4" xfId="48949" xr:uid="{00000000-0005-0000-0000-0000B9D00000}"/>
    <cellStyle name="输出 3 4 16 3" xfId="22587" xr:uid="{00000000-0005-0000-0000-0000BAD00000}"/>
    <cellStyle name="输出 3 4 16 4" xfId="29048" xr:uid="{00000000-0005-0000-0000-0000BBD00000}"/>
    <cellStyle name="输出 3 4 16 5" xfId="36222" xr:uid="{00000000-0005-0000-0000-0000BCD00000}"/>
    <cellStyle name="输出 3 4 16 6" xfId="43209" xr:uid="{00000000-0005-0000-0000-0000BDD00000}"/>
    <cellStyle name="输出 3 4 16 7" xfId="51051" xr:uid="{00000000-0005-0000-0000-0000BED00000}"/>
    <cellStyle name="输出 3 4 17" xfId="6083" xr:uid="{00000000-0005-0000-0000-0000BFD00000}"/>
    <cellStyle name="输出 3 4 17 2" xfId="15931" xr:uid="{00000000-0005-0000-0000-0000C0D00000}"/>
    <cellStyle name="输出 3 4 17 2 2" xfId="39707" xr:uid="{00000000-0005-0000-0000-0000C1D00000}"/>
    <cellStyle name="输出 3 4 17 2 3" xfId="46625" xr:uid="{00000000-0005-0000-0000-0000C2D00000}"/>
    <cellStyle name="输出 3 4 17 2 4" xfId="48222" xr:uid="{00000000-0005-0000-0000-0000C3D00000}"/>
    <cellStyle name="输出 3 4 17 3" xfId="22951" xr:uid="{00000000-0005-0000-0000-0000C4D00000}"/>
    <cellStyle name="输出 3 4 17 4" xfId="29410" xr:uid="{00000000-0005-0000-0000-0000C5D00000}"/>
    <cellStyle name="输出 3 4 17 5" xfId="36082" xr:uid="{00000000-0005-0000-0000-0000C6D00000}"/>
    <cellStyle name="输出 3 4 17 6" xfId="43079" xr:uid="{00000000-0005-0000-0000-0000C7D00000}"/>
    <cellStyle name="输出 3 4 17 7" xfId="54142" xr:uid="{00000000-0005-0000-0000-0000C8D00000}"/>
    <cellStyle name="输出 3 4 18" xfId="6978" xr:uid="{00000000-0005-0000-0000-0000C9D00000}"/>
    <cellStyle name="输出 3 4 18 2" xfId="16768" xr:uid="{00000000-0005-0000-0000-0000CAD00000}"/>
    <cellStyle name="输出 3 4 18 2 2" xfId="39736" xr:uid="{00000000-0005-0000-0000-0000CBD00000}"/>
    <cellStyle name="输出 3 4 18 2 3" xfId="46654" xr:uid="{00000000-0005-0000-0000-0000CCD00000}"/>
    <cellStyle name="输出 3 4 18 2 4" xfId="50018" xr:uid="{00000000-0005-0000-0000-0000CDD00000}"/>
    <cellStyle name="输出 3 4 18 3" xfId="23736" xr:uid="{00000000-0005-0000-0000-0000CED00000}"/>
    <cellStyle name="输出 3 4 18 4" xfId="30172" xr:uid="{00000000-0005-0000-0000-0000CFD00000}"/>
    <cellStyle name="输出 3 4 18 5" xfId="36113" xr:uid="{00000000-0005-0000-0000-0000D0D00000}"/>
    <cellStyle name="输出 3 4 18 6" xfId="43108" xr:uid="{00000000-0005-0000-0000-0000D1D00000}"/>
    <cellStyle name="输出 3 4 18 7" xfId="52850" xr:uid="{00000000-0005-0000-0000-0000D2D00000}"/>
    <cellStyle name="输出 3 4 19" xfId="7232" xr:uid="{00000000-0005-0000-0000-0000D3D00000}"/>
    <cellStyle name="输出 3 4 19 2" xfId="17021" xr:uid="{00000000-0005-0000-0000-0000D4D00000}"/>
    <cellStyle name="输出 3 4 19 2 2" xfId="39569" xr:uid="{00000000-0005-0000-0000-0000D5D00000}"/>
    <cellStyle name="输出 3 4 19 2 3" xfId="46487" xr:uid="{00000000-0005-0000-0000-0000D6D00000}"/>
    <cellStyle name="输出 3 4 19 2 4" xfId="50928" xr:uid="{00000000-0005-0000-0000-0000D7D00000}"/>
    <cellStyle name="输出 3 4 19 3" xfId="23982" xr:uid="{00000000-0005-0000-0000-0000D8D00000}"/>
    <cellStyle name="输出 3 4 19 4" xfId="30415" xr:uid="{00000000-0005-0000-0000-0000D9D00000}"/>
    <cellStyle name="输出 3 4 19 5" xfId="35942" xr:uid="{00000000-0005-0000-0000-0000DAD00000}"/>
    <cellStyle name="输出 3 4 19 6" xfId="42941" xr:uid="{00000000-0005-0000-0000-0000DBD00000}"/>
    <cellStyle name="输出 3 4 19 7" xfId="53050" xr:uid="{00000000-0005-0000-0000-0000DCD00000}"/>
    <cellStyle name="输出 3 4 2" xfId="2758" xr:uid="{00000000-0005-0000-0000-0000DDD00000}"/>
    <cellStyle name="输出 3 4 2 2" xfId="12986" xr:uid="{00000000-0005-0000-0000-0000DED00000}"/>
    <cellStyle name="输出 3 4 2 2 2" xfId="20383" xr:uid="{00000000-0005-0000-0000-0000DFD00000}"/>
    <cellStyle name="输出 3 4 2 2 3" xfId="26990" xr:uid="{00000000-0005-0000-0000-0000E0D00000}"/>
    <cellStyle name="输出 3 4 2 2 4" xfId="37912" xr:uid="{00000000-0005-0000-0000-0000E1D00000}"/>
    <cellStyle name="输出 3 4 2 2 5" xfId="44852" xr:uid="{00000000-0005-0000-0000-0000E2D00000}"/>
    <cellStyle name="输出 3 4 2 2 6" xfId="49138" xr:uid="{00000000-0005-0000-0000-0000E3D00000}"/>
    <cellStyle name="输出 3 4 2 3" xfId="10680" xr:uid="{00000000-0005-0000-0000-0000E4D00000}"/>
    <cellStyle name="输出 3 4 2 4" xfId="15663" xr:uid="{00000000-0005-0000-0000-0000E5D00000}"/>
    <cellStyle name="输出 3 4 2 5" xfId="22465" xr:uid="{00000000-0005-0000-0000-0000E6D00000}"/>
    <cellStyle name="输出 3 4 2 6" xfId="34169" xr:uid="{00000000-0005-0000-0000-0000E7D00000}"/>
    <cellStyle name="输出 3 4 2 7" xfId="41301" xr:uid="{00000000-0005-0000-0000-0000E8D00000}"/>
    <cellStyle name="输出 3 4 2 8" xfId="52696" xr:uid="{00000000-0005-0000-0000-0000E9D00000}"/>
    <cellStyle name="输出 3 4 20" xfId="6480" xr:uid="{00000000-0005-0000-0000-0000EAD00000}"/>
    <cellStyle name="输出 3 4 20 2" xfId="16323" xr:uid="{00000000-0005-0000-0000-0000EBD00000}"/>
    <cellStyle name="输出 3 4 20 2 2" xfId="40296" xr:uid="{00000000-0005-0000-0000-0000ECD00000}"/>
    <cellStyle name="输出 3 4 20 2 3" xfId="47214" xr:uid="{00000000-0005-0000-0000-0000EDD00000}"/>
    <cellStyle name="输出 3 4 20 2 4" xfId="47508" xr:uid="{00000000-0005-0000-0000-0000EED00000}"/>
    <cellStyle name="输出 3 4 20 3" xfId="23330" xr:uid="{00000000-0005-0000-0000-0000EFD00000}"/>
    <cellStyle name="输出 3 4 20 4" xfId="29781" xr:uid="{00000000-0005-0000-0000-0000F0D00000}"/>
    <cellStyle name="输出 3 4 20 5" xfId="36711" xr:uid="{00000000-0005-0000-0000-0000F1D00000}"/>
    <cellStyle name="输出 3 4 20 6" xfId="43668" xr:uid="{00000000-0005-0000-0000-0000F2D00000}"/>
    <cellStyle name="输出 3 4 20 7" xfId="50570" xr:uid="{00000000-0005-0000-0000-0000F3D00000}"/>
    <cellStyle name="输出 3 4 21" xfId="7632" xr:uid="{00000000-0005-0000-0000-0000F4D00000}"/>
    <cellStyle name="输出 3 4 21 2" xfId="17417" xr:uid="{00000000-0005-0000-0000-0000F5D00000}"/>
    <cellStyle name="输出 3 4 21 2 2" xfId="40545" xr:uid="{00000000-0005-0000-0000-0000F6D00000}"/>
    <cellStyle name="输出 3 4 21 2 3" xfId="47463" xr:uid="{00000000-0005-0000-0000-0000F7D00000}"/>
    <cellStyle name="输出 3 4 21 2 4" xfId="47530" xr:uid="{00000000-0005-0000-0000-0000F8D00000}"/>
    <cellStyle name="输出 3 4 21 3" xfId="24377" xr:uid="{00000000-0005-0000-0000-0000F9D00000}"/>
    <cellStyle name="输出 3 4 21 4" xfId="30805" xr:uid="{00000000-0005-0000-0000-0000FAD00000}"/>
    <cellStyle name="输出 3 4 21 5" xfId="36961" xr:uid="{00000000-0005-0000-0000-0000FBD00000}"/>
    <cellStyle name="输出 3 4 21 6" xfId="43917" xr:uid="{00000000-0005-0000-0000-0000FCD00000}"/>
    <cellStyle name="输出 3 4 21 7" xfId="54257" xr:uid="{00000000-0005-0000-0000-0000FDD00000}"/>
    <cellStyle name="输出 3 4 22" xfId="8554" xr:uid="{00000000-0005-0000-0000-0000FED00000}"/>
    <cellStyle name="输出 3 4 22 2" xfId="18338" xr:uid="{00000000-0005-0000-0000-0000FFD00000}"/>
    <cellStyle name="输出 3 4 22 3" xfId="25274" xr:uid="{00000000-0005-0000-0000-000000D10000}"/>
    <cellStyle name="输出 3 4 22 4" xfId="31687" xr:uid="{00000000-0005-0000-0000-000001D10000}"/>
    <cellStyle name="输出 3 4 22 5" xfId="37215" xr:uid="{00000000-0005-0000-0000-000002D10000}"/>
    <cellStyle name="输出 3 4 22 6" xfId="44161" xr:uid="{00000000-0005-0000-0000-000003D10000}"/>
    <cellStyle name="输出 3 4 22 7" xfId="51073" xr:uid="{00000000-0005-0000-0000-000004D10000}"/>
    <cellStyle name="输出 3 4 23" xfId="7674" xr:uid="{00000000-0005-0000-0000-000005D10000}"/>
    <cellStyle name="输出 3 4 23 2" xfId="17459" xr:uid="{00000000-0005-0000-0000-000006D10000}"/>
    <cellStyle name="输出 3 4 23 3" xfId="24416" xr:uid="{00000000-0005-0000-0000-000007D10000}"/>
    <cellStyle name="输出 3 4 23 4" xfId="30842" xr:uid="{00000000-0005-0000-0000-000008D10000}"/>
    <cellStyle name="输出 3 4 24" xfId="8245" xr:uid="{00000000-0005-0000-0000-000009D10000}"/>
    <cellStyle name="输出 3 4 24 2" xfId="18029" xr:uid="{00000000-0005-0000-0000-00000AD10000}"/>
    <cellStyle name="输出 3 4 24 3" xfId="24972" xr:uid="{00000000-0005-0000-0000-00000BD10000}"/>
    <cellStyle name="输出 3 4 24 4" xfId="31390" xr:uid="{00000000-0005-0000-0000-00000CD10000}"/>
    <cellStyle name="输出 3 4 25" xfId="8141" xr:uid="{00000000-0005-0000-0000-00000DD10000}"/>
    <cellStyle name="输出 3 4 25 2" xfId="17925" xr:uid="{00000000-0005-0000-0000-00000ED10000}"/>
    <cellStyle name="输出 3 4 25 3" xfId="24870" xr:uid="{00000000-0005-0000-0000-00000FD10000}"/>
    <cellStyle name="输出 3 4 25 4" xfId="31290" xr:uid="{00000000-0005-0000-0000-000010D10000}"/>
    <cellStyle name="输出 3 4 26" xfId="8722" xr:uid="{00000000-0005-0000-0000-000011D10000}"/>
    <cellStyle name="输出 3 4 26 2" xfId="18506" xr:uid="{00000000-0005-0000-0000-000012D10000}"/>
    <cellStyle name="输出 3 4 26 3" xfId="25438" xr:uid="{00000000-0005-0000-0000-000013D10000}"/>
    <cellStyle name="输出 3 4 26 4" xfId="31850" xr:uid="{00000000-0005-0000-0000-000014D10000}"/>
    <cellStyle name="输出 3 4 27" xfId="7831" xr:uid="{00000000-0005-0000-0000-000015D10000}"/>
    <cellStyle name="输出 3 4 27 2" xfId="17615" xr:uid="{00000000-0005-0000-0000-000016D10000}"/>
    <cellStyle name="输出 3 4 27 3" xfId="24569" xr:uid="{00000000-0005-0000-0000-000017D10000}"/>
    <cellStyle name="输出 3 4 27 4" xfId="30992" xr:uid="{00000000-0005-0000-0000-000018D10000}"/>
    <cellStyle name="输出 3 4 28" xfId="8102" xr:uid="{00000000-0005-0000-0000-000019D10000}"/>
    <cellStyle name="输出 3 4 28 2" xfId="17886" xr:uid="{00000000-0005-0000-0000-00001AD10000}"/>
    <cellStyle name="输出 3 4 28 3" xfId="24832" xr:uid="{00000000-0005-0000-0000-00001BD10000}"/>
    <cellStyle name="输出 3 4 28 4" xfId="31252" xr:uid="{00000000-0005-0000-0000-00001CD10000}"/>
    <cellStyle name="输出 3 4 29" xfId="11853" xr:uid="{00000000-0005-0000-0000-00001DD10000}"/>
    <cellStyle name="输出 3 4 29 2" xfId="19312" xr:uid="{00000000-0005-0000-0000-00001ED10000}"/>
    <cellStyle name="输出 3 4 29 3" xfId="25944" xr:uid="{00000000-0005-0000-0000-00001FD10000}"/>
    <cellStyle name="输出 3 4 3" xfId="3920" xr:uid="{00000000-0005-0000-0000-000020D10000}"/>
    <cellStyle name="输出 3 4 3 2" xfId="13807" xr:uid="{00000000-0005-0000-0000-000021D10000}"/>
    <cellStyle name="输出 3 4 3 2 2" xfId="38165" xr:uid="{00000000-0005-0000-0000-000022D10000}"/>
    <cellStyle name="输出 3 4 3 2 3" xfId="45089" xr:uid="{00000000-0005-0000-0000-000023D10000}"/>
    <cellStyle name="输出 3 4 3 2 4" xfId="48099" xr:uid="{00000000-0005-0000-0000-000024D10000}"/>
    <cellStyle name="输出 3 4 3 3" xfId="20914" xr:uid="{00000000-0005-0000-0000-000025D10000}"/>
    <cellStyle name="输出 3 4 3 4" xfId="27410" xr:uid="{00000000-0005-0000-0000-000026D10000}"/>
    <cellStyle name="输出 3 4 3 5" xfId="34499" xr:uid="{00000000-0005-0000-0000-000027D10000}"/>
    <cellStyle name="输出 3 4 3 6" xfId="41543" xr:uid="{00000000-0005-0000-0000-000028D10000}"/>
    <cellStyle name="输出 3 4 3 7" xfId="50610" xr:uid="{00000000-0005-0000-0000-000029D10000}"/>
    <cellStyle name="输出 3 4 30" xfId="9674" xr:uid="{00000000-0005-0000-0000-00002AD10000}"/>
    <cellStyle name="输出 3 4 31" xfId="8915" xr:uid="{00000000-0005-0000-0000-00002BD10000}"/>
    <cellStyle name="输出 3 4 32" xfId="32262" xr:uid="{00000000-0005-0000-0000-00002CD10000}"/>
    <cellStyle name="输出 3 4 33" xfId="32109" xr:uid="{00000000-0005-0000-0000-00002DD10000}"/>
    <cellStyle name="输出 3 4 34" xfId="50134" xr:uid="{00000000-0005-0000-0000-00002ED10000}"/>
    <cellStyle name="输出 3 4 4" xfId="4097" xr:uid="{00000000-0005-0000-0000-00002FD10000}"/>
    <cellStyle name="输出 3 4 4 2" xfId="13984" xr:uid="{00000000-0005-0000-0000-000030D10000}"/>
    <cellStyle name="输出 3 4 4 2 2" xfId="37840" xr:uid="{00000000-0005-0000-0000-000031D10000}"/>
    <cellStyle name="输出 3 4 4 2 3" xfId="44780" xr:uid="{00000000-0005-0000-0000-000032D10000}"/>
    <cellStyle name="输出 3 4 4 2 4" xfId="49289" xr:uid="{00000000-0005-0000-0000-000033D10000}"/>
    <cellStyle name="输出 3 4 4 3" xfId="21080" xr:uid="{00000000-0005-0000-0000-000034D10000}"/>
    <cellStyle name="输出 3 4 4 4" xfId="27571" xr:uid="{00000000-0005-0000-0000-000035D10000}"/>
    <cellStyle name="输出 3 4 4 5" xfId="34097" xr:uid="{00000000-0005-0000-0000-000036D10000}"/>
    <cellStyle name="输出 3 4 4 6" xfId="41229" xr:uid="{00000000-0005-0000-0000-000037D10000}"/>
    <cellStyle name="输出 3 4 4 7" xfId="51419" xr:uid="{00000000-0005-0000-0000-000038D10000}"/>
    <cellStyle name="输出 3 4 5" xfId="5090" xr:uid="{00000000-0005-0000-0000-000039D10000}"/>
    <cellStyle name="输出 3 4 5 2" xfId="14947" xr:uid="{00000000-0005-0000-0000-00003AD10000}"/>
    <cellStyle name="输出 3 4 5 2 2" xfId="38223" xr:uid="{00000000-0005-0000-0000-00003BD10000}"/>
    <cellStyle name="输出 3 4 5 2 3" xfId="45143" xr:uid="{00000000-0005-0000-0000-00003CD10000}"/>
    <cellStyle name="输出 3 4 5 2 4" xfId="49203" xr:uid="{00000000-0005-0000-0000-00003DD10000}"/>
    <cellStyle name="输出 3 4 5 3" xfId="21992" xr:uid="{00000000-0005-0000-0000-00003ED10000}"/>
    <cellStyle name="输出 3 4 5 4" xfId="28455" xr:uid="{00000000-0005-0000-0000-00003FD10000}"/>
    <cellStyle name="输出 3 4 5 5" xfId="34557" xr:uid="{00000000-0005-0000-0000-000040D10000}"/>
    <cellStyle name="输出 3 4 5 6" xfId="41597" xr:uid="{00000000-0005-0000-0000-000041D10000}"/>
    <cellStyle name="输出 3 4 5 7" xfId="54066" xr:uid="{00000000-0005-0000-0000-000042D10000}"/>
    <cellStyle name="输出 3 4 6" xfId="5220" xr:uid="{00000000-0005-0000-0000-000043D10000}"/>
    <cellStyle name="输出 3 4 6 2" xfId="15077" xr:uid="{00000000-0005-0000-0000-000044D10000}"/>
    <cellStyle name="输出 3 4 6 2 2" xfId="38309" xr:uid="{00000000-0005-0000-0000-000045D10000}"/>
    <cellStyle name="输出 3 4 6 2 3" xfId="45227" xr:uid="{00000000-0005-0000-0000-000046D10000}"/>
    <cellStyle name="输出 3 4 6 2 4" xfId="48961" xr:uid="{00000000-0005-0000-0000-000047D10000}"/>
    <cellStyle name="输出 3 4 6 3" xfId="22119" xr:uid="{00000000-0005-0000-0000-000048D10000}"/>
    <cellStyle name="输出 3 4 6 4" xfId="28582" xr:uid="{00000000-0005-0000-0000-000049D10000}"/>
    <cellStyle name="输出 3 4 6 5" xfId="34643" xr:uid="{00000000-0005-0000-0000-00004AD10000}"/>
    <cellStyle name="输出 3 4 6 6" xfId="41681" xr:uid="{00000000-0005-0000-0000-00004BD10000}"/>
    <cellStyle name="输出 3 4 6 7" xfId="52805" xr:uid="{00000000-0005-0000-0000-00004CD10000}"/>
    <cellStyle name="输出 3 4 7" xfId="5169" xr:uid="{00000000-0005-0000-0000-00004DD10000}"/>
    <cellStyle name="输出 3 4 7 2" xfId="15026" xr:uid="{00000000-0005-0000-0000-00004ED10000}"/>
    <cellStyle name="输出 3 4 7 2 2" xfId="37634" xr:uid="{00000000-0005-0000-0000-00004FD10000}"/>
    <cellStyle name="输出 3 4 7 2 3" xfId="44578" xr:uid="{00000000-0005-0000-0000-000050D10000}"/>
    <cellStyle name="输出 3 4 7 2 4" xfId="54283" xr:uid="{00000000-0005-0000-0000-000051D10000}"/>
    <cellStyle name="输出 3 4 7 3" xfId="22068" xr:uid="{00000000-0005-0000-0000-000052D10000}"/>
    <cellStyle name="输出 3 4 7 4" xfId="28531" xr:uid="{00000000-0005-0000-0000-000053D10000}"/>
    <cellStyle name="输出 3 4 7 5" xfId="33893" xr:uid="{00000000-0005-0000-0000-000054D10000}"/>
    <cellStyle name="输出 3 4 7 6" xfId="41027" xr:uid="{00000000-0005-0000-0000-000055D10000}"/>
    <cellStyle name="输出 3 4 7 7" xfId="50753" xr:uid="{00000000-0005-0000-0000-000056D10000}"/>
    <cellStyle name="输出 3 4 8" xfId="4685" xr:uid="{00000000-0005-0000-0000-000057D10000}"/>
    <cellStyle name="输出 3 4 8 2" xfId="14547" xr:uid="{00000000-0005-0000-0000-000058D10000}"/>
    <cellStyle name="输出 3 4 8 2 2" xfId="38442" xr:uid="{00000000-0005-0000-0000-000059D10000}"/>
    <cellStyle name="输出 3 4 8 2 3" xfId="45360" xr:uid="{00000000-0005-0000-0000-00005AD10000}"/>
    <cellStyle name="输出 3 4 8 2 4" xfId="48905" xr:uid="{00000000-0005-0000-0000-00005BD10000}"/>
    <cellStyle name="输出 3 4 8 3" xfId="21599" xr:uid="{00000000-0005-0000-0000-00005CD10000}"/>
    <cellStyle name="输出 3 4 8 4" xfId="28069" xr:uid="{00000000-0005-0000-0000-00005DD10000}"/>
    <cellStyle name="输出 3 4 8 5" xfId="34776" xr:uid="{00000000-0005-0000-0000-00005ED10000}"/>
    <cellStyle name="输出 3 4 8 6" xfId="41814" xr:uid="{00000000-0005-0000-0000-00005FD10000}"/>
    <cellStyle name="输出 3 4 8 7" xfId="51911" xr:uid="{00000000-0005-0000-0000-000060D10000}"/>
    <cellStyle name="输出 3 4 9" xfId="5370" xr:uid="{00000000-0005-0000-0000-000061D10000}"/>
    <cellStyle name="输出 3 4 9 2" xfId="15227" xr:uid="{00000000-0005-0000-0000-000062D10000}"/>
    <cellStyle name="输出 3 4 9 2 2" xfId="38517" xr:uid="{00000000-0005-0000-0000-000063D10000}"/>
    <cellStyle name="输出 3 4 9 2 3" xfId="45435" xr:uid="{00000000-0005-0000-0000-000064D10000}"/>
    <cellStyle name="输出 3 4 9 2 4" xfId="49593" xr:uid="{00000000-0005-0000-0000-000065D10000}"/>
    <cellStyle name="输出 3 4 9 3" xfId="22268" xr:uid="{00000000-0005-0000-0000-000066D10000}"/>
    <cellStyle name="输出 3 4 9 4" xfId="28730" xr:uid="{00000000-0005-0000-0000-000067D10000}"/>
    <cellStyle name="输出 3 4 9 5" xfId="34851" xr:uid="{00000000-0005-0000-0000-000068D10000}"/>
    <cellStyle name="输出 3 4 9 6" xfId="41889" xr:uid="{00000000-0005-0000-0000-000069D10000}"/>
    <cellStyle name="输出 3 4 9 7" xfId="53894" xr:uid="{00000000-0005-0000-0000-00006AD10000}"/>
    <cellStyle name="输出 3 40" xfId="8354" xr:uid="{00000000-0005-0000-0000-00006BD10000}"/>
    <cellStyle name="输出 3 40 2" xfId="18138" xr:uid="{00000000-0005-0000-0000-00006CD10000}"/>
    <cellStyle name="输出 3 40 3" xfId="25077" xr:uid="{00000000-0005-0000-0000-00006DD10000}"/>
    <cellStyle name="输出 3 40 4" xfId="31493" xr:uid="{00000000-0005-0000-0000-00006ED10000}"/>
    <cellStyle name="输出 3 41" xfId="8847" xr:uid="{00000000-0005-0000-0000-00006FD10000}"/>
    <cellStyle name="输出 3 41 2" xfId="18630" xr:uid="{00000000-0005-0000-0000-000070D10000}"/>
    <cellStyle name="输出 3 41 3" xfId="25557" xr:uid="{00000000-0005-0000-0000-000071D10000}"/>
    <cellStyle name="输出 3 41 4" xfId="31967" xr:uid="{00000000-0005-0000-0000-000072D10000}"/>
    <cellStyle name="输出 3 42" xfId="11621" xr:uid="{00000000-0005-0000-0000-000073D10000}"/>
    <cellStyle name="输出 3 42 2" xfId="19080" xr:uid="{00000000-0005-0000-0000-000074D10000}"/>
    <cellStyle name="输出 3 42 3" xfId="25712" xr:uid="{00000000-0005-0000-0000-000075D10000}"/>
    <cellStyle name="输出 3 43" xfId="9338" xr:uid="{00000000-0005-0000-0000-000076D10000}"/>
    <cellStyle name="输出 3 44" xfId="16650" xr:uid="{00000000-0005-0000-0000-000077D10000}"/>
    <cellStyle name="输出 3 45" xfId="52927" xr:uid="{00000000-0005-0000-0000-000078D10000}"/>
    <cellStyle name="输出 3 5" xfId="1256" xr:uid="{00000000-0005-0000-0000-000079D10000}"/>
    <cellStyle name="输出 3 5 10" xfId="7566" xr:uid="{00000000-0005-0000-0000-00007AD10000}"/>
    <cellStyle name="输出 3 5 10 2" xfId="17351" xr:uid="{00000000-0005-0000-0000-00007BD10000}"/>
    <cellStyle name="输出 3 5 10 2 2" xfId="40266" xr:uid="{00000000-0005-0000-0000-00007CD10000}"/>
    <cellStyle name="输出 3 5 10 2 3" xfId="47184" xr:uid="{00000000-0005-0000-0000-00007DD10000}"/>
    <cellStyle name="输出 3 5 10 2 4" xfId="49987" xr:uid="{00000000-0005-0000-0000-00007ED10000}"/>
    <cellStyle name="输出 3 5 10 3" xfId="24313" xr:uid="{00000000-0005-0000-0000-00007FD10000}"/>
    <cellStyle name="输出 3 5 10 4" xfId="30741" xr:uid="{00000000-0005-0000-0000-000080D10000}"/>
    <cellStyle name="输出 3 5 10 5" xfId="36681" xr:uid="{00000000-0005-0000-0000-000081D10000}"/>
    <cellStyle name="输出 3 5 10 6" xfId="43638" xr:uid="{00000000-0005-0000-0000-000082D10000}"/>
    <cellStyle name="输出 3 5 10 7" xfId="53980" xr:uid="{00000000-0005-0000-0000-000083D10000}"/>
    <cellStyle name="输出 3 5 11" xfId="6165" xr:uid="{00000000-0005-0000-0000-000084D10000}"/>
    <cellStyle name="输出 3 5 11 2" xfId="16013" xr:uid="{00000000-0005-0000-0000-000085D10000}"/>
    <cellStyle name="输出 3 5 11 2 2" xfId="39221" xr:uid="{00000000-0005-0000-0000-000086D10000}"/>
    <cellStyle name="输出 3 5 11 2 3" xfId="46139" xr:uid="{00000000-0005-0000-0000-000087D10000}"/>
    <cellStyle name="输出 3 5 11 2 4" xfId="50161" xr:uid="{00000000-0005-0000-0000-000088D10000}"/>
    <cellStyle name="输出 3 5 11 3" xfId="23028" xr:uid="{00000000-0005-0000-0000-000089D10000}"/>
    <cellStyle name="输出 3 5 11 4" xfId="29486" xr:uid="{00000000-0005-0000-0000-00008AD10000}"/>
    <cellStyle name="输出 3 5 11 5" xfId="35585" xr:uid="{00000000-0005-0000-0000-00008BD10000}"/>
    <cellStyle name="输出 3 5 11 6" xfId="42593" xr:uid="{00000000-0005-0000-0000-00008CD10000}"/>
    <cellStyle name="输出 3 5 11 7" xfId="50886" xr:uid="{00000000-0005-0000-0000-00008DD10000}"/>
    <cellStyle name="输出 3 5 12" xfId="7641" xr:uid="{00000000-0005-0000-0000-00008ED10000}"/>
    <cellStyle name="输出 3 5 12 2" xfId="17426" xr:uid="{00000000-0005-0000-0000-00008FD10000}"/>
    <cellStyle name="输出 3 5 12 2 2" xfId="40554" xr:uid="{00000000-0005-0000-0000-000090D10000}"/>
    <cellStyle name="输出 3 5 12 2 3" xfId="47472" xr:uid="{00000000-0005-0000-0000-000091D10000}"/>
    <cellStyle name="输出 3 5 12 2 4" xfId="47521" xr:uid="{00000000-0005-0000-0000-000092D10000}"/>
    <cellStyle name="输出 3 5 12 3" xfId="24386" xr:uid="{00000000-0005-0000-0000-000093D10000}"/>
    <cellStyle name="输出 3 5 12 4" xfId="30814" xr:uid="{00000000-0005-0000-0000-000094D10000}"/>
    <cellStyle name="输出 3 5 12 5" xfId="36970" xr:uid="{00000000-0005-0000-0000-000095D10000}"/>
    <cellStyle name="输出 3 5 12 6" xfId="43926" xr:uid="{00000000-0005-0000-0000-000096D10000}"/>
    <cellStyle name="输出 3 5 12 7" xfId="51476" xr:uid="{00000000-0005-0000-0000-000097D10000}"/>
    <cellStyle name="输出 3 5 13" xfId="8606" xr:uid="{00000000-0005-0000-0000-000098D10000}"/>
    <cellStyle name="输出 3 5 13 2" xfId="18390" xr:uid="{00000000-0005-0000-0000-000099D10000}"/>
    <cellStyle name="输出 3 5 13 3" xfId="25325" xr:uid="{00000000-0005-0000-0000-00009AD10000}"/>
    <cellStyle name="输出 3 5 13 4" xfId="31738" xr:uid="{00000000-0005-0000-0000-00009BD10000}"/>
    <cellStyle name="输出 3 5 13 5" xfId="33579" xr:uid="{00000000-0005-0000-0000-00009CD10000}"/>
    <cellStyle name="输出 3 5 13 6" xfId="40715" xr:uid="{00000000-0005-0000-0000-00009DD10000}"/>
    <cellStyle name="输出 3 5 13 7" xfId="50868" xr:uid="{00000000-0005-0000-0000-00009ED10000}"/>
    <cellStyle name="输出 3 5 14" xfId="8663" xr:uid="{00000000-0005-0000-0000-00009FD10000}"/>
    <cellStyle name="输出 3 5 14 2" xfId="18447" xr:uid="{00000000-0005-0000-0000-0000A0D10000}"/>
    <cellStyle name="输出 3 5 14 3" xfId="25382" xr:uid="{00000000-0005-0000-0000-0000A1D10000}"/>
    <cellStyle name="输出 3 5 14 4" xfId="31795" xr:uid="{00000000-0005-0000-0000-0000A2D10000}"/>
    <cellStyle name="输出 3 5 14 5" xfId="37224" xr:uid="{00000000-0005-0000-0000-0000A3D10000}"/>
    <cellStyle name="输出 3 5 14 6" xfId="44170" xr:uid="{00000000-0005-0000-0000-0000A4D10000}"/>
    <cellStyle name="输出 3 5 14 7" xfId="52940" xr:uid="{00000000-0005-0000-0000-0000A5D10000}"/>
    <cellStyle name="输出 3 5 15" xfId="7777" xr:uid="{00000000-0005-0000-0000-0000A6D10000}"/>
    <cellStyle name="输出 3 5 15 2" xfId="17562" xr:uid="{00000000-0005-0000-0000-0000A7D10000}"/>
    <cellStyle name="输出 3 5 15 3" xfId="24518" xr:uid="{00000000-0005-0000-0000-0000A8D10000}"/>
    <cellStyle name="输出 3 5 15 4" xfId="30944" xr:uid="{00000000-0005-0000-0000-0000A9D10000}"/>
    <cellStyle name="输出 3 5 16" xfId="8110" xr:uid="{00000000-0005-0000-0000-0000AAD10000}"/>
    <cellStyle name="输出 3 5 16 2" xfId="17894" xr:uid="{00000000-0005-0000-0000-0000ABD10000}"/>
    <cellStyle name="输出 3 5 16 3" xfId="24840" xr:uid="{00000000-0005-0000-0000-0000ACD10000}"/>
    <cellStyle name="输出 3 5 16 4" xfId="31260" xr:uid="{00000000-0005-0000-0000-0000ADD10000}"/>
    <cellStyle name="输出 3 5 17" xfId="8298" xr:uid="{00000000-0005-0000-0000-0000AED10000}"/>
    <cellStyle name="输出 3 5 17 2" xfId="18082" xr:uid="{00000000-0005-0000-0000-0000AFD10000}"/>
    <cellStyle name="输出 3 5 17 3" xfId="25024" xr:uid="{00000000-0005-0000-0000-0000B0D10000}"/>
    <cellStyle name="输出 3 5 17 4" xfId="31440" xr:uid="{00000000-0005-0000-0000-0000B1D10000}"/>
    <cellStyle name="输出 3 5 18" xfId="7885" xr:uid="{00000000-0005-0000-0000-0000B2D10000}"/>
    <cellStyle name="输出 3 5 18 2" xfId="17669" xr:uid="{00000000-0005-0000-0000-0000B3D10000}"/>
    <cellStyle name="输出 3 5 18 3" xfId="24621" xr:uid="{00000000-0005-0000-0000-0000B4D10000}"/>
    <cellStyle name="输出 3 5 18 4" xfId="31044" xr:uid="{00000000-0005-0000-0000-0000B5D10000}"/>
    <cellStyle name="输出 3 5 19" xfId="8883" xr:uid="{00000000-0005-0000-0000-0000B6D10000}"/>
    <cellStyle name="输出 3 5 19 2" xfId="18666" xr:uid="{00000000-0005-0000-0000-0000B7D10000}"/>
    <cellStyle name="输出 3 5 19 3" xfId="25592" xr:uid="{00000000-0005-0000-0000-0000B8D10000}"/>
    <cellStyle name="输出 3 5 19 4" xfId="32002" xr:uid="{00000000-0005-0000-0000-0000B9D10000}"/>
    <cellStyle name="输出 3 5 2" xfId="6797" xr:uid="{00000000-0005-0000-0000-0000BAD10000}"/>
    <cellStyle name="输出 3 5 2 2" xfId="16623" xr:uid="{00000000-0005-0000-0000-0000BBD10000}"/>
    <cellStyle name="输出 3 5 2 2 2" xfId="23610" xr:uid="{00000000-0005-0000-0000-0000BCD10000}"/>
    <cellStyle name="输出 3 5 2 2 3" xfId="30053" xr:uid="{00000000-0005-0000-0000-0000BDD10000}"/>
    <cellStyle name="输出 3 5 2 2 4" xfId="39108" xr:uid="{00000000-0005-0000-0000-0000BED10000}"/>
    <cellStyle name="输出 3 5 2 2 5" xfId="46026" xr:uid="{00000000-0005-0000-0000-0000BFD10000}"/>
    <cellStyle name="输出 3 5 2 2 6" xfId="49994" xr:uid="{00000000-0005-0000-0000-0000C0D10000}"/>
    <cellStyle name="输出 3 5 2 3" xfId="10885" xr:uid="{00000000-0005-0000-0000-0000C1D10000}"/>
    <cellStyle name="输出 3 5 2 4" xfId="9047" xr:uid="{00000000-0005-0000-0000-0000C2D10000}"/>
    <cellStyle name="输出 3 5 2 5" xfId="35463" xr:uid="{00000000-0005-0000-0000-0000C3D10000}"/>
    <cellStyle name="输出 3 5 2 6" xfId="42480" xr:uid="{00000000-0005-0000-0000-0000C4D10000}"/>
    <cellStyle name="输出 3 5 2 7" xfId="53154" xr:uid="{00000000-0005-0000-0000-0000C5D10000}"/>
    <cellStyle name="输出 3 5 20" xfId="12033" xr:uid="{00000000-0005-0000-0000-0000C6D10000}"/>
    <cellStyle name="输出 3 5 20 2" xfId="19492" xr:uid="{00000000-0005-0000-0000-0000C7D10000}"/>
    <cellStyle name="输出 3 5 20 3" xfId="26119" xr:uid="{00000000-0005-0000-0000-0000C8D10000}"/>
    <cellStyle name="输出 3 5 21" xfId="9924" xr:uid="{00000000-0005-0000-0000-0000C9D10000}"/>
    <cellStyle name="输出 3 5 22" xfId="13740" xr:uid="{00000000-0005-0000-0000-0000CAD10000}"/>
    <cellStyle name="输出 3 5 23" xfId="32274" xr:uid="{00000000-0005-0000-0000-0000CBD10000}"/>
    <cellStyle name="输出 3 5 24" xfId="32076" xr:uid="{00000000-0005-0000-0000-0000CCD10000}"/>
    <cellStyle name="输出 3 5 25" xfId="49374" xr:uid="{00000000-0005-0000-0000-0000CDD10000}"/>
    <cellStyle name="输出 3 5 3" xfId="7043" xr:uid="{00000000-0005-0000-0000-0000CED10000}"/>
    <cellStyle name="输出 3 5 3 2" xfId="16833" xr:uid="{00000000-0005-0000-0000-0000CFD10000}"/>
    <cellStyle name="输出 3 5 3 2 2" xfId="38712" xr:uid="{00000000-0005-0000-0000-0000D0D10000}"/>
    <cellStyle name="输出 3 5 3 2 3" xfId="45630" xr:uid="{00000000-0005-0000-0000-0000D1D10000}"/>
    <cellStyle name="输出 3 5 3 2 4" xfId="49498" xr:uid="{00000000-0005-0000-0000-0000D2D10000}"/>
    <cellStyle name="输出 3 5 3 3" xfId="23799" xr:uid="{00000000-0005-0000-0000-0000D3D10000}"/>
    <cellStyle name="输出 3 5 3 4" xfId="30235" xr:uid="{00000000-0005-0000-0000-0000D4D10000}"/>
    <cellStyle name="输出 3 5 3 5" xfId="35047" xr:uid="{00000000-0005-0000-0000-0000D5D10000}"/>
    <cellStyle name="输出 3 5 3 6" xfId="42084" xr:uid="{00000000-0005-0000-0000-0000D6D10000}"/>
    <cellStyle name="输出 3 5 3 7" xfId="51429" xr:uid="{00000000-0005-0000-0000-0000D7D10000}"/>
    <cellStyle name="输出 3 5 4" xfId="7116" xr:uid="{00000000-0005-0000-0000-0000D8D10000}"/>
    <cellStyle name="输出 3 5 4 2" xfId="16906" xr:uid="{00000000-0005-0000-0000-0000D9D10000}"/>
    <cellStyle name="输出 3 5 4 2 2" xfId="40011" xr:uid="{00000000-0005-0000-0000-0000DAD10000}"/>
    <cellStyle name="输出 3 5 4 2 3" xfId="46929" xr:uid="{00000000-0005-0000-0000-0000DBD10000}"/>
    <cellStyle name="输出 3 5 4 2 4" xfId="48465" xr:uid="{00000000-0005-0000-0000-0000DCD10000}"/>
    <cellStyle name="输出 3 5 4 3" xfId="23870" xr:uid="{00000000-0005-0000-0000-0000DDD10000}"/>
    <cellStyle name="输出 3 5 4 4" xfId="30305" xr:uid="{00000000-0005-0000-0000-0000DED10000}"/>
    <cellStyle name="输出 3 5 4 5" xfId="36402" xr:uid="{00000000-0005-0000-0000-0000DFD10000}"/>
    <cellStyle name="输出 3 5 4 6" xfId="43383" xr:uid="{00000000-0005-0000-0000-0000E0D10000}"/>
    <cellStyle name="输出 3 5 4 7" xfId="52287" xr:uid="{00000000-0005-0000-0000-0000E1D10000}"/>
    <cellStyle name="输出 3 5 5" xfId="5897" xr:uid="{00000000-0005-0000-0000-0000E2D10000}"/>
    <cellStyle name="输出 3 5 5 2" xfId="15750" xr:uid="{00000000-0005-0000-0000-0000E3D10000}"/>
    <cellStyle name="输出 3 5 5 2 2" xfId="40136" xr:uid="{00000000-0005-0000-0000-0000E4D10000}"/>
    <cellStyle name="输出 3 5 5 2 3" xfId="47054" xr:uid="{00000000-0005-0000-0000-0000E5D10000}"/>
    <cellStyle name="输出 3 5 5 2 4" xfId="48060" xr:uid="{00000000-0005-0000-0000-0000E6D10000}"/>
    <cellStyle name="输出 3 5 5 3" xfId="22775" xr:uid="{00000000-0005-0000-0000-0000E7D10000}"/>
    <cellStyle name="输出 3 5 5 4" xfId="29236" xr:uid="{00000000-0005-0000-0000-0000E8D10000}"/>
    <cellStyle name="输出 3 5 5 5" xfId="36551" xr:uid="{00000000-0005-0000-0000-0000E9D10000}"/>
    <cellStyle name="输出 3 5 5 6" xfId="43508" xr:uid="{00000000-0005-0000-0000-0000EAD10000}"/>
    <cellStyle name="输出 3 5 5 7" xfId="53304" xr:uid="{00000000-0005-0000-0000-0000EBD10000}"/>
    <cellStyle name="输出 3 5 6" xfId="7348" xr:uid="{00000000-0005-0000-0000-0000ECD10000}"/>
    <cellStyle name="输出 3 5 6 2" xfId="17134" xr:uid="{00000000-0005-0000-0000-0000EDD10000}"/>
    <cellStyle name="输出 3 5 6 2 2" xfId="39730" xr:uid="{00000000-0005-0000-0000-0000EED10000}"/>
    <cellStyle name="输出 3 5 6 2 3" xfId="46648" xr:uid="{00000000-0005-0000-0000-0000EFD10000}"/>
    <cellStyle name="输出 3 5 6 2 4" xfId="48720" xr:uid="{00000000-0005-0000-0000-0000F0D10000}"/>
    <cellStyle name="输出 3 5 6 3" xfId="24096" xr:uid="{00000000-0005-0000-0000-0000F1D10000}"/>
    <cellStyle name="输出 3 5 6 4" xfId="30525" xr:uid="{00000000-0005-0000-0000-0000F2D10000}"/>
    <cellStyle name="输出 3 5 6 5" xfId="36107" xr:uid="{00000000-0005-0000-0000-0000F3D10000}"/>
    <cellStyle name="输出 3 5 6 6" xfId="43102" xr:uid="{00000000-0005-0000-0000-0000F4D10000}"/>
    <cellStyle name="输出 3 5 6 7" xfId="53342" xr:uid="{00000000-0005-0000-0000-0000F5D10000}"/>
    <cellStyle name="输出 3 5 7" xfId="6104" xr:uid="{00000000-0005-0000-0000-0000F6D10000}"/>
    <cellStyle name="输出 3 5 7 2" xfId="15952" xr:uid="{00000000-0005-0000-0000-0000F7D10000}"/>
    <cellStyle name="输出 3 5 7 2 2" xfId="39990" xr:uid="{00000000-0005-0000-0000-0000F8D10000}"/>
    <cellStyle name="输出 3 5 7 2 3" xfId="46908" xr:uid="{00000000-0005-0000-0000-0000F9D10000}"/>
    <cellStyle name="输出 3 5 7 2 4" xfId="48575" xr:uid="{00000000-0005-0000-0000-0000FAD10000}"/>
    <cellStyle name="输出 3 5 7 3" xfId="22971" xr:uid="{00000000-0005-0000-0000-0000FBD10000}"/>
    <cellStyle name="输出 3 5 7 4" xfId="29430" xr:uid="{00000000-0005-0000-0000-0000FCD10000}"/>
    <cellStyle name="输出 3 5 7 5" xfId="36380" xr:uid="{00000000-0005-0000-0000-0000FDD10000}"/>
    <cellStyle name="输出 3 5 7 6" xfId="43362" xr:uid="{00000000-0005-0000-0000-0000FED10000}"/>
    <cellStyle name="输出 3 5 7 7" xfId="53474" xr:uid="{00000000-0005-0000-0000-0000FFD10000}"/>
    <cellStyle name="输出 3 5 8" xfId="7023" xr:uid="{00000000-0005-0000-0000-000000D20000}"/>
    <cellStyle name="输出 3 5 8 2" xfId="16813" xr:uid="{00000000-0005-0000-0000-000001D20000}"/>
    <cellStyle name="输出 3 5 8 2 2" xfId="40253" xr:uid="{00000000-0005-0000-0000-000002D20000}"/>
    <cellStyle name="输出 3 5 8 2 3" xfId="47171" xr:uid="{00000000-0005-0000-0000-000003D20000}"/>
    <cellStyle name="输出 3 5 8 2 4" xfId="47928" xr:uid="{00000000-0005-0000-0000-000004D20000}"/>
    <cellStyle name="输出 3 5 8 3" xfId="23780" xr:uid="{00000000-0005-0000-0000-000005D20000}"/>
    <cellStyle name="输出 3 5 8 4" xfId="30216" xr:uid="{00000000-0005-0000-0000-000006D20000}"/>
    <cellStyle name="输出 3 5 8 5" xfId="36668" xr:uid="{00000000-0005-0000-0000-000007D20000}"/>
    <cellStyle name="输出 3 5 8 6" xfId="43625" xr:uid="{00000000-0005-0000-0000-000008D20000}"/>
    <cellStyle name="输出 3 5 8 7" xfId="50300" xr:uid="{00000000-0005-0000-0000-000009D20000}"/>
    <cellStyle name="输出 3 5 9" xfId="7241" xr:uid="{00000000-0005-0000-0000-00000AD20000}"/>
    <cellStyle name="输出 3 5 9 2" xfId="17030" xr:uid="{00000000-0005-0000-0000-00000BD20000}"/>
    <cellStyle name="输出 3 5 9 2 2" xfId="40165" xr:uid="{00000000-0005-0000-0000-00000CD20000}"/>
    <cellStyle name="输出 3 5 9 2 3" xfId="47083" xr:uid="{00000000-0005-0000-0000-00000DD20000}"/>
    <cellStyle name="输出 3 5 9 2 4" xfId="47931" xr:uid="{00000000-0005-0000-0000-00000ED20000}"/>
    <cellStyle name="输出 3 5 9 3" xfId="23991" xr:uid="{00000000-0005-0000-0000-00000FD20000}"/>
    <cellStyle name="输出 3 5 9 4" xfId="30424" xr:uid="{00000000-0005-0000-0000-000010D20000}"/>
    <cellStyle name="输出 3 5 9 5" xfId="36580" xr:uid="{00000000-0005-0000-0000-000011D20000}"/>
    <cellStyle name="输出 3 5 9 6" xfId="43537" xr:uid="{00000000-0005-0000-0000-000012D20000}"/>
    <cellStyle name="输出 3 5 9 7" xfId="51569" xr:uid="{00000000-0005-0000-0000-000013D20000}"/>
    <cellStyle name="输出 3 6" xfId="1435" xr:uid="{00000000-0005-0000-0000-000014D20000}"/>
    <cellStyle name="输出 3 6 2" xfId="10195" xr:uid="{00000000-0005-0000-0000-000015D20000}"/>
    <cellStyle name="输出 3 6 2 2" xfId="9504" xr:uid="{00000000-0005-0000-0000-000016D20000}"/>
    <cellStyle name="输出 3 6 2 3" xfId="37245" xr:uid="{00000000-0005-0000-0000-000017D20000}"/>
    <cellStyle name="输出 3 6 2 4" xfId="44191" xr:uid="{00000000-0005-0000-0000-000018D20000}"/>
    <cellStyle name="输出 3 6 2 5" xfId="54239" xr:uid="{00000000-0005-0000-0000-000019D20000}"/>
    <cellStyle name="输出 3 6 3" xfId="10987" xr:uid="{00000000-0005-0000-0000-00001AD20000}"/>
    <cellStyle name="输出 3 6 3 2" xfId="8973" xr:uid="{00000000-0005-0000-0000-00001BD20000}"/>
    <cellStyle name="输出 3 6 4" xfId="12104" xr:uid="{00000000-0005-0000-0000-00001CD20000}"/>
    <cellStyle name="输出 3 6 4 2" xfId="19563" xr:uid="{00000000-0005-0000-0000-00001DD20000}"/>
    <cellStyle name="输出 3 6 4 3" xfId="26186" xr:uid="{00000000-0005-0000-0000-00001ED20000}"/>
    <cellStyle name="输出 3 6 5" xfId="10061" xr:uid="{00000000-0005-0000-0000-00001FD20000}"/>
    <cellStyle name="输出 3 6 6" xfId="17879" xr:uid="{00000000-0005-0000-0000-000020D20000}"/>
    <cellStyle name="输出 3 6 7" xfId="33497" xr:uid="{00000000-0005-0000-0000-000021D20000}"/>
    <cellStyle name="输出 3 6 8" xfId="40633" xr:uid="{00000000-0005-0000-0000-000022D20000}"/>
    <cellStyle name="输出 3 6 9" xfId="53799" xr:uid="{00000000-0005-0000-0000-000023D20000}"/>
    <cellStyle name="输出 3 7" xfId="1565" xr:uid="{00000000-0005-0000-0000-000024D20000}"/>
    <cellStyle name="输出 3 7 2" xfId="12222" xr:uid="{00000000-0005-0000-0000-000025D20000}"/>
    <cellStyle name="输出 3 7 2 2" xfId="19681" xr:uid="{00000000-0005-0000-0000-000026D20000}"/>
    <cellStyle name="输出 3 7 2 3" xfId="26304" xr:uid="{00000000-0005-0000-0000-000027D20000}"/>
    <cellStyle name="输出 3 7 2 4" xfId="37371" xr:uid="{00000000-0005-0000-0000-000028D20000}"/>
    <cellStyle name="输出 3 7 2 5" xfId="44317" xr:uid="{00000000-0005-0000-0000-000029D20000}"/>
    <cellStyle name="输出 3 7 2 6" xfId="51635" xr:uid="{00000000-0005-0000-0000-00002AD20000}"/>
    <cellStyle name="输出 3 7 3" xfId="11117" xr:uid="{00000000-0005-0000-0000-00002BD20000}"/>
    <cellStyle name="输出 3 7 4" xfId="18768" xr:uid="{00000000-0005-0000-0000-00002CD20000}"/>
    <cellStyle name="输出 3 7 5" xfId="33625" xr:uid="{00000000-0005-0000-0000-00002DD20000}"/>
    <cellStyle name="输出 3 7 6" xfId="40761" xr:uid="{00000000-0005-0000-0000-00002ED20000}"/>
    <cellStyle name="输出 3 7 7" xfId="52874" xr:uid="{00000000-0005-0000-0000-00002FD20000}"/>
    <cellStyle name="输出 3 8" xfId="1992" xr:uid="{00000000-0005-0000-0000-000030D20000}"/>
    <cellStyle name="输出 3 8 2" xfId="12342" xr:uid="{00000000-0005-0000-0000-000031D20000}"/>
    <cellStyle name="输出 3 8 2 2" xfId="19801" xr:uid="{00000000-0005-0000-0000-000032D20000}"/>
    <cellStyle name="输出 3 8 2 3" xfId="26424" xr:uid="{00000000-0005-0000-0000-000033D20000}"/>
    <cellStyle name="输出 3 8 2 4" xfId="37670" xr:uid="{00000000-0005-0000-0000-000034D20000}"/>
    <cellStyle name="输出 3 8 2 5" xfId="44614" xr:uid="{00000000-0005-0000-0000-000035D20000}"/>
    <cellStyle name="输出 3 8 2 6" xfId="50729" xr:uid="{00000000-0005-0000-0000-000036D20000}"/>
    <cellStyle name="输出 3 8 3" xfId="11414" xr:uid="{00000000-0005-0000-0000-000037D20000}"/>
    <cellStyle name="输出 3 8 4" xfId="18946" xr:uid="{00000000-0005-0000-0000-000038D20000}"/>
    <cellStyle name="输出 3 8 5" xfId="33929" xr:uid="{00000000-0005-0000-0000-000039D20000}"/>
    <cellStyle name="输出 3 8 6" xfId="41063" xr:uid="{00000000-0005-0000-0000-00003AD20000}"/>
    <cellStyle name="输出 3 8 7" xfId="52332" xr:uid="{00000000-0005-0000-0000-00003BD20000}"/>
    <cellStyle name="输出 3 9" xfId="2204" xr:uid="{00000000-0005-0000-0000-00003CD20000}"/>
    <cellStyle name="输出 3 9 2" xfId="12468" xr:uid="{00000000-0005-0000-0000-00003DD20000}"/>
    <cellStyle name="输出 3 9 2 2" xfId="19923" xr:uid="{00000000-0005-0000-0000-00003ED20000}"/>
    <cellStyle name="输出 3 9 2 3" xfId="26544" xr:uid="{00000000-0005-0000-0000-00003FD20000}"/>
    <cellStyle name="输出 3 9 2 4" xfId="38246" xr:uid="{00000000-0005-0000-0000-000040D20000}"/>
    <cellStyle name="输出 3 9 2 5" xfId="45165" xr:uid="{00000000-0005-0000-0000-000041D20000}"/>
    <cellStyle name="输出 3 9 2 6" xfId="49441" xr:uid="{00000000-0005-0000-0000-000042D20000}"/>
    <cellStyle name="输出 3 9 3" xfId="10400" xr:uid="{00000000-0005-0000-0000-000043D20000}"/>
    <cellStyle name="输出 3 9 4" xfId="13105" xr:uid="{00000000-0005-0000-0000-000044D20000}"/>
    <cellStyle name="输出 3 9 5" xfId="20495" xr:uid="{00000000-0005-0000-0000-000045D20000}"/>
    <cellStyle name="输出 3 9 6" xfId="34580" xr:uid="{00000000-0005-0000-0000-000046D20000}"/>
    <cellStyle name="输出 3 9 7" xfId="41619" xr:uid="{00000000-0005-0000-0000-000047D20000}"/>
    <cellStyle name="输出 3 9 8" xfId="50715" xr:uid="{00000000-0005-0000-0000-000048D20000}"/>
    <cellStyle name="输出 30" xfId="8591" xr:uid="{00000000-0005-0000-0000-000049D20000}"/>
    <cellStyle name="输出 30 2" xfId="18375" xr:uid="{00000000-0005-0000-0000-00004AD20000}"/>
    <cellStyle name="输出 30 3" xfId="25310" xr:uid="{00000000-0005-0000-0000-00004BD20000}"/>
    <cellStyle name="输出 30 4" xfId="31723" xr:uid="{00000000-0005-0000-0000-00004CD20000}"/>
    <cellStyle name="输出 31" xfId="8318" xr:uid="{00000000-0005-0000-0000-00004DD20000}"/>
    <cellStyle name="输出 31 2" xfId="18102" xr:uid="{00000000-0005-0000-0000-00004ED20000}"/>
    <cellStyle name="输出 31 3" xfId="25042" xr:uid="{00000000-0005-0000-0000-00004FD20000}"/>
    <cellStyle name="输出 31 4" xfId="31458" xr:uid="{00000000-0005-0000-0000-000050D20000}"/>
    <cellStyle name="输出 32" xfId="11514" xr:uid="{00000000-0005-0000-0000-000051D20000}"/>
    <cellStyle name="输出 32 2" xfId="18973" xr:uid="{00000000-0005-0000-0000-000052D20000}"/>
    <cellStyle name="输出 32 3" xfId="25605" xr:uid="{00000000-0005-0000-0000-000053D20000}"/>
    <cellStyle name="输出 33" xfId="9146" xr:uid="{00000000-0005-0000-0000-000054D20000}"/>
    <cellStyle name="输出 34" xfId="13101" xr:uid="{00000000-0005-0000-0000-000055D20000}"/>
    <cellStyle name="输出 35" xfId="53271" xr:uid="{00000000-0005-0000-0000-000056D20000}"/>
    <cellStyle name="输出 4" xfId="558" xr:uid="{00000000-0005-0000-0000-000057D20000}"/>
    <cellStyle name="输出 4 10" xfId="2522" xr:uid="{00000000-0005-0000-0000-000058D20000}"/>
    <cellStyle name="输出 4 10 2" xfId="12761" xr:uid="{00000000-0005-0000-0000-000059D20000}"/>
    <cellStyle name="输出 4 10 2 2" xfId="38589" xr:uid="{00000000-0005-0000-0000-00005AD20000}"/>
    <cellStyle name="输出 4 10 2 3" xfId="45507" xr:uid="{00000000-0005-0000-0000-00005BD20000}"/>
    <cellStyle name="输出 4 10 2 4" xfId="48072" xr:uid="{00000000-0005-0000-0000-00005CD20000}"/>
    <cellStyle name="输出 4 10 3" xfId="20169" xr:uid="{00000000-0005-0000-0000-00005DD20000}"/>
    <cellStyle name="输出 4 10 4" xfId="26782" xr:uid="{00000000-0005-0000-0000-00005ED20000}"/>
    <cellStyle name="输出 4 10 5" xfId="34923" xr:uid="{00000000-0005-0000-0000-00005FD20000}"/>
    <cellStyle name="输出 4 10 6" xfId="41961" xr:uid="{00000000-0005-0000-0000-000060D20000}"/>
    <cellStyle name="输出 4 10 7" xfId="54398" xr:uid="{00000000-0005-0000-0000-000061D20000}"/>
    <cellStyle name="输出 4 11" xfId="3530" xr:uid="{00000000-0005-0000-0000-000062D20000}"/>
    <cellStyle name="输出 4 11 2" xfId="13476" xr:uid="{00000000-0005-0000-0000-000063D20000}"/>
    <cellStyle name="输出 4 11 2 2" xfId="38800" xr:uid="{00000000-0005-0000-0000-000064D20000}"/>
    <cellStyle name="输出 4 11 2 3" xfId="45718" xr:uid="{00000000-0005-0000-0000-000065D20000}"/>
    <cellStyle name="输出 4 11 2 4" xfId="47909" xr:uid="{00000000-0005-0000-0000-000066D20000}"/>
    <cellStyle name="输出 4 11 3" xfId="20646" xr:uid="{00000000-0005-0000-0000-000067D20000}"/>
    <cellStyle name="输出 4 11 4" xfId="27151" xr:uid="{00000000-0005-0000-0000-000068D20000}"/>
    <cellStyle name="输出 4 11 5" xfId="35136" xr:uid="{00000000-0005-0000-0000-000069D20000}"/>
    <cellStyle name="输出 4 11 6" xfId="42172" xr:uid="{00000000-0005-0000-0000-00006AD20000}"/>
    <cellStyle name="输出 4 11 7" xfId="54225" xr:uid="{00000000-0005-0000-0000-00006BD20000}"/>
    <cellStyle name="输出 4 12" xfId="3697" xr:uid="{00000000-0005-0000-0000-00006CD20000}"/>
    <cellStyle name="输出 4 12 2" xfId="13621" xr:uid="{00000000-0005-0000-0000-00006DD20000}"/>
    <cellStyle name="输出 4 12 2 2" xfId="38820" xr:uid="{00000000-0005-0000-0000-00006ED20000}"/>
    <cellStyle name="输出 4 12 2 3" xfId="45738" xr:uid="{00000000-0005-0000-0000-00006FD20000}"/>
    <cellStyle name="输出 4 12 2 4" xfId="48451" xr:uid="{00000000-0005-0000-0000-000070D20000}"/>
    <cellStyle name="输出 4 12 3" xfId="20781" xr:uid="{00000000-0005-0000-0000-000071D20000}"/>
    <cellStyle name="输出 4 12 4" xfId="27280" xr:uid="{00000000-0005-0000-0000-000072D20000}"/>
    <cellStyle name="输出 4 12 5" xfId="35156" xr:uid="{00000000-0005-0000-0000-000073D20000}"/>
    <cellStyle name="输出 4 12 6" xfId="42192" xr:uid="{00000000-0005-0000-0000-000074D20000}"/>
    <cellStyle name="输出 4 12 7" xfId="53717" xr:uid="{00000000-0005-0000-0000-000075D20000}"/>
    <cellStyle name="输出 4 13" xfId="3964" xr:uid="{00000000-0005-0000-0000-000076D20000}"/>
    <cellStyle name="输出 4 13 2" xfId="13851" xr:uid="{00000000-0005-0000-0000-000077D20000}"/>
    <cellStyle name="输出 4 13 2 2" xfId="39403" xr:uid="{00000000-0005-0000-0000-000078D20000}"/>
    <cellStyle name="输出 4 13 2 3" xfId="46321" xr:uid="{00000000-0005-0000-0000-000079D20000}"/>
    <cellStyle name="输出 4 13 2 4" xfId="50805" xr:uid="{00000000-0005-0000-0000-00007AD20000}"/>
    <cellStyle name="输出 4 13 3" xfId="20949" xr:uid="{00000000-0005-0000-0000-00007BD20000}"/>
    <cellStyle name="输出 4 13 4" xfId="27445" xr:uid="{00000000-0005-0000-0000-00007CD20000}"/>
    <cellStyle name="输出 4 13 5" xfId="35770" xr:uid="{00000000-0005-0000-0000-00007DD20000}"/>
    <cellStyle name="输出 4 13 6" xfId="42775" xr:uid="{00000000-0005-0000-0000-00007ED20000}"/>
    <cellStyle name="输出 4 13 7" xfId="53385" xr:uid="{00000000-0005-0000-0000-00007FD20000}"/>
    <cellStyle name="输出 4 14" xfId="3952" xr:uid="{00000000-0005-0000-0000-000080D20000}"/>
    <cellStyle name="输出 4 14 2" xfId="13839" xr:uid="{00000000-0005-0000-0000-000081D20000}"/>
    <cellStyle name="输出 4 14 2 2" xfId="39564" xr:uid="{00000000-0005-0000-0000-000082D20000}"/>
    <cellStyle name="输出 4 14 2 3" xfId="46482" xr:uid="{00000000-0005-0000-0000-000083D20000}"/>
    <cellStyle name="输出 4 14 2 4" xfId="52916" xr:uid="{00000000-0005-0000-0000-000084D20000}"/>
    <cellStyle name="输出 4 14 3" xfId="20940" xr:uid="{00000000-0005-0000-0000-000085D20000}"/>
    <cellStyle name="输出 4 14 4" xfId="27436" xr:uid="{00000000-0005-0000-0000-000086D20000}"/>
    <cellStyle name="输出 4 14 5" xfId="35937" xr:uid="{00000000-0005-0000-0000-000087D20000}"/>
    <cellStyle name="输出 4 14 6" xfId="42936" xr:uid="{00000000-0005-0000-0000-000088D20000}"/>
    <cellStyle name="输出 4 14 7" xfId="51365" xr:uid="{00000000-0005-0000-0000-000089D20000}"/>
    <cellStyle name="输出 4 15" xfId="4447" xr:uid="{00000000-0005-0000-0000-00008AD20000}"/>
    <cellStyle name="输出 4 15 2" xfId="14309" xr:uid="{00000000-0005-0000-0000-00008BD20000}"/>
    <cellStyle name="输出 4 15 2 2" xfId="39288" xr:uid="{00000000-0005-0000-0000-00008CD20000}"/>
    <cellStyle name="输出 4 15 2 3" xfId="46206" xr:uid="{00000000-0005-0000-0000-00008DD20000}"/>
    <cellStyle name="输出 4 15 2 4" xfId="49680" xr:uid="{00000000-0005-0000-0000-00008ED20000}"/>
    <cellStyle name="输出 4 15 3" xfId="21367" xr:uid="{00000000-0005-0000-0000-00008FD20000}"/>
    <cellStyle name="输出 4 15 4" xfId="27841" xr:uid="{00000000-0005-0000-0000-000090D20000}"/>
    <cellStyle name="输出 4 15 5" xfId="35652" xr:uid="{00000000-0005-0000-0000-000091D20000}"/>
    <cellStyle name="输出 4 15 6" xfId="42660" xr:uid="{00000000-0005-0000-0000-000092D20000}"/>
    <cellStyle name="输出 4 15 7" xfId="54190" xr:uid="{00000000-0005-0000-0000-000093D20000}"/>
    <cellStyle name="输出 4 16" xfId="4738" xr:uid="{00000000-0005-0000-0000-000094D20000}"/>
    <cellStyle name="输出 4 16 2" xfId="14600" xr:uid="{00000000-0005-0000-0000-000095D20000}"/>
    <cellStyle name="输出 4 16 2 2" xfId="39285" xr:uid="{00000000-0005-0000-0000-000096D20000}"/>
    <cellStyle name="输出 4 16 2 3" xfId="46203" xr:uid="{00000000-0005-0000-0000-000097D20000}"/>
    <cellStyle name="输出 4 16 2 4" xfId="50177" xr:uid="{00000000-0005-0000-0000-000098D20000}"/>
    <cellStyle name="输出 4 16 3" xfId="21649" xr:uid="{00000000-0005-0000-0000-000099D20000}"/>
    <cellStyle name="输出 4 16 4" xfId="28119" xr:uid="{00000000-0005-0000-0000-00009AD20000}"/>
    <cellStyle name="输出 4 16 5" xfId="35649" xr:uid="{00000000-0005-0000-0000-00009BD20000}"/>
    <cellStyle name="输出 4 16 6" xfId="42657" xr:uid="{00000000-0005-0000-0000-00009CD20000}"/>
    <cellStyle name="输出 4 16 7" xfId="51849" xr:uid="{00000000-0005-0000-0000-00009DD20000}"/>
    <cellStyle name="输出 4 17" xfId="4442" xr:uid="{00000000-0005-0000-0000-00009ED20000}"/>
    <cellStyle name="输出 4 17 2" xfId="14304" xr:uid="{00000000-0005-0000-0000-00009FD20000}"/>
    <cellStyle name="输出 4 17 2 2" xfId="39443" xr:uid="{00000000-0005-0000-0000-0000A0D20000}"/>
    <cellStyle name="输出 4 17 2 3" xfId="46361" xr:uid="{00000000-0005-0000-0000-0000A1D20000}"/>
    <cellStyle name="输出 4 17 2 4" xfId="50930" xr:uid="{00000000-0005-0000-0000-0000A2D20000}"/>
    <cellStyle name="输出 4 17 3" xfId="21362" xr:uid="{00000000-0005-0000-0000-0000A3D20000}"/>
    <cellStyle name="输出 4 17 4" xfId="27836" xr:uid="{00000000-0005-0000-0000-0000A4D20000}"/>
    <cellStyle name="输出 4 17 5" xfId="35811" xr:uid="{00000000-0005-0000-0000-0000A5D20000}"/>
    <cellStyle name="输出 4 17 6" xfId="42815" xr:uid="{00000000-0005-0000-0000-0000A6D20000}"/>
    <cellStyle name="输出 4 17 7" xfId="53964" xr:uid="{00000000-0005-0000-0000-0000A7D20000}"/>
    <cellStyle name="输出 4 18" xfId="5190" xr:uid="{00000000-0005-0000-0000-0000A8D20000}"/>
    <cellStyle name="输出 4 18 2" xfId="15047" xr:uid="{00000000-0005-0000-0000-0000A9D20000}"/>
    <cellStyle name="输出 4 18 2 2" xfId="39553" xr:uid="{00000000-0005-0000-0000-0000AAD20000}"/>
    <cellStyle name="输出 4 18 2 3" xfId="46471" xr:uid="{00000000-0005-0000-0000-0000ABD20000}"/>
    <cellStyle name="输出 4 18 2 4" xfId="48369" xr:uid="{00000000-0005-0000-0000-0000ACD20000}"/>
    <cellStyle name="输出 4 18 3" xfId="22089" xr:uid="{00000000-0005-0000-0000-0000ADD20000}"/>
    <cellStyle name="输出 4 18 4" xfId="28552" xr:uid="{00000000-0005-0000-0000-0000AED20000}"/>
    <cellStyle name="输出 4 18 5" xfId="35925" xr:uid="{00000000-0005-0000-0000-0000AFD20000}"/>
    <cellStyle name="输出 4 18 6" xfId="42925" xr:uid="{00000000-0005-0000-0000-0000B0D20000}"/>
    <cellStyle name="输出 4 18 7" xfId="52053" xr:uid="{00000000-0005-0000-0000-0000B1D20000}"/>
    <cellStyle name="输出 4 19" xfId="4925" xr:uid="{00000000-0005-0000-0000-0000B2D20000}"/>
    <cellStyle name="输出 4 19 2" xfId="14782" xr:uid="{00000000-0005-0000-0000-0000B3D20000}"/>
    <cellStyle name="输出 4 19 2 2" xfId="40424" xr:uid="{00000000-0005-0000-0000-0000B4D20000}"/>
    <cellStyle name="输出 4 19 2 3" xfId="47342" xr:uid="{00000000-0005-0000-0000-0000B5D20000}"/>
    <cellStyle name="输出 4 19 2 4" xfId="47747" xr:uid="{00000000-0005-0000-0000-0000B6D20000}"/>
    <cellStyle name="输出 4 19 3" xfId="21830" xr:uid="{00000000-0005-0000-0000-0000B7D20000}"/>
    <cellStyle name="输出 4 19 4" xfId="28295" xr:uid="{00000000-0005-0000-0000-0000B8D20000}"/>
    <cellStyle name="输出 4 19 5" xfId="36840" xr:uid="{00000000-0005-0000-0000-0000B9D20000}"/>
    <cellStyle name="输出 4 19 6" xfId="43796" xr:uid="{00000000-0005-0000-0000-0000BAD20000}"/>
    <cellStyle name="输出 4 19 7" xfId="50740" xr:uid="{00000000-0005-0000-0000-0000BBD20000}"/>
    <cellStyle name="输出 4 2" xfId="712" xr:uid="{00000000-0005-0000-0000-0000BCD20000}"/>
    <cellStyle name="输出 4 2 2" xfId="2716" xr:uid="{00000000-0005-0000-0000-0000BDD20000}"/>
    <cellStyle name="输出 4 2 2 2" xfId="12945" xr:uid="{00000000-0005-0000-0000-0000BED20000}"/>
    <cellStyle name="输出 4 2 2 2 2" xfId="20345" xr:uid="{00000000-0005-0000-0000-0000BFD20000}"/>
    <cellStyle name="输出 4 2 2 2 3" xfId="26952" xr:uid="{00000000-0005-0000-0000-0000C0D20000}"/>
    <cellStyle name="输出 4 2 2 3" xfId="10531" xr:uid="{00000000-0005-0000-0000-0000C1D20000}"/>
    <cellStyle name="输出 4 2 2 4" xfId="9510" xr:uid="{00000000-0005-0000-0000-0000C2D20000}"/>
    <cellStyle name="输出 4 2 2 5" xfId="20497" xr:uid="{00000000-0005-0000-0000-0000C3D20000}"/>
    <cellStyle name="输出 4 2 2 6" xfId="37399" xr:uid="{00000000-0005-0000-0000-0000C4D20000}"/>
    <cellStyle name="输出 4 2 2 7" xfId="44344" xr:uid="{00000000-0005-0000-0000-0000C5D20000}"/>
    <cellStyle name="输出 4 2 2 8" xfId="53087" xr:uid="{00000000-0005-0000-0000-0000C6D20000}"/>
    <cellStyle name="输出 4 2 3" xfId="11731" xr:uid="{00000000-0005-0000-0000-0000C7D20000}"/>
    <cellStyle name="输出 4 2 3 2" xfId="19190" xr:uid="{00000000-0005-0000-0000-0000C8D20000}"/>
    <cellStyle name="输出 4 2 3 3" xfId="25822" xr:uid="{00000000-0005-0000-0000-0000C9D20000}"/>
    <cellStyle name="输出 4 2 4" xfId="9464" xr:uid="{00000000-0005-0000-0000-0000CAD20000}"/>
    <cellStyle name="输出 4 2 5" xfId="13077" xr:uid="{00000000-0005-0000-0000-0000CBD20000}"/>
    <cellStyle name="输出 4 2 6" xfId="33655" xr:uid="{00000000-0005-0000-0000-0000CCD20000}"/>
    <cellStyle name="输出 4 2 7" xfId="40790" xr:uid="{00000000-0005-0000-0000-0000CDD20000}"/>
    <cellStyle name="输出 4 2 8" xfId="53796" xr:uid="{00000000-0005-0000-0000-0000CED20000}"/>
    <cellStyle name="输出 4 20" xfId="4936" xr:uid="{00000000-0005-0000-0000-0000CFD20000}"/>
    <cellStyle name="输出 4 20 2" xfId="14793" xr:uid="{00000000-0005-0000-0000-0000D0D20000}"/>
    <cellStyle name="输出 4 20 3" xfId="21841" xr:uid="{00000000-0005-0000-0000-0000D1D20000}"/>
    <cellStyle name="输出 4 20 4" xfId="28306" xr:uid="{00000000-0005-0000-0000-0000D2D20000}"/>
    <cellStyle name="输出 4 20 5" xfId="32311" xr:uid="{00000000-0005-0000-0000-0000D3D20000}"/>
    <cellStyle name="输出 4 20 6" xfId="32062" xr:uid="{00000000-0005-0000-0000-0000D4D20000}"/>
    <cellStyle name="输出 4 20 7" xfId="48783" xr:uid="{00000000-0005-0000-0000-0000D5D20000}"/>
    <cellStyle name="输出 4 21" xfId="4675" xr:uid="{00000000-0005-0000-0000-0000D6D20000}"/>
    <cellStyle name="输出 4 21 2" xfId="14537" xr:uid="{00000000-0005-0000-0000-0000D7D20000}"/>
    <cellStyle name="输出 4 21 3" xfId="21589" xr:uid="{00000000-0005-0000-0000-0000D8D20000}"/>
    <cellStyle name="输出 4 21 4" xfId="28059" xr:uid="{00000000-0005-0000-0000-0000D9D20000}"/>
    <cellStyle name="输出 4 21 5" xfId="37094" xr:uid="{00000000-0005-0000-0000-0000DAD20000}"/>
    <cellStyle name="输出 4 21 6" xfId="44040" xr:uid="{00000000-0005-0000-0000-0000DBD20000}"/>
    <cellStyle name="输出 4 21 7" xfId="51283" xr:uid="{00000000-0005-0000-0000-0000DCD20000}"/>
    <cellStyle name="输出 4 22" xfId="4573" xr:uid="{00000000-0005-0000-0000-0000DDD20000}"/>
    <cellStyle name="输出 4 22 2" xfId="14435" xr:uid="{00000000-0005-0000-0000-0000DED20000}"/>
    <cellStyle name="输出 4 22 3" xfId="21490" xr:uid="{00000000-0005-0000-0000-0000DFD20000}"/>
    <cellStyle name="输出 4 22 4" xfId="27961" xr:uid="{00000000-0005-0000-0000-0000E0D20000}"/>
    <cellStyle name="输出 4 23" xfId="5797" xr:uid="{00000000-0005-0000-0000-0000E1D20000}"/>
    <cellStyle name="输出 4 23 2" xfId="15650" xr:uid="{00000000-0005-0000-0000-0000E2D20000}"/>
    <cellStyle name="输出 4 23 3" xfId="22677" xr:uid="{00000000-0005-0000-0000-0000E3D20000}"/>
    <cellStyle name="输出 4 23 4" xfId="29138" xr:uid="{00000000-0005-0000-0000-0000E4D20000}"/>
    <cellStyle name="输出 4 24" xfId="6451" xr:uid="{00000000-0005-0000-0000-0000E5D20000}"/>
    <cellStyle name="输出 4 24 2" xfId="16295" xr:uid="{00000000-0005-0000-0000-0000E6D20000}"/>
    <cellStyle name="输出 4 24 3" xfId="23303" xr:uid="{00000000-0005-0000-0000-0000E7D20000}"/>
    <cellStyle name="输出 4 24 4" xfId="29754" xr:uid="{00000000-0005-0000-0000-0000E8D20000}"/>
    <cellStyle name="输出 4 25" xfId="6464" xr:uid="{00000000-0005-0000-0000-0000E9D20000}"/>
    <cellStyle name="输出 4 25 2" xfId="16308" xr:uid="{00000000-0005-0000-0000-0000EAD20000}"/>
    <cellStyle name="输出 4 25 3" xfId="23316" xr:uid="{00000000-0005-0000-0000-0000EBD20000}"/>
    <cellStyle name="输出 4 25 4" xfId="29767" xr:uid="{00000000-0005-0000-0000-0000ECD20000}"/>
    <cellStyle name="输出 4 26" xfId="7166" xr:uid="{00000000-0005-0000-0000-0000EDD20000}"/>
    <cellStyle name="输出 4 26 2" xfId="16956" xr:uid="{00000000-0005-0000-0000-0000EED20000}"/>
    <cellStyle name="输出 4 26 3" xfId="23919" xr:uid="{00000000-0005-0000-0000-0000EFD20000}"/>
    <cellStyle name="输出 4 26 4" xfId="30353" xr:uid="{00000000-0005-0000-0000-0000F0D20000}"/>
    <cellStyle name="输出 4 27" xfId="6223" xr:uid="{00000000-0005-0000-0000-0000F1D20000}"/>
    <cellStyle name="输出 4 27 2" xfId="16071" xr:uid="{00000000-0005-0000-0000-0000F2D20000}"/>
    <cellStyle name="输出 4 27 3" xfId="23082" xr:uid="{00000000-0005-0000-0000-0000F3D20000}"/>
    <cellStyle name="输出 4 27 4" xfId="29539" xr:uid="{00000000-0005-0000-0000-0000F4D20000}"/>
    <cellStyle name="输出 4 28" xfId="5868" xr:uid="{00000000-0005-0000-0000-0000F5D20000}"/>
    <cellStyle name="输出 4 28 2" xfId="15721" xr:uid="{00000000-0005-0000-0000-0000F6D20000}"/>
    <cellStyle name="输出 4 28 3" xfId="22746" xr:uid="{00000000-0005-0000-0000-0000F7D20000}"/>
    <cellStyle name="输出 4 28 4" xfId="29207" xr:uid="{00000000-0005-0000-0000-0000F8D20000}"/>
    <cellStyle name="输出 4 29" xfId="6215" xr:uid="{00000000-0005-0000-0000-0000F9D20000}"/>
    <cellStyle name="输出 4 29 2" xfId="16063" xr:uid="{00000000-0005-0000-0000-0000FAD20000}"/>
    <cellStyle name="输出 4 29 3" xfId="23076" xr:uid="{00000000-0005-0000-0000-0000FBD20000}"/>
    <cellStyle name="输出 4 29 4" xfId="29533" xr:uid="{00000000-0005-0000-0000-0000FCD20000}"/>
    <cellStyle name="输出 4 3" xfId="972" xr:uid="{00000000-0005-0000-0000-0000FDD20000}"/>
    <cellStyle name="输出 4 3 2" xfId="2582" xr:uid="{00000000-0005-0000-0000-0000FED20000}"/>
    <cellStyle name="输出 4 3 2 2" xfId="12817" xr:uid="{00000000-0005-0000-0000-0000FFD20000}"/>
    <cellStyle name="输出 4 3 2 2 2" xfId="20223" xr:uid="{00000000-0005-0000-0000-000000D30000}"/>
    <cellStyle name="输出 4 3 2 2 3" xfId="26834" xr:uid="{00000000-0005-0000-0000-000001D30000}"/>
    <cellStyle name="输出 4 3 2 3" xfId="10678" xr:uid="{00000000-0005-0000-0000-000002D30000}"/>
    <cellStyle name="输出 4 3 2 4" xfId="17352" xr:uid="{00000000-0005-0000-0000-000003D30000}"/>
    <cellStyle name="输出 4 3 2 5" xfId="24069" xr:uid="{00000000-0005-0000-0000-000004D30000}"/>
    <cellStyle name="输出 4 3 2 6" xfId="38010" xr:uid="{00000000-0005-0000-0000-000005D30000}"/>
    <cellStyle name="输出 4 3 2 7" xfId="44938" xr:uid="{00000000-0005-0000-0000-000006D30000}"/>
    <cellStyle name="输出 4 3 2 8" xfId="49889" xr:uid="{00000000-0005-0000-0000-000007D30000}"/>
    <cellStyle name="输出 4 3 3" xfId="11851" xr:uid="{00000000-0005-0000-0000-000008D30000}"/>
    <cellStyle name="输出 4 3 3 2" xfId="19310" xr:uid="{00000000-0005-0000-0000-000009D30000}"/>
    <cellStyle name="输出 4 3 3 3" xfId="25942" xr:uid="{00000000-0005-0000-0000-00000AD30000}"/>
    <cellStyle name="输出 4 3 4" xfId="9672" xr:uid="{00000000-0005-0000-0000-00000BD30000}"/>
    <cellStyle name="输出 4 3 5" xfId="8918" xr:uid="{00000000-0005-0000-0000-00000CD30000}"/>
    <cellStyle name="输出 4 3 6" xfId="34345" xr:uid="{00000000-0005-0000-0000-00000DD30000}"/>
    <cellStyle name="输出 4 3 7" xfId="41392" xr:uid="{00000000-0005-0000-0000-00000ED30000}"/>
    <cellStyle name="输出 4 3 8" xfId="51821" xr:uid="{00000000-0005-0000-0000-00000FD30000}"/>
    <cellStyle name="输出 4 30" xfId="6460" xr:uid="{00000000-0005-0000-0000-000010D30000}"/>
    <cellStyle name="输出 4 30 2" xfId="16304" xr:uid="{00000000-0005-0000-0000-000011D30000}"/>
    <cellStyle name="输出 4 30 3" xfId="23312" xr:uid="{00000000-0005-0000-0000-000012D30000}"/>
    <cellStyle name="输出 4 30 4" xfId="29763" xr:uid="{00000000-0005-0000-0000-000013D30000}"/>
    <cellStyle name="输出 4 31" xfId="7454" xr:uid="{00000000-0005-0000-0000-000014D30000}"/>
    <cellStyle name="输出 4 31 2" xfId="17240" xr:uid="{00000000-0005-0000-0000-000015D30000}"/>
    <cellStyle name="输出 4 31 3" xfId="24202" xr:uid="{00000000-0005-0000-0000-000016D30000}"/>
    <cellStyle name="输出 4 31 4" xfId="30630" xr:uid="{00000000-0005-0000-0000-000017D30000}"/>
    <cellStyle name="输出 4 32" xfId="7188" xr:uid="{00000000-0005-0000-0000-000018D30000}"/>
    <cellStyle name="输出 4 32 2" xfId="16977" xr:uid="{00000000-0005-0000-0000-000019D30000}"/>
    <cellStyle name="输出 4 32 3" xfId="23940" xr:uid="{00000000-0005-0000-0000-00001AD30000}"/>
    <cellStyle name="输出 4 32 4" xfId="30374" xr:uid="{00000000-0005-0000-0000-00001BD30000}"/>
    <cellStyle name="输出 4 33" xfId="7412" xr:uid="{00000000-0005-0000-0000-00001CD30000}"/>
    <cellStyle name="输出 4 33 2" xfId="17198" xr:uid="{00000000-0005-0000-0000-00001DD30000}"/>
    <cellStyle name="输出 4 33 3" xfId="24160" xr:uid="{00000000-0005-0000-0000-00001ED30000}"/>
    <cellStyle name="输出 4 33 4" xfId="30588" xr:uid="{00000000-0005-0000-0000-00001FD30000}"/>
    <cellStyle name="输出 4 34" xfId="7884" xr:uid="{00000000-0005-0000-0000-000020D30000}"/>
    <cellStyle name="输出 4 34 2" xfId="17668" xr:uid="{00000000-0005-0000-0000-000021D30000}"/>
    <cellStyle name="输出 4 34 3" xfId="24620" xr:uid="{00000000-0005-0000-0000-000022D30000}"/>
    <cellStyle name="输出 4 34 4" xfId="31043" xr:uid="{00000000-0005-0000-0000-000023D30000}"/>
    <cellStyle name="输出 4 35" xfId="7861" xr:uid="{00000000-0005-0000-0000-000024D30000}"/>
    <cellStyle name="输出 4 35 2" xfId="17645" xr:uid="{00000000-0005-0000-0000-000025D30000}"/>
    <cellStyle name="输出 4 35 3" xfId="24599" xr:uid="{00000000-0005-0000-0000-000026D30000}"/>
    <cellStyle name="输出 4 35 4" xfId="31022" xr:uid="{00000000-0005-0000-0000-000027D30000}"/>
    <cellStyle name="输出 4 36" xfId="8167" xr:uid="{00000000-0005-0000-0000-000028D30000}"/>
    <cellStyle name="输出 4 36 2" xfId="17951" xr:uid="{00000000-0005-0000-0000-000029D30000}"/>
    <cellStyle name="输出 4 36 3" xfId="24895" xr:uid="{00000000-0005-0000-0000-00002AD30000}"/>
    <cellStyle name="输出 4 36 4" xfId="31315" xr:uid="{00000000-0005-0000-0000-00002BD30000}"/>
    <cellStyle name="输出 4 37" xfId="8229" xr:uid="{00000000-0005-0000-0000-00002CD30000}"/>
    <cellStyle name="输出 4 37 2" xfId="18013" xr:uid="{00000000-0005-0000-0000-00002DD30000}"/>
    <cellStyle name="输出 4 37 3" xfId="24956" xr:uid="{00000000-0005-0000-0000-00002ED30000}"/>
    <cellStyle name="输出 4 37 4" xfId="31375" xr:uid="{00000000-0005-0000-0000-00002FD30000}"/>
    <cellStyle name="输出 4 38" xfId="8066" xr:uid="{00000000-0005-0000-0000-000030D30000}"/>
    <cellStyle name="输出 4 38 2" xfId="17850" xr:uid="{00000000-0005-0000-0000-000031D30000}"/>
    <cellStyle name="输出 4 38 3" xfId="24798" xr:uid="{00000000-0005-0000-0000-000032D30000}"/>
    <cellStyle name="输出 4 38 4" xfId="31219" xr:uid="{00000000-0005-0000-0000-000033D30000}"/>
    <cellStyle name="输出 4 39" xfId="7756" xr:uid="{00000000-0005-0000-0000-000034D30000}"/>
    <cellStyle name="输出 4 39 2" xfId="17541" xr:uid="{00000000-0005-0000-0000-000035D30000}"/>
    <cellStyle name="输出 4 39 3" xfId="24498" xr:uid="{00000000-0005-0000-0000-000036D30000}"/>
    <cellStyle name="输出 4 39 4" xfId="30924" xr:uid="{00000000-0005-0000-0000-000037D30000}"/>
    <cellStyle name="输出 4 4" xfId="1254" xr:uid="{00000000-0005-0000-0000-000038D30000}"/>
    <cellStyle name="输出 4 4 2" xfId="10883" xr:uid="{00000000-0005-0000-0000-000039D30000}"/>
    <cellStyle name="输出 4 4 2 2" xfId="9049" xr:uid="{00000000-0005-0000-0000-00003AD30000}"/>
    <cellStyle name="输出 4 4 2 3" xfId="37710" xr:uid="{00000000-0005-0000-0000-00003BD30000}"/>
    <cellStyle name="输出 4 4 2 4" xfId="44654" xr:uid="{00000000-0005-0000-0000-00003CD30000}"/>
    <cellStyle name="输出 4 4 2 5" xfId="49129" xr:uid="{00000000-0005-0000-0000-00003DD30000}"/>
    <cellStyle name="输出 4 4 3" xfId="12031" xr:uid="{00000000-0005-0000-0000-00003ED30000}"/>
    <cellStyle name="输出 4 4 3 2" xfId="19490" xr:uid="{00000000-0005-0000-0000-00003FD30000}"/>
    <cellStyle name="输出 4 4 3 3" xfId="26117" xr:uid="{00000000-0005-0000-0000-000040D30000}"/>
    <cellStyle name="输出 4 4 4" xfId="9922" xr:uid="{00000000-0005-0000-0000-000041D30000}"/>
    <cellStyle name="输出 4 4 5" xfId="14025" xr:uid="{00000000-0005-0000-0000-000042D30000}"/>
    <cellStyle name="输出 4 4 6" xfId="33969" xr:uid="{00000000-0005-0000-0000-000043D30000}"/>
    <cellStyle name="输出 4 4 7" xfId="41103" xr:uid="{00000000-0005-0000-0000-000044D30000}"/>
    <cellStyle name="输出 4 4 8" xfId="51883" xr:uid="{00000000-0005-0000-0000-000045D30000}"/>
    <cellStyle name="输出 4 40" xfId="7950" xr:uid="{00000000-0005-0000-0000-000046D30000}"/>
    <cellStyle name="输出 4 40 2" xfId="17734" xr:uid="{00000000-0005-0000-0000-000047D30000}"/>
    <cellStyle name="输出 4 40 3" xfId="24683" xr:uid="{00000000-0005-0000-0000-000048D30000}"/>
    <cellStyle name="输出 4 40 4" xfId="31104" xr:uid="{00000000-0005-0000-0000-000049D30000}"/>
    <cellStyle name="输出 4 41" xfId="11619" xr:uid="{00000000-0005-0000-0000-00004AD30000}"/>
    <cellStyle name="输出 4 41 2" xfId="19078" xr:uid="{00000000-0005-0000-0000-00004BD30000}"/>
    <cellStyle name="输出 4 41 3" xfId="25710" xr:uid="{00000000-0005-0000-0000-00004CD30000}"/>
    <cellStyle name="输出 4 42" xfId="9336" xr:uid="{00000000-0005-0000-0000-00004DD30000}"/>
    <cellStyle name="输出 4 43" xfId="16656" xr:uid="{00000000-0005-0000-0000-00004ED30000}"/>
    <cellStyle name="输出 4 44" xfId="51219" xr:uid="{00000000-0005-0000-0000-00004FD30000}"/>
    <cellStyle name="输出 4 5" xfId="1084" xr:uid="{00000000-0005-0000-0000-000050D30000}"/>
    <cellStyle name="输出 4 5 2" xfId="10089" xr:uid="{00000000-0005-0000-0000-000051D30000}"/>
    <cellStyle name="输出 4 5 2 2" xfId="15646" xr:uid="{00000000-0005-0000-0000-000052D30000}"/>
    <cellStyle name="输出 4 5 2 3" xfId="37273" xr:uid="{00000000-0005-0000-0000-000053D30000}"/>
    <cellStyle name="输出 4 5 2 4" xfId="44219" xr:uid="{00000000-0005-0000-0000-000054D30000}"/>
    <cellStyle name="输出 4 5 2 5" xfId="52700" xr:uid="{00000000-0005-0000-0000-000055D30000}"/>
    <cellStyle name="输出 4 5 3" xfId="10717" xr:uid="{00000000-0005-0000-0000-000056D30000}"/>
    <cellStyle name="输出 4 5 3 2" xfId="15008" xr:uid="{00000000-0005-0000-0000-000057D30000}"/>
    <cellStyle name="输出 4 5 4" xfId="11878" xr:uid="{00000000-0005-0000-0000-000058D30000}"/>
    <cellStyle name="输出 4 5 4 2" xfId="19337" xr:uid="{00000000-0005-0000-0000-000059D30000}"/>
    <cellStyle name="输出 4 5 4 3" xfId="25968" xr:uid="{00000000-0005-0000-0000-00005AD30000}"/>
    <cellStyle name="输出 4 5 5" xfId="9754" xr:uid="{00000000-0005-0000-0000-00005BD30000}"/>
    <cellStyle name="输出 4 5 6" xfId="13195" xr:uid="{00000000-0005-0000-0000-00005CD30000}"/>
    <cellStyle name="输出 4 5 7" xfId="33525" xr:uid="{00000000-0005-0000-0000-00005DD30000}"/>
    <cellStyle name="输出 4 5 8" xfId="40661" xr:uid="{00000000-0005-0000-0000-00005ED30000}"/>
    <cellStyle name="输出 4 5 9" xfId="50630" xr:uid="{00000000-0005-0000-0000-00005FD30000}"/>
    <cellStyle name="输出 4 6" xfId="1563" xr:uid="{00000000-0005-0000-0000-000060D30000}"/>
    <cellStyle name="输出 4 6 2" xfId="12220" xr:uid="{00000000-0005-0000-0000-000061D30000}"/>
    <cellStyle name="输出 4 6 2 2" xfId="19679" xr:uid="{00000000-0005-0000-0000-000062D30000}"/>
    <cellStyle name="输出 4 6 2 3" xfId="26302" xr:uid="{00000000-0005-0000-0000-000063D30000}"/>
    <cellStyle name="输出 4 6 2 4" xfId="37747" xr:uid="{00000000-0005-0000-0000-000064D30000}"/>
    <cellStyle name="输出 4 6 2 5" xfId="44691" xr:uid="{00000000-0005-0000-0000-000065D30000}"/>
    <cellStyle name="输出 4 6 2 6" xfId="48439" xr:uid="{00000000-0005-0000-0000-000066D30000}"/>
    <cellStyle name="输出 4 6 3" xfId="11115" xr:uid="{00000000-0005-0000-0000-000067D30000}"/>
    <cellStyle name="输出 4 6 4" xfId="18766" xr:uid="{00000000-0005-0000-0000-000068D30000}"/>
    <cellStyle name="输出 4 6 5" xfId="34006" xr:uid="{00000000-0005-0000-0000-000069D30000}"/>
    <cellStyle name="输出 4 6 6" xfId="41140" xr:uid="{00000000-0005-0000-0000-00006AD30000}"/>
    <cellStyle name="输出 4 6 7" xfId="50909" xr:uid="{00000000-0005-0000-0000-00006BD30000}"/>
    <cellStyle name="输出 4 7" xfId="1990" xr:uid="{00000000-0005-0000-0000-00006CD30000}"/>
    <cellStyle name="输出 4 7 2" xfId="12340" xr:uid="{00000000-0005-0000-0000-00006DD30000}"/>
    <cellStyle name="输出 4 7 2 2" xfId="19799" xr:uid="{00000000-0005-0000-0000-00006ED30000}"/>
    <cellStyle name="输出 4 7 2 3" xfId="26422" xr:uid="{00000000-0005-0000-0000-00006FD30000}"/>
    <cellStyle name="输出 4 7 2 4" xfId="38234" xr:uid="{00000000-0005-0000-0000-000070D30000}"/>
    <cellStyle name="输出 4 7 2 5" xfId="45154" xr:uid="{00000000-0005-0000-0000-000071D30000}"/>
    <cellStyle name="输出 4 7 2 6" xfId="50132" xr:uid="{00000000-0005-0000-0000-000072D30000}"/>
    <cellStyle name="输出 4 7 3" xfId="11412" xr:uid="{00000000-0005-0000-0000-000073D30000}"/>
    <cellStyle name="输出 4 7 4" xfId="18944" xr:uid="{00000000-0005-0000-0000-000074D30000}"/>
    <cellStyle name="输出 4 7 5" xfId="34568" xr:uid="{00000000-0005-0000-0000-000075D30000}"/>
    <cellStyle name="输出 4 7 6" xfId="41608" xr:uid="{00000000-0005-0000-0000-000076D30000}"/>
    <cellStyle name="输出 4 7 7" xfId="49026" xr:uid="{00000000-0005-0000-0000-000077D30000}"/>
    <cellStyle name="输出 4 8" xfId="2202" xr:uid="{00000000-0005-0000-0000-000078D30000}"/>
    <cellStyle name="输出 4 8 2" xfId="12466" xr:uid="{00000000-0005-0000-0000-000079D30000}"/>
    <cellStyle name="输出 4 8 2 2" xfId="19921" xr:uid="{00000000-0005-0000-0000-00007AD30000}"/>
    <cellStyle name="输出 4 8 2 3" xfId="26542" xr:uid="{00000000-0005-0000-0000-00007BD30000}"/>
    <cellStyle name="输出 4 8 2 4" xfId="38203" xr:uid="{00000000-0005-0000-0000-00007CD30000}"/>
    <cellStyle name="输出 4 8 2 5" xfId="45124" xr:uid="{00000000-0005-0000-0000-00007DD30000}"/>
    <cellStyle name="输出 4 8 2 6" xfId="49514" xr:uid="{00000000-0005-0000-0000-00007ED30000}"/>
    <cellStyle name="输出 4 8 3" xfId="10398" xr:uid="{00000000-0005-0000-0000-00007FD30000}"/>
    <cellStyle name="输出 4 8 4" xfId="11229" xr:uid="{00000000-0005-0000-0000-000080D30000}"/>
    <cellStyle name="输出 4 8 5" xfId="16617" xr:uid="{00000000-0005-0000-0000-000081D30000}"/>
    <cellStyle name="输出 4 8 6" xfId="34537" xr:uid="{00000000-0005-0000-0000-000082D30000}"/>
    <cellStyle name="输出 4 8 7" xfId="41578" xr:uid="{00000000-0005-0000-0000-000083D30000}"/>
    <cellStyle name="输出 4 8 8" xfId="50268" xr:uid="{00000000-0005-0000-0000-000084D30000}"/>
    <cellStyle name="输出 4 9" xfId="2354" xr:uid="{00000000-0005-0000-0000-000085D30000}"/>
    <cellStyle name="输出 4 9 2" xfId="12607" xr:uid="{00000000-0005-0000-0000-000086D30000}"/>
    <cellStyle name="输出 4 9 2 2" xfId="38050" xr:uid="{00000000-0005-0000-0000-000087D30000}"/>
    <cellStyle name="输出 4 9 2 3" xfId="44977" xr:uid="{00000000-0005-0000-0000-000088D30000}"/>
    <cellStyle name="输出 4 9 2 4" xfId="49984" xr:uid="{00000000-0005-0000-0000-000089D30000}"/>
    <cellStyle name="输出 4 9 3" xfId="20044" xr:uid="{00000000-0005-0000-0000-00008AD30000}"/>
    <cellStyle name="输出 4 9 4" xfId="26662" xr:uid="{00000000-0005-0000-0000-00008BD30000}"/>
    <cellStyle name="输出 4 9 5" xfId="34385" xr:uid="{00000000-0005-0000-0000-00008CD30000}"/>
    <cellStyle name="输出 4 9 6" xfId="41431" xr:uid="{00000000-0005-0000-0000-00008DD30000}"/>
    <cellStyle name="输出 4 9 7" xfId="53109" xr:uid="{00000000-0005-0000-0000-00008ED30000}"/>
    <cellStyle name="输出 5" xfId="388" xr:uid="{00000000-0005-0000-0000-00008FD30000}"/>
    <cellStyle name="输出 5 10" xfId="5466" xr:uid="{00000000-0005-0000-0000-000090D30000}"/>
    <cellStyle name="输出 5 10 2" xfId="15323" xr:uid="{00000000-0005-0000-0000-000091D30000}"/>
    <cellStyle name="输出 5 10 2 2" xfId="38525" xr:uid="{00000000-0005-0000-0000-000092D30000}"/>
    <cellStyle name="输出 5 10 2 3" xfId="45443" xr:uid="{00000000-0005-0000-0000-000093D30000}"/>
    <cellStyle name="输出 5 10 2 4" xfId="49576" xr:uid="{00000000-0005-0000-0000-000094D30000}"/>
    <cellStyle name="输出 5 10 3" xfId="22363" xr:uid="{00000000-0005-0000-0000-000095D30000}"/>
    <cellStyle name="输出 5 10 4" xfId="28825" xr:uid="{00000000-0005-0000-0000-000096D30000}"/>
    <cellStyle name="输出 5 10 5" xfId="34859" xr:uid="{00000000-0005-0000-0000-000097D30000}"/>
    <cellStyle name="输出 5 10 6" xfId="41897" xr:uid="{00000000-0005-0000-0000-000098D30000}"/>
    <cellStyle name="输出 5 10 7" xfId="50373" xr:uid="{00000000-0005-0000-0000-000099D30000}"/>
    <cellStyle name="输出 5 11" xfId="6722" xr:uid="{00000000-0005-0000-0000-00009AD30000}"/>
    <cellStyle name="输出 5 11 2" xfId="16565" xr:uid="{00000000-0005-0000-0000-00009BD30000}"/>
    <cellStyle name="输出 5 11 2 2" xfId="39092" xr:uid="{00000000-0005-0000-0000-00009CD30000}"/>
    <cellStyle name="输出 5 11 2 3" xfId="46010" xr:uid="{00000000-0005-0000-0000-00009DD30000}"/>
    <cellStyle name="输出 5 11 2 4" xfId="50043" xr:uid="{00000000-0005-0000-0000-00009ED30000}"/>
    <cellStyle name="输出 5 11 3" xfId="23568" xr:uid="{00000000-0005-0000-0000-00009FD30000}"/>
    <cellStyle name="输出 5 11 4" xfId="30016" xr:uid="{00000000-0005-0000-0000-0000A0D30000}"/>
    <cellStyle name="输出 5 11 5" xfId="35429" xr:uid="{00000000-0005-0000-0000-0000A1D30000}"/>
    <cellStyle name="输出 5 11 6" xfId="42464" xr:uid="{00000000-0005-0000-0000-0000A2D30000}"/>
    <cellStyle name="输出 5 11 7" xfId="54120" xr:uid="{00000000-0005-0000-0000-0000A3D30000}"/>
    <cellStyle name="输出 5 12" xfId="6982" xr:uid="{00000000-0005-0000-0000-0000A4D30000}"/>
    <cellStyle name="输出 5 12 2" xfId="16772" xr:uid="{00000000-0005-0000-0000-0000A5D30000}"/>
    <cellStyle name="输出 5 12 2 2" xfId="38922" xr:uid="{00000000-0005-0000-0000-0000A6D30000}"/>
    <cellStyle name="输出 5 12 2 3" xfId="45840" xr:uid="{00000000-0005-0000-0000-0000A7D30000}"/>
    <cellStyle name="输出 5 12 2 4" xfId="49831" xr:uid="{00000000-0005-0000-0000-0000A8D30000}"/>
    <cellStyle name="输出 5 12 3" xfId="23740" xr:uid="{00000000-0005-0000-0000-0000A9D30000}"/>
    <cellStyle name="输出 5 12 4" xfId="30176" xr:uid="{00000000-0005-0000-0000-0000AAD30000}"/>
    <cellStyle name="输出 5 12 5" xfId="35259" xr:uid="{00000000-0005-0000-0000-0000ABD30000}"/>
    <cellStyle name="输出 5 12 6" xfId="42294" xr:uid="{00000000-0005-0000-0000-0000ACD30000}"/>
    <cellStyle name="输出 5 12 7" xfId="51673" xr:uid="{00000000-0005-0000-0000-0000ADD30000}"/>
    <cellStyle name="输出 5 13" xfId="5814" xr:uid="{00000000-0005-0000-0000-0000AED30000}"/>
    <cellStyle name="输出 5 13 2" xfId="15667" xr:uid="{00000000-0005-0000-0000-0000AFD30000}"/>
    <cellStyle name="输出 5 13 2 2" xfId="39972" xr:uid="{00000000-0005-0000-0000-0000B0D30000}"/>
    <cellStyle name="输出 5 13 2 3" xfId="46890" xr:uid="{00000000-0005-0000-0000-0000B1D30000}"/>
    <cellStyle name="输出 5 13 2 4" xfId="48224" xr:uid="{00000000-0005-0000-0000-0000B2D30000}"/>
    <cellStyle name="输出 5 13 3" xfId="22693" xr:uid="{00000000-0005-0000-0000-0000B3D30000}"/>
    <cellStyle name="输出 5 13 4" xfId="29154" xr:uid="{00000000-0005-0000-0000-0000B4D30000}"/>
    <cellStyle name="输出 5 13 5" xfId="36361" xr:uid="{00000000-0005-0000-0000-0000B5D30000}"/>
    <cellStyle name="输出 5 13 6" xfId="43344" xr:uid="{00000000-0005-0000-0000-0000B6D30000}"/>
    <cellStyle name="输出 5 13 7" xfId="51575" xr:uid="{00000000-0005-0000-0000-0000B7D30000}"/>
    <cellStyle name="输出 5 14" xfId="6372" xr:uid="{00000000-0005-0000-0000-0000B8D30000}"/>
    <cellStyle name="输出 5 14 2" xfId="16217" xr:uid="{00000000-0005-0000-0000-0000B9D30000}"/>
    <cellStyle name="输出 5 14 2 2" xfId="40088" xr:uid="{00000000-0005-0000-0000-0000BAD30000}"/>
    <cellStyle name="输出 5 14 2 3" xfId="47006" xr:uid="{00000000-0005-0000-0000-0000BBD30000}"/>
    <cellStyle name="输出 5 14 2 4" xfId="48482" xr:uid="{00000000-0005-0000-0000-0000BCD30000}"/>
    <cellStyle name="输出 5 14 3" xfId="23224" xr:uid="{00000000-0005-0000-0000-0000BDD30000}"/>
    <cellStyle name="输出 5 14 4" xfId="29678" xr:uid="{00000000-0005-0000-0000-0000BED30000}"/>
    <cellStyle name="输出 5 14 5" xfId="36503" xr:uid="{00000000-0005-0000-0000-0000BFD30000}"/>
    <cellStyle name="输出 5 14 6" xfId="43460" xr:uid="{00000000-0005-0000-0000-0000C0D30000}"/>
    <cellStyle name="输出 5 14 7" xfId="52821" xr:uid="{00000000-0005-0000-0000-0000C1D30000}"/>
    <cellStyle name="输出 5 15" xfId="5504" xr:uid="{00000000-0005-0000-0000-0000C2D30000}"/>
    <cellStyle name="输出 5 15 2" xfId="15360" xr:uid="{00000000-0005-0000-0000-0000C3D30000}"/>
    <cellStyle name="输出 5 15 2 2" xfId="39305" xr:uid="{00000000-0005-0000-0000-0000C4D30000}"/>
    <cellStyle name="输出 5 15 2 3" xfId="46223" xr:uid="{00000000-0005-0000-0000-0000C5D30000}"/>
    <cellStyle name="输出 5 15 2 4" xfId="48856" xr:uid="{00000000-0005-0000-0000-0000C6D30000}"/>
    <cellStyle name="输出 5 15 3" xfId="22396" xr:uid="{00000000-0005-0000-0000-0000C7D30000}"/>
    <cellStyle name="输出 5 15 4" xfId="28858" xr:uid="{00000000-0005-0000-0000-0000C8D30000}"/>
    <cellStyle name="输出 5 15 5" xfId="35669" xr:uid="{00000000-0005-0000-0000-0000C9D30000}"/>
    <cellStyle name="输出 5 15 6" xfId="42677" xr:uid="{00000000-0005-0000-0000-0000CAD30000}"/>
    <cellStyle name="输出 5 15 7" xfId="51297" xr:uid="{00000000-0005-0000-0000-0000CBD30000}"/>
    <cellStyle name="输出 5 16" xfId="6359" xr:uid="{00000000-0005-0000-0000-0000CCD30000}"/>
    <cellStyle name="输出 5 16 2" xfId="16204" xr:uid="{00000000-0005-0000-0000-0000CDD30000}"/>
    <cellStyle name="输出 5 16 2 2" xfId="40109" xr:uid="{00000000-0005-0000-0000-0000CED30000}"/>
    <cellStyle name="输出 5 16 2 3" xfId="47027" xr:uid="{00000000-0005-0000-0000-0000CFD30000}"/>
    <cellStyle name="输出 5 16 2 4" xfId="49481" xr:uid="{00000000-0005-0000-0000-0000D0D30000}"/>
    <cellStyle name="输出 5 16 3" xfId="23211" xr:uid="{00000000-0005-0000-0000-0000D1D30000}"/>
    <cellStyle name="输出 5 16 4" xfId="29665" xr:uid="{00000000-0005-0000-0000-0000D2D30000}"/>
    <cellStyle name="输出 5 16 5" xfId="36524" xr:uid="{00000000-0005-0000-0000-0000D3D30000}"/>
    <cellStyle name="输出 5 16 6" xfId="43481" xr:uid="{00000000-0005-0000-0000-0000D4D30000}"/>
    <cellStyle name="输出 5 16 7" xfId="54336" xr:uid="{00000000-0005-0000-0000-0000D5D30000}"/>
    <cellStyle name="输出 5 17" xfId="7095" xr:uid="{00000000-0005-0000-0000-0000D6D30000}"/>
    <cellStyle name="输出 5 17 2" xfId="16885" xr:uid="{00000000-0005-0000-0000-0000D7D30000}"/>
    <cellStyle name="输出 5 17 2 2" xfId="39981" xr:uid="{00000000-0005-0000-0000-0000D8D30000}"/>
    <cellStyle name="输出 5 17 2 3" xfId="46899" xr:uid="{00000000-0005-0000-0000-0000D9D30000}"/>
    <cellStyle name="输出 5 17 2 4" xfId="47973" xr:uid="{00000000-0005-0000-0000-0000DAD30000}"/>
    <cellStyle name="输出 5 17 3" xfId="23849" xr:uid="{00000000-0005-0000-0000-0000DBD30000}"/>
    <cellStyle name="输出 5 17 4" xfId="30284" xr:uid="{00000000-0005-0000-0000-0000DCD30000}"/>
    <cellStyle name="输出 5 17 5" xfId="36371" xr:uid="{00000000-0005-0000-0000-0000DDD30000}"/>
    <cellStyle name="输出 5 17 6" xfId="43353" xr:uid="{00000000-0005-0000-0000-0000DED30000}"/>
    <cellStyle name="输出 5 17 7" xfId="47826" xr:uid="{00000000-0005-0000-0000-0000DFD30000}"/>
    <cellStyle name="输出 5 18" xfId="6484" xr:uid="{00000000-0005-0000-0000-0000E0D30000}"/>
    <cellStyle name="输出 5 18 2" xfId="16327" xr:uid="{00000000-0005-0000-0000-0000E1D30000}"/>
    <cellStyle name="输出 5 18 2 2" xfId="39724" xr:uid="{00000000-0005-0000-0000-0000E2D30000}"/>
    <cellStyle name="输出 5 18 2 3" xfId="46642" xr:uid="{00000000-0005-0000-0000-0000E3D30000}"/>
    <cellStyle name="输出 5 18 2 4" xfId="47884" xr:uid="{00000000-0005-0000-0000-0000E4D30000}"/>
    <cellStyle name="输出 5 18 3" xfId="23334" xr:uid="{00000000-0005-0000-0000-0000E5D30000}"/>
    <cellStyle name="输出 5 18 4" xfId="29785" xr:uid="{00000000-0005-0000-0000-0000E6D30000}"/>
    <cellStyle name="输出 5 18 5" xfId="36100" xr:uid="{00000000-0005-0000-0000-0000E7D30000}"/>
    <cellStyle name="输出 5 18 6" xfId="43096" xr:uid="{00000000-0005-0000-0000-0000E8D30000}"/>
    <cellStyle name="输出 5 18 7" xfId="51238" xr:uid="{00000000-0005-0000-0000-0000E9D30000}"/>
    <cellStyle name="输出 5 19" xfId="7514" xr:uid="{00000000-0005-0000-0000-0000EAD30000}"/>
    <cellStyle name="输出 5 19 2" xfId="17299" xr:uid="{00000000-0005-0000-0000-0000EBD30000}"/>
    <cellStyle name="输出 5 19 2 2" xfId="39610" xr:uid="{00000000-0005-0000-0000-0000ECD30000}"/>
    <cellStyle name="输出 5 19 2 3" xfId="46528" xr:uid="{00000000-0005-0000-0000-0000EDD30000}"/>
    <cellStyle name="输出 5 19 2 4" xfId="51926" xr:uid="{00000000-0005-0000-0000-0000EED30000}"/>
    <cellStyle name="输出 5 19 3" xfId="24261" xr:uid="{00000000-0005-0000-0000-0000EFD30000}"/>
    <cellStyle name="输出 5 19 4" xfId="30689" xr:uid="{00000000-0005-0000-0000-0000F0D30000}"/>
    <cellStyle name="输出 5 19 5" xfId="35983" xr:uid="{00000000-0005-0000-0000-0000F1D30000}"/>
    <cellStyle name="输出 5 19 6" xfId="42982" xr:uid="{00000000-0005-0000-0000-0000F2D30000}"/>
    <cellStyle name="输出 5 19 7" xfId="51145" xr:uid="{00000000-0005-0000-0000-0000F3D30000}"/>
    <cellStyle name="输出 5 2" xfId="2626" xr:uid="{00000000-0005-0000-0000-0000F4D30000}"/>
    <cellStyle name="输出 5 2 2" xfId="12859" xr:uid="{00000000-0005-0000-0000-0000F5D30000}"/>
    <cellStyle name="输出 5 2 2 2" xfId="20263" xr:uid="{00000000-0005-0000-0000-0000F6D30000}"/>
    <cellStyle name="输出 5 2 2 3" xfId="26873" xr:uid="{00000000-0005-0000-0000-0000F7D30000}"/>
    <cellStyle name="输出 5 2 2 4" xfId="37812" xr:uid="{00000000-0005-0000-0000-0000F8D30000}"/>
    <cellStyle name="输出 5 2 2 5" xfId="44753" xr:uid="{00000000-0005-0000-0000-0000F9D30000}"/>
    <cellStyle name="输出 5 2 2 6" xfId="54600" xr:uid="{00000000-0005-0000-0000-0000FAD30000}"/>
    <cellStyle name="输出 5 2 3" xfId="10316" xr:uid="{00000000-0005-0000-0000-0000FBD30000}"/>
    <cellStyle name="输出 5 2 4" xfId="9546" xr:uid="{00000000-0005-0000-0000-0000FCD30000}"/>
    <cellStyle name="输出 5 2 5" xfId="21046" xr:uid="{00000000-0005-0000-0000-0000FDD30000}"/>
    <cellStyle name="输出 5 2 6" xfId="34070" xr:uid="{00000000-0005-0000-0000-0000FED30000}"/>
    <cellStyle name="输出 5 2 7" xfId="41202" xr:uid="{00000000-0005-0000-0000-0000FFD30000}"/>
    <cellStyle name="输出 5 2 8" xfId="51994" xr:uid="{00000000-0005-0000-0000-000000D40000}"/>
    <cellStyle name="输出 5 20" xfId="6662" xr:uid="{00000000-0005-0000-0000-000001D40000}"/>
    <cellStyle name="输出 5 20 2" xfId="16505" xr:uid="{00000000-0005-0000-0000-000002D40000}"/>
    <cellStyle name="输出 5 20 2 2" xfId="39638" xr:uid="{00000000-0005-0000-0000-000003D40000}"/>
    <cellStyle name="输出 5 20 2 3" xfId="46556" xr:uid="{00000000-0005-0000-0000-000004D40000}"/>
    <cellStyle name="输出 5 20 2 4" xfId="50383" xr:uid="{00000000-0005-0000-0000-000005D40000}"/>
    <cellStyle name="输出 5 20 3" xfId="23509" xr:uid="{00000000-0005-0000-0000-000006D40000}"/>
    <cellStyle name="输出 5 20 4" xfId="29958" xr:uid="{00000000-0005-0000-0000-000007D40000}"/>
    <cellStyle name="输出 5 20 5" xfId="36011" xr:uid="{00000000-0005-0000-0000-000008D40000}"/>
    <cellStyle name="输出 5 20 6" xfId="43010" xr:uid="{00000000-0005-0000-0000-000009D40000}"/>
    <cellStyle name="输出 5 20 7" xfId="50581" xr:uid="{00000000-0005-0000-0000-00000AD40000}"/>
    <cellStyle name="输出 5 21" xfId="7630" xr:uid="{00000000-0005-0000-0000-00000BD40000}"/>
    <cellStyle name="输出 5 21 2" xfId="17415" xr:uid="{00000000-0005-0000-0000-00000CD40000}"/>
    <cellStyle name="输出 5 21 2 2" xfId="40543" xr:uid="{00000000-0005-0000-0000-00000DD40000}"/>
    <cellStyle name="输出 5 21 2 3" xfId="47461" xr:uid="{00000000-0005-0000-0000-00000ED40000}"/>
    <cellStyle name="输出 5 21 2 4" xfId="47532" xr:uid="{00000000-0005-0000-0000-00000FD40000}"/>
    <cellStyle name="输出 5 21 3" xfId="24375" xr:uid="{00000000-0005-0000-0000-000010D40000}"/>
    <cellStyle name="输出 5 21 4" xfId="30803" xr:uid="{00000000-0005-0000-0000-000011D40000}"/>
    <cellStyle name="输出 5 21 5" xfId="36959" xr:uid="{00000000-0005-0000-0000-000012D40000}"/>
    <cellStyle name="输出 5 21 6" xfId="43915" xr:uid="{00000000-0005-0000-0000-000013D40000}"/>
    <cellStyle name="输出 5 21 7" xfId="53910" xr:uid="{00000000-0005-0000-0000-000014D40000}"/>
    <cellStyle name="输出 5 22" xfId="8552" xr:uid="{00000000-0005-0000-0000-000015D40000}"/>
    <cellStyle name="输出 5 22 2" xfId="18336" xr:uid="{00000000-0005-0000-0000-000016D40000}"/>
    <cellStyle name="输出 5 22 3" xfId="25272" xr:uid="{00000000-0005-0000-0000-000017D40000}"/>
    <cellStyle name="输出 5 22 4" xfId="31685" xr:uid="{00000000-0005-0000-0000-000018D40000}"/>
    <cellStyle name="输出 5 22 5" xfId="37213" xr:uid="{00000000-0005-0000-0000-000019D40000}"/>
    <cellStyle name="输出 5 22 6" xfId="44159" xr:uid="{00000000-0005-0000-0000-00001AD40000}"/>
    <cellStyle name="输出 5 22 7" xfId="51121" xr:uid="{00000000-0005-0000-0000-00001BD40000}"/>
    <cellStyle name="输出 5 23" xfId="7676" xr:uid="{00000000-0005-0000-0000-00001CD40000}"/>
    <cellStyle name="输出 5 23 2" xfId="17461" xr:uid="{00000000-0005-0000-0000-00001DD40000}"/>
    <cellStyle name="输出 5 23 3" xfId="24418" xr:uid="{00000000-0005-0000-0000-00001ED40000}"/>
    <cellStyle name="输出 5 23 4" xfId="30844" xr:uid="{00000000-0005-0000-0000-00001FD40000}"/>
    <cellStyle name="输出 5 24" xfId="8377" xr:uid="{00000000-0005-0000-0000-000020D40000}"/>
    <cellStyle name="输出 5 24 2" xfId="18161" xr:uid="{00000000-0005-0000-0000-000021D40000}"/>
    <cellStyle name="输出 5 24 3" xfId="25100" xr:uid="{00000000-0005-0000-0000-000022D40000}"/>
    <cellStyle name="输出 5 24 4" xfId="31514" xr:uid="{00000000-0005-0000-0000-000023D40000}"/>
    <cellStyle name="输出 5 25" xfId="8021" xr:uid="{00000000-0005-0000-0000-000024D40000}"/>
    <cellStyle name="输出 5 25 2" xfId="17805" xr:uid="{00000000-0005-0000-0000-000025D40000}"/>
    <cellStyle name="输出 5 25 3" xfId="24753" xr:uid="{00000000-0005-0000-0000-000026D40000}"/>
    <cellStyle name="输出 5 25 4" xfId="31174" xr:uid="{00000000-0005-0000-0000-000027D40000}"/>
    <cellStyle name="输出 5 26" xfId="7917" xr:uid="{00000000-0005-0000-0000-000028D40000}"/>
    <cellStyle name="输出 5 26 2" xfId="17701" xr:uid="{00000000-0005-0000-0000-000029D40000}"/>
    <cellStyle name="输出 5 26 3" xfId="24653" xr:uid="{00000000-0005-0000-0000-00002AD40000}"/>
    <cellStyle name="输出 5 26 4" xfId="31075" xr:uid="{00000000-0005-0000-0000-00002BD40000}"/>
    <cellStyle name="输出 5 27" xfId="8149" xr:uid="{00000000-0005-0000-0000-00002CD40000}"/>
    <cellStyle name="输出 5 27 2" xfId="17933" xr:uid="{00000000-0005-0000-0000-00002DD40000}"/>
    <cellStyle name="输出 5 27 3" xfId="24878" xr:uid="{00000000-0005-0000-0000-00002ED40000}"/>
    <cellStyle name="输出 5 27 4" xfId="31298" xr:uid="{00000000-0005-0000-0000-00002FD40000}"/>
    <cellStyle name="输出 5 28" xfId="8838" xr:uid="{00000000-0005-0000-0000-000030D40000}"/>
    <cellStyle name="输出 5 28 2" xfId="18621" xr:uid="{00000000-0005-0000-0000-000031D40000}"/>
    <cellStyle name="输出 5 28 3" xfId="25548" xr:uid="{00000000-0005-0000-0000-000032D40000}"/>
    <cellStyle name="输出 5 28 4" xfId="31958" xr:uid="{00000000-0005-0000-0000-000033D40000}"/>
    <cellStyle name="输出 5 29" xfId="11550" xr:uid="{00000000-0005-0000-0000-000034D40000}"/>
    <cellStyle name="输出 5 29 2" xfId="19009" xr:uid="{00000000-0005-0000-0000-000035D40000}"/>
    <cellStyle name="输出 5 29 3" xfId="25641" xr:uid="{00000000-0005-0000-0000-000036D40000}"/>
    <cellStyle name="输出 5 3" xfId="3918" xr:uid="{00000000-0005-0000-0000-000037D40000}"/>
    <cellStyle name="输出 5 3 2" xfId="13805" xr:uid="{00000000-0005-0000-0000-000038D40000}"/>
    <cellStyle name="输出 5 3 2 2" xfId="38163" xr:uid="{00000000-0005-0000-0000-000039D40000}"/>
    <cellStyle name="输出 5 3 2 3" xfId="45087" xr:uid="{00000000-0005-0000-0000-00003AD40000}"/>
    <cellStyle name="输出 5 3 2 4" xfId="48848" xr:uid="{00000000-0005-0000-0000-00003BD40000}"/>
    <cellStyle name="输出 5 3 3" xfId="20912" xr:uid="{00000000-0005-0000-0000-00003CD40000}"/>
    <cellStyle name="输出 5 3 4" xfId="27408" xr:uid="{00000000-0005-0000-0000-00003DD40000}"/>
    <cellStyle name="输出 5 3 5" xfId="34497" xr:uid="{00000000-0005-0000-0000-00003ED40000}"/>
    <cellStyle name="输出 5 3 6" xfId="41541" xr:uid="{00000000-0005-0000-0000-00003FD40000}"/>
    <cellStyle name="输出 5 3 7" xfId="51855" xr:uid="{00000000-0005-0000-0000-000040D40000}"/>
    <cellStyle name="输出 5 30" xfId="9201" xr:uid="{00000000-0005-0000-0000-000041D40000}"/>
    <cellStyle name="输出 5 31" xfId="11484" xr:uid="{00000000-0005-0000-0000-000042D40000}"/>
    <cellStyle name="输出 5 32" xfId="32260" xr:uid="{00000000-0005-0000-0000-000043D40000}"/>
    <cellStyle name="输出 5 33" xfId="32097" xr:uid="{00000000-0005-0000-0000-000044D40000}"/>
    <cellStyle name="输出 5 34" xfId="48693" xr:uid="{00000000-0005-0000-0000-000045D40000}"/>
    <cellStyle name="输出 5 4" xfId="4095" xr:uid="{00000000-0005-0000-0000-000046D40000}"/>
    <cellStyle name="输出 5 4 2" xfId="13982" xr:uid="{00000000-0005-0000-0000-000047D40000}"/>
    <cellStyle name="输出 5 4 2 2" xfId="38090" xr:uid="{00000000-0005-0000-0000-000048D40000}"/>
    <cellStyle name="输出 5 4 2 3" xfId="45016" xr:uid="{00000000-0005-0000-0000-000049D40000}"/>
    <cellStyle name="输出 5 4 2 4" xfId="48237" xr:uid="{00000000-0005-0000-0000-00004AD40000}"/>
    <cellStyle name="输出 5 4 3" xfId="21078" xr:uid="{00000000-0005-0000-0000-00004BD40000}"/>
    <cellStyle name="输出 5 4 4" xfId="27569" xr:uid="{00000000-0005-0000-0000-00004CD40000}"/>
    <cellStyle name="输出 5 4 5" xfId="34425" xr:uid="{00000000-0005-0000-0000-00004DD40000}"/>
    <cellStyle name="输出 5 4 6" xfId="41470" xr:uid="{00000000-0005-0000-0000-00004ED40000}"/>
    <cellStyle name="输出 5 4 7" xfId="52908" xr:uid="{00000000-0005-0000-0000-00004FD40000}"/>
    <cellStyle name="输出 5 5" xfId="5088" xr:uid="{00000000-0005-0000-0000-000050D40000}"/>
    <cellStyle name="输出 5 5 2" xfId="14945" xr:uid="{00000000-0005-0000-0000-000051D40000}"/>
    <cellStyle name="输出 5 5 2 2" xfId="38074" xr:uid="{00000000-0005-0000-0000-000052D40000}"/>
    <cellStyle name="输出 5 5 2 3" xfId="45000" xr:uid="{00000000-0005-0000-0000-000053D40000}"/>
    <cellStyle name="输出 5 5 2 4" xfId="48270" xr:uid="{00000000-0005-0000-0000-000054D40000}"/>
    <cellStyle name="输出 5 5 3" xfId="21990" xr:uid="{00000000-0005-0000-0000-000055D40000}"/>
    <cellStyle name="输出 5 5 4" xfId="28453" xr:uid="{00000000-0005-0000-0000-000056D40000}"/>
    <cellStyle name="输出 5 5 5" xfId="34409" xr:uid="{00000000-0005-0000-0000-000057D40000}"/>
    <cellStyle name="输出 5 5 6" xfId="41454" xr:uid="{00000000-0005-0000-0000-000058D40000}"/>
    <cellStyle name="输出 5 5 7" xfId="53434" xr:uid="{00000000-0005-0000-0000-000059D40000}"/>
    <cellStyle name="输出 5 6" xfId="5218" xr:uid="{00000000-0005-0000-0000-00005AD40000}"/>
    <cellStyle name="输出 5 6 2" xfId="15075" xr:uid="{00000000-0005-0000-0000-00005BD40000}"/>
    <cellStyle name="输出 5 6 2 2" xfId="38307" xr:uid="{00000000-0005-0000-0000-00005CD40000}"/>
    <cellStyle name="输出 5 6 2 3" xfId="45225" xr:uid="{00000000-0005-0000-0000-00005DD40000}"/>
    <cellStyle name="输出 5 6 2 4" xfId="49724" xr:uid="{00000000-0005-0000-0000-00005ED40000}"/>
    <cellStyle name="输出 5 6 3" xfId="22117" xr:uid="{00000000-0005-0000-0000-00005FD40000}"/>
    <cellStyle name="输出 5 6 4" xfId="28580" xr:uid="{00000000-0005-0000-0000-000060D40000}"/>
    <cellStyle name="输出 5 6 5" xfId="34641" xr:uid="{00000000-0005-0000-0000-000061D40000}"/>
    <cellStyle name="输出 5 6 6" xfId="41679" xr:uid="{00000000-0005-0000-0000-000062D40000}"/>
    <cellStyle name="输出 5 6 7" xfId="53039" xr:uid="{00000000-0005-0000-0000-000063D40000}"/>
    <cellStyle name="输出 5 7" xfId="4286" xr:uid="{00000000-0005-0000-0000-000064D40000}"/>
    <cellStyle name="输出 5 7 2" xfId="14149" xr:uid="{00000000-0005-0000-0000-000065D40000}"/>
    <cellStyle name="输出 5 7 2 2" xfId="37289" xr:uid="{00000000-0005-0000-0000-000066D40000}"/>
    <cellStyle name="输出 5 7 2 3" xfId="44235" xr:uid="{00000000-0005-0000-0000-000067D40000}"/>
    <cellStyle name="输出 5 7 2 4" xfId="51798" xr:uid="{00000000-0005-0000-0000-000068D40000}"/>
    <cellStyle name="输出 5 7 3" xfId="21211" xr:uid="{00000000-0005-0000-0000-000069D40000}"/>
    <cellStyle name="输出 5 7 4" xfId="27685" xr:uid="{00000000-0005-0000-0000-00006AD40000}"/>
    <cellStyle name="输出 5 7 5" xfId="33541" xr:uid="{00000000-0005-0000-0000-00006BD40000}"/>
    <cellStyle name="输出 5 7 6" xfId="40677" xr:uid="{00000000-0005-0000-0000-00006CD40000}"/>
    <cellStyle name="输出 5 7 7" xfId="51796" xr:uid="{00000000-0005-0000-0000-00006DD40000}"/>
    <cellStyle name="输出 5 8" xfId="4929" xr:uid="{00000000-0005-0000-0000-00006ED40000}"/>
    <cellStyle name="输出 5 8 2" xfId="14786" xr:uid="{00000000-0005-0000-0000-00006FD40000}"/>
    <cellStyle name="输出 5 8 2 2" xfId="38440" xr:uid="{00000000-0005-0000-0000-000070D40000}"/>
    <cellStyle name="输出 5 8 2 3" xfId="45358" xr:uid="{00000000-0005-0000-0000-000071D40000}"/>
    <cellStyle name="输出 5 8 2 4" xfId="48920" xr:uid="{00000000-0005-0000-0000-000072D40000}"/>
    <cellStyle name="输出 5 8 3" xfId="21834" xr:uid="{00000000-0005-0000-0000-000073D40000}"/>
    <cellStyle name="输出 5 8 4" xfId="28299" xr:uid="{00000000-0005-0000-0000-000074D40000}"/>
    <cellStyle name="输出 5 8 5" xfId="34774" xr:uid="{00000000-0005-0000-0000-000075D40000}"/>
    <cellStyle name="输出 5 8 6" xfId="41812" xr:uid="{00000000-0005-0000-0000-000076D40000}"/>
    <cellStyle name="输出 5 8 7" xfId="51955" xr:uid="{00000000-0005-0000-0000-000077D40000}"/>
    <cellStyle name="输出 5 9" xfId="4759" xr:uid="{00000000-0005-0000-0000-000078D40000}"/>
    <cellStyle name="输出 5 9 2" xfId="14621" xr:uid="{00000000-0005-0000-0000-000079D40000}"/>
    <cellStyle name="输出 5 9 2 2" xfId="38515" xr:uid="{00000000-0005-0000-0000-00007AD40000}"/>
    <cellStyle name="输出 5 9 2 3" xfId="45433" xr:uid="{00000000-0005-0000-0000-00007BD40000}"/>
    <cellStyle name="输出 5 9 2 4" xfId="49899" xr:uid="{00000000-0005-0000-0000-00007CD40000}"/>
    <cellStyle name="输出 5 9 3" xfId="21670" xr:uid="{00000000-0005-0000-0000-00007DD40000}"/>
    <cellStyle name="输出 5 9 4" xfId="28140" xr:uid="{00000000-0005-0000-0000-00007ED40000}"/>
    <cellStyle name="输出 5 9 5" xfId="34849" xr:uid="{00000000-0005-0000-0000-00007FD40000}"/>
    <cellStyle name="输出 5 9 6" xfId="41887" xr:uid="{00000000-0005-0000-0000-000080D40000}"/>
    <cellStyle name="输出 5 9 7" xfId="54474" xr:uid="{00000000-0005-0000-0000-000081D40000}"/>
    <cellStyle name="输出 6" xfId="642" xr:uid="{00000000-0005-0000-0000-000082D40000}"/>
    <cellStyle name="输出 6 10" xfId="7155" xr:uid="{00000000-0005-0000-0000-000083D40000}"/>
    <cellStyle name="输出 6 10 2" xfId="16945" xr:uid="{00000000-0005-0000-0000-000084D40000}"/>
    <cellStyle name="输出 6 10 2 2" xfId="39664" xr:uid="{00000000-0005-0000-0000-000085D40000}"/>
    <cellStyle name="输出 6 10 2 3" xfId="46582" xr:uid="{00000000-0005-0000-0000-000086D40000}"/>
    <cellStyle name="输出 6 10 2 4" xfId="48745" xr:uid="{00000000-0005-0000-0000-000087D40000}"/>
    <cellStyle name="输出 6 10 3" xfId="23908" xr:uid="{00000000-0005-0000-0000-000088D40000}"/>
    <cellStyle name="输出 6 10 4" xfId="30342" xr:uid="{00000000-0005-0000-0000-000089D40000}"/>
    <cellStyle name="输出 6 10 5" xfId="36037" xr:uid="{00000000-0005-0000-0000-00008AD40000}"/>
    <cellStyle name="输出 6 10 6" xfId="43036" xr:uid="{00000000-0005-0000-0000-00008BD40000}"/>
    <cellStyle name="输出 6 10 7" xfId="53421" xr:uid="{00000000-0005-0000-0000-00008CD40000}"/>
    <cellStyle name="输出 6 11" xfId="7564" xr:uid="{00000000-0005-0000-0000-00008DD40000}"/>
    <cellStyle name="输出 6 11 2" xfId="17349" xr:uid="{00000000-0005-0000-0000-00008ED40000}"/>
    <cellStyle name="输出 6 11 2 2" xfId="39457" xr:uid="{00000000-0005-0000-0000-00008FD40000}"/>
    <cellStyle name="输出 6 11 2 3" xfId="46375" xr:uid="{00000000-0005-0000-0000-000090D40000}"/>
    <cellStyle name="输出 6 11 2 4" xfId="49972" xr:uid="{00000000-0005-0000-0000-000091D40000}"/>
    <cellStyle name="输出 6 11 3" xfId="24311" xr:uid="{00000000-0005-0000-0000-000092D40000}"/>
    <cellStyle name="输出 6 11 4" xfId="30739" xr:uid="{00000000-0005-0000-0000-000093D40000}"/>
    <cellStyle name="输出 6 11 5" xfId="35825" xr:uid="{00000000-0005-0000-0000-000094D40000}"/>
    <cellStyle name="输出 6 11 6" xfId="42829" xr:uid="{00000000-0005-0000-0000-000095D40000}"/>
    <cellStyle name="输出 6 11 7" xfId="54463" xr:uid="{00000000-0005-0000-0000-000096D40000}"/>
    <cellStyle name="输出 6 12" xfId="6949" xr:uid="{00000000-0005-0000-0000-000097D40000}"/>
    <cellStyle name="输出 6 12 2" xfId="16739" xr:uid="{00000000-0005-0000-0000-000098D40000}"/>
    <cellStyle name="输出 6 12 2 2" xfId="40552" xr:uid="{00000000-0005-0000-0000-000099D40000}"/>
    <cellStyle name="输出 6 12 2 3" xfId="47470" xr:uid="{00000000-0005-0000-0000-00009AD40000}"/>
    <cellStyle name="输出 6 12 2 4" xfId="47523" xr:uid="{00000000-0005-0000-0000-00009BD40000}"/>
    <cellStyle name="输出 6 12 3" xfId="23707" xr:uid="{00000000-0005-0000-0000-00009CD40000}"/>
    <cellStyle name="输出 6 12 4" xfId="30143" xr:uid="{00000000-0005-0000-0000-00009DD40000}"/>
    <cellStyle name="输出 6 12 5" xfId="36968" xr:uid="{00000000-0005-0000-0000-00009ED40000}"/>
    <cellStyle name="输出 6 12 6" xfId="43924" xr:uid="{00000000-0005-0000-0000-00009FD40000}"/>
    <cellStyle name="输出 6 12 7" xfId="51417" xr:uid="{00000000-0005-0000-0000-0000A0D40000}"/>
    <cellStyle name="输出 6 13" xfId="7639" xr:uid="{00000000-0005-0000-0000-0000A1D40000}"/>
    <cellStyle name="输出 6 13 2" xfId="17424" xr:uid="{00000000-0005-0000-0000-0000A2D40000}"/>
    <cellStyle name="输出 6 13 3" xfId="24384" xr:uid="{00000000-0005-0000-0000-0000A3D40000}"/>
    <cellStyle name="输出 6 13 4" xfId="30812" xr:uid="{00000000-0005-0000-0000-0000A4D40000}"/>
    <cellStyle name="输出 6 13 5" xfId="37222" xr:uid="{00000000-0005-0000-0000-0000A5D40000}"/>
    <cellStyle name="输出 6 13 6" xfId="44168" xr:uid="{00000000-0005-0000-0000-0000A6D40000}"/>
    <cellStyle name="输出 6 13 7" xfId="53007" xr:uid="{00000000-0005-0000-0000-0000A7D40000}"/>
    <cellStyle name="输出 6 14" xfId="8604" xr:uid="{00000000-0005-0000-0000-0000A8D40000}"/>
    <cellStyle name="输出 6 14 2" xfId="18388" xr:uid="{00000000-0005-0000-0000-0000A9D40000}"/>
    <cellStyle name="输出 6 14 3" xfId="25323" xr:uid="{00000000-0005-0000-0000-0000AAD40000}"/>
    <cellStyle name="输出 6 14 4" xfId="31736" xr:uid="{00000000-0005-0000-0000-0000ABD40000}"/>
    <cellStyle name="输出 6 15" xfId="8661" xr:uid="{00000000-0005-0000-0000-0000ACD40000}"/>
    <cellStyle name="输出 6 15 2" xfId="18445" xr:uid="{00000000-0005-0000-0000-0000ADD40000}"/>
    <cellStyle name="输出 6 15 3" xfId="25380" xr:uid="{00000000-0005-0000-0000-0000AED40000}"/>
    <cellStyle name="输出 6 15 4" xfId="31793" xr:uid="{00000000-0005-0000-0000-0000AFD40000}"/>
    <cellStyle name="输出 6 16" xfId="7779" xr:uid="{00000000-0005-0000-0000-0000B0D40000}"/>
    <cellStyle name="输出 6 16 2" xfId="17564" xr:uid="{00000000-0005-0000-0000-0000B1D40000}"/>
    <cellStyle name="输出 6 16 3" xfId="24520" xr:uid="{00000000-0005-0000-0000-0000B2D40000}"/>
    <cellStyle name="输出 6 16 4" xfId="30946" xr:uid="{00000000-0005-0000-0000-0000B3D40000}"/>
    <cellStyle name="输出 6 17" xfId="8060" xr:uid="{00000000-0005-0000-0000-0000B4D40000}"/>
    <cellStyle name="输出 6 17 2" xfId="17844" xr:uid="{00000000-0005-0000-0000-0000B5D40000}"/>
    <cellStyle name="输出 6 17 3" xfId="24792" xr:uid="{00000000-0005-0000-0000-0000B6D40000}"/>
    <cellStyle name="输出 6 17 4" xfId="31213" xr:uid="{00000000-0005-0000-0000-0000B7D40000}"/>
    <cellStyle name="输出 6 18" xfId="8176" xr:uid="{00000000-0005-0000-0000-0000B8D40000}"/>
    <cellStyle name="输出 6 18 2" xfId="17960" xr:uid="{00000000-0005-0000-0000-0000B9D40000}"/>
    <cellStyle name="输出 6 18 3" xfId="24904" xr:uid="{00000000-0005-0000-0000-0000BAD40000}"/>
    <cellStyle name="输出 6 18 4" xfId="31324" xr:uid="{00000000-0005-0000-0000-0000BBD40000}"/>
    <cellStyle name="输出 6 19" xfId="8380" xr:uid="{00000000-0005-0000-0000-0000BCD40000}"/>
    <cellStyle name="输出 6 19 2" xfId="18164" xr:uid="{00000000-0005-0000-0000-0000BDD40000}"/>
    <cellStyle name="输出 6 19 3" xfId="25103" xr:uid="{00000000-0005-0000-0000-0000BED40000}"/>
    <cellStyle name="输出 6 19 4" xfId="31517" xr:uid="{00000000-0005-0000-0000-0000BFD40000}"/>
    <cellStyle name="输出 6 2" xfId="2757" xr:uid="{00000000-0005-0000-0000-0000C0D40000}"/>
    <cellStyle name="输出 6 2 2" xfId="12985" xr:uid="{00000000-0005-0000-0000-0000C1D40000}"/>
    <cellStyle name="输出 6 2 2 2" xfId="20382" xr:uid="{00000000-0005-0000-0000-0000C2D40000}"/>
    <cellStyle name="输出 6 2 2 3" xfId="26989" xr:uid="{00000000-0005-0000-0000-0000C3D40000}"/>
    <cellStyle name="输出 6 2 2 4" xfId="39106" xr:uid="{00000000-0005-0000-0000-0000C4D40000}"/>
    <cellStyle name="输出 6 2 2 5" xfId="46024" xr:uid="{00000000-0005-0000-0000-0000C5D40000}"/>
    <cellStyle name="输出 6 2 2 6" xfId="48544" xr:uid="{00000000-0005-0000-0000-0000C6D40000}"/>
    <cellStyle name="输出 6 2 3" xfId="10461" xr:uid="{00000000-0005-0000-0000-0000C7D40000}"/>
    <cellStyle name="输出 6 2 4" xfId="12935" xr:uid="{00000000-0005-0000-0000-0000C8D40000}"/>
    <cellStyle name="输出 6 2 5" xfId="20532" xr:uid="{00000000-0005-0000-0000-0000C9D40000}"/>
    <cellStyle name="输出 6 2 6" xfId="35461" xr:uid="{00000000-0005-0000-0000-0000CAD40000}"/>
    <cellStyle name="输出 6 2 7" xfId="42478" xr:uid="{00000000-0005-0000-0000-0000CBD40000}"/>
    <cellStyle name="输出 6 2 8" xfId="53179" xr:uid="{00000000-0005-0000-0000-0000CCD40000}"/>
    <cellStyle name="输出 6 20" xfId="8881" xr:uid="{00000000-0005-0000-0000-0000CDD40000}"/>
    <cellStyle name="输出 6 20 2" xfId="18664" xr:uid="{00000000-0005-0000-0000-0000CED40000}"/>
    <cellStyle name="输出 6 20 3" xfId="25590" xr:uid="{00000000-0005-0000-0000-0000CFD40000}"/>
    <cellStyle name="输出 6 20 4" xfId="32000" xr:uid="{00000000-0005-0000-0000-0000D0D40000}"/>
    <cellStyle name="输出 6 21" xfId="11662" xr:uid="{00000000-0005-0000-0000-0000D1D40000}"/>
    <cellStyle name="输出 6 21 2" xfId="19121" xr:uid="{00000000-0005-0000-0000-0000D2D40000}"/>
    <cellStyle name="输出 6 21 3" xfId="25753" xr:uid="{00000000-0005-0000-0000-0000D3D40000}"/>
    <cellStyle name="输出 6 22" xfId="9394" xr:uid="{00000000-0005-0000-0000-0000D4D40000}"/>
    <cellStyle name="输出 6 23" xfId="9348" xr:uid="{00000000-0005-0000-0000-0000D5D40000}"/>
    <cellStyle name="输出 6 24" xfId="32272" xr:uid="{00000000-0005-0000-0000-0000D6D40000}"/>
    <cellStyle name="输出 6 25" xfId="32107" xr:uid="{00000000-0005-0000-0000-0000D7D40000}"/>
    <cellStyle name="输出 6 26" xfId="51528" xr:uid="{00000000-0005-0000-0000-0000D8D40000}"/>
    <cellStyle name="输出 6 3" xfId="6795" xr:uid="{00000000-0005-0000-0000-0000D9D40000}"/>
    <cellStyle name="输出 6 3 2" xfId="16621" xr:uid="{00000000-0005-0000-0000-0000DAD40000}"/>
    <cellStyle name="输出 6 3 2 2" xfId="39056" xr:uid="{00000000-0005-0000-0000-0000DBD40000}"/>
    <cellStyle name="输出 6 3 2 3" xfId="45974" xr:uid="{00000000-0005-0000-0000-0000DCD40000}"/>
    <cellStyle name="输出 6 3 2 4" xfId="49451" xr:uid="{00000000-0005-0000-0000-0000DDD40000}"/>
    <cellStyle name="输出 6 3 3" xfId="23608" xr:uid="{00000000-0005-0000-0000-0000DED40000}"/>
    <cellStyle name="输出 6 3 4" xfId="30051" xr:uid="{00000000-0005-0000-0000-0000DFD40000}"/>
    <cellStyle name="输出 6 3 5" xfId="35393" xr:uid="{00000000-0005-0000-0000-0000E0D40000}"/>
    <cellStyle name="输出 6 3 6" xfId="42428" xr:uid="{00000000-0005-0000-0000-0000E1D40000}"/>
    <cellStyle name="输出 6 3 7" xfId="51337" xr:uid="{00000000-0005-0000-0000-0000E2D40000}"/>
    <cellStyle name="输出 6 4" xfId="7041" xr:uid="{00000000-0005-0000-0000-0000E3D40000}"/>
    <cellStyle name="输出 6 4 2" xfId="16831" xr:uid="{00000000-0005-0000-0000-0000E4D40000}"/>
    <cellStyle name="输出 6 4 2 2" xfId="40009" xr:uid="{00000000-0005-0000-0000-0000E5D40000}"/>
    <cellStyle name="输出 6 4 2 3" xfId="46927" xr:uid="{00000000-0005-0000-0000-0000E6D40000}"/>
    <cellStyle name="输出 6 4 2 4" xfId="50208" xr:uid="{00000000-0005-0000-0000-0000E7D40000}"/>
    <cellStyle name="输出 6 4 3" xfId="23797" xr:uid="{00000000-0005-0000-0000-0000E8D40000}"/>
    <cellStyle name="输出 6 4 4" xfId="30233" xr:uid="{00000000-0005-0000-0000-0000E9D40000}"/>
    <cellStyle name="输出 6 4 5" xfId="36400" xr:uid="{00000000-0005-0000-0000-0000EAD40000}"/>
    <cellStyle name="输出 6 4 6" xfId="43381" xr:uid="{00000000-0005-0000-0000-0000EBD40000}"/>
    <cellStyle name="输出 6 4 7" xfId="52422" xr:uid="{00000000-0005-0000-0000-0000ECD40000}"/>
    <cellStyle name="输出 6 5" xfId="7114" xr:uid="{00000000-0005-0000-0000-0000EDD40000}"/>
    <cellStyle name="输出 6 5 2" xfId="16904" xr:uid="{00000000-0005-0000-0000-0000EED40000}"/>
    <cellStyle name="输出 6 5 2 2" xfId="40134" xr:uid="{00000000-0005-0000-0000-0000EFD40000}"/>
    <cellStyle name="输出 6 5 2 3" xfId="47052" xr:uid="{00000000-0005-0000-0000-0000F0D40000}"/>
    <cellStyle name="输出 6 5 2 4" xfId="48818" xr:uid="{00000000-0005-0000-0000-0000F1D40000}"/>
    <cellStyle name="输出 6 5 3" xfId="23868" xr:uid="{00000000-0005-0000-0000-0000F2D40000}"/>
    <cellStyle name="输出 6 5 4" xfId="30303" xr:uid="{00000000-0005-0000-0000-0000F3D40000}"/>
    <cellStyle name="输出 6 5 5" xfId="36549" xr:uid="{00000000-0005-0000-0000-0000F4D40000}"/>
    <cellStyle name="输出 6 5 6" xfId="43506" xr:uid="{00000000-0005-0000-0000-0000F5D40000}"/>
    <cellStyle name="输出 6 5 7" xfId="53351" xr:uid="{00000000-0005-0000-0000-0000F6D40000}"/>
    <cellStyle name="输出 6 6" xfId="6367" xr:uid="{00000000-0005-0000-0000-0000F7D40000}"/>
    <cellStyle name="输出 6 6 2" xfId="16212" xr:uid="{00000000-0005-0000-0000-0000F8D40000}"/>
    <cellStyle name="输出 6 6 2 2" xfId="39755" xr:uid="{00000000-0005-0000-0000-0000F9D40000}"/>
    <cellStyle name="输出 6 6 2 3" xfId="46673" xr:uid="{00000000-0005-0000-0000-0000FAD40000}"/>
    <cellStyle name="输出 6 6 2 4" xfId="48276" xr:uid="{00000000-0005-0000-0000-0000FBD40000}"/>
    <cellStyle name="输出 6 6 3" xfId="23219" xr:uid="{00000000-0005-0000-0000-0000FCD40000}"/>
    <cellStyle name="输出 6 6 4" xfId="29673" xr:uid="{00000000-0005-0000-0000-0000FDD40000}"/>
    <cellStyle name="输出 6 6 5" xfId="36133" xr:uid="{00000000-0005-0000-0000-0000FED40000}"/>
    <cellStyle name="输出 6 6 6" xfId="43127" xr:uid="{00000000-0005-0000-0000-0000FFD40000}"/>
    <cellStyle name="输出 6 6 7" xfId="51822" xr:uid="{00000000-0005-0000-0000-000000D50000}"/>
    <cellStyle name="输出 6 7" xfId="7346" xr:uid="{00000000-0005-0000-0000-000001D50000}"/>
    <cellStyle name="输出 6 7 2" xfId="17132" xr:uid="{00000000-0005-0000-0000-000002D50000}"/>
    <cellStyle name="输出 6 7 2 2" xfId="40120" xr:uid="{00000000-0005-0000-0000-000003D50000}"/>
    <cellStyle name="输出 6 7 2 3" xfId="47038" xr:uid="{00000000-0005-0000-0000-000004D50000}"/>
    <cellStyle name="输出 6 7 2 4" xfId="48107" xr:uid="{00000000-0005-0000-0000-000005D50000}"/>
    <cellStyle name="输出 6 7 3" xfId="24094" xr:uid="{00000000-0005-0000-0000-000006D50000}"/>
    <cellStyle name="输出 6 7 4" xfId="30523" xr:uid="{00000000-0005-0000-0000-000007D50000}"/>
    <cellStyle name="输出 6 7 5" xfId="36535" xr:uid="{00000000-0005-0000-0000-000008D50000}"/>
    <cellStyle name="输出 6 7 6" xfId="43492" xr:uid="{00000000-0005-0000-0000-000009D50000}"/>
    <cellStyle name="输出 6 7 7" xfId="49044" xr:uid="{00000000-0005-0000-0000-00000AD50000}"/>
    <cellStyle name="输出 6 8" xfId="7300" xr:uid="{00000000-0005-0000-0000-00000BD50000}"/>
    <cellStyle name="输出 6 8 2" xfId="17086" xr:uid="{00000000-0005-0000-0000-00000CD50000}"/>
    <cellStyle name="输出 6 8 2 2" xfId="40251" xr:uid="{00000000-0005-0000-0000-00000DD50000}"/>
    <cellStyle name="输出 6 8 2 3" xfId="47169" xr:uid="{00000000-0005-0000-0000-00000ED50000}"/>
    <cellStyle name="输出 6 8 2 4" xfId="47933" xr:uid="{00000000-0005-0000-0000-00000FD50000}"/>
    <cellStyle name="输出 6 8 3" xfId="24048" xr:uid="{00000000-0005-0000-0000-000010D50000}"/>
    <cellStyle name="输出 6 8 4" xfId="30478" xr:uid="{00000000-0005-0000-0000-000011D50000}"/>
    <cellStyle name="输出 6 8 5" xfId="36666" xr:uid="{00000000-0005-0000-0000-000012D50000}"/>
    <cellStyle name="输出 6 8 6" xfId="43623" xr:uid="{00000000-0005-0000-0000-000013D50000}"/>
    <cellStyle name="输出 6 8 7" xfId="50283" xr:uid="{00000000-0005-0000-0000-000014D50000}"/>
    <cellStyle name="输出 6 9" xfId="7298" xr:uid="{00000000-0005-0000-0000-000015D50000}"/>
    <cellStyle name="输出 6 9 2" xfId="17084" xr:uid="{00000000-0005-0000-0000-000016D50000}"/>
    <cellStyle name="输出 6 9 2 2" xfId="40108" xr:uid="{00000000-0005-0000-0000-000017D50000}"/>
    <cellStyle name="输出 6 9 2 3" xfId="47026" xr:uid="{00000000-0005-0000-0000-000018D50000}"/>
    <cellStyle name="输出 6 9 2 4" xfId="48365" xr:uid="{00000000-0005-0000-0000-000019D50000}"/>
    <cellStyle name="输出 6 9 3" xfId="24046" xr:uid="{00000000-0005-0000-0000-00001AD50000}"/>
    <cellStyle name="输出 6 9 4" xfId="30476" xr:uid="{00000000-0005-0000-0000-00001BD50000}"/>
    <cellStyle name="输出 6 9 5" xfId="36523" xr:uid="{00000000-0005-0000-0000-00001CD50000}"/>
    <cellStyle name="输出 6 9 6" xfId="43480" xr:uid="{00000000-0005-0000-0000-00001DD50000}"/>
    <cellStyle name="输出 6 9 7" xfId="51887" xr:uid="{00000000-0005-0000-0000-00001ED50000}"/>
    <cellStyle name="输出 7" xfId="903" xr:uid="{00000000-0005-0000-0000-00001FD50000}"/>
    <cellStyle name="输出 7 2" xfId="10609" xr:uid="{00000000-0005-0000-0000-000020D50000}"/>
    <cellStyle name="输出 7 2 2" xfId="11295" xr:uid="{00000000-0005-0000-0000-000021D50000}"/>
    <cellStyle name="输出 7 2 3" xfId="18816" xr:uid="{00000000-0005-0000-0000-000022D50000}"/>
    <cellStyle name="输出 7 2 4" xfId="37640" xr:uid="{00000000-0005-0000-0000-000023D50000}"/>
    <cellStyle name="输出 7 2 5" xfId="44584" xr:uid="{00000000-0005-0000-0000-000024D50000}"/>
    <cellStyle name="输出 7 2 6" xfId="53702" xr:uid="{00000000-0005-0000-0000-000025D50000}"/>
    <cellStyle name="输出 7 3" xfId="11782" xr:uid="{00000000-0005-0000-0000-000026D50000}"/>
    <cellStyle name="输出 7 3 2" xfId="19241" xr:uid="{00000000-0005-0000-0000-000027D50000}"/>
    <cellStyle name="输出 7 3 3" xfId="25873" xr:uid="{00000000-0005-0000-0000-000028D50000}"/>
    <cellStyle name="输出 7 4" xfId="9603" xr:uid="{00000000-0005-0000-0000-000029D50000}"/>
    <cellStyle name="输出 7 5" xfId="9147" xr:uid="{00000000-0005-0000-0000-00002AD50000}"/>
    <cellStyle name="输出 7 6" xfId="33899" xr:uid="{00000000-0005-0000-0000-00002BD50000}"/>
    <cellStyle name="输出 7 7" xfId="41033" xr:uid="{00000000-0005-0000-0000-00002CD50000}"/>
    <cellStyle name="输出 7 8" xfId="54556" xr:uid="{00000000-0005-0000-0000-00002DD50000}"/>
    <cellStyle name="输出 8" xfId="1160" xr:uid="{00000000-0005-0000-0000-00002ED50000}"/>
    <cellStyle name="输出 8 2" xfId="10789" xr:uid="{00000000-0005-0000-0000-00002FD50000}"/>
    <cellStyle name="输出 8 2 2" xfId="9534" xr:uid="{00000000-0005-0000-0000-000030D50000}"/>
    <cellStyle name="输出 8 2 3" xfId="37562" xr:uid="{00000000-0005-0000-0000-000031D50000}"/>
    <cellStyle name="输出 8 2 4" xfId="44506" xr:uid="{00000000-0005-0000-0000-000032D50000}"/>
    <cellStyle name="输出 8 2 5" xfId="52598" xr:uid="{00000000-0005-0000-0000-000033D50000}"/>
    <cellStyle name="输出 8 3" xfId="11944" xr:uid="{00000000-0005-0000-0000-000034D50000}"/>
    <cellStyle name="输出 8 3 2" xfId="19403" xr:uid="{00000000-0005-0000-0000-000035D50000}"/>
    <cellStyle name="输出 8 3 3" xfId="26030" xr:uid="{00000000-0005-0000-0000-000036D50000}"/>
    <cellStyle name="输出 8 4" xfId="9828" xr:uid="{00000000-0005-0000-0000-000037D50000}"/>
    <cellStyle name="输出 8 5" xfId="13298" xr:uid="{00000000-0005-0000-0000-000038D50000}"/>
    <cellStyle name="输出 8 6" xfId="33821" xr:uid="{00000000-0005-0000-0000-000039D50000}"/>
    <cellStyle name="输出 8 7" xfId="40955" xr:uid="{00000000-0005-0000-0000-00003AD50000}"/>
    <cellStyle name="输出 8 8" xfId="53905" xr:uid="{00000000-0005-0000-0000-00003BD50000}"/>
    <cellStyle name="输出 9" xfId="1097" xr:uid="{00000000-0005-0000-0000-00003CD50000}"/>
    <cellStyle name="输出 9 2" xfId="10097" xr:uid="{00000000-0005-0000-0000-00003DD50000}"/>
    <cellStyle name="输出 9 2 2" xfId="13197" xr:uid="{00000000-0005-0000-0000-00003ED50000}"/>
    <cellStyle name="输出 9 2 3" xfId="38270" xr:uid="{00000000-0005-0000-0000-00003FD50000}"/>
    <cellStyle name="输出 9 2 4" xfId="45188" xr:uid="{00000000-0005-0000-0000-000040D50000}"/>
    <cellStyle name="输出 9 2 5" xfId="49389" xr:uid="{00000000-0005-0000-0000-000041D50000}"/>
    <cellStyle name="输出 9 3" xfId="10729" xr:uid="{00000000-0005-0000-0000-000042D50000}"/>
    <cellStyle name="输出 9 3 2" xfId="12648" xr:uid="{00000000-0005-0000-0000-000043D50000}"/>
    <cellStyle name="输出 9 4" xfId="11886" xr:uid="{00000000-0005-0000-0000-000044D50000}"/>
    <cellStyle name="输出 9 4 2" xfId="19345" xr:uid="{00000000-0005-0000-0000-000045D50000}"/>
    <cellStyle name="输出 9 4 3" xfId="25975" xr:uid="{00000000-0005-0000-0000-000046D50000}"/>
    <cellStyle name="输出 9 5" xfId="9767" xr:uid="{00000000-0005-0000-0000-000047D50000}"/>
    <cellStyle name="输出 9 6" xfId="14028" xr:uid="{00000000-0005-0000-0000-000048D50000}"/>
    <cellStyle name="输出 9 7" xfId="34604" xr:uid="{00000000-0005-0000-0000-000049D50000}"/>
    <cellStyle name="输出 9 8" xfId="41642" xr:uid="{00000000-0005-0000-0000-00004AD50000}"/>
    <cellStyle name="输出 9 9" xfId="54278" xr:uid="{00000000-0005-0000-0000-00004BD50000}"/>
    <cellStyle name="适中" xfId="320" xr:uid="{00000000-0005-0000-0000-00004CD50000}"/>
    <cellStyle name="适中 2" xfId="550" xr:uid="{00000000-0005-0000-0000-00004DD50000}"/>
    <cellStyle name="适中 2 2" xfId="840" xr:uid="{00000000-0005-0000-0000-00004ED50000}"/>
    <cellStyle name="适中 2 3" xfId="3850" xr:uid="{00000000-0005-0000-0000-00004FD50000}"/>
    <cellStyle name="适中 3" xfId="549" xr:uid="{00000000-0005-0000-0000-000050D50000}"/>
    <cellStyle name="链接单元格" xfId="321" xr:uid="{00000000-0005-0000-0000-000051D50000}"/>
    <cellStyle name="链接单元格 2" xfId="552" xr:uid="{00000000-0005-0000-0000-000052D50000}"/>
    <cellStyle name="链接单元格 2 2" xfId="841" xr:uid="{00000000-0005-0000-0000-000053D50000}"/>
    <cellStyle name="链接单元格 2 3" xfId="3851" xr:uid="{00000000-0005-0000-0000-000054D50000}"/>
    <cellStyle name="链接单元格 3" xfId="551" xr:uid="{00000000-0005-0000-0000-000055D50000}"/>
  </cellStyles>
  <dxfs count="3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CDAE4"/>
      <color rgb="FFF9D2FA"/>
      <color rgb="FFFB9631"/>
      <color rgb="FF00DA63"/>
      <color rgb="FF34A8CC"/>
      <color rgb="FFC184F4"/>
      <color rgb="FFDCD550"/>
      <color rgb="FF8D9DEB"/>
      <color rgb="FFF1F1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4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3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130</xdr:row>
          <xdr:rowOff>104775</xdr:rowOff>
        </xdr:from>
        <xdr:to>
          <xdr:col>12</xdr:col>
          <xdr:colOff>933450</xdr:colOff>
          <xdr:row>219</xdr:row>
          <xdr:rowOff>95250</xdr:rowOff>
        </xdr:to>
        <xdr:pic>
          <xdr:nvPicPr>
            <xdr:cNvPr id="23577" name="Picture 1">
              <a:extLs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1:$N$103" spid="_x0000_s15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38325" y="24726900"/>
              <a:ext cx="10572750" cy="169449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294400</xdr:colOff>
      <xdr:row>11</xdr:row>
      <xdr:rowOff>180690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8777C8-4237-4579-8B3D-85564CD4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000000" cy="22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19050</xdr:rowOff>
    </xdr:from>
    <xdr:to>
      <xdr:col>20</xdr:col>
      <xdr:colOff>531815</xdr:colOff>
      <xdr:row>38</xdr:row>
      <xdr:rowOff>151764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76846E-ED88-407E-8999-88B2DEE89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2305050"/>
          <a:ext cx="12676190" cy="5085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bany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Desktop/OSR/daily/AA_HQCA_Order_Statu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priver3651001394-my.sharepoint.com/personal/eric_kang_us_q-cells_com/Documents/Q.CELLS/KB_HQCA_Order_Statu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Box%20Sync/SALES%20OPERATION/OSR_Sales%20Operation/DF_HQCA_Order_Stat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bany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AA_Module_OS"/>
      <sheetName val="1.AA_NewPO_OS"/>
      <sheetName val="2.AA_CED_CPO_Module_OS"/>
      <sheetName val="3.AA_ESS_OS"/>
      <sheetName val="4.AA_ETC"/>
      <sheetName val="5.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KB_Module_OS"/>
      <sheetName val="KB_New_Module_OS"/>
      <sheetName val="1.KB_CED_CPO_Module_OS"/>
      <sheetName val="2.KB_ESS_OS"/>
      <sheetName val="4.KB_Cancel_PO"/>
      <sheetName val="3.KB_ETC"/>
      <sheetName val="ESS_Item_Code"/>
      <sheetName val="Module_Item_Code"/>
      <sheetName val="CUST_LIST"/>
      <sheetName val="KB_NewPO_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DF_Module_OS"/>
      <sheetName val="1.DF_NewPO_OS"/>
      <sheetName val="2.DF_CED_CPO_Module_OS"/>
      <sheetName val="3.DF_ESS_OS"/>
      <sheetName val="4.DF_ETC"/>
      <sheetName val="5.DF_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C1C5D-E0AB-4C8E-ACFF-EE03CE55DB6C}">
  <we:reference id="a3b40b4f-8edf-490e-9df1-7e66f93912bf" version="1.1.0.0" store="EXCatalog" storeType="EXCatalog"/>
  <we:alternateReferences>
    <we:reference id="WA104380526" version="1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78"/>
  <sheetViews>
    <sheetView zoomScale="80" zoomScaleNormal="80" workbookViewId="0">
      <pane xSplit="2" ySplit="2" topLeftCell="C87" activePane="bottomRight" state="frozen"/>
      <selection pane="topRight" activeCell="C1" sqref="C1"/>
      <selection pane="bottomLeft" activeCell="A3" sqref="A3"/>
      <selection pane="bottomRight" activeCell="J109" sqref="J109"/>
    </sheetView>
  </sheetViews>
  <sheetFormatPr defaultRowHeight="15"/>
  <cols>
    <col min="1" max="1" width="5.42578125" customWidth="1"/>
    <col min="2" max="2" width="12.7109375" customWidth="1"/>
    <col min="3" max="3" width="31.28515625" customWidth="1"/>
    <col min="4" max="7" width="16.140625" customWidth="1"/>
    <col min="8" max="9" width="14.7109375" customWidth="1"/>
    <col min="10" max="10" width="14.5703125" customWidth="1"/>
    <col min="11" max="11" width="14.140625" customWidth="1"/>
    <col min="12" max="12" width="12.7109375" hidden="1" customWidth="1"/>
    <col min="13" max="13" width="31.7109375" customWidth="1"/>
    <col min="14" max="14" width="16.140625" hidden="1" customWidth="1"/>
    <col min="15" max="15" width="13.85546875" customWidth="1"/>
  </cols>
  <sheetData>
    <row r="1" spans="2:14" ht="18.75" customHeight="1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873"/>
      <c r="M1" s="130" t="s">
        <v>1</v>
      </c>
      <c r="N1" s="1873"/>
    </row>
    <row r="2" spans="2:14" s="2" customFormat="1" ht="34.5" customHeight="1">
      <c r="B2" s="19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0" t="s">
        <v>7</v>
      </c>
      <c r="H2" s="21" t="s">
        <v>8</v>
      </c>
      <c r="I2" s="21" t="s">
        <v>9</v>
      </c>
      <c r="J2" s="39" t="s">
        <v>10</v>
      </c>
      <c r="K2" s="18" t="s">
        <v>11</v>
      </c>
      <c r="L2" s="98" t="s">
        <v>12</v>
      </c>
      <c r="M2" s="131" t="s">
        <v>13</v>
      </c>
      <c r="N2" s="131" t="s">
        <v>14</v>
      </c>
    </row>
    <row r="3" spans="2:14" s="1" customFormat="1" ht="14.25" customHeight="1">
      <c r="B3" s="136" t="s">
        <v>15</v>
      </c>
      <c r="C3" s="135" t="s">
        <v>16</v>
      </c>
      <c r="D3" s="135">
        <v>82864</v>
      </c>
      <c r="E3" s="135"/>
      <c r="F3" s="135"/>
      <c r="G3" s="135"/>
      <c r="H3" s="135">
        <v>0.22</v>
      </c>
      <c r="I3" s="135"/>
      <c r="J3" s="93"/>
      <c r="K3" s="33">
        <f t="shared" ref="K3:K23" si="0">SUM(H3:J3)</f>
        <v>0.22</v>
      </c>
      <c r="L3" s="105"/>
      <c r="M3" s="22"/>
      <c r="N3" s="22"/>
    </row>
    <row r="4" spans="2:14" s="1" customFormat="1" ht="14.25" customHeight="1">
      <c r="B4" s="137" t="s">
        <v>15</v>
      </c>
      <c r="C4" s="1506" t="s">
        <v>16</v>
      </c>
      <c r="D4" s="1506">
        <v>82929</v>
      </c>
      <c r="E4" s="1506"/>
      <c r="F4" s="1506"/>
      <c r="G4" s="1506"/>
      <c r="H4" s="1506">
        <v>0.22</v>
      </c>
      <c r="I4" s="1506"/>
      <c r="J4" s="94"/>
      <c r="K4" s="33">
        <f t="shared" si="0"/>
        <v>0.22</v>
      </c>
      <c r="L4" s="105"/>
      <c r="M4" s="15"/>
      <c r="N4" s="22"/>
    </row>
    <row r="5" spans="2:14" s="1" customFormat="1" ht="14.25" customHeight="1">
      <c r="B5" s="137" t="s">
        <v>15</v>
      </c>
      <c r="C5" s="1506" t="s">
        <v>16</v>
      </c>
      <c r="D5" s="1506">
        <v>82866</v>
      </c>
      <c r="E5" s="1506"/>
      <c r="F5" s="1506"/>
      <c r="G5" s="1506"/>
      <c r="H5" s="1506"/>
      <c r="I5" s="1506">
        <v>0.22</v>
      </c>
      <c r="J5" s="94"/>
      <c r="K5" s="33">
        <f t="shared" si="0"/>
        <v>0.22</v>
      </c>
      <c r="L5" s="105"/>
      <c r="M5" s="15"/>
      <c r="N5" s="22"/>
    </row>
    <row r="6" spans="2:14" s="1" customFormat="1" ht="14.25" customHeight="1">
      <c r="B6" s="137" t="s">
        <v>15</v>
      </c>
      <c r="C6" s="1506" t="s">
        <v>16</v>
      </c>
      <c r="D6" s="1506">
        <v>82865</v>
      </c>
      <c r="E6" s="1506"/>
      <c r="F6" s="1506"/>
      <c r="G6" s="1506"/>
      <c r="H6" s="1506"/>
      <c r="I6" s="1506">
        <v>0.22</v>
      </c>
      <c r="J6" s="94"/>
      <c r="K6" s="33">
        <f t="shared" si="0"/>
        <v>0.22</v>
      </c>
      <c r="L6" s="105"/>
      <c r="M6" s="15"/>
      <c r="N6" s="65"/>
    </row>
    <row r="7" spans="2:14" s="1" customFormat="1" ht="14.25" customHeight="1">
      <c r="B7" s="137" t="s">
        <v>15</v>
      </c>
      <c r="C7" s="1506" t="s">
        <v>16</v>
      </c>
      <c r="D7" s="1506">
        <v>82768</v>
      </c>
      <c r="E7" s="97"/>
      <c r="F7" s="97"/>
      <c r="G7" s="97"/>
      <c r="H7" s="96"/>
      <c r="I7" s="1506">
        <v>0.22</v>
      </c>
      <c r="J7" s="95"/>
      <c r="K7" s="33">
        <f t="shared" si="0"/>
        <v>0.22</v>
      </c>
      <c r="L7" s="105"/>
      <c r="M7" s="15"/>
      <c r="N7" s="24"/>
    </row>
    <row r="8" spans="2:14" s="1" customFormat="1" ht="14.25" customHeight="1">
      <c r="B8" s="137" t="s">
        <v>15</v>
      </c>
      <c r="C8" s="1506" t="s">
        <v>17</v>
      </c>
      <c r="D8" s="1506">
        <v>15052</v>
      </c>
      <c r="E8" s="97"/>
      <c r="F8" s="97"/>
      <c r="G8" s="97"/>
      <c r="H8" s="96"/>
      <c r="I8" s="1506">
        <v>0.97399999999999998</v>
      </c>
      <c r="J8" s="94"/>
      <c r="K8" s="33">
        <f t="shared" si="0"/>
        <v>0.97399999999999998</v>
      </c>
      <c r="L8" s="105"/>
      <c r="M8" s="15" t="s">
        <v>18</v>
      </c>
      <c r="N8" s="22"/>
    </row>
    <row r="9" spans="2:14" s="1" customFormat="1" ht="14.25" customHeight="1">
      <c r="B9" s="137" t="s">
        <v>19</v>
      </c>
      <c r="C9" s="1506" t="s">
        <v>20</v>
      </c>
      <c r="D9" s="1506">
        <v>417</v>
      </c>
      <c r="E9" s="1506"/>
      <c r="F9" s="1506"/>
      <c r="G9" s="1506"/>
      <c r="H9" s="1506">
        <v>0.19600000000000001</v>
      </c>
      <c r="I9" s="1506"/>
      <c r="J9" s="85"/>
      <c r="K9" s="33">
        <f t="shared" si="0"/>
        <v>0.19600000000000001</v>
      </c>
      <c r="L9" s="105"/>
      <c r="M9" s="15"/>
      <c r="N9" s="1882"/>
    </row>
    <row r="10" spans="2:14" s="1" customFormat="1" ht="14.25" customHeight="1">
      <c r="B10" s="137" t="s">
        <v>19</v>
      </c>
      <c r="C10" s="1506" t="s">
        <v>20</v>
      </c>
      <c r="D10" s="1506">
        <v>4718</v>
      </c>
      <c r="E10" s="1506"/>
      <c r="F10" s="1506"/>
      <c r="G10" s="1506"/>
      <c r="H10" s="1506">
        <v>0.19600000000000001</v>
      </c>
      <c r="I10" s="1506"/>
      <c r="J10" s="85"/>
      <c r="K10" s="33">
        <f t="shared" si="0"/>
        <v>0.19600000000000001</v>
      </c>
      <c r="L10" s="105"/>
      <c r="M10" s="15"/>
      <c r="N10" s="1882"/>
    </row>
    <row r="11" spans="2:14" s="1" customFormat="1" ht="14.25" customHeight="1">
      <c r="B11" s="137" t="s">
        <v>19</v>
      </c>
      <c r="C11" s="1506" t="s">
        <v>21</v>
      </c>
      <c r="D11" s="1506" t="s">
        <v>22</v>
      </c>
      <c r="E11" s="1506"/>
      <c r="F11" s="1506"/>
      <c r="G11" s="1506"/>
      <c r="H11" s="1506">
        <v>0.23400000000000001</v>
      </c>
      <c r="I11" s="1506"/>
      <c r="J11" s="85"/>
      <c r="K11" s="33">
        <f t="shared" si="0"/>
        <v>0.23400000000000001</v>
      </c>
      <c r="L11" s="105"/>
      <c r="M11" s="15"/>
      <c r="N11" s="1882"/>
    </row>
    <row r="12" spans="2:14" s="1" customFormat="1" ht="14.25" customHeight="1">
      <c r="B12" s="137" t="s">
        <v>19</v>
      </c>
      <c r="C12" s="1506" t="s">
        <v>23</v>
      </c>
      <c r="D12" s="1506" t="s">
        <v>24</v>
      </c>
      <c r="E12" s="1506"/>
      <c r="F12" s="1506"/>
      <c r="G12" s="1506"/>
      <c r="H12" s="1506"/>
      <c r="I12" s="85">
        <v>0.754</v>
      </c>
      <c r="J12" s="85"/>
      <c r="K12" s="33">
        <f t="shared" si="0"/>
        <v>0.754</v>
      </c>
      <c r="L12" s="105"/>
      <c r="M12" s="15" t="s">
        <v>25</v>
      </c>
      <c r="N12" s="1882"/>
    </row>
    <row r="13" spans="2:14" s="1" customFormat="1" ht="14.25" customHeight="1">
      <c r="B13" s="137" t="s">
        <v>19</v>
      </c>
      <c r="C13" s="1506" t="s">
        <v>26</v>
      </c>
      <c r="D13" s="1506">
        <v>10027</v>
      </c>
      <c r="E13" s="1506"/>
      <c r="F13" s="1506"/>
      <c r="G13" s="1506"/>
      <c r="H13" s="1506"/>
      <c r="I13" s="90">
        <v>0.19900000000000001</v>
      </c>
      <c r="J13" s="90"/>
      <c r="K13" s="33">
        <f t="shared" si="0"/>
        <v>0.19900000000000001</v>
      </c>
      <c r="L13" s="105"/>
      <c r="M13" s="15" t="s">
        <v>25</v>
      </c>
      <c r="N13" s="1882"/>
    </row>
    <row r="14" spans="2:14" s="1" customFormat="1" ht="14.25" customHeight="1">
      <c r="B14" s="12" t="s">
        <v>19</v>
      </c>
      <c r="C14" s="1507" t="s">
        <v>26</v>
      </c>
      <c r="D14" s="1507">
        <v>10392</v>
      </c>
      <c r="E14" s="1507"/>
      <c r="F14" s="1507"/>
      <c r="G14" s="1507"/>
      <c r="H14" s="6"/>
      <c r="I14" s="86">
        <v>0.21099999999999999</v>
      </c>
      <c r="J14" s="86"/>
      <c r="K14" s="33">
        <f t="shared" si="0"/>
        <v>0.21099999999999999</v>
      </c>
      <c r="L14" s="105"/>
      <c r="M14" s="15" t="s">
        <v>25</v>
      </c>
      <c r="N14" s="1882"/>
    </row>
    <row r="15" spans="2:14" s="1" customFormat="1" ht="14.25" customHeight="1">
      <c r="B15" s="12" t="s">
        <v>19</v>
      </c>
      <c r="C15" s="1507" t="s">
        <v>26</v>
      </c>
      <c r="D15" s="1507">
        <v>10391</v>
      </c>
      <c r="E15" s="1507"/>
      <c r="F15" s="1507"/>
      <c r="G15" s="1507"/>
      <c r="H15" s="6"/>
      <c r="I15" s="86">
        <v>0.21099999999999999</v>
      </c>
      <c r="J15" s="86"/>
      <c r="K15" s="33">
        <f t="shared" si="0"/>
        <v>0.21099999999999999</v>
      </c>
      <c r="L15" s="105"/>
      <c r="M15" s="15" t="s">
        <v>25</v>
      </c>
      <c r="N15" s="1882"/>
    </row>
    <row r="16" spans="2:14" s="1" customFormat="1" ht="13.5" customHeight="1">
      <c r="B16" s="12" t="s">
        <v>19</v>
      </c>
      <c r="C16" s="4" t="s">
        <v>26</v>
      </c>
      <c r="D16" s="4">
        <v>10029</v>
      </c>
      <c r="E16" s="4"/>
      <c r="F16" s="4"/>
      <c r="G16" s="4"/>
      <c r="H16" s="6"/>
      <c r="I16" s="86">
        <v>0.19900000000000001</v>
      </c>
      <c r="J16" s="86"/>
      <c r="K16" s="33">
        <f t="shared" si="0"/>
        <v>0.19900000000000001</v>
      </c>
      <c r="L16" s="105"/>
      <c r="M16" s="15" t="s">
        <v>25</v>
      </c>
      <c r="N16" s="1882"/>
    </row>
    <row r="17" spans="2:14" s="1" customFormat="1" ht="14.25" customHeight="1">
      <c r="B17" s="12" t="s">
        <v>19</v>
      </c>
      <c r="C17" s="4" t="s">
        <v>27</v>
      </c>
      <c r="D17" s="4">
        <v>2280</v>
      </c>
      <c r="E17" s="4"/>
      <c r="F17" s="4"/>
      <c r="G17" s="4"/>
      <c r="H17" s="6"/>
      <c r="I17" s="86">
        <v>0.19900000000000001</v>
      </c>
      <c r="J17" s="86"/>
      <c r="K17" s="33">
        <f t="shared" si="0"/>
        <v>0.19900000000000001</v>
      </c>
      <c r="L17" s="105"/>
      <c r="M17" s="15" t="s">
        <v>25</v>
      </c>
      <c r="N17" s="1882"/>
    </row>
    <row r="18" spans="2:14" s="1" customFormat="1" ht="14.25" customHeight="1">
      <c r="B18" s="12" t="s">
        <v>19</v>
      </c>
      <c r="C18" s="3" t="s">
        <v>23</v>
      </c>
      <c r="D18" s="3" t="s">
        <v>28</v>
      </c>
      <c r="E18" s="3"/>
      <c r="F18" s="3"/>
      <c r="G18" s="3"/>
      <c r="H18" s="6"/>
      <c r="I18" s="86">
        <v>0.24099999999999999</v>
      </c>
      <c r="J18" s="86"/>
      <c r="K18" s="33">
        <f t="shared" si="0"/>
        <v>0.24099999999999999</v>
      </c>
      <c r="L18" s="105"/>
      <c r="M18" s="15" t="s">
        <v>29</v>
      </c>
      <c r="N18" s="1882"/>
    </row>
    <row r="19" spans="2:14" s="116" customFormat="1" ht="14.25" customHeight="1">
      <c r="B19" s="111" t="s">
        <v>19</v>
      </c>
      <c r="C19" s="112" t="s">
        <v>30</v>
      </c>
      <c r="D19" s="112">
        <v>619434</v>
      </c>
      <c r="E19" s="112"/>
      <c r="F19" s="112"/>
      <c r="G19" s="112"/>
      <c r="H19" s="113"/>
      <c r="I19" s="114">
        <v>0.316</v>
      </c>
      <c r="J19" s="114"/>
      <c r="K19" s="33">
        <f t="shared" si="0"/>
        <v>0.316</v>
      </c>
      <c r="L19" s="105"/>
      <c r="M19" s="115" t="s">
        <v>25</v>
      </c>
      <c r="N19" s="1883"/>
    </row>
    <row r="20" spans="2:14" s="1" customFormat="1" ht="14.25" customHeight="1">
      <c r="B20" s="12" t="s">
        <v>19</v>
      </c>
      <c r="C20" s="3" t="s">
        <v>20</v>
      </c>
      <c r="D20" s="3">
        <v>450</v>
      </c>
      <c r="E20" s="3"/>
      <c r="F20" s="3"/>
      <c r="G20" s="3"/>
      <c r="H20" s="6"/>
      <c r="I20" s="87">
        <v>0.21099999999999999</v>
      </c>
      <c r="J20" s="88"/>
      <c r="K20" s="33">
        <f t="shared" si="0"/>
        <v>0.21099999999999999</v>
      </c>
      <c r="L20" s="105"/>
      <c r="M20" s="15" t="s">
        <v>31</v>
      </c>
      <c r="N20" s="1882"/>
    </row>
    <row r="21" spans="2:14" s="1" customFormat="1" ht="14.25" customHeight="1">
      <c r="B21" s="12" t="s">
        <v>19</v>
      </c>
      <c r="C21" s="3" t="s">
        <v>20</v>
      </c>
      <c r="D21" s="3">
        <v>451</v>
      </c>
      <c r="E21" s="3"/>
      <c r="F21" s="3"/>
      <c r="G21" s="3"/>
      <c r="H21" s="6"/>
      <c r="I21" s="87">
        <v>0.21099999999999999</v>
      </c>
      <c r="J21" s="88"/>
      <c r="K21" s="33">
        <f t="shared" si="0"/>
        <v>0.21099999999999999</v>
      </c>
      <c r="L21" s="105"/>
      <c r="M21" s="15" t="s">
        <v>31</v>
      </c>
      <c r="N21" s="1882"/>
    </row>
    <row r="22" spans="2:14" s="1" customFormat="1" ht="14.25" customHeight="1">
      <c r="B22" s="12" t="s">
        <v>19</v>
      </c>
      <c r="C22" s="3" t="s">
        <v>20</v>
      </c>
      <c r="D22" s="3">
        <v>452</v>
      </c>
      <c r="E22" s="3"/>
      <c r="F22" s="3"/>
      <c r="G22" s="3"/>
      <c r="H22" s="6"/>
      <c r="I22" s="87">
        <v>0.21099999999999999</v>
      </c>
      <c r="J22" s="40"/>
      <c r="K22" s="33">
        <f t="shared" si="0"/>
        <v>0.21099999999999999</v>
      </c>
      <c r="L22" s="105"/>
      <c r="M22" s="15" t="s">
        <v>31</v>
      </c>
      <c r="N22" s="1882"/>
    </row>
    <row r="23" spans="2:14" s="1" customFormat="1" ht="14.25" customHeight="1">
      <c r="B23" s="12" t="s">
        <v>19</v>
      </c>
      <c r="C23" s="3" t="s">
        <v>20</v>
      </c>
      <c r="D23" s="3">
        <v>453</v>
      </c>
      <c r="E23" s="3"/>
      <c r="F23" s="3"/>
      <c r="G23" s="3"/>
      <c r="H23" s="6"/>
      <c r="I23" s="87">
        <v>0.21099999999999999</v>
      </c>
      <c r="J23" s="40"/>
      <c r="K23" s="33">
        <f t="shared" si="0"/>
        <v>0.21099999999999999</v>
      </c>
      <c r="L23" s="105"/>
      <c r="M23" s="15" t="s">
        <v>31</v>
      </c>
      <c r="N23" s="1882"/>
    </row>
    <row r="24" spans="2:14" s="1" customFormat="1" ht="14.25" customHeight="1">
      <c r="B24" s="12" t="s">
        <v>19</v>
      </c>
      <c r="C24" s="3" t="s">
        <v>30</v>
      </c>
      <c r="D24" s="3">
        <v>618409</v>
      </c>
      <c r="E24" s="8"/>
      <c r="F24" s="8"/>
      <c r="G24" s="8"/>
      <c r="H24" s="14"/>
      <c r="I24" s="91">
        <v>0.19600000000000001</v>
      </c>
      <c r="J24" s="43"/>
      <c r="K24" s="33">
        <f t="shared" ref="K24:K46" si="1">SUM(H24:J24)</f>
        <v>0.19600000000000001</v>
      </c>
      <c r="L24" s="105"/>
      <c r="M24" s="15" t="s">
        <v>31</v>
      </c>
      <c r="N24" s="1882"/>
    </row>
    <row r="25" spans="2:14" s="1" customFormat="1" ht="14.25" customHeight="1">
      <c r="B25" s="12" t="s">
        <v>19</v>
      </c>
      <c r="C25" s="3" t="s">
        <v>30</v>
      </c>
      <c r="D25" s="3">
        <v>618410</v>
      </c>
      <c r="E25" s="3"/>
      <c r="F25" s="3"/>
      <c r="G25" s="3"/>
      <c r="H25" s="6"/>
      <c r="I25" s="89">
        <v>0.19600000000000001</v>
      </c>
      <c r="J25" s="40"/>
      <c r="K25" s="33">
        <f t="shared" si="1"/>
        <v>0.19600000000000001</v>
      </c>
      <c r="L25" s="105"/>
      <c r="M25" s="15" t="s">
        <v>31</v>
      </c>
      <c r="N25" s="1884">
        <f>SUM(K3:K26)</f>
        <v>6.4619999999999997</v>
      </c>
    </row>
    <row r="26" spans="2:14" s="1" customFormat="1" ht="14.25" customHeight="1" thickBot="1">
      <c r="B26" s="13" t="s">
        <v>19</v>
      </c>
      <c r="C26" s="5" t="s">
        <v>30</v>
      </c>
      <c r="D26" s="5">
        <v>618411</v>
      </c>
      <c r="E26" s="5"/>
      <c r="F26" s="5"/>
      <c r="G26" s="5"/>
      <c r="H26" s="7"/>
      <c r="I26" s="92">
        <v>0.19600000000000001</v>
      </c>
      <c r="J26" s="41"/>
      <c r="K26" s="52">
        <f t="shared" si="1"/>
        <v>0.19600000000000001</v>
      </c>
      <c r="L26" s="106"/>
      <c r="M26" s="17" t="s">
        <v>31</v>
      </c>
      <c r="N26" s="134" t="s">
        <v>32</v>
      </c>
    </row>
    <row r="27" spans="2:14" s="1" customFormat="1" ht="14.25" customHeight="1">
      <c r="B27" s="23" t="s">
        <v>19</v>
      </c>
      <c r="C27" s="62" t="s">
        <v>33</v>
      </c>
      <c r="D27" s="62">
        <v>851</v>
      </c>
      <c r="E27" s="62"/>
      <c r="F27" s="62"/>
      <c r="G27" s="62"/>
      <c r="H27" s="14">
        <v>0.19600000000000001</v>
      </c>
      <c r="I27" s="14"/>
      <c r="J27" s="43"/>
      <c r="K27" s="33">
        <f t="shared" si="1"/>
        <v>0.19600000000000001</v>
      </c>
      <c r="L27" s="105"/>
      <c r="M27" s="24"/>
      <c r="N27" s="24"/>
    </row>
    <row r="28" spans="2:14" s="1" customFormat="1" ht="14.25" customHeight="1">
      <c r="B28" s="12" t="s">
        <v>19</v>
      </c>
      <c r="C28" s="4" t="s">
        <v>34</v>
      </c>
      <c r="D28" s="4">
        <v>195</v>
      </c>
      <c r="E28" s="4"/>
      <c r="F28" s="4"/>
      <c r="G28" s="4"/>
      <c r="H28" s="6">
        <v>0.60399999999999998</v>
      </c>
      <c r="I28" s="6"/>
      <c r="J28" s="40"/>
      <c r="K28" s="30">
        <f t="shared" si="1"/>
        <v>0.60399999999999998</v>
      </c>
      <c r="L28" s="107"/>
      <c r="M28" s="15"/>
      <c r="N28" s="22"/>
    </row>
    <row r="29" spans="2:14" s="1" customFormat="1" ht="14.25" customHeight="1">
      <c r="B29" s="12" t="s">
        <v>19</v>
      </c>
      <c r="C29" s="4" t="s">
        <v>34</v>
      </c>
      <c r="D29" s="4">
        <v>195</v>
      </c>
      <c r="E29" s="4"/>
      <c r="F29" s="4"/>
      <c r="G29" s="4"/>
      <c r="H29" s="6">
        <v>0.60299999999999998</v>
      </c>
      <c r="I29" s="6"/>
      <c r="J29" s="40"/>
      <c r="K29" s="30">
        <f t="shared" si="1"/>
        <v>0.60299999999999998</v>
      </c>
      <c r="L29" s="107"/>
      <c r="M29" s="15"/>
      <c r="N29" s="22"/>
    </row>
    <row r="30" spans="2:14" s="1" customFormat="1" ht="14.25" customHeight="1">
      <c r="B30" s="12" t="s">
        <v>19</v>
      </c>
      <c r="C30" s="4" t="s">
        <v>35</v>
      </c>
      <c r="D30" s="4">
        <v>1195</v>
      </c>
      <c r="E30" s="4"/>
      <c r="F30" s="4"/>
      <c r="G30" s="4"/>
      <c r="H30" s="6">
        <v>0.19900000000000001</v>
      </c>
      <c r="I30" s="6"/>
      <c r="J30" s="40"/>
      <c r="K30" s="30">
        <f t="shared" si="1"/>
        <v>0.19900000000000001</v>
      </c>
      <c r="L30" s="107"/>
      <c r="M30" s="15"/>
      <c r="N30" s="22"/>
    </row>
    <row r="31" spans="2:14" s="1" customFormat="1" ht="14.25" customHeight="1">
      <c r="B31" s="12" t="s">
        <v>19</v>
      </c>
      <c r="C31" s="4" t="s">
        <v>35</v>
      </c>
      <c r="D31" s="4">
        <v>1195</v>
      </c>
      <c r="E31" s="4"/>
      <c r="F31" s="4"/>
      <c r="G31" s="4"/>
      <c r="H31" s="6">
        <v>0.19900000000000001</v>
      </c>
      <c r="I31" s="6"/>
      <c r="J31" s="40"/>
      <c r="K31" s="30">
        <f t="shared" si="1"/>
        <v>0.19900000000000001</v>
      </c>
      <c r="L31" s="107"/>
      <c r="M31" s="15"/>
      <c r="N31" s="22"/>
    </row>
    <row r="32" spans="2:14" s="1" customFormat="1" ht="14.25" customHeight="1">
      <c r="B32" s="12" t="s">
        <v>19</v>
      </c>
      <c r="C32" s="4" t="s">
        <v>35</v>
      </c>
      <c r="D32" s="4">
        <v>1195</v>
      </c>
      <c r="E32" s="4"/>
      <c r="F32" s="4"/>
      <c r="G32" s="4"/>
      <c r="H32" s="6">
        <v>0.19900000000000001</v>
      </c>
      <c r="I32" s="6"/>
      <c r="J32" s="40"/>
      <c r="K32" s="30">
        <f t="shared" si="1"/>
        <v>0.19900000000000001</v>
      </c>
      <c r="L32" s="107"/>
      <c r="M32" s="15"/>
      <c r="N32" s="22"/>
    </row>
    <row r="33" spans="2:14" s="1" customFormat="1" ht="14.25" customHeight="1">
      <c r="B33" s="12" t="s">
        <v>19</v>
      </c>
      <c r="C33" s="4" t="s">
        <v>36</v>
      </c>
      <c r="D33" s="4" t="s">
        <v>37</v>
      </c>
      <c r="E33" s="4"/>
      <c r="F33" s="4"/>
      <c r="G33" s="4"/>
      <c r="H33" s="6">
        <v>1.323</v>
      </c>
      <c r="I33" s="6"/>
      <c r="J33" s="40"/>
      <c r="K33" s="30">
        <f t="shared" si="1"/>
        <v>1.323</v>
      </c>
      <c r="L33" s="107"/>
      <c r="M33" s="15"/>
      <c r="N33" s="22"/>
    </row>
    <row r="34" spans="2:14" s="1" customFormat="1" ht="14.25" customHeight="1">
      <c r="B34" s="12" t="s">
        <v>19</v>
      </c>
      <c r="C34" s="4" t="s">
        <v>38</v>
      </c>
      <c r="D34" s="4" t="s">
        <v>39</v>
      </c>
      <c r="E34" s="4"/>
      <c r="F34" s="4"/>
      <c r="G34" s="4"/>
      <c r="H34" s="6">
        <v>2.3E-2</v>
      </c>
      <c r="I34" s="6"/>
      <c r="J34" s="40"/>
      <c r="K34" s="30">
        <f t="shared" si="1"/>
        <v>2.3E-2</v>
      </c>
      <c r="L34" s="107"/>
      <c r="M34" s="15"/>
      <c r="N34" s="22"/>
    </row>
    <row r="35" spans="2:14" s="1" customFormat="1" ht="14.25" customHeight="1">
      <c r="B35" s="12" t="s">
        <v>19</v>
      </c>
      <c r="C35" s="4" t="s">
        <v>38</v>
      </c>
      <c r="D35" s="4" t="s">
        <v>39</v>
      </c>
      <c r="E35" s="4"/>
      <c r="F35" s="4"/>
      <c r="G35" s="4"/>
      <c r="H35" s="6">
        <v>7.0000000000000001E-3</v>
      </c>
      <c r="I35" s="6"/>
      <c r="J35" s="40"/>
      <c r="K35" s="30">
        <f t="shared" si="1"/>
        <v>7.0000000000000001E-3</v>
      </c>
      <c r="L35" s="107"/>
      <c r="M35" s="15"/>
      <c r="N35" s="22"/>
    </row>
    <row r="36" spans="2:14" s="1" customFormat="1" ht="14.25" customHeight="1">
      <c r="B36" s="12" t="s">
        <v>19</v>
      </c>
      <c r="C36" s="4" t="s">
        <v>38</v>
      </c>
      <c r="D36" s="4" t="s">
        <v>39</v>
      </c>
      <c r="E36" s="4"/>
      <c r="F36" s="4"/>
      <c r="G36" s="4"/>
      <c r="H36" s="6">
        <v>1.4999999999999999E-2</v>
      </c>
      <c r="I36" s="6"/>
      <c r="J36" s="40"/>
      <c r="K36" s="30">
        <f t="shared" si="1"/>
        <v>1.4999999999999999E-2</v>
      </c>
      <c r="L36" s="107"/>
      <c r="M36" s="15"/>
      <c r="N36" s="22"/>
    </row>
    <row r="37" spans="2:14" s="1" customFormat="1" ht="14.25" customHeight="1">
      <c r="B37" s="12" t="s">
        <v>19</v>
      </c>
      <c r="C37" s="3" t="s">
        <v>40</v>
      </c>
      <c r="D37" s="3" t="s">
        <v>41</v>
      </c>
      <c r="E37" s="3"/>
      <c r="F37" s="3"/>
      <c r="G37" s="3"/>
      <c r="H37" s="6">
        <v>4.3999999999999997E-2</v>
      </c>
      <c r="I37" s="6"/>
      <c r="J37" s="40"/>
      <c r="K37" s="30">
        <f t="shared" si="1"/>
        <v>4.3999999999999997E-2</v>
      </c>
      <c r="L37" s="107"/>
      <c r="M37" s="15"/>
      <c r="N37" s="22"/>
    </row>
    <row r="38" spans="2:14" s="1" customFormat="1" ht="14.25" customHeight="1">
      <c r="B38" s="12" t="s">
        <v>19</v>
      </c>
      <c r="C38" s="3" t="s">
        <v>42</v>
      </c>
      <c r="D38" s="3">
        <v>1013</v>
      </c>
      <c r="E38" s="3"/>
      <c r="F38" s="3"/>
      <c r="G38" s="3"/>
      <c r="H38" s="6"/>
      <c r="I38" s="6">
        <v>0.06</v>
      </c>
      <c r="J38" s="40"/>
      <c r="K38" s="30">
        <f t="shared" si="1"/>
        <v>0.06</v>
      </c>
      <c r="L38" s="107"/>
      <c r="M38" s="15"/>
      <c r="N38" s="22"/>
    </row>
    <row r="39" spans="2:14" s="1" customFormat="1" ht="14.25" customHeight="1">
      <c r="B39" s="12" t="s">
        <v>19</v>
      </c>
      <c r="C39" s="3" t="s">
        <v>43</v>
      </c>
      <c r="D39" s="3">
        <v>9</v>
      </c>
      <c r="E39" s="3"/>
      <c r="F39" s="3"/>
      <c r="G39" s="3"/>
      <c r="H39" s="6"/>
      <c r="I39" s="6">
        <v>9.2999999999999999E-2</v>
      </c>
      <c r="J39" s="40"/>
      <c r="K39" s="30">
        <f t="shared" si="1"/>
        <v>9.2999999999999999E-2</v>
      </c>
      <c r="L39" s="107"/>
      <c r="M39" s="15"/>
      <c r="N39" s="22"/>
    </row>
    <row r="40" spans="2:14" s="1" customFormat="1" ht="14.25" customHeight="1">
      <c r="B40" s="12" t="s">
        <v>19</v>
      </c>
      <c r="C40" s="3" t="s">
        <v>44</v>
      </c>
      <c r="D40" s="3" t="s">
        <v>45</v>
      </c>
      <c r="E40" s="3"/>
      <c r="F40" s="3"/>
      <c r="G40" s="3"/>
      <c r="H40" s="6"/>
      <c r="I40" s="6">
        <v>0.39200000000000002</v>
      </c>
      <c r="J40" s="40"/>
      <c r="K40" s="30">
        <f t="shared" si="1"/>
        <v>0.39200000000000002</v>
      </c>
      <c r="L40" s="107"/>
      <c r="M40" s="15"/>
      <c r="N40" s="22"/>
    </row>
    <row r="41" spans="2:14" s="1" customFormat="1" ht="14.25" customHeight="1">
      <c r="B41" s="12" t="s">
        <v>19</v>
      </c>
      <c r="C41" s="3" t="s">
        <v>46</v>
      </c>
      <c r="D41" s="3">
        <v>3027</v>
      </c>
      <c r="E41" s="3"/>
      <c r="F41" s="3"/>
      <c r="G41" s="3"/>
      <c r="H41" s="6"/>
      <c r="I41" s="6">
        <v>0.19900000000000001</v>
      </c>
      <c r="J41" s="40"/>
      <c r="K41" s="30">
        <f t="shared" si="1"/>
        <v>0.19900000000000001</v>
      </c>
      <c r="L41" s="107"/>
      <c r="M41" s="15"/>
      <c r="N41" s="22"/>
    </row>
    <row r="42" spans="2:14" s="1" customFormat="1" ht="14.25" customHeight="1">
      <c r="B42" s="12" t="s">
        <v>19</v>
      </c>
      <c r="C42" s="3" t="s">
        <v>47</v>
      </c>
      <c r="D42" s="3">
        <v>13236</v>
      </c>
      <c r="E42" s="3"/>
      <c r="F42" s="3"/>
      <c r="G42" s="3"/>
      <c r="H42" s="6"/>
      <c r="I42" s="6">
        <v>0.16</v>
      </c>
      <c r="J42" s="40"/>
      <c r="K42" s="30">
        <f t="shared" si="1"/>
        <v>0.16</v>
      </c>
      <c r="L42" s="107"/>
      <c r="M42" s="15"/>
      <c r="N42" s="22"/>
    </row>
    <row r="43" spans="2:14" s="1" customFormat="1" ht="14.25" customHeight="1">
      <c r="B43" s="12" t="s">
        <v>19</v>
      </c>
      <c r="C43" s="3" t="s">
        <v>48</v>
      </c>
      <c r="D43" s="3">
        <v>328862</v>
      </c>
      <c r="E43" s="3"/>
      <c r="F43" s="3"/>
      <c r="G43" s="3"/>
      <c r="H43" s="6"/>
      <c r="I43" s="6">
        <v>0.16200000000000001</v>
      </c>
      <c r="J43" s="40"/>
      <c r="K43" s="30">
        <f t="shared" si="1"/>
        <v>0.16200000000000001</v>
      </c>
      <c r="L43" s="107"/>
      <c r="M43" s="15"/>
      <c r="N43" s="22"/>
    </row>
    <row r="44" spans="2:14" ht="14.25" customHeight="1">
      <c r="B44" s="12" t="s">
        <v>19</v>
      </c>
      <c r="C44" s="3" t="s">
        <v>35</v>
      </c>
      <c r="D44" s="3">
        <v>1196</v>
      </c>
      <c r="E44" s="3"/>
      <c r="F44" s="3"/>
      <c r="G44" s="3"/>
      <c r="H44" s="6"/>
      <c r="I44" s="6">
        <v>0.19900000000000001</v>
      </c>
      <c r="J44" s="40"/>
      <c r="K44" s="30">
        <f t="shared" si="1"/>
        <v>0.19900000000000001</v>
      </c>
      <c r="L44" s="107"/>
      <c r="M44" s="15"/>
      <c r="N44" s="22"/>
    </row>
    <row r="45" spans="2:14" s="1" customFormat="1" ht="14.25" customHeight="1">
      <c r="B45" s="12" t="s">
        <v>19</v>
      </c>
      <c r="C45" s="3" t="s">
        <v>35</v>
      </c>
      <c r="D45" s="3">
        <v>1196</v>
      </c>
      <c r="E45" s="3"/>
      <c r="F45" s="3"/>
      <c r="G45" s="3"/>
      <c r="H45" s="6"/>
      <c r="I45" s="6">
        <v>0.19900000000000001</v>
      </c>
      <c r="J45" s="40"/>
      <c r="K45" s="30">
        <f t="shared" si="1"/>
        <v>0.19900000000000001</v>
      </c>
      <c r="L45" s="107"/>
      <c r="M45" s="15"/>
      <c r="N45" s="22"/>
    </row>
    <row r="46" spans="2:14" s="1" customFormat="1" ht="14.25" customHeight="1">
      <c r="B46" s="12" t="s">
        <v>19</v>
      </c>
      <c r="C46" s="3" t="s">
        <v>35</v>
      </c>
      <c r="D46" s="3">
        <v>1196</v>
      </c>
      <c r="E46" s="3"/>
      <c r="F46" s="3"/>
      <c r="G46" s="3"/>
      <c r="H46" s="6"/>
      <c r="I46" s="6">
        <v>0.19900000000000001</v>
      </c>
      <c r="J46" s="40"/>
      <c r="K46" s="30">
        <f t="shared" si="1"/>
        <v>0.19900000000000001</v>
      </c>
      <c r="L46" s="108"/>
      <c r="M46" s="63"/>
      <c r="N46" s="1882"/>
    </row>
    <row r="47" spans="2:14" s="1" customFormat="1" ht="14.25" customHeight="1">
      <c r="B47" s="12" t="s">
        <v>19</v>
      </c>
      <c r="C47" s="3" t="s">
        <v>49</v>
      </c>
      <c r="D47" s="3">
        <v>170</v>
      </c>
      <c r="E47" s="3"/>
      <c r="F47" s="3"/>
      <c r="G47" s="3"/>
      <c r="H47" s="6"/>
      <c r="I47" s="6">
        <v>0.2</v>
      </c>
      <c r="J47" s="40"/>
      <c r="K47" s="30">
        <f>SUM(H47:J47)</f>
        <v>0.2</v>
      </c>
      <c r="L47" s="108"/>
      <c r="M47" s="63"/>
      <c r="N47" s="1882"/>
    </row>
    <row r="48" spans="2:14" s="1" customFormat="1" ht="14.25" customHeight="1">
      <c r="B48" s="23" t="s">
        <v>19</v>
      </c>
      <c r="C48" s="8" t="s">
        <v>49</v>
      </c>
      <c r="D48" s="8">
        <v>171</v>
      </c>
      <c r="E48" s="8"/>
      <c r="F48" s="8"/>
      <c r="G48" s="8"/>
      <c r="H48" s="14"/>
      <c r="I48" s="14">
        <v>0.34</v>
      </c>
      <c r="J48" s="43"/>
      <c r="K48" s="30">
        <f>SUM(H48:J48)</f>
        <v>0.34</v>
      </c>
      <c r="L48" s="108"/>
      <c r="M48" s="63"/>
      <c r="N48" s="1882"/>
    </row>
    <row r="49" spans="2:14" s="1" customFormat="1" ht="14.25" customHeight="1" thickBot="1">
      <c r="B49" s="48" t="s">
        <v>19</v>
      </c>
      <c r="C49" s="49" t="s">
        <v>49</v>
      </c>
      <c r="D49" s="49">
        <v>172</v>
      </c>
      <c r="E49" s="49"/>
      <c r="F49" s="49"/>
      <c r="G49" s="49"/>
      <c r="H49" s="50"/>
      <c r="I49" s="50">
        <v>0.21</v>
      </c>
      <c r="J49" s="51"/>
      <c r="K49" s="31">
        <f>SUM(H49:J49)</f>
        <v>0.21</v>
      </c>
      <c r="L49" s="109"/>
      <c r="M49" s="64">
        <f>SUM(K27:K49)</f>
        <v>5.8250000000000002</v>
      </c>
      <c r="N49" s="134" t="s">
        <v>50</v>
      </c>
    </row>
    <row r="50" spans="2:14" s="1" customFormat="1" ht="14.25" customHeight="1">
      <c r="B50" s="23" t="s">
        <v>19</v>
      </c>
      <c r="C50" s="66" t="s">
        <v>51</v>
      </c>
      <c r="D50" s="66"/>
      <c r="E50" s="66"/>
      <c r="F50" s="66"/>
      <c r="G50" s="66"/>
      <c r="H50" s="14">
        <v>2.9579999999999999E-2</v>
      </c>
      <c r="I50" s="14"/>
      <c r="J50" s="43"/>
      <c r="K50" s="33">
        <f t="shared" ref="K50:K66" si="2">SUM(H50:J50)</f>
        <v>2.9579999999999999E-2</v>
      </c>
      <c r="L50" s="105"/>
      <c r="M50" s="67"/>
      <c r="N50" s="24"/>
    </row>
    <row r="51" spans="2:14" s="1" customFormat="1" ht="14.25" customHeight="1">
      <c r="B51" s="12" t="s">
        <v>19</v>
      </c>
      <c r="C51" s="3" t="s">
        <v>52</v>
      </c>
      <c r="D51" s="3"/>
      <c r="E51" s="3"/>
      <c r="F51" s="3"/>
      <c r="G51" s="3"/>
      <c r="H51" s="6">
        <v>1.5339999999999999E-2</v>
      </c>
      <c r="I51" s="6"/>
      <c r="J51" s="40"/>
      <c r="K51" s="30">
        <f t="shared" si="2"/>
        <v>1.5339999999999999E-2</v>
      </c>
      <c r="L51" s="107"/>
      <c r="M51" s="15"/>
      <c r="N51" s="22"/>
    </row>
    <row r="52" spans="2:14" s="1" customFormat="1" ht="14.25" customHeight="1">
      <c r="B52" s="12" t="s">
        <v>19</v>
      </c>
      <c r="C52" s="3" t="s">
        <v>53</v>
      </c>
      <c r="D52" s="3"/>
      <c r="E52" s="3"/>
      <c r="F52" s="3"/>
      <c r="G52" s="3"/>
      <c r="H52" s="6">
        <v>0.24127999999999999</v>
      </c>
      <c r="I52" s="6"/>
      <c r="J52" s="40"/>
      <c r="K52" s="30">
        <f t="shared" si="2"/>
        <v>0.24127999999999999</v>
      </c>
      <c r="L52" s="107"/>
      <c r="M52" s="15"/>
      <c r="N52" s="22"/>
    </row>
    <row r="53" spans="2:14" s="1" customFormat="1" ht="14.25" customHeight="1">
      <c r="B53" s="12" t="s">
        <v>19</v>
      </c>
      <c r="C53" s="3" t="s">
        <v>54</v>
      </c>
      <c r="D53" s="3"/>
      <c r="E53" s="3"/>
      <c r="F53" s="3"/>
      <c r="G53" s="3"/>
      <c r="H53" s="6">
        <v>0.73775999999999997</v>
      </c>
      <c r="I53" s="6"/>
      <c r="J53" s="40"/>
      <c r="K53" s="30">
        <f t="shared" si="2"/>
        <v>0.73775999999999997</v>
      </c>
      <c r="L53" s="107"/>
      <c r="M53" s="15"/>
      <c r="N53" s="22"/>
    </row>
    <row r="54" spans="2:14" s="1" customFormat="1" ht="14.25" customHeight="1">
      <c r="B54" s="12" t="s">
        <v>19</v>
      </c>
      <c r="C54" s="3" t="s">
        <v>54</v>
      </c>
      <c r="D54" s="3"/>
      <c r="E54" s="3"/>
      <c r="F54" s="3"/>
      <c r="G54" s="3"/>
      <c r="H54" s="6">
        <v>0.24592</v>
      </c>
      <c r="I54" s="6"/>
      <c r="J54" s="40"/>
      <c r="K54" s="30">
        <f t="shared" si="2"/>
        <v>0.24592</v>
      </c>
      <c r="L54" s="107"/>
      <c r="M54" s="15"/>
      <c r="N54" s="22"/>
    </row>
    <row r="55" spans="2:14" s="1" customFormat="1" ht="14.25" customHeight="1">
      <c r="B55" s="12" t="s">
        <v>19</v>
      </c>
      <c r="C55" s="3" t="s">
        <v>54</v>
      </c>
      <c r="D55" s="3"/>
      <c r="E55" s="3"/>
      <c r="F55" s="3"/>
      <c r="G55" s="3"/>
      <c r="H55" s="6">
        <v>0.24592</v>
      </c>
      <c r="I55" s="6"/>
      <c r="J55" s="40"/>
      <c r="K55" s="30">
        <f t="shared" si="2"/>
        <v>0.24592</v>
      </c>
      <c r="L55" s="107"/>
      <c r="M55" s="15"/>
      <c r="N55" s="22"/>
    </row>
    <row r="56" spans="2:14" s="1" customFormat="1" ht="14.25" customHeight="1">
      <c r="B56" s="12" t="s">
        <v>19</v>
      </c>
      <c r="C56" s="3" t="s">
        <v>54</v>
      </c>
      <c r="D56" s="3"/>
      <c r="E56" s="3"/>
      <c r="F56" s="3"/>
      <c r="G56" s="3"/>
      <c r="H56" s="6">
        <v>0.24592</v>
      </c>
      <c r="I56" s="6"/>
      <c r="J56" s="40"/>
      <c r="K56" s="30">
        <f t="shared" si="2"/>
        <v>0.24592</v>
      </c>
      <c r="L56" s="107"/>
      <c r="M56" s="15"/>
      <c r="N56" s="22"/>
    </row>
    <row r="57" spans="2:14" s="1" customFormat="1" ht="14.25" customHeight="1">
      <c r="B57" s="12" t="s">
        <v>19</v>
      </c>
      <c r="C57" s="3" t="s">
        <v>55</v>
      </c>
      <c r="D57" s="3"/>
      <c r="E57" s="3"/>
      <c r="F57" s="3"/>
      <c r="G57" s="3"/>
      <c r="H57" s="6">
        <v>0.13628999999999999</v>
      </c>
      <c r="I57" s="6"/>
      <c r="J57" s="40"/>
      <c r="K57" s="30">
        <f t="shared" si="2"/>
        <v>0.13628999999999999</v>
      </c>
      <c r="L57" s="107"/>
      <c r="M57" s="15"/>
      <c r="N57" s="22"/>
    </row>
    <row r="58" spans="2:14" s="1" customFormat="1" ht="14.25" customHeight="1">
      <c r="B58" s="12" t="s">
        <v>19</v>
      </c>
      <c r="C58" s="3" t="s">
        <v>56</v>
      </c>
      <c r="D58" s="3"/>
      <c r="E58" s="3"/>
      <c r="F58" s="3"/>
      <c r="G58" s="3"/>
      <c r="H58" s="6">
        <v>0.12428</v>
      </c>
      <c r="I58" s="6"/>
      <c r="J58" s="40"/>
      <c r="K58" s="30">
        <f t="shared" si="2"/>
        <v>0.12428</v>
      </c>
      <c r="L58" s="107"/>
      <c r="M58" s="15"/>
      <c r="N58" s="22"/>
    </row>
    <row r="59" spans="2:14" s="1" customFormat="1" ht="14.25" customHeight="1">
      <c r="B59" s="12" t="s">
        <v>19</v>
      </c>
      <c r="C59" s="3" t="s">
        <v>57</v>
      </c>
      <c r="D59" s="3"/>
      <c r="E59" s="3"/>
      <c r="F59" s="3"/>
      <c r="G59" s="3"/>
      <c r="H59" s="6">
        <v>1.508E-2</v>
      </c>
      <c r="I59" s="6"/>
      <c r="J59" s="40"/>
      <c r="K59" s="30">
        <f t="shared" si="2"/>
        <v>1.508E-2</v>
      </c>
      <c r="L59" s="107"/>
      <c r="M59" s="15"/>
      <c r="N59" s="22"/>
    </row>
    <row r="60" spans="2:14" s="1" customFormat="1" ht="14.25" customHeight="1">
      <c r="B60" s="12" t="s">
        <v>19</v>
      </c>
      <c r="C60" s="3" t="s">
        <v>57</v>
      </c>
      <c r="D60" s="3"/>
      <c r="E60" s="3"/>
      <c r="F60" s="3"/>
      <c r="G60" s="3"/>
      <c r="H60" s="6">
        <v>5.3795000000000003E-2</v>
      </c>
      <c r="I60" s="6"/>
      <c r="J60" s="40"/>
      <c r="K60" s="30">
        <f t="shared" si="2"/>
        <v>5.3795000000000003E-2</v>
      </c>
      <c r="L60" s="107"/>
      <c r="M60" s="15"/>
      <c r="N60" s="22"/>
    </row>
    <row r="61" spans="2:14" s="1" customFormat="1" ht="14.25" customHeight="1">
      <c r="B61" s="12" t="s">
        <v>19</v>
      </c>
      <c r="C61" s="3" t="s">
        <v>51</v>
      </c>
      <c r="D61" s="3"/>
      <c r="E61" s="3"/>
      <c r="F61" s="3"/>
      <c r="G61" s="3"/>
      <c r="H61" s="6">
        <v>6.4900000000000001E-3</v>
      </c>
      <c r="I61" s="6"/>
      <c r="J61" s="40"/>
      <c r="K61" s="30">
        <f t="shared" si="2"/>
        <v>6.4900000000000001E-3</v>
      </c>
      <c r="L61" s="107"/>
      <c r="M61" s="15"/>
      <c r="N61" s="22"/>
    </row>
    <row r="62" spans="2:14" s="1" customFormat="1" ht="14.25" customHeight="1">
      <c r="B62" s="12" t="s">
        <v>19</v>
      </c>
      <c r="C62" s="3" t="s">
        <v>58</v>
      </c>
      <c r="D62" s="3"/>
      <c r="E62" s="3"/>
      <c r="F62" s="3"/>
      <c r="G62" s="3"/>
      <c r="H62" s="6">
        <v>0.31</v>
      </c>
      <c r="I62" s="6"/>
      <c r="J62" s="40"/>
      <c r="K62" s="30">
        <f t="shared" si="2"/>
        <v>0.31</v>
      </c>
      <c r="L62" s="107"/>
      <c r="M62" s="15"/>
      <c r="N62" s="22"/>
    </row>
    <row r="63" spans="2:14" s="1" customFormat="1" ht="14.25" customHeight="1">
      <c r="B63" s="12" t="s">
        <v>19</v>
      </c>
      <c r="C63" s="3" t="s">
        <v>59</v>
      </c>
      <c r="D63" s="3"/>
      <c r="E63" s="3"/>
      <c r="F63" s="3"/>
      <c r="G63" s="3"/>
      <c r="H63" s="6">
        <v>0.19980999999999999</v>
      </c>
      <c r="I63" s="6"/>
      <c r="J63" s="40"/>
      <c r="K63" s="30">
        <f t="shared" si="2"/>
        <v>0.19980999999999999</v>
      </c>
      <c r="L63" s="107"/>
      <c r="M63" s="15"/>
      <c r="N63" s="22"/>
    </row>
    <row r="64" spans="2:14" s="1" customFormat="1" ht="14.25" customHeight="1">
      <c r="B64" s="12" t="s">
        <v>19</v>
      </c>
      <c r="C64" s="3" t="s">
        <v>57</v>
      </c>
      <c r="D64" s="3"/>
      <c r="E64" s="3"/>
      <c r="F64" s="3"/>
      <c r="G64" s="3"/>
      <c r="H64" s="6">
        <v>1.508E-2</v>
      </c>
      <c r="I64" s="6"/>
      <c r="J64" s="40"/>
      <c r="K64" s="30">
        <f t="shared" si="2"/>
        <v>1.508E-2</v>
      </c>
      <c r="L64" s="107"/>
      <c r="M64" s="15"/>
      <c r="N64" s="22"/>
    </row>
    <row r="65" spans="2:15" s="1" customFormat="1" ht="14.25" customHeight="1">
      <c r="B65" s="12" t="s">
        <v>19</v>
      </c>
      <c r="C65" s="3" t="s">
        <v>57</v>
      </c>
      <c r="D65" s="3"/>
      <c r="E65" s="3"/>
      <c r="F65" s="3"/>
      <c r="G65" s="3"/>
      <c r="H65" s="6">
        <v>5.3795000000000003E-2</v>
      </c>
      <c r="I65" s="6"/>
      <c r="J65" s="40"/>
      <c r="K65" s="30">
        <f t="shared" si="2"/>
        <v>5.3795000000000003E-2</v>
      </c>
      <c r="L65" s="107"/>
      <c r="M65" s="15"/>
      <c r="N65" s="22"/>
      <c r="O65" s="1872"/>
    </row>
    <row r="66" spans="2:15" s="1" customFormat="1" ht="14.25" customHeight="1">
      <c r="B66" s="12" t="s">
        <v>19</v>
      </c>
      <c r="C66" s="3" t="s">
        <v>60</v>
      </c>
      <c r="D66" s="3"/>
      <c r="E66" s="3"/>
      <c r="F66" s="3"/>
      <c r="G66" s="3"/>
      <c r="H66" s="6">
        <v>0.19603999999999999</v>
      </c>
      <c r="I66" s="6"/>
      <c r="J66" s="40"/>
      <c r="K66" s="30">
        <f t="shared" si="2"/>
        <v>0.19603999999999999</v>
      </c>
      <c r="L66" s="107"/>
      <c r="M66" s="15"/>
      <c r="N66" s="22"/>
      <c r="O66" s="1872"/>
    </row>
    <row r="67" spans="2:15" s="1" customFormat="1" ht="14.25" customHeight="1">
      <c r="B67" s="12" t="s">
        <v>19</v>
      </c>
      <c r="C67" s="3" t="s">
        <v>61</v>
      </c>
      <c r="D67" s="3"/>
      <c r="E67" s="3"/>
      <c r="F67" s="3"/>
      <c r="G67" s="3"/>
      <c r="H67" s="6">
        <v>0.02</v>
      </c>
      <c r="I67" s="6"/>
      <c r="J67" s="40"/>
      <c r="K67" s="30">
        <f t="shared" ref="K67:K72" si="3">SUM(H67:J67)</f>
        <v>0.02</v>
      </c>
      <c r="L67" s="107"/>
      <c r="M67" s="15"/>
      <c r="N67" s="22"/>
      <c r="O67" s="129"/>
    </row>
    <row r="68" spans="2:15" s="1" customFormat="1" ht="14.25" customHeight="1">
      <c r="B68" s="12" t="s">
        <v>19</v>
      </c>
      <c r="C68" s="3" t="s">
        <v>62</v>
      </c>
      <c r="D68" s="3"/>
      <c r="E68" s="3"/>
      <c r="F68" s="3"/>
      <c r="G68" s="3"/>
      <c r="H68" s="6">
        <v>0.14000000000000001</v>
      </c>
      <c r="I68" s="6"/>
      <c r="J68" s="40"/>
      <c r="K68" s="30">
        <f t="shared" si="3"/>
        <v>0.14000000000000001</v>
      </c>
      <c r="L68" s="107"/>
      <c r="M68" s="15"/>
      <c r="N68" s="22"/>
      <c r="O68" s="129"/>
    </row>
    <row r="69" spans="2:15" s="1" customFormat="1" ht="14.25" customHeight="1">
      <c r="B69" s="12" t="s">
        <v>19</v>
      </c>
      <c r="C69" s="3" t="s">
        <v>63</v>
      </c>
      <c r="D69" s="3"/>
      <c r="E69" s="3"/>
      <c r="F69" s="3"/>
      <c r="G69" s="3"/>
      <c r="H69" s="6">
        <v>0.24</v>
      </c>
      <c r="I69" s="6"/>
      <c r="J69" s="40"/>
      <c r="K69" s="30">
        <f t="shared" si="3"/>
        <v>0.24</v>
      </c>
      <c r="L69" s="107"/>
      <c r="M69" s="15"/>
      <c r="N69" s="22"/>
      <c r="O69" s="129"/>
    </row>
    <row r="70" spans="2:15" s="1" customFormat="1" ht="14.25" customHeight="1">
      <c r="B70" s="12" t="s">
        <v>19</v>
      </c>
      <c r="C70" s="3" t="s">
        <v>63</v>
      </c>
      <c r="D70" s="3"/>
      <c r="E70" s="3"/>
      <c r="F70" s="3"/>
      <c r="G70" s="3"/>
      <c r="H70" s="6">
        <v>0.06</v>
      </c>
      <c r="I70" s="6"/>
      <c r="J70" s="40"/>
      <c r="K70" s="30">
        <f t="shared" si="3"/>
        <v>0.06</v>
      </c>
      <c r="L70" s="107"/>
      <c r="M70" s="15"/>
      <c r="N70" s="22"/>
      <c r="O70" s="129"/>
    </row>
    <row r="71" spans="2:15" s="1" customFormat="1" ht="14.25" customHeight="1">
      <c r="B71" s="12" t="s">
        <v>19</v>
      </c>
      <c r="C71" s="3" t="s">
        <v>64</v>
      </c>
      <c r="D71" s="3"/>
      <c r="E71" s="3"/>
      <c r="F71" s="3"/>
      <c r="G71" s="3"/>
      <c r="H71" s="6">
        <v>0.24</v>
      </c>
      <c r="I71" s="6"/>
      <c r="J71" s="40"/>
      <c r="K71" s="30">
        <f t="shared" si="3"/>
        <v>0.24</v>
      </c>
      <c r="L71" s="107"/>
      <c r="M71" s="15"/>
      <c r="N71" s="22"/>
      <c r="O71" s="129"/>
    </row>
    <row r="72" spans="2:15" s="1" customFormat="1" ht="14.25" customHeight="1">
      <c r="B72" s="12" t="s">
        <v>19</v>
      </c>
      <c r="C72" s="3" t="s">
        <v>62</v>
      </c>
      <c r="D72" s="3"/>
      <c r="E72" s="3"/>
      <c r="F72" s="3"/>
      <c r="G72" s="3"/>
      <c r="H72" s="6"/>
      <c r="I72" s="6">
        <v>0.52</v>
      </c>
      <c r="J72" s="40"/>
      <c r="K72" s="30">
        <f t="shared" si="3"/>
        <v>0.52</v>
      </c>
      <c r="L72" s="107"/>
      <c r="M72" s="15"/>
      <c r="N72" s="22"/>
      <c r="O72" s="129"/>
    </row>
    <row r="73" spans="2:15" s="1" customFormat="1" ht="14.25" customHeight="1">
      <c r="B73" s="12" t="s">
        <v>19</v>
      </c>
      <c r="C73" s="3" t="s">
        <v>65</v>
      </c>
      <c r="D73" s="3"/>
      <c r="E73" s="3"/>
      <c r="F73" s="3"/>
      <c r="G73" s="3"/>
      <c r="H73" s="6"/>
      <c r="I73" s="6">
        <v>0.24592</v>
      </c>
      <c r="J73" s="40"/>
      <c r="K73" s="30">
        <f t="shared" ref="K73:K80" si="4">SUM(H73:J73)</f>
        <v>0.24592</v>
      </c>
      <c r="L73" s="107"/>
      <c r="M73" s="16">
        <v>42216</v>
      </c>
      <c r="N73" s="22"/>
      <c r="O73" s="129"/>
    </row>
    <row r="74" spans="2:15" s="1" customFormat="1" ht="14.25" customHeight="1">
      <c r="B74" s="12" t="s">
        <v>19</v>
      </c>
      <c r="C74" s="3" t="s">
        <v>66</v>
      </c>
      <c r="D74" s="3"/>
      <c r="E74" s="3"/>
      <c r="F74" s="3"/>
      <c r="G74" s="3"/>
      <c r="H74" s="6"/>
      <c r="I74" s="6">
        <v>9.9904999999999994E-2</v>
      </c>
      <c r="J74" s="40"/>
      <c r="K74" s="30">
        <f t="shared" si="4"/>
        <v>9.9904999999999994E-2</v>
      </c>
      <c r="L74" s="107"/>
      <c r="M74" s="16">
        <v>42209</v>
      </c>
      <c r="N74" s="22"/>
      <c r="O74" s="129"/>
    </row>
    <row r="75" spans="2:15" s="1" customFormat="1" ht="14.25" customHeight="1">
      <c r="B75" s="12" t="s">
        <v>19</v>
      </c>
      <c r="C75" s="3" t="s">
        <v>66</v>
      </c>
      <c r="D75" s="3"/>
      <c r="E75" s="3"/>
      <c r="F75" s="3"/>
      <c r="G75" s="3"/>
      <c r="H75" s="6"/>
      <c r="I75" s="6">
        <v>9.9904999999999994E-2</v>
      </c>
      <c r="J75" s="40"/>
      <c r="K75" s="30">
        <f t="shared" si="4"/>
        <v>9.9904999999999994E-2</v>
      </c>
      <c r="L75" s="107"/>
      <c r="M75" s="16">
        <v>42209</v>
      </c>
      <c r="N75" s="22"/>
      <c r="O75" s="129"/>
    </row>
    <row r="76" spans="2:15" s="1" customFormat="1" ht="14.25" customHeight="1">
      <c r="B76" s="12" t="s">
        <v>19</v>
      </c>
      <c r="C76" s="3" t="s">
        <v>67</v>
      </c>
      <c r="D76" s="3"/>
      <c r="E76" s="3"/>
      <c r="F76" s="3"/>
      <c r="G76" s="3"/>
      <c r="H76" s="6"/>
      <c r="I76" s="6">
        <v>0.46376000000000001</v>
      </c>
      <c r="J76" s="40"/>
      <c r="K76" s="30">
        <f t="shared" si="4"/>
        <v>0.46376000000000001</v>
      </c>
      <c r="L76" s="107"/>
      <c r="M76" s="15"/>
      <c r="N76" s="22"/>
      <c r="O76" s="129"/>
    </row>
    <row r="77" spans="2:15" s="1" customFormat="1" ht="14.25" customHeight="1">
      <c r="B77" s="12" t="s">
        <v>19</v>
      </c>
      <c r="C77" s="3" t="s">
        <v>61</v>
      </c>
      <c r="D77" s="3"/>
      <c r="E77" s="3"/>
      <c r="F77" s="3"/>
      <c r="G77" s="3"/>
      <c r="H77" s="6"/>
      <c r="I77" s="6">
        <v>3.7999999999999999E-2</v>
      </c>
      <c r="J77" s="40"/>
      <c r="K77" s="30">
        <f t="shared" si="4"/>
        <v>3.7999999999999999E-2</v>
      </c>
      <c r="L77" s="107"/>
      <c r="M77" s="15"/>
      <c r="N77" s="22"/>
      <c r="O77" s="129"/>
    </row>
    <row r="78" spans="2:15" s="1" customFormat="1" ht="14.25" customHeight="1">
      <c r="B78" s="12" t="s">
        <v>19</v>
      </c>
      <c r="C78" s="3" t="s">
        <v>68</v>
      </c>
      <c r="D78" s="3"/>
      <c r="E78" s="3"/>
      <c r="F78" s="3"/>
      <c r="G78" s="3"/>
      <c r="H78" s="6"/>
      <c r="I78" s="6">
        <v>3.0159999999999999E-2</v>
      </c>
      <c r="J78" s="40"/>
      <c r="K78" s="30">
        <f t="shared" si="4"/>
        <v>3.0159999999999999E-2</v>
      </c>
      <c r="L78" s="107"/>
      <c r="M78" s="15"/>
      <c r="N78" s="22"/>
      <c r="O78" s="129"/>
    </row>
    <row r="79" spans="2:15" s="1" customFormat="1" ht="14.25" customHeight="1">
      <c r="B79" s="12" t="s">
        <v>19</v>
      </c>
      <c r="C79" s="3" t="s">
        <v>52</v>
      </c>
      <c r="D79" s="3"/>
      <c r="E79" s="3"/>
      <c r="F79" s="3"/>
      <c r="G79" s="3"/>
      <c r="H79" s="6"/>
      <c r="I79" s="6">
        <v>7.5399999999999998E-3</v>
      </c>
      <c r="J79" s="40"/>
      <c r="K79" s="30">
        <f t="shared" si="4"/>
        <v>7.5399999999999998E-3</v>
      </c>
      <c r="L79" s="107"/>
      <c r="M79" s="15"/>
      <c r="N79" s="22"/>
      <c r="O79" s="129"/>
    </row>
    <row r="80" spans="2:15" s="1" customFormat="1" ht="14.25" customHeight="1" thickBot="1">
      <c r="B80" s="13" t="s">
        <v>19</v>
      </c>
      <c r="C80" s="5" t="s">
        <v>69</v>
      </c>
      <c r="D80" s="5"/>
      <c r="E80" s="5"/>
      <c r="F80" s="5"/>
      <c r="G80" s="5"/>
      <c r="H80" s="7"/>
      <c r="I80" s="7">
        <v>0.13975000000000001</v>
      </c>
      <c r="J80" s="41"/>
      <c r="K80" s="31">
        <f t="shared" si="4"/>
        <v>0.13975000000000001</v>
      </c>
      <c r="L80" s="109"/>
      <c r="M80" s="64">
        <f>SUM(K50:K80)</f>
        <v>5.21732</v>
      </c>
      <c r="N80" s="134" t="s">
        <v>70</v>
      </c>
      <c r="O80" s="129"/>
    </row>
    <row r="81" spans="2:14" s="1" customFormat="1" ht="14.25" customHeight="1">
      <c r="B81" s="9" t="s">
        <v>15</v>
      </c>
      <c r="C81" s="10" t="s">
        <v>71</v>
      </c>
      <c r="D81" s="10" t="s">
        <v>72</v>
      </c>
      <c r="E81" s="10"/>
      <c r="F81" s="10"/>
      <c r="G81" s="10"/>
      <c r="H81" s="11">
        <f>3264*260/1000000</f>
        <v>0.84863999999999995</v>
      </c>
      <c r="I81" s="11"/>
      <c r="J81" s="42"/>
      <c r="K81" s="32">
        <f t="shared" ref="K81:K89" si="5">SUM(H81:J81)</f>
        <v>0.84863999999999995</v>
      </c>
      <c r="L81" s="110"/>
      <c r="M81" s="47"/>
      <c r="N81" s="24"/>
    </row>
    <row r="82" spans="2:14" s="1" customFormat="1" ht="14.25" customHeight="1">
      <c r="B82" s="23" t="s">
        <v>15</v>
      </c>
      <c r="C82" s="8" t="s">
        <v>73</v>
      </c>
      <c r="D82" s="8">
        <v>50090076</v>
      </c>
      <c r="E82" s="8"/>
      <c r="F82" s="8"/>
      <c r="G82" s="8"/>
      <c r="H82" s="14">
        <f>3733*310/1000000</f>
        <v>1.15723</v>
      </c>
      <c r="I82" s="14"/>
      <c r="J82" s="43"/>
      <c r="K82" s="33">
        <f t="shared" si="5"/>
        <v>1.15723</v>
      </c>
      <c r="L82" s="105"/>
      <c r="M82" s="24"/>
      <c r="N82" s="22"/>
    </row>
    <row r="83" spans="2:14" s="1" customFormat="1" ht="14.25" customHeight="1">
      <c r="B83" s="23" t="s">
        <v>15</v>
      </c>
      <c r="C83" s="8" t="s">
        <v>71</v>
      </c>
      <c r="D83" s="8" t="s">
        <v>74</v>
      </c>
      <c r="E83" s="8"/>
      <c r="F83" s="8"/>
      <c r="G83" s="8"/>
      <c r="H83" s="82">
        <f>32*260/1000000</f>
        <v>8.3199999999999993E-3</v>
      </c>
      <c r="I83" s="14"/>
      <c r="J83" s="43"/>
      <c r="K83" s="33">
        <f t="shared" si="5"/>
        <v>8.3199999999999993E-3</v>
      </c>
      <c r="L83" s="105"/>
      <c r="M83" s="24"/>
      <c r="N83" s="22"/>
    </row>
    <row r="84" spans="2:14" s="1" customFormat="1" ht="14.25" customHeight="1">
      <c r="B84" s="23" t="s">
        <v>19</v>
      </c>
      <c r="C84" s="8" t="s">
        <v>71</v>
      </c>
      <c r="D84" s="8" t="s">
        <v>75</v>
      </c>
      <c r="E84" s="8"/>
      <c r="F84" s="8"/>
      <c r="G84" s="8"/>
      <c r="H84" s="14">
        <f>4202*305/1000000</f>
        <v>1.2816099999999999</v>
      </c>
      <c r="I84" s="14"/>
      <c r="J84" s="43"/>
      <c r="K84" s="33">
        <f t="shared" si="5"/>
        <v>1.2816099999999999</v>
      </c>
      <c r="L84" s="105"/>
      <c r="M84" s="24"/>
      <c r="N84" s="22"/>
    </row>
    <row r="85" spans="2:14" s="1" customFormat="1" ht="14.25" customHeight="1">
      <c r="B85" s="23" t="s">
        <v>19</v>
      </c>
      <c r="C85" s="8" t="s">
        <v>76</v>
      </c>
      <c r="D85" s="8" t="s">
        <v>77</v>
      </c>
      <c r="E85" s="8"/>
      <c r="F85" s="8"/>
      <c r="G85" s="8"/>
      <c r="H85" s="14">
        <f>58*270/1000000</f>
        <v>1.566E-2</v>
      </c>
      <c r="I85" s="14"/>
      <c r="J85" s="43"/>
      <c r="K85" s="33">
        <f t="shared" si="5"/>
        <v>1.566E-2</v>
      </c>
      <c r="L85" s="105"/>
      <c r="M85" s="24"/>
      <c r="N85" s="22"/>
    </row>
    <row r="86" spans="2:14" s="1" customFormat="1" ht="14.25" customHeight="1">
      <c r="B86" s="23" t="s">
        <v>15</v>
      </c>
      <c r="C86" s="8" t="s">
        <v>78</v>
      </c>
      <c r="D86" s="8">
        <v>112177</v>
      </c>
      <c r="E86" s="8"/>
      <c r="F86" s="8"/>
      <c r="G86" s="8"/>
      <c r="H86" s="14">
        <v>10.824249999999999</v>
      </c>
      <c r="I86" s="14">
        <v>3.6970000000000001</v>
      </c>
      <c r="J86" s="43"/>
      <c r="K86" s="33">
        <f t="shared" si="5"/>
        <v>14.521249999999998</v>
      </c>
      <c r="L86" s="105"/>
      <c r="M86" s="24" t="s">
        <v>79</v>
      </c>
      <c r="N86" s="22"/>
    </row>
    <row r="87" spans="2:14" s="1" customFormat="1" ht="14.25" customHeight="1">
      <c r="B87" s="23" t="s">
        <v>15</v>
      </c>
      <c r="C87" s="8" t="s">
        <v>80</v>
      </c>
      <c r="D87" s="8">
        <v>3253500002</v>
      </c>
      <c r="E87" s="8"/>
      <c r="F87" s="8"/>
      <c r="G87" s="8"/>
      <c r="H87" s="14">
        <f>22*300/1000000</f>
        <v>6.6E-3</v>
      </c>
      <c r="I87" s="14"/>
      <c r="J87" s="43"/>
      <c r="K87" s="33">
        <f t="shared" si="5"/>
        <v>6.6E-3</v>
      </c>
      <c r="L87" s="105"/>
      <c r="M87" s="24"/>
      <c r="N87" s="22"/>
    </row>
    <row r="88" spans="2:14" s="1" customFormat="1" ht="14.25" customHeight="1">
      <c r="B88" s="23" t="s">
        <v>15</v>
      </c>
      <c r="C88" s="8" t="s">
        <v>81</v>
      </c>
      <c r="D88" s="8">
        <v>450000041</v>
      </c>
      <c r="E88" s="8"/>
      <c r="F88" s="8"/>
      <c r="G88" s="8"/>
      <c r="H88" s="14"/>
      <c r="I88" s="14">
        <f>975*305/1000000</f>
        <v>0.297375</v>
      </c>
      <c r="J88" s="43"/>
      <c r="K88" s="33">
        <f t="shared" si="5"/>
        <v>0.297375</v>
      </c>
      <c r="L88" s="105"/>
      <c r="M88" s="24"/>
      <c r="N88" s="22"/>
    </row>
    <row r="89" spans="2:14" s="1" customFormat="1" ht="14.25" customHeight="1">
      <c r="B89" s="23" t="s">
        <v>19</v>
      </c>
      <c r="C89" s="8" t="s">
        <v>82</v>
      </c>
      <c r="D89" s="8">
        <v>26634</v>
      </c>
      <c r="E89" s="8"/>
      <c r="F89" s="8"/>
      <c r="G89" s="8"/>
      <c r="H89" s="14">
        <f>812*260/1000000</f>
        <v>0.21112</v>
      </c>
      <c r="I89" s="14"/>
      <c r="J89" s="43"/>
      <c r="K89" s="33">
        <f t="shared" si="5"/>
        <v>0.21112</v>
      </c>
      <c r="L89" s="105"/>
      <c r="M89" s="24"/>
      <c r="N89" s="22"/>
    </row>
    <row r="90" spans="2:14" s="1" customFormat="1" ht="14.25" customHeight="1">
      <c r="B90" s="23" t="s">
        <v>15</v>
      </c>
      <c r="C90" s="8" t="s">
        <v>83</v>
      </c>
      <c r="D90" s="8" t="s">
        <v>84</v>
      </c>
      <c r="E90" s="8"/>
      <c r="F90" s="8"/>
      <c r="G90" s="8"/>
      <c r="H90" s="14">
        <v>0.84414</v>
      </c>
      <c r="I90" s="14"/>
      <c r="J90" s="43"/>
      <c r="K90" s="33">
        <f t="shared" ref="K90:K98" si="6">SUM(H90:J90)</f>
        <v>0.84414</v>
      </c>
      <c r="L90" s="105"/>
      <c r="M90" s="24"/>
      <c r="N90" s="22"/>
    </row>
    <row r="91" spans="2:14" s="1" customFormat="1" ht="14.25" customHeight="1">
      <c r="B91" s="12" t="s">
        <v>19</v>
      </c>
      <c r="C91" s="3" t="s">
        <v>85</v>
      </c>
      <c r="D91" s="3" t="s">
        <v>86</v>
      </c>
      <c r="E91" s="3"/>
      <c r="F91" s="3"/>
      <c r="G91" s="3"/>
      <c r="H91" s="6"/>
      <c r="I91" s="6">
        <f>406*255/1000000</f>
        <v>0.10353</v>
      </c>
      <c r="J91" s="40"/>
      <c r="K91" s="30">
        <f t="shared" si="6"/>
        <v>0.10353</v>
      </c>
      <c r="L91" s="105"/>
      <c r="M91" s="15"/>
      <c r="N91" s="22"/>
    </row>
    <row r="92" spans="2:14" s="1" customFormat="1" ht="14.25" customHeight="1">
      <c r="B92" s="25" t="s">
        <v>15</v>
      </c>
      <c r="C92" s="26" t="s">
        <v>87</v>
      </c>
      <c r="D92" s="26"/>
      <c r="E92" s="26"/>
      <c r="F92" s="26"/>
      <c r="G92" s="26"/>
      <c r="H92" s="27"/>
      <c r="I92" s="27">
        <v>7</v>
      </c>
      <c r="J92" s="44"/>
      <c r="K92" s="28">
        <f t="shared" si="6"/>
        <v>7</v>
      </c>
      <c r="L92" s="99"/>
      <c r="M92" s="29" t="s">
        <v>88</v>
      </c>
      <c r="N92" s="22"/>
    </row>
    <row r="93" spans="2:14" s="1" customFormat="1" ht="14.25" customHeight="1">
      <c r="B93" s="25" t="s">
        <v>15</v>
      </c>
      <c r="C93" s="26" t="s">
        <v>89</v>
      </c>
      <c r="D93" s="26">
        <v>50090077</v>
      </c>
      <c r="E93" s="26"/>
      <c r="F93" s="26"/>
      <c r="G93" s="26"/>
      <c r="H93" s="27"/>
      <c r="I93" s="27"/>
      <c r="J93" s="83">
        <f>2987*280/1000000</f>
        <v>0.83635999999999999</v>
      </c>
      <c r="K93" s="28">
        <f t="shared" si="6"/>
        <v>0.83635999999999999</v>
      </c>
      <c r="L93" s="99"/>
      <c r="M93" s="29" t="s">
        <v>90</v>
      </c>
      <c r="N93" s="22"/>
    </row>
    <row r="94" spans="2:14" s="1" customFormat="1" ht="14.25" customHeight="1" thickBot="1">
      <c r="B94" s="68" t="s">
        <v>15</v>
      </c>
      <c r="C94" s="69" t="s">
        <v>91</v>
      </c>
      <c r="D94" s="69"/>
      <c r="E94" s="69"/>
      <c r="F94" s="69"/>
      <c r="G94" s="69"/>
      <c r="H94" s="70"/>
      <c r="I94" s="70"/>
      <c r="J94" s="71">
        <v>3</v>
      </c>
      <c r="K94" s="72">
        <f t="shared" si="6"/>
        <v>3</v>
      </c>
      <c r="L94" s="100"/>
      <c r="M94" s="84">
        <f>SUM(K81:K94)</f>
        <v>30.131834999999995</v>
      </c>
      <c r="N94" s="134" t="s">
        <v>92</v>
      </c>
    </row>
    <row r="95" spans="2:14" s="1" customFormat="1" ht="14.25" customHeight="1">
      <c r="B95" s="25" t="s">
        <v>19</v>
      </c>
      <c r="C95" s="26" t="s">
        <v>93</v>
      </c>
      <c r="D95" s="26"/>
      <c r="E95" s="26"/>
      <c r="F95" s="26"/>
      <c r="G95" s="26"/>
      <c r="H95" s="61">
        <v>6.1</v>
      </c>
      <c r="I95" s="27"/>
      <c r="J95" s="44"/>
      <c r="K95" s="28">
        <f t="shared" si="6"/>
        <v>6.1</v>
      </c>
      <c r="L95" s="99"/>
      <c r="M95" s="29"/>
      <c r="N95" s="24"/>
    </row>
    <row r="96" spans="2:14" s="1" customFormat="1" ht="14.25" customHeight="1">
      <c r="B96" s="34" t="s">
        <v>19</v>
      </c>
      <c r="C96" s="35" t="s">
        <v>93</v>
      </c>
      <c r="D96" s="35"/>
      <c r="E96" s="35"/>
      <c r="F96" s="35"/>
      <c r="G96" s="35"/>
      <c r="H96" s="59"/>
      <c r="I96" s="36">
        <v>4.1399999999999997</v>
      </c>
      <c r="J96" s="45"/>
      <c r="K96" s="37">
        <f t="shared" si="6"/>
        <v>4.1399999999999997</v>
      </c>
      <c r="L96" s="101"/>
      <c r="M96" s="38"/>
      <c r="N96" s="22"/>
    </row>
    <row r="97" spans="2:14" s="1" customFormat="1" ht="14.25" customHeight="1">
      <c r="B97" s="34" t="s">
        <v>19</v>
      </c>
      <c r="C97" s="60" t="s">
        <v>94</v>
      </c>
      <c r="D97" s="60"/>
      <c r="E97" s="60"/>
      <c r="F97" s="60"/>
      <c r="G97" s="60"/>
      <c r="H97" s="36">
        <v>6.2</v>
      </c>
      <c r="I97" s="36"/>
      <c r="J97" s="45"/>
      <c r="K97" s="37">
        <f t="shared" si="6"/>
        <v>6.2</v>
      </c>
      <c r="L97" s="101"/>
      <c r="M97" s="38"/>
      <c r="N97" s="22"/>
    </row>
    <row r="98" spans="2:14" s="1" customFormat="1" ht="14.25" customHeight="1">
      <c r="B98" s="34" t="s">
        <v>19</v>
      </c>
      <c r="C98" s="60" t="s">
        <v>94</v>
      </c>
      <c r="D98" s="60"/>
      <c r="E98" s="60"/>
      <c r="F98" s="60"/>
      <c r="G98" s="60"/>
      <c r="H98" s="36"/>
      <c r="I98" s="36">
        <v>0.88</v>
      </c>
      <c r="J98" s="45"/>
      <c r="K98" s="37">
        <f t="shared" si="6"/>
        <v>0.88</v>
      </c>
      <c r="L98" s="101"/>
      <c r="M98" s="74">
        <f>SUM(K95:K99)</f>
        <v>17.319999999999997</v>
      </c>
      <c r="N98" s="22"/>
    </row>
    <row r="99" spans="2:14" s="1" customFormat="1" ht="14.25" customHeight="1" thickBot="1">
      <c r="B99" s="68" t="s">
        <v>19</v>
      </c>
      <c r="C99" s="81" t="s">
        <v>94</v>
      </c>
      <c r="D99" s="81"/>
      <c r="E99" s="81"/>
      <c r="F99" s="81"/>
      <c r="G99" s="81"/>
      <c r="H99" s="70"/>
      <c r="I99" s="70"/>
      <c r="J99" s="71"/>
      <c r="K99" s="72"/>
      <c r="L99" s="100"/>
      <c r="M99" s="73" t="s">
        <v>95</v>
      </c>
      <c r="N99" s="134" t="s">
        <v>96</v>
      </c>
    </row>
    <row r="100" spans="2:14" s="1" customFormat="1" ht="14.25" customHeight="1">
      <c r="B100" s="75"/>
      <c r="C100" s="76" t="s">
        <v>97</v>
      </c>
      <c r="D100" s="76"/>
      <c r="E100" s="76"/>
      <c r="F100" s="76"/>
      <c r="G100" s="76"/>
      <c r="H100" s="77"/>
      <c r="I100" s="77"/>
      <c r="J100" s="78">
        <v>1</v>
      </c>
      <c r="K100" s="79">
        <v>1</v>
      </c>
      <c r="L100" s="102"/>
      <c r="M100" s="80" t="s">
        <v>98</v>
      </c>
      <c r="N100" s="24"/>
    </row>
    <row r="101" spans="2:14" s="1" customFormat="1" ht="14.25" customHeight="1">
      <c r="B101" s="53"/>
      <c r="C101" s="54" t="s">
        <v>99</v>
      </c>
      <c r="D101" s="54"/>
      <c r="E101" s="54"/>
      <c r="F101" s="54"/>
      <c r="G101" s="54"/>
      <c r="H101" s="55"/>
      <c r="I101" s="55"/>
      <c r="J101" s="56">
        <v>1</v>
      </c>
      <c r="K101" s="57">
        <v>1</v>
      </c>
      <c r="L101" s="103"/>
      <c r="M101" s="58" t="s">
        <v>98</v>
      </c>
      <c r="N101" s="22"/>
    </row>
    <row r="102" spans="2:14" s="1" customFormat="1" ht="14.25" customHeight="1" thickBot="1">
      <c r="B102" s="53"/>
      <c r="C102" s="54" t="s">
        <v>100</v>
      </c>
      <c r="D102" s="54"/>
      <c r="E102" s="54"/>
      <c r="F102" s="54"/>
      <c r="G102" s="54"/>
      <c r="H102" s="55"/>
      <c r="I102" s="55"/>
      <c r="J102" s="56">
        <v>1</v>
      </c>
      <c r="K102" s="57">
        <v>1</v>
      </c>
      <c r="L102" s="103"/>
      <c r="M102" s="58" t="s">
        <v>101</v>
      </c>
      <c r="N102" s="22"/>
    </row>
    <row r="103" spans="2:14" s="1" customFormat="1" ht="14.25" customHeight="1" thickBot="1">
      <c r="B103" s="2311" t="s">
        <v>102</v>
      </c>
      <c r="C103" s="2312"/>
      <c r="D103" s="1877"/>
      <c r="E103" s="1877"/>
      <c r="F103" s="1877"/>
      <c r="G103" s="1877"/>
      <c r="H103" s="132">
        <f>SUM(H3:H102)</f>
        <v>35.54795</v>
      </c>
      <c r="I103" s="132">
        <f>SUM(I3:I102)</f>
        <v>25.571845</v>
      </c>
      <c r="J103" s="46">
        <f>SUM(J3:J102)</f>
        <v>6.83636</v>
      </c>
      <c r="K103" s="132">
        <f>SUM(K3:K102)</f>
        <v>67.956154999999995</v>
      </c>
      <c r="L103" s="104"/>
      <c r="M103" s="133"/>
      <c r="N103" s="133"/>
    </row>
    <row r="104" spans="2:14" s="1" customFormat="1" ht="15" customHeight="1">
      <c r="B104" s="126"/>
      <c r="C104" s="126"/>
      <c r="D104" s="126"/>
      <c r="E104" s="126"/>
      <c r="F104" s="126"/>
      <c r="G104" s="126"/>
      <c r="H104" s="126"/>
      <c r="I104" s="127"/>
      <c r="J104" s="127"/>
      <c r="K104" s="127"/>
      <c r="L104" s="127"/>
      <c r="M104" s="126"/>
      <c r="N104" s="126"/>
    </row>
    <row r="105" spans="2:14" s="1" customFormat="1">
      <c r="B105" s="126"/>
      <c r="C105" s="126"/>
      <c r="D105" s="126"/>
      <c r="E105" s="126"/>
      <c r="F105" s="126"/>
      <c r="G105" s="126"/>
      <c r="H105" s="126"/>
      <c r="I105" s="127"/>
      <c r="J105" s="127"/>
      <c r="K105" s="127"/>
      <c r="L105" s="127"/>
      <c r="M105" s="126"/>
      <c r="N105" s="126"/>
    </row>
    <row r="106" spans="2:14" s="1" customFormat="1">
      <c r="B106" s="126"/>
      <c r="C106" s="126"/>
      <c r="D106" s="126"/>
      <c r="E106" s="126"/>
      <c r="F106" s="126"/>
      <c r="G106" s="126"/>
      <c r="H106" s="126"/>
      <c r="I106" s="127"/>
      <c r="J106" s="127"/>
      <c r="K106" s="127"/>
      <c r="L106" s="127"/>
      <c r="M106" s="126"/>
      <c r="N106" s="126"/>
    </row>
    <row r="107" spans="2:14" s="1" customFormat="1" ht="15.75" thickBot="1">
      <c r="B107" s="124" t="s">
        <v>0</v>
      </c>
      <c r="C107" s="1873"/>
      <c r="D107" s="1873"/>
      <c r="E107" s="1873"/>
      <c r="F107" s="1873"/>
      <c r="G107" s="1873"/>
      <c r="H107" s="1873"/>
      <c r="I107" s="1873"/>
      <c r="J107" s="1873"/>
      <c r="K107" s="1873"/>
      <c r="L107" s="1873"/>
      <c r="M107" s="130" t="s">
        <v>1</v>
      </c>
      <c r="N107" s="1873"/>
    </row>
    <row r="108" spans="2:14" s="1" customFormat="1" ht="35.25" customHeight="1" thickBot="1">
      <c r="B108" s="143" t="s">
        <v>2</v>
      </c>
      <c r="C108" s="144" t="s">
        <v>3</v>
      </c>
      <c r="D108" s="144" t="s">
        <v>4</v>
      </c>
      <c r="E108" s="144" t="s">
        <v>5</v>
      </c>
      <c r="F108" s="144" t="s">
        <v>6</v>
      </c>
      <c r="G108" s="145" t="s">
        <v>7</v>
      </c>
      <c r="H108" s="146" t="s">
        <v>103</v>
      </c>
      <c r="I108" s="147" t="s">
        <v>9</v>
      </c>
      <c r="J108" s="148" t="s">
        <v>10</v>
      </c>
      <c r="K108" s="149" t="s">
        <v>11</v>
      </c>
      <c r="L108" s="149" t="s">
        <v>12</v>
      </c>
      <c r="M108" s="140" t="s">
        <v>13</v>
      </c>
      <c r="N108" s="140" t="s">
        <v>14</v>
      </c>
    </row>
    <row r="109" spans="2:14" ht="18" customHeight="1">
      <c r="B109" s="2313" t="s">
        <v>104</v>
      </c>
      <c r="C109" s="2314"/>
      <c r="D109" s="2314"/>
      <c r="E109" s="1879"/>
      <c r="F109" s="1879"/>
      <c r="G109" s="150"/>
      <c r="H109" s="1878">
        <v>35.549999999999997</v>
      </c>
      <c r="I109" s="151">
        <v>25.57</v>
      </c>
      <c r="J109" s="152"/>
      <c r="K109" s="153">
        <f>SUM(H109:J109)</f>
        <v>61.12</v>
      </c>
      <c r="L109" s="117"/>
      <c r="M109" s="1879"/>
      <c r="N109" s="142"/>
    </row>
    <row r="110" spans="2:14" s="1" customFormat="1" ht="18" customHeight="1">
      <c r="B110" s="154" t="s">
        <v>15</v>
      </c>
      <c r="C110" s="1508" t="s">
        <v>89</v>
      </c>
      <c r="D110" s="1508">
        <v>50090077</v>
      </c>
      <c r="E110" s="1508"/>
      <c r="F110" s="1508"/>
      <c r="G110" s="155"/>
      <c r="H110" s="156"/>
      <c r="I110" s="157"/>
      <c r="J110" s="158">
        <f>2987*280/1000000</f>
        <v>0.83635999999999999</v>
      </c>
      <c r="K110" s="159">
        <f>SUM(H110:J110)</f>
        <v>0.83635999999999999</v>
      </c>
      <c r="L110" s="118"/>
      <c r="M110" s="1508" t="s">
        <v>90</v>
      </c>
      <c r="N110" s="138"/>
    </row>
    <row r="111" spans="2:14" s="1" customFormat="1" ht="18" customHeight="1">
      <c r="B111" s="154" t="s">
        <v>15</v>
      </c>
      <c r="C111" s="1508" t="s">
        <v>91</v>
      </c>
      <c r="D111" s="1508"/>
      <c r="E111" s="1508"/>
      <c r="F111" s="1508"/>
      <c r="G111" s="155"/>
      <c r="H111" s="156"/>
      <c r="I111" s="157"/>
      <c r="J111" s="158">
        <v>3</v>
      </c>
      <c r="K111" s="159">
        <f>SUM(H111:J111)</f>
        <v>3</v>
      </c>
      <c r="L111" s="118"/>
      <c r="M111" s="160"/>
      <c r="N111" s="138"/>
    </row>
    <row r="112" spans="2:14" s="1" customFormat="1" ht="18" customHeight="1">
      <c r="B112" s="161"/>
      <c r="C112" s="162" t="s">
        <v>97</v>
      </c>
      <c r="D112" s="162"/>
      <c r="E112" s="162"/>
      <c r="F112" s="162"/>
      <c r="G112" s="163"/>
      <c r="H112" s="164"/>
      <c r="I112" s="165"/>
      <c r="J112" s="166">
        <v>1</v>
      </c>
      <c r="K112" s="167">
        <v>1</v>
      </c>
      <c r="L112" s="119"/>
      <c r="M112" s="162" t="s">
        <v>98</v>
      </c>
      <c r="N112" s="138"/>
    </row>
    <row r="113" spans="2:14" s="1" customFormat="1" ht="18" customHeight="1">
      <c r="B113" s="161"/>
      <c r="C113" s="162" t="s">
        <v>99</v>
      </c>
      <c r="D113" s="162"/>
      <c r="E113" s="162"/>
      <c r="F113" s="162"/>
      <c r="G113" s="163"/>
      <c r="H113" s="164"/>
      <c r="I113" s="165"/>
      <c r="J113" s="166">
        <v>1</v>
      </c>
      <c r="K113" s="167">
        <v>1</v>
      </c>
      <c r="L113" s="119"/>
      <c r="M113" s="162" t="s">
        <v>98</v>
      </c>
      <c r="N113" s="138"/>
    </row>
    <row r="114" spans="2:14" s="1" customFormat="1" ht="18" customHeight="1" thickBot="1">
      <c r="B114" s="168"/>
      <c r="C114" s="169" t="s">
        <v>100</v>
      </c>
      <c r="D114" s="169"/>
      <c r="E114" s="169"/>
      <c r="F114" s="169"/>
      <c r="G114" s="170"/>
      <c r="H114" s="171"/>
      <c r="I114" s="172"/>
      <c r="J114" s="173">
        <v>1</v>
      </c>
      <c r="K114" s="174">
        <v>1</v>
      </c>
      <c r="L114" s="120"/>
      <c r="M114" s="169" t="s">
        <v>101</v>
      </c>
      <c r="N114" s="139"/>
    </row>
    <row r="115" spans="2:14" ht="18" customHeight="1" thickBot="1">
      <c r="B115" s="2315" t="s">
        <v>105</v>
      </c>
      <c r="C115" s="2316"/>
      <c r="D115" s="175"/>
      <c r="E115" s="175"/>
      <c r="F115" s="175"/>
      <c r="G115" s="176"/>
      <c r="H115" s="177"/>
      <c r="I115" s="178"/>
      <c r="J115" s="179"/>
      <c r="K115" s="180">
        <f>SUM(K109:K114)</f>
        <v>67.956359999999989</v>
      </c>
      <c r="L115" s="121"/>
      <c r="M115" s="181"/>
      <c r="N115" s="141"/>
    </row>
    <row r="116" spans="2:14"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7"/>
      <c r="N116" s="126"/>
    </row>
    <row r="117" spans="2:14"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7"/>
      <c r="N117" s="126"/>
    </row>
    <row r="118" spans="2:14"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7"/>
      <c r="N118" s="126"/>
    </row>
    <row r="119" spans="2:14"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7"/>
      <c r="N119" s="126"/>
    </row>
    <row r="120" spans="2:14"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7"/>
      <c r="N120" s="126"/>
    </row>
    <row r="121" spans="2:14"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7"/>
      <c r="N121" s="126"/>
    </row>
    <row r="170" spans="2:13">
      <c r="B170" s="125"/>
      <c r="C170" s="125"/>
      <c r="D170" s="125"/>
      <c r="E170" s="125"/>
      <c r="F170" s="125"/>
      <c r="G170" s="125"/>
      <c r="H170" s="125"/>
      <c r="I170" s="125"/>
      <c r="J170" s="125"/>
      <c r="K170" s="125"/>
      <c r="L170" s="125"/>
      <c r="M170" s="128"/>
    </row>
    <row r="171" spans="2:13">
      <c r="B171" s="125"/>
      <c r="C171" s="125"/>
      <c r="D171" s="125"/>
      <c r="E171" s="125"/>
      <c r="F171" s="125"/>
      <c r="G171" s="125"/>
      <c r="H171" s="125"/>
      <c r="I171" s="125"/>
      <c r="J171" s="125"/>
      <c r="K171" s="125"/>
      <c r="L171" s="125"/>
      <c r="M171" s="128"/>
    </row>
    <row r="172" spans="2:13">
      <c r="B172" s="125"/>
      <c r="C172" s="125"/>
      <c r="D172" s="125"/>
      <c r="E172" s="125"/>
      <c r="F172" s="125"/>
      <c r="G172" s="125"/>
      <c r="H172" s="125"/>
      <c r="I172" s="125"/>
      <c r="J172" s="125"/>
      <c r="K172" s="125"/>
      <c r="L172" s="125"/>
      <c r="M172" s="125"/>
    </row>
    <row r="173" spans="2:13">
      <c r="B173" s="125"/>
      <c r="C173" s="125"/>
      <c r="D173" s="125"/>
      <c r="E173" s="125"/>
      <c r="F173" s="125"/>
      <c r="G173" s="125"/>
      <c r="H173" s="125"/>
      <c r="I173" s="125"/>
      <c r="J173" s="125"/>
      <c r="K173" s="125"/>
      <c r="L173" s="125"/>
      <c r="M173" s="125"/>
    </row>
    <row r="174" spans="2:13">
      <c r="B174" s="125"/>
      <c r="C174" s="125"/>
      <c r="D174" s="125"/>
      <c r="E174" s="125"/>
      <c r="F174" s="125"/>
      <c r="G174" s="125"/>
      <c r="H174" s="125"/>
      <c r="I174" s="125"/>
      <c r="J174" s="125"/>
      <c r="K174" s="125"/>
      <c r="L174" s="125"/>
      <c r="M174" s="125"/>
    </row>
    <row r="175" spans="2:13"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</row>
    <row r="176" spans="2:13">
      <c r="B176" s="125"/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</row>
    <row r="177" spans="2:13">
      <c r="B177" s="125"/>
      <c r="C177" s="125"/>
      <c r="D177" s="125"/>
      <c r="E177" s="125"/>
      <c r="F177" s="125"/>
      <c r="G177" s="125"/>
      <c r="H177" s="125"/>
      <c r="I177" s="125"/>
      <c r="J177" s="125"/>
      <c r="K177" s="125"/>
      <c r="L177" s="125"/>
      <c r="M177" s="125"/>
    </row>
    <row r="178" spans="2:13">
      <c r="B178" s="125"/>
      <c r="C178" s="125"/>
      <c r="D178" s="125"/>
      <c r="E178" s="125"/>
      <c r="F178" s="125"/>
      <c r="G178" s="125"/>
      <c r="H178" s="125"/>
      <c r="I178" s="125"/>
      <c r="J178" s="125"/>
      <c r="K178" s="125"/>
      <c r="L178" s="125"/>
      <c r="M178" s="125"/>
    </row>
  </sheetData>
  <autoFilter ref="B2:M103" xr:uid="{00000000-0009-0000-0000-000000000000}"/>
  <mergeCells count="3">
    <mergeCell ref="B103:C103"/>
    <mergeCell ref="B109:D109"/>
    <mergeCell ref="B115:C115"/>
  </mergeCells>
  <phoneticPr fontId="43" type="noConversion"/>
  <pageMargins left="0.7" right="0.7" top="0.75" bottom="0.75" header="0.3" footer="0.3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1"/>
  <sheetViews>
    <sheetView topLeftCell="A73" zoomScale="85" zoomScaleNormal="85" workbookViewId="0">
      <selection activeCell="I112" sqref="I112"/>
    </sheetView>
  </sheetViews>
  <sheetFormatPr defaultRowHeight="15"/>
  <cols>
    <col min="3" max="3" width="33.85546875" customWidth="1"/>
    <col min="4" max="4" width="16.7109375" bestFit="1" customWidth="1"/>
    <col min="5" max="5" width="18.85546875" bestFit="1" customWidth="1"/>
    <col min="6" max="6" width="11.5703125" bestFit="1" customWidth="1"/>
    <col min="7" max="7" width="6" bestFit="1" customWidth="1"/>
    <col min="11" max="11" width="7" bestFit="1" customWidth="1"/>
    <col min="12" max="12" width="50.85546875" bestFit="1" customWidth="1"/>
    <col min="13" max="13" width="16.140625" bestFit="1" customWidth="1"/>
  </cols>
  <sheetData>
    <row r="1" spans="2:13" ht="15.75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30" t="s">
        <v>1</v>
      </c>
      <c r="M1" s="1873"/>
    </row>
    <row r="2" spans="2:13" ht="60">
      <c r="B2" s="207" t="s">
        <v>2</v>
      </c>
      <c r="C2" s="208" t="s">
        <v>3</v>
      </c>
      <c r="D2" s="208" t="s">
        <v>4</v>
      </c>
      <c r="E2" s="208" t="s">
        <v>5</v>
      </c>
      <c r="F2" s="208" t="s">
        <v>6</v>
      </c>
      <c r="G2" s="208" t="s">
        <v>7</v>
      </c>
      <c r="H2" s="209" t="s">
        <v>106</v>
      </c>
      <c r="I2" s="209" t="s">
        <v>107</v>
      </c>
      <c r="J2" s="210" t="s">
        <v>10</v>
      </c>
      <c r="K2" s="211" t="s">
        <v>11</v>
      </c>
      <c r="L2" s="131" t="s">
        <v>13</v>
      </c>
      <c r="M2" s="131" t="s">
        <v>14</v>
      </c>
    </row>
    <row r="3" spans="2:13">
      <c r="B3" s="136" t="s">
        <v>15</v>
      </c>
      <c r="C3" s="135" t="s">
        <v>16</v>
      </c>
      <c r="D3" s="135">
        <v>82864</v>
      </c>
      <c r="E3" s="185" t="s">
        <v>108</v>
      </c>
      <c r="F3" s="192">
        <v>265</v>
      </c>
      <c r="G3" s="192">
        <v>832</v>
      </c>
      <c r="H3" s="193">
        <v>0.22</v>
      </c>
      <c r="I3" s="193"/>
      <c r="J3" s="212"/>
      <c r="K3" s="309">
        <v>0.22</v>
      </c>
      <c r="L3" s="213"/>
      <c r="M3" s="213"/>
    </row>
    <row r="4" spans="2:13">
      <c r="B4" s="137" t="s">
        <v>15</v>
      </c>
      <c r="C4" s="1506" t="s">
        <v>16</v>
      </c>
      <c r="D4" s="1506">
        <v>82929</v>
      </c>
      <c r="E4" s="1509" t="s">
        <v>108</v>
      </c>
      <c r="F4" s="192">
        <v>265</v>
      </c>
      <c r="G4" s="192">
        <v>832</v>
      </c>
      <c r="H4" s="193">
        <v>0.22</v>
      </c>
      <c r="I4" s="193"/>
      <c r="J4" s="188"/>
      <c r="K4" s="309">
        <v>0.22</v>
      </c>
      <c r="L4" s="214"/>
      <c r="M4" s="213"/>
    </row>
    <row r="5" spans="2:13">
      <c r="B5" s="137" t="s">
        <v>15</v>
      </c>
      <c r="C5" s="1506" t="s">
        <v>16</v>
      </c>
      <c r="D5" s="1506">
        <v>82866</v>
      </c>
      <c r="E5" s="1509" t="s">
        <v>109</v>
      </c>
      <c r="F5" s="192">
        <v>265</v>
      </c>
      <c r="G5" s="192">
        <v>832</v>
      </c>
      <c r="H5" s="193"/>
      <c r="I5" s="193">
        <v>0.22</v>
      </c>
      <c r="J5" s="188"/>
      <c r="K5" s="309">
        <v>0.22</v>
      </c>
      <c r="L5" s="214"/>
      <c r="M5" s="213"/>
    </row>
    <row r="6" spans="2:13">
      <c r="B6" s="137" t="s">
        <v>15</v>
      </c>
      <c r="C6" s="1506" t="s">
        <v>16</v>
      </c>
      <c r="D6" s="1506">
        <v>82865</v>
      </c>
      <c r="E6" s="1509" t="s">
        <v>109</v>
      </c>
      <c r="F6" s="192">
        <v>265</v>
      </c>
      <c r="G6" s="192">
        <v>832</v>
      </c>
      <c r="H6" s="193"/>
      <c r="I6" s="193">
        <v>0.22</v>
      </c>
      <c r="J6" s="188"/>
      <c r="K6" s="309">
        <v>0.22</v>
      </c>
      <c r="L6" s="214"/>
      <c r="M6" s="215"/>
    </row>
    <row r="7" spans="2:13">
      <c r="B7" s="137" t="s">
        <v>15</v>
      </c>
      <c r="C7" s="1506" t="s">
        <v>16</v>
      </c>
      <c r="D7" s="1506">
        <v>82768</v>
      </c>
      <c r="E7" s="1289" t="s">
        <v>109</v>
      </c>
      <c r="F7" s="192">
        <v>265</v>
      </c>
      <c r="G7" s="192">
        <v>2496</v>
      </c>
      <c r="H7" s="193"/>
      <c r="I7" s="193"/>
      <c r="J7" s="188">
        <v>0.66100000000000003</v>
      </c>
      <c r="K7" s="309">
        <v>0.66100000000000003</v>
      </c>
      <c r="L7" s="186" t="s">
        <v>110</v>
      </c>
      <c r="M7" s="216"/>
    </row>
    <row r="8" spans="2:13">
      <c r="B8" s="137" t="s">
        <v>15</v>
      </c>
      <c r="C8" s="1506" t="s">
        <v>16</v>
      </c>
      <c r="D8" s="1506">
        <v>174263</v>
      </c>
      <c r="E8" s="1289" t="s">
        <v>109</v>
      </c>
      <c r="F8" s="192">
        <v>265</v>
      </c>
      <c r="G8" s="192">
        <v>2496</v>
      </c>
      <c r="H8" s="193"/>
      <c r="I8" s="194">
        <v>0.66100000000000003</v>
      </c>
      <c r="J8" s="188"/>
      <c r="K8" s="309">
        <v>0.66100000000000003</v>
      </c>
      <c r="L8" s="186"/>
      <c r="M8" s="216"/>
    </row>
    <row r="9" spans="2:13">
      <c r="B9" s="137" t="s">
        <v>15</v>
      </c>
      <c r="C9" s="1506" t="s">
        <v>17</v>
      </c>
      <c r="D9" s="1506">
        <v>15052</v>
      </c>
      <c r="E9" s="1509" t="s">
        <v>111</v>
      </c>
      <c r="F9" s="192">
        <v>280</v>
      </c>
      <c r="G9" s="192">
        <v>348</v>
      </c>
      <c r="H9" s="195">
        <v>0.97399999999999998</v>
      </c>
      <c r="I9" s="193"/>
      <c r="J9" s="188"/>
      <c r="K9" s="309">
        <v>0.97399999999999998</v>
      </c>
      <c r="L9" s="214"/>
      <c r="M9" s="213"/>
    </row>
    <row r="10" spans="2:13">
      <c r="B10" s="137" t="s">
        <v>19</v>
      </c>
      <c r="C10" s="1506" t="s">
        <v>20</v>
      </c>
      <c r="D10" s="1506">
        <v>417</v>
      </c>
      <c r="E10" s="1509" t="s">
        <v>112</v>
      </c>
      <c r="F10" s="192">
        <v>260</v>
      </c>
      <c r="G10" s="192">
        <v>754</v>
      </c>
      <c r="H10" s="195">
        <v>0.19600000000000001</v>
      </c>
      <c r="I10" s="193"/>
      <c r="J10" s="217"/>
      <c r="K10" s="309">
        <v>0.19600000000000001</v>
      </c>
      <c r="L10" s="214"/>
      <c r="M10" s="1885"/>
    </row>
    <row r="11" spans="2:13">
      <c r="B11" s="137" t="s">
        <v>19</v>
      </c>
      <c r="C11" s="1506" t="s">
        <v>20</v>
      </c>
      <c r="D11" s="1506">
        <v>418</v>
      </c>
      <c r="E11" s="1509" t="s">
        <v>112</v>
      </c>
      <c r="F11" s="192">
        <v>260</v>
      </c>
      <c r="G11" s="192">
        <v>754</v>
      </c>
      <c r="H11" s="195">
        <v>0.19600000000000001</v>
      </c>
      <c r="I11" s="193"/>
      <c r="J11" s="217"/>
      <c r="K11" s="309">
        <v>0.19600000000000001</v>
      </c>
      <c r="L11" s="214"/>
      <c r="M11" s="1885"/>
    </row>
    <row r="12" spans="2:13">
      <c r="B12" s="137" t="s">
        <v>19</v>
      </c>
      <c r="C12" s="1506" t="s">
        <v>21</v>
      </c>
      <c r="D12" s="1506" t="s">
        <v>22</v>
      </c>
      <c r="E12" s="1509" t="s">
        <v>113</v>
      </c>
      <c r="F12" s="192">
        <v>270</v>
      </c>
      <c r="G12" s="192">
        <v>87</v>
      </c>
      <c r="H12" s="195">
        <v>0.23400000000000001</v>
      </c>
      <c r="I12" s="193"/>
      <c r="J12" s="217"/>
      <c r="K12" s="309">
        <v>0.23400000000000001</v>
      </c>
      <c r="L12" s="214"/>
      <c r="M12" s="1885"/>
    </row>
    <row r="13" spans="2:13">
      <c r="B13" s="137" t="s">
        <v>19</v>
      </c>
      <c r="C13" s="1506" t="s">
        <v>23</v>
      </c>
      <c r="D13" s="1506" t="s">
        <v>24</v>
      </c>
      <c r="E13" s="1509" t="s">
        <v>112</v>
      </c>
      <c r="F13" s="192">
        <v>260</v>
      </c>
      <c r="G13" s="192">
        <v>290</v>
      </c>
      <c r="H13" s="195"/>
      <c r="I13" s="195">
        <v>0.754</v>
      </c>
      <c r="J13" s="217"/>
      <c r="K13" s="309">
        <v>0.754</v>
      </c>
      <c r="L13" s="214"/>
      <c r="M13" s="1885"/>
    </row>
    <row r="14" spans="2:13">
      <c r="B14" s="218" t="s">
        <v>19</v>
      </c>
      <c r="C14" s="1509" t="s">
        <v>23</v>
      </c>
      <c r="D14" s="1509" t="s">
        <v>28</v>
      </c>
      <c r="E14" s="1509" t="s">
        <v>114</v>
      </c>
      <c r="F14" s="192">
        <v>260</v>
      </c>
      <c r="G14" s="192">
        <v>928</v>
      </c>
      <c r="H14" s="196">
        <v>0.24099999999999999</v>
      </c>
      <c r="I14" s="196"/>
      <c r="J14" s="189"/>
      <c r="K14" s="309">
        <v>0.24099999999999999</v>
      </c>
      <c r="L14" s="214"/>
      <c r="M14" s="1885"/>
    </row>
    <row r="15" spans="2:13">
      <c r="B15" s="137" t="s">
        <v>19</v>
      </c>
      <c r="C15" s="1506" t="s">
        <v>26</v>
      </c>
      <c r="D15" s="1506">
        <v>10027</v>
      </c>
      <c r="E15" s="1509" t="s">
        <v>112</v>
      </c>
      <c r="F15" s="192">
        <v>265</v>
      </c>
      <c r="G15" s="192">
        <v>754</v>
      </c>
      <c r="H15" s="195"/>
      <c r="I15" s="196">
        <v>0.19900000000000001</v>
      </c>
      <c r="J15" s="189"/>
      <c r="K15" s="309">
        <v>0.19900000000000001</v>
      </c>
      <c r="L15" s="214"/>
      <c r="M15" s="1885"/>
    </row>
    <row r="16" spans="2:13">
      <c r="B16" s="137" t="s">
        <v>19</v>
      </c>
      <c r="C16" s="1507" t="s">
        <v>26</v>
      </c>
      <c r="D16" s="1507">
        <v>10392</v>
      </c>
      <c r="E16" s="1507" t="s">
        <v>115</v>
      </c>
      <c r="F16" s="197">
        <v>280</v>
      </c>
      <c r="G16" s="197">
        <v>754</v>
      </c>
      <c r="H16" s="196">
        <v>0.21099999999999999</v>
      </c>
      <c r="I16" s="196"/>
      <c r="J16" s="189"/>
      <c r="K16" s="309">
        <v>0.21099999999999999</v>
      </c>
      <c r="L16" s="214"/>
      <c r="M16" s="1885"/>
    </row>
    <row r="17" spans="2:13">
      <c r="B17" s="137" t="s">
        <v>19</v>
      </c>
      <c r="C17" s="1507" t="s">
        <v>26</v>
      </c>
      <c r="D17" s="1507">
        <v>10391</v>
      </c>
      <c r="E17" s="1507" t="s">
        <v>116</v>
      </c>
      <c r="F17" s="197">
        <v>280</v>
      </c>
      <c r="G17" s="197">
        <v>754</v>
      </c>
      <c r="H17" s="196">
        <v>0.21099999999999999</v>
      </c>
      <c r="I17" s="196"/>
      <c r="J17" s="189"/>
      <c r="K17" s="309">
        <v>0.21099999999999999</v>
      </c>
      <c r="L17" s="214"/>
      <c r="M17" s="1885"/>
    </row>
    <row r="18" spans="2:13">
      <c r="B18" s="137" t="s">
        <v>19</v>
      </c>
      <c r="C18" s="1507" t="s">
        <v>26</v>
      </c>
      <c r="D18" s="1507">
        <v>10029</v>
      </c>
      <c r="E18" s="1507" t="s">
        <v>112</v>
      </c>
      <c r="F18" s="197">
        <v>265</v>
      </c>
      <c r="G18" s="197">
        <v>754</v>
      </c>
      <c r="H18" s="194"/>
      <c r="I18" s="196">
        <v>0.19900000000000001</v>
      </c>
      <c r="J18" s="190"/>
      <c r="K18" s="309">
        <v>0.19900000000000001</v>
      </c>
      <c r="L18" s="214"/>
      <c r="M18" s="1885"/>
    </row>
    <row r="19" spans="2:13">
      <c r="B19" s="137" t="s">
        <v>19</v>
      </c>
      <c r="C19" s="1507" t="s">
        <v>27</v>
      </c>
      <c r="D19" s="1507">
        <v>2280</v>
      </c>
      <c r="E19" s="1510" t="s">
        <v>117</v>
      </c>
      <c r="F19" s="197">
        <v>265</v>
      </c>
      <c r="G19" s="197">
        <v>754</v>
      </c>
      <c r="H19" s="194"/>
      <c r="I19" s="196">
        <v>0.19900000000000001</v>
      </c>
      <c r="J19" s="219"/>
      <c r="K19" s="309">
        <v>0.19900000000000001</v>
      </c>
      <c r="L19" s="214"/>
      <c r="M19" s="1885"/>
    </row>
    <row r="20" spans="2:13">
      <c r="B20" s="137" t="s">
        <v>19</v>
      </c>
      <c r="C20" s="1506" t="s">
        <v>23</v>
      </c>
      <c r="D20" s="1506" t="s">
        <v>28</v>
      </c>
      <c r="E20" s="1509" t="s">
        <v>114</v>
      </c>
      <c r="F20" s="192">
        <v>260</v>
      </c>
      <c r="G20" s="192">
        <v>928</v>
      </c>
      <c r="H20" s="196">
        <v>0.24099999999999999</v>
      </c>
      <c r="I20" s="220">
        <v>0.24099999999999999</v>
      </c>
      <c r="J20" s="219"/>
      <c r="K20" s="309">
        <v>0.48199999999999998</v>
      </c>
      <c r="L20" s="214"/>
      <c r="M20" s="1885"/>
    </row>
    <row r="21" spans="2:13">
      <c r="B21" s="218" t="s">
        <v>19</v>
      </c>
      <c r="C21" s="1509" t="s">
        <v>30</v>
      </c>
      <c r="D21" s="1509">
        <v>619434</v>
      </c>
      <c r="E21" s="1509" t="s">
        <v>112</v>
      </c>
      <c r="F21" s="192">
        <v>260</v>
      </c>
      <c r="G21" s="192">
        <v>1218</v>
      </c>
      <c r="H21" s="194"/>
      <c r="I21" s="196">
        <v>0.316</v>
      </c>
      <c r="J21" s="189"/>
      <c r="K21" s="309">
        <v>0.316</v>
      </c>
      <c r="L21" s="221"/>
      <c r="M21" s="1886"/>
    </row>
    <row r="22" spans="2:13">
      <c r="B22" s="137" t="s">
        <v>19</v>
      </c>
      <c r="C22" s="1506" t="s">
        <v>20</v>
      </c>
      <c r="D22" s="1506">
        <v>450</v>
      </c>
      <c r="E22" s="1509" t="s">
        <v>118</v>
      </c>
      <c r="F22" s="192">
        <v>280</v>
      </c>
      <c r="G22" s="192">
        <v>725</v>
      </c>
      <c r="H22" s="194"/>
      <c r="I22" s="194">
        <v>0.20300000000000001</v>
      </c>
      <c r="J22" s="1872"/>
      <c r="K22" s="309">
        <v>0.20300000000000001</v>
      </c>
      <c r="L22" s="214"/>
      <c r="M22" s="1885"/>
    </row>
    <row r="23" spans="2:13">
      <c r="B23" s="137" t="s">
        <v>19</v>
      </c>
      <c r="C23" s="1506" t="s">
        <v>20</v>
      </c>
      <c r="D23" s="1506">
        <v>451</v>
      </c>
      <c r="E23" s="1509" t="s">
        <v>118</v>
      </c>
      <c r="F23" s="192">
        <v>280</v>
      </c>
      <c r="G23" s="192">
        <v>754</v>
      </c>
      <c r="H23" s="194"/>
      <c r="I23" s="194">
        <v>0.21099999999999999</v>
      </c>
      <c r="J23" s="1872"/>
      <c r="K23" s="309">
        <v>0.21099999999999999</v>
      </c>
      <c r="L23" s="214"/>
      <c r="M23" s="1885"/>
    </row>
    <row r="24" spans="2:13">
      <c r="B24" s="137" t="s">
        <v>19</v>
      </c>
      <c r="C24" s="1506" t="s">
        <v>20</v>
      </c>
      <c r="D24" s="1506">
        <v>452</v>
      </c>
      <c r="E24" s="1509" t="s">
        <v>118</v>
      </c>
      <c r="F24" s="192">
        <v>280</v>
      </c>
      <c r="G24" s="192">
        <v>754</v>
      </c>
      <c r="H24" s="194"/>
      <c r="I24" s="194">
        <v>0.21099999999999999</v>
      </c>
      <c r="J24" s="1872"/>
      <c r="K24" s="309">
        <v>0.21099999999999999</v>
      </c>
      <c r="L24" s="214"/>
      <c r="M24" s="1885"/>
    </row>
    <row r="25" spans="2:13">
      <c r="B25" s="137" t="s">
        <v>19</v>
      </c>
      <c r="C25" s="1506" t="s">
        <v>20</v>
      </c>
      <c r="D25" s="1506">
        <v>453</v>
      </c>
      <c r="E25" s="1509" t="s">
        <v>118</v>
      </c>
      <c r="F25" s="192">
        <v>280</v>
      </c>
      <c r="G25" s="192">
        <v>754</v>
      </c>
      <c r="H25" s="194"/>
      <c r="I25" s="194">
        <v>0.21099999999999999</v>
      </c>
      <c r="J25" s="1872"/>
      <c r="K25" s="309">
        <v>0.21099999999999999</v>
      </c>
      <c r="L25" s="214"/>
      <c r="M25" s="1885"/>
    </row>
    <row r="26" spans="2:13">
      <c r="B26" s="137" t="s">
        <v>19</v>
      </c>
      <c r="C26" s="1506" t="s">
        <v>30</v>
      </c>
      <c r="D26" s="1506">
        <v>618409</v>
      </c>
      <c r="E26" s="1509" t="s">
        <v>112</v>
      </c>
      <c r="F26" s="192">
        <v>260</v>
      </c>
      <c r="G26" s="192">
        <v>754</v>
      </c>
      <c r="H26" s="194"/>
      <c r="I26" s="194">
        <v>0.19600000000000001</v>
      </c>
      <c r="J26" s="223"/>
      <c r="K26" s="309">
        <v>0.19600000000000001</v>
      </c>
      <c r="L26" s="214"/>
      <c r="M26" s="1885"/>
    </row>
    <row r="27" spans="2:13">
      <c r="B27" s="137" t="s">
        <v>19</v>
      </c>
      <c r="C27" s="1506" t="s">
        <v>30</v>
      </c>
      <c r="D27" s="1506">
        <v>618410</v>
      </c>
      <c r="E27" s="1509" t="s">
        <v>112</v>
      </c>
      <c r="F27" s="192">
        <v>260</v>
      </c>
      <c r="G27" s="192">
        <v>754</v>
      </c>
      <c r="H27" s="194"/>
      <c r="I27" s="194">
        <v>0.19600000000000001</v>
      </c>
      <c r="J27" s="222"/>
      <c r="K27" s="309">
        <v>0.19600000000000001</v>
      </c>
      <c r="L27" s="214"/>
      <c r="M27" s="1887">
        <v>8.8720000000000017</v>
      </c>
    </row>
    <row r="28" spans="2:13">
      <c r="B28" s="224" t="s">
        <v>19</v>
      </c>
      <c r="C28" s="187" t="s">
        <v>119</v>
      </c>
      <c r="D28" s="187" t="s">
        <v>120</v>
      </c>
      <c r="E28" s="187" t="s">
        <v>112</v>
      </c>
      <c r="F28" s="187">
        <v>265</v>
      </c>
      <c r="G28" s="187">
        <v>754</v>
      </c>
      <c r="H28" s="191">
        <v>0.19900000000000001</v>
      </c>
      <c r="I28" s="191"/>
      <c r="J28" s="225"/>
      <c r="K28" s="309">
        <v>0.19900000000000001</v>
      </c>
      <c r="L28" s="226"/>
      <c r="M28" s="1887"/>
    </row>
    <row r="29" spans="2:13">
      <c r="B29" s="224" t="s">
        <v>19</v>
      </c>
      <c r="C29" s="187" t="s">
        <v>119</v>
      </c>
      <c r="D29" s="187" t="s">
        <v>120</v>
      </c>
      <c r="E29" s="187" t="s">
        <v>121</v>
      </c>
      <c r="F29" s="187">
        <v>275</v>
      </c>
      <c r="G29" s="187">
        <v>58</v>
      </c>
      <c r="H29" s="191"/>
      <c r="I29" s="191">
        <v>0.159</v>
      </c>
      <c r="J29" s="225"/>
      <c r="K29" s="309">
        <v>0.159</v>
      </c>
      <c r="L29" s="226"/>
      <c r="M29" s="1887"/>
    </row>
    <row r="30" spans="2:13">
      <c r="B30" s="224" t="s">
        <v>19</v>
      </c>
      <c r="C30" s="192" t="s">
        <v>119</v>
      </c>
      <c r="D30" s="192" t="s">
        <v>122</v>
      </c>
      <c r="E30" s="192" t="s">
        <v>123</v>
      </c>
      <c r="F30" s="192">
        <v>285</v>
      </c>
      <c r="G30" s="192">
        <v>1672</v>
      </c>
      <c r="H30" s="194">
        <v>0.47599999999999998</v>
      </c>
      <c r="I30" s="194"/>
      <c r="J30" s="227"/>
      <c r="K30" s="309">
        <v>0.47599999999999998</v>
      </c>
      <c r="L30" s="226"/>
      <c r="M30" s="1887"/>
    </row>
    <row r="31" spans="2:13">
      <c r="B31" s="228" t="s">
        <v>19</v>
      </c>
      <c r="C31" s="229" t="s">
        <v>30</v>
      </c>
      <c r="D31" s="229">
        <v>618411</v>
      </c>
      <c r="E31" s="198" t="s">
        <v>112</v>
      </c>
      <c r="F31" s="198">
        <v>260</v>
      </c>
      <c r="G31" s="198">
        <v>754</v>
      </c>
      <c r="H31" s="199"/>
      <c r="I31" s="199">
        <v>0.19600000000000001</v>
      </c>
      <c r="J31" s="225"/>
      <c r="K31" s="310">
        <v>0.19600000000000001</v>
      </c>
      <c r="L31" s="226"/>
      <c r="M31" s="1887"/>
    </row>
    <row r="32" spans="2:13" ht="15.75" thickBot="1">
      <c r="B32" s="230"/>
      <c r="C32" s="231"/>
      <c r="D32" s="231"/>
      <c r="E32" s="231"/>
      <c r="F32" s="231"/>
      <c r="G32" s="204">
        <f>SUM(G3:G31)</f>
        <v>25130</v>
      </c>
      <c r="H32" s="205">
        <f>SUM(H3:H31)</f>
        <v>3.6189999999999998</v>
      </c>
      <c r="I32" s="205">
        <f>SUM(I3:I31)</f>
        <v>4.5919999999999979</v>
      </c>
      <c r="J32" s="205">
        <f>SUM(J3:J31)</f>
        <v>0.66100000000000003</v>
      </c>
      <c r="K32" s="330">
        <f>SUM(K3:K31)</f>
        <v>8.8720000000000017</v>
      </c>
      <c r="L32" s="231"/>
      <c r="M32" s="232" t="s">
        <v>32</v>
      </c>
    </row>
    <row r="33" spans="2:13">
      <c r="B33" s="233" t="s">
        <v>19</v>
      </c>
      <c r="C33" s="234" t="s">
        <v>33</v>
      </c>
      <c r="D33" s="234">
        <v>851</v>
      </c>
      <c r="E33" s="234" t="s">
        <v>124</v>
      </c>
      <c r="F33" s="201">
        <v>260</v>
      </c>
      <c r="G33" s="201">
        <v>754</v>
      </c>
      <c r="H33" s="325">
        <v>0.19600000000000001</v>
      </c>
      <c r="I33" s="235"/>
      <c r="J33" s="236"/>
      <c r="K33" s="309">
        <v>0.19600000000000001</v>
      </c>
      <c r="L33" s="216"/>
      <c r="M33" s="216"/>
    </row>
    <row r="34" spans="2:13">
      <c r="B34" s="137" t="s">
        <v>19</v>
      </c>
      <c r="C34" s="1507" t="s">
        <v>34</v>
      </c>
      <c r="D34" s="1507">
        <v>195</v>
      </c>
      <c r="E34" s="1507" t="s">
        <v>125</v>
      </c>
      <c r="F34" s="234">
        <v>305</v>
      </c>
      <c r="G34" s="234">
        <v>1980</v>
      </c>
      <c r="H34" s="326">
        <v>0.60399999999999998</v>
      </c>
      <c r="I34" s="237"/>
      <c r="J34" s="238"/>
      <c r="K34" s="312">
        <v>0.60399999999999998</v>
      </c>
      <c r="L34" s="214"/>
      <c r="M34" s="213"/>
    </row>
    <row r="35" spans="2:13">
      <c r="B35" s="137" t="s">
        <v>19</v>
      </c>
      <c r="C35" s="1507" t="s">
        <v>34</v>
      </c>
      <c r="D35" s="1507">
        <v>195</v>
      </c>
      <c r="E35" s="1507" t="s">
        <v>125</v>
      </c>
      <c r="F35" s="1507">
        <v>305</v>
      </c>
      <c r="G35" s="1507">
        <v>1980</v>
      </c>
      <c r="H35" s="327">
        <v>0.60299999999999998</v>
      </c>
      <c r="I35" s="239"/>
      <c r="J35" s="238"/>
      <c r="K35" s="312">
        <v>0.60299999999999998</v>
      </c>
      <c r="L35" s="214"/>
      <c r="M35" s="213"/>
    </row>
    <row r="36" spans="2:13">
      <c r="B36" s="137" t="s">
        <v>19</v>
      </c>
      <c r="C36" s="1507" t="s">
        <v>35</v>
      </c>
      <c r="D36" s="1507">
        <v>1195</v>
      </c>
      <c r="E36" s="1507" t="s">
        <v>126</v>
      </c>
      <c r="F36" s="1507">
        <v>265</v>
      </c>
      <c r="G36" s="1507">
        <v>754</v>
      </c>
      <c r="H36" s="327">
        <v>0.19900000000000001</v>
      </c>
      <c r="I36" s="239"/>
      <c r="J36" s="238"/>
      <c r="K36" s="312">
        <v>0.19900000000000001</v>
      </c>
      <c r="L36" s="214"/>
      <c r="M36" s="213"/>
    </row>
    <row r="37" spans="2:13">
      <c r="B37" s="137" t="s">
        <v>19</v>
      </c>
      <c r="C37" s="1507" t="s">
        <v>35</v>
      </c>
      <c r="D37" s="1507">
        <v>1195</v>
      </c>
      <c r="E37" s="1507" t="s">
        <v>126</v>
      </c>
      <c r="F37" s="1507">
        <v>265</v>
      </c>
      <c r="G37" s="1507">
        <v>754</v>
      </c>
      <c r="H37" s="327">
        <v>0.19900000000000001</v>
      </c>
      <c r="I37" s="239"/>
      <c r="J37" s="238"/>
      <c r="K37" s="312">
        <v>0.19900000000000001</v>
      </c>
      <c r="L37" s="214"/>
      <c r="M37" s="213"/>
    </row>
    <row r="38" spans="2:13">
      <c r="B38" s="137" t="s">
        <v>19</v>
      </c>
      <c r="C38" s="1507" t="s">
        <v>35</v>
      </c>
      <c r="D38" s="1507">
        <v>1195</v>
      </c>
      <c r="E38" s="1507" t="s">
        <v>126</v>
      </c>
      <c r="F38" s="1507">
        <v>265</v>
      </c>
      <c r="G38" s="1507">
        <v>754</v>
      </c>
      <c r="H38" s="327">
        <v>0.19900000000000001</v>
      </c>
      <c r="I38" s="239"/>
      <c r="J38" s="238"/>
      <c r="K38" s="312">
        <v>0.19900000000000001</v>
      </c>
      <c r="L38" s="214"/>
      <c r="M38" s="213"/>
    </row>
    <row r="39" spans="2:13">
      <c r="B39" s="137" t="s">
        <v>19</v>
      </c>
      <c r="C39" s="1507" t="s">
        <v>36</v>
      </c>
      <c r="D39" s="1507" t="s">
        <v>37</v>
      </c>
      <c r="E39" s="1507" t="s">
        <v>127</v>
      </c>
      <c r="F39" s="1507">
        <v>310</v>
      </c>
      <c r="G39" s="1507">
        <v>4268</v>
      </c>
      <c r="H39" s="327">
        <v>1.323</v>
      </c>
      <c r="I39" s="239"/>
      <c r="J39" s="238"/>
      <c r="K39" s="312">
        <v>1.323</v>
      </c>
      <c r="L39" s="214"/>
      <c r="M39" s="213"/>
    </row>
    <row r="40" spans="2:13">
      <c r="B40" s="137" t="s">
        <v>19</v>
      </c>
      <c r="C40" s="1507" t="s">
        <v>38</v>
      </c>
      <c r="D40" s="1507" t="s">
        <v>39</v>
      </c>
      <c r="E40" s="1507" t="s">
        <v>126</v>
      </c>
      <c r="F40" s="1507">
        <v>265</v>
      </c>
      <c r="G40" s="1507">
        <v>87</v>
      </c>
      <c r="H40" s="327">
        <v>2.3E-2</v>
      </c>
      <c r="I40" s="239"/>
      <c r="J40" s="238"/>
      <c r="K40" s="312">
        <v>2.3E-2</v>
      </c>
      <c r="L40" s="214"/>
      <c r="M40" s="213"/>
    </row>
    <row r="41" spans="2:13">
      <c r="B41" s="137" t="s">
        <v>19</v>
      </c>
      <c r="C41" s="1507" t="s">
        <v>38</v>
      </c>
      <c r="D41" s="1507" t="s">
        <v>39</v>
      </c>
      <c r="E41" s="1507" t="s">
        <v>128</v>
      </c>
      <c r="F41" s="1507">
        <v>270</v>
      </c>
      <c r="G41" s="1507">
        <v>29</v>
      </c>
      <c r="H41" s="327">
        <v>7.0000000000000001E-3</v>
      </c>
      <c r="I41" s="239"/>
      <c r="J41" s="238"/>
      <c r="K41" s="312">
        <v>7.0000000000000001E-3</v>
      </c>
      <c r="L41" s="214"/>
      <c r="M41" s="213"/>
    </row>
    <row r="42" spans="2:13">
      <c r="B42" s="137" t="s">
        <v>19</v>
      </c>
      <c r="C42" s="1507" t="s">
        <v>38</v>
      </c>
      <c r="D42" s="1507" t="s">
        <v>39</v>
      </c>
      <c r="E42" s="1507" t="s">
        <v>129</v>
      </c>
      <c r="F42" s="1507">
        <v>275</v>
      </c>
      <c r="G42" s="1507">
        <v>58</v>
      </c>
      <c r="H42" s="327">
        <v>1.4999999999999999E-2</v>
      </c>
      <c r="I42" s="239"/>
      <c r="J42" s="238"/>
      <c r="K42" s="312">
        <v>1.4999999999999999E-2</v>
      </c>
      <c r="L42" s="214"/>
      <c r="M42" s="213"/>
    </row>
    <row r="43" spans="2:13">
      <c r="B43" s="137" t="s">
        <v>19</v>
      </c>
      <c r="C43" s="1506" t="s">
        <v>40</v>
      </c>
      <c r="D43" s="1506" t="s">
        <v>41</v>
      </c>
      <c r="E43" s="1506" t="s">
        <v>130</v>
      </c>
      <c r="F43" s="1506">
        <v>255</v>
      </c>
      <c r="G43" s="1506">
        <v>174</v>
      </c>
      <c r="H43" s="327">
        <v>4.3999999999999997E-2</v>
      </c>
      <c r="I43" s="240"/>
      <c r="J43" s="238"/>
      <c r="K43" s="312">
        <v>4.3999999999999997E-2</v>
      </c>
      <c r="L43" s="214"/>
      <c r="M43" s="213"/>
    </row>
    <row r="44" spans="2:13">
      <c r="B44" s="137" t="s">
        <v>19</v>
      </c>
      <c r="C44" s="1506" t="s">
        <v>42</v>
      </c>
      <c r="D44" s="1506">
        <v>1013</v>
      </c>
      <c r="E44" s="1506" t="s">
        <v>124</v>
      </c>
      <c r="F44" s="1506">
        <v>260</v>
      </c>
      <c r="G44" s="1506">
        <v>232</v>
      </c>
      <c r="H44" s="327">
        <v>0.06</v>
      </c>
      <c r="I44" s="241"/>
      <c r="J44" s="238"/>
      <c r="K44" s="312">
        <v>0.06</v>
      </c>
      <c r="L44" s="214"/>
      <c r="M44" s="213"/>
    </row>
    <row r="45" spans="2:13">
      <c r="B45" s="137" t="s">
        <v>19</v>
      </c>
      <c r="C45" s="1506" t="s">
        <v>43</v>
      </c>
      <c r="D45" s="1506">
        <v>9</v>
      </c>
      <c r="E45" s="1506" t="s">
        <v>128</v>
      </c>
      <c r="F45" s="1506">
        <v>270</v>
      </c>
      <c r="G45" s="1506">
        <v>348</v>
      </c>
      <c r="H45" s="327">
        <v>9.2999999999999999E-2</v>
      </c>
      <c r="I45" s="241"/>
      <c r="J45" s="238"/>
      <c r="K45" s="312">
        <v>9.2999999999999999E-2</v>
      </c>
      <c r="L45" s="214"/>
      <c r="M45" s="213"/>
    </row>
    <row r="46" spans="2:13">
      <c r="B46" s="137" t="s">
        <v>19</v>
      </c>
      <c r="C46" s="1506" t="s">
        <v>44</v>
      </c>
      <c r="D46" s="1506" t="s">
        <v>45</v>
      </c>
      <c r="E46" s="1506" t="s">
        <v>124</v>
      </c>
      <c r="F46" s="1506">
        <v>260</v>
      </c>
      <c r="G46" s="1506">
        <v>1508</v>
      </c>
      <c r="H46" s="327">
        <v>0.39200000000000002</v>
      </c>
      <c r="I46" s="241"/>
      <c r="J46" s="238"/>
      <c r="K46" s="312">
        <v>0.39200000000000002</v>
      </c>
      <c r="L46" s="214"/>
      <c r="M46" s="213"/>
    </row>
    <row r="47" spans="2:13">
      <c r="B47" s="137" t="s">
        <v>19</v>
      </c>
      <c r="C47" s="1506" t="s">
        <v>46</v>
      </c>
      <c r="D47" s="1506">
        <v>3027</v>
      </c>
      <c r="E47" s="1506" t="s">
        <v>126</v>
      </c>
      <c r="F47" s="1506">
        <v>265</v>
      </c>
      <c r="G47" s="1506">
        <v>754</v>
      </c>
      <c r="H47" s="327">
        <v>0.19900000000000001</v>
      </c>
      <c r="I47" s="241"/>
      <c r="J47" s="238"/>
      <c r="K47" s="312">
        <v>0.19900000000000001</v>
      </c>
      <c r="L47" s="214"/>
      <c r="M47" s="213"/>
    </row>
    <row r="48" spans="2:13">
      <c r="B48" s="137" t="s">
        <v>19</v>
      </c>
      <c r="C48" s="1506" t="s">
        <v>47</v>
      </c>
      <c r="D48" s="1506">
        <v>13236</v>
      </c>
      <c r="E48" s="1506" t="s">
        <v>131</v>
      </c>
      <c r="F48" s="1506">
        <v>305</v>
      </c>
      <c r="G48" s="1506">
        <v>528</v>
      </c>
      <c r="H48" s="327">
        <v>0.16</v>
      </c>
      <c r="I48" s="241"/>
      <c r="J48" s="238"/>
      <c r="K48" s="312">
        <v>0.16</v>
      </c>
      <c r="L48" s="214"/>
      <c r="M48" s="213"/>
    </row>
    <row r="49" spans="2:13">
      <c r="B49" s="137" t="s">
        <v>19</v>
      </c>
      <c r="C49" s="1506" t="s">
        <v>48</v>
      </c>
      <c r="D49" s="1506">
        <v>328862</v>
      </c>
      <c r="E49" s="1506" t="s">
        <v>132</v>
      </c>
      <c r="F49" s="1506">
        <v>255</v>
      </c>
      <c r="G49" s="1506">
        <v>638</v>
      </c>
      <c r="H49" s="327">
        <v>0.16200000000000001</v>
      </c>
      <c r="I49" s="241"/>
      <c r="J49" s="238"/>
      <c r="K49" s="312">
        <v>0.16200000000000001</v>
      </c>
      <c r="L49" s="214"/>
      <c r="M49" s="213"/>
    </row>
    <row r="50" spans="2:13">
      <c r="B50" s="137" t="s">
        <v>19</v>
      </c>
      <c r="C50" s="1506" t="s">
        <v>35</v>
      </c>
      <c r="D50" s="1506">
        <v>1196</v>
      </c>
      <c r="E50" s="1506" t="s">
        <v>133</v>
      </c>
      <c r="F50" s="1506">
        <v>265</v>
      </c>
      <c r="G50" s="1506">
        <v>754</v>
      </c>
      <c r="H50" s="327"/>
      <c r="I50" s="237">
        <v>0.19900000000000001</v>
      </c>
      <c r="J50" s="238"/>
      <c r="K50" s="312">
        <v>0.19900000000000001</v>
      </c>
      <c r="L50" s="214" t="s">
        <v>134</v>
      </c>
      <c r="M50" s="213"/>
    </row>
    <row r="51" spans="2:13">
      <c r="B51" s="137" t="s">
        <v>19</v>
      </c>
      <c r="C51" s="1506" t="s">
        <v>35</v>
      </c>
      <c r="D51" s="1506">
        <v>1196</v>
      </c>
      <c r="E51" s="1506" t="s">
        <v>133</v>
      </c>
      <c r="F51" s="1506">
        <v>265</v>
      </c>
      <c r="G51" s="1506">
        <v>754</v>
      </c>
      <c r="H51" s="327"/>
      <c r="I51" s="239">
        <v>0.19900000000000001</v>
      </c>
      <c r="J51" s="238"/>
      <c r="K51" s="312">
        <v>0.19900000000000001</v>
      </c>
      <c r="L51" s="214" t="s">
        <v>134</v>
      </c>
      <c r="M51" s="213"/>
    </row>
    <row r="52" spans="2:13">
      <c r="B52" s="137" t="s">
        <v>19</v>
      </c>
      <c r="C52" s="1506" t="s">
        <v>35</v>
      </c>
      <c r="D52" s="1506">
        <v>1196</v>
      </c>
      <c r="E52" s="1506" t="s">
        <v>133</v>
      </c>
      <c r="F52" s="1506">
        <v>265</v>
      </c>
      <c r="G52" s="1506">
        <v>754</v>
      </c>
      <c r="H52" s="327"/>
      <c r="I52" s="239">
        <v>0.19900000000000001</v>
      </c>
      <c r="J52" s="238"/>
      <c r="K52" s="312">
        <v>0.19900000000000001</v>
      </c>
      <c r="L52" s="226" t="s">
        <v>134</v>
      </c>
      <c r="M52" s="1885"/>
    </row>
    <row r="53" spans="2:13">
      <c r="B53" s="137" t="s">
        <v>19</v>
      </c>
      <c r="C53" s="1506" t="s">
        <v>49</v>
      </c>
      <c r="D53" s="1506">
        <v>170</v>
      </c>
      <c r="E53" s="1506" t="s">
        <v>132</v>
      </c>
      <c r="F53" s="1506">
        <v>255</v>
      </c>
      <c r="G53" s="1506">
        <v>609</v>
      </c>
      <c r="H53" s="327"/>
      <c r="I53" s="239">
        <v>0.16</v>
      </c>
      <c r="J53" s="238"/>
      <c r="K53" s="312">
        <v>0.16</v>
      </c>
      <c r="L53" s="226"/>
      <c r="M53" s="1885"/>
    </row>
    <row r="54" spans="2:13">
      <c r="B54" s="242" t="s">
        <v>19</v>
      </c>
      <c r="C54" s="229" t="s">
        <v>49</v>
      </c>
      <c r="D54" s="229">
        <v>171</v>
      </c>
      <c r="E54" s="229" t="s">
        <v>125</v>
      </c>
      <c r="F54" s="229">
        <v>305</v>
      </c>
      <c r="G54" s="229">
        <v>1100</v>
      </c>
      <c r="H54" s="328"/>
      <c r="I54" s="243">
        <v>0.34</v>
      </c>
      <c r="J54" s="244"/>
      <c r="K54" s="313">
        <v>0.34</v>
      </c>
      <c r="L54" s="226"/>
      <c r="M54" s="1885"/>
    </row>
    <row r="55" spans="2:13">
      <c r="B55" s="242" t="s">
        <v>19</v>
      </c>
      <c r="C55" s="241" t="s">
        <v>49</v>
      </c>
      <c r="D55" s="241">
        <v>172</v>
      </c>
      <c r="E55" s="241" t="s">
        <v>132</v>
      </c>
      <c r="F55" s="241">
        <v>255</v>
      </c>
      <c r="G55" s="241">
        <v>841</v>
      </c>
      <c r="H55" s="329"/>
      <c r="I55" s="245">
        <v>0.21</v>
      </c>
      <c r="J55" s="246"/>
      <c r="K55" s="314">
        <v>0.21</v>
      </c>
      <c r="L55" s="226">
        <v>5.7850000000000001</v>
      </c>
      <c r="M55" s="1885" t="s">
        <v>50</v>
      </c>
    </row>
    <row r="56" spans="2:13" ht="15.75" thickBot="1">
      <c r="B56" s="177"/>
      <c r="C56" s="231"/>
      <c r="D56" s="231"/>
      <c r="E56" s="231"/>
      <c r="F56" s="231"/>
      <c r="G56" s="204">
        <f>SUM(G33:G55)</f>
        <v>20412</v>
      </c>
      <c r="H56" s="205">
        <f>SUM(H33:H55)</f>
        <v>4.4780000000000006</v>
      </c>
      <c r="I56" s="205">
        <f>SUM(I33:I55)</f>
        <v>1.3069999999999999</v>
      </c>
      <c r="J56" s="206">
        <f>SUM(J33:J55)</f>
        <v>0</v>
      </c>
      <c r="K56" s="311">
        <f>SUM(K33:K55)</f>
        <v>5.7850000000000001</v>
      </c>
      <c r="L56" s="331"/>
      <c r="M56" s="232"/>
    </row>
    <row r="57" spans="2:13">
      <c r="B57" s="233" t="s">
        <v>19</v>
      </c>
      <c r="C57" s="247" t="s">
        <v>51</v>
      </c>
      <c r="D57" s="247">
        <v>6211</v>
      </c>
      <c r="E57" s="200" t="s">
        <v>135</v>
      </c>
      <c r="F57" s="201">
        <v>255</v>
      </c>
      <c r="G57" s="201">
        <v>116</v>
      </c>
      <c r="H57" s="237">
        <v>2.9579999999999999E-2</v>
      </c>
      <c r="I57" s="237"/>
      <c r="J57" s="236"/>
      <c r="K57" s="309">
        <v>2.9579999999999999E-2</v>
      </c>
      <c r="L57" s="216"/>
      <c r="M57" s="248"/>
    </row>
    <row r="58" spans="2:13">
      <c r="B58" s="137" t="s">
        <v>19</v>
      </c>
      <c r="C58" s="1506" t="s">
        <v>52</v>
      </c>
      <c r="D58" s="1506" t="s">
        <v>136</v>
      </c>
      <c r="E58" s="184" t="s">
        <v>135</v>
      </c>
      <c r="F58" s="1506">
        <v>260</v>
      </c>
      <c r="G58" s="1506">
        <v>59</v>
      </c>
      <c r="H58" s="239">
        <v>1.5339999999999999E-2</v>
      </c>
      <c r="I58" s="239"/>
      <c r="J58" s="238"/>
      <c r="K58" s="312">
        <v>1.5339999999999999E-2</v>
      </c>
      <c r="L58" s="214"/>
      <c r="M58" s="213"/>
    </row>
    <row r="59" spans="2:13">
      <c r="B59" s="137" t="s">
        <v>19</v>
      </c>
      <c r="C59" s="1506" t="s">
        <v>53</v>
      </c>
      <c r="D59" s="1506" t="s">
        <v>137</v>
      </c>
      <c r="E59" s="184" t="s">
        <v>135</v>
      </c>
      <c r="F59" s="1506">
        <v>260</v>
      </c>
      <c r="G59" s="1506">
        <v>928</v>
      </c>
      <c r="H59" s="239">
        <v>0.24127999999999999</v>
      </c>
      <c r="I59" s="239"/>
      <c r="J59" s="238"/>
      <c r="K59" s="312">
        <v>0.24127999999999999</v>
      </c>
      <c r="L59" s="214"/>
      <c r="M59" s="213"/>
    </row>
    <row r="60" spans="2:13">
      <c r="B60" s="137" t="s">
        <v>19</v>
      </c>
      <c r="C60" s="1506" t="s">
        <v>54</v>
      </c>
      <c r="D60" s="1506" t="s">
        <v>138</v>
      </c>
      <c r="E60" s="184" t="s">
        <v>135</v>
      </c>
      <c r="F60" s="1506">
        <v>265</v>
      </c>
      <c r="G60" s="1506">
        <v>2784</v>
      </c>
      <c r="H60" s="239">
        <v>0.73775999999999997</v>
      </c>
      <c r="I60" s="239"/>
      <c r="J60" s="238"/>
      <c r="K60" s="312">
        <v>0.73775999999999997</v>
      </c>
      <c r="L60" s="214"/>
      <c r="M60" s="213"/>
    </row>
    <row r="61" spans="2:13">
      <c r="B61" s="137" t="s">
        <v>19</v>
      </c>
      <c r="C61" s="1506" t="s">
        <v>54</v>
      </c>
      <c r="D61" s="1506" t="s">
        <v>139</v>
      </c>
      <c r="E61" s="184" t="s">
        <v>135</v>
      </c>
      <c r="F61" s="1506">
        <v>265</v>
      </c>
      <c r="G61" s="1506">
        <v>928</v>
      </c>
      <c r="H61" s="239">
        <v>0.24592</v>
      </c>
      <c r="I61" s="239"/>
      <c r="J61" s="238"/>
      <c r="K61" s="312">
        <v>0.24592</v>
      </c>
      <c r="L61" s="214"/>
      <c r="M61" s="213"/>
    </row>
    <row r="62" spans="2:13">
      <c r="B62" s="137" t="s">
        <v>19</v>
      </c>
      <c r="C62" s="1506" t="s">
        <v>54</v>
      </c>
      <c r="D62" s="1506" t="s">
        <v>140</v>
      </c>
      <c r="E62" s="184" t="s">
        <v>135</v>
      </c>
      <c r="F62" s="1506">
        <v>265</v>
      </c>
      <c r="G62" s="1506">
        <v>928</v>
      </c>
      <c r="H62" s="239">
        <v>0.24592</v>
      </c>
      <c r="I62" s="239"/>
      <c r="J62" s="238"/>
      <c r="K62" s="312">
        <v>0.24592</v>
      </c>
      <c r="L62" s="214"/>
      <c r="M62" s="213"/>
    </row>
    <row r="63" spans="2:13">
      <c r="B63" s="137" t="s">
        <v>19</v>
      </c>
      <c r="C63" s="1506" t="s">
        <v>54</v>
      </c>
      <c r="D63" s="1506" t="s">
        <v>141</v>
      </c>
      <c r="E63" s="184" t="s">
        <v>135</v>
      </c>
      <c r="F63" s="1506">
        <v>265</v>
      </c>
      <c r="G63" s="1506">
        <v>928</v>
      </c>
      <c r="H63" s="239">
        <v>0.24592</v>
      </c>
      <c r="I63" s="239"/>
      <c r="J63" s="238"/>
      <c r="K63" s="312">
        <v>0.24592</v>
      </c>
      <c r="L63" s="214"/>
      <c r="M63" s="213"/>
    </row>
    <row r="64" spans="2:13">
      <c r="B64" s="137" t="s">
        <v>19</v>
      </c>
      <c r="C64" s="1506" t="s">
        <v>55</v>
      </c>
      <c r="D64" s="1506" t="s">
        <v>142</v>
      </c>
      <c r="E64" s="249" t="s">
        <v>143</v>
      </c>
      <c r="F64" s="1506">
        <v>295</v>
      </c>
      <c r="G64" s="1506">
        <v>462</v>
      </c>
      <c r="H64" s="239">
        <v>0.13628999999999999</v>
      </c>
      <c r="I64" s="239"/>
      <c r="J64" s="238"/>
      <c r="K64" s="312">
        <v>0.13628999999999999</v>
      </c>
      <c r="L64" s="214"/>
      <c r="M64" s="213"/>
    </row>
    <row r="65" spans="2:14">
      <c r="B65" s="137" t="s">
        <v>19</v>
      </c>
      <c r="C65" s="1506" t="s">
        <v>56</v>
      </c>
      <c r="D65" s="1506" t="s">
        <v>144</v>
      </c>
      <c r="E65" s="184" t="s">
        <v>135</v>
      </c>
      <c r="F65" s="1506">
        <v>260</v>
      </c>
      <c r="G65" s="1506">
        <v>478</v>
      </c>
      <c r="H65" s="239">
        <v>0.12428</v>
      </c>
      <c r="I65" s="239"/>
      <c r="J65" s="238"/>
      <c r="K65" s="312">
        <v>0.12428</v>
      </c>
      <c r="L65" s="214"/>
      <c r="M65" s="213"/>
      <c r="N65" s="1872"/>
    </row>
    <row r="66" spans="2:14">
      <c r="B66" s="137" t="s">
        <v>19</v>
      </c>
      <c r="C66" s="1506" t="s">
        <v>57</v>
      </c>
      <c r="D66" s="1506" t="s">
        <v>145</v>
      </c>
      <c r="E66" s="184" t="s">
        <v>135</v>
      </c>
      <c r="F66" s="1506">
        <v>260</v>
      </c>
      <c r="G66" s="1506">
        <v>58</v>
      </c>
      <c r="H66" s="239">
        <v>1.508E-2</v>
      </c>
      <c r="I66" s="239"/>
      <c r="J66" s="238"/>
      <c r="K66" s="312">
        <v>1.508E-2</v>
      </c>
      <c r="L66" s="214"/>
      <c r="M66" s="213"/>
      <c r="N66" s="1872"/>
    </row>
    <row r="67" spans="2:14">
      <c r="B67" s="137" t="s">
        <v>19</v>
      </c>
      <c r="C67" s="1506" t="s">
        <v>57</v>
      </c>
      <c r="D67" s="1506" t="s">
        <v>145</v>
      </c>
      <c r="E67" s="184" t="s">
        <v>135</v>
      </c>
      <c r="F67" s="1506">
        <v>265</v>
      </c>
      <c r="G67" s="1506">
        <v>203</v>
      </c>
      <c r="H67" s="239">
        <v>5.3795000000000003E-2</v>
      </c>
      <c r="I67" s="239"/>
      <c r="J67" s="238"/>
      <c r="K67" s="312">
        <v>5.3795000000000003E-2</v>
      </c>
      <c r="L67" s="214"/>
      <c r="M67" s="213"/>
      <c r="N67" s="1872"/>
    </row>
    <row r="68" spans="2:14">
      <c r="B68" s="137" t="s">
        <v>19</v>
      </c>
      <c r="C68" s="1506" t="s">
        <v>51</v>
      </c>
      <c r="D68" s="1506" t="s">
        <v>146</v>
      </c>
      <c r="E68" s="249" t="s">
        <v>143</v>
      </c>
      <c r="F68" s="1506">
        <v>295</v>
      </c>
      <c r="G68" s="1506">
        <v>22</v>
      </c>
      <c r="H68" s="239">
        <v>6.4900000000000001E-3</v>
      </c>
      <c r="I68" s="239"/>
      <c r="J68" s="238"/>
      <c r="K68" s="312">
        <v>6.4900000000000001E-3</v>
      </c>
      <c r="L68" s="214"/>
      <c r="M68" s="213"/>
      <c r="N68" s="1872"/>
    </row>
    <row r="69" spans="2:14">
      <c r="B69" s="137" t="s">
        <v>19</v>
      </c>
      <c r="C69" s="1506" t="s">
        <v>58</v>
      </c>
      <c r="D69" s="1506" t="s">
        <v>147</v>
      </c>
      <c r="E69" s="184" t="s">
        <v>135</v>
      </c>
      <c r="F69" s="1506">
        <v>260</v>
      </c>
      <c r="G69" s="1506">
        <v>254</v>
      </c>
      <c r="H69" s="239">
        <v>0.31</v>
      </c>
      <c r="I69" s="239"/>
      <c r="J69" s="238"/>
      <c r="K69" s="312">
        <v>0.31</v>
      </c>
      <c r="L69" s="214"/>
      <c r="M69" s="213"/>
      <c r="N69" s="1872"/>
    </row>
    <row r="70" spans="2:14">
      <c r="B70" s="137" t="s">
        <v>19</v>
      </c>
      <c r="C70" s="1506" t="s">
        <v>59</v>
      </c>
      <c r="D70" s="1506" t="s">
        <v>148</v>
      </c>
      <c r="E70" s="184" t="s">
        <v>135</v>
      </c>
      <c r="F70" s="1506">
        <v>265</v>
      </c>
      <c r="G70" s="1506">
        <v>754</v>
      </c>
      <c r="H70" s="239">
        <v>0.19980999999999999</v>
      </c>
      <c r="I70" s="239"/>
      <c r="J70" s="238"/>
      <c r="K70" s="312">
        <v>0.19980999999999999</v>
      </c>
      <c r="L70" s="214"/>
      <c r="M70" s="213"/>
      <c r="N70" s="1872"/>
    </row>
    <row r="71" spans="2:14">
      <c r="B71" s="137" t="s">
        <v>19</v>
      </c>
      <c r="C71" s="1506" t="s">
        <v>57</v>
      </c>
      <c r="D71" s="1506" t="s">
        <v>149</v>
      </c>
      <c r="E71" s="184" t="s">
        <v>135</v>
      </c>
      <c r="F71" s="1506">
        <v>260</v>
      </c>
      <c r="G71" s="1506">
        <v>58</v>
      </c>
      <c r="H71" s="239">
        <v>1.508E-2</v>
      </c>
      <c r="I71" s="239"/>
      <c r="J71" s="238"/>
      <c r="K71" s="312">
        <v>1.508E-2</v>
      </c>
      <c r="L71" s="214"/>
      <c r="M71" s="213"/>
      <c r="N71" s="1872"/>
    </row>
    <row r="72" spans="2:14">
      <c r="B72" s="137" t="s">
        <v>19</v>
      </c>
      <c r="C72" s="1506" t="s">
        <v>57</v>
      </c>
      <c r="D72" s="1506" t="s">
        <v>149</v>
      </c>
      <c r="E72" s="184" t="s">
        <v>135</v>
      </c>
      <c r="F72" s="1506">
        <v>265</v>
      </c>
      <c r="G72" s="1506">
        <v>203</v>
      </c>
      <c r="H72" s="239">
        <v>5.3795000000000003E-2</v>
      </c>
      <c r="I72" s="239"/>
      <c r="J72" s="238"/>
      <c r="K72" s="312">
        <v>5.3795000000000003E-2</v>
      </c>
      <c r="L72" s="214"/>
      <c r="M72" s="213"/>
      <c r="N72" s="1872"/>
    </row>
    <row r="73" spans="2:14">
      <c r="B73" s="137" t="s">
        <v>19</v>
      </c>
      <c r="C73" s="1506" t="s">
        <v>60</v>
      </c>
      <c r="D73" s="1506" t="s">
        <v>150</v>
      </c>
      <c r="E73" s="184" t="s">
        <v>135</v>
      </c>
      <c r="F73" s="1506">
        <v>260</v>
      </c>
      <c r="G73" s="1506">
        <v>754</v>
      </c>
      <c r="H73" s="239">
        <v>0.19603999999999999</v>
      </c>
      <c r="I73" s="239"/>
      <c r="J73" s="238"/>
      <c r="K73" s="312">
        <v>0.19603999999999999</v>
      </c>
      <c r="L73" s="214"/>
      <c r="M73" s="213"/>
      <c r="N73" s="1872"/>
    </row>
    <row r="74" spans="2:14">
      <c r="B74" s="137" t="s">
        <v>19</v>
      </c>
      <c r="C74" s="1506" t="s">
        <v>61</v>
      </c>
      <c r="D74" s="1506" t="s">
        <v>151</v>
      </c>
      <c r="E74" s="1506" t="s">
        <v>135</v>
      </c>
      <c r="F74" s="1506">
        <v>260</v>
      </c>
      <c r="G74" s="1506">
        <v>87</v>
      </c>
      <c r="H74" s="239">
        <v>0.02</v>
      </c>
      <c r="I74" s="239"/>
      <c r="J74" s="238"/>
      <c r="K74" s="312">
        <v>0.02</v>
      </c>
      <c r="L74" s="214"/>
      <c r="M74" s="213"/>
      <c r="N74" s="129"/>
    </row>
    <row r="75" spans="2:14">
      <c r="B75" s="137" t="s">
        <v>19</v>
      </c>
      <c r="C75" s="1506" t="s">
        <v>62</v>
      </c>
      <c r="D75" s="1506" t="s">
        <v>152</v>
      </c>
      <c r="E75" s="1506" t="s">
        <v>153</v>
      </c>
      <c r="F75" s="1506">
        <v>270</v>
      </c>
      <c r="G75" s="1506">
        <v>522</v>
      </c>
      <c r="H75" s="239">
        <v>0.14000000000000001</v>
      </c>
      <c r="I75" s="239"/>
      <c r="J75" s="238"/>
      <c r="K75" s="312">
        <v>0.14000000000000001</v>
      </c>
      <c r="L75" s="214"/>
      <c r="M75" s="213"/>
      <c r="N75" s="129"/>
    </row>
    <row r="76" spans="2:14">
      <c r="B76" s="137" t="s">
        <v>19</v>
      </c>
      <c r="C76" s="1506" t="s">
        <v>63</v>
      </c>
      <c r="D76" s="1506" t="s">
        <v>154</v>
      </c>
      <c r="E76" s="1506" t="s">
        <v>135</v>
      </c>
      <c r="F76" s="1506">
        <v>260</v>
      </c>
      <c r="G76" s="1506">
        <v>928</v>
      </c>
      <c r="H76" s="239">
        <v>0.24</v>
      </c>
      <c r="I76" s="239"/>
      <c r="J76" s="238"/>
      <c r="K76" s="312">
        <v>0.24</v>
      </c>
      <c r="L76" s="214"/>
      <c r="M76" s="213"/>
      <c r="N76" s="129"/>
    </row>
    <row r="77" spans="2:14">
      <c r="B77" s="137" t="s">
        <v>19</v>
      </c>
      <c r="C77" s="1506" t="s">
        <v>63</v>
      </c>
      <c r="D77" s="1506">
        <v>304251222</v>
      </c>
      <c r="E77" s="1506" t="s">
        <v>143</v>
      </c>
      <c r="F77" s="1506">
        <v>295</v>
      </c>
      <c r="G77" s="1506">
        <v>220</v>
      </c>
      <c r="H77" s="239">
        <v>0.06</v>
      </c>
      <c r="I77" s="239"/>
      <c r="J77" s="238"/>
      <c r="K77" s="312">
        <v>0.06</v>
      </c>
      <c r="L77" s="214"/>
      <c r="M77" s="213"/>
      <c r="N77" s="129"/>
    </row>
    <row r="78" spans="2:14">
      <c r="B78" s="137" t="s">
        <v>19</v>
      </c>
      <c r="C78" s="1506" t="s">
        <v>64</v>
      </c>
      <c r="D78" s="250" t="s">
        <v>155</v>
      </c>
      <c r="E78" s="1506" t="s">
        <v>135</v>
      </c>
      <c r="F78" s="1506">
        <v>260</v>
      </c>
      <c r="G78" s="1506">
        <v>928</v>
      </c>
      <c r="H78" s="239">
        <v>0.24</v>
      </c>
      <c r="I78" s="239"/>
      <c r="J78" s="238"/>
      <c r="K78" s="312">
        <v>0.24</v>
      </c>
      <c r="L78" s="214"/>
      <c r="M78" s="213"/>
      <c r="N78" s="129"/>
    </row>
    <row r="79" spans="2:14">
      <c r="B79" s="137" t="s">
        <v>19</v>
      </c>
      <c r="C79" s="1506" t="s">
        <v>62</v>
      </c>
      <c r="D79" s="1506">
        <v>1085</v>
      </c>
      <c r="E79" s="1506" t="s">
        <v>153</v>
      </c>
      <c r="F79" s="1506">
        <v>270</v>
      </c>
      <c r="G79" s="1506">
        <v>1943</v>
      </c>
      <c r="H79" s="239">
        <v>0.5</v>
      </c>
      <c r="I79" s="239">
        <v>0.02</v>
      </c>
      <c r="J79" s="238"/>
      <c r="K79" s="312">
        <v>0.52</v>
      </c>
      <c r="L79" s="214" t="s">
        <v>156</v>
      </c>
      <c r="M79" s="213"/>
      <c r="N79" s="129"/>
    </row>
    <row r="80" spans="2:14">
      <c r="B80" s="137" t="s">
        <v>19</v>
      </c>
      <c r="C80" s="1506" t="s">
        <v>65</v>
      </c>
      <c r="D80" s="1506" t="s">
        <v>157</v>
      </c>
      <c r="E80" s="1506" t="s">
        <v>135</v>
      </c>
      <c r="F80" s="1506">
        <v>265</v>
      </c>
      <c r="G80" s="1506">
        <v>928</v>
      </c>
      <c r="H80" s="239"/>
      <c r="I80" s="239">
        <v>0.24592</v>
      </c>
      <c r="J80" s="238"/>
      <c r="K80" s="312">
        <v>0.24592</v>
      </c>
      <c r="L80" s="251">
        <v>42216</v>
      </c>
      <c r="M80" s="213"/>
      <c r="N80" s="129"/>
    </row>
    <row r="81" spans="2:14">
      <c r="B81" s="137" t="s">
        <v>19</v>
      </c>
      <c r="C81" s="1506" t="s">
        <v>66</v>
      </c>
      <c r="D81" s="1506" t="s">
        <v>158</v>
      </c>
      <c r="E81" s="1506" t="s">
        <v>135</v>
      </c>
      <c r="F81" s="1506">
        <v>265</v>
      </c>
      <c r="G81" s="1506">
        <v>377</v>
      </c>
      <c r="H81" s="239"/>
      <c r="I81" s="239"/>
      <c r="J81" s="239">
        <v>9.9904999999999994E-2</v>
      </c>
      <c r="K81" s="312">
        <v>9.9904999999999994E-2</v>
      </c>
      <c r="L81" s="251" t="s">
        <v>159</v>
      </c>
      <c r="M81" s="213"/>
      <c r="N81" s="129"/>
    </row>
    <row r="82" spans="2:14">
      <c r="B82" s="137" t="s">
        <v>19</v>
      </c>
      <c r="C82" s="1506" t="s">
        <v>66</v>
      </c>
      <c r="D82" s="1506" t="s">
        <v>160</v>
      </c>
      <c r="E82" s="1506" t="s">
        <v>135</v>
      </c>
      <c r="F82" s="1506">
        <v>265</v>
      </c>
      <c r="G82" s="1506">
        <v>377</v>
      </c>
      <c r="H82" s="239"/>
      <c r="I82" s="239"/>
      <c r="J82" s="239">
        <v>9.9904999999999994E-2</v>
      </c>
      <c r="K82" s="312">
        <v>9.9904999999999994E-2</v>
      </c>
      <c r="L82" s="251" t="s">
        <v>161</v>
      </c>
      <c r="M82" s="213"/>
      <c r="N82" s="129"/>
    </row>
    <row r="83" spans="2:14">
      <c r="B83" s="137" t="s">
        <v>19</v>
      </c>
      <c r="C83" s="1506" t="s">
        <v>162</v>
      </c>
      <c r="D83" s="1506" t="s">
        <v>163</v>
      </c>
      <c r="E83" s="1506" t="s">
        <v>135</v>
      </c>
      <c r="F83" s="1506">
        <v>265</v>
      </c>
      <c r="G83" s="1506">
        <v>928</v>
      </c>
      <c r="H83" s="239"/>
      <c r="I83" s="239">
        <v>0.245</v>
      </c>
      <c r="J83" s="252"/>
      <c r="K83" s="312">
        <v>0.245</v>
      </c>
      <c r="L83" s="251">
        <v>42216</v>
      </c>
      <c r="M83" s="213"/>
      <c r="N83" s="129"/>
    </row>
    <row r="84" spans="2:14">
      <c r="B84" s="137" t="s">
        <v>19</v>
      </c>
      <c r="C84" s="1506" t="s">
        <v>164</v>
      </c>
      <c r="D84" s="1506" t="s">
        <v>165</v>
      </c>
      <c r="E84" s="1506" t="s">
        <v>135</v>
      </c>
      <c r="F84" s="1506">
        <v>265</v>
      </c>
      <c r="G84" s="1506">
        <v>928</v>
      </c>
      <c r="H84" s="239"/>
      <c r="I84" s="239">
        <v>0.245</v>
      </c>
      <c r="J84" s="252"/>
      <c r="K84" s="312">
        <v>0.245</v>
      </c>
      <c r="L84" s="251">
        <v>42216</v>
      </c>
      <c r="M84" s="213"/>
      <c r="N84" s="129"/>
    </row>
    <row r="85" spans="2:14">
      <c r="B85" s="137" t="s">
        <v>19</v>
      </c>
      <c r="C85" s="1506" t="s">
        <v>67</v>
      </c>
      <c r="D85" s="1506">
        <v>11863</v>
      </c>
      <c r="E85" s="1506" t="s">
        <v>166</v>
      </c>
      <c r="F85" s="1506">
        <v>310</v>
      </c>
      <c r="G85" s="1506">
        <v>1496</v>
      </c>
      <c r="H85" s="239">
        <v>0.46376000000000001</v>
      </c>
      <c r="I85" s="239"/>
      <c r="J85" s="238"/>
      <c r="K85" s="312">
        <v>0.46376000000000001</v>
      </c>
      <c r="L85" s="214"/>
      <c r="M85" s="213"/>
      <c r="N85" s="129"/>
    </row>
    <row r="86" spans="2:14">
      <c r="B86" s="137" t="s">
        <v>19</v>
      </c>
      <c r="C86" s="1506" t="s">
        <v>61</v>
      </c>
      <c r="D86" s="1506">
        <v>1006</v>
      </c>
      <c r="E86" s="1506" t="s">
        <v>135</v>
      </c>
      <c r="F86" s="1506">
        <v>260</v>
      </c>
      <c r="G86" s="1506">
        <v>145</v>
      </c>
      <c r="H86" s="239"/>
      <c r="I86" s="239">
        <v>3.7999999999999999E-2</v>
      </c>
      <c r="J86" s="238"/>
      <c r="K86" s="312">
        <v>3.7999999999999999E-2</v>
      </c>
      <c r="L86" s="214"/>
      <c r="M86" s="213"/>
      <c r="N86" s="129"/>
    </row>
    <row r="87" spans="2:14">
      <c r="B87" s="137" t="s">
        <v>19</v>
      </c>
      <c r="C87" s="1506" t="s">
        <v>68</v>
      </c>
      <c r="D87" s="1506" t="s">
        <v>167</v>
      </c>
      <c r="E87" s="1506" t="s">
        <v>135</v>
      </c>
      <c r="F87" s="1506">
        <v>260</v>
      </c>
      <c r="G87" s="1506">
        <v>116</v>
      </c>
      <c r="H87" s="239">
        <v>3.0159999999999999E-2</v>
      </c>
      <c r="I87" s="253"/>
      <c r="J87" s="238"/>
      <c r="K87" s="312">
        <v>3.0159999999999999E-2</v>
      </c>
      <c r="L87" s="214"/>
      <c r="M87" s="213"/>
      <c r="N87" s="129"/>
    </row>
    <row r="88" spans="2:14">
      <c r="B88" s="137" t="s">
        <v>19</v>
      </c>
      <c r="C88" s="1506" t="s">
        <v>52</v>
      </c>
      <c r="D88" s="1506">
        <v>10956</v>
      </c>
      <c r="E88" s="1506" t="s">
        <v>135</v>
      </c>
      <c r="F88" s="1506">
        <v>260</v>
      </c>
      <c r="G88" s="1506">
        <v>29</v>
      </c>
      <c r="H88" s="239"/>
      <c r="I88" s="239">
        <v>7.5399999999999998E-3</v>
      </c>
      <c r="J88" s="238"/>
      <c r="K88" s="312">
        <v>7.5399999999999998E-3</v>
      </c>
      <c r="L88" s="214" t="s">
        <v>168</v>
      </c>
      <c r="M88" s="254">
        <v>5.7073200000000002</v>
      </c>
      <c r="N88" s="129"/>
    </row>
    <row r="89" spans="2:14">
      <c r="B89" s="255" t="s">
        <v>19</v>
      </c>
      <c r="C89" s="256" t="s">
        <v>69</v>
      </c>
      <c r="D89" s="256" t="s">
        <v>169</v>
      </c>
      <c r="E89" s="256" t="s">
        <v>135</v>
      </c>
      <c r="F89" s="256">
        <v>250</v>
      </c>
      <c r="G89" s="256">
        <v>559</v>
      </c>
      <c r="H89" s="240"/>
      <c r="I89" s="253"/>
      <c r="J89" s="240">
        <v>0.13975000000000001</v>
      </c>
      <c r="K89" s="313">
        <v>0.13975000000000001</v>
      </c>
      <c r="L89" s="257" t="s">
        <v>170</v>
      </c>
      <c r="M89" s="1885" t="s">
        <v>171</v>
      </c>
      <c r="N89" s="129"/>
    </row>
    <row r="90" spans="2:14" ht="15.75" thickBot="1">
      <c r="B90" s="258"/>
      <c r="C90" s="231"/>
      <c r="D90" s="231"/>
      <c r="E90" s="231"/>
      <c r="F90" s="231"/>
      <c r="G90" s="204">
        <f>SUM(G57:G89)</f>
        <v>20428</v>
      </c>
      <c r="H90" s="205">
        <f>SUM(H57:H89)</f>
        <v>4.5663</v>
      </c>
      <c r="I90" s="205">
        <f>SUM(I57:I89)</f>
        <v>0.80146000000000006</v>
      </c>
      <c r="J90" s="206">
        <f>SUM(J57:J89)</f>
        <v>0.33955999999999997</v>
      </c>
      <c r="K90" s="311">
        <f>SUM(K57:K89)</f>
        <v>5.7073200000000002</v>
      </c>
      <c r="L90" s="259"/>
      <c r="M90" s="232"/>
      <c r="N90" s="1872"/>
    </row>
    <row r="91" spans="2:14">
      <c r="B91" s="260" t="s">
        <v>15</v>
      </c>
      <c r="C91" s="261" t="s">
        <v>71</v>
      </c>
      <c r="D91" s="261" t="s">
        <v>72</v>
      </c>
      <c r="E91" s="261" t="s">
        <v>172</v>
      </c>
      <c r="F91" s="261">
        <v>260</v>
      </c>
      <c r="G91" s="261">
        <v>3264</v>
      </c>
      <c r="H91" s="262">
        <v>0.84863999999999995</v>
      </c>
      <c r="I91" s="263"/>
      <c r="J91" s="264"/>
      <c r="K91" s="309">
        <v>0.84863999999999995</v>
      </c>
      <c r="L91" s="265"/>
      <c r="M91" s="248"/>
      <c r="N91" s="129"/>
    </row>
    <row r="92" spans="2:14">
      <c r="B92" s="260" t="s">
        <v>15</v>
      </c>
      <c r="C92" s="261" t="s">
        <v>73</v>
      </c>
      <c r="D92" s="261">
        <v>50090076</v>
      </c>
      <c r="E92" s="261" t="s">
        <v>173</v>
      </c>
      <c r="F92" s="261">
        <v>310</v>
      </c>
      <c r="G92" s="261">
        <v>3733</v>
      </c>
      <c r="H92" s="262">
        <v>1.15723</v>
      </c>
      <c r="I92" s="263"/>
      <c r="J92" s="264"/>
      <c r="K92" s="309">
        <v>1.15723</v>
      </c>
      <c r="L92" s="265"/>
      <c r="M92" s="248"/>
      <c r="N92" s="129"/>
    </row>
    <row r="93" spans="2:14">
      <c r="B93" s="260" t="s">
        <v>15</v>
      </c>
      <c r="C93" s="261" t="s">
        <v>71</v>
      </c>
      <c r="D93" s="261" t="s">
        <v>74</v>
      </c>
      <c r="E93" s="261" t="s">
        <v>174</v>
      </c>
      <c r="F93" s="261">
        <v>260</v>
      </c>
      <c r="G93" s="261">
        <v>32</v>
      </c>
      <c r="H93" s="266">
        <v>8.3199999999999993E-3</v>
      </c>
      <c r="I93" s="263"/>
      <c r="J93" s="264"/>
      <c r="K93" s="309">
        <v>8.3199999999999993E-3</v>
      </c>
      <c r="L93" s="265" t="s">
        <v>175</v>
      </c>
      <c r="M93" s="248"/>
      <c r="N93" s="129"/>
    </row>
    <row r="94" spans="2:14">
      <c r="B94" s="260" t="s">
        <v>19</v>
      </c>
      <c r="C94" s="261" t="s">
        <v>71</v>
      </c>
      <c r="D94" s="261" t="s">
        <v>75</v>
      </c>
      <c r="E94" s="261" t="s">
        <v>176</v>
      </c>
      <c r="F94" s="261">
        <v>305</v>
      </c>
      <c r="G94" s="261">
        <v>4202</v>
      </c>
      <c r="H94" s="262">
        <v>1.2816099999999999</v>
      </c>
      <c r="I94" s="263"/>
      <c r="J94" s="264"/>
      <c r="K94" s="309">
        <v>1.2816099999999999</v>
      </c>
      <c r="L94" s="265"/>
      <c r="M94" s="248"/>
      <c r="N94" s="129"/>
    </row>
    <row r="95" spans="2:14">
      <c r="B95" s="260" t="s">
        <v>19</v>
      </c>
      <c r="C95" s="261" t="s">
        <v>76</v>
      </c>
      <c r="D95" s="261" t="s">
        <v>77</v>
      </c>
      <c r="E95" s="261"/>
      <c r="F95" s="261"/>
      <c r="G95" s="261"/>
      <c r="H95" s="262">
        <v>1.566E-2</v>
      </c>
      <c r="I95" s="263"/>
      <c r="J95" s="264"/>
      <c r="K95" s="309">
        <v>1.566E-2</v>
      </c>
      <c r="L95" s="265"/>
      <c r="M95" s="248"/>
      <c r="N95" s="129"/>
    </row>
    <row r="96" spans="2:14">
      <c r="B96" s="260" t="s">
        <v>15</v>
      </c>
      <c r="C96" s="261" t="s">
        <v>78</v>
      </c>
      <c r="D96" s="261">
        <v>112177</v>
      </c>
      <c r="E96" s="261"/>
      <c r="F96" s="261"/>
      <c r="G96" s="261"/>
      <c r="H96" s="262">
        <v>12.599</v>
      </c>
      <c r="I96" s="263">
        <v>1.5</v>
      </c>
      <c r="J96" s="264"/>
      <c r="K96" s="309">
        <v>14.099</v>
      </c>
      <c r="L96" s="265" t="s">
        <v>79</v>
      </c>
      <c r="M96" s="248"/>
      <c r="N96" s="129"/>
    </row>
    <row r="97" spans="2:14">
      <c r="B97" s="260" t="s">
        <v>15</v>
      </c>
      <c r="C97" s="261" t="s">
        <v>80</v>
      </c>
      <c r="D97" s="261">
        <v>3253500002</v>
      </c>
      <c r="E97" s="261" t="s">
        <v>177</v>
      </c>
      <c r="F97" s="261">
        <v>300</v>
      </c>
      <c r="G97" s="261">
        <v>22</v>
      </c>
      <c r="H97" s="262">
        <v>6.6E-3</v>
      </c>
      <c r="I97" s="263"/>
      <c r="J97" s="264"/>
      <c r="K97" s="309">
        <v>6.6E-3</v>
      </c>
      <c r="L97" s="265"/>
      <c r="M97" s="248"/>
      <c r="N97" s="129"/>
    </row>
    <row r="98" spans="2:14">
      <c r="B98" s="260" t="s">
        <v>15</v>
      </c>
      <c r="C98" s="261" t="s">
        <v>81</v>
      </c>
      <c r="D98" s="261">
        <v>450000041</v>
      </c>
      <c r="E98" s="261" t="s">
        <v>178</v>
      </c>
      <c r="F98" s="261">
        <v>305</v>
      </c>
      <c r="G98" s="261">
        <v>975</v>
      </c>
      <c r="H98" s="262"/>
      <c r="I98" s="263">
        <v>0.297375</v>
      </c>
      <c r="J98" s="264"/>
      <c r="K98" s="309">
        <v>0.297375</v>
      </c>
      <c r="L98" s="265"/>
      <c r="M98" s="248"/>
      <c r="N98" s="129"/>
    </row>
    <row r="99" spans="2:14">
      <c r="B99" s="260" t="s">
        <v>19</v>
      </c>
      <c r="C99" s="261" t="s">
        <v>82</v>
      </c>
      <c r="D99" s="261">
        <v>26634</v>
      </c>
      <c r="E99" s="261" t="s">
        <v>179</v>
      </c>
      <c r="F99" s="261">
        <v>260</v>
      </c>
      <c r="G99" s="267">
        <v>812</v>
      </c>
      <c r="H99" s="262">
        <v>0.21112</v>
      </c>
      <c r="I99" s="263"/>
      <c r="J99" s="264"/>
      <c r="K99" s="309">
        <v>0.21112</v>
      </c>
      <c r="L99" s="265"/>
      <c r="M99" s="248"/>
      <c r="N99" s="129"/>
    </row>
    <row r="100" spans="2:14">
      <c r="B100" s="260" t="s">
        <v>15</v>
      </c>
      <c r="C100" s="261" t="s">
        <v>83</v>
      </c>
      <c r="D100" s="261" t="s">
        <v>84</v>
      </c>
      <c r="E100" s="261"/>
      <c r="F100" s="261"/>
      <c r="G100" s="261"/>
      <c r="H100" s="262">
        <v>0.84414</v>
      </c>
      <c r="I100" s="263"/>
      <c r="J100" s="264"/>
      <c r="K100" s="309">
        <v>0.84414</v>
      </c>
      <c r="L100" s="265"/>
      <c r="M100" s="248"/>
      <c r="N100" s="129"/>
    </row>
    <row r="101" spans="2:14">
      <c r="B101" s="218" t="s">
        <v>19</v>
      </c>
      <c r="C101" s="1509" t="s">
        <v>85</v>
      </c>
      <c r="D101" s="1509" t="s">
        <v>86</v>
      </c>
      <c r="E101" s="1509" t="s">
        <v>180</v>
      </c>
      <c r="F101" s="1509">
        <v>255</v>
      </c>
      <c r="G101" s="1509">
        <v>406</v>
      </c>
      <c r="H101" s="268">
        <v>0.10353</v>
      </c>
      <c r="I101" s="269"/>
      <c r="J101" s="270"/>
      <c r="K101" s="312">
        <v>0.10353</v>
      </c>
      <c r="L101" s="221"/>
      <c r="M101" s="248"/>
      <c r="N101" s="129"/>
    </row>
    <row r="102" spans="2:14">
      <c r="B102" s="260" t="s">
        <v>15</v>
      </c>
      <c r="C102" s="261" t="s">
        <v>87</v>
      </c>
      <c r="D102" s="261">
        <v>513</v>
      </c>
      <c r="E102" s="261"/>
      <c r="F102" s="261">
        <v>310</v>
      </c>
      <c r="G102" s="261">
        <v>6864</v>
      </c>
      <c r="H102" s="262"/>
      <c r="I102" s="263">
        <v>2.12784</v>
      </c>
      <c r="J102" s="264"/>
      <c r="K102" s="309">
        <v>2.12784</v>
      </c>
      <c r="L102" s="265" t="s">
        <v>88</v>
      </c>
      <c r="M102" s="248"/>
      <c r="N102" s="129"/>
    </row>
    <row r="103" spans="2:14">
      <c r="B103" s="260" t="s">
        <v>15</v>
      </c>
      <c r="C103" s="261" t="s">
        <v>87</v>
      </c>
      <c r="D103" s="261">
        <v>514</v>
      </c>
      <c r="E103" s="261"/>
      <c r="F103" s="261"/>
      <c r="G103" s="261"/>
      <c r="H103" s="262"/>
      <c r="I103" s="263">
        <v>4.8600000000000003</v>
      </c>
      <c r="J103" s="264"/>
      <c r="K103" s="309">
        <v>4.8600000000000003</v>
      </c>
      <c r="L103" s="265"/>
      <c r="M103" s="248"/>
      <c r="N103" s="129"/>
    </row>
    <row r="104" spans="2:14">
      <c r="B104" s="260" t="s">
        <v>15</v>
      </c>
      <c r="C104" s="261" t="s">
        <v>89</v>
      </c>
      <c r="D104" s="261">
        <v>50090077</v>
      </c>
      <c r="E104" s="261"/>
      <c r="F104" s="261"/>
      <c r="G104" s="261"/>
      <c r="H104" s="262"/>
      <c r="I104" s="263"/>
      <c r="J104" s="271">
        <v>0.83635999999999999</v>
      </c>
      <c r="K104" s="309">
        <v>0.83635999999999999</v>
      </c>
      <c r="L104" s="265" t="s">
        <v>181</v>
      </c>
      <c r="M104" s="248"/>
      <c r="N104" s="129"/>
    </row>
    <row r="105" spans="2:14" ht="15.75" thickBot="1">
      <c r="B105" s="272" t="s">
        <v>15</v>
      </c>
      <c r="C105" s="273" t="s">
        <v>91</v>
      </c>
      <c r="D105" s="273"/>
      <c r="E105" s="273"/>
      <c r="F105" s="273"/>
      <c r="G105" s="273"/>
      <c r="H105" s="274"/>
      <c r="I105" s="274"/>
      <c r="J105" s="275">
        <v>3</v>
      </c>
      <c r="K105" s="315">
        <v>3</v>
      </c>
      <c r="L105" s="276">
        <v>29.697424999999996</v>
      </c>
      <c r="M105" s="248"/>
      <c r="N105" s="129"/>
    </row>
    <row r="106" spans="2:14">
      <c r="B106" s="277"/>
      <c r="C106" s="278"/>
      <c r="D106" s="278"/>
      <c r="E106" s="278"/>
      <c r="F106" s="278"/>
      <c r="G106" s="202">
        <f>SUM(G91:G105)</f>
        <v>20310</v>
      </c>
      <c r="H106" s="203">
        <f>SUM(H91:H105)</f>
        <v>17.075849999999999</v>
      </c>
      <c r="I106" s="203">
        <f>SUM(I91:I105)</f>
        <v>8.7852150000000009</v>
      </c>
      <c r="J106" s="332">
        <f>SUM(J91:J105)</f>
        <v>3.83636</v>
      </c>
      <c r="K106" s="324">
        <f>SUM(K91:K105)</f>
        <v>29.697424999999996</v>
      </c>
      <c r="L106" s="279"/>
      <c r="M106" s="280"/>
      <c r="N106" s="129"/>
    </row>
    <row r="107" spans="2:14">
      <c r="B107" s="281" t="s">
        <v>19</v>
      </c>
      <c r="C107" s="282" t="s">
        <v>93</v>
      </c>
      <c r="D107" s="282"/>
      <c r="E107" s="282"/>
      <c r="F107" s="282"/>
      <c r="G107" s="282"/>
      <c r="H107" s="283">
        <v>8.1199999999999992</v>
      </c>
      <c r="I107" s="284"/>
      <c r="J107" s="285"/>
      <c r="K107" s="316">
        <v>8.1199999999999992</v>
      </c>
      <c r="L107" s="286"/>
      <c r="M107" s="216"/>
      <c r="N107" s="1872"/>
    </row>
    <row r="108" spans="2:14">
      <c r="B108" s="154" t="s">
        <v>19</v>
      </c>
      <c r="C108" s="1508" t="s">
        <v>93</v>
      </c>
      <c r="D108" s="1508"/>
      <c r="E108" s="1508"/>
      <c r="F108" s="1508"/>
      <c r="G108" s="1508"/>
      <c r="H108" s="287"/>
      <c r="I108" s="288">
        <v>2.13</v>
      </c>
      <c r="J108" s="289"/>
      <c r="K108" s="317">
        <v>2.13</v>
      </c>
      <c r="L108" s="290" t="s">
        <v>182</v>
      </c>
      <c r="M108" s="213"/>
      <c r="N108" s="1872"/>
    </row>
    <row r="109" spans="2:14">
      <c r="B109" s="154" t="s">
        <v>19</v>
      </c>
      <c r="C109" s="1511" t="s">
        <v>94</v>
      </c>
      <c r="D109" s="1511"/>
      <c r="E109" s="1511"/>
      <c r="F109" s="1511"/>
      <c r="G109" s="1511"/>
      <c r="H109" s="288">
        <v>6.64</v>
      </c>
      <c r="I109" s="288"/>
      <c r="J109" s="289"/>
      <c r="K109" s="317">
        <v>6.64</v>
      </c>
      <c r="L109" s="290"/>
      <c r="M109" s="213"/>
      <c r="N109" s="1872"/>
    </row>
    <row r="110" spans="2:14">
      <c r="B110" s="154" t="s">
        <v>19</v>
      </c>
      <c r="C110" s="1511" t="s">
        <v>94</v>
      </c>
      <c r="D110" s="1511"/>
      <c r="E110" s="1511"/>
      <c r="F110" s="1511"/>
      <c r="G110" s="1511"/>
      <c r="H110" s="288"/>
      <c r="I110" s="288">
        <v>1.63</v>
      </c>
      <c r="J110" s="289"/>
      <c r="K110" s="317">
        <v>1.63</v>
      </c>
      <c r="L110" s="291">
        <v>37.039999999999992</v>
      </c>
      <c r="M110" s="213"/>
      <c r="N110" s="1872"/>
    </row>
    <row r="111" spans="2:14">
      <c r="B111" s="292" t="s">
        <v>19</v>
      </c>
      <c r="C111" s="1512" t="s">
        <v>94</v>
      </c>
      <c r="D111" s="1512"/>
      <c r="E111" s="1512"/>
      <c r="F111" s="1512"/>
      <c r="G111" s="1512"/>
      <c r="H111" s="293"/>
      <c r="I111" s="293"/>
      <c r="J111" s="294"/>
      <c r="K111" s="318"/>
      <c r="L111" s="295" t="s">
        <v>95</v>
      </c>
      <c r="M111" s="1885" t="s">
        <v>96</v>
      </c>
      <c r="N111" s="1872"/>
    </row>
    <row r="112" spans="2:14" ht="15.75" thickBot="1">
      <c r="B112" s="296"/>
      <c r="C112" s="297"/>
      <c r="D112" s="297"/>
      <c r="E112" s="297"/>
      <c r="F112" s="297"/>
      <c r="G112" s="297"/>
      <c r="H112" s="298">
        <f>SUM(H107:H111)</f>
        <v>14.759999999999998</v>
      </c>
      <c r="I112" s="298">
        <f>SUM(I107:I111)</f>
        <v>3.76</v>
      </c>
      <c r="J112" s="298">
        <f>SUM(J107:J111)</f>
        <v>0</v>
      </c>
      <c r="K112" s="298">
        <f>SUM(K107:K111)</f>
        <v>18.52</v>
      </c>
      <c r="L112" s="299"/>
      <c r="M112" s="232"/>
      <c r="N112" s="1872"/>
    </row>
    <row r="113" spans="2:13">
      <c r="B113" s="300"/>
      <c r="C113" s="301" t="s">
        <v>97</v>
      </c>
      <c r="D113" s="301"/>
      <c r="E113" s="301"/>
      <c r="F113" s="301"/>
      <c r="G113" s="301"/>
      <c r="H113" s="302"/>
      <c r="I113" s="302"/>
      <c r="J113" s="303">
        <v>1</v>
      </c>
      <c r="K113" s="319">
        <v>1</v>
      </c>
      <c r="L113" s="304" t="s">
        <v>98</v>
      </c>
      <c r="M113" s="216"/>
    </row>
    <row r="114" spans="2:13">
      <c r="B114" s="161"/>
      <c r="C114" s="162" t="s">
        <v>99</v>
      </c>
      <c r="D114" s="162"/>
      <c r="E114" s="162"/>
      <c r="F114" s="162"/>
      <c r="G114" s="162"/>
      <c r="H114" s="305"/>
      <c r="I114" s="305"/>
      <c r="J114" s="306">
        <v>1</v>
      </c>
      <c r="K114" s="320">
        <v>1</v>
      </c>
      <c r="L114" s="307" t="s">
        <v>98</v>
      </c>
      <c r="M114" s="213"/>
    </row>
    <row r="115" spans="2:13" ht="15.75" thickBot="1">
      <c r="B115" s="161"/>
      <c r="C115" s="162" t="s">
        <v>100</v>
      </c>
      <c r="D115" s="162"/>
      <c r="E115" s="162"/>
      <c r="F115" s="162"/>
      <c r="G115" s="162"/>
      <c r="H115" s="305"/>
      <c r="I115" s="305"/>
      <c r="J115" s="306">
        <v>1</v>
      </c>
      <c r="K115" s="320">
        <v>1</v>
      </c>
      <c r="L115" s="307" t="s">
        <v>101</v>
      </c>
      <c r="M115" s="213"/>
    </row>
    <row r="116" spans="2:13" ht="15.75" thickBot="1">
      <c r="B116" s="2311" t="s">
        <v>102</v>
      </c>
      <c r="C116" s="2312"/>
      <c r="D116" s="1877"/>
      <c r="E116" s="1877"/>
      <c r="F116" s="1877"/>
      <c r="G116" s="1877"/>
      <c r="H116" s="132">
        <f>SUM(H32,H56,H90,H106,H112)</f>
        <v>44.49915</v>
      </c>
      <c r="I116" s="132">
        <f>SUM(I32,I56,I90,I106,I112)</f>
        <v>19.245674999999999</v>
      </c>
      <c r="J116" s="132">
        <f>SUM(J32,J56,J90,J106,J112)</f>
        <v>4.8369200000000001</v>
      </c>
      <c r="K116" s="132">
        <f>SUM(K32,K56,K90,K106,K112)</f>
        <v>68.581744999999998</v>
      </c>
      <c r="L116" s="133"/>
      <c r="M116" s="133"/>
    </row>
    <row r="117" spans="2:13">
      <c r="B117" s="126"/>
      <c r="C117" s="126"/>
      <c r="D117" s="126"/>
      <c r="E117" s="126"/>
      <c r="F117" s="126"/>
      <c r="G117" s="126"/>
      <c r="H117" s="126"/>
      <c r="I117" s="127"/>
      <c r="J117" s="127"/>
      <c r="K117" s="321"/>
      <c r="L117" s="126"/>
      <c r="M117" s="126"/>
    </row>
    <row r="118" spans="2:13">
      <c r="B118" s="126"/>
      <c r="C118" s="126"/>
      <c r="D118" s="126"/>
      <c r="E118" s="126"/>
      <c r="F118" s="126"/>
      <c r="G118" s="126"/>
      <c r="H118" s="126"/>
      <c r="I118" s="127"/>
      <c r="J118" s="127"/>
      <c r="K118" s="321"/>
      <c r="L118" s="126"/>
      <c r="M118" s="126"/>
    </row>
    <row r="119" spans="2:13">
      <c r="B119" s="126"/>
      <c r="C119" s="126"/>
      <c r="D119" s="126"/>
      <c r="E119" s="126"/>
      <c r="F119" s="126"/>
      <c r="G119" s="126"/>
      <c r="H119" s="126"/>
      <c r="I119" s="127"/>
      <c r="J119" s="127"/>
      <c r="K119" s="321"/>
      <c r="L119" s="126"/>
      <c r="M119" s="126"/>
    </row>
    <row r="120" spans="2:13" ht="15.75" thickBot="1">
      <c r="B120" s="124" t="s">
        <v>0</v>
      </c>
      <c r="C120" s="1873"/>
      <c r="D120" s="1873"/>
      <c r="E120" s="1873"/>
      <c r="F120" s="1873"/>
      <c r="G120" s="1873"/>
      <c r="H120" s="1873"/>
      <c r="I120" s="1873"/>
      <c r="J120" s="1873"/>
      <c r="K120" s="308"/>
      <c r="L120" s="130" t="s">
        <v>1</v>
      </c>
      <c r="M120" s="1873"/>
    </row>
    <row r="121" spans="2:13" ht="60.75" thickBot="1">
      <c r="B121" s="143" t="s">
        <v>2</v>
      </c>
      <c r="C121" s="144" t="s">
        <v>3</v>
      </c>
      <c r="D121" s="144" t="s">
        <v>4</v>
      </c>
      <c r="E121" s="144" t="s">
        <v>5</v>
      </c>
      <c r="F121" s="144" t="s">
        <v>6</v>
      </c>
      <c r="G121" s="145" t="s">
        <v>7</v>
      </c>
      <c r="H121" s="146" t="s">
        <v>103</v>
      </c>
      <c r="I121" s="147" t="s">
        <v>9</v>
      </c>
      <c r="J121" s="148" t="s">
        <v>10</v>
      </c>
      <c r="K121" s="149" t="s">
        <v>11</v>
      </c>
      <c r="L121" s="140" t="s">
        <v>13</v>
      </c>
      <c r="M121" s="140" t="s">
        <v>14</v>
      </c>
    </row>
    <row r="122" spans="2:13">
      <c r="B122" s="2313" t="s">
        <v>104</v>
      </c>
      <c r="C122" s="2314"/>
      <c r="D122" s="2314"/>
      <c r="E122" s="1879"/>
      <c r="F122" s="1879"/>
      <c r="G122" s="150"/>
      <c r="H122" s="1878">
        <v>35.549999999999997</v>
      </c>
      <c r="I122" s="151">
        <v>25.57</v>
      </c>
      <c r="J122" s="152"/>
      <c r="K122" s="153">
        <v>61.12</v>
      </c>
      <c r="L122" s="1879"/>
      <c r="M122" s="142"/>
    </row>
    <row r="123" spans="2:13">
      <c r="B123" s="154" t="s">
        <v>15</v>
      </c>
      <c r="C123" s="1508" t="s">
        <v>89</v>
      </c>
      <c r="D123" s="1508">
        <v>50090077</v>
      </c>
      <c r="E123" s="1508"/>
      <c r="F123" s="1508"/>
      <c r="G123" s="155"/>
      <c r="H123" s="156"/>
      <c r="I123" s="157"/>
      <c r="J123" s="158">
        <v>0.83635999999999999</v>
      </c>
      <c r="K123" s="159">
        <v>0.83635999999999999</v>
      </c>
      <c r="L123" s="1508" t="s">
        <v>90</v>
      </c>
      <c r="M123" s="138"/>
    </row>
    <row r="124" spans="2:13">
      <c r="B124" s="154" t="s">
        <v>15</v>
      </c>
      <c r="C124" s="1508" t="s">
        <v>91</v>
      </c>
      <c r="D124" s="1508"/>
      <c r="E124" s="1508"/>
      <c r="F124" s="1508"/>
      <c r="G124" s="155"/>
      <c r="H124" s="156"/>
      <c r="I124" s="157"/>
      <c r="J124" s="158">
        <v>3</v>
      </c>
      <c r="K124" s="159">
        <v>3</v>
      </c>
      <c r="L124" s="160"/>
      <c r="M124" s="138"/>
    </row>
    <row r="125" spans="2:13">
      <c r="B125" s="161"/>
      <c r="C125" s="162" t="s">
        <v>97</v>
      </c>
      <c r="D125" s="162"/>
      <c r="E125" s="162"/>
      <c r="F125" s="162"/>
      <c r="G125" s="163"/>
      <c r="H125" s="164"/>
      <c r="I125" s="165"/>
      <c r="J125" s="166">
        <v>1</v>
      </c>
      <c r="K125" s="167">
        <v>1</v>
      </c>
      <c r="L125" s="162" t="s">
        <v>98</v>
      </c>
      <c r="M125" s="138"/>
    </row>
    <row r="126" spans="2:13">
      <c r="B126" s="161"/>
      <c r="C126" s="162" t="s">
        <v>99</v>
      </c>
      <c r="D126" s="162"/>
      <c r="E126" s="162"/>
      <c r="F126" s="162"/>
      <c r="G126" s="163"/>
      <c r="H126" s="164"/>
      <c r="I126" s="165"/>
      <c r="J126" s="166">
        <v>1</v>
      </c>
      <c r="K126" s="167">
        <v>1</v>
      </c>
      <c r="L126" s="162" t="s">
        <v>98</v>
      </c>
      <c r="M126" s="138"/>
    </row>
    <row r="127" spans="2:13" ht="15.75" thickBot="1">
      <c r="B127" s="168"/>
      <c r="C127" s="169" t="s">
        <v>100</v>
      </c>
      <c r="D127" s="169"/>
      <c r="E127" s="169"/>
      <c r="F127" s="169"/>
      <c r="G127" s="170"/>
      <c r="H127" s="171"/>
      <c r="I127" s="172"/>
      <c r="J127" s="173">
        <v>1</v>
      </c>
      <c r="K127" s="174">
        <v>1</v>
      </c>
      <c r="L127" s="169" t="s">
        <v>101</v>
      </c>
      <c r="M127" s="139"/>
    </row>
    <row r="128" spans="2:13" ht="15.75" thickBot="1">
      <c r="B128" s="2315" t="s">
        <v>105</v>
      </c>
      <c r="C128" s="2316"/>
      <c r="D128" s="175"/>
      <c r="E128" s="175"/>
      <c r="F128" s="175"/>
      <c r="G128" s="176"/>
      <c r="H128" s="177"/>
      <c r="I128" s="178"/>
      <c r="J128" s="179"/>
      <c r="K128" s="180">
        <v>67.956359999999989</v>
      </c>
      <c r="L128" s="181"/>
      <c r="M128" s="141"/>
    </row>
    <row r="129" spans="2:13">
      <c r="B129" s="126"/>
      <c r="C129" s="126"/>
      <c r="D129" s="126"/>
      <c r="E129" s="126"/>
      <c r="F129" s="126"/>
      <c r="G129" s="126"/>
      <c r="H129" s="126"/>
      <c r="I129" s="126"/>
      <c r="J129" s="126"/>
      <c r="K129" s="322"/>
      <c r="L129" s="127"/>
      <c r="M129" s="126"/>
    </row>
    <row r="130" spans="2:13">
      <c r="B130" s="126"/>
      <c r="C130" s="126"/>
      <c r="D130" s="126"/>
      <c r="E130" s="126"/>
      <c r="F130" s="126"/>
      <c r="G130" s="126"/>
      <c r="H130" s="126"/>
      <c r="I130" s="126"/>
      <c r="J130" s="126"/>
      <c r="K130" s="322"/>
      <c r="L130" s="127"/>
      <c r="M130" s="126"/>
    </row>
    <row r="131" spans="2:13">
      <c r="B131" s="126"/>
      <c r="C131" s="126"/>
      <c r="D131" s="126"/>
      <c r="E131" s="126"/>
      <c r="F131" s="126"/>
      <c r="G131" s="126"/>
      <c r="H131" s="126"/>
      <c r="I131" s="126"/>
      <c r="J131" s="126"/>
      <c r="K131" s="322"/>
      <c r="L131" s="127"/>
      <c r="M131" s="126"/>
    </row>
    <row r="132" spans="2:13">
      <c r="B132" s="126"/>
      <c r="C132" s="126"/>
      <c r="D132" s="126"/>
      <c r="E132" s="126"/>
      <c r="F132" s="126"/>
      <c r="G132" s="126"/>
      <c r="H132" s="126"/>
      <c r="I132" s="126"/>
      <c r="J132" s="126"/>
      <c r="K132" s="322"/>
      <c r="L132" s="127"/>
      <c r="M132" s="126"/>
    </row>
    <row r="133" spans="2:13">
      <c r="B133" s="1873"/>
      <c r="C133" s="1873"/>
      <c r="D133" s="1873"/>
      <c r="E133" s="1873"/>
      <c r="F133" s="1873"/>
      <c r="G133" s="1873"/>
      <c r="H133" s="1873"/>
      <c r="I133" s="1873"/>
      <c r="J133" s="1873"/>
      <c r="K133" s="1873"/>
      <c r="L133" s="1873"/>
      <c r="M133" s="182"/>
    </row>
    <row r="134" spans="2:13">
      <c r="B134" s="1873"/>
      <c r="C134" s="1873"/>
      <c r="D134" s="1873"/>
      <c r="E134" s="1873"/>
      <c r="F134" s="1873"/>
      <c r="G134" s="1873"/>
      <c r="H134" s="1873"/>
      <c r="I134" s="1873"/>
      <c r="J134" s="1873"/>
      <c r="K134" s="1873"/>
      <c r="L134" s="1873"/>
      <c r="M134" s="183"/>
    </row>
    <row r="135" spans="2:13">
      <c r="B135" s="1873"/>
      <c r="C135" s="1873"/>
      <c r="D135" s="1873"/>
      <c r="E135" s="1873"/>
      <c r="F135" s="1873"/>
      <c r="G135" s="1873"/>
      <c r="H135" s="1873"/>
      <c r="I135" s="1873"/>
      <c r="J135" s="1873"/>
      <c r="K135" s="1873"/>
      <c r="L135" s="1873"/>
      <c r="M135" s="183"/>
    </row>
    <row r="136" spans="2:13">
      <c r="B136" s="1873"/>
      <c r="C136" s="1873"/>
      <c r="D136" s="1873"/>
      <c r="E136" s="1873"/>
      <c r="F136" s="1873"/>
      <c r="G136" s="1873"/>
      <c r="H136" s="1873"/>
      <c r="I136" s="1873"/>
      <c r="J136" s="1873"/>
      <c r="K136" s="1873"/>
      <c r="L136" s="1873"/>
      <c r="M136" s="183"/>
    </row>
    <row r="137" spans="2:13">
      <c r="B137" s="1873"/>
      <c r="C137" s="1873"/>
      <c r="D137" s="1873"/>
      <c r="E137" s="1873"/>
      <c r="F137" s="1873"/>
      <c r="G137" s="1873"/>
      <c r="H137" s="1873"/>
      <c r="I137" s="1873"/>
      <c r="J137" s="1873"/>
      <c r="K137" s="1873"/>
      <c r="L137" s="1873"/>
      <c r="M137" s="183"/>
    </row>
    <row r="138" spans="2:13">
      <c r="B138" s="1873"/>
      <c r="C138" s="1873"/>
      <c r="D138" s="1873"/>
      <c r="E138" s="1873"/>
      <c r="F138" s="1873"/>
      <c r="G138" s="1873"/>
      <c r="H138" s="1873"/>
      <c r="I138" s="1873"/>
      <c r="J138" s="1873"/>
      <c r="K138" s="1873"/>
      <c r="L138" s="1873"/>
      <c r="M138" s="183"/>
    </row>
    <row r="139" spans="2:13">
      <c r="B139" s="1873"/>
      <c r="C139" s="1873"/>
      <c r="D139" s="1873"/>
      <c r="E139" s="1873"/>
      <c r="F139" s="1873"/>
      <c r="G139" s="1873"/>
      <c r="H139" s="1873"/>
      <c r="I139" s="1873"/>
      <c r="J139" s="1873"/>
      <c r="K139" s="1873"/>
      <c r="L139" s="1873"/>
      <c r="M139" s="183"/>
    </row>
    <row r="140" spans="2:13">
      <c r="B140" s="1873"/>
      <c r="C140" s="1873"/>
      <c r="D140" s="1873"/>
      <c r="E140" s="1873"/>
      <c r="F140" s="1873"/>
      <c r="G140" s="1873"/>
      <c r="H140" s="1873"/>
      <c r="I140" s="1873"/>
      <c r="J140" s="1873"/>
      <c r="K140" s="1873"/>
      <c r="L140" s="1873"/>
      <c r="M140" s="183"/>
    </row>
    <row r="141" spans="2:13">
      <c r="B141" s="1873"/>
      <c r="C141" s="1873"/>
      <c r="D141" s="1873"/>
      <c r="E141" s="1873"/>
      <c r="F141" s="1873"/>
      <c r="G141" s="1873"/>
      <c r="H141" s="1873"/>
      <c r="I141" s="1873"/>
      <c r="J141" s="1873"/>
      <c r="K141" s="1873"/>
      <c r="L141" s="1873"/>
      <c r="M141" s="183"/>
    </row>
    <row r="142" spans="2:13">
      <c r="B142" s="1873"/>
      <c r="C142" s="1873"/>
      <c r="D142" s="1873"/>
      <c r="E142" s="1873"/>
      <c r="F142" s="1873"/>
      <c r="G142" s="1873"/>
      <c r="H142" s="1873"/>
      <c r="I142" s="1873"/>
      <c r="J142" s="1873"/>
      <c r="K142" s="1873"/>
      <c r="L142" s="1873"/>
      <c r="M142" s="183"/>
    </row>
    <row r="143" spans="2:13">
      <c r="B143" s="1873"/>
      <c r="C143" s="1873"/>
      <c r="D143" s="1873"/>
      <c r="E143" s="1873"/>
      <c r="F143" s="1873"/>
      <c r="G143" s="1873"/>
      <c r="H143" s="1873"/>
      <c r="I143" s="1873"/>
      <c r="J143" s="1873"/>
      <c r="K143" s="1873"/>
      <c r="L143" s="1873"/>
      <c r="M143" s="183"/>
    </row>
    <row r="144" spans="2:13">
      <c r="B144" s="1873"/>
      <c r="C144" s="1873"/>
      <c r="D144" s="1873"/>
      <c r="E144" s="1873"/>
      <c r="F144" s="1873"/>
      <c r="G144" s="1873"/>
      <c r="H144" s="1873"/>
      <c r="I144" s="1873"/>
      <c r="J144" s="1873"/>
      <c r="K144" s="1873"/>
      <c r="L144" s="1873"/>
      <c r="M144" s="183"/>
    </row>
    <row r="145" spans="13:13">
      <c r="M145" s="183"/>
    </row>
    <row r="146" spans="13:13">
      <c r="M146" s="183"/>
    </row>
    <row r="147" spans="13:13" ht="15.75" thickBot="1">
      <c r="M147" s="134" t="s">
        <v>92</v>
      </c>
    </row>
    <row r="183" spans="2:12">
      <c r="B183" s="125"/>
      <c r="C183" s="125"/>
      <c r="D183" s="125"/>
      <c r="E183" s="125"/>
      <c r="F183" s="125"/>
      <c r="G183" s="125"/>
      <c r="H183" s="125"/>
      <c r="I183" s="125"/>
      <c r="J183" s="125"/>
      <c r="K183" s="323"/>
      <c r="L183" s="128"/>
    </row>
    <row r="184" spans="2:12">
      <c r="B184" s="125"/>
      <c r="C184" s="125"/>
      <c r="D184" s="125"/>
      <c r="E184" s="125"/>
      <c r="F184" s="125"/>
      <c r="G184" s="125"/>
      <c r="H184" s="125"/>
      <c r="I184" s="125"/>
      <c r="J184" s="125"/>
      <c r="K184" s="323"/>
      <c r="L184" s="128"/>
    </row>
    <row r="185" spans="2:12">
      <c r="B185" s="125"/>
      <c r="C185" s="125"/>
      <c r="D185" s="125"/>
      <c r="E185" s="125"/>
      <c r="F185" s="125"/>
      <c r="G185" s="125"/>
      <c r="H185" s="125"/>
      <c r="I185" s="125"/>
      <c r="J185" s="125"/>
      <c r="K185" s="323"/>
      <c r="L185" s="125"/>
    </row>
    <row r="186" spans="2:12">
      <c r="B186" s="125"/>
      <c r="C186" s="125"/>
      <c r="D186" s="125"/>
      <c r="E186" s="125"/>
      <c r="F186" s="125"/>
      <c r="G186" s="125"/>
      <c r="H186" s="125"/>
      <c r="I186" s="125"/>
      <c r="J186" s="125"/>
      <c r="K186" s="323"/>
      <c r="L186" s="125"/>
    </row>
    <row r="187" spans="2:12">
      <c r="B187" s="125"/>
      <c r="C187" s="125"/>
      <c r="D187" s="125"/>
      <c r="E187" s="125"/>
      <c r="F187" s="125"/>
      <c r="G187" s="125"/>
      <c r="H187" s="125"/>
      <c r="I187" s="125"/>
      <c r="J187" s="125"/>
      <c r="K187" s="323"/>
      <c r="L187" s="125"/>
    </row>
    <row r="188" spans="2:12">
      <c r="B188" s="125"/>
      <c r="C188" s="125"/>
      <c r="D188" s="125"/>
      <c r="E188" s="125"/>
      <c r="F188" s="125"/>
      <c r="G188" s="125"/>
      <c r="H188" s="125"/>
      <c r="I188" s="125"/>
      <c r="J188" s="125"/>
      <c r="K188" s="323"/>
      <c r="L188" s="125"/>
    </row>
    <row r="189" spans="2:12">
      <c r="B189" s="125"/>
      <c r="C189" s="125"/>
      <c r="D189" s="125"/>
      <c r="E189" s="125"/>
      <c r="F189" s="125"/>
      <c r="G189" s="125"/>
      <c r="H189" s="125"/>
      <c r="I189" s="125"/>
      <c r="J189" s="125"/>
      <c r="K189" s="323"/>
      <c r="L189" s="125"/>
    </row>
    <row r="190" spans="2:12">
      <c r="B190" s="125"/>
      <c r="C190" s="125"/>
      <c r="D190" s="125"/>
      <c r="E190" s="125"/>
      <c r="F190" s="125"/>
      <c r="G190" s="125"/>
      <c r="H190" s="125"/>
      <c r="I190" s="125"/>
      <c r="J190" s="125"/>
      <c r="K190" s="323"/>
      <c r="L190" s="125"/>
    </row>
    <row r="191" spans="2:12">
      <c r="B191" s="125"/>
      <c r="C191" s="125"/>
      <c r="D191" s="125"/>
      <c r="E191" s="125"/>
      <c r="F191" s="125"/>
      <c r="G191" s="125"/>
      <c r="H191" s="125"/>
      <c r="I191" s="125"/>
      <c r="J191" s="125"/>
      <c r="K191" s="323"/>
      <c r="L191" s="125"/>
    </row>
  </sheetData>
  <autoFilter ref="B2:M116" xr:uid="{00000000-0009-0000-0000-000001000000}"/>
  <mergeCells count="3">
    <mergeCell ref="B116:C116"/>
    <mergeCell ref="B122:D122"/>
    <mergeCell ref="B128:C128"/>
  </mergeCells>
  <phoneticPr fontId="4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B1:N97"/>
  <sheetViews>
    <sheetView zoomScale="85" zoomScaleNormal="85" workbookViewId="0">
      <selection sqref="A1:XFD1048576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hidden="1" customWidth="1" outlineLevel="1"/>
    <col min="8" max="8" width="12.28515625" style="335" hidden="1" customWidth="1" outlineLevel="1"/>
    <col min="9" max="9" width="9.7109375" style="335" customWidth="1" collapsed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7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187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10" t="s">
        <v>189</v>
      </c>
      <c r="D3" s="1507">
        <v>83256</v>
      </c>
      <c r="E3" s="1510" t="s">
        <v>108</v>
      </c>
      <c r="F3" s="1507">
        <v>265</v>
      </c>
      <c r="G3" s="1307">
        <v>20800</v>
      </c>
      <c r="H3" s="910">
        <f t="shared" ref="H3:H17" si="0">F3*G3</f>
        <v>5512000</v>
      </c>
      <c r="I3" s="922">
        <f t="shared" ref="I3:I17" si="1">H3/1000000</f>
        <v>5.5119999999999996</v>
      </c>
      <c r="J3" s="920"/>
      <c r="K3" s="920">
        <f t="shared" ref="K3:K12" si="2">I3</f>
        <v>5.5119999999999996</v>
      </c>
      <c r="L3" s="1310"/>
      <c r="M3" s="1517">
        <f t="shared" ref="M3:M17" si="3">SUM(J3:L3)</f>
        <v>5.5119999999999996</v>
      </c>
      <c r="N3" s="1515"/>
    </row>
    <row r="4" spans="2:14" s="123" customFormat="1" ht="14.25" customHeight="1">
      <c r="B4" s="1506" t="s">
        <v>15</v>
      </c>
      <c r="C4" s="1510" t="s">
        <v>189</v>
      </c>
      <c r="D4" s="1507">
        <v>83257</v>
      </c>
      <c r="E4" s="1510" t="s">
        <v>108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si="2"/>
        <v>0.22048000000000001</v>
      </c>
      <c r="L4" s="1310"/>
      <c r="M4" s="1517">
        <f t="shared" si="3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10" t="s">
        <v>189</v>
      </c>
      <c r="D5" s="1507">
        <v>83395</v>
      </c>
      <c r="E5" s="1510" t="s">
        <v>108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2"/>
        <v>1.1024</v>
      </c>
      <c r="L5" s="1310"/>
      <c r="M5" s="1517">
        <f t="shared" si="3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10" t="s">
        <v>26</v>
      </c>
      <c r="D6" s="1507">
        <v>10594</v>
      </c>
      <c r="E6" s="1510" t="s">
        <v>114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2"/>
        <v>0.19980999999999999</v>
      </c>
      <c r="L6" s="1310"/>
      <c r="M6" s="1517">
        <f t="shared" si="3"/>
        <v>0.19980999999999999</v>
      </c>
      <c r="N6" s="1515"/>
    </row>
    <row r="7" spans="2:14" s="123" customFormat="1" ht="14.25" customHeight="1">
      <c r="B7" s="1506" t="s">
        <v>19</v>
      </c>
      <c r="C7" s="1510" t="s">
        <v>30</v>
      </c>
      <c r="D7" s="1507">
        <v>619215</v>
      </c>
      <c r="E7" s="1510" t="s">
        <v>114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2"/>
        <v>0.19603999999999999</v>
      </c>
      <c r="L7" s="1310"/>
      <c r="M7" s="1517">
        <f t="shared" si="3"/>
        <v>0.19603999999999999</v>
      </c>
      <c r="N7" s="1515"/>
    </row>
    <row r="8" spans="2:14" s="123" customFormat="1" ht="14.25" customHeight="1">
      <c r="B8" s="1506" t="s">
        <v>19</v>
      </c>
      <c r="C8" s="1510" t="s">
        <v>30</v>
      </c>
      <c r="D8" s="1507">
        <v>619216</v>
      </c>
      <c r="E8" s="1510" t="s">
        <v>114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2"/>
        <v>0.19603999999999999</v>
      </c>
      <c r="L8" s="1310"/>
      <c r="M8" s="1517">
        <f t="shared" si="3"/>
        <v>0.19603999999999999</v>
      </c>
      <c r="N8" s="1515"/>
    </row>
    <row r="9" spans="2:14" s="123" customFormat="1" ht="14.25" customHeight="1">
      <c r="B9" s="1506" t="s">
        <v>19</v>
      </c>
      <c r="C9" s="1510" t="s">
        <v>30</v>
      </c>
      <c r="D9" s="1507">
        <v>619217</v>
      </c>
      <c r="E9" s="1510" t="s">
        <v>114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2"/>
        <v>0.19603999999999999</v>
      </c>
      <c r="L9" s="1310"/>
      <c r="M9" s="1517">
        <f t="shared" si="3"/>
        <v>0.19603999999999999</v>
      </c>
      <c r="N9" s="1515"/>
    </row>
    <row r="10" spans="2:14" s="123" customFormat="1" ht="14.25" customHeight="1">
      <c r="B10" s="1506" t="s">
        <v>19</v>
      </c>
      <c r="C10" s="1510" t="s">
        <v>30</v>
      </c>
      <c r="D10" s="1507">
        <v>619218</v>
      </c>
      <c r="E10" s="1510" t="s">
        <v>114</v>
      </c>
      <c r="F10" s="1507">
        <v>260</v>
      </c>
      <c r="G10" s="1307">
        <v>754</v>
      </c>
      <c r="H10" s="910">
        <f t="shared" si="0"/>
        <v>196040</v>
      </c>
      <c r="I10" s="922">
        <f t="shared" si="1"/>
        <v>0.19603999999999999</v>
      </c>
      <c r="J10" s="920"/>
      <c r="K10" s="920">
        <f t="shared" si="2"/>
        <v>0.19603999999999999</v>
      </c>
      <c r="L10" s="1310"/>
      <c r="M10" s="1517">
        <f t="shared" si="3"/>
        <v>0.19603999999999999</v>
      </c>
      <c r="N10" s="1515"/>
    </row>
    <row r="11" spans="2:14" s="123" customFormat="1" ht="14.25" customHeight="1">
      <c r="B11" s="1506" t="s">
        <v>19</v>
      </c>
      <c r="C11" s="1510" t="s">
        <v>30</v>
      </c>
      <c r="D11" s="1507">
        <v>619219</v>
      </c>
      <c r="E11" s="1510" t="s">
        <v>108</v>
      </c>
      <c r="F11" s="1507">
        <v>260</v>
      </c>
      <c r="G11" s="1307">
        <v>754</v>
      </c>
      <c r="H11" s="910">
        <f t="shared" si="0"/>
        <v>196040</v>
      </c>
      <c r="I11" s="922">
        <f t="shared" si="1"/>
        <v>0.19603999999999999</v>
      </c>
      <c r="J11" s="920"/>
      <c r="K11" s="920">
        <f t="shared" si="2"/>
        <v>0.19603999999999999</v>
      </c>
      <c r="L11" s="1310"/>
      <c r="M11" s="1517">
        <f t="shared" si="3"/>
        <v>0.19603999999999999</v>
      </c>
      <c r="N11" s="1515"/>
    </row>
    <row r="12" spans="2:14" s="123" customFormat="1" ht="14.25" customHeight="1">
      <c r="B12" s="1506" t="s">
        <v>19</v>
      </c>
      <c r="C12" s="1510" t="s">
        <v>30</v>
      </c>
      <c r="D12" s="1507">
        <v>619220</v>
      </c>
      <c r="E12" s="1510" t="s">
        <v>108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2"/>
        <v>0.19603999999999999</v>
      </c>
      <c r="L12" s="1310"/>
      <c r="M12" s="1517">
        <f t="shared" si="3"/>
        <v>0.19603999999999999</v>
      </c>
      <c r="N12" s="1515"/>
    </row>
    <row r="13" spans="2:14" s="123" customFormat="1" ht="14.25" customHeight="1">
      <c r="B13" s="1506" t="s">
        <v>19</v>
      </c>
      <c r="C13" s="1510" t="s">
        <v>191</v>
      </c>
      <c r="D13" s="1507">
        <v>1923</v>
      </c>
      <c r="E13" s="1510" t="s">
        <v>108</v>
      </c>
      <c r="F13" s="1507">
        <v>255</v>
      </c>
      <c r="G13" s="1307">
        <v>640</v>
      </c>
      <c r="H13" s="910">
        <f t="shared" si="0"/>
        <v>163200</v>
      </c>
      <c r="I13" s="922">
        <f t="shared" si="1"/>
        <v>0.16320000000000001</v>
      </c>
      <c r="J13" s="920">
        <f>I13</f>
        <v>0.16320000000000001</v>
      </c>
      <c r="K13" s="920"/>
      <c r="L13" s="1310"/>
      <c r="M13" s="1517">
        <f t="shared" si="3"/>
        <v>0.16320000000000001</v>
      </c>
      <c r="N13" s="1515"/>
    </row>
    <row r="14" spans="2:14" s="123" customFormat="1" ht="14.25" customHeight="1">
      <c r="B14" s="1506" t="s">
        <v>19</v>
      </c>
      <c r="C14" s="1510" t="s">
        <v>23</v>
      </c>
      <c r="D14" s="1507" t="s">
        <v>192</v>
      </c>
      <c r="E14" s="1510" t="s">
        <v>108</v>
      </c>
      <c r="F14" s="1507">
        <v>260</v>
      </c>
      <c r="G14" s="1307">
        <v>928</v>
      </c>
      <c r="H14" s="910">
        <f t="shared" si="0"/>
        <v>241280</v>
      </c>
      <c r="I14" s="922">
        <f t="shared" si="1"/>
        <v>0.24127999999999999</v>
      </c>
      <c r="J14" s="920">
        <f>I14</f>
        <v>0.24127999999999999</v>
      </c>
      <c r="K14" s="920"/>
      <c r="L14" s="1310"/>
      <c r="M14" s="1517">
        <f t="shared" si="3"/>
        <v>0.24127999999999999</v>
      </c>
      <c r="N14" s="1515"/>
    </row>
    <row r="15" spans="2:14" s="123" customFormat="1" ht="14.25" customHeight="1">
      <c r="B15" s="1506" t="s">
        <v>19</v>
      </c>
      <c r="C15" s="1510" t="s">
        <v>23</v>
      </c>
      <c r="D15" s="1507" t="s">
        <v>193</v>
      </c>
      <c r="E15" s="1510" t="s">
        <v>108</v>
      </c>
      <c r="F15" s="1507">
        <v>260</v>
      </c>
      <c r="G15" s="1307">
        <v>480</v>
      </c>
      <c r="H15" s="910">
        <f t="shared" si="0"/>
        <v>124800</v>
      </c>
      <c r="I15" s="922">
        <f t="shared" si="1"/>
        <v>0.12479999999999999</v>
      </c>
      <c r="J15" s="920"/>
      <c r="K15" s="920">
        <f>I15</f>
        <v>0.12479999999999999</v>
      </c>
      <c r="L15" s="1310"/>
      <c r="M15" s="1517">
        <f t="shared" si="3"/>
        <v>0.12479999999999999</v>
      </c>
      <c r="N15" s="1515"/>
    </row>
    <row r="16" spans="2:14" s="123" customFormat="1" ht="14.25" customHeight="1">
      <c r="B16" s="1506" t="s">
        <v>19</v>
      </c>
      <c r="C16" s="1510" t="s">
        <v>194</v>
      </c>
      <c r="D16" s="1507" t="s">
        <v>195</v>
      </c>
      <c r="E16" s="1510" t="s">
        <v>108</v>
      </c>
      <c r="F16" s="1507">
        <v>255</v>
      </c>
      <c r="G16" s="1307">
        <v>832</v>
      </c>
      <c r="H16" s="910">
        <f t="shared" si="0"/>
        <v>212160</v>
      </c>
      <c r="I16" s="922">
        <f t="shared" si="1"/>
        <v>0.21215999999999999</v>
      </c>
      <c r="J16" s="920"/>
      <c r="K16" s="920">
        <f>I16</f>
        <v>0.21215999999999999</v>
      </c>
      <c r="L16" s="1310"/>
      <c r="M16" s="1517">
        <f t="shared" si="3"/>
        <v>0.21215999999999999</v>
      </c>
      <c r="N16" s="1515"/>
    </row>
    <row r="17" spans="2:14" s="123" customFormat="1" ht="14.25" customHeight="1">
      <c r="B17" s="1506" t="s">
        <v>19</v>
      </c>
      <c r="C17" s="1510" t="s">
        <v>119</v>
      </c>
      <c r="D17" s="1507" t="s">
        <v>196</v>
      </c>
      <c r="E17" s="1510" t="s">
        <v>108</v>
      </c>
      <c r="F17" s="1507">
        <v>260</v>
      </c>
      <c r="G17" s="1307">
        <v>2496</v>
      </c>
      <c r="H17" s="910">
        <f t="shared" si="0"/>
        <v>648960</v>
      </c>
      <c r="I17" s="922">
        <f t="shared" si="1"/>
        <v>0.64895999999999998</v>
      </c>
      <c r="J17" s="920"/>
      <c r="K17" s="920">
        <f>I17</f>
        <v>0.64895999999999998</v>
      </c>
      <c r="L17" s="1310"/>
      <c r="M17" s="1517">
        <f t="shared" si="3"/>
        <v>0.64895999999999998</v>
      </c>
      <c r="N17" s="1515"/>
    </row>
    <row r="18" spans="2:14">
      <c r="B18" s="1294"/>
      <c r="C18" s="1296" t="s">
        <v>197</v>
      </c>
      <c r="D18" s="1296"/>
      <c r="E18" s="1296"/>
      <c r="F18" s="1296"/>
      <c r="G18" s="909">
        <f t="shared" ref="G18:M18" si="4">SUM(G3:G17)</f>
        <v>36446</v>
      </c>
      <c r="H18" s="909">
        <f t="shared" si="4"/>
        <v>9601330</v>
      </c>
      <c r="I18" s="1308">
        <f t="shared" si="4"/>
        <v>9.6013300000000026</v>
      </c>
      <c r="J18" s="1308">
        <f t="shared" si="4"/>
        <v>0.40448000000000001</v>
      </c>
      <c r="K18" s="1308">
        <f t="shared" si="4"/>
        <v>9.1968500000000031</v>
      </c>
      <c r="L18" s="921">
        <f t="shared" si="4"/>
        <v>0</v>
      </c>
      <c r="M18" s="1309">
        <f t="shared" si="4"/>
        <v>9.6013300000000026</v>
      </c>
      <c r="N18" s="1303" t="s">
        <v>198</v>
      </c>
    </row>
    <row r="19" spans="2:14">
      <c r="B19" s="135" t="s">
        <v>15</v>
      </c>
      <c r="C19" s="456" t="s">
        <v>199</v>
      </c>
      <c r="D19" s="456" t="s">
        <v>200</v>
      </c>
      <c r="E19" s="456" t="s">
        <v>201</v>
      </c>
      <c r="F19" s="456">
        <v>305</v>
      </c>
      <c r="G19" s="871">
        <v>696</v>
      </c>
      <c r="H19" s="624">
        <f t="shared" ref="H19:H40" si="5">F19*G19</f>
        <v>212280</v>
      </c>
      <c r="I19" s="973">
        <f t="shared" ref="I19:I40" si="6">H19/1000000</f>
        <v>0.21228</v>
      </c>
      <c r="J19" s="976"/>
      <c r="K19" s="976">
        <f>I19</f>
        <v>0.21228</v>
      </c>
      <c r="L19" s="949"/>
      <c r="M19" s="426">
        <f t="shared" ref="M19:M26" si="7">SUM(J19:L19)</f>
        <v>0.21228</v>
      </c>
      <c r="N19" s="1515"/>
    </row>
    <row r="20" spans="2:14">
      <c r="B20" s="256" t="s">
        <v>19</v>
      </c>
      <c r="C20" s="1510" t="s">
        <v>35</v>
      </c>
      <c r="D20" s="1510">
        <v>1211</v>
      </c>
      <c r="E20" s="1510" t="s">
        <v>114</v>
      </c>
      <c r="F20" s="1507">
        <v>265</v>
      </c>
      <c r="G20" s="872">
        <v>754</v>
      </c>
      <c r="H20" s="948">
        <f t="shared" si="5"/>
        <v>199810</v>
      </c>
      <c r="I20" s="973">
        <f t="shared" si="6"/>
        <v>0.19980999999999999</v>
      </c>
      <c r="J20" s="977"/>
      <c r="K20" s="977"/>
      <c r="L20" s="949">
        <f>I20</f>
        <v>0.19980999999999999</v>
      </c>
      <c r="M20" s="431">
        <f t="shared" si="7"/>
        <v>0.19980999999999999</v>
      </c>
      <c r="N20" s="1515" t="s">
        <v>202</v>
      </c>
    </row>
    <row r="21" spans="2:14" ht="15" customHeight="1">
      <c r="B21" s="1506" t="s">
        <v>19</v>
      </c>
      <c r="C21" s="1507" t="s">
        <v>49</v>
      </c>
      <c r="D21" s="1507" t="s">
        <v>203</v>
      </c>
      <c r="E21" s="1510" t="s">
        <v>114</v>
      </c>
      <c r="F21" s="1507">
        <v>265</v>
      </c>
      <c r="G21" s="872">
        <v>928</v>
      </c>
      <c r="H21" s="948">
        <f t="shared" si="5"/>
        <v>245920</v>
      </c>
      <c r="I21" s="973">
        <f t="shared" si="6"/>
        <v>0.24592</v>
      </c>
      <c r="J21" s="977"/>
      <c r="K21" s="977">
        <f>I21</f>
        <v>0.24592</v>
      </c>
      <c r="L21" s="949"/>
      <c r="M21" s="431">
        <f t="shared" si="7"/>
        <v>0.24592</v>
      </c>
      <c r="N21" s="1515"/>
    </row>
    <row r="22" spans="2:14" ht="15" customHeight="1">
      <c r="B22" s="1506" t="s">
        <v>15</v>
      </c>
      <c r="C22" s="1507" t="s">
        <v>49</v>
      </c>
      <c r="D22" s="1507">
        <v>217</v>
      </c>
      <c r="E22" s="1510" t="s">
        <v>108</v>
      </c>
      <c r="F22" s="1507">
        <v>260</v>
      </c>
      <c r="G22" s="872">
        <v>832</v>
      </c>
      <c r="H22" s="948">
        <f t="shared" si="5"/>
        <v>216320</v>
      </c>
      <c r="I22" s="973">
        <f t="shared" si="6"/>
        <v>0.21632000000000001</v>
      </c>
      <c r="J22" s="977"/>
      <c r="K22" s="977">
        <f>I22</f>
        <v>0.21632000000000001</v>
      </c>
      <c r="L22" s="949"/>
      <c r="M22" s="431">
        <f t="shared" si="7"/>
        <v>0.21632000000000001</v>
      </c>
      <c r="N22" s="1515"/>
    </row>
    <row r="23" spans="2:14" ht="15" customHeight="1">
      <c r="B23" s="1506" t="s">
        <v>15</v>
      </c>
      <c r="C23" s="1507" t="s">
        <v>49</v>
      </c>
      <c r="D23" s="1507">
        <v>232</v>
      </c>
      <c r="E23" s="1507" t="s">
        <v>201</v>
      </c>
      <c r="F23" s="1507">
        <v>310</v>
      </c>
      <c r="G23" s="872">
        <v>1250</v>
      </c>
      <c r="H23" s="948">
        <f t="shared" si="5"/>
        <v>387500</v>
      </c>
      <c r="I23" s="973">
        <f t="shared" si="6"/>
        <v>0.38750000000000001</v>
      </c>
      <c r="J23" s="977"/>
      <c r="K23" s="977">
        <f>I23</f>
        <v>0.38750000000000001</v>
      </c>
      <c r="L23" s="949"/>
      <c r="M23" s="431">
        <f t="shared" si="7"/>
        <v>0.38750000000000001</v>
      </c>
      <c r="N23" s="1515"/>
    </row>
    <row r="24" spans="2:14" ht="15" customHeight="1">
      <c r="B24" s="1506" t="s">
        <v>15</v>
      </c>
      <c r="C24" s="1507" t="s">
        <v>204</v>
      </c>
      <c r="D24" s="1507">
        <v>798</v>
      </c>
      <c r="E24" s="1510" t="s">
        <v>108</v>
      </c>
      <c r="F24" s="1507">
        <v>260</v>
      </c>
      <c r="G24" s="872">
        <v>832</v>
      </c>
      <c r="H24" s="948">
        <f t="shared" si="5"/>
        <v>216320</v>
      </c>
      <c r="I24" s="973">
        <f t="shared" si="6"/>
        <v>0.21632000000000001</v>
      </c>
      <c r="J24" s="977">
        <f>I24</f>
        <v>0.21632000000000001</v>
      </c>
      <c r="K24" s="977"/>
      <c r="L24" s="949"/>
      <c r="M24" s="431">
        <f t="shared" si="7"/>
        <v>0.21632000000000001</v>
      </c>
      <c r="N24" s="1515"/>
    </row>
    <row r="25" spans="2:14" ht="15" customHeight="1">
      <c r="B25" s="1506" t="s">
        <v>15</v>
      </c>
      <c r="C25" s="1507" t="s">
        <v>204</v>
      </c>
      <c r="D25" s="1507">
        <v>799</v>
      </c>
      <c r="E25" s="1510" t="s">
        <v>108</v>
      </c>
      <c r="F25" s="1507">
        <v>260</v>
      </c>
      <c r="G25" s="872">
        <v>832</v>
      </c>
      <c r="H25" s="948">
        <f t="shared" si="5"/>
        <v>216320</v>
      </c>
      <c r="I25" s="973">
        <f t="shared" si="6"/>
        <v>0.21632000000000001</v>
      </c>
      <c r="J25" s="977">
        <f>I25</f>
        <v>0.21632000000000001</v>
      </c>
      <c r="K25" s="977"/>
      <c r="L25" s="949"/>
      <c r="M25" s="431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844</v>
      </c>
      <c r="E26" s="1510" t="s">
        <v>108</v>
      </c>
      <c r="F26" s="1507">
        <v>260</v>
      </c>
      <c r="G26" s="872">
        <v>832</v>
      </c>
      <c r="H26" s="948">
        <f t="shared" si="5"/>
        <v>216320</v>
      </c>
      <c r="I26" s="973">
        <f t="shared" si="6"/>
        <v>0.21632000000000001</v>
      </c>
      <c r="J26" s="977">
        <f>I26</f>
        <v>0.21632000000000001</v>
      </c>
      <c r="K26" s="977"/>
      <c r="L26" s="949"/>
      <c r="M26" s="431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205</v>
      </c>
      <c r="D27" s="1507" t="s">
        <v>206</v>
      </c>
      <c r="E27" s="456" t="s">
        <v>201</v>
      </c>
      <c r="F27" s="1507">
        <v>310</v>
      </c>
      <c r="G27" s="872">
        <v>720</v>
      </c>
      <c r="H27" s="948">
        <f t="shared" si="5"/>
        <v>223200</v>
      </c>
      <c r="I27" s="973">
        <f t="shared" si="6"/>
        <v>0.22320000000000001</v>
      </c>
      <c r="J27" s="977"/>
      <c r="K27" s="977">
        <f>I27</f>
        <v>0.22320000000000001</v>
      </c>
      <c r="L27" s="949"/>
      <c r="M27" s="431">
        <f t="shared" ref="M27:M38" si="8">SUM(J27:L27)</f>
        <v>0.22320000000000001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207</v>
      </c>
      <c r="E28" s="456" t="s">
        <v>201</v>
      </c>
      <c r="F28" s="1507">
        <v>310</v>
      </c>
      <c r="G28" s="872">
        <v>960</v>
      </c>
      <c r="H28" s="948">
        <f t="shared" si="5"/>
        <v>297600</v>
      </c>
      <c r="I28" s="973">
        <f t="shared" si="6"/>
        <v>0.29759999999999998</v>
      </c>
      <c r="J28" s="977"/>
      <c r="K28" s="977">
        <f>I28</f>
        <v>0.29759999999999998</v>
      </c>
      <c r="L28" s="949"/>
      <c r="M28" s="431">
        <f t="shared" si="8"/>
        <v>0.29759999999999998</v>
      </c>
      <c r="N28" s="1515"/>
    </row>
    <row r="29" spans="2:14" ht="15" customHeight="1">
      <c r="B29" s="256" t="s">
        <v>15</v>
      </c>
      <c r="C29" s="1510" t="s">
        <v>208</v>
      </c>
      <c r="D29" s="1510" t="s">
        <v>209</v>
      </c>
      <c r="E29" s="1510" t="s">
        <v>108</v>
      </c>
      <c r="F29" s="1510">
        <v>260</v>
      </c>
      <c r="G29" s="975">
        <v>832</v>
      </c>
      <c r="H29" s="948">
        <f t="shared" si="5"/>
        <v>216320</v>
      </c>
      <c r="I29" s="973">
        <f t="shared" si="6"/>
        <v>0.21632000000000001</v>
      </c>
      <c r="J29" s="977"/>
      <c r="K29" s="977">
        <f>I29</f>
        <v>0.21632000000000001</v>
      </c>
      <c r="L29" s="949"/>
      <c r="M29" s="431">
        <f t="shared" si="8"/>
        <v>0.21632000000000001</v>
      </c>
      <c r="N29" s="1515"/>
    </row>
    <row r="30" spans="2:14" ht="15" customHeight="1">
      <c r="B30" s="256" t="s">
        <v>15</v>
      </c>
      <c r="C30" s="1510" t="s">
        <v>47</v>
      </c>
      <c r="D30" s="1510">
        <v>13502</v>
      </c>
      <c r="E30" s="456" t="s">
        <v>201</v>
      </c>
      <c r="F30" s="1510">
        <v>305</v>
      </c>
      <c r="G30" s="975">
        <v>528</v>
      </c>
      <c r="H30" s="948">
        <f t="shared" si="5"/>
        <v>161040</v>
      </c>
      <c r="I30" s="973">
        <f t="shared" si="6"/>
        <v>0.16103999999999999</v>
      </c>
      <c r="J30" s="977"/>
      <c r="K30" s="977"/>
      <c r="L30" s="949">
        <f>I30</f>
        <v>0.16103999999999999</v>
      </c>
      <c r="M30" s="431">
        <f t="shared" si="8"/>
        <v>0.16103999999999999</v>
      </c>
      <c r="N30" s="1515" t="s">
        <v>210</v>
      </c>
    </row>
    <row r="31" spans="2:14" ht="15" customHeight="1">
      <c r="B31" s="256" t="s">
        <v>19</v>
      </c>
      <c r="C31" s="1510" t="s">
        <v>38</v>
      </c>
      <c r="D31" s="1510" t="s">
        <v>211</v>
      </c>
      <c r="E31" s="1510" t="s">
        <v>212</v>
      </c>
      <c r="F31" s="1510">
        <v>260</v>
      </c>
      <c r="G31" s="975">
        <v>64</v>
      </c>
      <c r="H31" s="948">
        <f t="shared" si="5"/>
        <v>16640</v>
      </c>
      <c r="I31" s="973">
        <f t="shared" si="6"/>
        <v>1.6639999999999999E-2</v>
      </c>
      <c r="J31" s="977"/>
      <c r="K31" s="977">
        <f t="shared" ref="K31:K36" si="9">I31</f>
        <v>1.6639999999999999E-2</v>
      </c>
      <c r="L31" s="949"/>
      <c r="M31" s="431">
        <f t="shared" si="8"/>
        <v>1.6639999999999999E-2</v>
      </c>
      <c r="N31" s="1515"/>
    </row>
    <row r="32" spans="2:14" ht="15" customHeight="1">
      <c r="B32" s="256" t="s">
        <v>15</v>
      </c>
      <c r="C32" s="1510" t="s">
        <v>38</v>
      </c>
      <c r="D32" s="1510" t="s">
        <v>213</v>
      </c>
      <c r="E32" s="1510" t="s">
        <v>214</v>
      </c>
      <c r="F32" s="1510">
        <v>280</v>
      </c>
      <c r="G32" s="975">
        <v>29</v>
      </c>
      <c r="H32" s="948">
        <f t="shared" si="5"/>
        <v>8120</v>
      </c>
      <c r="I32" s="973">
        <f t="shared" si="6"/>
        <v>8.1200000000000005E-3</v>
      </c>
      <c r="J32" s="977"/>
      <c r="K32" s="977">
        <f t="shared" si="9"/>
        <v>8.1200000000000005E-3</v>
      </c>
      <c r="L32" s="949"/>
      <c r="M32" s="431">
        <f t="shared" si="8"/>
        <v>8.1200000000000005E-3</v>
      </c>
      <c r="N32" s="1515"/>
    </row>
    <row r="33" spans="2:14" ht="15" customHeight="1">
      <c r="B33" s="256" t="s">
        <v>15</v>
      </c>
      <c r="C33" s="1510" t="s">
        <v>215</v>
      </c>
      <c r="D33" s="1510" t="s">
        <v>216</v>
      </c>
      <c r="E33" s="1510" t="s">
        <v>217</v>
      </c>
      <c r="F33" s="1510">
        <v>310</v>
      </c>
      <c r="G33" s="975">
        <v>3225</v>
      </c>
      <c r="H33" s="948">
        <f t="shared" si="5"/>
        <v>999750</v>
      </c>
      <c r="I33" s="973">
        <f t="shared" si="6"/>
        <v>0.99975000000000003</v>
      </c>
      <c r="J33" s="977"/>
      <c r="K33" s="977">
        <f t="shared" si="9"/>
        <v>0.99975000000000003</v>
      </c>
      <c r="L33" s="949"/>
      <c r="M33" s="431">
        <f t="shared" si="8"/>
        <v>0.99975000000000003</v>
      </c>
      <c r="N33" s="1515"/>
    </row>
    <row r="34" spans="2:14" ht="15" customHeight="1">
      <c r="B34" s="256" t="s">
        <v>19</v>
      </c>
      <c r="C34" s="1510" t="s">
        <v>63</v>
      </c>
      <c r="D34" s="1510" t="s">
        <v>218</v>
      </c>
      <c r="E34" s="338" t="s">
        <v>219</v>
      </c>
      <c r="F34" s="1510">
        <v>260</v>
      </c>
      <c r="G34" s="975">
        <v>261</v>
      </c>
      <c r="H34" s="948">
        <f t="shared" si="5"/>
        <v>67860</v>
      </c>
      <c r="I34" s="973">
        <f t="shared" si="6"/>
        <v>6.7860000000000004E-2</v>
      </c>
      <c r="J34" s="977"/>
      <c r="K34" s="977">
        <f t="shared" si="9"/>
        <v>6.7860000000000004E-2</v>
      </c>
      <c r="L34" s="949"/>
      <c r="M34" s="431">
        <f t="shared" si="8"/>
        <v>6.7860000000000004E-2</v>
      </c>
      <c r="N34" s="1515"/>
    </row>
    <row r="35" spans="2:14" ht="15" customHeight="1">
      <c r="B35" s="256" t="s">
        <v>19</v>
      </c>
      <c r="C35" s="1510" t="s">
        <v>220</v>
      </c>
      <c r="D35" s="979">
        <v>201003</v>
      </c>
      <c r="E35" s="1510" t="s">
        <v>108</v>
      </c>
      <c r="F35" s="1510">
        <v>260</v>
      </c>
      <c r="G35" s="975">
        <v>832</v>
      </c>
      <c r="H35" s="948">
        <f t="shared" si="5"/>
        <v>216320</v>
      </c>
      <c r="I35" s="973">
        <f t="shared" si="6"/>
        <v>0.21632000000000001</v>
      </c>
      <c r="J35" s="977"/>
      <c r="K35" s="977">
        <f t="shared" si="9"/>
        <v>0.21632000000000001</v>
      </c>
      <c r="L35" s="949"/>
      <c r="M35" s="431">
        <f t="shared" si="8"/>
        <v>0.21632000000000001</v>
      </c>
      <c r="N35" s="1515"/>
    </row>
    <row r="36" spans="2:14" ht="15" customHeight="1">
      <c r="B36" s="1506" t="s">
        <v>15</v>
      </c>
      <c r="C36" s="1510" t="s">
        <v>221</v>
      </c>
      <c r="D36" s="971" t="s">
        <v>222</v>
      </c>
      <c r="E36" s="1510" t="s">
        <v>212</v>
      </c>
      <c r="F36" s="1510">
        <v>255</v>
      </c>
      <c r="G36" s="975">
        <v>3910</v>
      </c>
      <c r="H36" s="948">
        <f t="shared" si="5"/>
        <v>997050</v>
      </c>
      <c r="I36" s="973">
        <f t="shared" si="6"/>
        <v>0.99704999999999999</v>
      </c>
      <c r="J36" s="1871"/>
      <c r="K36" s="977">
        <f t="shared" si="9"/>
        <v>0.99704999999999999</v>
      </c>
      <c r="L36" s="238"/>
      <c r="M36" s="431">
        <f>SUM(J36:L36)</f>
        <v>0.99704999999999999</v>
      </c>
      <c r="N36" s="1515"/>
    </row>
    <row r="37" spans="2:14" ht="15" customHeight="1">
      <c r="B37" s="256" t="s">
        <v>19</v>
      </c>
      <c r="C37" s="1510" t="s">
        <v>34</v>
      </c>
      <c r="D37" s="979">
        <v>539</v>
      </c>
      <c r="E37" s="1510" t="s">
        <v>223</v>
      </c>
      <c r="F37" s="1510">
        <v>270</v>
      </c>
      <c r="G37" s="975">
        <v>754</v>
      </c>
      <c r="H37" s="948">
        <f t="shared" si="5"/>
        <v>203580</v>
      </c>
      <c r="I37" s="973">
        <f t="shared" si="6"/>
        <v>0.20358000000000001</v>
      </c>
      <c r="J37" s="977"/>
      <c r="K37" s="977"/>
      <c r="L37" s="949">
        <f>I37</f>
        <v>0.20358000000000001</v>
      </c>
      <c r="M37" s="431">
        <f t="shared" si="8"/>
        <v>0.20358000000000001</v>
      </c>
      <c r="N37" s="1515" t="s">
        <v>224</v>
      </c>
    </row>
    <row r="38" spans="2:14" ht="15" customHeight="1">
      <c r="B38" s="256" t="s">
        <v>19</v>
      </c>
      <c r="C38" s="1510" t="s">
        <v>49</v>
      </c>
      <c r="D38" s="1510">
        <v>234</v>
      </c>
      <c r="E38" s="1510" t="s">
        <v>212</v>
      </c>
      <c r="F38" s="1510">
        <v>265</v>
      </c>
      <c r="G38" s="975">
        <v>1358</v>
      </c>
      <c r="H38" s="948">
        <f t="shared" si="5"/>
        <v>359870</v>
      </c>
      <c r="I38" s="973">
        <f t="shared" si="6"/>
        <v>0.35987000000000002</v>
      </c>
      <c r="J38" s="977"/>
      <c r="K38" s="977">
        <f>I38</f>
        <v>0.35987000000000002</v>
      </c>
      <c r="L38" s="949"/>
      <c r="M38" s="431">
        <f t="shared" si="8"/>
        <v>0.35987000000000002</v>
      </c>
      <c r="N38" s="1515"/>
    </row>
    <row r="39" spans="2:14" ht="15" customHeight="1">
      <c r="B39" s="256" t="s">
        <v>19</v>
      </c>
      <c r="C39" s="1510" t="s">
        <v>49</v>
      </c>
      <c r="D39" s="1510">
        <v>235</v>
      </c>
      <c r="E39" s="1510" t="s">
        <v>212</v>
      </c>
      <c r="F39" s="1510">
        <v>265</v>
      </c>
      <c r="G39" s="975">
        <v>1344</v>
      </c>
      <c r="H39" s="948">
        <f t="shared" si="5"/>
        <v>356160</v>
      </c>
      <c r="I39" s="973">
        <f t="shared" si="6"/>
        <v>0.35615999999999998</v>
      </c>
      <c r="J39" s="977"/>
      <c r="K39" s="977">
        <f>I39</f>
        <v>0.35615999999999998</v>
      </c>
      <c r="L39" s="949"/>
      <c r="M39" s="431">
        <f>SUM(J39:L39)</f>
        <v>0.35615999999999998</v>
      </c>
      <c r="N39" s="1515"/>
    </row>
    <row r="40" spans="2:14" ht="15" customHeight="1">
      <c r="B40" s="455" t="s">
        <v>19</v>
      </c>
      <c r="C40" s="457" t="s">
        <v>225</v>
      </c>
      <c r="D40" s="457">
        <v>10984</v>
      </c>
      <c r="E40" s="1510" t="s">
        <v>108</v>
      </c>
      <c r="F40" s="457">
        <v>265</v>
      </c>
      <c r="G40" s="889">
        <v>96</v>
      </c>
      <c r="H40" s="972">
        <f t="shared" si="5"/>
        <v>25440</v>
      </c>
      <c r="I40" s="973">
        <f t="shared" si="6"/>
        <v>2.5440000000000001E-2</v>
      </c>
      <c r="J40" s="978"/>
      <c r="K40" s="977">
        <f>I40</f>
        <v>2.5440000000000001E-2</v>
      </c>
      <c r="L40" s="949"/>
      <c r="M40" s="851">
        <f>SUM(J40:L40)</f>
        <v>2.5440000000000001E-2</v>
      </c>
      <c r="N40" s="1515"/>
    </row>
    <row r="41" spans="2:14">
      <c r="B41" s="371"/>
      <c r="C41" s="372" t="s">
        <v>197</v>
      </c>
      <c r="D41" s="372"/>
      <c r="E41" s="372"/>
      <c r="F41" s="372"/>
      <c r="G41" s="974">
        <f t="shared" ref="G41:M41" si="10">SUM(G19:G40)</f>
        <v>21869</v>
      </c>
      <c r="H41" s="909">
        <f t="shared" si="10"/>
        <v>6059740</v>
      </c>
      <c r="I41" s="1308">
        <f t="shared" si="10"/>
        <v>6.0597399999999997</v>
      </c>
      <c r="J41" s="1308">
        <f t="shared" si="10"/>
        <v>0.64895999999999998</v>
      </c>
      <c r="K41" s="923">
        <f t="shared" si="10"/>
        <v>4.8463499999999993</v>
      </c>
      <c r="L41" s="921">
        <f t="shared" si="10"/>
        <v>0.56442999999999999</v>
      </c>
      <c r="M41" s="1309">
        <f t="shared" si="10"/>
        <v>6.0597399999999997</v>
      </c>
      <c r="N41" s="1303" t="s">
        <v>226</v>
      </c>
    </row>
    <row r="42" spans="2:14" ht="15" customHeight="1">
      <c r="B42" s="1506" t="s">
        <v>15</v>
      </c>
      <c r="C42" s="1507" t="s">
        <v>62</v>
      </c>
      <c r="D42" s="1507">
        <v>1086</v>
      </c>
      <c r="E42" s="1507" t="s">
        <v>223</v>
      </c>
      <c r="F42" s="1507">
        <v>270</v>
      </c>
      <c r="G42" s="872">
        <f>1479+725+754</f>
        <v>2958</v>
      </c>
      <c r="H42" s="948">
        <f>F42*G42</f>
        <v>798660</v>
      </c>
      <c r="I42" s="922">
        <f>H42/1000000</f>
        <v>0.79866000000000004</v>
      </c>
      <c r="J42" s="429">
        <f>I42</f>
        <v>0.79866000000000004</v>
      </c>
      <c r="K42" s="429"/>
      <c r="L42" s="949"/>
      <c r="M42" s="1517">
        <f>SUM(J42:L42)</f>
        <v>0.79866000000000004</v>
      </c>
      <c r="N42" s="790"/>
    </row>
    <row r="43" spans="2:14" ht="15" customHeight="1">
      <c r="B43" s="1506" t="s">
        <v>19</v>
      </c>
      <c r="C43" s="1507" t="s">
        <v>52</v>
      </c>
      <c r="D43" s="1507" t="s">
        <v>227</v>
      </c>
      <c r="E43" s="1507" t="s">
        <v>223</v>
      </c>
      <c r="F43" s="1507">
        <v>270</v>
      </c>
      <c r="G43" s="872">
        <v>754</v>
      </c>
      <c r="H43" s="948">
        <f>F43*G43</f>
        <v>203580</v>
      </c>
      <c r="I43" s="922">
        <f>H43/1000000</f>
        <v>0.20358000000000001</v>
      </c>
      <c r="J43" s="429">
        <f>I43</f>
        <v>0.20358000000000001</v>
      </c>
      <c r="K43" s="429"/>
      <c r="L43" s="949"/>
      <c r="M43" s="1517">
        <f>SUM(J43:L43)</f>
        <v>0.20358000000000001</v>
      </c>
      <c r="N43" s="790"/>
    </row>
    <row r="44" spans="2:14" ht="15" customHeight="1">
      <c r="B44" s="1506" t="s">
        <v>19</v>
      </c>
      <c r="C44" s="1507" t="s">
        <v>228</v>
      </c>
      <c r="D44" s="1507" t="s">
        <v>229</v>
      </c>
      <c r="E44" s="1510" t="s">
        <v>108</v>
      </c>
      <c r="F44" s="1507">
        <v>265</v>
      </c>
      <c r="G44" s="872">
        <v>116</v>
      </c>
      <c r="H44" s="948">
        <f>F44*G44</f>
        <v>30740</v>
      </c>
      <c r="I44" s="922">
        <f>H44/1000000</f>
        <v>3.074E-2</v>
      </c>
      <c r="J44" s="429">
        <f>I44</f>
        <v>3.074E-2</v>
      </c>
      <c r="K44" s="429"/>
      <c r="L44" s="949"/>
      <c r="M44" s="1517">
        <f>SUM(J44:L44)</f>
        <v>3.074E-2</v>
      </c>
      <c r="N44" s="790"/>
    </row>
    <row r="45" spans="2:14" ht="15" customHeight="1">
      <c r="B45" s="1506" t="s">
        <v>15</v>
      </c>
      <c r="C45" s="1507" t="s">
        <v>68</v>
      </c>
      <c r="D45" s="1507" t="s">
        <v>230</v>
      </c>
      <c r="E45" s="1507" t="s">
        <v>217</v>
      </c>
      <c r="F45" s="1507">
        <v>315</v>
      </c>
      <c r="G45" s="872">
        <v>125</v>
      </c>
      <c r="H45" s="948">
        <f>F45*G45</f>
        <v>39375</v>
      </c>
      <c r="I45" s="922">
        <f>H45/1000000</f>
        <v>3.9375E-2</v>
      </c>
      <c r="J45" s="429"/>
      <c r="K45" s="429">
        <f>I45</f>
        <v>3.9375E-2</v>
      </c>
      <c r="L45" s="949"/>
      <c r="M45" s="1517">
        <f>SUM(J45:L45)</f>
        <v>3.9375E-2</v>
      </c>
      <c r="N45" s="790"/>
    </row>
    <row r="46" spans="2:14">
      <c r="B46" s="1294"/>
      <c r="C46" s="1296" t="s">
        <v>197</v>
      </c>
      <c r="D46" s="1296"/>
      <c r="E46" s="1296"/>
      <c r="F46" s="1296"/>
      <c r="G46" s="909">
        <f t="shared" ref="G46:M46" si="11">SUM(G42:G45)</f>
        <v>3953</v>
      </c>
      <c r="H46" s="909">
        <f t="shared" si="11"/>
        <v>1072355</v>
      </c>
      <c r="I46" s="1308">
        <f t="shared" si="11"/>
        <v>1.0723549999999999</v>
      </c>
      <c r="J46" s="1308">
        <f t="shared" si="11"/>
        <v>1.03298</v>
      </c>
      <c r="K46" s="923">
        <f t="shared" si="11"/>
        <v>3.9375E-2</v>
      </c>
      <c r="L46" s="921">
        <f t="shared" si="11"/>
        <v>0</v>
      </c>
      <c r="M46" s="1309">
        <f t="shared" si="11"/>
        <v>1.0723549999999999</v>
      </c>
      <c r="N46" s="1303" t="s">
        <v>231</v>
      </c>
    </row>
    <row r="47" spans="2:14">
      <c r="B47" s="950" t="s">
        <v>15</v>
      </c>
      <c r="C47" s="950" t="s">
        <v>232</v>
      </c>
      <c r="D47" s="950"/>
      <c r="E47" s="950" t="s">
        <v>233</v>
      </c>
      <c r="F47" s="950">
        <v>315</v>
      </c>
      <c r="G47" s="951">
        <v>38100</v>
      </c>
      <c r="H47" s="952">
        <f>F47*G47</f>
        <v>12001500</v>
      </c>
      <c r="I47" s="953">
        <f>H47/1000000</f>
        <v>12.0015</v>
      </c>
      <c r="J47" s="953"/>
      <c r="K47" s="953">
        <f>I47</f>
        <v>12.0015</v>
      </c>
      <c r="L47" s="954"/>
      <c r="M47" s="955">
        <f>SUM(J47:L47)</f>
        <v>12.0015</v>
      </c>
      <c r="N47" s="956"/>
    </row>
    <row r="48" spans="2:14">
      <c r="B48" s="185" t="s">
        <v>15</v>
      </c>
      <c r="C48" s="185" t="s">
        <v>78</v>
      </c>
      <c r="D48" s="185">
        <v>112177</v>
      </c>
      <c r="E48" s="185" t="s">
        <v>217</v>
      </c>
      <c r="F48" s="185">
        <v>310</v>
      </c>
      <c r="G48" s="872">
        <v>10675</v>
      </c>
      <c r="H48" s="948">
        <f t="shared" ref="H48:H59" si="12">F48*G48</f>
        <v>3309250</v>
      </c>
      <c r="I48" s="922">
        <f>H48/1000000</f>
        <v>3.30925</v>
      </c>
      <c r="J48" s="925"/>
      <c r="K48" s="429">
        <f>I48</f>
        <v>3.30925</v>
      </c>
      <c r="L48" s="926"/>
      <c r="M48" s="1517">
        <f>SUM(J48:L48)</f>
        <v>3.30925</v>
      </c>
      <c r="N48" s="790" t="s">
        <v>234</v>
      </c>
    </row>
    <row r="49" spans="2:14">
      <c r="B49" s="338" t="s">
        <v>15</v>
      </c>
      <c r="C49" s="338" t="s">
        <v>235</v>
      </c>
      <c r="D49" s="338" t="s">
        <v>236</v>
      </c>
      <c r="E49" s="185" t="s">
        <v>217</v>
      </c>
      <c r="F49" s="1509">
        <v>310</v>
      </c>
      <c r="G49" s="872">
        <v>3175</v>
      </c>
      <c r="H49" s="621">
        <f t="shared" si="12"/>
        <v>984250</v>
      </c>
      <c r="I49" s="980">
        <f t="shared" ref="I49:I59" si="13">H49/1000000</f>
        <v>0.98424999999999996</v>
      </c>
      <c r="J49" s="937"/>
      <c r="K49" s="429">
        <f t="shared" ref="K49:K54" si="14">I49</f>
        <v>0.98424999999999996</v>
      </c>
      <c r="L49" s="938"/>
      <c r="M49" s="1518">
        <f t="shared" ref="M49:M55" si="15">SUM(J49:L49)</f>
        <v>0.98424999999999996</v>
      </c>
      <c r="N49" s="1289"/>
    </row>
    <row r="50" spans="2:14">
      <c r="B50" s="1506" t="s">
        <v>15</v>
      </c>
      <c r="C50" s="1507" t="s">
        <v>237</v>
      </c>
      <c r="D50" s="1507" t="s">
        <v>238</v>
      </c>
      <c r="E50" s="1510" t="s">
        <v>108</v>
      </c>
      <c r="F50" s="1507">
        <v>260</v>
      </c>
      <c r="G50" s="872">
        <v>960</v>
      </c>
      <c r="H50" s="621">
        <f t="shared" si="12"/>
        <v>249600</v>
      </c>
      <c r="I50" s="980">
        <f t="shared" si="13"/>
        <v>0.24959999999999999</v>
      </c>
      <c r="J50" s="928"/>
      <c r="K50" s="429">
        <f t="shared" si="14"/>
        <v>0.24959999999999999</v>
      </c>
      <c r="L50" s="929"/>
      <c r="M50" s="1518">
        <f t="shared" si="15"/>
        <v>0.24959999999999999</v>
      </c>
      <c r="N50" s="1289"/>
    </row>
    <row r="51" spans="2:14">
      <c r="B51" s="247" t="s">
        <v>15</v>
      </c>
      <c r="C51" s="234" t="s">
        <v>237</v>
      </c>
      <c r="D51" s="234" t="s">
        <v>239</v>
      </c>
      <c r="E51" s="1510" t="s">
        <v>108</v>
      </c>
      <c r="F51" s="234">
        <v>260</v>
      </c>
      <c r="G51" s="872">
        <v>960</v>
      </c>
      <c r="H51" s="948">
        <f t="shared" si="12"/>
        <v>249600</v>
      </c>
      <c r="I51" s="922">
        <f t="shared" si="13"/>
        <v>0.24959999999999999</v>
      </c>
      <c r="J51" s="930"/>
      <c r="K51" s="429">
        <f t="shared" si="14"/>
        <v>0.24959999999999999</v>
      </c>
      <c r="L51" s="959"/>
      <c r="M51" s="1517">
        <f t="shared" si="15"/>
        <v>0.24959999999999999</v>
      </c>
      <c r="N51" s="790"/>
    </row>
    <row r="52" spans="2:14">
      <c r="B52" s="247" t="s">
        <v>15</v>
      </c>
      <c r="C52" s="234" t="s">
        <v>237</v>
      </c>
      <c r="D52" s="234" t="s">
        <v>240</v>
      </c>
      <c r="E52" s="1510" t="s">
        <v>108</v>
      </c>
      <c r="F52" s="234">
        <v>260</v>
      </c>
      <c r="G52" s="872">
        <v>960</v>
      </c>
      <c r="H52" s="948">
        <f t="shared" si="12"/>
        <v>249600</v>
      </c>
      <c r="I52" s="922">
        <f t="shared" si="13"/>
        <v>0.24959999999999999</v>
      </c>
      <c r="J52" s="930"/>
      <c r="K52" s="429">
        <f t="shared" si="14"/>
        <v>0.24959999999999999</v>
      </c>
      <c r="L52" s="959"/>
      <c r="M52" s="1517">
        <f t="shared" si="15"/>
        <v>0.24959999999999999</v>
      </c>
      <c r="N52" s="790"/>
    </row>
    <row r="53" spans="2:14">
      <c r="B53" s="692" t="s">
        <v>19</v>
      </c>
      <c r="C53" s="692" t="s">
        <v>82</v>
      </c>
      <c r="D53" s="692">
        <v>26634</v>
      </c>
      <c r="E53" s="338" t="s">
        <v>219</v>
      </c>
      <c r="F53" s="1509">
        <v>260</v>
      </c>
      <c r="G53" s="872">
        <v>1856</v>
      </c>
      <c r="H53" s="948">
        <f t="shared" si="12"/>
        <v>482560</v>
      </c>
      <c r="I53" s="922">
        <f t="shared" si="13"/>
        <v>0.48255999999999999</v>
      </c>
      <c r="J53" s="930"/>
      <c r="K53" s="429">
        <f t="shared" si="14"/>
        <v>0.48255999999999999</v>
      </c>
      <c r="L53" s="931"/>
      <c r="M53" s="1517">
        <f t="shared" si="15"/>
        <v>0.48255999999999999</v>
      </c>
      <c r="N53" s="883"/>
    </row>
    <row r="54" spans="2:14" s="520" customFormat="1">
      <c r="B54" s="692" t="s">
        <v>15</v>
      </c>
      <c r="C54" s="692" t="s">
        <v>241</v>
      </c>
      <c r="D54" s="873" t="s">
        <v>242</v>
      </c>
      <c r="E54" s="692" t="s">
        <v>201</v>
      </c>
      <c r="F54" s="692">
        <v>305</v>
      </c>
      <c r="G54" s="872">
        <v>2178</v>
      </c>
      <c r="H54" s="948">
        <f t="shared" si="12"/>
        <v>664290</v>
      </c>
      <c r="I54" s="922">
        <f t="shared" si="13"/>
        <v>0.66429000000000005</v>
      </c>
      <c r="J54" s="932"/>
      <c r="K54" s="429">
        <f t="shared" si="14"/>
        <v>0.66429000000000005</v>
      </c>
      <c r="L54" s="933"/>
      <c r="M54" s="1517">
        <f t="shared" si="15"/>
        <v>0.66429000000000005</v>
      </c>
      <c r="N54" s="897"/>
    </row>
    <row r="55" spans="2:14" s="520" customFormat="1">
      <c r="B55" s="896" t="s">
        <v>15</v>
      </c>
      <c r="C55" s="896" t="s">
        <v>73</v>
      </c>
      <c r="D55" s="896">
        <v>50090076</v>
      </c>
      <c r="E55" s="1507" t="s">
        <v>201</v>
      </c>
      <c r="F55" s="896">
        <v>305</v>
      </c>
      <c r="G55" s="916">
        <v>2448</v>
      </c>
      <c r="H55" s="917">
        <f t="shared" si="12"/>
        <v>746640</v>
      </c>
      <c r="I55" s="922">
        <f t="shared" si="13"/>
        <v>0.74663999999999997</v>
      </c>
      <c r="J55" s="932">
        <f>I55</f>
        <v>0.74663999999999997</v>
      </c>
      <c r="K55" s="429"/>
      <c r="L55" s="933"/>
      <c r="M55" s="1517">
        <f t="shared" si="15"/>
        <v>0.74663999999999997</v>
      </c>
      <c r="N55" s="897" t="s">
        <v>243</v>
      </c>
    </row>
    <row r="56" spans="2:14">
      <c r="B56" s="957" t="s">
        <v>19</v>
      </c>
      <c r="C56" s="187" t="s">
        <v>87</v>
      </c>
      <c r="D56" s="187">
        <v>520</v>
      </c>
      <c r="E56" s="187" t="s">
        <v>212</v>
      </c>
      <c r="F56" s="187">
        <v>265</v>
      </c>
      <c r="G56" s="958">
        <v>5632</v>
      </c>
      <c r="H56" s="917">
        <f t="shared" si="12"/>
        <v>1492480</v>
      </c>
      <c r="I56" s="937">
        <f t="shared" si="13"/>
        <v>1.49248</v>
      </c>
      <c r="J56" s="341"/>
      <c r="K56" s="353"/>
      <c r="L56" s="462">
        <f>I56</f>
        <v>1.49248</v>
      </c>
      <c r="M56" s="1518">
        <f>SUM(J56:L56)</f>
        <v>1.49248</v>
      </c>
      <c r="N56" s="843"/>
    </row>
    <row r="57" spans="2:14">
      <c r="B57" s="957" t="s">
        <v>19</v>
      </c>
      <c r="C57" s="187" t="s">
        <v>87</v>
      </c>
      <c r="D57" s="187">
        <v>521</v>
      </c>
      <c r="E57" s="187" t="s">
        <v>212</v>
      </c>
      <c r="F57" s="187">
        <v>265</v>
      </c>
      <c r="G57" s="958">
        <v>12608</v>
      </c>
      <c r="H57" s="917">
        <f t="shared" si="12"/>
        <v>3341120</v>
      </c>
      <c r="I57" s="937">
        <f t="shared" si="13"/>
        <v>3.3411200000000001</v>
      </c>
      <c r="J57" s="341"/>
      <c r="K57" s="353"/>
      <c r="L57" s="462">
        <f>I57</f>
        <v>3.3411200000000001</v>
      </c>
      <c r="M57" s="1518">
        <f>SUM(J57:L57)</f>
        <v>3.3411200000000001</v>
      </c>
      <c r="N57" s="843"/>
    </row>
    <row r="58" spans="2:14">
      <c r="B58" s="957" t="s">
        <v>19</v>
      </c>
      <c r="C58" s="495" t="s">
        <v>244</v>
      </c>
      <c r="D58" s="187">
        <v>1429</v>
      </c>
      <c r="E58" s="495" t="s">
        <v>108</v>
      </c>
      <c r="F58" s="187">
        <v>265</v>
      </c>
      <c r="G58" s="958">
        <v>1024</v>
      </c>
      <c r="H58" s="917">
        <f t="shared" si="12"/>
        <v>271360</v>
      </c>
      <c r="I58" s="937">
        <f t="shared" si="13"/>
        <v>0.27135999999999999</v>
      </c>
      <c r="J58" s="341"/>
      <c r="K58" s="353">
        <f>I58</f>
        <v>0.27135999999999999</v>
      </c>
      <c r="L58" s="462"/>
      <c r="M58" s="1518">
        <f>SUM(J58:L58)</f>
        <v>0.27135999999999999</v>
      </c>
      <c r="N58" s="843"/>
    </row>
    <row r="59" spans="2:14">
      <c r="B59" s="338" t="s">
        <v>15</v>
      </c>
      <c r="C59" s="338" t="s">
        <v>245</v>
      </c>
      <c r="D59" s="1509">
        <v>1028</v>
      </c>
      <c r="E59" s="338" t="s">
        <v>217</v>
      </c>
      <c r="F59" s="1509">
        <v>305</v>
      </c>
      <c r="G59" s="872">
        <v>700</v>
      </c>
      <c r="H59" s="948">
        <f t="shared" si="12"/>
        <v>213500</v>
      </c>
      <c r="I59" s="922">
        <f t="shared" si="13"/>
        <v>0.2135</v>
      </c>
      <c r="J59" s="981"/>
      <c r="K59" s="982">
        <f>I59</f>
        <v>0.2135</v>
      </c>
      <c r="L59" s="983"/>
      <c r="M59" s="1518">
        <f>SUM(J59:L59)</f>
        <v>0.2135</v>
      </c>
      <c r="N59" s="760"/>
    </row>
    <row r="60" spans="2:14">
      <c r="B60" s="1294"/>
      <c r="C60" s="1296" t="s">
        <v>197</v>
      </c>
      <c r="D60" s="1294"/>
      <c r="E60" s="1294"/>
      <c r="F60" s="1294"/>
      <c r="G60" s="919">
        <f>SUM(G47:G59)</f>
        <v>81276</v>
      </c>
      <c r="H60" s="919">
        <f t="shared" ref="H60:M60" si="16">SUM(H47:H59)</f>
        <v>24255750</v>
      </c>
      <c r="I60" s="1308">
        <f t="shared" si="16"/>
        <v>24.255750000000006</v>
      </c>
      <c r="J60" s="936">
        <f t="shared" si="16"/>
        <v>0.74663999999999997</v>
      </c>
      <c r="K60" s="923">
        <f t="shared" si="16"/>
        <v>18.675510000000006</v>
      </c>
      <c r="L60" s="921">
        <f t="shared" si="16"/>
        <v>4.8336000000000006</v>
      </c>
      <c r="M60" s="1309">
        <f t="shared" si="16"/>
        <v>24.255750000000006</v>
      </c>
      <c r="N60" s="1303" t="s">
        <v>246</v>
      </c>
    </row>
    <row r="61" spans="2:14">
      <c r="B61" s="185" t="s">
        <v>19</v>
      </c>
      <c r="C61" s="185" t="s">
        <v>247</v>
      </c>
      <c r="D61" s="185">
        <v>62893</v>
      </c>
      <c r="E61" s="1509" t="s">
        <v>248</v>
      </c>
      <c r="F61" s="185">
        <v>260</v>
      </c>
      <c r="G61" s="913">
        <v>5096</v>
      </c>
      <c r="H61" s="918">
        <f t="shared" ref="H61:H76" si="17">F61*G61</f>
        <v>1324960</v>
      </c>
      <c r="I61" s="937">
        <f t="shared" ref="I61:I76" si="18">H61/1000000</f>
        <v>1.3249599999999999</v>
      </c>
      <c r="J61" s="937"/>
      <c r="K61" s="937">
        <f t="shared" ref="K61:K76" si="19">I61</f>
        <v>1.3249599999999999</v>
      </c>
      <c r="L61" s="938"/>
      <c r="M61" s="1518">
        <f t="shared" ref="M61:M76" si="20">SUM(J61:L61)</f>
        <v>1.3249599999999999</v>
      </c>
      <c r="N61" s="519"/>
    </row>
    <row r="62" spans="2:14">
      <c r="B62" s="1509" t="s">
        <v>19</v>
      </c>
      <c r="C62" s="1509" t="s">
        <v>247</v>
      </c>
      <c r="D62" s="1509">
        <v>62893</v>
      </c>
      <c r="E62" s="1509" t="s">
        <v>248</v>
      </c>
      <c r="F62" s="1509">
        <v>260</v>
      </c>
      <c r="G62" s="915">
        <v>4368</v>
      </c>
      <c r="H62" s="918">
        <f t="shared" si="17"/>
        <v>1135680</v>
      </c>
      <c r="I62" s="937">
        <f t="shared" si="18"/>
        <v>1.13568</v>
      </c>
      <c r="J62" s="937"/>
      <c r="K62" s="937">
        <f t="shared" si="19"/>
        <v>1.13568</v>
      </c>
      <c r="L62" s="938"/>
      <c r="M62" s="1518">
        <f t="shared" si="20"/>
        <v>1.13568</v>
      </c>
      <c r="N62" s="1289"/>
    </row>
    <row r="63" spans="2:14">
      <c r="B63" s="1509" t="s">
        <v>19</v>
      </c>
      <c r="C63" s="1509" t="s">
        <v>247</v>
      </c>
      <c r="D63" s="1509">
        <v>62893</v>
      </c>
      <c r="E63" s="1509" t="s">
        <v>248</v>
      </c>
      <c r="F63" s="1509">
        <v>260</v>
      </c>
      <c r="G63" s="915">
        <v>4368</v>
      </c>
      <c r="H63" s="918">
        <f t="shared" si="17"/>
        <v>1135680</v>
      </c>
      <c r="I63" s="937">
        <f t="shared" si="18"/>
        <v>1.13568</v>
      </c>
      <c r="J63" s="937"/>
      <c r="K63" s="937">
        <f t="shared" si="19"/>
        <v>1.13568</v>
      </c>
      <c r="L63" s="938"/>
      <c r="M63" s="1518">
        <f t="shared" si="20"/>
        <v>1.13568</v>
      </c>
      <c r="N63" s="1289"/>
    </row>
    <row r="64" spans="2:14">
      <c r="B64" s="1509" t="s">
        <v>19</v>
      </c>
      <c r="C64" s="338" t="s">
        <v>247</v>
      </c>
      <c r="D64" s="1509">
        <v>62893</v>
      </c>
      <c r="E64" s="1509" t="s">
        <v>248</v>
      </c>
      <c r="F64" s="1509">
        <v>260</v>
      </c>
      <c r="G64" s="915">
        <v>5096</v>
      </c>
      <c r="H64" s="918">
        <f t="shared" si="17"/>
        <v>1324960</v>
      </c>
      <c r="I64" s="937">
        <f t="shared" si="18"/>
        <v>1.3249599999999999</v>
      </c>
      <c r="J64" s="937"/>
      <c r="K64" s="937">
        <f t="shared" si="19"/>
        <v>1.3249599999999999</v>
      </c>
      <c r="L64" s="938"/>
      <c r="M64" s="1518">
        <f t="shared" si="20"/>
        <v>1.3249599999999999</v>
      </c>
      <c r="N64" s="1289"/>
    </row>
    <row r="65" spans="2:14">
      <c r="B65" s="1509" t="s">
        <v>19</v>
      </c>
      <c r="C65" s="338" t="s">
        <v>247</v>
      </c>
      <c r="D65" s="1509">
        <v>62895</v>
      </c>
      <c r="E65" s="1509" t="s">
        <v>248</v>
      </c>
      <c r="F65" s="1509">
        <v>265</v>
      </c>
      <c r="G65" s="915">
        <v>6552</v>
      </c>
      <c r="H65" s="918">
        <f t="shared" si="17"/>
        <v>1736280</v>
      </c>
      <c r="I65" s="937">
        <f t="shared" si="18"/>
        <v>1.73628</v>
      </c>
      <c r="J65" s="937"/>
      <c r="K65" s="937">
        <f t="shared" si="19"/>
        <v>1.73628</v>
      </c>
      <c r="L65" s="938"/>
      <c r="M65" s="1518">
        <f t="shared" si="20"/>
        <v>1.73628</v>
      </c>
      <c r="N65" s="1289"/>
    </row>
    <row r="66" spans="2:14">
      <c r="B66" s="1509" t="s">
        <v>19</v>
      </c>
      <c r="C66" s="338" t="s">
        <v>247</v>
      </c>
      <c r="D66" s="1509">
        <v>62895</v>
      </c>
      <c r="E66" s="1509" t="s">
        <v>248</v>
      </c>
      <c r="F66" s="1509">
        <v>265</v>
      </c>
      <c r="G66" s="915">
        <v>6552</v>
      </c>
      <c r="H66" s="918">
        <f t="shared" si="17"/>
        <v>1736280</v>
      </c>
      <c r="I66" s="937">
        <f t="shared" si="18"/>
        <v>1.73628</v>
      </c>
      <c r="J66" s="937"/>
      <c r="K66" s="937">
        <f t="shared" si="19"/>
        <v>1.73628</v>
      </c>
      <c r="L66" s="938"/>
      <c r="M66" s="1518">
        <f t="shared" si="20"/>
        <v>1.73628</v>
      </c>
      <c r="N66" s="843"/>
    </row>
    <row r="67" spans="2:14">
      <c r="B67" s="1509" t="s">
        <v>19</v>
      </c>
      <c r="C67" s="338" t="s">
        <v>247</v>
      </c>
      <c r="D67" s="338">
        <v>62895</v>
      </c>
      <c r="E67" s="1509" t="s">
        <v>248</v>
      </c>
      <c r="F67" s="1509">
        <v>265</v>
      </c>
      <c r="G67" s="915">
        <v>6552</v>
      </c>
      <c r="H67" s="918">
        <f t="shared" si="17"/>
        <v>1736280</v>
      </c>
      <c r="I67" s="937">
        <f t="shared" si="18"/>
        <v>1.73628</v>
      </c>
      <c r="J67" s="937"/>
      <c r="K67" s="937">
        <f t="shared" si="19"/>
        <v>1.73628</v>
      </c>
      <c r="L67" s="938"/>
      <c r="M67" s="1518">
        <f t="shared" si="20"/>
        <v>1.73628</v>
      </c>
      <c r="N67" s="843"/>
    </row>
    <row r="68" spans="2:14">
      <c r="B68" s="1509" t="s">
        <v>19</v>
      </c>
      <c r="C68" s="338" t="s">
        <v>247</v>
      </c>
      <c r="D68" s="338">
        <v>62895</v>
      </c>
      <c r="E68" s="1509" t="s">
        <v>248</v>
      </c>
      <c r="F68" s="1509">
        <v>265</v>
      </c>
      <c r="G68" s="915">
        <v>6552</v>
      </c>
      <c r="H68" s="918">
        <f t="shared" si="17"/>
        <v>1736280</v>
      </c>
      <c r="I68" s="937">
        <f t="shared" si="18"/>
        <v>1.73628</v>
      </c>
      <c r="J68" s="937"/>
      <c r="K68" s="937">
        <f t="shared" si="19"/>
        <v>1.73628</v>
      </c>
      <c r="L68" s="938"/>
      <c r="M68" s="1518">
        <f t="shared" si="20"/>
        <v>1.73628</v>
      </c>
      <c r="N68" s="843"/>
    </row>
    <row r="69" spans="2:14">
      <c r="B69" s="1509" t="s">
        <v>19</v>
      </c>
      <c r="C69" s="1509" t="s">
        <v>247</v>
      </c>
      <c r="D69" s="1509">
        <v>62849</v>
      </c>
      <c r="E69" s="1507" t="s">
        <v>201</v>
      </c>
      <c r="F69" s="1509">
        <v>310</v>
      </c>
      <c r="G69" s="915">
        <v>10032</v>
      </c>
      <c r="H69" s="918">
        <f t="shared" si="17"/>
        <v>3109920</v>
      </c>
      <c r="I69" s="937">
        <f t="shared" si="18"/>
        <v>3.1099199999999998</v>
      </c>
      <c r="J69" s="937"/>
      <c r="K69" s="937">
        <f t="shared" si="19"/>
        <v>3.1099199999999998</v>
      </c>
      <c r="L69" s="938"/>
      <c r="M69" s="1518">
        <f t="shared" si="20"/>
        <v>3.1099199999999998</v>
      </c>
      <c r="N69" s="843" t="s">
        <v>249</v>
      </c>
    </row>
    <row r="70" spans="2:14">
      <c r="B70" s="1509" t="s">
        <v>19</v>
      </c>
      <c r="C70" s="1509" t="s">
        <v>247</v>
      </c>
      <c r="D70" s="1509">
        <v>63245</v>
      </c>
      <c r="E70" s="1507" t="s">
        <v>201</v>
      </c>
      <c r="F70" s="1509">
        <v>310</v>
      </c>
      <c r="G70" s="915">
        <v>5808</v>
      </c>
      <c r="H70" s="918">
        <f t="shared" si="17"/>
        <v>1800480</v>
      </c>
      <c r="I70" s="937">
        <f t="shared" si="18"/>
        <v>1.8004800000000001</v>
      </c>
      <c r="J70" s="937"/>
      <c r="K70" s="937">
        <f t="shared" si="19"/>
        <v>1.8004800000000001</v>
      </c>
      <c r="L70" s="938"/>
      <c r="M70" s="1518">
        <f t="shared" si="20"/>
        <v>1.8004800000000001</v>
      </c>
      <c r="N70" s="843" t="s">
        <v>249</v>
      </c>
    </row>
    <row r="71" spans="2:14">
      <c r="B71" s="1509" t="s">
        <v>19</v>
      </c>
      <c r="C71" s="1509" t="s">
        <v>247</v>
      </c>
      <c r="D71" s="1509">
        <v>63252</v>
      </c>
      <c r="E71" s="1507" t="s">
        <v>201</v>
      </c>
      <c r="F71" s="1509">
        <v>310</v>
      </c>
      <c r="G71" s="915">
        <v>4752</v>
      </c>
      <c r="H71" s="918">
        <f t="shared" si="17"/>
        <v>1473120</v>
      </c>
      <c r="I71" s="937">
        <f t="shared" si="18"/>
        <v>1.47312</v>
      </c>
      <c r="J71" s="937"/>
      <c r="K71" s="937">
        <f t="shared" si="19"/>
        <v>1.47312</v>
      </c>
      <c r="L71" s="938"/>
      <c r="M71" s="1518">
        <f t="shared" si="20"/>
        <v>1.47312</v>
      </c>
      <c r="N71" s="843" t="s">
        <v>249</v>
      </c>
    </row>
    <row r="72" spans="2:14">
      <c r="B72" s="1509" t="s">
        <v>19</v>
      </c>
      <c r="C72" s="1509" t="s">
        <v>247</v>
      </c>
      <c r="D72" s="1509">
        <v>63891</v>
      </c>
      <c r="E72" s="1509" t="s">
        <v>248</v>
      </c>
      <c r="F72" s="1509">
        <v>265</v>
      </c>
      <c r="G72" s="915">
        <v>1425</v>
      </c>
      <c r="H72" s="918">
        <f t="shared" si="17"/>
        <v>377625</v>
      </c>
      <c r="I72" s="937">
        <f t="shared" si="18"/>
        <v>0.37762499999999999</v>
      </c>
      <c r="J72" s="937"/>
      <c r="K72" s="937">
        <f t="shared" si="19"/>
        <v>0.37762499999999999</v>
      </c>
      <c r="L72" s="938"/>
      <c r="M72" s="1518">
        <f t="shared" si="20"/>
        <v>0.37762499999999999</v>
      </c>
      <c r="N72" s="843"/>
    </row>
    <row r="73" spans="2:14">
      <c r="B73" s="1509" t="s">
        <v>19</v>
      </c>
      <c r="C73" s="187" t="s">
        <v>247</v>
      </c>
      <c r="D73" s="187">
        <v>66818</v>
      </c>
      <c r="E73" s="1509" t="s">
        <v>248</v>
      </c>
      <c r="F73" s="187">
        <v>260</v>
      </c>
      <c r="G73" s="914">
        <v>1025</v>
      </c>
      <c r="H73" s="918">
        <f t="shared" si="17"/>
        <v>266500</v>
      </c>
      <c r="I73" s="937">
        <f t="shared" si="18"/>
        <v>0.26650000000000001</v>
      </c>
      <c r="J73" s="937"/>
      <c r="K73" s="937">
        <f t="shared" si="19"/>
        <v>0.26650000000000001</v>
      </c>
      <c r="L73" s="938"/>
      <c r="M73" s="1518">
        <f t="shared" si="20"/>
        <v>0.26650000000000001</v>
      </c>
      <c r="N73" s="841" t="s">
        <v>250</v>
      </c>
    </row>
    <row r="74" spans="2:14">
      <c r="B74" s="1509" t="s">
        <v>19</v>
      </c>
      <c r="C74" s="187" t="s">
        <v>247</v>
      </c>
      <c r="D74" s="187">
        <v>66818</v>
      </c>
      <c r="E74" s="1509" t="s">
        <v>248</v>
      </c>
      <c r="F74" s="187">
        <v>265</v>
      </c>
      <c r="G74" s="914">
        <v>2575</v>
      </c>
      <c r="H74" s="918">
        <f t="shared" si="17"/>
        <v>682375</v>
      </c>
      <c r="I74" s="937">
        <f t="shared" si="18"/>
        <v>0.68237499999999995</v>
      </c>
      <c r="J74" s="937"/>
      <c r="K74" s="937">
        <f t="shared" si="19"/>
        <v>0.68237499999999995</v>
      </c>
      <c r="L74" s="938"/>
      <c r="M74" s="1518">
        <f t="shared" si="20"/>
        <v>0.68237499999999995</v>
      </c>
      <c r="N74" s="841" t="s">
        <v>250</v>
      </c>
    </row>
    <row r="75" spans="2:14">
      <c r="B75" s="187" t="s">
        <v>19</v>
      </c>
      <c r="C75" s="187" t="s">
        <v>247</v>
      </c>
      <c r="D75" s="187">
        <v>64412</v>
      </c>
      <c r="E75" s="1507" t="s">
        <v>201</v>
      </c>
      <c r="F75" s="187">
        <v>305</v>
      </c>
      <c r="G75" s="914">
        <v>3168</v>
      </c>
      <c r="H75" s="918">
        <f t="shared" si="17"/>
        <v>966240</v>
      </c>
      <c r="I75" s="937">
        <f t="shared" si="18"/>
        <v>0.96623999999999999</v>
      </c>
      <c r="J75" s="937"/>
      <c r="K75" s="937">
        <f t="shared" si="19"/>
        <v>0.96623999999999999</v>
      </c>
      <c r="L75" s="938"/>
      <c r="M75" s="1518">
        <f t="shared" si="20"/>
        <v>0.96623999999999999</v>
      </c>
      <c r="N75" s="843" t="s">
        <v>249</v>
      </c>
    </row>
    <row r="76" spans="2:14">
      <c r="B76" s="187" t="s">
        <v>19</v>
      </c>
      <c r="C76" s="187" t="s">
        <v>247</v>
      </c>
      <c r="D76" s="187">
        <v>64411</v>
      </c>
      <c r="E76" s="1507" t="s">
        <v>201</v>
      </c>
      <c r="F76" s="187">
        <v>305</v>
      </c>
      <c r="G76" s="914">
        <v>5808</v>
      </c>
      <c r="H76" s="918">
        <f t="shared" si="17"/>
        <v>1771440</v>
      </c>
      <c r="I76" s="937">
        <f t="shared" si="18"/>
        <v>1.7714399999999999</v>
      </c>
      <c r="J76" s="937"/>
      <c r="K76" s="937">
        <f t="shared" si="19"/>
        <v>1.7714399999999999</v>
      </c>
      <c r="L76" s="938"/>
      <c r="M76" s="1518">
        <f t="shared" si="20"/>
        <v>1.7714399999999999</v>
      </c>
      <c r="N76" s="843" t="s">
        <v>249</v>
      </c>
    </row>
    <row r="77" spans="2:14">
      <c r="B77" s="1294"/>
      <c r="C77" s="1294"/>
      <c r="D77" s="1294"/>
      <c r="E77" s="1294"/>
      <c r="F77" s="1294"/>
      <c r="G77" s="485">
        <f>SUM(G61:G76)</f>
        <v>79729</v>
      </c>
      <c r="H77" s="1514">
        <f t="shared" ref="H77:M77" si="21">SUM(H61:H76)</f>
        <v>22314100</v>
      </c>
      <c r="I77" s="1308">
        <f t="shared" si="21"/>
        <v>22.3141</v>
      </c>
      <c r="J77" s="345">
        <f t="shared" si="21"/>
        <v>0</v>
      </c>
      <c r="K77" s="345">
        <f t="shared" si="21"/>
        <v>22.3141</v>
      </c>
      <c r="L77" s="441">
        <f t="shared" si="21"/>
        <v>0</v>
      </c>
      <c r="M77" s="890">
        <f t="shared" si="21"/>
        <v>22.3141</v>
      </c>
      <c r="N77" s="1303" t="s">
        <v>251</v>
      </c>
    </row>
    <row r="78" spans="2:14">
      <c r="B78" s="446"/>
      <c r="C78" s="446" t="s">
        <v>252</v>
      </c>
      <c r="D78" s="446"/>
      <c r="E78" s="446"/>
      <c r="F78" s="446"/>
      <c r="G78" s="486">
        <f t="shared" ref="G78:L78" si="22">G18+G41+G60+G77</f>
        <v>219320</v>
      </c>
      <c r="H78" s="629">
        <f t="shared" si="22"/>
        <v>62230920</v>
      </c>
      <c r="I78" s="449">
        <f t="shared" si="22"/>
        <v>62.230920000000012</v>
      </c>
      <c r="J78" s="449">
        <f t="shared" si="22"/>
        <v>1.8000799999999999</v>
      </c>
      <c r="K78" s="449">
        <f t="shared" si="22"/>
        <v>55.032810000000012</v>
      </c>
      <c r="L78" s="464">
        <f t="shared" si="22"/>
        <v>5.3980300000000003</v>
      </c>
      <c r="M78" s="449">
        <f>M77+M60+M41+M18+M46</f>
        <v>63.303275000000006</v>
      </c>
      <c r="N78" s="448" t="s">
        <v>253</v>
      </c>
    </row>
    <row r="79" spans="2:14">
      <c r="B79" s="442"/>
      <c r="C79" s="442" t="s">
        <v>254</v>
      </c>
      <c r="D79" s="442"/>
      <c r="E79" s="442"/>
      <c r="F79" s="442"/>
      <c r="G79" s="487">
        <f t="shared" ref="G79:L79" si="23">G18+G41+G60+G77</f>
        <v>219320</v>
      </c>
      <c r="H79" s="491">
        <f t="shared" si="23"/>
        <v>62230920</v>
      </c>
      <c r="I79" s="444">
        <f t="shared" si="23"/>
        <v>62.230920000000012</v>
      </c>
      <c r="J79" s="444">
        <f t="shared" si="23"/>
        <v>1.8000799999999999</v>
      </c>
      <c r="K79" s="444">
        <f t="shared" si="23"/>
        <v>55.032810000000012</v>
      </c>
      <c r="L79" s="450">
        <f t="shared" si="23"/>
        <v>5.3980300000000003</v>
      </c>
      <c r="M79" s="444">
        <f>M78+M97</f>
        <v>88.183745000000002</v>
      </c>
      <c r="N79" s="445" t="s">
        <v>255</v>
      </c>
    </row>
    <row r="80" spans="2:14">
      <c r="B80" s="1871"/>
      <c r="C80" s="1871"/>
      <c r="D80" s="1871"/>
      <c r="E80" s="1871"/>
      <c r="F80" s="1871"/>
      <c r="G80" s="1295"/>
      <c r="H80" s="1295"/>
      <c r="I80" s="480"/>
      <c r="J80" s="1291"/>
      <c r="K80" s="1291"/>
      <c r="L80" s="1291"/>
      <c r="M80" s="969"/>
      <c r="N80" s="1871"/>
    </row>
    <row r="81" spans="2:14" ht="15.75">
      <c r="B81" s="1293" t="s">
        <v>256</v>
      </c>
      <c r="C81" s="1871"/>
      <c r="D81" s="1871"/>
      <c r="E81" s="1871"/>
      <c r="F81" s="1871"/>
      <c r="G81" s="1295"/>
      <c r="H81" s="1291"/>
      <c r="I81" s="1291"/>
      <c r="J81" s="1291"/>
      <c r="K81" s="1291"/>
      <c r="L81" s="1291"/>
      <c r="M81" s="1292"/>
      <c r="N81" s="1871"/>
    </row>
    <row r="82" spans="2:14">
      <c r="B82" s="905"/>
      <c r="C82" s="992" t="s">
        <v>257</v>
      </c>
      <c r="D82" s="992"/>
      <c r="E82" s="1888" t="s">
        <v>258</v>
      </c>
      <c r="F82" s="992" t="s">
        <v>259</v>
      </c>
      <c r="G82" s="993"/>
      <c r="H82" s="994">
        <v>7700000</v>
      </c>
      <c r="I82" s="1004">
        <f>H82/1000000</f>
        <v>7.7</v>
      </c>
      <c r="J82" s="995"/>
      <c r="K82" s="995"/>
      <c r="L82" s="996">
        <f>I82</f>
        <v>7.7</v>
      </c>
      <c r="M82" s="1005">
        <f>SUM(J82:L82)</f>
        <v>7.7</v>
      </c>
      <c r="N82" s="1889" t="s">
        <v>260</v>
      </c>
    </row>
    <row r="83" spans="2:14">
      <c r="B83" s="1509"/>
      <c r="C83" s="1006" t="s">
        <v>261</v>
      </c>
      <c r="D83" s="1006"/>
      <c r="E83" s="1007"/>
      <c r="F83" s="1006">
        <v>310</v>
      </c>
      <c r="G83" s="1008"/>
      <c r="H83" s="1009">
        <v>900000</v>
      </c>
      <c r="I83" s="937">
        <f>H83/1000000</f>
        <v>0.9</v>
      </c>
      <c r="J83" s="1010"/>
      <c r="K83" s="1010"/>
      <c r="L83" s="891">
        <f>I83</f>
        <v>0.9</v>
      </c>
      <c r="M83" s="1518">
        <f>SUM(J83:L83)</f>
        <v>0.9</v>
      </c>
      <c r="N83" s="892" t="s">
        <v>262</v>
      </c>
    </row>
    <row r="84" spans="2:14">
      <c r="B84" s="198"/>
      <c r="C84" s="997" t="s">
        <v>263</v>
      </c>
      <c r="D84" s="997"/>
      <c r="E84" s="998"/>
      <c r="F84" s="997">
        <v>305</v>
      </c>
      <c r="G84" s="999"/>
      <c r="H84" s="1000">
        <v>10000</v>
      </c>
      <c r="I84" s="934">
        <f>H84/1000000</f>
        <v>0.01</v>
      </c>
      <c r="J84" s="1001"/>
      <c r="K84" s="1001"/>
      <c r="L84" s="1002">
        <f>I84</f>
        <v>0.01</v>
      </c>
      <c r="M84" s="1517">
        <f>SUM(J84:L84)</f>
        <v>0.01</v>
      </c>
      <c r="N84" s="1003" t="s">
        <v>264</v>
      </c>
    </row>
    <row r="85" spans="2:14" ht="15" customHeight="1">
      <c r="B85" s="902"/>
      <c r="C85" s="1510" t="s">
        <v>265</v>
      </c>
      <c r="D85" s="187"/>
      <c r="E85" s="903"/>
      <c r="F85" s="1510">
        <v>310</v>
      </c>
      <c r="G85" s="901"/>
      <c r="H85" s="821">
        <v>2000000</v>
      </c>
      <c r="I85" s="937">
        <f t="shared" ref="I85:I96" si="24">H85/1000000</f>
        <v>2</v>
      </c>
      <c r="J85" s="937"/>
      <c r="K85" s="904"/>
      <c r="L85" s="966">
        <f t="shared" ref="L85:L96" si="25">I85</f>
        <v>2</v>
      </c>
      <c r="M85" s="1518">
        <f t="shared" ref="M85:M94" si="26">SUM(J85:L85)</f>
        <v>2</v>
      </c>
      <c r="N85" s="970" t="s">
        <v>266</v>
      </c>
    </row>
    <row r="86" spans="2:14">
      <c r="B86" s="187"/>
      <c r="C86" s="187" t="s">
        <v>119</v>
      </c>
      <c r="D86" s="187"/>
      <c r="E86" s="187" t="s">
        <v>201</v>
      </c>
      <c r="F86" s="957">
        <v>305</v>
      </c>
      <c r="G86" s="911"/>
      <c r="H86" s="912">
        <v>2000000</v>
      </c>
      <c r="I86" s="937">
        <f>H86/1000000</f>
        <v>2</v>
      </c>
      <c r="J86" s="937"/>
      <c r="K86" s="947"/>
      <c r="L86" s="967">
        <f>I86</f>
        <v>2</v>
      </c>
      <c r="M86" s="1518">
        <f>SUM(J86:L86)</f>
        <v>2</v>
      </c>
      <c r="N86" s="841" t="s">
        <v>267</v>
      </c>
    </row>
    <row r="87" spans="2:14">
      <c r="B87" s="187"/>
      <c r="C87" s="187" t="s">
        <v>268</v>
      </c>
      <c r="D87" s="187"/>
      <c r="E87" s="187"/>
      <c r="F87" s="957">
        <v>305</v>
      </c>
      <c r="G87" s="911"/>
      <c r="H87" s="912">
        <v>1500000</v>
      </c>
      <c r="I87" s="937">
        <f t="shared" si="24"/>
        <v>1.5</v>
      </c>
      <c r="J87" s="937"/>
      <c r="K87" s="947"/>
      <c r="L87" s="967">
        <f t="shared" si="25"/>
        <v>1.5</v>
      </c>
      <c r="M87" s="1518">
        <f t="shared" si="26"/>
        <v>1.5</v>
      </c>
      <c r="N87" s="841" t="s">
        <v>266</v>
      </c>
    </row>
    <row r="88" spans="2:14">
      <c r="B88" s="187"/>
      <c r="C88" s="1510" t="s">
        <v>237</v>
      </c>
      <c r="D88" s="187"/>
      <c r="E88" s="506" t="s">
        <v>269</v>
      </c>
      <c r="F88" s="1510">
        <v>260</v>
      </c>
      <c r="G88" s="945"/>
      <c r="H88" s="946">
        <v>1000000</v>
      </c>
      <c r="I88" s="937">
        <f t="shared" si="24"/>
        <v>1</v>
      </c>
      <c r="J88" s="937"/>
      <c r="K88" s="947"/>
      <c r="L88" s="938">
        <f t="shared" si="25"/>
        <v>1</v>
      </c>
      <c r="M88" s="1518">
        <f t="shared" si="26"/>
        <v>1</v>
      </c>
      <c r="N88" s="842"/>
    </row>
    <row r="89" spans="2:14">
      <c r="B89" s="187"/>
      <c r="C89" s="1510" t="s">
        <v>270</v>
      </c>
      <c r="D89" s="187"/>
      <c r="E89" s="506" t="s">
        <v>269</v>
      </c>
      <c r="F89" s="1510">
        <v>260</v>
      </c>
      <c r="G89" s="911"/>
      <c r="H89" s="946">
        <v>1500000</v>
      </c>
      <c r="I89" s="937">
        <f t="shared" si="24"/>
        <v>1.5</v>
      </c>
      <c r="J89" s="937"/>
      <c r="K89" s="947"/>
      <c r="L89" s="967">
        <f t="shared" si="25"/>
        <v>1.5</v>
      </c>
      <c r="M89" s="1518">
        <f t="shared" si="26"/>
        <v>1.5</v>
      </c>
      <c r="N89" s="962"/>
    </row>
    <row r="90" spans="2:14">
      <c r="B90" s="187"/>
      <c r="C90" s="984" t="s">
        <v>271</v>
      </c>
      <c r="D90" s="985"/>
      <c r="E90" s="985" t="s">
        <v>258</v>
      </c>
      <c r="F90" s="984">
        <v>310</v>
      </c>
      <c r="G90" s="986"/>
      <c r="H90" s="987">
        <v>3000000</v>
      </c>
      <c r="I90" s="988">
        <f t="shared" si="24"/>
        <v>3</v>
      </c>
      <c r="J90" s="988"/>
      <c r="K90" s="989"/>
      <c r="L90" s="990">
        <f t="shared" si="25"/>
        <v>3</v>
      </c>
      <c r="M90" s="1518">
        <f t="shared" si="26"/>
        <v>3</v>
      </c>
      <c r="N90" s="991" t="s">
        <v>264</v>
      </c>
    </row>
    <row r="91" spans="2:14">
      <c r="B91" s="187"/>
      <c r="C91" s="1510" t="s">
        <v>272</v>
      </c>
      <c r="D91" s="187"/>
      <c r="E91" s="187"/>
      <c r="F91" s="1510"/>
      <c r="G91" s="911"/>
      <c r="H91" s="946">
        <v>1000000</v>
      </c>
      <c r="I91" s="937">
        <f t="shared" si="24"/>
        <v>1</v>
      </c>
      <c r="J91" s="937"/>
      <c r="K91" s="947"/>
      <c r="L91" s="967">
        <f t="shared" si="25"/>
        <v>1</v>
      </c>
      <c r="M91" s="1518">
        <f t="shared" si="26"/>
        <v>1</v>
      </c>
      <c r="N91" s="963"/>
    </row>
    <row r="92" spans="2:14">
      <c r="B92" s="187"/>
      <c r="C92" s="1510" t="s">
        <v>60</v>
      </c>
      <c r="D92" s="187"/>
      <c r="E92" s="187"/>
      <c r="F92" s="1510"/>
      <c r="G92" s="911"/>
      <c r="H92" s="946">
        <v>2000000</v>
      </c>
      <c r="I92" s="937">
        <f t="shared" si="24"/>
        <v>2</v>
      </c>
      <c r="J92" s="937"/>
      <c r="K92" s="947"/>
      <c r="L92" s="967">
        <f t="shared" si="25"/>
        <v>2</v>
      </c>
      <c r="M92" s="1518">
        <f t="shared" si="26"/>
        <v>2</v>
      </c>
      <c r="N92" s="963"/>
    </row>
    <row r="93" spans="2:14">
      <c r="B93" s="187"/>
      <c r="C93" s="1510" t="s">
        <v>273</v>
      </c>
      <c r="D93" s="187"/>
      <c r="E93" s="187" t="s">
        <v>212</v>
      </c>
      <c r="F93" s="1510">
        <v>260</v>
      </c>
      <c r="G93" s="911"/>
      <c r="H93" s="946">
        <v>700000</v>
      </c>
      <c r="I93" s="937">
        <f t="shared" si="24"/>
        <v>0.7</v>
      </c>
      <c r="J93" s="937"/>
      <c r="K93" s="947"/>
      <c r="L93" s="967">
        <f t="shared" si="25"/>
        <v>0.7</v>
      </c>
      <c r="M93" s="1518">
        <f t="shared" si="26"/>
        <v>0.7</v>
      </c>
      <c r="N93" s="963"/>
    </row>
    <row r="94" spans="2:14">
      <c r="B94" s="187"/>
      <c r="C94" s="984" t="s">
        <v>73</v>
      </c>
      <c r="D94" s="985"/>
      <c r="E94" s="985" t="s">
        <v>258</v>
      </c>
      <c r="F94" s="984">
        <v>305</v>
      </c>
      <c r="G94" s="986">
        <v>100</v>
      </c>
      <c r="H94" s="987">
        <f>F94*G94</f>
        <v>30500</v>
      </c>
      <c r="I94" s="988">
        <f t="shared" si="24"/>
        <v>3.0499999999999999E-2</v>
      </c>
      <c r="J94" s="988"/>
      <c r="K94" s="989"/>
      <c r="L94" s="990">
        <f t="shared" si="25"/>
        <v>3.0499999999999999E-2</v>
      </c>
      <c r="M94" s="1518">
        <f t="shared" si="26"/>
        <v>3.0499999999999999E-2</v>
      </c>
      <c r="N94" s="991" t="s">
        <v>264</v>
      </c>
    </row>
    <row r="95" spans="2:14">
      <c r="B95" s="187"/>
      <c r="C95" s="984" t="s">
        <v>274</v>
      </c>
      <c r="D95" s="985"/>
      <c r="E95" s="985"/>
      <c r="F95" s="984"/>
      <c r="G95" s="986"/>
      <c r="H95" s="987">
        <v>800000</v>
      </c>
      <c r="I95" s="988">
        <f>H95/1000000</f>
        <v>0.8</v>
      </c>
      <c r="J95" s="988"/>
      <c r="K95" s="989"/>
      <c r="L95" s="990">
        <f>I95</f>
        <v>0.8</v>
      </c>
      <c r="M95" s="1518">
        <f>SUM(J95:L95)</f>
        <v>0.8</v>
      </c>
      <c r="N95" s="991" t="s">
        <v>260</v>
      </c>
    </row>
    <row r="96" spans="2:14">
      <c r="B96" s="187"/>
      <c r="C96" s="984" t="s">
        <v>275</v>
      </c>
      <c r="D96" s="985"/>
      <c r="E96" s="985" t="s">
        <v>258</v>
      </c>
      <c r="F96" s="984">
        <v>310</v>
      </c>
      <c r="G96" s="986">
        <v>2387</v>
      </c>
      <c r="H96" s="987">
        <f>F96*G96</f>
        <v>739970</v>
      </c>
      <c r="I96" s="988">
        <f t="shared" si="24"/>
        <v>0.73997000000000002</v>
      </c>
      <c r="J96" s="988"/>
      <c r="K96" s="989"/>
      <c r="L96" s="990">
        <f t="shared" si="25"/>
        <v>0.73997000000000002</v>
      </c>
      <c r="M96" s="1518">
        <f>SUM(J96:L96)</f>
        <v>0.73997000000000002</v>
      </c>
      <c r="N96" s="991" t="s">
        <v>276</v>
      </c>
    </row>
    <row r="97" spans="2:14">
      <c r="B97" s="442"/>
      <c r="C97" s="442"/>
      <c r="D97" s="442"/>
      <c r="E97" s="884"/>
      <c r="F97" s="442"/>
      <c r="G97" s="487"/>
      <c r="H97" s="491">
        <f>SUM(H82:H96)</f>
        <v>24880470</v>
      </c>
      <c r="I97" s="444">
        <f>SUM(I82:I96)</f>
        <v>24.880469999999999</v>
      </c>
      <c r="J97" s="443"/>
      <c r="K97" s="479"/>
      <c r="L97" s="450">
        <f>SUM(L82:L96)</f>
        <v>24.880469999999999</v>
      </c>
      <c r="M97" s="444">
        <f>SUM(M82:M96)</f>
        <v>24.880469999999999</v>
      </c>
      <c r="N97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2060"/>
  </sheetPr>
  <dimension ref="B1:N8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bestFit="1" customWidth="1" outlineLevel="1"/>
    <col min="8" max="8" width="12.28515625" style="335" customWidth="1" outlineLevel="1"/>
    <col min="9" max="9" width="9.7109375" style="335" customWidth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4.5703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277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07" t="s">
        <v>189</v>
      </c>
      <c r="D3" s="1510">
        <v>83256</v>
      </c>
      <c r="E3" s="1507" t="s">
        <v>109</v>
      </c>
      <c r="F3" s="1507">
        <v>265</v>
      </c>
      <c r="G3" s="1307">
        <v>20800</v>
      </c>
      <c r="H3" s="910">
        <f t="shared" ref="H3:H19" si="0">F3*G3</f>
        <v>5512000</v>
      </c>
      <c r="I3" s="922">
        <f t="shared" ref="I3:I19" si="1">H3/1000000</f>
        <v>5.5119999999999996</v>
      </c>
      <c r="J3" s="920"/>
      <c r="K3" s="920">
        <f>I3</f>
        <v>5.5119999999999996</v>
      </c>
      <c r="L3" s="1310"/>
      <c r="M3" s="1517">
        <f t="shared" ref="M3:M19" si="2">SUM(J3:L3)</f>
        <v>5.5119999999999996</v>
      </c>
      <c r="N3" s="1515"/>
    </row>
    <row r="4" spans="2:14" s="123" customFormat="1" ht="14.25" customHeight="1">
      <c r="B4" s="1506" t="s">
        <v>15</v>
      </c>
      <c r="C4" s="1507" t="s">
        <v>189</v>
      </c>
      <c r="D4" s="1510">
        <v>83257</v>
      </c>
      <c r="E4" s="1507" t="s">
        <v>109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ref="K4:K14" si="3">I4</f>
        <v>0.22048000000000001</v>
      </c>
      <c r="L4" s="1310"/>
      <c r="M4" s="1517">
        <f t="shared" si="2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07" t="s">
        <v>189</v>
      </c>
      <c r="D5" s="1510">
        <v>83395</v>
      </c>
      <c r="E5" s="1507" t="s">
        <v>109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3"/>
        <v>1.1024</v>
      </c>
      <c r="L5" s="1310"/>
      <c r="M5" s="1517">
        <f t="shared" si="2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07" t="s">
        <v>26</v>
      </c>
      <c r="D6" s="1510">
        <v>10594</v>
      </c>
      <c r="E6" s="1507" t="s">
        <v>112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3"/>
        <v>0.19980999999999999</v>
      </c>
      <c r="L6" s="1310"/>
      <c r="M6" s="1517">
        <f t="shared" si="2"/>
        <v>0.19980999999999999</v>
      </c>
      <c r="N6" s="1515"/>
    </row>
    <row r="7" spans="2:14" s="123" customFormat="1" ht="14.25" customHeight="1">
      <c r="B7" s="1506" t="s">
        <v>19</v>
      </c>
      <c r="C7" s="1507" t="s">
        <v>30</v>
      </c>
      <c r="D7" s="1510">
        <v>619215</v>
      </c>
      <c r="E7" s="1507" t="s">
        <v>112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3"/>
        <v>0.19603999999999999</v>
      </c>
      <c r="L7" s="1310"/>
      <c r="M7" s="1517">
        <f t="shared" si="2"/>
        <v>0.19603999999999999</v>
      </c>
      <c r="N7" s="1515"/>
    </row>
    <row r="8" spans="2:14" s="123" customFormat="1" ht="14.25" customHeight="1">
      <c r="B8" s="1506" t="s">
        <v>19</v>
      </c>
      <c r="C8" s="1507" t="s">
        <v>30</v>
      </c>
      <c r="D8" s="1510">
        <v>619216</v>
      </c>
      <c r="E8" s="1507" t="s">
        <v>112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3"/>
        <v>0.19603999999999999</v>
      </c>
      <c r="L8" s="1310"/>
      <c r="M8" s="1517">
        <f t="shared" si="2"/>
        <v>0.19603999999999999</v>
      </c>
      <c r="N8" s="1515"/>
    </row>
    <row r="9" spans="2:14" s="123" customFormat="1" ht="14.25" customHeight="1">
      <c r="B9" s="1506" t="s">
        <v>19</v>
      </c>
      <c r="C9" s="1507" t="s">
        <v>30</v>
      </c>
      <c r="D9" s="1510">
        <v>619217</v>
      </c>
      <c r="E9" s="1507" t="s">
        <v>112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3"/>
        <v>0.19603999999999999</v>
      </c>
      <c r="L9" s="1310"/>
      <c r="M9" s="1517">
        <f t="shared" si="2"/>
        <v>0.19603999999999999</v>
      </c>
      <c r="N9" s="1515"/>
    </row>
    <row r="10" spans="2:14" s="123" customFormat="1" ht="14.25" customHeight="1">
      <c r="B10" s="1506" t="s">
        <v>19</v>
      </c>
      <c r="C10" s="1507" t="s">
        <v>278</v>
      </c>
      <c r="D10" s="1510" t="s">
        <v>279</v>
      </c>
      <c r="E10" s="1507" t="s">
        <v>109</v>
      </c>
      <c r="F10" s="1507">
        <v>260</v>
      </c>
      <c r="G10" s="1307">
        <v>928</v>
      </c>
      <c r="H10" s="910">
        <f t="shared" si="0"/>
        <v>241280</v>
      </c>
      <c r="I10" s="922">
        <f t="shared" si="1"/>
        <v>0.24127999999999999</v>
      </c>
      <c r="J10" s="920"/>
      <c r="K10" s="920">
        <f t="shared" si="3"/>
        <v>0.24127999999999999</v>
      </c>
      <c r="L10" s="1310"/>
      <c r="M10" s="1517">
        <f t="shared" si="2"/>
        <v>0.24127999999999999</v>
      </c>
      <c r="N10" s="1515"/>
    </row>
    <row r="11" spans="2:14" s="123" customFormat="1" ht="14.25" customHeight="1">
      <c r="B11" s="1506" t="s">
        <v>19</v>
      </c>
      <c r="C11" s="1507" t="s">
        <v>280</v>
      </c>
      <c r="D11" s="1510" t="s">
        <v>281</v>
      </c>
      <c r="E11" s="1507" t="s">
        <v>282</v>
      </c>
      <c r="F11" s="1507">
        <v>260</v>
      </c>
      <c r="G11" s="1307">
        <v>224</v>
      </c>
      <c r="H11" s="910">
        <f t="shared" si="0"/>
        <v>58240</v>
      </c>
      <c r="I11" s="922">
        <f t="shared" si="1"/>
        <v>5.824E-2</v>
      </c>
      <c r="J11" s="920"/>
      <c r="K11" s="920">
        <f t="shared" si="3"/>
        <v>5.824E-2</v>
      </c>
      <c r="L11" s="1310"/>
      <c r="M11" s="1517">
        <f t="shared" si="2"/>
        <v>5.824E-2</v>
      </c>
      <c r="N11" s="1515"/>
    </row>
    <row r="12" spans="2:14" s="123" customFormat="1" ht="14.25" customHeight="1">
      <c r="B12" s="1506" t="s">
        <v>19</v>
      </c>
      <c r="C12" s="1507" t="s">
        <v>30</v>
      </c>
      <c r="D12" s="1510">
        <v>620386</v>
      </c>
      <c r="E12" s="1507" t="s">
        <v>109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3"/>
        <v>0.19603999999999999</v>
      </c>
      <c r="L12" s="1310"/>
      <c r="M12" s="1517">
        <f t="shared" si="2"/>
        <v>0.19603999999999999</v>
      </c>
      <c r="N12" s="1515"/>
    </row>
    <row r="13" spans="2:14" s="123" customFormat="1" ht="14.25" customHeight="1">
      <c r="B13" s="1506" t="s">
        <v>19</v>
      </c>
      <c r="C13" s="1507" t="s">
        <v>30</v>
      </c>
      <c r="D13" s="1510">
        <v>620387</v>
      </c>
      <c r="E13" s="1507" t="s">
        <v>109</v>
      </c>
      <c r="F13" s="1507">
        <v>260</v>
      </c>
      <c r="G13" s="1307">
        <v>754</v>
      </c>
      <c r="H13" s="910">
        <f t="shared" si="0"/>
        <v>196040</v>
      </c>
      <c r="I13" s="922">
        <f t="shared" si="1"/>
        <v>0.19603999999999999</v>
      </c>
      <c r="J13" s="920"/>
      <c r="K13" s="920">
        <f t="shared" si="3"/>
        <v>0.19603999999999999</v>
      </c>
      <c r="L13" s="1310"/>
      <c r="M13" s="1517">
        <f t="shared" si="2"/>
        <v>0.19603999999999999</v>
      </c>
      <c r="N13" s="1515"/>
    </row>
    <row r="14" spans="2:14" s="123" customFormat="1" ht="14.25" customHeight="1">
      <c r="B14" s="1506" t="s">
        <v>19</v>
      </c>
      <c r="C14" s="1507" t="s">
        <v>30</v>
      </c>
      <c r="D14" s="1510">
        <v>620388</v>
      </c>
      <c r="E14" s="1507" t="s">
        <v>109</v>
      </c>
      <c r="F14" s="1507">
        <v>260</v>
      </c>
      <c r="G14" s="1307">
        <v>754</v>
      </c>
      <c r="H14" s="910">
        <f t="shared" si="0"/>
        <v>196040</v>
      </c>
      <c r="I14" s="922">
        <f t="shared" si="1"/>
        <v>0.19603999999999999</v>
      </c>
      <c r="J14" s="920"/>
      <c r="K14" s="920">
        <f t="shared" si="3"/>
        <v>0.19603999999999999</v>
      </c>
      <c r="L14" s="1310"/>
      <c r="M14" s="1517">
        <f t="shared" si="2"/>
        <v>0.19603999999999999</v>
      </c>
      <c r="N14" s="1515"/>
    </row>
    <row r="15" spans="2:14" s="123" customFormat="1" ht="14.25" customHeight="1">
      <c r="B15" s="1506" t="s">
        <v>19</v>
      </c>
      <c r="C15" s="1507" t="s">
        <v>191</v>
      </c>
      <c r="D15" s="1510">
        <v>1923</v>
      </c>
      <c r="E15" s="1507" t="s">
        <v>283</v>
      </c>
      <c r="F15" s="1507">
        <v>255</v>
      </c>
      <c r="G15" s="1307">
        <v>640</v>
      </c>
      <c r="H15" s="910">
        <f t="shared" si="0"/>
        <v>163200</v>
      </c>
      <c r="I15" s="922">
        <f t="shared" si="1"/>
        <v>0.16320000000000001</v>
      </c>
      <c r="J15" s="920">
        <f>I15</f>
        <v>0.16320000000000001</v>
      </c>
      <c r="K15" s="920"/>
      <c r="L15" s="1310"/>
      <c r="M15" s="1517">
        <f t="shared" si="2"/>
        <v>0.16320000000000001</v>
      </c>
      <c r="N15" s="1515"/>
    </row>
    <row r="16" spans="2:14" s="123" customFormat="1" ht="14.25" customHeight="1">
      <c r="B16" s="1506" t="s">
        <v>19</v>
      </c>
      <c r="C16" s="1507" t="s">
        <v>23</v>
      </c>
      <c r="D16" s="1510" t="s">
        <v>192</v>
      </c>
      <c r="E16" s="1507" t="s">
        <v>109</v>
      </c>
      <c r="F16" s="1507">
        <v>260</v>
      </c>
      <c r="G16" s="1307">
        <v>928</v>
      </c>
      <c r="H16" s="910">
        <f t="shared" si="0"/>
        <v>241280</v>
      </c>
      <c r="I16" s="922">
        <f t="shared" si="1"/>
        <v>0.24127999999999999</v>
      </c>
      <c r="J16" s="920">
        <f>I16</f>
        <v>0.24127999999999999</v>
      </c>
      <c r="K16" s="920"/>
      <c r="L16" s="1310"/>
      <c r="M16" s="1517">
        <f t="shared" si="2"/>
        <v>0.24127999999999999</v>
      </c>
      <c r="N16" s="1515"/>
    </row>
    <row r="17" spans="2:14" s="123" customFormat="1" ht="14.25" customHeight="1">
      <c r="B17" s="1506" t="s">
        <v>19</v>
      </c>
      <c r="C17" s="1507" t="s">
        <v>23</v>
      </c>
      <c r="D17" s="1510" t="s">
        <v>193</v>
      </c>
      <c r="E17" s="1507" t="s">
        <v>109</v>
      </c>
      <c r="F17" s="1507">
        <v>260</v>
      </c>
      <c r="G17" s="1307">
        <v>480</v>
      </c>
      <c r="H17" s="910">
        <f t="shared" si="0"/>
        <v>124800</v>
      </c>
      <c r="I17" s="922">
        <f t="shared" si="1"/>
        <v>0.12479999999999999</v>
      </c>
      <c r="J17" s="920"/>
      <c r="K17" s="920">
        <f>I17</f>
        <v>0.12479999999999999</v>
      </c>
      <c r="L17" s="1310"/>
      <c r="M17" s="1517">
        <f t="shared" si="2"/>
        <v>0.12479999999999999</v>
      </c>
      <c r="N17" s="1515"/>
    </row>
    <row r="18" spans="2:14" s="123" customFormat="1" ht="14.25" customHeight="1">
      <c r="B18" s="1506" t="s">
        <v>19</v>
      </c>
      <c r="C18" s="1507" t="s">
        <v>194</v>
      </c>
      <c r="D18" s="1510" t="s">
        <v>195</v>
      </c>
      <c r="E18" s="1507" t="s">
        <v>109</v>
      </c>
      <c r="F18" s="1507">
        <v>255</v>
      </c>
      <c r="G18" s="1307">
        <v>832</v>
      </c>
      <c r="H18" s="910">
        <f t="shared" si="0"/>
        <v>212160</v>
      </c>
      <c r="I18" s="922">
        <f t="shared" si="1"/>
        <v>0.21215999999999999</v>
      </c>
      <c r="J18" s="920"/>
      <c r="K18" s="920">
        <f>I18</f>
        <v>0.21215999999999999</v>
      </c>
      <c r="L18" s="1310"/>
      <c r="M18" s="1517">
        <f t="shared" si="2"/>
        <v>0.21215999999999999</v>
      </c>
      <c r="N18" s="1515"/>
    </row>
    <row r="19" spans="2:14" s="123" customFormat="1" ht="14.25" customHeight="1">
      <c r="B19" s="1506" t="s">
        <v>19</v>
      </c>
      <c r="C19" s="1507" t="s">
        <v>119</v>
      </c>
      <c r="D19" s="1510" t="s">
        <v>196</v>
      </c>
      <c r="E19" s="1507" t="s">
        <v>109</v>
      </c>
      <c r="F19" s="1507">
        <v>260</v>
      </c>
      <c r="G19" s="1307">
        <v>2496</v>
      </c>
      <c r="H19" s="910">
        <f t="shared" si="0"/>
        <v>648960</v>
      </c>
      <c r="I19" s="922">
        <f t="shared" si="1"/>
        <v>0.64895999999999998</v>
      </c>
      <c r="J19" s="920"/>
      <c r="K19" s="920">
        <f>I19</f>
        <v>0.64895999999999998</v>
      </c>
      <c r="L19" s="1310"/>
      <c r="M19" s="1517">
        <f t="shared" si="2"/>
        <v>0.64895999999999998</v>
      </c>
      <c r="N19" s="1515"/>
    </row>
    <row r="20" spans="2:14">
      <c r="B20" s="1294"/>
      <c r="C20" s="1296" t="s">
        <v>197</v>
      </c>
      <c r="D20" s="1296"/>
      <c r="E20" s="1296"/>
      <c r="F20" s="1296"/>
      <c r="G20" s="909">
        <f>SUM(G3:G19)</f>
        <v>37598</v>
      </c>
      <c r="H20" s="909">
        <f t="shared" ref="H20:M20" si="4">SUM(H3:H19)</f>
        <v>9900850</v>
      </c>
      <c r="I20" s="1308">
        <f t="shared" si="4"/>
        <v>9.9008500000000002</v>
      </c>
      <c r="J20" s="1308">
        <f t="shared" si="4"/>
        <v>0.40448000000000001</v>
      </c>
      <c r="K20" s="1308">
        <f t="shared" si="4"/>
        <v>9.4963700000000006</v>
      </c>
      <c r="L20" s="921">
        <f t="shared" si="4"/>
        <v>0</v>
      </c>
      <c r="M20" s="1309">
        <f t="shared" si="4"/>
        <v>9.9008500000000002</v>
      </c>
      <c r="N20" s="1303" t="s">
        <v>198</v>
      </c>
    </row>
    <row r="21" spans="2:14">
      <c r="B21" s="135" t="s">
        <v>15</v>
      </c>
      <c r="C21" s="456" t="s">
        <v>199</v>
      </c>
      <c r="D21" s="456" t="s">
        <v>284</v>
      </c>
      <c r="E21" s="456" t="s">
        <v>285</v>
      </c>
      <c r="F21" s="456">
        <v>305</v>
      </c>
      <c r="G21" s="1307">
        <v>696</v>
      </c>
      <c r="H21" s="910">
        <f t="shared" ref="H21:H37" si="5">F21*G21</f>
        <v>212280</v>
      </c>
      <c r="I21" s="922">
        <f t="shared" ref="I21:I37" si="6">H21/1000000</f>
        <v>0.21228</v>
      </c>
      <c r="J21" s="920"/>
      <c r="K21" s="920">
        <f>I21</f>
        <v>0.21228</v>
      </c>
      <c r="L21" s="1310"/>
      <c r="M21" s="1517">
        <f t="shared" ref="M21:M37" si="7">SUM(J21:L21)</f>
        <v>0.21228</v>
      </c>
      <c r="N21" s="1515"/>
    </row>
    <row r="22" spans="2:14">
      <c r="B22" s="256" t="s">
        <v>19</v>
      </c>
      <c r="C22" s="1510" t="s">
        <v>35</v>
      </c>
      <c r="D22" s="1510">
        <v>1211</v>
      </c>
      <c r="E22" s="1510" t="s">
        <v>133</v>
      </c>
      <c r="F22" s="1507">
        <v>265</v>
      </c>
      <c r="G22" s="1307">
        <v>754</v>
      </c>
      <c r="H22" s="910">
        <f t="shared" si="5"/>
        <v>199810</v>
      </c>
      <c r="I22" s="922">
        <f t="shared" si="6"/>
        <v>0.19980999999999999</v>
      </c>
      <c r="J22" s="920"/>
      <c r="K22" s="920">
        <f>I22</f>
        <v>0.19980999999999999</v>
      </c>
      <c r="L22" s="1310"/>
      <c r="M22" s="1517">
        <f t="shared" si="7"/>
        <v>0.19980999999999999</v>
      </c>
      <c r="N22" s="1515"/>
    </row>
    <row r="23" spans="2:14">
      <c r="B23" s="256" t="s">
        <v>19</v>
      </c>
      <c r="C23" s="1510" t="s">
        <v>35</v>
      </c>
      <c r="D23" s="1510">
        <v>1212</v>
      </c>
      <c r="E23" s="1510" t="s">
        <v>133</v>
      </c>
      <c r="F23" s="1507">
        <v>265</v>
      </c>
      <c r="G23" s="1307">
        <v>754</v>
      </c>
      <c r="H23" s="910">
        <f t="shared" si="5"/>
        <v>199810</v>
      </c>
      <c r="I23" s="922">
        <f t="shared" si="6"/>
        <v>0.19980999999999999</v>
      </c>
      <c r="J23" s="920"/>
      <c r="K23" s="920"/>
      <c r="L23" s="1310">
        <f>I23</f>
        <v>0.19980999999999999</v>
      </c>
      <c r="M23" s="1517">
        <f t="shared" si="7"/>
        <v>0.19980999999999999</v>
      </c>
      <c r="N23" s="1515" t="s">
        <v>286</v>
      </c>
    </row>
    <row r="24" spans="2:14" ht="15" customHeight="1">
      <c r="B24" s="1506" t="s">
        <v>19</v>
      </c>
      <c r="C24" s="1507" t="s">
        <v>49</v>
      </c>
      <c r="D24" s="1507" t="s">
        <v>203</v>
      </c>
      <c r="E24" s="1507" t="s">
        <v>133</v>
      </c>
      <c r="F24" s="1507">
        <v>265</v>
      </c>
      <c r="G24" s="1307">
        <v>928</v>
      </c>
      <c r="H24" s="910">
        <f t="shared" si="5"/>
        <v>245920</v>
      </c>
      <c r="I24" s="922">
        <f t="shared" si="6"/>
        <v>0.24592</v>
      </c>
      <c r="J24" s="920"/>
      <c r="K24" s="920">
        <f t="shared" ref="K24:K30" si="8">I24</f>
        <v>0.24592</v>
      </c>
      <c r="L24" s="1310"/>
      <c r="M24" s="1517">
        <f t="shared" si="7"/>
        <v>0.24592</v>
      </c>
      <c r="N24" s="1515"/>
    </row>
    <row r="25" spans="2:14" ht="15" customHeight="1">
      <c r="B25" s="1506" t="s">
        <v>15</v>
      </c>
      <c r="C25" s="1507" t="s">
        <v>204</v>
      </c>
      <c r="D25" s="1507">
        <v>798</v>
      </c>
      <c r="E25" s="1507" t="s">
        <v>287</v>
      </c>
      <c r="F25" s="1507">
        <v>260</v>
      </c>
      <c r="G25" s="1307">
        <v>832</v>
      </c>
      <c r="H25" s="910">
        <f t="shared" si="5"/>
        <v>216320</v>
      </c>
      <c r="I25" s="922">
        <f t="shared" si="6"/>
        <v>0.21632000000000001</v>
      </c>
      <c r="J25" s="920"/>
      <c r="K25" s="920">
        <f t="shared" si="8"/>
        <v>0.21632000000000001</v>
      </c>
      <c r="L25" s="1310"/>
      <c r="M25" s="1517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799</v>
      </c>
      <c r="E26" s="1507" t="s">
        <v>287</v>
      </c>
      <c r="F26" s="1507">
        <v>260</v>
      </c>
      <c r="G26" s="1307">
        <v>832</v>
      </c>
      <c r="H26" s="910">
        <f t="shared" si="5"/>
        <v>216320</v>
      </c>
      <c r="I26" s="922">
        <f t="shared" si="6"/>
        <v>0.21632000000000001</v>
      </c>
      <c r="J26" s="920"/>
      <c r="K26" s="920">
        <f t="shared" si="8"/>
        <v>0.21632000000000001</v>
      </c>
      <c r="L26" s="1310"/>
      <c r="M26" s="1517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204</v>
      </c>
      <c r="D27" s="1507">
        <v>844</v>
      </c>
      <c r="E27" s="1507" t="s">
        <v>287</v>
      </c>
      <c r="F27" s="1507">
        <v>260</v>
      </c>
      <c r="G27" s="1307">
        <v>832</v>
      </c>
      <c r="H27" s="910">
        <f t="shared" si="5"/>
        <v>216320</v>
      </c>
      <c r="I27" s="922">
        <f t="shared" si="6"/>
        <v>0.21632000000000001</v>
      </c>
      <c r="J27" s="920"/>
      <c r="K27" s="920">
        <f t="shared" si="8"/>
        <v>0.21632000000000001</v>
      </c>
      <c r="L27" s="1310"/>
      <c r="M27" s="1517">
        <f t="shared" si="7"/>
        <v>0.21632000000000001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206</v>
      </c>
      <c r="E28" s="1507" t="s">
        <v>288</v>
      </c>
      <c r="F28" s="1507">
        <v>310</v>
      </c>
      <c r="G28" s="1307">
        <v>720</v>
      </c>
      <c r="H28" s="910">
        <f t="shared" si="5"/>
        <v>223200</v>
      </c>
      <c r="I28" s="922">
        <f t="shared" si="6"/>
        <v>0.22320000000000001</v>
      </c>
      <c r="J28" s="920"/>
      <c r="K28" s="920">
        <f t="shared" si="8"/>
        <v>0.22320000000000001</v>
      </c>
      <c r="L28" s="1310"/>
      <c r="M28" s="1517">
        <f t="shared" si="7"/>
        <v>0.22320000000000001</v>
      </c>
      <c r="N28" s="1515"/>
    </row>
    <row r="29" spans="2:14" ht="15" customHeight="1">
      <c r="B29" s="1506" t="s">
        <v>15</v>
      </c>
      <c r="C29" s="1507" t="s">
        <v>205</v>
      </c>
      <c r="D29" s="1507" t="s">
        <v>207</v>
      </c>
      <c r="E29" s="1507" t="s">
        <v>288</v>
      </c>
      <c r="F29" s="1507">
        <v>310</v>
      </c>
      <c r="G29" s="1307">
        <v>960</v>
      </c>
      <c r="H29" s="910">
        <f t="shared" si="5"/>
        <v>297600</v>
      </c>
      <c r="I29" s="922">
        <f t="shared" si="6"/>
        <v>0.29759999999999998</v>
      </c>
      <c r="J29" s="920"/>
      <c r="K29" s="920">
        <f t="shared" si="8"/>
        <v>0.29759999999999998</v>
      </c>
      <c r="L29" s="1310"/>
      <c r="M29" s="1517">
        <f t="shared" si="7"/>
        <v>0.29759999999999998</v>
      </c>
      <c r="N29" s="1515"/>
    </row>
    <row r="30" spans="2:14" ht="15" customHeight="1">
      <c r="B30" s="256" t="s">
        <v>15</v>
      </c>
      <c r="C30" s="1510" t="s">
        <v>208</v>
      </c>
      <c r="D30" s="1510" t="s">
        <v>209</v>
      </c>
      <c r="E30" s="1510" t="s">
        <v>287</v>
      </c>
      <c r="F30" s="1510">
        <v>260</v>
      </c>
      <c r="G30" s="1307">
        <v>832</v>
      </c>
      <c r="H30" s="910">
        <f t="shared" si="5"/>
        <v>216320</v>
      </c>
      <c r="I30" s="922">
        <f t="shared" si="6"/>
        <v>0.21632000000000001</v>
      </c>
      <c r="J30" s="920"/>
      <c r="K30" s="920">
        <f t="shared" si="8"/>
        <v>0.21632000000000001</v>
      </c>
      <c r="L30" s="1310"/>
      <c r="M30" s="1517">
        <f t="shared" si="7"/>
        <v>0.21632000000000001</v>
      </c>
      <c r="N30" s="1515"/>
    </row>
    <row r="31" spans="2:14" ht="15" customHeight="1">
      <c r="B31" s="256" t="s">
        <v>15</v>
      </c>
      <c r="C31" s="1510" t="s">
        <v>47</v>
      </c>
      <c r="D31" s="1510">
        <v>13502</v>
      </c>
      <c r="E31" s="1510" t="s">
        <v>285</v>
      </c>
      <c r="F31" s="1510">
        <v>305</v>
      </c>
      <c r="G31" s="1307">
        <v>528</v>
      </c>
      <c r="H31" s="910">
        <f t="shared" si="5"/>
        <v>161040</v>
      </c>
      <c r="I31" s="922">
        <f t="shared" si="6"/>
        <v>0.16103999999999999</v>
      </c>
      <c r="J31" s="920"/>
      <c r="K31" s="920"/>
      <c r="L31" s="1310">
        <f>I31</f>
        <v>0.16103999999999999</v>
      </c>
      <c r="M31" s="1517">
        <f t="shared" si="7"/>
        <v>0.16103999999999999</v>
      </c>
      <c r="N31" s="1515"/>
    </row>
    <row r="32" spans="2:14" ht="15" customHeight="1">
      <c r="B32" s="256" t="s">
        <v>19</v>
      </c>
      <c r="C32" s="1510" t="s">
        <v>38</v>
      </c>
      <c r="D32" s="1510" t="s">
        <v>211</v>
      </c>
      <c r="E32" s="1510" t="s">
        <v>289</v>
      </c>
      <c r="F32" s="1510">
        <v>260</v>
      </c>
      <c r="G32" s="1307">
        <v>64</v>
      </c>
      <c r="H32" s="910">
        <f t="shared" si="5"/>
        <v>16640</v>
      </c>
      <c r="I32" s="922">
        <f t="shared" si="6"/>
        <v>1.6639999999999999E-2</v>
      </c>
      <c r="J32" s="920"/>
      <c r="K32" s="920">
        <f t="shared" ref="K32:K37" si="9">I32</f>
        <v>1.6639999999999999E-2</v>
      </c>
      <c r="L32" s="1310"/>
      <c r="M32" s="1517">
        <f t="shared" si="7"/>
        <v>1.6639999999999999E-2</v>
      </c>
      <c r="N32" s="1515"/>
    </row>
    <row r="33" spans="2:14" ht="15" customHeight="1">
      <c r="B33" s="256" t="s">
        <v>15</v>
      </c>
      <c r="C33" s="1510" t="s">
        <v>38</v>
      </c>
      <c r="D33" s="1510" t="s">
        <v>213</v>
      </c>
      <c r="E33" s="1510" t="s">
        <v>290</v>
      </c>
      <c r="F33" s="1510">
        <v>280</v>
      </c>
      <c r="G33" s="1307">
        <v>29</v>
      </c>
      <c r="H33" s="910">
        <f t="shared" si="5"/>
        <v>8120</v>
      </c>
      <c r="I33" s="922">
        <f t="shared" si="6"/>
        <v>8.1200000000000005E-3</v>
      </c>
      <c r="J33" s="920"/>
      <c r="K33" s="920">
        <f t="shared" si="9"/>
        <v>8.1200000000000005E-3</v>
      </c>
      <c r="L33" s="1310"/>
      <c r="M33" s="1517">
        <f t="shared" si="7"/>
        <v>8.1200000000000005E-3</v>
      </c>
      <c r="N33" s="1515"/>
    </row>
    <row r="34" spans="2:14" ht="15" customHeight="1">
      <c r="B34" s="256" t="s">
        <v>19</v>
      </c>
      <c r="C34" s="1510" t="s">
        <v>49</v>
      </c>
      <c r="D34" s="1510">
        <v>234</v>
      </c>
      <c r="E34" s="1510" t="s">
        <v>291</v>
      </c>
      <c r="F34" s="1510">
        <v>265</v>
      </c>
      <c r="G34" s="1307">
        <v>1358</v>
      </c>
      <c r="H34" s="910">
        <f t="shared" si="5"/>
        <v>359870</v>
      </c>
      <c r="I34" s="922">
        <f t="shared" si="6"/>
        <v>0.35987000000000002</v>
      </c>
      <c r="J34" s="920"/>
      <c r="K34" s="920">
        <f t="shared" si="9"/>
        <v>0.35987000000000002</v>
      </c>
      <c r="L34" s="1310"/>
      <c r="M34" s="1517">
        <f t="shared" si="7"/>
        <v>0.35987000000000002</v>
      </c>
      <c r="N34" s="1515"/>
    </row>
    <row r="35" spans="2:14" ht="15" customHeight="1">
      <c r="B35" s="256" t="s">
        <v>19</v>
      </c>
      <c r="C35" s="1510" t="s">
        <v>49</v>
      </c>
      <c r="D35" s="1510">
        <v>235</v>
      </c>
      <c r="E35" s="1510" t="s">
        <v>291</v>
      </c>
      <c r="F35" s="1510">
        <v>265</v>
      </c>
      <c r="G35" s="1307">
        <v>1344</v>
      </c>
      <c r="H35" s="910">
        <f t="shared" si="5"/>
        <v>356160</v>
      </c>
      <c r="I35" s="922">
        <f t="shared" si="6"/>
        <v>0.35615999999999998</v>
      </c>
      <c r="J35" s="920"/>
      <c r="K35" s="920">
        <f t="shared" si="9"/>
        <v>0.35615999999999998</v>
      </c>
      <c r="L35" s="1310"/>
      <c r="M35" s="1517">
        <f t="shared" si="7"/>
        <v>0.35615999999999998</v>
      </c>
      <c r="N35" s="1515"/>
    </row>
    <row r="36" spans="2:14">
      <c r="B36" s="187" t="s">
        <v>15</v>
      </c>
      <c r="C36" s="1510" t="s">
        <v>221</v>
      </c>
      <c r="D36" s="187" t="s">
        <v>222</v>
      </c>
      <c r="E36" s="187" t="s">
        <v>212</v>
      </c>
      <c r="F36" s="1510">
        <v>255</v>
      </c>
      <c r="G36" s="911">
        <v>3910</v>
      </c>
      <c r="H36" s="946">
        <f>F36*G36</f>
        <v>997050</v>
      </c>
      <c r="I36" s="937">
        <f>H36/1000000</f>
        <v>0.99704999999999999</v>
      </c>
      <c r="J36" s="937"/>
      <c r="K36" s="947">
        <f t="shared" si="9"/>
        <v>0.99704999999999999</v>
      </c>
      <c r="L36" s="967"/>
      <c r="M36" s="1518">
        <f>SUM(J36:L36)</f>
        <v>0.99704999999999999</v>
      </c>
      <c r="N36" s="963"/>
    </row>
    <row r="37" spans="2:14" ht="15" customHeight="1">
      <c r="B37" s="455" t="s">
        <v>19</v>
      </c>
      <c r="C37" s="457" t="s">
        <v>225</v>
      </c>
      <c r="D37" s="457">
        <v>10984</v>
      </c>
      <c r="E37" s="457" t="s">
        <v>292</v>
      </c>
      <c r="F37" s="457">
        <v>265</v>
      </c>
      <c r="G37" s="1307">
        <v>96</v>
      </c>
      <c r="H37" s="910">
        <f t="shared" si="5"/>
        <v>25440</v>
      </c>
      <c r="I37" s="922">
        <f t="shared" si="6"/>
        <v>2.5440000000000001E-2</v>
      </c>
      <c r="J37" s="920"/>
      <c r="K37" s="920">
        <f t="shared" si="9"/>
        <v>2.5440000000000001E-2</v>
      </c>
      <c r="L37" s="1310"/>
      <c r="M37" s="1517">
        <f t="shared" si="7"/>
        <v>2.5440000000000001E-2</v>
      </c>
      <c r="N37" s="1515"/>
    </row>
    <row r="38" spans="2:14">
      <c r="B38" s="371"/>
      <c r="C38" s="372" t="s">
        <v>197</v>
      </c>
      <c r="D38" s="372"/>
      <c r="E38" s="372"/>
      <c r="F38" s="372"/>
      <c r="G38" s="909">
        <f t="shared" ref="G38:M38" si="10">SUM(G21:G37)</f>
        <v>15469</v>
      </c>
      <c r="H38" s="909">
        <f t="shared" si="10"/>
        <v>4168220</v>
      </c>
      <c r="I38" s="1308">
        <f t="shared" si="10"/>
        <v>4.1682199999999998</v>
      </c>
      <c r="J38" s="1308">
        <f t="shared" si="10"/>
        <v>0</v>
      </c>
      <c r="K38" s="923">
        <f t="shared" si="10"/>
        <v>3.8073700000000001</v>
      </c>
      <c r="L38" s="921">
        <f t="shared" si="10"/>
        <v>0.36085</v>
      </c>
      <c r="M38" s="1309">
        <f t="shared" si="10"/>
        <v>4.1682199999999998</v>
      </c>
      <c r="N38" s="1303" t="s">
        <v>226</v>
      </c>
    </row>
    <row r="39" spans="2:14" ht="15" customHeight="1">
      <c r="B39" s="1506" t="s">
        <v>15</v>
      </c>
      <c r="C39" s="1507" t="s">
        <v>62</v>
      </c>
      <c r="D39" s="1507">
        <v>1086</v>
      </c>
      <c r="E39" s="1507" t="s">
        <v>293</v>
      </c>
      <c r="F39" s="1507">
        <v>270</v>
      </c>
      <c r="G39" s="872">
        <f>1479+725+754</f>
        <v>2958</v>
      </c>
      <c r="H39" s="948">
        <f>F39*G39</f>
        <v>798660</v>
      </c>
      <c r="I39" s="922">
        <f>H39/1000000</f>
        <v>0.79866000000000004</v>
      </c>
      <c r="J39" s="429">
        <f>I39</f>
        <v>0.79866000000000004</v>
      </c>
      <c r="K39" s="429"/>
      <c r="L39" s="949"/>
      <c r="M39" s="1517">
        <f>SUM(J39:L39)</f>
        <v>0.79866000000000004</v>
      </c>
      <c r="N39" s="790"/>
    </row>
    <row r="40" spans="2:14" ht="15" customHeight="1">
      <c r="B40" s="1506" t="s">
        <v>19</v>
      </c>
      <c r="C40" s="1507" t="s">
        <v>52</v>
      </c>
      <c r="D40" s="1507" t="s">
        <v>227</v>
      </c>
      <c r="E40" s="1507" t="s">
        <v>293</v>
      </c>
      <c r="F40" s="1507">
        <v>270</v>
      </c>
      <c r="G40" s="872">
        <v>754</v>
      </c>
      <c r="H40" s="948">
        <f>F40*G40</f>
        <v>203580</v>
      </c>
      <c r="I40" s="922">
        <f>H40/1000000</f>
        <v>0.20358000000000001</v>
      </c>
      <c r="J40" s="429">
        <f>I40</f>
        <v>0.20358000000000001</v>
      </c>
      <c r="K40" s="429"/>
      <c r="L40" s="949"/>
      <c r="M40" s="1517">
        <f>SUM(J40:L40)</f>
        <v>0.20358000000000001</v>
      </c>
      <c r="N40" s="790"/>
    </row>
    <row r="41" spans="2:14" ht="15" customHeight="1">
      <c r="B41" s="1506" t="s">
        <v>19</v>
      </c>
      <c r="C41" s="1507" t="s">
        <v>228</v>
      </c>
      <c r="D41" s="1507" t="s">
        <v>229</v>
      </c>
      <c r="E41" s="261" t="s">
        <v>109</v>
      </c>
      <c r="F41" s="1507">
        <v>265</v>
      </c>
      <c r="G41" s="872">
        <v>116</v>
      </c>
      <c r="H41" s="948">
        <f>F41*G41</f>
        <v>30740</v>
      </c>
      <c r="I41" s="922">
        <f>H41/1000000</f>
        <v>3.074E-2</v>
      </c>
      <c r="J41" s="429">
        <f>I41</f>
        <v>3.074E-2</v>
      </c>
      <c r="K41" s="429"/>
      <c r="L41" s="949"/>
      <c r="M41" s="1517">
        <f>SUM(J41:L41)</f>
        <v>3.074E-2</v>
      </c>
      <c r="N41" s="790"/>
    </row>
    <row r="42" spans="2:14" ht="15" customHeight="1">
      <c r="B42" s="1506" t="s">
        <v>15</v>
      </c>
      <c r="C42" s="1507" t="s">
        <v>68</v>
      </c>
      <c r="D42" s="1507" t="s">
        <v>230</v>
      </c>
      <c r="E42" s="1507" t="s">
        <v>294</v>
      </c>
      <c r="F42" s="1507">
        <v>315</v>
      </c>
      <c r="G42" s="872">
        <v>125</v>
      </c>
      <c r="H42" s="948">
        <f>F42*G42</f>
        <v>39375</v>
      </c>
      <c r="I42" s="922">
        <f>H42/1000000</f>
        <v>3.9375E-2</v>
      </c>
      <c r="J42" s="429"/>
      <c r="K42" s="429">
        <f>I42</f>
        <v>3.9375E-2</v>
      </c>
      <c r="L42" s="949"/>
      <c r="M42" s="1517">
        <f>SUM(J42:L42)</f>
        <v>3.9375E-2</v>
      </c>
      <c r="N42" s="790"/>
    </row>
    <row r="43" spans="2:14">
      <c r="B43" s="1294"/>
      <c r="C43" s="1296" t="s">
        <v>197</v>
      </c>
      <c r="D43" s="1296"/>
      <c r="E43" s="1296"/>
      <c r="F43" s="1296"/>
      <c r="G43" s="909">
        <f t="shared" ref="G43:M43" si="11">SUM(G39:G42)</f>
        <v>3953</v>
      </c>
      <c r="H43" s="909">
        <f t="shared" si="11"/>
        <v>1072355</v>
      </c>
      <c r="I43" s="1308">
        <f t="shared" si="11"/>
        <v>1.0723549999999999</v>
      </c>
      <c r="J43" s="1308">
        <f t="shared" si="11"/>
        <v>1.03298</v>
      </c>
      <c r="K43" s="923">
        <f t="shared" si="11"/>
        <v>3.9375E-2</v>
      </c>
      <c r="L43" s="921">
        <f t="shared" si="11"/>
        <v>0</v>
      </c>
      <c r="M43" s="1309">
        <f t="shared" si="11"/>
        <v>1.0723549999999999</v>
      </c>
      <c r="N43" s="1303" t="s">
        <v>231</v>
      </c>
    </row>
    <row r="44" spans="2:14">
      <c r="B44" s="950" t="s">
        <v>15</v>
      </c>
      <c r="C44" s="950" t="s">
        <v>232</v>
      </c>
      <c r="D44" s="950"/>
      <c r="E44" s="950" t="s">
        <v>295</v>
      </c>
      <c r="F44" s="950">
        <v>315</v>
      </c>
      <c r="G44" s="951">
        <v>38100</v>
      </c>
      <c r="H44" s="952">
        <f>F44*G44</f>
        <v>12001500</v>
      </c>
      <c r="I44" s="953">
        <f>H44/1000000</f>
        <v>12.0015</v>
      </c>
      <c r="J44" s="953"/>
      <c r="K44" s="953">
        <f>I44</f>
        <v>12.0015</v>
      </c>
      <c r="L44" s="954"/>
      <c r="M44" s="955">
        <f>SUM(J44:L44)</f>
        <v>12.0015</v>
      </c>
      <c r="N44" s="956"/>
    </row>
    <row r="45" spans="2:14">
      <c r="B45" s="185" t="s">
        <v>15</v>
      </c>
      <c r="C45" s="185" t="s">
        <v>78</v>
      </c>
      <c r="D45" s="185">
        <v>112177</v>
      </c>
      <c r="E45" s="185" t="s">
        <v>296</v>
      </c>
      <c r="F45" s="185">
        <v>310</v>
      </c>
      <c r="G45" s="872">
        <v>12600</v>
      </c>
      <c r="H45" s="948">
        <f t="shared" ref="H45:H54" si="12">F45*G45</f>
        <v>3906000</v>
      </c>
      <c r="I45" s="922">
        <f t="shared" ref="I45:I54" si="13">H45/1000000</f>
        <v>3.9060000000000001</v>
      </c>
      <c r="J45" s="925"/>
      <c r="K45" s="429">
        <f>I45</f>
        <v>3.9060000000000001</v>
      </c>
      <c r="L45" s="926"/>
      <c r="M45" s="1517">
        <f>SUM(J45:L45)</f>
        <v>3.9060000000000001</v>
      </c>
      <c r="N45" s="790"/>
    </row>
    <row r="46" spans="2:14">
      <c r="B46" s="495" t="s">
        <v>15</v>
      </c>
      <c r="C46" s="495" t="s">
        <v>235</v>
      </c>
      <c r="D46" s="495" t="s">
        <v>236</v>
      </c>
      <c r="E46" s="495" t="s">
        <v>296</v>
      </c>
      <c r="F46" s="187">
        <v>310</v>
      </c>
      <c r="G46" s="872">
        <v>3175</v>
      </c>
      <c r="H46" s="948">
        <f t="shared" si="12"/>
        <v>984250</v>
      </c>
      <c r="I46" s="922">
        <f t="shared" si="13"/>
        <v>0.98424999999999996</v>
      </c>
      <c r="J46" s="924"/>
      <c r="K46" s="429">
        <f t="shared" ref="K46:K54" si="14">I46</f>
        <v>0.98424999999999996</v>
      </c>
      <c r="L46" s="927"/>
      <c r="M46" s="1517">
        <f t="shared" ref="M46:M54" si="15">SUM(J46:L46)</f>
        <v>0.98424999999999996</v>
      </c>
      <c r="N46" s="790"/>
    </row>
    <row r="47" spans="2:14">
      <c r="B47" s="247" t="s">
        <v>15</v>
      </c>
      <c r="C47" s="234" t="s">
        <v>237</v>
      </c>
      <c r="D47" s="234" t="s">
        <v>238</v>
      </c>
      <c r="E47" s="234" t="s">
        <v>287</v>
      </c>
      <c r="F47" s="234">
        <v>260</v>
      </c>
      <c r="G47" s="872">
        <v>960</v>
      </c>
      <c r="H47" s="948">
        <f t="shared" si="12"/>
        <v>249600</v>
      </c>
      <c r="I47" s="922">
        <f t="shared" si="13"/>
        <v>0.24959999999999999</v>
      </c>
      <c r="J47" s="928"/>
      <c r="K47" s="429">
        <f t="shared" si="14"/>
        <v>0.24959999999999999</v>
      </c>
      <c r="L47" s="929"/>
      <c r="M47" s="1517">
        <f t="shared" si="15"/>
        <v>0.24959999999999999</v>
      </c>
      <c r="N47" s="1289"/>
    </row>
    <row r="48" spans="2:14">
      <c r="B48" s="247" t="s">
        <v>15</v>
      </c>
      <c r="C48" s="234" t="s">
        <v>237</v>
      </c>
      <c r="D48" s="234" t="s">
        <v>239</v>
      </c>
      <c r="E48" s="234" t="s">
        <v>287</v>
      </c>
      <c r="F48" s="234">
        <v>260</v>
      </c>
      <c r="G48" s="872">
        <v>960</v>
      </c>
      <c r="H48" s="948">
        <f t="shared" si="12"/>
        <v>249600</v>
      </c>
      <c r="I48" s="922">
        <f t="shared" si="13"/>
        <v>0.24959999999999999</v>
      </c>
      <c r="J48" s="930"/>
      <c r="K48" s="429">
        <f t="shared" si="14"/>
        <v>0.24959999999999999</v>
      </c>
      <c r="L48" s="959"/>
      <c r="M48" s="1517">
        <f t="shared" si="15"/>
        <v>0.24959999999999999</v>
      </c>
      <c r="N48" s="790"/>
    </row>
    <row r="49" spans="2:14">
      <c r="B49" s="247" t="s">
        <v>15</v>
      </c>
      <c r="C49" s="234" t="s">
        <v>237</v>
      </c>
      <c r="D49" s="234" t="s">
        <v>240</v>
      </c>
      <c r="E49" s="234" t="s">
        <v>287</v>
      </c>
      <c r="F49" s="234">
        <v>260</v>
      </c>
      <c r="G49" s="872">
        <v>960</v>
      </c>
      <c r="H49" s="948">
        <f t="shared" si="12"/>
        <v>249600</v>
      </c>
      <c r="I49" s="922">
        <f t="shared" si="13"/>
        <v>0.24959999999999999</v>
      </c>
      <c r="J49" s="930"/>
      <c r="K49" s="429">
        <f t="shared" si="14"/>
        <v>0.24959999999999999</v>
      </c>
      <c r="L49" s="959"/>
      <c r="M49" s="1517">
        <f t="shared" si="15"/>
        <v>0.24959999999999999</v>
      </c>
      <c r="N49" s="790"/>
    </row>
    <row r="50" spans="2:14">
      <c r="B50" s="692" t="s">
        <v>19</v>
      </c>
      <c r="C50" s="692" t="s">
        <v>82</v>
      </c>
      <c r="D50" s="692">
        <v>26634</v>
      </c>
      <c r="E50" s="338" t="s">
        <v>297</v>
      </c>
      <c r="F50" s="1509">
        <v>260</v>
      </c>
      <c r="G50" s="872">
        <v>1856</v>
      </c>
      <c r="H50" s="948">
        <f t="shared" si="12"/>
        <v>482560</v>
      </c>
      <c r="I50" s="922">
        <f t="shared" si="13"/>
        <v>0.48255999999999999</v>
      </c>
      <c r="J50" s="930"/>
      <c r="K50" s="429">
        <f t="shared" si="14"/>
        <v>0.48255999999999999</v>
      </c>
      <c r="L50" s="931"/>
      <c r="M50" s="1517">
        <f t="shared" si="15"/>
        <v>0.48255999999999999</v>
      </c>
      <c r="N50" s="883"/>
    </row>
    <row r="51" spans="2:14" s="520" customFormat="1">
      <c r="B51" s="692" t="s">
        <v>15</v>
      </c>
      <c r="C51" s="692" t="s">
        <v>241</v>
      </c>
      <c r="D51" s="873"/>
      <c r="E51" s="692" t="s">
        <v>201</v>
      </c>
      <c r="F51" s="692">
        <v>305</v>
      </c>
      <c r="G51" s="872">
        <v>2178</v>
      </c>
      <c r="H51" s="948">
        <f t="shared" si="12"/>
        <v>664290</v>
      </c>
      <c r="I51" s="922">
        <f t="shared" si="13"/>
        <v>0.66429000000000005</v>
      </c>
      <c r="J51" s="932"/>
      <c r="K51" s="429">
        <f t="shared" si="14"/>
        <v>0.66429000000000005</v>
      </c>
      <c r="L51" s="933"/>
      <c r="M51" s="1517">
        <f t="shared" si="15"/>
        <v>0.66429000000000005</v>
      </c>
      <c r="N51" s="897" t="s">
        <v>243</v>
      </c>
    </row>
    <row r="52" spans="2:14" s="520" customFormat="1">
      <c r="B52" s="896" t="s">
        <v>15</v>
      </c>
      <c r="C52" s="896" t="s">
        <v>73</v>
      </c>
      <c r="D52" s="896">
        <v>50090076</v>
      </c>
      <c r="E52" s="1507" t="s">
        <v>201</v>
      </c>
      <c r="F52" s="896">
        <v>305</v>
      </c>
      <c r="G52" s="916">
        <v>2448</v>
      </c>
      <c r="H52" s="917">
        <f t="shared" si="12"/>
        <v>746640</v>
      </c>
      <c r="I52" s="922">
        <f t="shared" si="13"/>
        <v>0.74663999999999997</v>
      </c>
      <c r="J52" s="932">
        <f>I52</f>
        <v>0.74663999999999997</v>
      </c>
      <c r="K52" s="932">
        <f>I52-J52</f>
        <v>0</v>
      </c>
      <c r="L52" s="933"/>
      <c r="M52" s="1517">
        <f t="shared" si="15"/>
        <v>0.74663999999999997</v>
      </c>
      <c r="N52" s="897" t="s">
        <v>243</v>
      </c>
    </row>
    <row r="53" spans="2:14">
      <c r="B53" s="957" t="s">
        <v>19</v>
      </c>
      <c r="C53" s="187" t="s">
        <v>87</v>
      </c>
      <c r="D53" s="187" t="s">
        <v>298</v>
      </c>
      <c r="E53" s="187" t="s">
        <v>212</v>
      </c>
      <c r="F53" s="187">
        <v>265</v>
      </c>
      <c r="G53" s="958">
        <v>18304</v>
      </c>
      <c r="H53" s="917">
        <f t="shared" si="12"/>
        <v>4850560</v>
      </c>
      <c r="I53" s="937">
        <f>H53/1000000</f>
        <v>4.8505599999999998</v>
      </c>
      <c r="J53" s="343"/>
      <c r="K53" s="343"/>
      <c r="L53" s="477">
        <f>I53</f>
        <v>4.8505599999999998</v>
      </c>
      <c r="M53" s="1518">
        <f>SUM(J53:L53)</f>
        <v>4.8505599999999998</v>
      </c>
      <c r="N53" s="841"/>
    </row>
    <row r="54" spans="2:14">
      <c r="B54" s="338" t="s">
        <v>15</v>
      </c>
      <c r="C54" s="338" t="s">
        <v>245</v>
      </c>
      <c r="D54" s="1509">
        <v>1028</v>
      </c>
      <c r="E54" s="338" t="s">
        <v>299</v>
      </c>
      <c r="F54" s="1509">
        <v>305</v>
      </c>
      <c r="G54" s="872">
        <v>700</v>
      </c>
      <c r="H54" s="948">
        <f t="shared" si="12"/>
        <v>213500</v>
      </c>
      <c r="I54" s="922">
        <f t="shared" si="13"/>
        <v>0.2135</v>
      </c>
      <c r="J54" s="934"/>
      <c r="K54" s="429">
        <f t="shared" si="14"/>
        <v>0.2135</v>
      </c>
      <c r="L54" s="935"/>
      <c r="M54" s="1517">
        <f t="shared" si="15"/>
        <v>0.2135</v>
      </c>
      <c r="N54" s="790"/>
    </row>
    <row r="55" spans="2:14">
      <c r="B55" s="1294"/>
      <c r="C55" s="1296" t="s">
        <v>197</v>
      </c>
      <c r="D55" s="1294"/>
      <c r="E55" s="1294"/>
      <c r="F55" s="1294"/>
      <c r="G55" s="919">
        <f t="shared" ref="G55:M55" si="16">SUM(G44:G54)</f>
        <v>82241</v>
      </c>
      <c r="H55" s="919">
        <f t="shared" si="16"/>
        <v>24598100</v>
      </c>
      <c r="I55" s="1308">
        <f t="shared" si="16"/>
        <v>24.598100000000006</v>
      </c>
      <c r="J55" s="936">
        <f t="shared" si="16"/>
        <v>0.74663999999999997</v>
      </c>
      <c r="K55" s="923">
        <f t="shared" si="16"/>
        <v>19.000900000000005</v>
      </c>
      <c r="L55" s="921">
        <f t="shared" si="16"/>
        <v>4.8505599999999998</v>
      </c>
      <c r="M55" s="1309">
        <f t="shared" si="16"/>
        <v>24.598100000000006</v>
      </c>
      <c r="N55" s="1303" t="s">
        <v>246</v>
      </c>
    </row>
    <row r="56" spans="2:14">
      <c r="B56" s="185" t="s">
        <v>19</v>
      </c>
      <c r="C56" s="185" t="s">
        <v>247</v>
      </c>
      <c r="D56" s="185">
        <v>62893</v>
      </c>
      <c r="E56" s="185" t="s">
        <v>300</v>
      </c>
      <c r="F56" s="185">
        <v>260</v>
      </c>
      <c r="G56" s="913">
        <v>5096</v>
      </c>
      <c r="H56" s="918">
        <f t="shared" ref="H56:H71" si="17">F56*G56</f>
        <v>1324960</v>
      </c>
      <c r="I56" s="937">
        <f t="shared" ref="I56:I71" si="18">H56/1000000</f>
        <v>1.3249599999999999</v>
      </c>
      <c r="J56" s="937"/>
      <c r="K56" s="937">
        <f t="shared" ref="K56:K71" si="19">I56</f>
        <v>1.3249599999999999</v>
      </c>
      <c r="L56" s="938"/>
      <c r="M56" s="1518">
        <f t="shared" ref="M56:M71" si="20">SUM(J56:L56)</f>
        <v>1.3249599999999999</v>
      </c>
      <c r="N56" s="519"/>
    </row>
    <row r="57" spans="2:14">
      <c r="B57" s="1509" t="s">
        <v>19</v>
      </c>
      <c r="C57" s="1509" t="s">
        <v>247</v>
      </c>
      <c r="D57" s="1509">
        <v>62893</v>
      </c>
      <c r="E57" s="1509" t="s">
        <v>300</v>
      </c>
      <c r="F57" s="1509">
        <v>260</v>
      </c>
      <c r="G57" s="915">
        <v>4368</v>
      </c>
      <c r="H57" s="918">
        <f t="shared" si="17"/>
        <v>1135680</v>
      </c>
      <c r="I57" s="937">
        <f t="shared" si="18"/>
        <v>1.13568</v>
      </c>
      <c r="J57" s="937"/>
      <c r="K57" s="937">
        <f t="shared" si="19"/>
        <v>1.13568</v>
      </c>
      <c r="L57" s="938"/>
      <c r="M57" s="1518">
        <f t="shared" si="20"/>
        <v>1.13568</v>
      </c>
      <c r="N57" s="1289"/>
    </row>
    <row r="58" spans="2:14">
      <c r="B58" s="1509" t="s">
        <v>19</v>
      </c>
      <c r="C58" s="1509" t="s">
        <v>247</v>
      </c>
      <c r="D58" s="1509">
        <v>62893</v>
      </c>
      <c r="E58" s="1509" t="s">
        <v>300</v>
      </c>
      <c r="F58" s="1509">
        <v>260</v>
      </c>
      <c r="G58" s="915">
        <v>4368</v>
      </c>
      <c r="H58" s="918">
        <f t="shared" si="17"/>
        <v>1135680</v>
      </c>
      <c r="I58" s="937">
        <f t="shared" si="18"/>
        <v>1.13568</v>
      </c>
      <c r="J58" s="937"/>
      <c r="K58" s="937">
        <f t="shared" si="19"/>
        <v>1.13568</v>
      </c>
      <c r="L58" s="938"/>
      <c r="M58" s="1518">
        <f t="shared" si="20"/>
        <v>1.13568</v>
      </c>
      <c r="N58" s="1289"/>
    </row>
    <row r="59" spans="2:14">
      <c r="B59" s="1509" t="s">
        <v>19</v>
      </c>
      <c r="C59" s="338" t="s">
        <v>247</v>
      </c>
      <c r="D59" s="1509">
        <v>62893</v>
      </c>
      <c r="E59" s="338" t="s">
        <v>300</v>
      </c>
      <c r="F59" s="1509">
        <v>260</v>
      </c>
      <c r="G59" s="915">
        <v>5096</v>
      </c>
      <c r="H59" s="918">
        <f t="shared" si="17"/>
        <v>1324960</v>
      </c>
      <c r="I59" s="937">
        <f t="shared" si="18"/>
        <v>1.3249599999999999</v>
      </c>
      <c r="J59" s="937"/>
      <c r="K59" s="937">
        <f t="shared" si="19"/>
        <v>1.3249599999999999</v>
      </c>
      <c r="L59" s="938"/>
      <c r="M59" s="1518">
        <f t="shared" si="20"/>
        <v>1.3249599999999999</v>
      </c>
      <c r="N59" s="1289"/>
    </row>
    <row r="60" spans="2:14">
      <c r="B60" s="1509" t="s">
        <v>19</v>
      </c>
      <c r="C60" s="338" t="s">
        <v>247</v>
      </c>
      <c r="D60" s="1509">
        <v>62895</v>
      </c>
      <c r="E60" s="338" t="s">
        <v>300</v>
      </c>
      <c r="F60" s="1509">
        <v>265</v>
      </c>
      <c r="G60" s="915">
        <v>6552</v>
      </c>
      <c r="H60" s="918">
        <f t="shared" si="17"/>
        <v>1736280</v>
      </c>
      <c r="I60" s="937">
        <f t="shared" si="18"/>
        <v>1.73628</v>
      </c>
      <c r="J60" s="937"/>
      <c r="K60" s="937">
        <f t="shared" si="19"/>
        <v>1.73628</v>
      </c>
      <c r="L60" s="938"/>
      <c r="M60" s="1518">
        <f t="shared" si="20"/>
        <v>1.73628</v>
      </c>
      <c r="N60" s="1289"/>
    </row>
    <row r="61" spans="2:14">
      <c r="B61" s="1509" t="s">
        <v>19</v>
      </c>
      <c r="C61" s="338" t="s">
        <v>247</v>
      </c>
      <c r="D61" s="1509">
        <v>62895</v>
      </c>
      <c r="E61" s="338" t="s">
        <v>300</v>
      </c>
      <c r="F61" s="1509">
        <v>265</v>
      </c>
      <c r="G61" s="915">
        <v>6552</v>
      </c>
      <c r="H61" s="918">
        <f t="shared" si="17"/>
        <v>1736280</v>
      </c>
      <c r="I61" s="937">
        <f t="shared" si="18"/>
        <v>1.73628</v>
      </c>
      <c r="J61" s="937"/>
      <c r="K61" s="937">
        <f t="shared" si="19"/>
        <v>1.73628</v>
      </c>
      <c r="L61" s="938"/>
      <c r="M61" s="1518">
        <f t="shared" si="20"/>
        <v>1.73628</v>
      </c>
      <c r="N61" s="843"/>
    </row>
    <row r="62" spans="2:14">
      <c r="B62" s="1509" t="s">
        <v>19</v>
      </c>
      <c r="C62" s="338" t="s">
        <v>247</v>
      </c>
      <c r="D62" s="338">
        <v>62895</v>
      </c>
      <c r="E62" s="338" t="s">
        <v>300</v>
      </c>
      <c r="F62" s="1509">
        <v>265</v>
      </c>
      <c r="G62" s="915">
        <v>6552</v>
      </c>
      <c r="H62" s="918">
        <f t="shared" si="17"/>
        <v>1736280</v>
      </c>
      <c r="I62" s="937">
        <f t="shared" si="18"/>
        <v>1.73628</v>
      </c>
      <c r="J62" s="937"/>
      <c r="K62" s="937">
        <f t="shared" si="19"/>
        <v>1.73628</v>
      </c>
      <c r="L62" s="938"/>
      <c r="M62" s="1518">
        <f t="shared" si="20"/>
        <v>1.73628</v>
      </c>
      <c r="N62" s="843"/>
    </row>
    <row r="63" spans="2:14">
      <c r="B63" s="1509" t="s">
        <v>19</v>
      </c>
      <c r="C63" s="338" t="s">
        <v>247</v>
      </c>
      <c r="D63" s="338">
        <v>62895</v>
      </c>
      <c r="E63" s="338" t="s">
        <v>300</v>
      </c>
      <c r="F63" s="1509">
        <v>265</v>
      </c>
      <c r="G63" s="915">
        <v>6552</v>
      </c>
      <c r="H63" s="918">
        <f t="shared" si="17"/>
        <v>1736280</v>
      </c>
      <c r="I63" s="937">
        <f t="shared" si="18"/>
        <v>1.73628</v>
      </c>
      <c r="J63" s="937"/>
      <c r="K63" s="937">
        <f t="shared" si="19"/>
        <v>1.73628</v>
      </c>
      <c r="L63" s="938"/>
      <c r="M63" s="1518">
        <f t="shared" si="20"/>
        <v>1.73628</v>
      </c>
      <c r="N63" s="843"/>
    </row>
    <row r="64" spans="2:14">
      <c r="B64" s="1509" t="s">
        <v>19</v>
      </c>
      <c r="C64" s="1509" t="s">
        <v>247</v>
      </c>
      <c r="D64" s="1509">
        <v>62849</v>
      </c>
      <c r="E64" s="1507" t="s">
        <v>201</v>
      </c>
      <c r="F64" s="1509">
        <v>310</v>
      </c>
      <c r="G64" s="915">
        <v>10032</v>
      </c>
      <c r="H64" s="918">
        <f t="shared" si="17"/>
        <v>3109920</v>
      </c>
      <c r="I64" s="937">
        <f t="shared" si="18"/>
        <v>3.1099199999999998</v>
      </c>
      <c r="J64" s="937"/>
      <c r="K64" s="937">
        <f t="shared" si="19"/>
        <v>3.1099199999999998</v>
      </c>
      <c r="L64" s="938"/>
      <c r="M64" s="1518">
        <f t="shared" si="20"/>
        <v>3.1099199999999998</v>
      </c>
      <c r="N64" s="843" t="s">
        <v>249</v>
      </c>
    </row>
    <row r="65" spans="2:14">
      <c r="B65" s="1509" t="s">
        <v>19</v>
      </c>
      <c r="C65" s="1509" t="s">
        <v>247</v>
      </c>
      <c r="D65" s="1509">
        <v>63245</v>
      </c>
      <c r="E65" s="1507" t="s">
        <v>201</v>
      </c>
      <c r="F65" s="1509">
        <v>310</v>
      </c>
      <c r="G65" s="915">
        <v>5808</v>
      </c>
      <c r="H65" s="918">
        <f t="shared" si="17"/>
        <v>1800480</v>
      </c>
      <c r="I65" s="937">
        <f t="shared" si="18"/>
        <v>1.8004800000000001</v>
      </c>
      <c r="J65" s="937"/>
      <c r="K65" s="937">
        <f t="shared" si="19"/>
        <v>1.8004800000000001</v>
      </c>
      <c r="L65" s="938"/>
      <c r="M65" s="1518">
        <f t="shared" si="20"/>
        <v>1.8004800000000001</v>
      </c>
      <c r="N65" s="843" t="s">
        <v>249</v>
      </c>
    </row>
    <row r="66" spans="2:14">
      <c r="B66" s="1509" t="s">
        <v>19</v>
      </c>
      <c r="C66" s="1509" t="s">
        <v>247</v>
      </c>
      <c r="D66" s="1509">
        <v>63252</v>
      </c>
      <c r="E66" s="1507" t="s">
        <v>201</v>
      </c>
      <c r="F66" s="1509">
        <v>310</v>
      </c>
      <c r="G66" s="915">
        <v>4752</v>
      </c>
      <c r="H66" s="918">
        <f t="shared" si="17"/>
        <v>1473120</v>
      </c>
      <c r="I66" s="937">
        <f t="shared" si="18"/>
        <v>1.47312</v>
      </c>
      <c r="J66" s="937"/>
      <c r="K66" s="937">
        <f t="shared" si="19"/>
        <v>1.47312</v>
      </c>
      <c r="L66" s="938"/>
      <c r="M66" s="1518">
        <f t="shared" si="20"/>
        <v>1.47312</v>
      </c>
      <c r="N66" s="843" t="s">
        <v>249</v>
      </c>
    </row>
    <row r="67" spans="2:14">
      <c r="B67" s="1509" t="s">
        <v>19</v>
      </c>
      <c r="C67" s="1509" t="s">
        <v>247</v>
      </c>
      <c r="D67" s="1509">
        <v>63891</v>
      </c>
      <c r="E67" s="1509" t="s">
        <v>300</v>
      </c>
      <c r="F67" s="1509">
        <v>265</v>
      </c>
      <c r="G67" s="915">
        <v>1425</v>
      </c>
      <c r="H67" s="918">
        <f t="shared" si="17"/>
        <v>377625</v>
      </c>
      <c r="I67" s="937">
        <f t="shared" si="18"/>
        <v>0.37762499999999999</v>
      </c>
      <c r="J67" s="937"/>
      <c r="K67" s="937">
        <f t="shared" si="19"/>
        <v>0.37762499999999999</v>
      </c>
      <c r="L67" s="938"/>
      <c r="M67" s="1518">
        <f t="shared" si="20"/>
        <v>0.37762499999999999</v>
      </c>
      <c r="N67" s="843"/>
    </row>
    <row r="68" spans="2:14">
      <c r="B68" s="1509" t="s">
        <v>19</v>
      </c>
      <c r="C68" s="187" t="s">
        <v>247</v>
      </c>
      <c r="D68" s="187">
        <v>66818</v>
      </c>
      <c r="E68" s="1509" t="s">
        <v>300</v>
      </c>
      <c r="F68" s="187">
        <v>260</v>
      </c>
      <c r="G68" s="914">
        <v>1025</v>
      </c>
      <c r="H68" s="918">
        <f t="shared" si="17"/>
        <v>266500</v>
      </c>
      <c r="I68" s="937">
        <f t="shared" si="18"/>
        <v>0.26650000000000001</v>
      </c>
      <c r="J68" s="937"/>
      <c r="K68" s="937">
        <f t="shared" si="19"/>
        <v>0.26650000000000001</v>
      </c>
      <c r="L68" s="938"/>
      <c r="M68" s="1518">
        <f t="shared" si="20"/>
        <v>0.26650000000000001</v>
      </c>
      <c r="N68" s="841" t="s">
        <v>250</v>
      </c>
    </row>
    <row r="69" spans="2:14">
      <c r="B69" s="1509" t="s">
        <v>19</v>
      </c>
      <c r="C69" s="187" t="s">
        <v>247</v>
      </c>
      <c r="D69" s="187">
        <v>66818</v>
      </c>
      <c r="E69" s="1509" t="s">
        <v>300</v>
      </c>
      <c r="F69" s="187">
        <v>265</v>
      </c>
      <c r="G69" s="914">
        <v>2575</v>
      </c>
      <c r="H69" s="918">
        <f t="shared" si="17"/>
        <v>682375</v>
      </c>
      <c r="I69" s="937">
        <f t="shared" si="18"/>
        <v>0.68237499999999995</v>
      </c>
      <c r="J69" s="937"/>
      <c r="K69" s="937">
        <f t="shared" si="19"/>
        <v>0.68237499999999995</v>
      </c>
      <c r="L69" s="938"/>
      <c r="M69" s="1518">
        <f t="shared" si="20"/>
        <v>0.68237499999999995</v>
      </c>
      <c r="N69" s="841" t="s">
        <v>250</v>
      </c>
    </row>
    <row r="70" spans="2:14">
      <c r="B70" s="187" t="s">
        <v>19</v>
      </c>
      <c r="C70" s="187" t="s">
        <v>247</v>
      </c>
      <c r="D70" s="187">
        <v>64412</v>
      </c>
      <c r="E70" s="1507" t="s">
        <v>201</v>
      </c>
      <c r="F70" s="187">
        <v>305</v>
      </c>
      <c r="G70" s="914">
        <v>3168</v>
      </c>
      <c r="H70" s="918">
        <f t="shared" si="17"/>
        <v>966240</v>
      </c>
      <c r="I70" s="937">
        <f t="shared" si="18"/>
        <v>0.96623999999999999</v>
      </c>
      <c r="J70" s="937"/>
      <c r="K70" s="937">
        <f t="shared" si="19"/>
        <v>0.96623999999999999</v>
      </c>
      <c r="L70" s="938"/>
      <c r="M70" s="1518">
        <f t="shared" si="20"/>
        <v>0.96623999999999999</v>
      </c>
      <c r="N70" s="843" t="s">
        <v>249</v>
      </c>
    </row>
    <row r="71" spans="2:14">
      <c r="B71" s="187" t="s">
        <v>19</v>
      </c>
      <c r="C71" s="187" t="s">
        <v>247</v>
      </c>
      <c r="D71" s="187">
        <v>64411</v>
      </c>
      <c r="E71" s="1507" t="s">
        <v>201</v>
      </c>
      <c r="F71" s="187">
        <v>305</v>
      </c>
      <c r="G71" s="914">
        <v>5808</v>
      </c>
      <c r="H71" s="918">
        <f t="shared" si="17"/>
        <v>1771440</v>
      </c>
      <c r="I71" s="937">
        <f t="shared" si="18"/>
        <v>1.7714399999999999</v>
      </c>
      <c r="J71" s="937"/>
      <c r="K71" s="937">
        <f t="shared" si="19"/>
        <v>1.7714399999999999</v>
      </c>
      <c r="L71" s="938"/>
      <c r="M71" s="1518">
        <f t="shared" si="20"/>
        <v>1.7714399999999999</v>
      </c>
      <c r="N71" s="843" t="s">
        <v>249</v>
      </c>
    </row>
    <row r="72" spans="2:14">
      <c r="B72" s="1294"/>
      <c r="C72" s="1294"/>
      <c r="D72" s="1294"/>
      <c r="E72" s="1294"/>
      <c r="F72" s="1294"/>
      <c r="G72" s="485">
        <f t="shared" ref="G72:M72" si="21">SUM(G56:G71)</f>
        <v>79729</v>
      </c>
      <c r="H72" s="1514">
        <f t="shared" si="21"/>
        <v>22314100</v>
      </c>
      <c r="I72" s="1308">
        <f t="shared" si="21"/>
        <v>22.3141</v>
      </c>
      <c r="J72" s="345">
        <f t="shared" si="21"/>
        <v>0</v>
      </c>
      <c r="K72" s="345">
        <f t="shared" si="21"/>
        <v>22.3141</v>
      </c>
      <c r="L72" s="441">
        <f t="shared" si="21"/>
        <v>0</v>
      </c>
      <c r="M72" s="890">
        <f t="shared" si="21"/>
        <v>22.3141</v>
      </c>
      <c r="N72" s="1303" t="s">
        <v>251</v>
      </c>
    </row>
    <row r="73" spans="2:14">
      <c r="B73" s="446"/>
      <c r="C73" s="446" t="s">
        <v>252</v>
      </c>
      <c r="D73" s="446"/>
      <c r="E73" s="446"/>
      <c r="F73" s="446"/>
      <c r="G73" s="486">
        <f t="shared" ref="G73:L73" si="22">G20+G38+G55+G72</f>
        <v>215037</v>
      </c>
      <c r="H73" s="629">
        <f t="shared" si="22"/>
        <v>60981270</v>
      </c>
      <c r="I73" s="449">
        <f t="shared" si="22"/>
        <v>60.981270000000009</v>
      </c>
      <c r="J73" s="449">
        <f t="shared" si="22"/>
        <v>1.1511199999999999</v>
      </c>
      <c r="K73" s="449">
        <f t="shared" si="22"/>
        <v>54.618740000000003</v>
      </c>
      <c r="L73" s="464">
        <f t="shared" si="22"/>
        <v>5.2114099999999999</v>
      </c>
      <c r="M73" s="449">
        <f>M72+M55+M38+M20+M43</f>
        <v>62.053625000000004</v>
      </c>
      <c r="N73" s="448" t="s">
        <v>253</v>
      </c>
    </row>
    <row r="74" spans="2:14">
      <c r="B74" s="442"/>
      <c r="C74" s="442" t="s">
        <v>254</v>
      </c>
      <c r="D74" s="442"/>
      <c r="E74" s="442"/>
      <c r="F74" s="442"/>
      <c r="G74" s="487">
        <f t="shared" ref="G74:L74" si="23">G20+G38+G55+G72</f>
        <v>215037</v>
      </c>
      <c r="H74" s="491">
        <f t="shared" si="23"/>
        <v>60981270</v>
      </c>
      <c r="I74" s="444">
        <f t="shared" si="23"/>
        <v>60.981270000000009</v>
      </c>
      <c r="J74" s="444">
        <f t="shared" si="23"/>
        <v>1.1511199999999999</v>
      </c>
      <c r="K74" s="444">
        <f t="shared" si="23"/>
        <v>54.618740000000003</v>
      </c>
      <c r="L74" s="450">
        <f t="shared" si="23"/>
        <v>5.2114099999999999</v>
      </c>
      <c r="M74" s="444">
        <f>M73+M89</f>
        <v>83.466125000000005</v>
      </c>
      <c r="N74" s="445" t="s">
        <v>255</v>
      </c>
    </row>
    <row r="75" spans="2:14">
      <c r="B75" s="1871"/>
      <c r="C75" s="1871"/>
      <c r="D75" s="1871"/>
      <c r="E75" s="1871"/>
      <c r="F75" s="1871"/>
      <c r="G75" s="1295"/>
      <c r="H75" s="1295"/>
      <c r="I75" s="480"/>
      <c r="J75" s="1291"/>
      <c r="K75" s="1291"/>
      <c r="L75" s="1291"/>
      <c r="M75" s="969"/>
      <c r="N75" s="1871"/>
    </row>
    <row r="76" spans="2:14" ht="15.75">
      <c r="B76" s="1293" t="s">
        <v>256</v>
      </c>
      <c r="C76" s="1871"/>
      <c r="D76" s="1871"/>
      <c r="E76" s="1871"/>
      <c r="F76" s="1871"/>
      <c r="G76" s="1295"/>
      <c r="H76" s="1291"/>
      <c r="I76" s="1291"/>
      <c r="J76" s="1291"/>
      <c r="K76" s="1291"/>
      <c r="L76" s="1291"/>
      <c r="M76" s="1292"/>
      <c r="N76" s="1871"/>
    </row>
    <row r="77" spans="2:14">
      <c r="B77" s="905"/>
      <c r="C77" s="905" t="s">
        <v>301</v>
      </c>
      <c r="D77" s="905"/>
      <c r="E77" s="1890" t="s">
        <v>302</v>
      </c>
      <c r="F77" s="905"/>
      <c r="G77" s="906"/>
      <c r="H77" s="907">
        <v>6000000</v>
      </c>
      <c r="I77" s="925">
        <f>H77/1000000</f>
        <v>6</v>
      </c>
      <c r="J77" s="908"/>
      <c r="K77" s="908"/>
      <c r="L77" s="965">
        <f>I77</f>
        <v>6</v>
      </c>
      <c r="M77" s="968">
        <f>SUM(J77:L77)</f>
        <v>6</v>
      </c>
      <c r="N77" s="1891"/>
    </row>
    <row r="78" spans="2:14" ht="15" customHeight="1">
      <c r="B78" s="902"/>
      <c r="C78" s="1510" t="s">
        <v>265</v>
      </c>
      <c r="D78" s="187"/>
      <c r="E78" s="903"/>
      <c r="F78" s="1510">
        <v>310</v>
      </c>
      <c r="G78" s="901"/>
      <c r="H78" s="821">
        <v>2000000</v>
      </c>
      <c r="I78" s="937">
        <f t="shared" ref="I78:I88" si="24">H78/1000000</f>
        <v>2</v>
      </c>
      <c r="J78" s="937"/>
      <c r="K78" s="904"/>
      <c r="L78" s="966">
        <f t="shared" ref="L78:L88" si="25">I78</f>
        <v>2</v>
      </c>
      <c r="M78" s="1518">
        <f t="shared" ref="M78:M88" si="26">SUM(J78:L78)</f>
        <v>2</v>
      </c>
      <c r="N78" s="970" t="s">
        <v>266</v>
      </c>
    </row>
    <row r="79" spans="2:14">
      <c r="B79" s="187"/>
      <c r="C79" s="187" t="s">
        <v>268</v>
      </c>
      <c r="D79" s="187"/>
      <c r="E79" s="187"/>
      <c r="F79" s="957">
        <v>305</v>
      </c>
      <c r="G79" s="911"/>
      <c r="H79" s="912">
        <v>1500000</v>
      </c>
      <c r="I79" s="937">
        <f t="shared" si="24"/>
        <v>1.5</v>
      </c>
      <c r="J79" s="937"/>
      <c r="K79" s="947"/>
      <c r="L79" s="967">
        <f t="shared" si="25"/>
        <v>1.5</v>
      </c>
      <c r="M79" s="1518">
        <f t="shared" si="26"/>
        <v>1.5</v>
      </c>
      <c r="N79" s="841" t="s">
        <v>266</v>
      </c>
    </row>
    <row r="80" spans="2:14">
      <c r="B80" s="187"/>
      <c r="C80" s="1510" t="s">
        <v>237</v>
      </c>
      <c r="D80" s="187"/>
      <c r="E80" s="506" t="s">
        <v>269</v>
      </c>
      <c r="F80" s="1510">
        <v>260</v>
      </c>
      <c r="G80" s="945"/>
      <c r="H80" s="946">
        <v>1000000</v>
      </c>
      <c r="I80" s="937">
        <f t="shared" si="24"/>
        <v>1</v>
      </c>
      <c r="J80" s="937"/>
      <c r="K80" s="947"/>
      <c r="L80" s="938">
        <f t="shared" si="25"/>
        <v>1</v>
      </c>
      <c r="M80" s="1518">
        <f t="shared" si="26"/>
        <v>1</v>
      </c>
      <c r="N80" s="842"/>
    </row>
    <row r="81" spans="2:14">
      <c r="B81" s="187"/>
      <c r="C81" s="1510" t="s">
        <v>270</v>
      </c>
      <c r="D81" s="187"/>
      <c r="E81" s="506" t="s">
        <v>269</v>
      </c>
      <c r="F81" s="1510">
        <v>260</v>
      </c>
      <c r="G81" s="911"/>
      <c r="H81" s="946">
        <v>1500000</v>
      </c>
      <c r="I81" s="937">
        <f t="shared" si="24"/>
        <v>1.5</v>
      </c>
      <c r="J81" s="937"/>
      <c r="K81" s="947"/>
      <c r="L81" s="967">
        <f t="shared" si="25"/>
        <v>1.5</v>
      </c>
      <c r="M81" s="1518">
        <f t="shared" si="26"/>
        <v>1.5</v>
      </c>
      <c r="N81" s="962"/>
    </row>
    <row r="82" spans="2:14">
      <c r="B82" s="187"/>
      <c r="C82" s="1510" t="s">
        <v>271</v>
      </c>
      <c r="D82" s="187"/>
      <c r="E82" s="187" t="s">
        <v>258</v>
      </c>
      <c r="F82" s="1510" t="s">
        <v>303</v>
      </c>
      <c r="G82" s="911"/>
      <c r="H82" s="946">
        <v>3000000</v>
      </c>
      <c r="I82" s="937">
        <f t="shared" si="24"/>
        <v>3</v>
      </c>
      <c r="J82" s="937"/>
      <c r="K82" s="947"/>
      <c r="L82" s="967">
        <f t="shared" si="25"/>
        <v>3</v>
      </c>
      <c r="M82" s="1518">
        <f t="shared" si="26"/>
        <v>3</v>
      </c>
      <c r="N82" s="963" t="s">
        <v>264</v>
      </c>
    </row>
    <row r="83" spans="2:14">
      <c r="B83" s="187"/>
      <c r="C83" s="1510" t="s">
        <v>272</v>
      </c>
      <c r="D83" s="187"/>
      <c r="E83" s="187"/>
      <c r="F83" s="1510"/>
      <c r="G83" s="911"/>
      <c r="H83" s="946">
        <v>1000000</v>
      </c>
      <c r="I83" s="937">
        <f t="shared" si="24"/>
        <v>1</v>
      </c>
      <c r="J83" s="937"/>
      <c r="K83" s="947"/>
      <c r="L83" s="967">
        <f t="shared" si="25"/>
        <v>1</v>
      </c>
      <c r="M83" s="1518">
        <f t="shared" si="26"/>
        <v>1</v>
      </c>
      <c r="N83" s="963"/>
    </row>
    <row r="84" spans="2:14">
      <c r="B84" s="187"/>
      <c r="C84" s="1510" t="s">
        <v>60</v>
      </c>
      <c r="D84" s="187"/>
      <c r="E84" s="187"/>
      <c r="F84" s="1510"/>
      <c r="G84" s="911"/>
      <c r="H84" s="946">
        <v>2000000</v>
      </c>
      <c r="I84" s="937">
        <f t="shared" si="24"/>
        <v>2</v>
      </c>
      <c r="J84" s="937"/>
      <c r="K84" s="947"/>
      <c r="L84" s="967">
        <f t="shared" si="25"/>
        <v>2</v>
      </c>
      <c r="M84" s="1518">
        <f t="shared" si="26"/>
        <v>2</v>
      </c>
      <c r="N84" s="963"/>
    </row>
    <row r="85" spans="2:14">
      <c r="B85" s="187"/>
      <c r="C85" s="1510" t="s">
        <v>273</v>
      </c>
      <c r="D85" s="187"/>
      <c r="E85" s="187" t="s">
        <v>212</v>
      </c>
      <c r="F85" s="1510">
        <v>260</v>
      </c>
      <c r="G85" s="911"/>
      <c r="H85" s="946">
        <v>700000</v>
      </c>
      <c r="I85" s="937">
        <f t="shared" si="24"/>
        <v>0.7</v>
      </c>
      <c r="J85" s="937"/>
      <c r="K85" s="947"/>
      <c r="L85" s="967">
        <f t="shared" si="25"/>
        <v>0.7</v>
      </c>
      <c r="M85" s="1518">
        <f t="shared" si="26"/>
        <v>0.7</v>
      </c>
      <c r="N85" s="963"/>
    </row>
    <row r="86" spans="2:14">
      <c r="B86" s="187"/>
      <c r="C86" s="1510" t="s">
        <v>73</v>
      </c>
      <c r="D86" s="187"/>
      <c r="E86" s="187" t="s">
        <v>258</v>
      </c>
      <c r="F86" s="1510">
        <v>305</v>
      </c>
      <c r="G86" s="911">
        <v>100</v>
      </c>
      <c r="H86" s="946">
        <f>F86*G86</f>
        <v>30500</v>
      </c>
      <c r="I86" s="937">
        <f t="shared" si="24"/>
        <v>3.0499999999999999E-2</v>
      </c>
      <c r="J86" s="937"/>
      <c r="K86" s="947"/>
      <c r="L86" s="967">
        <f t="shared" si="25"/>
        <v>3.0499999999999999E-2</v>
      </c>
      <c r="M86" s="1518">
        <f t="shared" si="26"/>
        <v>3.0499999999999999E-2</v>
      </c>
      <c r="N86" s="963"/>
    </row>
    <row r="87" spans="2:14">
      <c r="B87" s="187"/>
      <c r="C87" s="1510" t="s">
        <v>304</v>
      </c>
      <c r="D87" s="187"/>
      <c r="E87" s="187" t="s">
        <v>258</v>
      </c>
      <c r="F87" s="1510">
        <v>310</v>
      </c>
      <c r="G87" s="911">
        <v>2200</v>
      </c>
      <c r="H87" s="946">
        <f>F87*G87</f>
        <v>682000</v>
      </c>
      <c r="I87" s="937">
        <f t="shared" si="24"/>
        <v>0.68200000000000005</v>
      </c>
      <c r="J87" s="937"/>
      <c r="K87" s="947"/>
      <c r="L87" s="967">
        <f>I87</f>
        <v>0.68200000000000005</v>
      </c>
      <c r="M87" s="1518">
        <f>SUM(J87:L87)</f>
        <v>0.68200000000000005</v>
      </c>
      <c r="N87" s="963"/>
    </row>
    <row r="88" spans="2:14" ht="13.9" customHeight="1">
      <c r="B88" s="389"/>
      <c r="C88" s="389" t="s">
        <v>30</v>
      </c>
      <c r="D88" s="389"/>
      <c r="E88" s="389" t="s">
        <v>108</v>
      </c>
      <c r="F88" s="389">
        <v>260</v>
      </c>
      <c r="G88" s="911"/>
      <c r="H88" s="946">
        <v>2000000</v>
      </c>
      <c r="I88" s="937">
        <f t="shared" si="24"/>
        <v>2</v>
      </c>
      <c r="J88" s="937"/>
      <c r="K88" s="947"/>
      <c r="L88" s="967">
        <f t="shared" si="25"/>
        <v>2</v>
      </c>
      <c r="M88" s="1518">
        <f t="shared" si="26"/>
        <v>2</v>
      </c>
      <c r="N88" s="964"/>
    </row>
    <row r="89" spans="2:14">
      <c r="B89" s="442"/>
      <c r="C89" s="442"/>
      <c r="D89" s="442"/>
      <c r="E89" s="884"/>
      <c r="F89" s="442"/>
      <c r="G89" s="487"/>
      <c r="H89" s="491">
        <f>SUM(H77:H88)</f>
        <v>21412500</v>
      </c>
      <c r="I89" s="444">
        <f>SUM(I77:I88)</f>
        <v>21.412499999999998</v>
      </c>
      <c r="J89" s="443"/>
      <c r="K89" s="479"/>
      <c r="L89" s="450">
        <f>SUM(L77:L88)</f>
        <v>21.412499999999998</v>
      </c>
      <c r="M89" s="444">
        <f>SUM(M77:M88)</f>
        <v>21.412499999999998</v>
      </c>
      <c r="N89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2060"/>
  </sheetPr>
  <dimension ref="B1:O114"/>
  <sheetViews>
    <sheetView zoomScale="89" zoomScaleNormal="89" workbookViewId="0">
      <pane xSplit="3" ySplit="2" topLeftCell="F89" activePane="bottomRight" state="frozen"/>
      <selection pane="topRight" activeCell="D1" sqref="D1"/>
      <selection pane="bottomLeft" activeCell="A3" sqref="A3"/>
      <selection pane="bottomRight" activeCell="K51" sqref="K5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23.710937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710937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86.710937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308" t="s">
        <v>305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4" si="0">F3*H3</f>
        <v>5512000</v>
      </c>
      <c r="J3" s="1271">
        <f t="shared" ref="J3:J24" si="1">I3/1000000</f>
        <v>5.5119999999999996</v>
      </c>
      <c r="K3" s="1036">
        <v>0</v>
      </c>
      <c r="L3" s="920">
        <f>J3-1.543</f>
        <v>3.9689999999999994</v>
      </c>
      <c r="M3" s="1284">
        <v>1.5429999999999999</v>
      </c>
      <c r="N3" s="1517">
        <f t="shared" ref="N3:N24" si="2">SUM(K3:M3)</f>
        <v>5.5119999999999996</v>
      </c>
      <c r="O3" s="1099" t="s">
        <v>309</v>
      </c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025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si="2"/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025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15</v>
      </c>
      <c r="C6" s="1507" t="s">
        <v>189</v>
      </c>
      <c r="D6" s="1507">
        <v>84012</v>
      </c>
      <c r="E6" s="1507" t="s">
        <v>109</v>
      </c>
      <c r="F6" s="1507">
        <v>265</v>
      </c>
      <c r="G6" s="1507">
        <v>0.64</v>
      </c>
      <c r="H6" s="1312">
        <v>448</v>
      </c>
      <c r="I6" s="910">
        <f t="shared" si="0"/>
        <v>118720</v>
      </c>
      <c r="J6" s="1025">
        <f t="shared" si="1"/>
        <v>0.11872000000000001</v>
      </c>
      <c r="K6" s="1036">
        <f t="shared" ref="K6:K18" si="3">J6</f>
        <v>0.11872000000000001</v>
      </c>
      <c r="L6" s="920"/>
      <c r="M6" s="1107"/>
      <c r="N6" s="1517">
        <f t="shared" si="2"/>
        <v>0.11872000000000001</v>
      </c>
      <c r="O6" s="1515"/>
    </row>
    <row r="7" spans="2:15" s="123" customFormat="1" ht="14.25" customHeight="1">
      <c r="B7" s="256" t="s">
        <v>15</v>
      </c>
      <c r="C7" s="1507" t="s">
        <v>189</v>
      </c>
      <c r="D7" s="1507">
        <v>84012</v>
      </c>
      <c r="E7" s="1507" t="s">
        <v>109</v>
      </c>
      <c r="F7" s="1507">
        <v>260</v>
      </c>
      <c r="G7" s="1507">
        <v>0.64</v>
      </c>
      <c r="H7" s="1312">
        <v>384</v>
      </c>
      <c r="I7" s="910">
        <f t="shared" si="0"/>
        <v>99840</v>
      </c>
      <c r="J7" s="1025">
        <f t="shared" si="1"/>
        <v>9.9839999999999998E-2</v>
      </c>
      <c r="K7" s="1036">
        <f t="shared" si="3"/>
        <v>9.9839999999999998E-2</v>
      </c>
      <c r="L7" s="920"/>
      <c r="M7" s="1107"/>
      <c r="N7" s="1517">
        <f t="shared" si="2"/>
        <v>9.9839999999999998E-2</v>
      </c>
      <c r="O7" s="1515"/>
    </row>
    <row r="8" spans="2:15" s="123" customFormat="1" ht="14.25" customHeight="1">
      <c r="B8" s="256" t="s">
        <v>19</v>
      </c>
      <c r="C8" s="1507" t="s">
        <v>278</v>
      </c>
      <c r="D8" s="1507" t="s">
        <v>279</v>
      </c>
      <c r="E8" s="1507" t="s">
        <v>109</v>
      </c>
      <c r="F8" s="1507">
        <v>260</v>
      </c>
      <c r="G8" s="1507">
        <v>0.63</v>
      </c>
      <c r="H8" s="1312">
        <v>928</v>
      </c>
      <c r="I8" s="910">
        <f t="shared" si="0"/>
        <v>241280</v>
      </c>
      <c r="J8" s="1025">
        <f t="shared" si="1"/>
        <v>0.24127999999999999</v>
      </c>
      <c r="K8" s="1036">
        <f t="shared" si="3"/>
        <v>0.24127999999999999</v>
      </c>
      <c r="L8" s="920">
        <v>0</v>
      </c>
      <c r="M8" s="1107">
        <v>0</v>
      </c>
      <c r="N8" s="1517">
        <f t="shared" si="2"/>
        <v>0.24127999999999999</v>
      </c>
      <c r="O8" s="1515"/>
    </row>
    <row r="9" spans="2:15" s="123" customFormat="1" ht="14.25" customHeight="1">
      <c r="B9" s="256" t="s">
        <v>19</v>
      </c>
      <c r="C9" s="1507" t="s">
        <v>194</v>
      </c>
      <c r="D9" s="1507" t="s">
        <v>195</v>
      </c>
      <c r="E9" s="1507" t="s">
        <v>109</v>
      </c>
      <c r="F9" s="1507">
        <v>255</v>
      </c>
      <c r="G9" s="1507">
        <v>0.65</v>
      </c>
      <c r="H9" s="1312">
        <v>832</v>
      </c>
      <c r="I9" s="910">
        <f t="shared" si="0"/>
        <v>212160</v>
      </c>
      <c r="J9" s="1025">
        <f t="shared" si="1"/>
        <v>0.21215999999999999</v>
      </c>
      <c r="K9" s="1036">
        <f t="shared" si="3"/>
        <v>0.21215999999999999</v>
      </c>
      <c r="L9" s="920">
        <v>0</v>
      </c>
      <c r="M9" s="1107">
        <v>0</v>
      </c>
      <c r="N9" s="1517">
        <f t="shared" si="2"/>
        <v>0.21215999999999999</v>
      </c>
      <c r="O9" s="1515"/>
    </row>
    <row r="10" spans="2:15" s="123" customFormat="1" ht="14.25" customHeight="1">
      <c r="B10" s="256" t="s">
        <v>19</v>
      </c>
      <c r="C10" s="1507" t="s">
        <v>280</v>
      </c>
      <c r="D10" s="1507" t="s">
        <v>281</v>
      </c>
      <c r="E10" s="1507" t="s">
        <v>282</v>
      </c>
      <c r="F10" s="1507">
        <v>260</v>
      </c>
      <c r="G10" s="1507">
        <v>0.62</v>
      </c>
      <c r="H10" s="1312">
        <v>224</v>
      </c>
      <c r="I10" s="910">
        <f t="shared" si="0"/>
        <v>58240</v>
      </c>
      <c r="J10" s="1025">
        <f t="shared" si="1"/>
        <v>5.824E-2</v>
      </c>
      <c r="K10" s="1036">
        <f t="shared" si="3"/>
        <v>5.824E-2</v>
      </c>
      <c r="L10" s="920">
        <v>0</v>
      </c>
      <c r="M10" s="1107">
        <v>0</v>
      </c>
      <c r="N10" s="1517">
        <f t="shared" si="2"/>
        <v>5.824E-2</v>
      </c>
      <c r="O10" s="1515"/>
    </row>
    <row r="11" spans="2:15" s="123" customFormat="1" ht="14.25" customHeight="1">
      <c r="B11" s="256" t="s">
        <v>19</v>
      </c>
      <c r="C11" s="1507" t="s">
        <v>23</v>
      </c>
      <c r="D11" s="1507" t="s">
        <v>192</v>
      </c>
      <c r="E11" s="1507" t="s">
        <v>109</v>
      </c>
      <c r="F11" s="1507">
        <v>260</v>
      </c>
      <c r="G11" s="1507">
        <v>0.65</v>
      </c>
      <c r="H11" s="1312">
        <v>928</v>
      </c>
      <c r="I11" s="910">
        <f t="shared" si="0"/>
        <v>241280</v>
      </c>
      <c r="J11" s="1025">
        <f t="shared" si="1"/>
        <v>0.24127999999999999</v>
      </c>
      <c r="K11" s="1036">
        <f t="shared" si="3"/>
        <v>0.24127999999999999</v>
      </c>
      <c r="L11" s="920">
        <v>0</v>
      </c>
      <c r="M11" s="1107">
        <v>0</v>
      </c>
      <c r="N11" s="1517">
        <f t="shared" si="2"/>
        <v>0.24127999999999999</v>
      </c>
      <c r="O11" s="1515"/>
    </row>
    <row r="12" spans="2:15" s="123" customFormat="1" ht="14.25" customHeight="1">
      <c r="B12" s="256" t="s">
        <v>19</v>
      </c>
      <c r="C12" s="1507" t="s">
        <v>23</v>
      </c>
      <c r="D12" s="1507" t="s">
        <v>193</v>
      </c>
      <c r="E12" s="1507" t="s">
        <v>109</v>
      </c>
      <c r="F12" s="1507">
        <v>260</v>
      </c>
      <c r="G12" s="1507">
        <v>0.65</v>
      </c>
      <c r="H12" s="1312">
        <v>480</v>
      </c>
      <c r="I12" s="910">
        <f t="shared" si="0"/>
        <v>124800</v>
      </c>
      <c r="J12" s="1025">
        <f t="shared" si="1"/>
        <v>0.12479999999999999</v>
      </c>
      <c r="K12" s="1036">
        <f t="shared" si="3"/>
        <v>0.12479999999999999</v>
      </c>
      <c r="L12" s="920">
        <v>0</v>
      </c>
      <c r="M12" s="1107">
        <v>0</v>
      </c>
      <c r="N12" s="1517">
        <f t="shared" si="2"/>
        <v>0.12479999999999999</v>
      </c>
      <c r="O12" s="1515"/>
    </row>
    <row r="13" spans="2:15" s="123" customFormat="1" ht="14.25" customHeight="1">
      <c r="B13" s="256" t="s">
        <v>19</v>
      </c>
      <c r="C13" s="1507" t="s">
        <v>191</v>
      </c>
      <c r="D13" s="1507">
        <v>1923</v>
      </c>
      <c r="E13" s="1507" t="s">
        <v>283</v>
      </c>
      <c r="F13" s="1507">
        <v>255</v>
      </c>
      <c r="G13" s="1507">
        <v>0.64</v>
      </c>
      <c r="H13" s="1312">
        <v>640</v>
      </c>
      <c r="I13" s="910">
        <f t="shared" si="0"/>
        <v>163200</v>
      </c>
      <c r="J13" s="1025">
        <f t="shared" si="1"/>
        <v>0.16320000000000001</v>
      </c>
      <c r="K13" s="1036">
        <f t="shared" si="3"/>
        <v>0.16320000000000001</v>
      </c>
      <c r="L13" s="920">
        <v>0</v>
      </c>
      <c r="M13" s="1107">
        <v>0</v>
      </c>
      <c r="N13" s="1517">
        <f t="shared" si="2"/>
        <v>0.16320000000000001</v>
      </c>
      <c r="O13" s="1515"/>
    </row>
    <row r="14" spans="2:15" s="123" customFormat="1" ht="14.25" customHeight="1">
      <c r="B14" s="256" t="s">
        <v>19</v>
      </c>
      <c r="C14" s="1507" t="s">
        <v>26</v>
      </c>
      <c r="D14" s="1507">
        <v>10594</v>
      </c>
      <c r="E14" s="1507" t="s">
        <v>112</v>
      </c>
      <c r="F14" s="1507">
        <v>265</v>
      </c>
      <c r="G14" s="1507">
        <v>0.69</v>
      </c>
      <c r="H14" s="1312">
        <v>754</v>
      </c>
      <c r="I14" s="910">
        <f t="shared" si="0"/>
        <v>199810</v>
      </c>
      <c r="J14" s="1025">
        <f t="shared" si="1"/>
        <v>0.19980999999999999</v>
      </c>
      <c r="K14" s="1036">
        <f t="shared" si="3"/>
        <v>0.19980999999999999</v>
      </c>
      <c r="L14" s="920">
        <v>0</v>
      </c>
      <c r="M14" s="1107">
        <v>0</v>
      </c>
      <c r="N14" s="1517">
        <f t="shared" si="2"/>
        <v>0.19980999999999999</v>
      </c>
      <c r="O14" s="1515"/>
    </row>
    <row r="15" spans="2:15" s="123" customFormat="1" ht="14.25" customHeight="1">
      <c r="B15" s="256" t="s">
        <v>19</v>
      </c>
      <c r="C15" s="1507" t="s">
        <v>30</v>
      </c>
      <c r="D15" s="1507">
        <v>619215</v>
      </c>
      <c r="E15" s="1507" t="s">
        <v>112</v>
      </c>
      <c r="F15" s="1507">
        <v>260</v>
      </c>
      <c r="G15" s="1507">
        <v>0.66</v>
      </c>
      <c r="H15" s="1312">
        <v>754</v>
      </c>
      <c r="I15" s="910">
        <f t="shared" si="0"/>
        <v>196040</v>
      </c>
      <c r="J15" s="1025">
        <f t="shared" si="1"/>
        <v>0.19603999999999999</v>
      </c>
      <c r="K15" s="1036">
        <f t="shared" si="3"/>
        <v>0.19603999999999999</v>
      </c>
      <c r="L15" s="920">
        <v>0</v>
      </c>
      <c r="M15" s="1107">
        <v>0</v>
      </c>
      <c r="N15" s="1517">
        <f t="shared" si="2"/>
        <v>0.19603999999999999</v>
      </c>
      <c r="O15" s="1515"/>
    </row>
    <row r="16" spans="2:15" s="123" customFormat="1" ht="14.25" customHeight="1">
      <c r="B16" s="256" t="s">
        <v>19</v>
      </c>
      <c r="C16" s="1507" t="s">
        <v>30</v>
      </c>
      <c r="D16" s="1507">
        <v>619216</v>
      </c>
      <c r="E16" s="1507" t="s">
        <v>112</v>
      </c>
      <c r="F16" s="1507">
        <v>260</v>
      </c>
      <c r="G16" s="1507">
        <v>0.66</v>
      </c>
      <c r="H16" s="1312">
        <v>754</v>
      </c>
      <c r="I16" s="910">
        <f t="shared" si="0"/>
        <v>196040</v>
      </c>
      <c r="J16" s="1025">
        <f t="shared" si="1"/>
        <v>0.19603999999999999</v>
      </c>
      <c r="K16" s="1036">
        <f t="shared" si="3"/>
        <v>0.19603999999999999</v>
      </c>
      <c r="L16" s="920">
        <v>0</v>
      </c>
      <c r="M16" s="1107">
        <v>0</v>
      </c>
      <c r="N16" s="1517">
        <f t="shared" si="2"/>
        <v>0.19603999999999999</v>
      </c>
      <c r="O16" s="1515"/>
    </row>
    <row r="17" spans="2:15" s="123" customFormat="1" ht="14.25" customHeight="1">
      <c r="B17" s="256" t="s">
        <v>19</v>
      </c>
      <c r="C17" s="1507" t="s">
        <v>30</v>
      </c>
      <c r="D17" s="1507">
        <v>619217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025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3" customFormat="1" ht="14.25" customHeight="1">
      <c r="B18" s="256" t="s">
        <v>19</v>
      </c>
      <c r="C18" s="1507" t="s">
        <v>30</v>
      </c>
      <c r="D18" s="1507">
        <v>619218</v>
      </c>
      <c r="E18" s="1507" t="s">
        <v>112</v>
      </c>
      <c r="F18" s="1507">
        <v>260</v>
      </c>
      <c r="G18" s="1507">
        <v>0.66</v>
      </c>
      <c r="H18" s="1312">
        <v>754</v>
      </c>
      <c r="I18" s="910">
        <f t="shared" si="0"/>
        <v>196040</v>
      </c>
      <c r="J18" s="1025">
        <f t="shared" si="1"/>
        <v>0.19603999999999999</v>
      </c>
      <c r="K18" s="1036">
        <f t="shared" si="3"/>
        <v>0.19603999999999999</v>
      </c>
      <c r="L18" s="920">
        <v>0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619219</v>
      </c>
      <c r="E19" s="1507" t="s">
        <v>109</v>
      </c>
      <c r="F19" s="1507">
        <v>260</v>
      </c>
      <c r="G19" s="1507">
        <v>0.66</v>
      </c>
      <c r="H19" s="1312">
        <v>754</v>
      </c>
      <c r="I19" s="910">
        <f t="shared" si="0"/>
        <v>196040</v>
      </c>
      <c r="J19" s="1025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619220</v>
      </c>
      <c r="E20" s="1507" t="s">
        <v>109</v>
      </c>
      <c r="F20" s="1507">
        <v>260</v>
      </c>
      <c r="G20" s="1507">
        <v>0.66</v>
      </c>
      <c r="H20" s="1312">
        <v>754</v>
      </c>
      <c r="I20" s="910">
        <f t="shared" si="0"/>
        <v>196040</v>
      </c>
      <c r="J20" s="1025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620386</v>
      </c>
      <c r="E21" s="1507" t="s">
        <v>109</v>
      </c>
      <c r="F21" s="1507">
        <v>260</v>
      </c>
      <c r="G21" s="1507">
        <v>0.66</v>
      </c>
      <c r="H21" s="1312">
        <v>754</v>
      </c>
      <c r="I21" s="910">
        <f t="shared" si="0"/>
        <v>196040</v>
      </c>
      <c r="J21" s="1025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620387</v>
      </c>
      <c r="E22" s="1507" t="s">
        <v>109</v>
      </c>
      <c r="F22" s="1507">
        <v>260</v>
      </c>
      <c r="G22" s="1507">
        <v>0.66</v>
      </c>
      <c r="H22" s="1312">
        <v>754</v>
      </c>
      <c r="I22" s="910">
        <f t="shared" si="0"/>
        <v>196040</v>
      </c>
      <c r="J22" s="1025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 s="122" customFormat="1">
      <c r="B23" s="256" t="s">
        <v>19</v>
      </c>
      <c r="C23" s="1507" t="s">
        <v>30</v>
      </c>
      <c r="D23" s="1507">
        <v>620388</v>
      </c>
      <c r="E23" s="1507" t="s">
        <v>109</v>
      </c>
      <c r="F23" s="1507">
        <v>260</v>
      </c>
      <c r="G23" s="1507">
        <v>0.66</v>
      </c>
      <c r="H23" s="1312">
        <v>754</v>
      </c>
      <c r="I23" s="1279">
        <f t="shared" si="0"/>
        <v>196040</v>
      </c>
      <c r="J23" s="1025">
        <f t="shared" si="1"/>
        <v>0.19603999999999999</v>
      </c>
      <c r="K23" s="1036">
        <v>0</v>
      </c>
      <c r="L23" s="920">
        <f>J23</f>
        <v>0.19603999999999999</v>
      </c>
      <c r="M23" s="1107">
        <v>0</v>
      </c>
      <c r="N23" s="1517">
        <f t="shared" si="2"/>
        <v>0.19603999999999999</v>
      </c>
      <c r="O23" s="1515"/>
    </row>
    <row r="24" spans="2:15" s="122" customFormat="1">
      <c r="B24" s="256" t="s">
        <v>19</v>
      </c>
      <c r="C24" s="1507" t="s">
        <v>119</v>
      </c>
      <c r="D24" s="1507" t="s">
        <v>196</v>
      </c>
      <c r="E24" s="1507" t="s">
        <v>109</v>
      </c>
      <c r="F24" s="1507">
        <v>260</v>
      </c>
      <c r="G24" s="1507">
        <v>0.64</v>
      </c>
      <c r="H24" s="1073">
        <v>2496</v>
      </c>
      <c r="I24" s="1280">
        <f t="shared" si="0"/>
        <v>648960</v>
      </c>
      <c r="J24" s="1025">
        <f t="shared" si="1"/>
        <v>0.64895999999999998</v>
      </c>
      <c r="K24" s="1036">
        <f>J24</f>
        <v>0.64895999999999998</v>
      </c>
      <c r="L24" s="920">
        <v>0</v>
      </c>
      <c r="M24" s="1107">
        <v>0</v>
      </c>
      <c r="N24" s="1517">
        <f t="shared" si="2"/>
        <v>0.64895999999999998</v>
      </c>
      <c r="O24" s="1515"/>
    </row>
    <row r="25" spans="2:15">
      <c r="B25" s="1294"/>
      <c r="C25" s="1296" t="s">
        <v>197</v>
      </c>
      <c r="D25" s="1296"/>
      <c r="E25" s="1296"/>
      <c r="F25" s="1296"/>
      <c r="G25" s="1296"/>
      <c r="H25" s="909">
        <f t="shared" ref="H25:N25" si="4">SUM(H3:H24)</f>
        <v>40692</v>
      </c>
      <c r="I25" s="1269">
        <f t="shared" si="4"/>
        <v>10707530</v>
      </c>
      <c r="J25" s="1147">
        <f t="shared" si="4"/>
        <v>10.707529999999998</v>
      </c>
      <c r="K25" s="1147">
        <f t="shared" si="4"/>
        <v>3.1129299999999995</v>
      </c>
      <c r="L25" s="1308">
        <f t="shared" si="4"/>
        <v>6.0515999999999996</v>
      </c>
      <c r="M25" s="1108">
        <f t="shared" si="4"/>
        <v>1.5429999999999999</v>
      </c>
      <c r="N25" s="1309">
        <f t="shared" si="4"/>
        <v>10.707529999999998</v>
      </c>
      <c r="O25" s="1303" t="s">
        <v>198</v>
      </c>
    </row>
    <row r="26" spans="2:15">
      <c r="B26" s="135" t="s">
        <v>15</v>
      </c>
      <c r="C26" s="456" t="s">
        <v>47</v>
      </c>
      <c r="D26" s="456">
        <v>13502</v>
      </c>
      <c r="E26" s="456" t="s">
        <v>285</v>
      </c>
      <c r="F26" s="456">
        <v>305</v>
      </c>
      <c r="G26" s="456">
        <v>0.64500000000000002</v>
      </c>
      <c r="H26" s="1024">
        <v>528</v>
      </c>
      <c r="I26" s="1270">
        <f t="shared" ref="I26:I62" si="5">F26*H26</f>
        <v>161040</v>
      </c>
      <c r="J26" s="1271">
        <f t="shared" ref="J26:J62" si="6">I26/1000000</f>
        <v>0.16103999999999999</v>
      </c>
      <c r="K26" s="1272">
        <f>J26</f>
        <v>0.16103999999999999</v>
      </c>
      <c r="L26" s="1012"/>
      <c r="M26" s="1273"/>
      <c r="N26" s="1005">
        <f t="shared" ref="N26:N62" si="7">SUM(K26:M26)</f>
        <v>0.16103999999999999</v>
      </c>
      <c r="O26" s="1515"/>
    </row>
    <row r="27" spans="2:15">
      <c r="B27" s="247" t="s">
        <v>15</v>
      </c>
      <c r="C27" s="234" t="s">
        <v>47</v>
      </c>
      <c r="D27" s="234">
        <v>13508</v>
      </c>
      <c r="E27" s="234" t="s">
        <v>310</v>
      </c>
      <c r="F27" s="234">
        <v>260</v>
      </c>
      <c r="G27" s="234">
        <v>0.65</v>
      </c>
      <c r="H27" s="1172">
        <v>1440</v>
      </c>
      <c r="I27" s="946">
        <f t="shared" si="5"/>
        <v>374400</v>
      </c>
      <c r="J27" s="1025">
        <f t="shared" si="6"/>
        <v>0.37440000000000001</v>
      </c>
      <c r="K27" s="1026"/>
      <c r="L27" s="920">
        <f>J27</f>
        <v>0.37440000000000001</v>
      </c>
      <c r="M27" s="1274"/>
      <c r="N27" s="1518">
        <f t="shared" si="7"/>
        <v>0.37440000000000001</v>
      </c>
      <c r="O27" s="1515" t="s">
        <v>311</v>
      </c>
    </row>
    <row r="28" spans="2:15" ht="15" customHeight="1">
      <c r="B28" s="1506" t="s">
        <v>19</v>
      </c>
      <c r="C28" s="1507" t="s">
        <v>49</v>
      </c>
      <c r="D28" s="1507" t="s">
        <v>203</v>
      </c>
      <c r="E28" s="1507" t="s">
        <v>133</v>
      </c>
      <c r="F28" s="1507">
        <v>265</v>
      </c>
      <c r="G28" s="1507">
        <v>0.65800000000000003</v>
      </c>
      <c r="H28" s="1312">
        <v>928</v>
      </c>
      <c r="I28" s="946">
        <f t="shared" si="5"/>
        <v>245920</v>
      </c>
      <c r="J28" s="1025">
        <f t="shared" si="6"/>
        <v>0.24592</v>
      </c>
      <c r="K28" s="1026">
        <f>J28</f>
        <v>0.24592</v>
      </c>
      <c r="L28" s="1026"/>
      <c r="M28" s="1102"/>
      <c r="N28" s="1518">
        <f t="shared" si="7"/>
        <v>0.24592</v>
      </c>
      <c r="O28" s="1515"/>
    </row>
    <row r="29" spans="2:15" ht="15" customHeight="1">
      <c r="B29" s="1506" t="s">
        <v>15</v>
      </c>
      <c r="C29" s="1507" t="s">
        <v>49</v>
      </c>
      <c r="D29" s="1507">
        <v>217</v>
      </c>
      <c r="E29" s="1507" t="s">
        <v>287</v>
      </c>
      <c r="F29" s="1507">
        <v>260</v>
      </c>
      <c r="G29" s="1507">
        <v>0.64</v>
      </c>
      <c r="H29" s="1312">
        <v>832</v>
      </c>
      <c r="I29" s="946">
        <f t="shared" si="5"/>
        <v>216320</v>
      </c>
      <c r="J29" s="1025">
        <f t="shared" si="6"/>
        <v>0.21632000000000001</v>
      </c>
      <c r="K29" s="1026">
        <f>J29</f>
        <v>0.21632000000000001</v>
      </c>
      <c r="L29" s="1026"/>
      <c r="M29" s="1102"/>
      <c r="N29" s="1518">
        <f t="shared" si="7"/>
        <v>0.21632000000000001</v>
      </c>
      <c r="O29" s="1515"/>
    </row>
    <row r="30" spans="2:15" ht="15" customHeight="1">
      <c r="B30" s="1506" t="s">
        <v>19</v>
      </c>
      <c r="C30" s="1507" t="s">
        <v>49</v>
      </c>
      <c r="D30" s="1507">
        <v>234</v>
      </c>
      <c r="E30" s="1507" t="s">
        <v>291</v>
      </c>
      <c r="F30" s="1507">
        <v>265</v>
      </c>
      <c r="G30" s="1507">
        <v>0.65</v>
      </c>
      <c r="H30" s="1312">
        <v>1358</v>
      </c>
      <c r="I30" s="946">
        <f t="shared" si="5"/>
        <v>359870</v>
      </c>
      <c r="J30" s="1025">
        <f t="shared" si="6"/>
        <v>0.35987000000000002</v>
      </c>
      <c r="K30" s="1026"/>
      <c r="L30" s="1026"/>
      <c r="M30" s="1283">
        <f>J30</f>
        <v>0.35987000000000002</v>
      </c>
      <c r="N30" s="1518">
        <f t="shared" si="7"/>
        <v>0.35987000000000002</v>
      </c>
      <c r="O30" s="1281" t="s">
        <v>312</v>
      </c>
    </row>
    <row r="31" spans="2:15" ht="15" customHeight="1">
      <c r="B31" s="1506" t="s">
        <v>19</v>
      </c>
      <c r="C31" s="1507" t="s">
        <v>49</v>
      </c>
      <c r="D31" s="1507">
        <v>235</v>
      </c>
      <c r="E31" s="1507" t="s">
        <v>291</v>
      </c>
      <c r="F31" s="1507">
        <v>265</v>
      </c>
      <c r="G31" s="1507">
        <v>0.65</v>
      </c>
      <c r="H31" s="1312">
        <v>1344</v>
      </c>
      <c r="I31" s="946">
        <f t="shared" si="5"/>
        <v>356160</v>
      </c>
      <c r="J31" s="1025">
        <f t="shared" si="6"/>
        <v>0.35615999999999998</v>
      </c>
      <c r="K31" s="1026"/>
      <c r="L31" s="1026"/>
      <c r="M31" s="1283">
        <f>J31</f>
        <v>0.35615999999999998</v>
      </c>
      <c r="N31" s="1518">
        <f t="shared" si="7"/>
        <v>0.35615999999999998</v>
      </c>
      <c r="O31" s="1281" t="s">
        <v>312</v>
      </c>
    </row>
    <row r="32" spans="2:15" ht="15" customHeight="1">
      <c r="B32" s="1506" t="s">
        <v>15</v>
      </c>
      <c r="C32" s="1507" t="s">
        <v>49</v>
      </c>
      <c r="D32" s="1507">
        <v>263</v>
      </c>
      <c r="E32" s="1507" t="s">
        <v>287</v>
      </c>
      <c r="F32" s="1507">
        <v>260</v>
      </c>
      <c r="G32" s="1507">
        <v>0.64</v>
      </c>
      <c r="H32" s="1312">
        <v>1024</v>
      </c>
      <c r="I32" s="946">
        <f t="shared" si="5"/>
        <v>266240</v>
      </c>
      <c r="J32" s="1025">
        <f t="shared" si="6"/>
        <v>0.26623999999999998</v>
      </c>
      <c r="K32" s="1026"/>
      <c r="L32" s="1026">
        <f>J32</f>
        <v>0.26623999999999998</v>
      </c>
      <c r="M32" s="1102"/>
      <c r="N32" s="1518">
        <f t="shared" si="7"/>
        <v>0.26623999999999998</v>
      </c>
      <c r="O32" s="1515" t="s">
        <v>313</v>
      </c>
    </row>
    <row r="33" spans="2:15" ht="15" customHeight="1">
      <c r="B33" s="1506" t="s">
        <v>15</v>
      </c>
      <c r="C33" s="1507" t="s">
        <v>49</v>
      </c>
      <c r="D33" s="1507">
        <v>264</v>
      </c>
      <c r="E33" s="1507" t="s">
        <v>314</v>
      </c>
      <c r="F33" s="1507">
        <v>305</v>
      </c>
      <c r="G33" s="1507">
        <v>0.64</v>
      </c>
      <c r="H33" s="1312">
        <v>648</v>
      </c>
      <c r="I33" s="946">
        <f t="shared" si="5"/>
        <v>197640</v>
      </c>
      <c r="J33" s="1025">
        <f t="shared" si="6"/>
        <v>0.19764000000000001</v>
      </c>
      <c r="K33" s="1026"/>
      <c r="L33" s="1026">
        <f>J33</f>
        <v>0.19764000000000001</v>
      </c>
      <c r="M33" s="1102"/>
      <c r="N33" s="1518">
        <f t="shared" si="7"/>
        <v>0.19764000000000001</v>
      </c>
      <c r="O33" s="1515" t="s">
        <v>313</v>
      </c>
    </row>
    <row r="34" spans="2:15" ht="15" customHeight="1">
      <c r="B34" s="1506" t="s">
        <v>15</v>
      </c>
      <c r="C34" s="1507" t="s">
        <v>49</v>
      </c>
      <c r="D34" s="1507">
        <v>280</v>
      </c>
      <c r="E34" s="1507" t="s">
        <v>287</v>
      </c>
      <c r="F34" s="1507">
        <v>260</v>
      </c>
      <c r="G34" s="1507">
        <v>0.63500000000000001</v>
      </c>
      <c r="H34" s="1312">
        <v>832</v>
      </c>
      <c r="I34" s="946">
        <f t="shared" si="5"/>
        <v>216320</v>
      </c>
      <c r="J34" s="1025">
        <f t="shared" si="6"/>
        <v>0.21632000000000001</v>
      </c>
      <c r="K34" s="1026"/>
      <c r="L34" s="1026"/>
      <c r="M34" s="1283"/>
      <c r="N34" s="1518">
        <f t="shared" si="7"/>
        <v>0</v>
      </c>
      <c r="O34" s="1515" t="s">
        <v>315</v>
      </c>
    </row>
    <row r="35" spans="2:15" ht="15" customHeight="1">
      <c r="B35" s="1506" t="s">
        <v>15</v>
      </c>
      <c r="C35" s="1507" t="s">
        <v>59</v>
      </c>
      <c r="D35" s="1507" t="s">
        <v>316</v>
      </c>
      <c r="E35" s="1507" t="s">
        <v>287</v>
      </c>
      <c r="F35" s="1507">
        <v>260</v>
      </c>
      <c r="G35" s="1507">
        <v>0.64</v>
      </c>
      <c r="H35" s="1312">
        <v>832</v>
      </c>
      <c r="I35" s="946">
        <f t="shared" si="5"/>
        <v>216320</v>
      </c>
      <c r="J35" s="1025">
        <f t="shared" si="6"/>
        <v>0.21632000000000001</v>
      </c>
      <c r="K35" s="1026">
        <f t="shared" ref="K35:K40" si="8">J35</f>
        <v>0.21632000000000001</v>
      </c>
      <c r="L35" s="1026"/>
      <c r="M35" s="1109"/>
      <c r="N35" s="1518">
        <f t="shared" si="7"/>
        <v>0.21632000000000001</v>
      </c>
      <c r="O35" s="1515"/>
    </row>
    <row r="36" spans="2:15" ht="15" customHeight="1">
      <c r="B36" s="1506" t="s">
        <v>15</v>
      </c>
      <c r="C36" s="1507" t="s">
        <v>59</v>
      </c>
      <c r="D36" s="1507" t="s">
        <v>317</v>
      </c>
      <c r="E36" s="1507" t="s">
        <v>292</v>
      </c>
      <c r="F36" s="1507">
        <v>265</v>
      </c>
      <c r="G36" s="1507">
        <v>0.66</v>
      </c>
      <c r="H36" s="1312">
        <v>832</v>
      </c>
      <c r="I36" s="946">
        <f t="shared" si="5"/>
        <v>220480</v>
      </c>
      <c r="J36" s="1025">
        <f t="shared" si="6"/>
        <v>0.22048000000000001</v>
      </c>
      <c r="K36" s="1026">
        <f t="shared" si="8"/>
        <v>0.22048000000000001</v>
      </c>
      <c r="L36" s="1026"/>
      <c r="M36" s="1109"/>
      <c r="N36" s="1518">
        <f t="shared" si="7"/>
        <v>0.22048000000000001</v>
      </c>
      <c r="O36" s="1515"/>
    </row>
    <row r="37" spans="2:15" ht="15" customHeight="1">
      <c r="B37" s="1506" t="s">
        <v>15</v>
      </c>
      <c r="C37" s="1507" t="s">
        <v>205</v>
      </c>
      <c r="D37" s="1507" t="s">
        <v>206</v>
      </c>
      <c r="E37" s="1507" t="s">
        <v>288</v>
      </c>
      <c r="F37" s="1507">
        <v>310</v>
      </c>
      <c r="G37" s="1507">
        <v>0.64500000000000002</v>
      </c>
      <c r="H37" s="1312">
        <v>720</v>
      </c>
      <c r="I37" s="946">
        <f t="shared" si="5"/>
        <v>223200</v>
      </c>
      <c r="J37" s="1025">
        <f t="shared" si="6"/>
        <v>0.22320000000000001</v>
      </c>
      <c r="K37" s="1026">
        <f t="shared" si="8"/>
        <v>0.22320000000000001</v>
      </c>
      <c r="L37" s="1026"/>
      <c r="M37" s="1109"/>
      <c r="N37" s="1518">
        <f t="shared" si="7"/>
        <v>0.22320000000000001</v>
      </c>
      <c r="O37" s="1515"/>
    </row>
    <row r="38" spans="2:15" ht="15" customHeight="1">
      <c r="B38" s="1506" t="s">
        <v>15</v>
      </c>
      <c r="C38" s="1507" t="s">
        <v>205</v>
      </c>
      <c r="D38" s="1507" t="s">
        <v>207</v>
      </c>
      <c r="E38" s="1507" t="s">
        <v>288</v>
      </c>
      <c r="F38" s="1507">
        <v>310</v>
      </c>
      <c r="G38" s="1507">
        <v>0.64500000000000002</v>
      </c>
      <c r="H38" s="1312">
        <v>960</v>
      </c>
      <c r="I38" s="946">
        <f t="shared" si="5"/>
        <v>297600</v>
      </c>
      <c r="J38" s="1025">
        <f t="shared" si="6"/>
        <v>0.29759999999999998</v>
      </c>
      <c r="K38" s="1026">
        <f t="shared" si="8"/>
        <v>0.29759999999999998</v>
      </c>
      <c r="L38" s="1026"/>
      <c r="M38" s="1102"/>
      <c r="N38" s="1518">
        <f t="shared" si="7"/>
        <v>0.29759999999999998</v>
      </c>
      <c r="O38" s="1515"/>
    </row>
    <row r="39" spans="2:15" ht="15" customHeight="1">
      <c r="B39" s="1506" t="s">
        <v>15</v>
      </c>
      <c r="C39" s="1507" t="s">
        <v>208</v>
      </c>
      <c r="D39" s="1507" t="s">
        <v>209</v>
      </c>
      <c r="E39" s="1507" t="s">
        <v>287</v>
      </c>
      <c r="F39" s="1507">
        <v>260</v>
      </c>
      <c r="G39" s="1507">
        <v>0.65</v>
      </c>
      <c r="H39" s="1312">
        <v>832</v>
      </c>
      <c r="I39" s="946">
        <f t="shared" si="5"/>
        <v>216320</v>
      </c>
      <c r="J39" s="1025">
        <f t="shared" si="6"/>
        <v>0.21632000000000001</v>
      </c>
      <c r="K39" s="1026">
        <f t="shared" si="8"/>
        <v>0.21632000000000001</v>
      </c>
      <c r="L39" s="1026"/>
      <c r="M39" s="1102"/>
      <c r="N39" s="1518">
        <f t="shared" si="7"/>
        <v>0.21632000000000001</v>
      </c>
      <c r="O39" s="1515"/>
    </row>
    <row r="40" spans="2:15" ht="15" customHeight="1">
      <c r="B40" s="1506" t="s">
        <v>15</v>
      </c>
      <c r="C40" s="1507" t="s">
        <v>208</v>
      </c>
      <c r="D40" s="1507" t="s">
        <v>318</v>
      </c>
      <c r="E40" s="1507" t="s">
        <v>287</v>
      </c>
      <c r="F40" s="1507">
        <v>260</v>
      </c>
      <c r="G40" s="1507">
        <v>0.64</v>
      </c>
      <c r="H40" s="1312">
        <v>832</v>
      </c>
      <c r="I40" s="946">
        <f t="shared" si="5"/>
        <v>216320</v>
      </c>
      <c r="J40" s="1025">
        <f t="shared" si="6"/>
        <v>0.21632000000000001</v>
      </c>
      <c r="K40" s="1026">
        <f t="shared" si="8"/>
        <v>0.21632000000000001</v>
      </c>
      <c r="L40" s="1026"/>
      <c r="M40" s="1102"/>
      <c r="N40" s="1518">
        <f t="shared" si="7"/>
        <v>0.21632000000000001</v>
      </c>
      <c r="O40" s="1515"/>
    </row>
    <row r="41" spans="2:15" ht="15" customHeight="1">
      <c r="B41" s="1506" t="s">
        <v>15</v>
      </c>
      <c r="C41" s="1507" t="s">
        <v>319</v>
      </c>
      <c r="D41" s="1507" t="s">
        <v>320</v>
      </c>
      <c r="E41" s="1507" t="s">
        <v>287</v>
      </c>
      <c r="F41" s="1507">
        <v>260</v>
      </c>
      <c r="G41" s="1507">
        <v>0.64</v>
      </c>
      <c r="H41" s="1312">
        <v>832</v>
      </c>
      <c r="I41" s="946">
        <f t="shared" si="5"/>
        <v>216320</v>
      </c>
      <c r="J41" s="1025">
        <f t="shared" si="6"/>
        <v>0.21632000000000001</v>
      </c>
      <c r="K41" s="1026"/>
      <c r="L41" s="1026">
        <f>J41</f>
        <v>0.21632000000000001</v>
      </c>
      <c r="M41" s="1102"/>
      <c r="N41" s="1518">
        <f t="shared" si="7"/>
        <v>0.21632000000000001</v>
      </c>
      <c r="O41" s="1515"/>
    </row>
    <row r="42" spans="2:15" ht="15" customHeight="1">
      <c r="B42" s="1506" t="s">
        <v>15</v>
      </c>
      <c r="C42" s="1507" t="s">
        <v>321</v>
      </c>
      <c r="D42" s="1507" t="s">
        <v>322</v>
      </c>
      <c r="E42" s="1507" t="s">
        <v>287</v>
      </c>
      <c r="F42" s="1507">
        <v>260</v>
      </c>
      <c r="G42" s="1507">
        <v>0.64500000000000002</v>
      </c>
      <c r="H42" s="1312">
        <v>832</v>
      </c>
      <c r="I42" s="946">
        <f t="shared" si="5"/>
        <v>216320</v>
      </c>
      <c r="J42" s="1025">
        <f t="shared" si="6"/>
        <v>0.21632000000000001</v>
      </c>
      <c r="K42" s="1026"/>
      <c r="L42" s="1026">
        <f>J42</f>
        <v>0.21632000000000001</v>
      </c>
      <c r="M42" s="1102"/>
      <c r="N42" s="1518">
        <f t="shared" si="7"/>
        <v>0.21632000000000001</v>
      </c>
      <c r="O42" s="1515"/>
    </row>
    <row r="43" spans="2:15" ht="15" customHeight="1">
      <c r="B43" s="1506" t="s">
        <v>15</v>
      </c>
      <c r="C43" s="1507" t="s">
        <v>323</v>
      </c>
      <c r="D43" s="1507">
        <v>1017</v>
      </c>
      <c r="E43" s="1507" t="s">
        <v>287</v>
      </c>
      <c r="F43" s="1507">
        <v>260</v>
      </c>
      <c r="G43" s="1507">
        <v>0.69</v>
      </c>
      <c r="H43" s="1312">
        <v>160</v>
      </c>
      <c r="I43" s="946">
        <f t="shared" si="5"/>
        <v>41600</v>
      </c>
      <c r="J43" s="1025">
        <f t="shared" si="6"/>
        <v>4.1599999999999998E-2</v>
      </c>
      <c r="K43" s="1026"/>
      <c r="L43" s="1026"/>
      <c r="M43" s="1102">
        <f>J43</f>
        <v>4.1599999999999998E-2</v>
      </c>
      <c r="N43" s="1518">
        <f t="shared" si="7"/>
        <v>4.1599999999999998E-2</v>
      </c>
      <c r="O43" s="1515" t="s">
        <v>324</v>
      </c>
    </row>
    <row r="44" spans="2:15" ht="15" customHeight="1">
      <c r="B44" s="1506" t="s">
        <v>15</v>
      </c>
      <c r="C44" s="1507" t="s">
        <v>323</v>
      </c>
      <c r="D44" s="1507">
        <v>1018</v>
      </c>
      <c r="E44" s="1507" t="s">
        <v>290</v>
      </c>
      <c r="F44" s="1507">
        <v>280</v>
      </c>
      <c r="G44" s="1507">
        <v>0.7</v>
      </c>
      <c r="H44" s="1312">
        <v>1450</v>
      </c>
      <c r="I44" s="946">
        <f t="shared" si="5"/>
        <v>406000</v>
      </c>
      <c r="J44" s="1025">
        <f t="shared" si="6"/>
        <v>0.40600000000000003</v>
      </c>
      <c r="K44" s="1026"/>
      <c r="L44" s="1026"/>
      <c r="M44" s="1102">
        <f>J44</f>
        <v>0.40600000000000003</v>
      </c>
      <c r="N44" s="1518">
        <f t="shared" si="7"/>
        <v>0.40600000000000003</v>
      </c>
      <c r="O44" s="1515" t="s">
        <v>324</v>
      </c>
    </row>
    <row r="45" spans="2:15" ht="15" customHeight="1">
      <c r="B45" s="1506" t="s">
        <v>15</v>
      </c>
      <c r="C45" s="1507" t="s">
        <v>215</v>
      </c>
      <c r="D45" s="1507" t="s">
        <v>216</v>
      </c>
      <c r="E45" s="1507" t="s">
        <v>296</v>
      </c>
      <c r="F45" s="1507">
        <v>310</v>
      </c>
      <c r="G45" s="1507">
        <v>0.65</v>
      </c>
      <c r="H45" s="1312">
        <v>3225</v>
      </c>
      <c r="I45" s="946">
        <f t="shared" si="5"/>
        <v>999750</v>
      </c>
      <c r="J45" s="1025">
        <f t="shared" si="6"/>
        <v>0.99975000000000003</v>
      </c>
      <c r="K45" s="1026"/>
      <c r="L45" s="1026">
        <f>J45</f>
        <v>0.99975000000000003</v>
      </c>
      <c r="M45" s="1102"/>
      <c r="N45" s="1518">
        <f t="shared" si="7"/>
        <v>0.99975000000000003</v>
      </c>
      <c r="O45" s="1515" t="s">
        <v>325</v>
      </c>
    </row>
    <row r="46" spans="2:15" ht="15" customHeight="1">
      <c r="B46" s="1506" t="s">
        <v>19</v>
      </c>
      <c r="C46" s="1507" t="s">
        <v>35</v>
      </c>
      <c r="D46" s="1507">
        <v>1211</v>
      </c>
      <c r="E46" s="1507" t="s">
        <v>133</v>
      </c>
      <c r="F46" s="1507">
        <v>265</v>
      </c>
      <c r="G46" s="1507">
        <v>0.66</v>
      </c>
      <c r="H46" s="1312">
        <v>754</v>
      </c>
      <c r="I46" s="946">
        <f t="shared" si="5"/>
        <v>199810</v>
      </c>
      <c r="J46" s="1025">
        <f t="shared" si="6"/>
        <v>0.19980999999999999</v>
      </c>
      <c r="K46" s="1026">
        <f t="shared" ref="K46:K51" si="9">J46</f>
        <v>0.19980999999999999</v>
      </c>
      <c r="L46" s="1026"/>
      <c r="M46" s="1102"/>
      <c r="N46" s="1518">
        <f t="shared" si="7"/>
        <v>0.19980999999999999</v>
      </c>
      <c r="O46" s="1515" t="s">
        <v>326</v>
      </c>
    </row>
    <row r="47" spans="2:15" ht="15" customHeight="1">
      <c r="B47" s="1506" t="s">
        <v>19</v>
      </c>
      <c r="C47" s="1507" t="s">
        <v>63</v>
      </c>
      <c r="D47" s="1507" t="s">
        <v>218</v>
      </c>
      <c r="E47" s="1507" t="s">
        <v>327</v>
      </c>
      <c r="F47" s="1507">
        <v>260</v>
      </c>
      <c r="G47" s="1507">
        <v>0.63</v>
      </c>
      <c r="H47" s="1312">
        <v>261</v>
      </c>
      <c r="I47" s="946">
        <f t="shared" si="5"/>
        <v>67860</v>
      </c>
      <c r="J47" s="1025">
        <f t="shared" si="6"/>
        <v>6.7860000000000004E-2</v>
      </c>
      <c r="K47" s="1026">
        <f t="shared" si="9"/>
        <v>6.7860000000000004E-2</v>
      </c>
      <c r="L47" s="1026"/>
      <c r="M47" s="1109"/>
      <c r="N47" s="1518">
        <f t="shared" si="7"/>
        <v>6.7860000000000004E-2</v>
      </c>
      <c r="O47" s="1515"/>
    </row>
    <row r="48" spans="2:15" ht="15" customHeight="1">
      <c r="B48" s="1506" t="s">
        <v>19</v>
      </c>
      <c r="C48" s="1507" t="s">
        <v>328</v>
      </c>
      <c r="D48" s="1507" t="s">
        <v>329</v>
      </c>
      <c r="E48" s="1507" t="s">
        <v>293</v>
      </c>
      <c r="F48" s="1507">
        <v>270</v>
      </c>
      <c r="G48" s="1507">
        <v>0.82</v>
      </c>
      <c r="H48" s="1312">
        <v>87</v>
      </c>
      <c r="I48" s="946">
        <f t="shared" si="5"/>
        <v>23490</v>
      </c>
      <c r="J48" s="1025">
        <f t="shared" si="6"/>
        <v>2.349E-2</v>
      </c>
      <c r="K48" s="1026">
        <f t="shared" si="9"/>
        <v>2.349E-2</v>
      </c>
      <c r="L48" s="1026"/>
      <c r="M48" s="1109"/>
      <c r="N48" s="1518">
        <f t="shared" si="7"/>
        <v>2.349E-2</v>
      </c>
      <c r="O48" s="1515"/>
    </row>
    <row r="49" spans="2:15" ht="15" customHeight="1">
      <c r="B49" s="1506" t="s">
        <v>15</v>
      </c>
      <c r="C49" s="1507" t="s">
        <v>43</v>
      </c>
      <c r="D49" s="1507">
        <v>10</v>
      </c>
      <c r="E49" s="1507" t="s">
        <v>330</v>
      </c>
      <c r="F49" s="1507">
        <v>310</v>
      </c>
      <c r="G49" s="1507">
        <v>0.67500000000000004</v>
      </c>
      <c r="H49" s="1312">
        <v>175</v>
      </c>
      <c r="I49" s="946">
        <f t="shared" si="5"/>
        <v>54250</v>
      </c>
      <c r="J49" s="1025">
        <f t="shared" si="6"/>
        <v>5.425E-2</v>
      </c>
      <c r="K49" s="1026">
        <f t="shared" si="9"/>
        <v>5.425E-2</v>
      </c>
      <c r="L49" s="1026"/>
      <c r="M49" s="1109"/>
      <c r="N49" s="1518">
        <f t="shared" si="7"/>
        <v>5.425E-2</v>
      </c>
      <c r="O49" s="1515"/>
    </row>
    <row r="50" spans="2:15" ht="15" customHeight="1">
      <c r="B50" s="1506" t="s">
        <v>15</v>
      </c>
      <c r="C50" s="1507" t="s">
        <v>43</v>
      </c>
      <c r="D50" s="1507">
        <v>10</v>
      </c>
      <c r="E50" s="1507" t="s">
        <v>296</v>
      </c>
      <c r="F50" s="1507">
        <v>310</v>
      </c>
      <c r="G50" s="1507">
        <v>0.67500000000000004</v>
      </c>
      <c r="H50" s="1312">
        <v>50</v>
      </c>
      <c r="I50" s="946">
        <f t="shared" si="5"/>
        <v>15500</v>
      </c>
      <c r="J50" s="1025">
        <f t="shared" si="6"/>
        <v>1.55E-2</v>
      </c>
      <c r="K50" s="1026">
        <f t="shared" si="9"/>
        <v>1.55E-2</v>
      </c>
      <c r="L50" s="1026"/>
      <c r="M50" s="1109"/>
      <c r="N50" s="1518">
        <f t="shared" si="7"/>
        <v>1.55E-2</v>
      </c>
      <c r="O50" s="1515"/>
    </row>
    <row r="51" spans="2:15" ht="15" customHeight="1">
      <c r="B51" s="1506" t="s">
        <v>19</v>
      </c>
      <c r="C51" s="1507" t="s">
        <v>34</v>
      </c>
      <c r="D51" s="1519">
        <v>539</v>
      </c>
      <c r="E51" s="1507" t="s">
        <v>293</v>
      </c>
      <c r="F51" s="1507">
        <v>270</v>
      </c>
      <c r="G51" s="1507">
        <v>0.72</v>
      </c>
      <c r="H51" s="1312">
        <v>754</v>
      </c>
      <c r="I51" s="946">
        <f t="shared" si="5"/>
        <v>203580</v>
      </c>
      <c r="J51" s="1025">
        <f t="shared" si="6"/>
        <v>0.20358000000000001</v>
      </c>
      <c r="K51" s="1026">
        <f t="shared" si="9"/>
        <v>0.20358000000000001</v>
      </c>
      <c r="L51" s="1026"/>
      <c r="M51" s="1109"/>
      <c r="N51" s="1518">
        <f t="shared" si="7"/>
        <v>0.20358000000000001</v>
      </c>
      <c r="O51" s="1515"/>
    </row>
    <row r="52" spans="2:15" ht="15" customHeight="1">
      <c r="B52" s="1506" t="s">
        <v>19</v>
      </c>
      <c r="C52" s="1507" t="s">
        <v>38</v>
      </c>
      <c r="D52" s="1507" t="s">
        <v>211</v>
      </c>
      <c r="E52" s="1507" t="s">
        <v>289</v>
      </c>
      <c r="F52" s="1507">
        <v>260</v>
      </c>
      <c r="G52" s="1507">
        <v>0.69</v>
      </c>
      <c r="H52" s="1312">
        <v>64</v>
      </c>
      <c r="I52" s="946">
        <f t="shared" si="5"/>
        <v>16640</v>
      </c>
      <c r="J52" s="1025">
        <f t="shared" si="6"/>
        <v>1.6639999999999999E-2</v>
      </c>
      <c r="K52" s="1026"/>
      <c r="L52" s="1026">
        <f>J52</f>
        <v>1.6639999999999999E-2</v>
      </c>
      <c r="M52" s="1109"/>
      <c r="N52" s="1518">
        <f t="shared" si="7"/>
        <v>1.6639999999999999E-2</v>
      </c>
      <c r="O52" s="1515"/>
    </row>
    <row r="53" spans="2:15" ht="15" customHeight="1">
      <c r="B53" s="1506" t="s">
        <v>15</v>
      </c>
      <c r="C53" s="1507" t="s">
        <v>38</v>
      </c>
      <c r="D53" s="1507" t="s">
        <v>213</v>
      </c>
      <c r="E53" s="1507" t="s">
        <v>290</v>
      </c>
      <c r="F53" s="1507">
        <v>280</v>
      </c>
      <c r="G53" s="1507">
        <v>0.8</v>
      </c>
      <c r="H53" s="1312">
        <v>29</v>
      </c>
      <c r="I53" s="946">
        <f t="shared" si="5"/>
        <v>8120</v>
      </c>
      <c r="J53" s="1025">
        <f t="shared" si="6"/>
        <v>8.1200000000000005E-3</v>
      </c>
      <c r="K53" s="1026"/>
      <c r="L53" s="1026">
        <f>J53</f>
        <v>8.1200000000000005E-3</v>
      </c>
      <c r="M53" s="1109"/>
      <c r="N53" s="1518">
        <f t="shared" si="7"/>
        <v>8.1200000000000005E-3</v>
      </c>
      <c r="O53" s="1515"/>
    </row>
    <row r="54" spans="2:15" ht="15" customHeight="1">
      <c r="B54" s="1506" t="s">
        <v>19</v>
      </c>
      <c r="C54" s="1507" t="s">
        <v>38</v>
      </c>
      <c r="D54" s="1507" t="s">
        <v>331</v>
      </c>
      <c r="E54" s="1507" t="s">
        <v>289</v>
      </c>
      <c r="F54" s="1507">
        <v>260</v>
      </c>
      <c r="G54" s="1507">
        <v>0.71</v>
      </c>
      <c r="H54" s="1312">
        <v>64</v>
      </c>
      <c r="I54" s="946">
        <f t="shared" si="5"/>
        <v>16640</v>
      </c>
      <c r="J54" s="1025">
        <f t="shared" si="6"/>
        <v>1.6639999999999999E-2</v>
      </c>
      <c r="K54" s="1026">
        <f>J54</f>
        <v>1.6639999999999999E-2</v>
      </c>
      <c r="L54" s="1026"/>
      <c r="M54" s="1109"/>
      <c r="N54" s="1518">
        <f t="shared" si="7"/>
        <v>1.6639999999999999E-2</v>
      </c>
      <c r="O54" s="1515"/>
    </row>
    <row r="55" spans="2:15" ht="15" customHeight="1">
      <c r="B55" s="1506" t="s">
        <v>19</v>
      </c>
      <c r="C55" s="1507" t="s">
        <v>38</v>
      </c>
      <c r="D55" s="1507" t="s">
        <v>332</v>
      </c>
      <c r="E55" s="1507" t="s">
        <v>289</v>
      </c>
      <c r="F55" s="1507">
        <v>260</v>
      </c>
      <c r="G55" s="1507">
        <v>0.72</v>
      </c>
      <c r="H55" s="1312">
        <v>96</v>
      </c>
      <c r="I55" s="946">
        <f t="shared" si="5"/>
        <v>24960</v>
      </c>
      <c r="J55" s="1025">
        <f t="shared" si="6"/>
        <v>2.496E-2</v>
      </c>
      <c r="K55" s="1026">
        <f>J55</f>
        <v>2.496E-2</v>
      </c>
      <c r="L55" s="1026"/>
      <c r="M55" s="1109"/>
      <c r="N55" s="1518">
        <f t="shared" si="7"/>
        <v>2.496E-2</v>
      </c>
      <c r="O55" s="1515"/>
    </row>
    <row r="56" spans="2:15" ht="15" customHeight="1">
      <c r="B56" s="1506" t="s">
        <v>15</v>
      </c>
      <c r="C56" s="1507" t="s">
        <v>204</v>
      </c>
      <c r="D56" s="1507">
        <v>798</v>
      </c>
      <c r="E56" s="1507" t="s">
        <v>287</v>
      </c>
      <c r="F56" s="1507">
        <v>260</v>
      </c>
      <c r="G56" s="1507">
        <v>0.65</v>
      </c>
      <c r="H56" s="1312">
        <v>832</v>
      </c>
      <c r="I56" s="946">
        <f t="shared" si="5"/>
        <v>216320</v>
      </c>
      <c r="J56" s="1025">
        <f t="shared" si="6"/>
        <v>0.21632000000000001</v>
      </c>
      <c r="K56" s="1026"/>
      <c r="L56" s="1026">
        <f>J56</f>
        <v>0.21632000000000001</v>
      </c>
      <c r="M56" s="1109"/>
      <c r="N56" s="1518">
        <f t="shared" si="7"/>
        <v>0.21632000000000001</v>
      </c>
      <c r="O56" s="1515"/>
    </row>
    <row r="57" spans="2:15" ht="15" customHeight="1">
      <c r="B57" s="1506" t="s">
        <v>15</v>
      </c>
      <c r="C57" s="1507" t="s">
        <v>204</v>
      </c>
      <c r="D57" s="1507">
        <v>844</v>
      </c>
      <c r="E57" s="1507" t="s">
        <v>287</v>
      </c>
      <c r="F57" s="1507">
        <v>260</v>
      </c>
      <c r="G57" s="1507">
        <v>0.65</v>
      </c>
      <c r="H57" s="1312">
        <v>832</v>
      </c>
      <c r="I57" s="1016">
        <f t="shared" si="5"/>
        <v>216320</v>
      </c>
      <c r="J57" s="1029">
        <f t="shared" si="6"/>
        <v>0.21632000000000001</v>
      </c>
      <c r="K57" s="1030"/>
      <c r="L57" s="1030">
        <f>J57</f>
        <v>0.21632000000000001</v>
      </c>
      <c r="M57" s="1110"/>
      <c r="N57" s="1018">
        <f t="shared" si="7"/>
        <v>0.21632000000000001</v>
      </c>
      <c r="O57" s="1515"/>
    </row>
    <row r="58" spans="2:15">
      <c r="B58" s="1506" t="s">
        <v>15</v>
      </c>
      <c r="C58" s="1507" t="s">
        <v>204</v>
      </c>
      <c r="D58" s="1507">
        <v>799</v>
      </c>
      <c r="E58" s="1507" t="s">
        <v>287</v>
      </c>
      <c r="F58" s="1507">
        <v>260</v>
      </c>
      <c r="G58" s="1507">
        <v>0.65</v>
      </c>
      <c r="H58" s="1312">
        <v>832</v>
      </c>
      <c r="I58" s="1084">
        <f t="shared" si="5"/>
        <v>216320</v>
      </c>
      <c r="J58" s="1085">
        <f t="shared" si="6"/>
        <v>0.21632000000000001</v>
      </c>
      <c r="K58" s="1085"/>
      <c r="L58" s="1086">
        <f>J58</f>
        <v>0.21632000000000001</v>
      </c>
      <c r="M58" s="1103"/>
      <c r="N58" s="1087">
        <f t="shared" si="7"/>
        <v>0.21632000000000001</v>
      </c>
      <c r="O58" s="1515"/>
    </row>
    <row r="59" spans="2:15">
      <c r="B59" s="957" t="s">
        <v>15</v>
      </c>
      <c r="C59" s="1019" t="s">
        <v>275</v>
      </c>
      <c r="D59" s="957">
        <v>4501631434</v>
      </c>
      <c r="E59" s="1082" t="s">
        <v>330</v>
      </c>
      <c r="F59" s="1510">
        <v>310</v>
      </c>
      <c r="G59" s="1510">
        <v>0.64</v>
      </c>
      <c r="H59" s="1097">
        <v>2387</v>
      </c>
      <c r="I59" s="946">
        <f t="shared" si="5"/>
        <v>739970</v>
      </c>
      <c r="J59" s="1029">
        <f t="shared" si="6"/>
        <v>0.73997000000000002</v>
      </c>
      <c r="K59" s="1026">
        <f>J59</f>
        <v>0.73997000000000002</v>
      </c>
      <c r="L59" s="1026"/>
      <c r="M59" s="1109"/>
      <c r="N59" s="1018">
        <f t="shared" si="7"/>
        <v>0.73997000000000002</v>
      </c>
      <c r="O59" s="1515"/>
    </row>
    <row r="60" spans="2:15">
      <c r="B60" s="957" t="s">
        <v>15</v>
      </c>
      <c r="C60" s="1019" t="s">
        <v>333</v>
      </c>
      <c r="D60" s="957" t="s">
        <v>334</v>
      </c>
      <c r="E60" s="1082" t="s">
        <v>314</v>
      </c>
      <c r="F60" s="1510">
        <v>305</v>
      </c>
      <c r="G60" s="1510">
        <v>0.61499999999999999</v>
      </c>
      <c r="H60" s="1097">
        <v>8952</v>
      </c>
      <c r="I60" s="946">
        <f t="shared" si="5"/>
        <v>2730360</v>
      </c>
      <c r="J60" s="1085">
        <f t="shared" si="6"/>
        <v>2.7303600000000001</v>
      </c>
      <c r="K60" s="1030"/>
      <c r="L60" s="1030">
        <f>J60</f>
        <v>2.7303600000000001</v>
      </c>
      <c r="M60" s="1282"/>
      <c r="N60" s="1087">
        <f t="shared" si="7"/>
        <v>2.7303600000000001</v>
      </c>
      <c r="O60" s="1515" t="s">
        <v>335</v>
      </c>
    </row>
    <row r="61" spans="2:15">
      <c r="B61" s="957" t="s">
        <v>15</v>
      </c>
      <c r="C61" s="1019" t="s">
        <v>333</v>
      </c>
      <c r="D61" s="957" t="s">
        <v>334</v>
      </c>
      <c r="E61" s="1082" t="s">
        <v>296</v>
      </c>
      <c r="F61" s="1510">
        <v>310</v>
      </c>
      <c r="G61" s="1510">
        <v>0.61499999999999999</v>
      </c>
      <c r="H61" s="1097">
        <v>13200</v>
      </c>
      <c r="I61" s="946">
        <f t="shared" si="5"/>
        <v>4092000</v>
      </c>
      <c r="J61" s="1029">
        <f t="shared" si="6"/>
        <v>4.0919999999999996</v>
      </c>
      <c r="K61" s="1085"/>
      <c r="L61" s="1086">
        <f>J61</f>
        <v>4.0919999999999996</v>
      </c>
      <c r="M61" s="1103"/>
      <c r="N61" s="1018">
        <f t="shared" si="7"/>
        <v>4.0919999999999996</v>
      </c>
      <c r="O61" s="1031" t="s">
        <v>335</v>
      </c>
    </row>
    <row r="62" spans="2:15">
      <c r="B62" s="455" t="s">
        <v>19</v>
      </c>
      <c r="C62" s="457" t="s">
        <v>220</v>
      </c>
      <c r="D62" s="1259" t="s">
        <v>336</v>
      </c>
      <c r="E62" s="457" t="s">
        <v>287</v>
      </c>
      <c r="F62" s="457">
        <v>260</v>
      </c>
      <c r="G62" s="1510">
        <v>0.64</v>
      </c>
      <c r="H62" s="1312">
        <v>832</v>
      </c>
      <c r="I62" s="946">
        <f t="shared" si="5"/>
        <v>216320</v>
      </c>
      <c r="J62" s="1085">
        <f t="shared" si="6"/>
        <v>0.21632000000000001</v>
      </c>
      <c r="K62" s="1026">
        <f>J62</f>
        <v>0.21632000000000001</v>
      </c>
      <c r="L62" s="1026"/>
      <c r="M62" s="1109"/>
      <c r="N62" s="1027">
        <f t="shared" si="7"/>
        <v>0.21632000000000001</v>
      </c>
      <c r="O62" s="1122"/>
    </row>
    <row r="63" spans="2:15">
      <c r="B63" s="1294"/>
      <c r="C63" s="1296" t="s">
        <v>197</v>
      </c>
      <c r="D63" s="1296"/>
      <c r="E63" s="1296"/>
      <c r="F63" s="1296"/>
      <c r="G63" s="1296"/>
      <c r="H63" s="909">
        <f t="shared" ref="H63:N63" si="10">SUM(H26:H62)</f>
        <v>50642</v>
      </c>
      <c r="I63" s="1269">
        <f t="shared" si="10"/>
        <v>14722600</v>
      </c>
      <c r="J63" s="1147">
        <f t="shared" si="10"/>
        <v>14.722599999999996</v>
      </c>
      <c r="K63" s="1147">
        <f t="shared" si="10"/>
        <v>3.5759000000000003</v>
      </c>
      <c r="L63" s="923">
        <f t="shared" si="10"/>
        <v>9.76675</v>
      </c>
      <c r="M63" s="1108">
        <f t="shared" si="10"/>
        <v>1.1636299999999999</v>
      </c>
      <c r="N63" s="1309">
        <f t="shared" si="10"/>
        <v>14.506279999999997</v>
      </c>
      <c r="O63" s="1303" t="s">
        <v>226</v>
      </c>
    </row>
    <row r="64" spans="2:15">
      <c r="B64" s="1078" t="s">
        <v>15</v>
      </c>
      <c r="C64" s="1510" t="s">
        <v>221</v>
      </c>
      <c r="D64" s="971" t="s">
        <v>222</v>
      </c>
      <c r="E64" s="1510" t="s">
        <v>337</v>
      </c>
      <c r="F64" s="1510">
        <v>255</v>
      </c>
      <c r="G64" s="1510"/>
      <c r="H64" s="1312">
        <v>3910</v>
      </c>
      <c r="I64" s="910">
        <f>F64*H64</f>
        <v>997050</v>
      </c>
      <c r="J64" s="1187">
        <f>I64/1000000</f>
        <v>0.99704999999999999</v>
      </c>
      <c r="K64" s="1152">
        <v>0</v>
      </c>
      <c r="L64" s="1079">
        <f>J64</f>
        <v>0.99704999999999999</v>
      </c>
      <c r="M64" s="1101">
        <v>0</v>
      </c>
      <c r="N64" s="1080">
        <f>SUM(K64:M64)</f>
        <v>0.99704999999999999</v>
      </c>
      <c r="O64" s="1099" t="s">
        <v>338</v>
      </c>
    </row>
    <row r="65" spans="2:15">
      <c r="B65" s="957" t="s">
        <v>15</v>
      </c>
      <c r="C65" s="1077" t="s">
        <v>339</v>
      </c>
      <c r="D65" s="957" t="s">
        <v>340</v>
      </c>
      <c r="E65" s="1082" t="s">
        <v>258</v>
      </c>
      <c r="F65" s="1510">
        <v>315</v>
      </c>
      <c r="G65" s="1510"/>
      <c r="H65" s="1083">
        <v>8750</v>
      </c>
      <c r="I65" s="1084">
        <f>H65*F65</f>
        <v>2756250</v>
      </c>
      <c r="J65" s="1266">
        <f>I65/1000000</f>
        <v>2.7562500000000001</v>
      </c>
      <c r="K65" s="1152">
        <v>0</v>
      </c>
      <c r="L65" s="1086"/>
      <c r="M65" s="1103">
        <f>J65</f>
        <v>2.7562500000000001</v>
      </c>
      <c r="N65" s="1087">
        <f>SUM(K65:M65)</f>
        <v>2.7562500000000001</v>
      </c>
      <c r="O65" s="1088" t="s">
        <v>341</v>
      </c>
    </row>
    <row r="66" spans="2:15">
      <c r="B66" s="957" t="s">
        <v>15</v>
      </c>
      <c r="C66" s="1077" t="s">
        <v>339</v>
      </c>
      <c r="D66" s="957" t="s">
        <v>342</v>
      </c>
      <c r="E66" s="1082" t="s">
        <v>258</v>
      </c>
      <c r="F66" s="1510">
        <v>315</v>
      </c>
      <c r="G66" s="1510"/>
      <c r="H66" s="1083">
        <v>8750</v>
      </c>
      <c r="I66" s="1084">
        <f>H66*F66</f>
        <v>2756250</v>
      </c>
      <c r="J66" s="1266">
        <f>I66/1000000</f>
        <v>2.7562500000000001</v>
      </c>
      <c r="K66" s="1152">
        <v>0</v>
      </c>
      <c r="L66" s="1086"/>
      <c r="M66" s="1103">
        <f>J66</f>
        <v>2.7562500000000001</v>
      </c>
      <c r="N66" s="1087">
        <f>SUM(K66:M66)</f>
        <v>2.7562500000000001</v>
      </c>
      <c r="O66" s="1088" t="s">
        <v>341</v>
      </c>
    </row>
    <row r="67" spans="2:15" s="1015" customFormat="1">
      <c r="B67" s="1091" t="s">
        <v>15</v>
      </c>
      <c r="C67" s="1090" t="s">
        <v>263</v>
      </c>
      <c r="D67" s="1091" t="s">
        <v>343</v>
      </c>
      <c r="E67" s="700" t="s">
        <v>344</v>
      </c>
      <c r="F67" s="1091">
        <v>255</v>
      </c>
      <c r="G67" s="1091"/>
      <c r="H67" s="1093">
        <v>544</v>
      </c>
      <c r="I67" s="1084">
        <f>F67*H67</f>
        <v>138720</v>
      </c>
      <c r="J67" s="1188">
        <f>I67/1000000</f>
        <v>0.13872000000000001</v>
      </c>
      <c r="K67" s="1152">
        <v>0</v>
      </c>
      <c r="L67" s="1086">
        <f>J67</f>
        <v>0.13872000000000001</v>
      </c>
      <c r="M67" s="1103"/>
      <c r="N67" s="1094">
        <f>M67+L67+K67</f>
        <v>0.13872000000000001</v>
      </c>
      <c r="O67" s="1121"/>
    </row>
    <row r="68" spans="2:15">
      <c r="B68" s="1091" t="s">
        <v>15</v>
      </c>
      <c r="C68" s="822" t="s">
        <v>263</v>
      </c>
      <c r="D68" s="1091" t="s">
        <v>345</v>
      </c>
      <c r="E68" s="693" t="s">
        <v>314</v>
      </c>
      <c r="F68" s="692">
        <v>305</v>
      </c>
      <c r="G68" s="692"/>
      <c r="H68" s="1096">
        <v>120</v>
      </c>
      <c r="I68" s="1084">
        <f>F68*H68</f>
        <v>36600</v>
      </c>
      <c r="J68" s="1188">
        <f>I68/1000000</f>
        <v>3.6600000000000001E-2</v>
      </c>
      <c r="K68" s="1152">
        <v>0</v>
      </c>
      <c r="L68" s="1086">
        <f>J68</f>
        <v>3.6600000000000001E-2</v>
      </c>
      <c r="M68" s="1104"/>
      <c r="N68" s="1094">
        <f>SUM(K68:M68)</f>
        <v>3.6600000000000001E-2</v>
      </c>
      <c r="O68" s="1121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1">SUM(H64:H68)</f>
        <v>22074</v>
      </c>
      <c r="I69" s="1269">
        <f t="shared" si="11"/>
        <v>6684870</v>
      </c>
      <c r="J69" s="1147">
        <f t="shared" si="11"/>
        <v>6.684870000000001</v>
      </c>
      <c r="K69" s="1147">
        <f t="shared" si="11"/>
        <v>0</v>
      </c>
      <c r="L69" s="923">
        <f t="shared" si="11"/>
        <v>1.1723699999999999</v>
      </c>
      <c r="M69" s="1108">
        <f t="shared" si="11"/>
        <v>5.5125000000000002</v>
      </c>
      <c r="N69" s="1309">
        <f t="shared" si="11"/>
        <v>6.684870000000001</v>
      </c>
      <c r="O69" s="1303" t="s">
        <v>346</v>
      </c>
    </row>
    <row r="70" spans="2:15" ht="15" customHeight="1">
      <c r="B70" s="1506" t="s">
        <v>19</v>
      </c>
      <c r="C70" s="1507" t="s">
        <v>347</v>
      </c>
      <c r="D70" s="1507" t="s">
        <v>229</v>
      </c>
      <c r="E70" s="1510" t="s">
        <v>108</v>
      </c>
      <c r="F70" s="1507">
        <v>265</v>
      </c>
      <c r="G70" s="1507">
        <v>0.68</v>
      </c>
      <c r="H70" s="484">
        <v>116</v>
      </c>
      <c r="I70" s="948">
        <f>F70*H70</f>
        <v>30740</v>
      </c>
      <c r="J70" s="1189">
        <f>I70/1000000</f>
        <v>3.074E-2</v>
      </c>
      <c r="K70" s="1152">
        <f>J70</f>
        <v>3.074E-2</v>
      </c>
      <c r="L70" s="1079">
        <v>0</v>
      </c>
      <c r="M70" s="1112">
        <v>0</v>
      </c>
      <c r="N70" s="1517">
        <f>SUM(K70:M70)</f>
        <v>3.074E-2</v>
      </c>
      <c r="O70" s="1515"/>
    </row>
    <row r="71" spans="2:15">
      <c r="B71" s="1294"/>
      <c r="C71" s="1296" t="s">
        <v>197</v>
      </c>
      <c r="D71" s="1296"/>
      <c r="E71" s="1296"/>
      <c r="F71" s="1296"/>
      <c r="G71" s="1296"/>
      <c r="H71" s="909">
        <f t="shared" ref="H71:N71" si="12">SUM(H70:H70)</f>
        <v>116</v>
      </c>
      <c r="I71" s="1269">
        <f t="shared" si="12"/>
        <v>30740</v>
      </c>
      <c r="J71" s="1147">
        <f t="shared" si="12"/>
        <v>3.074E-2</v>
      </c>
      <c r="K71" s="1147">
        <f t="shared" si="12"/>
        <v>3.074E-2</v>
      </c>
      <c r="L71" s="923">
        <f t="shared" si="12"/>
        <v>0</v>
      </c>
      <c r="M71" s="1108">
        <f t="shared" si="12"/>
        <v>0</v>
      </c>
      <c r="N71" s="1309">
        <f t="shared" si="12"/>
        <v>3.074E-2</v>
      </c>
      <c r="O71" s="1303" t="s">
        <v>231</v>
      </c>
    </row>
    <row r="72" spans="2:15">
      <c r="B72" s="1123" t="s">
        <v>15</v>
      </c>
      <c r="C72" s="1123" t="s">
        <v>232</v>
      </c>
      <c r="D72" s="1123"/>
      <c r="E72" s="1123" t="s">
        <v>233</v>
      </c>
      <c r="F72" s="1123">
        <v>315</v>
      </c>
      <c r="G72" s="1123"/>
      <c r="H72" s="1124">
        <v>38100</v>
      </c>
      <c r="I72" s="1125">
        <f t="shared" ref="I72:I84" si="13">F72*H72</f>
        <v>12001500</v>
      </c>
      <c r="J72" s="1126">
        <f>I72/1000000</f>
        <v>12.0015</v>
      </c>
      <c r="K72" s="1126"/>
      <c r="L72" s="1126">
        <f>J72</f>
        <v>12.0015</v>
      </c>
      <c r="M72" s="1127"/>
      <c r="N72" s="1128">
        <f>SUM(K72:M72)</f>
        <v>12.0015</v>
      </c>
      <c r="O72" s="1129"/>
    </row>
    <row r="73" spans="2:15">
      <c r="B73" s="185" t="s">
        <v>15</v>
      </c>
      <c r="C73" s="185" t="s">
        <v>78</v>
      </c>
      <c r="D73" s="185">
        <v>112177</v>
      </c>
      <c r="E73" s="456" t="s">
        <v>217</v>
      </c>
      <c r="F73" s="185">
        <v>310</v>
      </c>
      <c r="G73" s="261">
        <v>0.66500000000000004</v>
      </c>
      <c r="H73" s="484">
        <v>10675</v>
      </c>
      <c r="I73" s="948">
        <f t="shared" si="13"/>
        <v>3309250</v>
      </c>
      <c r="J73" s="922">
        <f>I73/1000000</f>
        <v>3.30925</v>
      </c>
      <c r="K73" s="925">
        <f>J73</f>
        <v>3.30925</v>
      </c>
      <c r="L73" s="429"/>
      <c r="M73" s="1113"/>
      <c r="N73" s="1517">
        <f>SUM(K73:M73)</f>
        <v>3.30925</v>
      </c>
      <c r="O73" s="1515"/>
    </row>
    <row r="74" spans="2:15">
      <c r="B74" s="338" t="s">
        <v>15</v>
      </c>
      <c r="C74" s="338" t="s">
        <v>235</v>
      </c>
      <c r="D74" s="338" t="s">
        <v>236</v>
      </c>
      <c r="E74" s="261" t="s">
        <v>217</v>
      </c>
      <c r="F74" s="1509">
        <v>310</v>
      </c>
      <c r="G74" s="1509">
        <v>0.66</v>
      </c>
      <c r="H74" s="484">
        <v>3175</v>
      </c>
      <c r="I74" s="621">
        <f t="shared" si="13"/>
        <v>984250</v>
      </c>
      <c r="J74" s="980">
        <f t="shared" ref="J74:J84" si="14">I74/1000000</f>
        <v>0.98424999999999996</v>
      </c>
      <c r="K74" s="937">
        <f>J74</f>
        <v>0.98424999999999996</v>
      </c>
      <c r="L74" s="429"/>
      <c r="M74" s="1114"/>
      <c r="N74" s="1518">
        <f t="shared" ref="N74:N80" si="15">SUM(K74:M74)</f>
        <v>0.98424999999999996</v>
      </c>
      <c r="O74" s="843"/>
    </row>
    <row r="75" spans="2:15">
      <c r="B75" s="1506" t="s">
        <v>15</v>
      </c>
      <c r="C75" s="1507" t="s">
        <v>237</v>
      </c>
      <c r="D75" s="1507" t="s">
        <v>238</v>
      </c>
      <c r="E75" s="1510" t="s">
        <v>108</v>
      </c>
      <c r="F75" s="1507">
        <v>260</v>
      </c>
      <c r="G75" s="1507">
        <v>0.64</v>
      </c>
      <c r="H75" s="484">
        <v>960</v>
      </c>
      <c r="I75" s="621">
        <f t="shared" si="13"/>
        <v>249600</v>
      </c>
      <c r="J75" s="980">
        <f t="shared" si="14"/>
        <v>0.24959999999999999</v>
      </c>
      <c r="K75" s="928">
        <f>J75</f>
        <v>0.24959999999999999</v>
      </c>
      <c r="L75" s="429"/>
      <c r="M75" s="1115"/>
      <c r="N75" s="1518">
        <f t="shared" si="15"/>
        <v>0.24959999999999999</v>
      </c>
      <c r="O75" s="843"/>
    </row>
    <row r="76" spans="2:15">
      <c r="B76" s="247" t="s">
        <v>15</v>
      </c>
      <c r="C76" s="234" t="s">
        <v>237</v>
      </c>
      <c r="D76" s="234" t="s">
        <v>239</v>
      </c>
      <c r="E76" s="1510" t="s">
        <v>108</v>
      </c>
      <c r="F76" s="234">
        <v>260</v>
      </c>
      <c r="G76" s="234">
        <v>0.64</v>
      </c>
      <c r="H76" s="484">
        <v>960</v>
      </c>
      <c r="I76" s="948">
        <f t="shared" si="13"/>
        <v>249600</v>
      </c>
      <c r="J76" s="922">
        <f t="shared" si="14"/>
        <v>0.24959999999999999</v>
      </c>
      <c r="K76" s="930">
        <f>J77</f>
        <v>0.24959999999999999</v>
      </c>
      <c r="L76" s="429"/>
      <c r="M76" s="1116"/>
      <c r="N76" s="1517">
        <f t="shared" si="15"/>
        <v>0.24959999999999999</v>
      </c>
      <c r="O76" s="1023" t="s">
        <v>348</v>
      </c>
    </row>
    <row r="77" spans="2:15">
      <c r="B77" s="247" t="s">
        <v>15</v>
      </c>
      <c r="C77" s="234" t="s">
        <v>237</v>
      </c>
      <c r="D77" s="234" t="s">
        <v>240</v>
      </c>
      <c r="E77" s="1510" t="s">
        <v>108</v>
      </c>
      <c r="F77" s="234">
        <v>260</v>
      </c>
      <c r="G77" s="234">
        <v>0.64</v>
      </c>
      <c r="H77" s="484">
        <v>960</v>
      </c>
      <c r="I77" s="948">
        <f t="shared" si="13"/>
        <v>249600</v>
      </c>
      <c r="J77" s="922">
        <f t="shared" si="14"/>
        <v>0.24959999999999999</v>
      </c>
      <c r="K77" s="930"/>
      <c r="L77" s="429">
        <f>J77</f>
        <v>0.24959999999999999</v>
      </c>
      <c r="M77" s="1116"/>
      <c r="N77" s="1517">
        <f t="shared" si="15"/>
        <v>0.24959999999999999</v>
      </c>
      <c r="O77" s="1515"/>
    </row>
    <row r="78" spans="2:15">
      <c r="B78" s="692" t="s">
        <v>19</v>
      </c>
      <c r="C78" s="692" t="s">
        <v>82</v>
      </c>
      <c r="D78" s="692">
        <v>26634</v>
      </c>
      <c r="E78" s="338" t="s">
        <v>219</v>
      </c>
      <c r="F78" s="1509">
        <v>260</v>
      </c>
      <c r="G78" s="1509">
        <v>0.63</v>
      </c>
      <c r="H78" s="484">
        <v>1856</v>
      </c>
      <c r="I78" s="948">
        <f t="shared" si="13"/>
        <v>482560</v>
      </c>
      <c r="J78" s="922">
        <f t="shared" si="14"/>
        <v>0.48255999999999999</v>
      </c>
      <c r="K78" s="930">
        <f>928*F78/1000000</f>
        <v>0.24127999999999999</v>
      </c>
      <c r="L78" s="429"/>
      <c r="M78" s="1285">
        <f>K78</f>
        <v>0.24127999999999999</v>
      </c>
      <c r="N78" s="1517">
        <f t="shared" si="15"/>
        <v>0.48255999999999999</v>
      </c>
      <c r="O78" s="1013" t="s">
        <v>349</v>
      </c>
    </row>
    <row r="79" spans="2:15" s="520" customFormat="1">
      <c r="B79" s="692" t="s">
        <v>15</v>
      </c>
      <c r="C79" s="692" t="s">
        <v>241</v>
      </c>
      <c r="D79" s="873" t="s">
        <v>350</v>
      </c>
      <c r="E79" s="692" t="s">
        <v>201</v>
      </c>
      <c r="F79" s="692">
        <v>305</v>
      </c>
      <c r="G79" s="692">
        <v>0.65</v>
      </c>
      <c r="H79" s="484">
        <v>2178</v>
      </c>
      <c r="I79" s="948">
        <f t="shared" si="13"/>
        <v>664290</v>
      </c>
      <c r="J79" s="922">
        <f t="shared" si="14"/>
        <v>0.66429000000000005</v>
      </c>
      <c r="K79" s="932"/>
      <c r="L79" s="429">
        <f>J79</f>
        <v>0.66429000000000005</v>
      </c>
      <c r="M79" s="1106"/>
      <c r="N79" s="1517">
        <f t="shared" si="15"/>
        <v>0.66429000000000005</v>
      </c>
      <c r="O79" s="1013" t="s">
        <v>351</v>
      </c>
    </row>
    <row r="80" spans="2:15" s="520" customFormat="1">
      <c r="B80" s="896" t="s">
        <v>15</v>
      </c>
      <c r="C80" s="896" t="s">
        <v>73</v>
      </c>
      <c r="D80" s="896">
        <v>50090076</v>
      </c>
      <c r="E80" s="1507" t="s">
        <v>201</v>
      </c>
      <c r="F80" s="896">
        <v>305</v>
      </c>
      <c r="G80" s="896">
        <v>0.72499999999999998</v>
      </c>
      <c r="H80" s="1074">
        <v>2448</v>
      </c>
      <c r="I80" s="917">
        <f t="shared" si="13"/>
        <v>746640</v>
      </c>
      <c r="J80" s="922">
        <f t="shared" si="14"/>
        <v>0.74663999999999997</v>
      </c>
      <c r="K80" s="932">
        <f>J80</f>
        <v>0.74663999999999997</v>
      </c>
      <c r="L80" s="429"/>
      <c r="M80" s="1106"/>
      <c r="N80" s="1517">
        <f t="shared" si="15"/>
        <v>0.74663999999999997</v>
      </c>
      <c r="O80" s="1013" t="s">
        <v>243</v>
      </c>
    </row>
    <row r="81" spans="2:15">
      <c r="B81" s="957" t="s">
        <v>19</v>
      </c>
      <c r="C81" s="187" t="s">
        <v>87</v>
      </c>
      <c r="D81" s="187">
        <v>520</v>
      </c>
      <c r="E81" s="187" t="s">
        <v>212</v>
      </c>
      <c r="F81" s="187">
        <v>265</v>
      </c>
      <c r="G81" s="187">
        <v>0.62</v>
      </c>
      <c r="H81" s="958">
        <v>5632</v>
      </c>
      <c r="I81" s="917">
        <f t="shared" si="13"/>
        <v>1492480</v>
      </c>
      <c r="J81" s="937">
        <f t="shared" si="14"/>
        <v>1.49248</v>
      </c>
      <c r="K81" s="341"/>
      <c r="L81" s="1287">
        <f>J81</f>
        <v>1.49248</v>
      </c>
      <c r="M81" s="1104"/>
      <c r="N81" s="1518">
        <f>SUM(K81:M81)</f>
        <v>1.49248</v>
      </c>
      <c r="O81" s="843" t="s">
        <v>352</v>
      </c>
    </row>
    <row r="82" spans="2:15">
      <c r="B82" s="957" t="s">
        <v>19</v>
      </c>
      <c r="C82" s="187" t="s">
        <v>87</v>
      </c>
      <c r="D82" s="187">
        <v>521</v>
      </c>
      <c r="E82" s="187" t="s">
        <v>212</v>
      </c>
      <c r="F82" s="187">
        <v>265</v>
      </c>
      <c r="G82" s="187">
        <v>0.62</v>
      </c>
      <c r="H82" s="958">
        <v>12608</v>
      </c>
      <c r="I82" s="917">
        <f t="shared" si="13"/>
        <v>3341120</v>
      </c>
      <c r="J82" s="937">
        <f t="shared" si="14"/>
        <v>3.3411200000000001</v>
      </c>
      <c r="K82" s="341"/>
      <c r="L82" s="1287">
        <f>J82</f>
        <v>3.3411200000000001</v>
      </c>
      <c r="M82" s="1104"/>
      <c r="N82" s="1518">
        <f>SUM(K82:M82)</f>
        <v>3.3411200000000001</v>
      </c>
      <c r="O82" s="843" t="s">
        <v>352</v>
      </c>
    </row>
    <row r="83" spans="2:15">
      <c r="B83" s="957" t="s">
        <v>19</v>
      </c>
      <c r="C83" s="495" t="s">
        <v>244</v>
      </c>
      <c r="D83" s="187">
        <v>1429</v>
      </c>
      <c r="E83" s="495" t="s">
        <v>108</v>
      </c>
      <c r="F83" s="187">
        <v>265</v>
      </c>
      <c r="G83" s="187">
        <v>0.68500000000000005</v>
      </c>
      <c r="H83" s="958">
        <v>1024</v>
      </c>
      <c r="I83" s="917">
        <f t="shared" si="13"/>
        <v>271360</v>
      </c>
      <c r="J83" s="937">
        <f t="shared" si="14"/>
        <v>0.27135999999999999</v>
      </c>
      <c r="K83" s="341"/>
      <c r="L83" s="353"/>
      <c r="M83" s="1104">
        <f>J83</f>
        <v>0.27135999999999999</v>
      </c>
      <c r="N83" s="1518">
        <f>SUM(K83:M83)</f>
        <v>0.27135999999999999</v>
      </c>
      <c r="O83" s="1516" t="s">
        <v>353</v>
      </c>
    </row>
    <row r="84" spans="2:15">
      <c r="B84" s="338" t="s">
        <v>15</v>
      </c>
      <c r="C84" s="338" t="s">
        <v>245</v>
      </c>
      <c r="D84" s="1509">
        <v>1028</v>
      </c>
      <c r="E84" s="338" t="s">
        <v>217</v>
      </c>
      <c r="F84" s="1509">
        <v>305</v>
      </c>
      <c r="G84" s="1509">
        <v>0.67</v>
      </c>
      <c r="H84" s="484">
        <v>700</v>
      </c>
      <c r="I84" s="948">
        <f t="shared" si="13"/>
        <v>213500</v>
      </c>
      <c r="J84" s="922">
        <f t="shared" si="14"/>
        <v>0.2135</v>
      </c>
      <c r="K84" s="981"/>
      <c r="L84" s="982">
        <f>J84</f>
        <v>0.2135</v>
      </c>
      <c r="M84" s="1275"/>
      <c r="N84" s="1518">
        <f>SUM(K84:M84)</f>
        <v>0.2135</v>
      </c>
      <c r="O84" s="1516" t="s">
        <v>354</v>
      </c>
    </row>
    <row r="85" spans="2:15">
      <c r="B85" s="1294"/>
      <c r="C85" s="1296" t="s">
        <v>197</v>
      </c>
      <c r="D85" s="1261"/>
      <c r="E85" s="1294"/>
      <c r="F85" s="1294"/>
      <c r="G85" s="1294"/>
      <c r="H85" s="919">
        <f t="shared" ref="H85:N85" si="16">SUM(H72:H84)</f>
        <v>81276</v>
      </c>
      <c r="I85" s="1268">
        <f t="shared" si="16"/>
        <v>24255750</v>
      </c>
      <c r="J85" s="1147">
        <f t="shared" si="16"/>
        <v>24.255750000000006</v>
      </c>
      <c r="K85" s="1181">
        <f t="shared" si="16"/>
        <v>5.7806199999999999</v>
      </c>
      <c r="L85" s="923">
        <f t="shared" si="16"/>
        <v>17.962489999999999</v>
      </c>
      <c r="M85" s="1108">
        <f t="shared" si="16"/>
        <v>0.51263999999999998</v>
      </c>
      <c r="N85" s="1309">
        <f t="shared" si="16"/>
        <v>24.255750000000006</v>
      </c>
      <c r="O85" s="1303" t="s">
        <v>246</v>
      </c>
    </row>
    <row r="86" spans="2:15">
      <c r="B86" s="185" t="s">
        <v>19</v>
      </c>
      <c r="C86" s="185" t="s">
        <v>247</v>
      </c>
      <c r="D86" s="1265">
        <v>62893</v>
      </c>
      <c r="E86" s="1509" t="s">
        <v>248</v>
      </c>
      <c r="F86" s="185">
        <v>260</v>
      </c>
      <c r="G86" s="185">
        <v>0.66</v>
      </c>
      <c r="H86" s="913">
        <v>5096</v>
      </c>
      <c r="I86" s="918">
        <f t="shared" ref="I86:I101" si="17">F86*H86</f>
        <v>1324960</v>
      </c>
      <c r="J86" s="1267">
        <f t="shared" ref="J86:J101" si="18">I86/1000000</f>
        <v>1.3249599999999999</v>
      </c>
      <c r="K86" s="1154">
        <v>0</v>
      </c>
      <c r="L86" s="937">
        <f t="shared" ref="L86:L101" si="19">J86</f>
        <v>1.3249599999999999</v>
      </c>
      <c r="M86" s="1114">
        <v>0</v>
      </c>
      <c r="N86" s="1518">
        <f t="shared" ref="N86:N101" si="20">SUM(K86:M86)</f>
        <v>1.3249599999999999</v>
      </c>
      <c r="O86" s="1075" t="s">
        <v>355</v>
      </c>
    </row>
    <row r="87" spans="2:15">
      <c r="B87" s="1509" t="s">
        <v>19</v>
      </c>
      <c r="C87" s="1509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4368</v>
      </c>
      <c r="I87" s="918">
        <f t="shared" si="17"/>
        <v>1135680</v>
      </c>
      <c r="J87" s="1267">
        <f t="shared" si="18"/>
        <v>1.13568</v>
      </c>
      <c r="K87" s="1154">
        <v>0</v>
      </c>
      <c r="L87" s="937">
        <f t="shared" si="19"/>
        <v>1.13568</v>
      </c>
      <c r="M87" s="1114">
        <v>0</v>
      </c>
      <c r="N87" s="1518">
        <f t="shared" si="20"/>
        <v>1.13568</v>
      </c>
      <c r="O87" s="1076" t="s">
        <v>355</v>
      </c>
    </row>
    <row r="88" spans="2:15">
      <c r="B88" s="1509" t="s">
        <v>19</v>
      </c>
      <c r="C88" s="1509" t="s">
        <v>247</v>
      </c>
      <c r="D88" s="692">
        <v>62893</v>
      </c>
      <c r="E88" s="1509" t="s">
        <v>248</v>
      </c>
      <c r="F88" s="1509">
        <v>260</v>
      </c>
      <c r="G88" s="1509">
        <v>0.66</v>
      </c>
      <c r="H88" s="915">
        <v>4368</v>
      </c>
      <c r="I88" s="918">
        <f t="shared" si="17"/>
        <v>1135680</v>
      </c>
      <c r="J88" s="1267">
        <f t="shared" si="18"/>
        <v>1.13568</v>
      </c>
      <c r="K88" s="1154">
        <v>0</v>
      </c>
      <c r="L88" s="937">
        <f t="shared" si="19"/>
        <v>1.13568</v>
      </c>
      <c r="M88" s="1114">
        <v>0</v>
      </c>
      <c r="N88" s="1518">
        <f t="shared" si="20"/>
        <v>1.13568</v>
      </c>
      <c r="O88" s="1515" t="s">
        <v>355</v>
      </c>
    </row>
    <row r="89" spans="2:15">
      <c r="B89" s="1509" t="s">
        <v>19</v>
      </c>
      <c r="C89" s="338" t="s">
        <v>247</v>
      </c>
      <c r="D89" s="692">
        <v>62893</v>
      </c>
      <c r="E89" s="1509" t="s">
        <v>248</v>
      </c>
      <c r="F89" s="1509">
        <v>260</v>
      </c>
      <c r="G89" s="1509">
        <v>0.66</v>
      </c>
      <c r="H89" s="915">
        <v>5096</v>
      </c>
      <c r="I89" s="918">
        <f t="shared" si="17"/>
        <v>1324960</v>
      </c>
      <c r="J89" s="1267">
        <f t="shared" si="18"/>
        <v>1.3249599999999999</v>
      </c>
      <c r="K89" s="1154">
        <v>0</v>
      </c>
      <c r="L89" s="937">
        <f t="shared" si="19"/>
        <v>1.3249599999999999</v>
      </c>
      <c r="M89" s="1114">
        <v>0</v>
      </c>
      <c r="N89" s="1518">
        <f t="shared" si="20"/>
        <v>1.3249599999999999</v>
      </c>
      <c r="O89" s="843" t="s">
        <v>356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6552</v>
      </c>
      <c r="I90" s="918">
        <f t="shared" si="17"/>
        <v>1736280</v>
      </c>
      <c r="J90" s="1267">
        <f t="shared" si="18"/>
        <v>1.73628</v>
      </c>
      <c r="K90" s="1154">
        <f>J90</f>
        <v>1.73628</v>
      </c>
      <c r="L90" s="937">
        <v>0</v>
      </c>
      <c r="M90" s="1114">
        <v>0</v>
      </c>
      <c r="N90" s="1518">
        <f t="shared" si="20"/>
        <v>1.73628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6552</v>
      </c>
      <c r="I91" s="918">
        <f t="shared" si="17"/>
        <v>1736280</v>
      </c>
      <c r="J91" s="1267">
        <f t="shared" si="18"/>
        <v>1.73628</v>
      </c>
      <c r="K91" s="1154">
        <f>J91</f>
        <v>1.73628</v>
      </c>
      <c r="L91" s="937">
        <v>0</v>
      </c>
      <c r="M91" s="1114">
        <v>0</v>
      </c>
      <c r="N91" s="1518">
        <f t="shared" si="20"/>
        <v>1.73628</v>
      </c>
      <c r="O91" s="843" t="s">
        <v>357</v>
      </c>
    </row>
    <row r="92" spans="2:15">
      <c r="B92" s="1509" t="s">
        <v>19</v>
      </c>
      <c r="C92" s="338" t="s">
        <v>247</v>
      </c>
      <c r="D92" s="692">
        <v>62895</v>
      </c>
      <c r="E92" s="1509" t="s">
        <v>248</v>
      </c>
      <c r="F92" s="1509">
        <v>265</v>
      </c>
      <c r="G92" s="1509">
        <v>0.66</v>
      </c>
      <c r="H92" s="915">
        <f>6552+1560</f>
        <v>8112</v>
      </c>
      <c r="I92" s="918">
        <f t="shared" si="17"/>
        <v>2149680</v>
      </c>
      <c r="J92" s="1267">
        <f t="shared" si="18"/>
        <v>2.14968</v>
      </c>
      <c r="K92" s="1154">
        <f>J92</f>
        <v>2.14968</v>
      </c>
      <c r="L92" s="937">
        <v>0</v>
      </c>
      <c r="M92" s="1114">
        <v>0</v>
      </c>
      <c r="N92" s="1518">
        <f t="shared" si="20"/>
        <v>2.14968</v>
      </c>
      <c r="O92" s="843" t="s">
        <v>357</v>
      </c>
    </row>
    <row r="93" spans="2:15">
      <c r="B93" s="1509" t="s">
        <v>19</v>
      </c>
      <c r="C93" s="338" t="s">
        <v>247</v>
      </c>
      <c r="D93" s="692">
        <v>62895</v>
      </c>
      <c r="E93" s="1509" t="s">
        <v>248</v>
      </c>
      <c r="F93" s="1509">
        <v>265</v>
      </c>
      <c r="G93" s="1509">
        <v>0.66</v>
      </c>
      <c r="H93" s="915">
        <v>4992</v>
      </c>
      <c r="I93" s="918">
        <f t="shared" si="17"/>
        <v>1322880</v>
      </c>
      <c r="J93" s="1267">
        <f t="shared" si="18"/>
        <v>1.3228800000000001</v>
      </c>
      <c r="K93" s="1154">
        <v>0</v>
      </c>
      <c r="L93" s="937">
        <f t="shared" si="19"/>
        <v>1.3228800000000001</v>
      </c>
      <c r="M93" s="1114">
        <v>0</v>
      </c>
      <c r="N93" s="1518">
        <f t="shared" si="20"/>
        <v>1.3228800000000001</v>
      </c>
      <c r="O93" s="843" t="s">
        <v>358</v>
      </c>
    </row>
    <row r="94" spans="2:15">
      <c r="B94" s="1509" t="s">
        <v>19</v>
      </c>
      <c r="C94" s="1509" t="s">
        <v>247</v>
      </c>
      <c r="D94" s="692">
        <v>62849</v>
      </c>
      <c r="E94" s="1507" t="s">
        <v>201</v>
      </c>
      <c r="F94" s="1509">
        <v>310</v>
      </c>
      <c r="G94" s="1509">
        <v>0.64</v>
      </c>
      <c r="H94" s="915">
        <v>10032</v>
      </c>
      <c r="I94" s="918">
        <f t="shared" si="17"/>
        <v>3109920</v>
      </c>
      <c r="J94" s="1267">
        <f t="shared" si="18"/>
        <v>3.1099199999999998</v>
      </c>
      <c r="K94" s="1154">
        <v>0</v>
      </c>
      <c r="L94" s="937">
        <f t="shared" si="19"/>
        <v>3.1099199999999998</v>
      </c>
      <c r="M94" s="1114">
        <v>0</v>
      </c>
      <c r="N94" s="1518">
        <f t="shared" si="20"/>
        <v>3.1099199999999998</v>
      </c>
      <c r="O94" s="843" t="s">
        <v>359</v>
      </c>
    </row>
    <row r="95" spans="2:15">
      <c r="B95" s="1509" t="s">
        <v>15</v>
      </c>
      <c r="C95" s="1509" t="s">
        <v>247</v>
      </c>
      <c r="D95" s="692">
        <v>63245</v>
      </c>
      <c r="E95" s="1507" t="s">
        <v>201</v>
      </c>
      <c r="F95" s="1509">
        <v>310</v>
      </c>
      <c r="G95" s="1509">
        <v>0.64</v>
      </c>
      <c r="H95" s="915">
        <v>5808</v>
      </c>
      <c r="I95" s="918">
        <f t="shared" si="17"/>
        <v>1800480</v>
      </c>
      <c r="J95" s="1267">
        <f t="shared" si="18"/>
        <v>1.8004800000000001</v>
      </c>
      <c r="K95" s="1154">
        <v>0</v>
      </c>
      <c r="L95" s="937">
        <v>0</v>
      </c>
      <c r="M95" s="1286">
        <f>J95</f>
        <v>1.8004800000000001</v>
      </c>
      <c r="N95" s="1518">
        <f t="shared" si="20"/>
        <v>1.8004800000000001</v>
      </c>
      <c r="O95" s="843" t="s">
        <v>360</v>
      </c>
    </row>
    <row r="96" spans="2:15">
      <c r="B96" s="1509" t="s">
        <v>15</v>
      </c>
      <c r="C96" s="1509" t="s">
        <v>247</v>
      </c>
      <c r="D96" s="692">
        <v>63252</v>
      </c>
      <c r="E96" s="1507" t="s">
        <v>201</v>
      </c>
      <c r="F96" s="1509">
        <v>310</v>
      </c>
      <c r="G96" s="1509">
        <v>0.64</v>
      </c>
      <c r="H96" s="915">
        <v>4752</v>
      </c>
      <c r="I96" s="918">
        <f t="shared" si="17"/>
        <v>1473120</v>
      </c>
      <c r="J96" s="1267">
        <f t="shared" si="18"/>
        <v>1.47312</v>
      </c>
      <c r="K96" s="1154">
        <v>0</v>
      </c>
      <c r="L96" s="937">
        <v>0</v>
      </c>
      <c r="M96" s="1286">
        <f>J96-0.1</f>
        <v>1.3731199999999999</v>
      </c>
      <c r="N96" s="1518">
        <f t="shared" si="20"/>
        <v>1.3731199999999999</v>
      </c>
      <c r="O96" s="843" t="s">
        <v>360</v>
      </c>
    </row>
    <row r="97" spans="2:15">
      <c r="B97" s="1509" t="s">
        <v>19</v>
      </c>
      <c r="C97" s="1509" t="s">
        <v>247</v>
      </c>
      <c r="D97" s="692">
        <v>63891</v>
      </c>
      <c r="E97" s="1509" t="s">
        <v>248</v>
      </c>
      <c r="F97" s="1509">
        <v>265</v>
      </c>
      <c r="G97" s="1509">
        <v>0.66</v>
      </c>
      <c r="H97" s="915">
        <v>1425</v>
      </c>
      <c r="I97" s="918">
        <f t="shared" si="17"/>
        <v>377625</v>
      </c>
      <c r="J97" s="1267">
        <f t="shared" si="18"/>
        <v>0.37762499999999999</v>
      </c>
      <c r="K97" s="1154">
        <v>0</v>
      </c>
      <c r="L97" s="937">
        <f t="shared" si="19"/>
        <v>0.37762499999999999</v>
      </c>
      <c r="M97" s="1114">
        <v>0</v>
      </c>
      <c r="N97" s="1518">
        <f t="shared" si="20"/>
        <v>0.37762499999999999</v>
      </c>
      <c r="O97" s="843" t="s">
        <v>357</v>
      </c>
    </row>
    <row r="98" spans="2:15">
      <c r="B98" s="1509" t="s">
        <v>19</v>
      </c>
      <c r="C98" s="187" t="s">
        <v>247</v>
      </c>
      <c r="D98" s="957">
        <v>66818</v>
      </c>
      <c r="E98" s="1509" t="s">
        <v>248</v>
      </c>
      <c r="F98" s="187">
        <v>260</v>
      </c>
      <c r="G98" s="187">
        <v>0.66</v>
      </c>
      <c r="H98" s="914">
        <v>1025</v>
      </c>
      <c r="I98" s="918">
        <f t="shared" si="17"/>
        <v>266500</v>
      </c>
      <c r="J98" s="1267">
        <f t="shared" si="18"/>
        <v>0.26650000000000001</v>
      </c>
      <c r="K98" s="1154">
        <v>0</v>
      </c>
      <c r="L98" s="937">
        <f t="shared" si="19"/>
        <v>0.26650000000000001</v>
      </c>
      <c r="M98" s="1114">
        <v>0</v>
      </c>
      <c r="N98" s="1518">
        <f t="shared" si="20"/>
        <v>0.26650000000000001</v>
      </c>
      <c r="O98" s="841" t="s">
        <v>357</v>
      </c>
    </row>
    <row r="99" spans="2:15">
      <c r="B99" s="1509" t="s">
        <v>19</v>
      </c>
      <c r="C99" s="187" t="s">
        <v>247</v>
      </c>
      <c r="D99" s="957">
        <v>66818</v>
      </c>
      <c r="E99" s="1509" t="s">
        <v>248</v>
      </c>
      <c r="F99" s="187">
        <v>265</v>
      </c>
      <c r="G99" s="187">
        <v>0.66</v>
      </c>
      <c r="H99" s="914">
        <v>2575</v>
      </c>
      <c r="I99" s="918">
        <f t="shared" si="17"/>
        <v>682375</v>
      </c>
      <c r="J99" s="1267">
        <f t="shared" si="18"/>
        <v>0.68237499999999995</v>
      </c>
      <c r="K99" s="1154">
        <v>0</v>
      </c>
      <c r="L99" s="937">
        <f t="shared" si="19"/>
        <v>0.68237499999999995</v>
      </c>
      <c r="M99" s="1114">
        <v>0</v>
      </c>
      <c r="N99" s="1518">
        <f t="shared" si="20"/>
        <v>0.68237499999999995</v>
      </c>
      <c r="O99" s="841" t="s">
        <v>361</v>
      </c>
    </row>
    <row r="100" spans="2:15">
      <c r="B100" s="187" t="s">
        <v>15</v>
      </c>
      <c r="C100" s="187" t="s">
        <v>247</v>
      </c>
      <c r="D100" s="957">
        <v>64412</v>
      </c>
      <c r="E100" s="1507" t="s">
        <v>201</v>
      </c>
      <c r="F100" s="187">
        <v>305</v>
      </c>
      <c r="G100" s="187">
        <v>0.64</v>
      </c>
      <c r="H100" s="914">
        <v>3168</v>
      </c>
      <c r="I100" s="918">
        <f t="shared" si="17"/>
        <v>966240</v>
      </c>
      <c r="J100" s="1267">
        <f t="shared" si="18"/>
        <v>0.96623999999999999</v>
      </c>
      <c r="K100" s="1154">
        <v>0</v>
      </c>
      <c r="L100" s="937">
        <f t="shared" si="19"/>
        <v>0.96623999999999999</v>
      </c>
      <c r="M100" s="1114">
        <v>0</v>
      </c>
      <c r="N100" s="1518">
        <f t="shared" si="20"/>
        <v>0.96623999999999999</v>
      </c>
      <c r="O100" s="843"/>
    </row>
    <row r="101" spans="2:15">
      <c r="B101" s="187" t="s">
        <v>15</v>
      </c>
      <c r="C101" s="187" t="s">
        <v>247</v>
      </c>
      <c r="D101" s="957">
        <v>64411</v>
      </c>
      <c r="E101" s="1507" t="s">
        <v>201</v>
      </c>
      <c r="F101" s="187">
        <v>305</v>
      </c>
      <c r="G101" s="187">
        <v>0.64</v>
      </c>
      <c r="H101" s="914">
        <v>5808</v>
      </c>
      <c r="I101" s="918">
        <f t="shared" si="17"/>
        <v>1771440</v>
      </c>
      <c r="J101" s="1267">
        <f t="shared" si="18"/>
        <v>1.7714399999999999</v>
      </c>
      <c r="K101" s="1154">
        <v>0</v>
      </c>
      <c r="L101" s="937">
        <f t="shared" si="19"/>
        <v>1.7714399999999999</v>
      </c>
      <c r="M101" s="1114">
        <v>0</v>
      </c>
      <c r="N101" s="1518">
        <f t="shared" si="20"/>
        <v>1.7714399999999999</v>
      </c>
      <c r="O101" s="843"/>
    </row>
    <row r="102" spans="2:15">
      <c r="B102" s="1294"/>
      <c r="C102" s="1294"/>
      <c r="D102" s="1261"/>
      <c r="E102" s="1294"/>
      <c r="F102" s="1294"/>
      <c r="G102" s="1294"/>
      <c r="H102" s="485">
        <f t="shared" ref="H102:N102" si="21">SUM(H86:H101)</f>
        <v>79729</v>
      </c>
      <c r="I102" s="1514">
        <f t="shared" si="21"/>
        <v>22314100</v>
      </c>
      <c r="J102" s="1147">
        <f t="shared" si="21"/>
        <v>22.314099999999996</v>
      </c>
      <c r="K102" s="1155">
        <f t="shared" si="21"/>
        <v>5.6222399999999997</v>
      </c>
      <c r="L102" s="345">
        <f t="shared" si="21"/>
        <v>13.418260000000002</v>
      </c>
      <c r="M102" s="1118">
        <f t="shared" si="21"/>
        <v>3.1736</v>
      </c>
      <c r="N102" s="890">
        <f t="shared" si="21"/>
        <v>22.214099999999995</v>
      </c>
      <c r="O102" s="1303" t="s">
        <v>251</v>
      </c>
    </row>
    <row r="103" spans="2:15">
      <c r="B103" s="1509" t="s">
        <v>15</v>
      </c>
      <c r="C103" s="338" t="s">
        <v>60</v>
      </c>
      <c r="D103" s="957" t="s">
        <v>362</v>
      </c>
      <c r="E103" s="1507" t="s">
        <v>109</v>
      </c>
      <c r="F103" s="187">
        <v>260</v>
      </c>
      <c r="G103" s="957">
        <v>0.65</v>
      </c>
      <c r="H103" s="914">
        <v>832</v>
      </c>
      <c r="I103" s="918">
        <f t="shared" ref="I103:I108" si="22">F103*H103</f>
        <v>216320</v>
      </c>
      <c r="J103" s="937">
        <f t="shared" ref="J103:J108" si="23">I103/1000000</f>
        <v>0.21632000000000001</v>
      </c>
      <c r="K103" s="1154">
        <f>J103</f>
        <v>0.21632000000000001</v>
      </c>
      <c r="L103" s="937">
        <v>0</v>
      </c>
      <c r="M103" s="1105">
        <v>0</v>
      </c>
      <c r="N103" s="1518">
        <f t="shared" ref="N103:N108" si="24">SUM(K103:M103)</f>
        <v>0.21632000000000001</v>
      </c>
      <c r="O103" s="841" t="s">
        <v>363</v>
      </c>
    </row>
    <row r="104" spans="2:15">
      <c r="B104" s="1509" t="s">
        <v>15</v>
      </c>
      <c r="C104" s="338" t="s">
        <v>364</v>
      </c>
      <c r="D104" s="957" t="s">
        <v>365</v>
      </c>
      <c r="E104" s="1507" t="s">
        <v>212</v>
      </c>
      <c r="F104" s="187">
        <v>260</v>
      </c>
      <c r="G104" s="957">
        <v>0.62</v>
      </c>
      <c r="H104" s="914">
        <v>682</v>
      </c>
      <c r="I104" s="918">
        <f t="shared" si="22"/>
        <v>177320</v>
      </c>
      <c r="J104" s="937">
        <f t="shared" si="23"/>
        <v>0.17732000000000001</v>
      </c>
      <c r="K104" s="1154">
        <v>0</v>
      </c>
      <c r="L104" s="937">
        <v>0.17699999999999999</v>
      </c>
      <c r="M104" s="1105">
        <v>0</v>
      </c>
      <c r="N104" s="1518">
        <f t="shared" si="24"/>
        <v>0.17699999999999999</v>
      </c>
      <c r="O104" s="841"/>
    </row>
    <row r="105" spans="2:15">
      <c r="B105" s="1509" t="s">
        <v>15</v>
      </c>
      <c r="C105" s="338" t="s">
        <v>364</v>
      </c>
      <c r="D105" s="957" t="s">
        <v>366</v>
      </c>
      <c r="E105" s="1507" t="s">
        <v>212</v>
      </c>
      <c r="F105" s="187">
        <v>260</v>
      </c>
      <c r="G105" s="187">
        <v>0.62</v>
      </c>
      <c r="H105" s="914">
        <v>620</v>
      </c>
      <c r="I105" s="918">
        <f t="shared" si="22"/>
        <v>161200</v>
      </c>
      <c r="J105" s="937">
        <f t="shared" si="23"/>
        <v>0.16120000000000001</v>
      </c>
      <c r="K105" s="1154">
        <v>0</v>
      </c>
      <c r="L105" s="937">
        <f>J105</f>
        <v>0.16120000000000001</v>
      </c>
      <c r="M105" s="1105"/>
      <c r="N105" s="1518">
        <f t="shared" si="24"/>
        <v>0.16120000000000001</v>
      </c>
      <c r="O105" s="841" t="s">
        <v>367</v>
      </c>
    </row>
    <row r="106" spans="2:15">
      <c r="B106" s="1509" t="s">
        <v>15</v>
      </c>
      <c r="C106" s="338" t="s">
        <v>364</v>
      </c>
      <c r="D106" s="957" t="s">
        <v>368</v>
      </c>
      <c r="E106" s="1507" t="s">
        <v>369</v>
      </c>
      <c r="F106" s="187">
        <v>260</v>
      </c>
      <c r="G106" s="187">
        <v>0.62</v>
      </c>
      <c r="H106" s="914">
        <v>1984</v>
      </c>
      <c r="I106" s="918">
        <f t="shared" si="22"/>
        <v>515840</v>
      </c>
      <c r="J106" s="937">
        <f t="shared" si="23"/>
        <v>0.51583999999999997</v>
      </c>
      <c r="K106" s="1154">
        <v>0</v>
      </c>
      <c r="L106" s="937">
        <f>J106</f>
        <v>0.51583999999999997</v>
      </c>
      <c r="M106" s="1105"/>
      <c r="N106" s="1518">
        <f t="shared" si="24"/>
        <v>0.51583999999999997</v>
      </c>
      <c r="O106" s="841" t="s">
        <v>367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2"/>
        <v>64960</v>
      </c>
      <c r="J107" s="937">
        <f t="shared" si="23"/>
        <v>6.4960000000000004E-2</v>
      </c>
      <c r="K107" s="1154">
        <v>0</v>
      </c>
      <c r="L107" s="937">
        <f>J107</f>
        <v>6.4960000000000004E-2</v>
      </c>
      <c r="M107" s="1105"/>
      <c r="N107" s="1518">
        <f t="shared" si="24"/>
        <v>6.4960000000000004E-2</v>
      </c>
      <c r="O107" s="841" t="s">
        <v>372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2"/>
        <v>7830</v>
      </c>
      <c r="J108" s="937">
        <f t="shared" si="23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4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 t="shared" ref="H109:N109" si="25">SUM(H103:H108)</f>
        <v>4379</v>
      </c>
      <c r="I109" s="1514">
        <f t="shared" si="25"/>
        <v>1143470</v>
      </c>
      <c r="J109" s="1147">
        <f t="shared" si="25"/>
        <v>1.1434699999999998</v>
      </c>
      <c r="K109" s="1147">
        <f t="shared" si="25"/>
        <v>0.21632000000000001</v>
      </c>
      <c r="L109" s="1308">
        <f t="shared" si="25"/>
        <v>0.92699999999999994</v>
      </c>
      <c r="M109" s="1119">
        <f t="shared" si="25"/>
        <v>0</v>
      </c>
      <c r="N109" s="1014">
        <f t="shared" si="25"/>
        <v>1.1433199999999999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6">H25+H63+H69+H71+H85+H102+H109</f>
        <v>278908</v>
      </c>
      <c r="I110" s="629">
        <f t="shared" si="26"/>
        <v>79859060</v>
      </c>
      <c r="J110" s="1145">
        <f t="shared" si="26"/>
        <v>79.859059999999985</v>
      </c>
      <c r="K110" s="1145">
        <f t="shared" si="26"/>
        <v>18.338750000000001</v>
      </c>
      <c r="L110" s="449">
        <f t="shared" si="26"/>
        <v>49.298470000000002</v>
      </c>
      <c r="M110" s="464">
        <f t="shared" si="26"/>
        <v>11.90537</v>
      </c>
      <c r="N110" s="449">
        <f t="shared" si="26"/>
        <v>79.542590000000004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N110+N114</f>
        <v>79.542590000000004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>
        <f>N111-M110</f>
        <v>67.637219999999999</v>
      </c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442"/>
      <c r="C114" s="515"/>
      <c r="D114" s="442"/>
      <c r="E114" s="884"/>
      <c r="F114" s="442"/>
      <c r="G114" s="454"/>
      <c r="H114" s="487"/>
      <c r="I114" s="491">
        <v>0</v>
      </c>
      <c r="J114" s="444">
        <v>0</v>
      </c>
      <c r="K114" s="443"/>
      <c r="L114" s="479"/>
      <c r="M114" s="450">
        <v>0</v>
      </c>
      <c r="N114" s="444">
        <v>0</v>
      </c>
      <c r="O114" s="454"/>
    </row>
  </sheetData>
  <autoFilter ref="B2:O113" xr:uid="{00000000-0009-0000-0000-000004000000}"/>
  <sortState xmlns:xlrd2="http://schemas.microsoft.com/office/spreadsheetml/2017/richdata2" ref="B3:O24">
    <sortCondition ref="C3:C24"/>
  </sortState>
  <phoneticPr fontId="4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2060"/>
  </sheetPr>
  <dimension ref="B1:O126"/>
  <sheetViews>
    <sheetView zoomScale="85" zoomScaleNormal="85" workbookViewId="0">
      <pane xSplit="1" ySplit="2" topLeftCell="B47" activePane="bottomRight" state="frozen"/>
      <selection pane="topRight" activeCell="B1" sqref="B1"/>
      <selection pane="bottomLeft" activeCell="A3" sqref="A3"/>
      <selection pane="bottomRight" activeCell="K68" sqref="K68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19.2851562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2851562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47.425781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1871" t="s">
        <v>378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2" si="0">F3*H3</f>
        <v>5512000</v>
      </c>
      <c r="J3" s="1182">
        <f t="shared" ref="J3:J22" si="1">I3/1000000</f>
        <v>5.5119999999999996</v>
      </c>
      <c r="K3" s="1036">
        <v>0</v>
      </c>
      <c r="L3" s="920">
        <f>J3</f>
        <v>5.5119999999999996</v>
      </c>
      <c r="M3" s="1107">
        <v>0</v>
      </c>
      <c r="N3" s="1517">
        <f>SUM(K3:M3)</f>
        <v>5.5119999999999996</v>
      </c>
      <c r="O3" s="1515"/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82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ref="N4:N22" si="2">SUM(K4:M4)</f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82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19</v>
      </c>
      <c r="C6" s="1507" t="s">
        <v>26</v>
      </c>
      <c r="D6" s="1507">
        <v>10594</v>
      </c>
      <c r="E6" s="1507" t="s">
        <v>112</v>
      </c>
      <c r="F6" s="1507">
        <v>265</v>
      </c>
      <c r="G6" s="1507">
        <v>0.69</v>
      </c>
      <c r="H6" s="1312">
        <v>754</v>
      </c>
      <c r="I6" s="910">
        <f t="shared" si="0"/>
        <v>199810</v>
      </c>
      <c r="J6" s="1182">
        <f t="shared" si="1"/>
        <v>0.19980999999999999</v>
      </c>
      <c r="K6" s="1036">
        <f>J6</f>
        <v>0.19980999999999999</v>
      </c>
      <c r="L6" s="920">
        <v>0</v>
      </c>
      <c r="M6" s="1107">
        <v>0</v>
      </c>
      <c r="N6" s="1517">
        <f t="shared" si="2"/>
        <v>0.19980999999999999</v>
      </c>
      <c r="O6" s="1515"/>
    </row>
    <row r="7" spans="2:15" s="123" customFormat="1" ht="14.25" customHeight="1">
      <c r="B7" s="256" t="s">
        <v>19</v>
      </c>
      <c r="C7" s="1507" t="s">
        <v>30</v>
      </c>
      <c r="D7" s="1507">
        <v>619215</v>
      </c>
      <c r="E7" s="1507" t="s">
        <v>112</v>
      </c>
      <c r="F7" s="1507">
        <v>260</v>
      </c>
      <c r="G7" s="1507">
        <v>0.66</v>
      </c>
      <c r="H7" s="1312">
        <v>754</v>
      </c>
      <c r="I7" s="910">
        <f t="shared" si="0"/>
        <v>196040</v>
      </c>
      <c r="J7" s="1182">
        <f t="shared" si="1"/>
        <v>0.19603999999999999</v>
      </c>
      <c r="K7" s="1036">
        <f t="shared" ref="K7:K17" si="3">J7</f>
        <v>0.19603999999999999</v>
      </c>
      <c r="L7" s="920">
        <v>0</v>
      </c>
      <c r="M7" s="1107">
        <v>0</v>
      </c>
      <c r="N7" s="1517">
        <f t="shared" si="2"/>
        <v>0.19603999999999999</v>
      </c>
      <c r="O7" s="1515"/>
    </row>
    <row r="8" spans="2:15" s="123" customFormat="1" ht="14.25" customHeight="1">
      <c r="B8" s="256" t="s">
        <v>19</v>
      </c>
      <c r="C8" s="1507" t="s">
        <v>30</v>
      </c>
      <c r="D8" s="1507">
        <v>619216</v>
      </c>
      <c r="E8" s="1507" t="s">
        <v>112</v>
      </c>
      <c r="F8" s="1507">
        <v>260</v>
      </c>
      <c r="G8" s="1507">
        <v>0.66</v>
      </c>
      <c r="H8" s="1312">
        <v>754</v>
      </c>
      <c r="I8" s="910">
        <f t="shared" si="0"/>
        <v>196040</v>
      </c>
      <c r="J8" s="1182">
        <f t="shared" si="1"/>
        <v>0.19603999999999999</v>
      </c>
      <c r="K8" s="1036">
        <f t="shared" si="3"/>
        <v>0.19603999999999999</v>
      </c>
      <c r="L8" s="920">
        <v>0</v>
      </c>
      <c r="M8" s="1107">
        <v>0</v>
      </c>
      <c r="N8" s="1517">
        <f t="shared" si="2"/>
        <v>0.19603999999999999</v>
      </c>
      <c r="O8" s="1515"/>
    </row>
    <row r="9" spans="2:15" s="123" customFormat="1" ht="14.25" customHeight="1">
      <c r="B9" s="256" t="s">
        <v>19</v>
      </c>
      <c r="C9" s="1507" t="s">
        <v>30</v>
      </c>
      <c r="D9" s="1507">
        <v>619217</v>
      </c>
      <c r="E9" s="1507" t="s">
        <v>112</v>
      </c>
      <c r="F9" s="1507">
        <v>260</v>
      </c>
      <c r="G9" s="1507">
        <v>0.66</v>
      </c>
      <c r="H9" s="1312">
        <v>754</v>
      </c>
      <c r="I9" s="910">
        <f t="shared" si="0"/>
        <v>196040</v>
      </c>
      <c r="J9" s="1182">
        <f t="shared" si="1"/>
        <v>0.19603999999999999</v>
      </c>
      <c r="K9" s="1036">
        <f t="shared" si="3"/>
        <v>0.19603999999999999</v>
      </c>
      <c r="L9" s="920">
        <v>0</v>
      </c>
      <c r="M9" s="1107">
        <v>0</v>
      </c>
      <c r="N9" s="1517">
        <f t="shared" si="2"/>
        <v>0.19603999999999999</v>
      </c>
      <c r="O9" s="1515"/>
    </row>
    <row r="10" spans="2:15" s="123" customFormat="1" ht="14.25" customHeight="1">
      <c r="B10" s="256" t="s">
        <v>19</v>
      </c>
      <c r="C10" s="1507" t="s">
        <v>278</v>
      </c>
      <c r="D10" s="1507" t="s">
        <v>279</v>
      </c>
      <c r="E10" s="1507" t="s">
        <v>109</v>
      </c>
      <c r="F10" s="1507">
        <v>260</v>
      </c>
      <c r="G10" s="1507">
        <v>0.63</v>
      </c>
      <c r="H10" s="1312">
        <v>928</v>
      </c>
      <c r="I10" s="910">
        <f t="shared" si="0"/>
        <v>241280</v>
      </c>
      <c r="J10" s="1182">
        <f t="shared" si="1"/>
        <v>0.24127999999999999</v>
      </c>
      <c r="K10" s="1036">
        <f t="shared" si="3"/>
        <v>0.24127999999999999</v>
      </c>
      <c r="L10" s="920">
        <v>0</v>
      </c>
      <c r="M10" s="1107">
        <v>0</v>
      </c>
      <c r="N10" s="1517">
        <f t="shared" si="2"/>
        <v>0.24127999999999999</v>
      </c>
      <c r="O10" s="1515"/>
    </row>
    <row r="11" spans="2:15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82">
        <f t="shared" si="1"/>
        <v>5.824E-2</v>
      </c>
      <c r="K11" s="1036">
        <f t="shared" si="3"/>
        <v>5.824E-2</v>
      </c>
      <c r="L11" s="920">
        <v>0</v>
      </c>
      <c r="M11" s="1107">
        <v>0</v>
      </c>
      <c r="N11" s="1517">
        <f t="shared" si="2"/>
        <v>5.824E-2</v>
      </c>
      <c r="O11" s="1515"/>
    </row>
    <row r="12" spans="2:15" s="123" customFormat="1" ht="14.25" customHeight="1">
      <c r="B12" s="256" t="s">
        <v>19</v>
      </c>
      <c r="C12" s="1507" t="s">
        <v>191</v>
      </c>
      <c r="D12" s="1507">
        <v>1923</v>
      </c>
      <c r="E12" s="1507" t="s">
        <v>283</v>
      </c>
      <c r="F12" s="1507">
        <v>255</v>
      </c>
      <c r="G12" s="1507">
        <v>0.64</v>
      </c>
      <c r="H12" s="1312">
        <v>640</v>
      </c>
      <c r="I12" s="910">
        <f t="shared" si="0"/>
        <v>163200</v>
      </c>
      <c r="J12" s="1182">
        <f t="shared" si="1"/>
        <v>0.16320000000000001</v>
      </c>
      <c r="K12" s="1036">
        <f t="shared" si="3"/>
        <v>0.16320000000000001</v>
      </c>
      <c r="L12" s="920">
        <v>0</v>
      </c>
      <c r="M12" s="1107">
        <v>0</v>
      </c>
      <c r="N12" s="1517">
        <f t="shared" si="2"/>
        <v>0.16320000000000001</v>
      </c>
      <c r="O12" s="1515"/>
    </row>
    <row r="13" spans="2:15" s="123" customFormat="1" ht="14.25" customHeight="1">
      <c r="B13" s="256" t="s">
        <v>19</v>
      </c>
      <c r="C13" s="1507" t="s">
        <v>23</v>
      </c>
      <c r="D13" s="1507" t="s">
        <v>192</v>
      </c>
      <c r="E13" s="1507" t="s">
        <v>109</v>
      </c>
      <c r="F13" s="1507">
        <v>260</v>
      </c>
      <c r="G13" s="1507">
        <v>0.65</v>
      </c>
      <c r="H13" s="1312">
        <v>928</v>
      </c>
      <c r="I13" s="910">
        <f t="shared" si="0"/>
        <v>241280</v>
      </c>
      <c r="J13" s="1182">
        <f t="shared" si="1"/>
        <v>0.24127999999999999</v>
      </c>
      <c r="K13" s="1036">
        <f t="shared" si="3"/>
        <v>0.24127999999999999</v>
      </c>
      <c r="L13" s="920">
        <v>0</v>
      </c>
      <c r="M13" s="1107">
        <v>0</v>
      </c>
      <c r="N13" s="1517">
        <f t="shared" si="2"/>
        <v>0.24127999999999999</v>
      </c>
      <c r="O13" s="1515"/>
    </row>
    <row r="14" spans="2:15" s="123" customFormat="1" ht="14.25" customHeight="1">
      <c r="B14" s="256" t="s">
        <v>19</v>
      </c>
      <c r="C14" s="1507" t="s">
        <v>23</v>
      </c>
      <c r="D14" s="1507" t="s">
        <v>193</v>
      </c>
      <c r="E14" s="1507" t="s">
        <v>109</v>
      </c>
      <c r="F14" s="1507">
        <v>260</v>
      </c>
      <c r="G14" s="1507">
        <v>0.65</v>
      </c>
      <c r="H14" s="1312">
        <v>480</v>
      </c>
      <c r="I14" s="910">
        <f t="shared" si="0"/>
        <v>124800</v>
      </c>
      <c r="J14" s="1182">
        <f t="shared" si="1"/>
        <v>0.12479999999999999</v>
      </c>
      <c r="K14" s="1036">
        <f t="shared" si="3"/>
        <v>0.12479999999999999</v>
      </c>
      <c r="L14" s="920">
        <v>0</v>
      </c>
      <c r="M14" s="1107">
        <v>0</v>
      </c>
      <c r="N14" s="1517">
        <f t="shared" si="2"/>
        <v>0.12479999999999999</v>
      </c>
      <c r="O14" s="1515"/>
    </row>
    <row r="15" spans="2:15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82">
        <f t="shared" si="1"/>
        <v>0.21215999999999999</v>
      </c>
      <c r="K15" s="1036">
        <f t="shared" si="3"/>
        <v>0.21215999999999999</v>
      </c>
      <c r="L15" s="920">
        <v>0</v>
      </c>
      <c r="M15" s="1107">
        <v>0</v>
      </c>
      <c r="N15" s="1517">
        <f t="shared" si="2"/>
        <v>0.21215999999999999</v>
      </c>
      <c r="O15" s="1515"/>
    </row>
    <row r="16" spans="2:15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82">
        <f t="shared" si="1"/>
        <v>0.64895999999999998</v>
      </c>
      <c r="K16" s="1036">
        <f t="shared" si="3"/>
        <v>0.64895999999999998</v>
      </c>
      <c r="L16" s="920">
        <v>0</v>
      </c>
      <c r="M16" s="1107">
        <v>0</v>
      </c>
      <c r="N16" s="1517">
        <f t="shared" si="2"/>
        <v>0.64895999999999998</v>
      </c>
      <c r="O16" s="1515"/>
    </row>
    <row r="17" spans="2:15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82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82">
        <f t="shared" si="1"/>
        <v>0.19603999999999999</v>
      </c>
      <c r="K18" s="1036">
        <v>0</v>
      </c>
      <c r="L18" s="920">
        <f>J18</f>
        <v>0.19603999999999999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82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82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82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>
      <c r="B23" s="1294"/>
      <c r="C23" s="1296" t="s">
        <v>197</v>
      </c>
      <c r="D23" s="1296"/>
      <c r="E23" s="1296"/>
      <c r="F23" s="1296"/>
      <c r="G23" s="1296"/>
      <c r="H23" s="909">
        <f t="shared" ref="H23:N23" si="4">SUM(H3:H22)</f>
        <v>39860</v>
      </c>
      <c r="I23" s="1269">
        <f t="shared" si="4"/>
        <v>10488970</v>
      </c>
      <c r="J23" s="1147">
        <f t="shared" si="4"/>
        <v>10.488970000000002</v>
      </c>
      <c r="K23" s="1147">
        <f t="shared" si="4"/>
        <v>2.8943700000000003</v>
      </c>
      <c r="L23" s="1308">
        <f t="shared" si="4"/>
        <v>7.5945999999999998</v>
      </c>
      <c r="M23" s="1108">
        <f t="shared" si="4"/>
        <v>0</v>
      </c>
      <c r="N23" s="1309">
        <f t="shared" si="4"/>
        <v>10.488970000000002</v>
      </c>
      <c r="O23" s="1303" t="s">
        <v>198</v>
      </c>
    </row>
    <row r="24" spans="2:15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270">
        <f t="shared" ref="I24:I57" si="5">F24*H24</f>
        <v>161040</v>
      </c>
      <c r="J24" s="1271">
        <f t="shared" ref="J24:J57" si="6">I24/1000000</f>
        <v>0.16103999999999999</v>
      </c>
      <c r="K24" s="1272">
        <f>J24</f>
        <v>0.16103999999999999</v>
      </c>
      <c r="L24" s="1012"/>
      <c r="M24" s="1273"/>
      <c r="N24" s="1005">
        <f t="shared" ref="N24:N57" si="7">SUM(K24:M24)</f>
        <v>0.16103999999999999</v>
      </c>
      <c r="O24" s="1515"/>
    </row>
    <row r="25" spans="2:15">
      <c r="B25" s="247" t="s">
        <v>15</v>
      </c>
      <c r="C25" s="234" t="s">
        <v>47</v>
      </c>
      <c r="D25" s="234">
        <v>13508</v>
      </c>
      <c r="E25" s="234" t="s">
        <v>310</v>
      </c>
      <c r="F25" s="234">
        <v>260</v>
      </c>
      <c r="G25" s="234">
        <v>0.65</v>
      </c>
      <c r="H25" s="1172">
        <v>1440</v>
      </c>
      <c r="I25" s="946">
        <f t="shared" si="5"/>
        <v>374400</v>
      </c>
      <c r="J25" s="1025">
        <f t="shared" si="6"/>
        <v>0.37440000000000001</v>
      </c>
      <c r="K25" s="1026"/>
      <c r="L25" s="920"/>
      <c r="M25" s="1274">
        <f>J25</f>
        <v>0.37440000000000001</v>
      </c>
      <c r="N25" s="1518">
        <f t="shared" si="7"/>
        <v>0.37440000000000001</v>
      </c>
      <c r="O25" s="1515" t="s">
        <v>379</v>
      </c>
    </row>
    <row r="26" spans="2:15" ht="15" customHeight="1">
      <c r="B26" s="1506" t="s">
        <v>19</v>
      </c>
      <c r="C26" s="1507" t="s">
        <v>49</v>
      </c>
      <c r="D26" s="1507" t="s">
        <v>203</v>
      </c>
      <c r="E26" s="1507" t="s">
        <v>133</v>
      </c>
      <c r="F26" s="1507">
        <v>265</v>
      </c>
      <c r="G26" s="1507">
        <v>0.65800000000000003</v>
      </c>
      <c r="H26" s="1312">
        <v>928</v>
      </c>
      <c r="I26" s="946">
        <f t="shared" si="5"/>
        <v>245920</v>
      </c>
      <c r="J26" s="1025">
        <f t="shared" si="6"/>
        <v>0.24592</v>
      </c>
      <c r="K26" s="1026">
        <f>J26</f>
        <v>0.24592</v>
      </c>
      <c r="L26" s="1026"/>
      <c r="M26" s="1102"/>
      <c r="N26" s="1518">
        <f t="shared" si="7"/>
        <v>0.24592</v>
      </c>
      <c r="O26" s="1515"/>
    </row>
    <row r="27" spans="2:15" ht="15" customHeight="1">
      <c r="B27" s="1506" t="s">
        <v>15</v>
      </c>
      <c r="C27" s="1507" t="s">
        <v>49</v>
      </c>
      <c r="D27" s="1141">
        <v>217</v>
      </c>
      <c r="E27" s="1507" t="s">
        <v>287</v>
      </c>
      <c r="F27" s="1507">
        <v>260</v>
      </c>
      <c r="G27" s="1507">
        <v>0.64</v>
      </c>
      <c r="H27" s="1312">
        <v>832</v>
      </c>
      <c r="I27" s="946">
        <f t="shared" si="5"/>
        <v>216320</v>
      </c>
      <c r="J27" s="1025">
        <f t="shared" si="6"/>
        <v>0.21632000000000001</v>
      </c>
      <c r="K27" s="1026">
        <f>J27</f>
        <v>0.21632000000000001</v>
      </c>
      <c r="L27" s="1026"/>
      <c r="M27" s="1102"/>
      <c r="N27" s="1518">
        <f t="shared" si="7"/>
        <v>0.21632000000000001</v>
      </c>
      <c r="O27" s="1515"/>
    </row>
    <row r="28" spans="2:15" ht="15" customHeight="1">
      <c r="B28" s="1506" t="s">
        <v>19</v>
      </c>
      <c r="C28" s="1507" t="s">
        <v>49</v>
      </c>
      <c r="D28" s="1507">
        <v>234</v>
      </c>
      <c r="E28" s="1507" t="s">
        <v>291</v>
      </c>
      <c r="F28" s="1507">
        <v>265</v>
      </c>
      <c r="G28" s="1507">
        <v>0.65</v>
      </c>
      <c r="H28" s="1312">
        <v>1358</v>
      </c>
      <c r="I28" s="946">
        <f t="shared" si="5"/>
        <v>359870</v>
      </c>
      <c r="J28" s="1025">
        <f t="shared" si="6"/>
        <v>0.35987000000000002</v>
      </c>
      <c r="K28" s="1026"/>
      <c r="L28" s="1026"/>
      <c r="M28" s="1102">
        <f>J28</f>
        <v>0.35987000000000002</v>
      </c>
      <c r="N28" s="1518">
        <f t="shared" si="7"/>
        <v>0.35987000000000002</v>
      </c>
      <c r="O28" s="1515" t="s">
        <v>380</v>
      </c>
    </row>
    <row r="29" spans="2:15" ht="15" customHeight="1">
      <c r="B29" s="1506" t="s">
        <v>19</v>
      </c>
      <c r="C29" s="1507" t="s">
        <v>49</v>
      </c>
      <c r="D29" s="1507">
        <v>235</v>
      </c>
      <c r="E29" s="1507" t="s">
        <v>291</v>
      </c>
      <c r="F29" s="1507">
        <v>265</v>
      </c>
      <c r="G29" s="1507">
        <v>0.65</v>
      </c>
      <c r="H29" s="1312">
        <v>1344</v>
      </c>
      <c r="I29" s="946">
        <f t="shared" si="5"/>
        <v>356160</v>
      </c>
      <c r="J29" s="1025">
        <f t="shared" si="6"/>
        <v>0.35615999999999998</v>
      </c>
      <c r="K29" s="1026"/>
      <c r="L29" s="1026"/>
      <c r="M29" s="1102">
        <f>J29</f>
        <v>0.35615999999999998</v>
      </c>
      <c r="N29" s="1518">
        <f t="shared" si="7"/>
        <v>0.35615999999999998</v>
      </c>
      <c r="O29" s="1515" t="s">
        <v>380</v>
      </c>
    </row>
    <row r="30" spans="2:15" ht="15" customHeight="1">
      <c r="B30" s="1506" t="s">
        <v>15</v>
      </c>
      <c r="C30" s="1507" t="s">
        <v>49</v>
      </c>
      <c r="D30" s="1507">
        <v>263</v>
      </c>
      <c r="E30" s="1507" t="s">
        <v>287</v>
      </c>
      <c r="F30" s="1507">
        <v>260</v>
      </c>
      <c r="G30" s="1507">
        <v>0.64</v>
      </c>
      <c r="H30" s="1312">
        <v>1024</v>
      </c>
      <c r="I30" s="946">
        <f t="shared" si="5"/>
        <v>266240</v>
      </c>
      <c r="J30" s="1025">
        <f t="shared" si="6"/>
        <v>0.26623999999999998</v>
      </c>
      <c r="K30" s="1026"/>
      <c r="L30" s="1026"/>
      <c r="M30" s="1102">
        <f>J30</f>
        <v>0.26623999999999998</v>
      </c>
      <c r="N30" s="1518">
        <f t="shared" si="7"/>
        <v>0.26623999999999998</v>
      </c>
      <c r="O30" s="1515" t="s">
        <v>313</v>
      </c>
    </row>
    <row r="31" spans="2:15" ht="15" customHeight="1">
      <c r="B31" s="1506" t="s">
        <v>15</v>
      </c>
      <c r="C31" s="1507" t="s">
        <v>49</v>
      </c>
      <c r="D31" s="1507">
        <v>264</v>
      </c>
      <c r="E31" s="1507" t="s">
        <v>314</v>
      </c>
      <c r="F31" s="1507">
        <v>305</v>
      </c>
      <c r="G31" s="1507">
        <v>0.64</v>
      </c>
      <c r="H31" s="1312">
        <v>648</v>
      </c>
      <c r="I31" s="946">
        <f t="shared" si="5"/>
        <v>197640</v>
      </c>
      <c r="J31" s="1025">
        <f t="shared" si="6"/>
        <v>0.19764000000000001</v>
      </c>
      <c r="K31" s="1026"/>
      <c r="L31" s="1026"/>
      <c r="M31" s="1102">
        <f>J31</f>
        <v>0.19764000000000001</v>
      </c>
      <c r="N31" s="1518">
        <f t="shared" si="7"/>
        <v>0.19764000000000001</v>
      </c>
      <c r="O31" s="1515" t="s">
        <v>313</v>
      </c>
    </row>
    <row r="32" spans="2:15" ht="15" customHeight="1">
      <c r="B32" s="1506" t="s">
        <v>15</v>
      </c>
      <c r="C32" s="1507" t="s">
        <v>49</v>
      </c>
      <c r="D32" s="1507">
        <v>280</v>
      </c>
      <c r="E32" s="1507" t="s">
        <v>287</v>
      </c>
      <c r="F32" s="1507">
        <v>260</v>
      </c>
      <c r="G32" s="1507">
        <v>0.63500000000000001</v>
      </c>
      <c r="H32" s="1312">
        <v>832</v>
      </c>
      <c r="I32" s="946">
        <f t="shared" si="5"/>
        <v>216320</v>
      </c>
      <c r="J32" s="1025">
        <f t="shared" si="6"/>
        <v>0.21632000000000001</v>
      </c>
      <c r="K32" s="1026"/>
      <c r="L32" s="1026"/>
      <c r="M32" s="1102">
        <f>J32</f>
        <v>0.21632000000000001</v>
      </c>
      <c r="N32" s="1518">
        <f t="shared" si="7"/>
        <v>0.21632000000000001</v>
      </c>
      <c r="O32" s="1515" t="s">
        <v>381</v>
      </c>
    </row>
    <row r="33" spans="2:15" ht="15" customHeight="1">
      <c r="B33" s="1506" t="s">
        <v>15</v>
      </c>
      <c r="C33" s="1507" t="s">
        <v>59</v>
      </c>
      <c r="D33" s="1507" t="s">
        <v>317</v>
      </c>
      <c r="E33" s="1507" t="s">
        <v>292</v>
      </c>
      <c r="F33" s="1507">
        <v>265</v>
      </c>
      <c r="G33" s="1507">
        <v>0.66</v>
      </c>
      <c r="H33" s="1312">
        <v>832</v>
      </c>
      <c r="I33" s="946">
        <f t="shared" si="5"/>
        <v>220480</v>
      </c>
      <c r="J33" s="1025">
        <f t="shared" si="6"/>
        <v>0.22048000000000001</v>
      </c>
      <c r="K33" s="1026">
        <f t="shared" ref="K33:K38" si="8">J33</f>
        <v>0.22048000000000001</v>
      </c>
      <c r="L33" s="1026"/>
      <c r="M33" s="1109"/>
      <c r="N33" s="1518">
        <f t="shared" si="7"/>
        <v>0.22048000000000001</v>
      </c>
      <c r="O33" s="1515"/>
    </row>
    <row r="34" spans="2:15" ht="15" customHeight="1">
      <c r="B34" s="1506" t="s">
        <v>15</v>
      </c>
      <c r="C34" s="1507" t="s">
        <v>205</v>
      </c>
      <c r="D34" s="1507" t="s">
        <v>206</v>
      </c>
      <c r="E34" s="1507" t="s">
        <v>288</v>
      </c>
      <c r="F34" s="1507">
        <v>310</v>
      </c>
      <c r="G34" s="1507">
        <v>0.64500000000000002</v>
      </c>
      <c r="H34" s="1312">
        <v>720</v>
      </c>
      <c r="I34" s="946">
        <f t="shared" si="5"/>
        <v>223200</v>
      </c>
      <c r="J34" s="1025">
        <f t="shared" si="6"/>
        <v>0.22320000000000001</v>
      </c>
      <c r="K34" s="1026">
        <f t="shared" si="8"/>
        <v>0.22320000000000001</v>
      </c>
      <c r="L34" s="1026"/>
      <c r="M34" s="1109"/>
      <c r="N34" s="1518">
        <f t="shared" si="7"/>
        <v>0.22320000000000001</v>
      </c>
      <c r="O34" s="1515"/>
    </row>
    <row r="35" spans="2:15" ht="15" customHeight="1">
      <c r="B35" s="1506" t="s">
        <v>15</v>
      </c>
      <c r="C35" s="1507" t="s">
        <v>205</v>
      </c>
      <c r="D35" s="1507" t="s">
        <v>207</v>
      </c>
      <c r="E35" s="1507" t="s">
        <v>288</v>
      </c>
      <c r="F35" s="1507">
        <v>310</v>
      </c>
      <c r="G35" s="1507">
        <v>0.64500000000000002</v>
      </c>
      <c r="H35" s="1312">
        <v>960</v>
      </c>
      <c r="I35" s="946">
        <f t="shared" si="5"/>
        <v>297600</v>
      </c>
      <c r="J35" s="1025">
        <f t="shared" si="6"/>
        <v>0.29759999999999998</v>
      </c>
      <c r="K35" s="1026">
        <f t="shared" si="8"/>
        <v>0.29759999999999998</v>
      </c>
      <c r="L35" s="1026"/>
      <c r="M35" s="1109"/>
      <c r="N35" s="1518">
        <f t="shared" si="7"/>
        <v>0.29759999999999998</v>
      </c>
      <c r="O35" s="1515"/>
    </row>
    <row r="36" spans="2:15" ht="15" customHeight="1">
      <c r="B36" s="1506" t="s">
        <v>15</v>
      </c>
      <c r="C36" s="1507" t="s">
        <v>208</v>
      </c>
      <c r="D36" s="1141" t="s">
        <v>209</v>
      </c>
      <c r="E36" s="1507" t="s">
        <v>287</v>
      </c>
      <c r="F36" s="1507">
        <v>260</v>
      </c>
      <c r="G36" s="1507">
        <v>0.65</v>
      </c>
      <c r="H36" s="1312">
        <v>832</v>
      </c>
      <c r="I36" s="946">
        <f t="shared" si="5"/>
        <v>216320</v>
      </c>
      <c r="J36" s="1025">
        <f t="shared" si="6"/>
        <v>0.21632000000000001</v>
      </c>
      <c r="K36" s="1026">
        <f t="shared" si="8"/>
        <v>0.21632000000000001</v>
      </c>
      <c r="L36" s="1026"/>
      <c r="M36" s="1102"/>
      <c r="N36" s="1518">
        <f t="shared" si="7"/>
        <v>0.21632000000000001</v>
      </c>
      <c r="O36" s="1515"/>
    </row>
    <row r="37" spans="2:15" ht="15" customHeight="1">
      <c r="B37" s="1506" t="s">
        <v>15</v>
      </c>
      <c r="C37" s="1507" t="s">
        <v>208</v>
      </c>
      <c r="D37" s="1141" t="s">
        <v>318</v>
      </c>
      <c r="E37" s="1507" t="s">
        <v>287</v>
      </c>
      <c r="F37" s="1507">
        <v>260</v>
      </c>
      <c r="G37" s="1507">
        <v>0.64</v>
      </c>
      <c r="H37" s="1312">
        <v>832</v>
      </c>
      <c r="I37" s="946">
        <f t="shared" si="5"/>
        <v>216320</v>
      </c>
      <c r="J37" s="1025">
        <f t="shared" si="6"/>
        <v>0.21632000000000001</v>
      </c>
      <c r="K37" s="1026">
        <f t="shared" si="8"/>
        <v>0.21632000000000001</v>
      </c>
      <c r="L37" s="1026"/>
      <c r="M37" s="1102"/>
      <c r="N37" s="1518">
        <f t="shared" si="7"/>
        <v>0.21632000000000001</v>
      </c>
      <c r="O37" s="1515"/>
    </row>
    <row r="38" spans="2:15" ht="15" customHeight="1">
      <c r="B38" s="1506" t="s">
        <v>15</v>
      </c>
      <c r="C38" s="1507" t="s">
        <v>319</v>
      </c>
      <c r="D38" s="1141" t="s">
        <v>320</v>
      </c>
      <c r="E38" s="1507" t="s">
        <v>287</v>
      </c>
      <c r="F38" s="1507">
        <v>260</v>
      </c>
      <c r="G38" s="1507">
        <v>0.64</v>
      </c>
      <c r="H38" s="1312">
        <v>832</v>
      </c>
      <c r="I38" s="946">
        <f t="shared" si="5"/>
        <v>216320</v>
      </c>
      <c r="J38" s="1025">
        <f t="shared" si="6"/>
        <v>0.21632000000000001</v>
      </c>
      <c r="K38" s="1026">
        <f t="shared" si="8"/>
        <v>0.21632000000000001</v>
      </c>
      <c r="L38" s="1026"/>
      <c r="M38" s="1102"/>
      <c r="N38" s="1518">
        <f t="shared" si="7"/>
        <v>0.21632000000000001</v>
      </c>
      <c r="O38" s="1515"/>
    </row>
    <row r="39" spans="2:15" ht="15" customHeight="1">
      <c r="B39" s="1506" t="s">
        <v>15</v>
      </c>
      <c r="C39" s="1507" t="s">
        <v>323</v>
      </c>
      <c r="D39" s="1141">
        <v>1017</v>
      </c>
      <c r="E39" s="1507" t="s">
        <v>287</v>
      </c>
      <c r="F39" s="1507">
        <v>260</v>
      </c>
      <c r="G39" s="1507">
        <v>0.69</v>
      </c>
      <c r="H39" s="1312">
        <v>160</v>
      </c>
      <c r="I39" s="946">
        <f t="shared" si="5"/>
        <v>41600</v>
      </c>
      <c r="J39" s="1025">
        <f t="shared" si="6"/>
        <v>4.1599999999999998E-2</v>
      </c>
      <c r="K39" s="1026"/>
      <c r="L39" s="1026"/>
      <c r="M39" s="1102">
        <f>J39</f>
        <v>4.1599999999999998E-2</v>
      </c>
      <c r="N39" s="1518">
        <f t="shared" si="7"/>
        <v>4.1599999999999998E-2</v>
      </c>
      <c r="O39" s="1515" t="s">
        <v>324</v>
      </c>
    </row>
    <row r="40" spans="2:15" ht="15" customHeight="1">
      <c r="B40" s="1506" t="s">
        <v>15</v>
      </c>
      <c r="C40" s="1507" t="s">
        <v>323</v>
      </c>
      <c r="D40" s="1141">
        <v>1018</v>
      </c>
      <c r="E40" s="1507" t="s">
        <v>290</v>
      </c>
      <c r="F40" s="1507">
        <v>280</v>
      </c>
      <c r="G40" s="1507">
        <v>0.7</v>
      </c>
      <c r="H40" s="1312">
        <v>1450</v>
      </c>
      <c r="I40" s="946">
        <f t="shared" si="5"/>
        <v>406000</v>
      </c>
      <c r="J40" s="1025">
        <f t="shared" si="6"/>
        <v>0.40600000000000003</v>
      </c>
      <c r="K40" s="1026"/>
      <c r="L40" s="1026"/>
      <c r="M40" s="1102">
        <f>J40</f>
        <v>0.40600000000000003</v>
      </c>
      <c r="N40" s="1518">
        <f t="shared" si="7"/>
        <v>0.40600000000000003</v>
      </c>
      <c r="O40" s="1515" t="s">
        <v>324</v>
      </c>
    </row>
    <row r="41" spans="2:15" ht="15" customHeight="1">
      <c r="B41" s="1506" t="s">
        <v>15</v>
      </c>
      <c r="C41" s="1507" t="s">
        <v>215</v>
      </c>
      <c r="D41" s="1141" t="s">
        <v>216</v>
      </c>
      <c r="E41" s="1507" t="s">
        <v>296</v>
      </c>
      <c r="F41" s="1507">
        <v>310</v>
      </c>
      <c r="G41" s="1507">
        <v>0.65</v>
      </c>
      <c r="H41" s="1312">
        <v>3225</v>
      </c>
      <c r="I41" s="946">
        <f t="shared" si="5"/>
        <v>999750</v>
      </c>
      <c r="J41" s="1025">
        <f t="shared" si="6"/>
        <v>0.99975000000000003</v>
      </c>
      <c r="K41" s="1026"/>
      <c r="L41" s="1026"/>
      <c r="M41" s="1102">
        <f>J41</f>
        <v>0.99975000000000003</v>
      </c>
      <c r="N41" s="1518">
        <f t="shared" si="7"/>
        <v>0.99975000000000003</v>
      </c>
      <c r="O41" s="1515" t="s">
        <v>325</v>
      </c>
    </row>
    <row r="42" spans="2:15" ht="15" customHeight="1">
      <c r="B42" s="1506" t="s">
        <v>19</v>
      </c>
      <c r="C42" s="1507" t="s">
        <v>35</v>
      </c>
      <c r="D42" s="1507">
        <v>1211</v>
      </c>
      <c r="E42" s="1507" t="s">
        <v>133</v>
      </c>
      <c r="F42" s="1507">
        <v>265</v>
      </c>
      <c r="G42" s="1507">
        <v>0.66</v>
      </c>
      <c r="H42" s="1312">
        <v>754</v>
      </c>
      <c r="I42" s="946">
        <f t="shared" si="5"/>
        <v>199810</v>
      </c>
      <c r="J42" s="1025">
        <f t="shared" si="6"/>
        <v>0.19980999999999999</v>
      </c>
      <c r="K42" s="1026"/>
      <c r="L42" s="1026"/>
      <c r="M42" s="1102">
        <f>J42</f>
        <v>0.19980999999999999</v>
      </c>
      <c r="N42" s="1518">
        <f t="shared" si="7"/>
        <v>0.19980999999999999</v>
      </c>
      <c r="O42" s="1515" t="s">
        <v>202</v>
      </c>
    </row>
    <row r="43" spans="2:15" ht="15" customHeight="1">
      <c r="B43" s="1506" t="s">
        <v>19</v>
      </c>
      <c r="C43" s="1507" t="s">
        <v>63</v>
      </c>
      <c r="D43" s="1141" t="s">
        <v>218</v>
      </c>
      <c r="E43" s="1507" t="s">
        <v>327</v>
      </c>
      <c r="F43" s="1507">
        <v>260</v>
      </c>
      <c r="G43" s="1507">
        <v>0.63</v>
      </c>
      <c r="H43" s="1312">
        <v>261</v>
      </c>
      <c r="I43" s="946">
        <f t="shared" si="5"/>
        <v>67860</v>
      </c>
      <c r="J43" s="1025">
        <f t="shared" si="6"/>
        <v>6.7860000000000004E-2</v>
      </c>
      <c r="K43" s="1026">
        <f t="shared" ref="K43:K49" si="9">J43</f>
        <v>6.7860000000000004E-2</v>
      </c>
      <c r="L43" s="1026"/>
      <c r="M43" s="1102"/>
      <c r="N43" s="1518">
        <f t="shared" si="7"/>
        <v>6.7860000000000004E-2</v>
      </c>
      <c r="O43" s="1515"/>
    </row>
    <row r="44" spans="2:15" ht="15" customHeight="1">
      <c r="B44" s="1506" t="s">
        <v>19</v>
      </c>
      <c r="C44" s="1507" t="s">
        <v>328</v>
      </c>
      <c r="D44" s="1141" t="s">
        <v>329</v>
      </c>
      <c r="E44" s="1507" t="s">
        <v>293</v>
      </c>
      <c r="F44" s="1507">
        <v>270</v>
      </c>
      <c r="G44" s="1507">
        <v>0.82</v>
      </c>
      <c r="H44" s="1312">
        <v>87</v>
      </c>
      <c r="I44" s="946">
        <f t="shared" si="5"/>
        <v>23490</v>
      </c>
      <c r="J44" s="1025">
        <f t="shared" si="6"/>
        <v>2.349E-2</v>
      </c>
      <c r="K44" s="1026">
        <f t="shared" si="9"/>
        <v>2.349E-2</v>
      </c>
      <c r="L44" s="1026"/>
      <c r="M44" s="1102"/>
      <c r="N44" s="1518">
        <f t="shared" si="7"/>
        <v>2.349E-2</v>
      </c>
      <c r="O44" s="1515"/>
    </row>
    <row r="45" spans="2:15" ht="15" customHeight="1">
      <c r="B45" s="1506" t="s">
        <v>15</v>
      </c>
      <c r="C45" s="1507" t="s">
        <v>43</v>
      </c>
      <c r="D45" s="1141">
        <v>10</v>
      </c>
      <c r="E45" s="1507" t="s">
        <v>330</v>
      </c>
      <c r="F45" s="1507">
        <v>310</v>
      </c>
      <c r="G45" s="1507">
        <v>0.67500000000000004</v>
      </c>
      <c r="H45" s="1312">
        <v>175</v>
      </c>
      <c r="I45" s="946">
        <f t="shared" si="5"/>
        <v>54250</v>
      </c>
      <c r="J45" s="1025">
        <f t="shared" si="6"/>
        <v>5.425E-2</v>
      </c>
      <c r="K45" s="1026">
        <f t="shared" si="9"/>
        <v>5.425E-2</v>
      </c>
      <c r="L45" s="1026"/>
      <c r="M45" s="1109"/>
      <c r="N45" s="1518">
        <f t="shared" si="7"/>
        <v>5.425E-2</v>
      </c>
      <c r="O45" s="1515" t="s">
        <v>382</v>
      </c>
    </row>
    <row r="46" spans="2:15" ht="15" customHeight="1">
      <c r="B46" s="1506" t="s">
        <v>15</v>
      </c>
      <c r="C46" s="1507" t="s">
        <v>43</v>
      </c>
      <c r="D46" s="1141">
        <v>10</v>
      </c>
      <c r="E46" s="1507" t="s">
        <v>296</v>
      </c>
      <c r="F46" s="1507">
        <v>310</v>
      </c>
      <c r="G46" s="1507">
        <v>0.67500000000000004</v>
      </c>
      <c r="H46" s="1312">
        <v>50</v>
      </c>
      <c r="I46" s="946">
        <f t="shared" si="5"/>
        <v>15500</v>
      </c>
      <c r="J46" s="1025">
        <f t="shared" si="6"/>
        <v>1.55E-2</v>
      </c>
      <c r="K46" s="1026">
        <f t="shared" si="9"/>
        <v>1.55E-2</v>
      </c>
      <c r="L46" s="1026"/>
      <c r="M46" s="1109"/>
      <c r="N46" s="1518">
        <f t="shared" si="7"/>
        <v>1.55E-2</v>
      </c>
      <c r="O46" s="1515" t="s">
        <v>382</v>
      </c>
    </row>
    <row r="47" spans="2:15" ht="15" customHeight="1">
      <c r="B47" s="1506" t="s">
        <v>19</v>
      </c>
      <c r="C47" s="1507" t="s">
        <v>34</v>
      </c>
      <c r="D47" s="1142">
        <v>539</v>
      </c>
      <c r="E47" s="1507" t="s">
        <v>293</v>
      </c>
      <c r="F47" s="1507">
        <v>270</v>
      </c>
      <c r="G47" s="1507">
        <v>0.72</v>
      </c>
      <c r="H47" s="1312">
        <v>754</v>
      </c>
      <c r="I47" s="946">
        <f t="shared" si="5"/>
        <v>203580</v>
      </c>
      <c r="J47" s="1025">
        <f t="shared" si="6"/>
        <v>0.20358000000000001</v>
      </c>
      <c r="K47" s="1026">
        <f t="shared" si="9"/>
        <v>0.20358000000000001</v>
      </c>
      <c r="L47" s="1026"/>
      <c r="M47" s="1109"/>
      <c r="N47" s="1518">
        <f t="shared" si="7"/>
        <v>0.20358000000000001</v>
      </c>
      <c r="O47" s="1515"/>
    </row>
    <row r="48" spans="2:15" ht="15" customHeight="1">
      <c r="B48" s="1506" t="s">
        <v>19</v>
      </c>
      <c r="C48" s="1507" t="s">
        <v>38</v>
      </c>
      <c r="D48" s="1507" t="s">
        <v>211</v>
      </c>
      <c r="E48" s="1507" t="s">
        <v>289</v>
      </c>
      <c r="F48" s="1507">
        <v>260</v>
      </c>
      <c r="G48" s="1507">
        <v>0.69</v>
      </c>
      <c r="H48" s="1312">
        <v>64</v>
      </c>
      <c r="I48" s="946">
        <f t="shared" si="5"/>
        <v>16640</v>
      </c>
      <c r="J48" s="1025">
        <f t="shared" si="6"/>
        <v>1.6639999999999999E-2</v>
      </c>
      <c r="K48" s="1026">
        <f t="shared" si="9"/>
        <v>1.6639999999999999E-2</v>
      </c>
      <c r="L48" s="1026"/>
      <c r="M48" s="1109"/>
      <c r="N48" s="1518">
        <f t="shared" si="7"/>
        <v>1.6639999999999999E-2</v>
      </c>
      <c r="O48" s="1515"/>
    </row>
    <row r="49" spans="2:15" ht="15" customHeight="1">
      <c r="B49" s="1506" t="s">
        <v>15</v>
      </c>
      <c r="C49" s="1507" t="s">
        <v>38</v>
      </c>
      <c r="D49" s="1507" t="s">
        <v>213</v>
      </c>
      <c r="E49" s="1507" t="s">
        <v>290</v>
      </c>
      <c r="F49" s="1507">
        <v>280</v>
      </c>
      <c r="G49" s="1507">
        <v>0.8</v>
      </c>
      <c r="H49" s="1312">
        <v>29</v>
      </c>
      <c r="I49" s="946">
        <f t="shared" si="5"/>
        <v>8120</v>
      </c>
      <c r="J49" s="1025">
        <f t="shared" si="6"/>
        <v>8.1200000000000005E-3</v>
      </c>
      <c r="K49" s="1026">
        <f t="shared" si="9"/>
        <v>8.1200000000000005E-3</v>
      </c>
      <c r="L49" s="1026"/>
      <c r="M49" s="1109"/>
      <c r="N49" s="1518">
        <f t="shared" si="7"/>
        <v>8.1200000000000005E-3</v>
      </c>
      <c r="O49" s="1515"/>
    </row>
    <row r="50" spans="2:15" ht="15" customHeight="1">
      <c r="B50" s="1506" t="s">
        <v>19</v>
      </c>
      <c r="C50" s="1507" t="s">
        <v>38</v>
      </c>
      <c r="D50" s="1141" t="s">
        <v>331</v>
      </c>
      <c r="E50" s="1507" t="s">
        <v>289</v>
      </c>
      <c r="F50" s="1507">
        <v>260</v>
      </c>
      <c r="G50" s="1507">
        <v>0.71</v>
      </c>
      <c r="H50" s="1312">
        <v>64</v>
      </c>
      <c r="I50" s="946">
        <f t="shared" si="5"/>
        <v>16640</v>
      </c>
      <c r="J50" s="1025">
        <f t="shared" si="6"/>
        <v>1.6639999999999999E-2</v>
      </c>
      <c r="K50" s="1026"/>
      <c r="L50" s="1026">
        <f>J50</f>
        <v>1.6639999999999999E-2</v>
      </c>
      <c r="M50" s="1109"/>
      <c r="N50" s="1518">
        <f t="shared" si="7"/>
        <v>1.6639999999999999E-2</v>
      </c>
      <c r="O50" s="1515"/>
    </row>
    <row r="51" spans="2:15" ht="15" customHeight="1">
      <c r="B51" s="1506" t="s">
        <v>19</v>
      </c>
      <c r="C51" s="1507" t="s">
        <v>38</v>
      </c>
      <c r="D51" s="1141" t="s">
        <v>332</v>
      </c>
      <c r="E51" s="1507" t="s">
        <v>289</v>
      </c>
      <c r="F51" s="1507">
        <v>260</v>
      </c>
      <c r="G51" s="1507">
        <v>0.72</v>
      </c>
      <c r="H51" s="1312">
        <v>96</v>
      </c>
      <c r="I51" s="946">
        <f t="shared" si="5"/>
        <v>24960</v>
      </c>
      <c r="J51" s="1025">
        <f t="shared" si="6"/>
        <v>2.496E-2</v>
      </c>
      <c r="K51" s="1026"/>
      <c r="L51" s="1026">
        <f>J51</f>
        <v>2.496E-2</v>
      </c>
      <c r="M51" s="1109"/>
      <c r="N51" s="1518">
        <f t="shared" si="7"/>
        <v>2.496E-2</v>
      </c>
      <c r="O51" s="1515"/>
    </row>
    <row r="52" spans="2:15" ht="15" customHeight="1">
      <c r="B52" s="1506" t="s">
        <v>15</v>
      </c>
      <c r="C52" s="1507" t="s">
        <v>204</v>
      </c>
      <c r="D52" s="1507">
        <v>798</v>
      </c>
      <c r="E52" s="1507" t="s">
        <v>287</v>
      </c>
      <c r="F52" s="1507">
        <v>260</v>
      </c>
      <c r="G52" s="1507">
        <v>0.65</v>
      </c>
      <c r="H52" s="1312">
        <v>832</v>
      </c>
      <c r="I52" s="946">
        <f t="shared" si="5"/>
        <v>216320</v>
      </c>
      <c r="J52" s="1025">
        <f t="shared" si="6"/>
        <v>0.21632000000000001</v>
      </c>
      <c r="K52" s="1026">
        <f>J52</f>
        <v>0.21632000000000001</v>
      </c>
      <c r="L52" s="1026"/>
      <c r="M52" s="1109"/>
      <c r="N52" s="1518">
        <f t="shared" si="7"/>
        <v>0.21632000000000001</v>
      </c>
      <c r="O52" s="1515"/>
    </row>
    <row r="53" spans="2:15" ht="15" customHeight="1">
      <c r="B53" s="1506" t="s">
        <v>15</v>
      </c>
      <c r="C53" s="1507" t="s">
        <v>204</v>
      </c>
      <c r="D53" s="1507">
        <v>844</v>
      </c>
      <c r="E53" s="1507" t="s">
        <v>287</v>
      </c>
      <c r="F53" s="1507">
        <v>260</v>
      </c>
      <c r="G53" s="1507">
        <v>0.65</v>
      </c>
      <c r="H53" s="1312">
        <v>832</v>
      </c>
      <c r="I53" s="946">
        <f t="shared" si="5"/>
        <v>216320</v>
      </c>
      <c r="J53" s="1025">
        <f t="shared" si="6"/>
        <v>0.21632000000000001</v>
      </c>
      <c r="K53" s="1026">
        <f>J53</f>
        <v>0.21632000000000001</v>
      </c>
      <c r="L53" s="1026"/>
      <c r="M53" s="1109"/>
      <c r="N53" s="1518">
        <f t="shared" si="7"/>
        <v>0.21632000000000001</v>
      </c>
      <c r="O53" s="1515"/>
    </row>
    <row r="54" spans="2:15" ht="15" customHeight="1">
      <c r="B54" s="1506" t="s">
        <v>15</v>
      </c>
      <c r="C54" s="1507" t="s">
        <v>204</v>
      </c>
      <c r="D54" s="1507">
        <v>799</v>
      </c>
      <c r="E54" s="1507" t="s">
        <v>287</v>
      </c>
      <c r="F54" s="1507">
        <v>260</v>
      </c>
      <c r="G54" s="1507">
        <v>0.65</v>
      </c>
      <c r="H54" s="1312">
        <v>832</v>
      </c>
      <c r="I54" s="946">
        <f t="shared" si="5"/>
        <v>216320</v>
      </c>
      <c r="J54" s="1025">
        <f t="shared" si="6"/>
        <v>0.21632000000000001</v>
      </c>
      <c r="K54" s="1026"/>
      <c r="L54" s="1026">
        <f>J54</f>
        <v>0.21632000000000001</v>
      </c>
      <c r="M54" s="1109"/>
      <c r="N54" s="1518">
        <f t="shared" si="7"/>
        <v>0.21632000000000001</v>
      </c>
      <c r="O54" s="1515"/>
    </row>
    <row r="55" spans="2:15" ht="15" customHeight="1">
      <c r="B55" s="256" t="s">
        <v>19</v>
      </c>
      <c r="C55" s="1510" t="s">
        <v>225</v>
      </c>
      <c r="D55" s="1510">
        <v>10984</v>
      </c>
      <c r="E55" s="1510" t="s">
        <v>292</v>
      </c>
      <c r="F55" s="1510">
        <v>265</v>
      </c>
      <c r="G55" s="1510">
        <v>0.7</v>
      </c>
      <c r="H55" s="1028">
        <v>96</v>
      </c>
      <c r="I55" s="1016">
        <f t="shared" si="5"/>
        <v>25440</v>
      </c>
      <c r="J55" s="1029">
        <f t="shared" si="6"/>
        <v>2.5440000000000001E-2</v>
      </c>
      <c r="K55" s="1030"/>
      <c r="L55" s="1030">
        <f>J55</f>
        <v>2.5440000000000001E-2</v>
      </c>
      <c r="M55" s="1110"/>
      <c r="N55" s="1018">
        <f t="shared" si="7"/>
        <v>2.5440000000000001E-2</v>
      </c>
      <c r="O55" s="1031"/>
    </row>
    <row r="56" spans="2:15">
      <c r="B56" s="957" t="s">
        <v>15</v>
      </c>
      <c r="C56" s="1019" t="s">
        <v>275</v>
      </c>
      <c r="D56" s="902" t="s">
        <v>383</v>
      </c>
      <c r="E56" s="1082" t="s">
        <v>258</v>
      </c>
      <c r="F56" s="1510">
        <v>310</v>
      </c>
      <c r="G56" s="1510"/>
      <c r="H56" s="1097">
        <v>2387</v>
      </c>
      <c r="I56" s="1084">
        <f t="shared" si="5"/>
        <v>739970</v>
      </c>
      <c r="J56" s="1085">
        <f t="shared" si="6"/>
        <v>0.73997000000000002</v>
      </c>
      <c r="K56" s="1085"/>
      <c r="L56" s="1086"/>
      <c r="M56" s="1103">
        <f>J56</f>
        <v>0.73997000000000002</v>
      </c>
      <c r="N56" s="1087">
        <f t="shared" si="7"/>
        <v>0.73997000000000002</v>
      </c>
      <c r="O56" s="1122" t="s">
        <v>384</v>
      </c>
    </row>
    <row r="57" spans="2:15">
      <c r="B57" s="455" t="s">
        <v>19</v>
      </c>
      <c r="C57" s="457" t="s">
        <v>220</v>
      </c>
      <c r="D57" s="1143" t="s">
        <v>336</v>
      </c>
      <c r="E57" s="457" t="s">
        <v>287</v>
      </c>
      <c r="F57" s="457">
        <v>260</v>
      </c>
      <c r="G57" s="1510">
        <v>0.64</v>
      </c>
      <c r="H57" s="1312">
        <v>832</v>
      </c>
      <c r="I57" s="946">
        <f t="shared" si="5"/>
        <v>216320</v>
      </c>
      <c r="J57" s="1033">
        <f t="shared" si="6"/>
        <v>0.21632000000000001</v>
      </c>
      <c r="K57" s="1032">
        <f>J57</f>
        <v>0.21632000000000001</v>
      </c>
      <c r="L57" s="1026"/>
      <c r="M57" s="1111"/>
      <c r="N57" s="1027">
        <f t="shared" si="7"/>
        <v>0.21632000000000001</v>
      </c>
      <c r="O57" s="854" t="s">
        <v>382</v>
      </c>
    </row>
    <row r="58" spans="2:15">
      <c r="B58" s="1294"/>
      <c r="C58" s="1296" t="s">
        <v>197</v>
      </c>
      <c r="D58" s="1296"/>
      <c r="E58" s="1296"/>
      <c r="F58" s="1296"/>
      <c r="G58" s="1296"/>
      <c r="H58" s="909">
        <f t="shared" ref="H58:N58" si="10">SUM(H24:H57)</f>
        <v>26922</v>
      </c>
      <c r="I58" s="1269">
        <f t="shared" si="10"/>
        <v>7493040</v>
      </c>
      <c r="J58" s="1147">
        <f t="shared" si="10"/>
        <v>7.493039999999997</v>
      </c>
      <c r="K58" s="1147">
        <f t="shared" si="10"/>
        <v>3.0519200000000004</v>
      </c>
      <c r="L58" s="923">
        <f t="shared" si="10"/>
        <v>0.28336000000000006</v>
      </c>
      <c r="M58" s="1108">
        <f t="shared" si="10"/>
        <v>4.1577599999999997</v>
      </c>
      <c r="N58" s="1309">
        <f t="shared" si="10"/>
        <v>7.493039999999997</v>
      </c>
      <c r="O58" s="1303" t="s">
        <v>226</v>
      </c>
    </row>
    <row r="59" spans="2:15">
      <c r="B59" s="1078" t="s">
        <v>15</v>
      </c>
      <c r="C59" s="1510" t="s">
        <v>221</v>
      </c>
      <c r="D59" s="971" t="s">
        <v>222</v>
      </c>
      <c r="E59" s="1510" t="s">
        <v>337</v>
      </c>
      <c r="F59" s="1510">
        <v>255</v>
      </c>
      <c r="G59" s="1510"/>
      <c r="H59" s="1312">
        <v>3910</v>
      </c>
      <c r="I59" s="910">
        <f>F59*H59</f>
        <v>997050</v>
      </c>
      <c r="J59" s="1187">
        <f t="shared" ref="J59:J64" si="11">I59/1000000</f>
        <v>0.99704999999999999</v>
      </c>
      <c r="K59" s="1152">
        <v>0</v>
      </c>
      <c r="L59" s="1079">
        <f>J59</f>
        <v>0.99704999999999999</v>
      </c>
      <c r="M59" s="1101">
        <v>0</v>
      </c>
      <c r="N59" s="1080">
        <f>SUM(K59:M59)</f>
        <v>0.99704999999999999</v>
      </c>
      <c r="O59" s="1099"/>
    </row>
    <row r="60" spans="2:15">
      <c r="B60" s="957" t="s">
        <v>15</v>
      </c>
      <c r="C60" s="1077" t="s">
        <v>339</v>
      </c>
      <c r="D60" s="957" t="s">
        <v>340</v>
      </c>
      <c r="E60" s="1082" t="s">
        <v>258</v>
      </c>
      <c r="F60" s="1510">
        <v>315</v>
      </c>
      <c r="G60" s="1510"/>
      <c r="H60" s="1083">
        <v>8750</v>
      </c>
      <c r="I60" s="1084">
        <f>H60*F60</f>
        <v>2756250</v>
      </c>
      <c r="J60" s="1266">
        <f t="shared" si="11"/>
        <v>2.7562500000000001</v>
      </c>
      <c r="K60" s="1152">
        <v>0</v>
      </c>
      <c r="L60" s="1086">
        <v>0</v>
      </c>
      <c r="M60" s="1103">
        <f>J60</f>
        <v>2.7562500000000001</v>
      </c>
      <c r="N60" s="1087">
        <f>SUM(K60:M60)</f>
        <v>2.7562500000000001</v>
      </c>
      <c r="O60" s="1088" t="s">
        <v>385</v>
      </c>
    </row>
    <row r="61" spans="2:15">
      <c r="B61" s="957" t="s">
        <v>15</v>
      </c>
      <c r="C61" s="1077" t="s">
        <v>339</v>
      </c>
      <c r="D61" s="957" t="s">
        <v>342</v>
      </c>
      <c r="E61" s="1082" t="s">
        <v>258</v>
      </c>
      <c r="F61" s="1510">
        <v>315</v>
      </c>
      <c r="G61" s="1510"/>
      <c r="H61" s="1083">
        <v>8750</v>
      </c>
      <c r="I61" s="1084">
        <f>H61*F61</f>
        <v>2756250</v>
      </c>
      <c r="J61" s="1266">
        <f t="shared" si="11"/>
        <v>2.7562500000000001</v>
      </c>
      <c r="K61" s="1152">
        <v>0</v>
      </c>
      <c r="L61" s="1086">
        <v>0</v>
      </c>
      <c r="M61" s="1103">
        <f>J61</f>
        <v>2.7562500000000001</v>
      </c>
      <c r="N61" s="1087">
        <f>SUM(K61:M61)</f>
        <v>2.7562500000000001</v>
      </c>
      <c r="O61" s="1088" t="s">
        <v>385</v>
      </c>
    </row>
    <row r="62" spans="2:15" s="1015" customFormat="1">
      <c r="B62" s="1091" t="s">
        <v>15</v>
      </c>
      <c r="C62" s="1090" t="s">
        <v>386</v>
      </c>
      <c r="D62" s="1091">
        <v>948</v>
      </c>
      <c r="E62" s="1092" t="s">
        <v>387</v>
      </c>
      <c r="F62" s="1091">
        <v>280</v>
      </c>
      <c r="G62" s="1091"/>
      <c r="H62" s="1093">
        <v>29</v>
      </c>
      <c r="I62" s="1084">
        <f>F62*H62</f>
        <v>8120</v>
      </c>
      <c r="J62" s="1188">
        <f t="shared" si="11"/>
        <v>8.1200000000000005E-3</v>
      </c>
      <c r="K62" s="1152">
        <v>0</v>
      </c>
      <c r="L62" s="1086">
        <v>0</v>
      </c>
      <c r="M62" s="1103">
        <f>J62</f>
        <v>8.1200000000000005E-3</v>
      </c>
      <c r="N62" s="1094">
        <f>M62+L62+K62</f>
        <v>8.1200000000000005E-3</v>
      </c>
      <c r="O62" s="1121" t="s">
        <v>385</v>
      </c>
    </row>
    <row r="63" spans="2:15" s="1015" customFormat="1">
      <c r="B63" s="1091" t="s">
        <v>15</v>
      </c>
      <c r="C63" s="1090" t="s">
        <v>263</v>
      </c>
      <c r="D63" s="1091" t="s">
        <v>343</v>
      </c>
      <c r="E63" s="700" t="s">
        <v>344</v>
      </c>
      <c r="F63" s="1091">
        <v>255</v>
      </c>
      <c r="G63" s="1091"/>
      <c r="H63" s="1093">
        <v>544</v>
      </c>
      <c r="I63" s="1084">
        <f>F63*H63</f>
        <v>138720</v>
      </c>
      <c r="J63" s="1188">
        <f t="shared" si="11"/>
        <v>0.13872000000000001</v>
      </c>
      <c r="K63" s="1152">
        <v>0</v>
      </c>
      <c r="L63" s="1086">
        <v>0</v>
      </c>
      <c r="M63" s="1103">
        <f>J63</f>
        <v>0.13872000000000001</v>
      </c>
      <c r="N63" s="1094">
        <f>M63+L63+K63</f>
        <v>0.13872000000000001</v>
      </c>
      <c r="O63" s="1121" t="s">
        <v>385</v>
      </c>
    </row>
    <row r="64" spans="2:15">
      <c r="B64" s="1091" t="s">
        <v>15</v>
      </c>
      <c r="C64" s="822" t="s">
        <v>263</v>
      </c>
      <c r="D64" s="1091" t="s">
        <v>345</v>
      </c>
      <c r="E64" s="693" t="s">
        <v>314</v>
      </c>
      <c r="F64" s="692">
        <v>305</v>
      </c>
      <c r="G64" s="692"/>
      <c r="H64" s="1096">
        <v>120</v>
      </c>
      <c r="I64" s="1084">
        <f>F64*H64</f>
        <v>36600</v>
      </c>
      <c r="J64" s="1188">
        <f t="shared" si="11"/>
        <v>3.6600000000000001E-2</v>
      </c>
      <c r="K64" s="1152">
        <v>0</v>
      </c>
      <c r="L64" s="1086">
        <v>0</v>
      </c>
      <c r="M64" s="1104">
        <f>J64</f>
        <v>3.6600000000000001E-2</v>
      </c>
      <c r="N64" s="1094">
        <f>SUM(K64:M64)</f>
        <v>3.6600000000000001E-2</v>
      </c>
      <c r="O64" s="1121" t="s">
        <v>385</v>
      </c>
    </row>
    <row r="65" spans="2:15">
      <c r="B65" s="1294"/>
      <c r="C65" s="1296" t="s">
        <v>197</v>
      </c>
      <c r="D65" s="1296"/>
      <c r="E65" s="1296"/>
      <c r="F65" s="1296"/>
      <c r="G65" s="1296"/>
      <c r="H65" s="909">
        <f t="shared" ref="H65:N65" si="12">SUM(H59:H64)</f>
        <v>22103</v>
      </c>
      <c r="I65" s="1269">
        <f t="shared" si="12"/>
        <v>6692990</v>
      </c>
      <c r="J65" s="1147">
        <f t="shared" si="12"/>
        <v>6.6929900000000009</v>
      </c>
      <c r="K65" s="1147">
        <f t="shared" si="12"/>
        <v>0</v>
      </c>
      <c r="L65" s="923">
        <f t="shared" si="12"/>
        <v>0.99704999999999999</v>
      </c>
      <c r="M65" s="1108">
        <f t="shared" si="12"/>
        <v>5.6959400000000002</v>
      </c>
      <c r="N65" s="1309">
        <f t="shared" si="12"/>
        <v>6.6929900000000009</v>
      </c>
      <c r="O65" s="1303" t="s">
        <v>346</v>
      </c>
    </row>
    <row r="66" spans="2:15" ht="15" customHeight="1">
      <c r="B66" s="1506" t="s">
        <v>15</v>
      </c>
      <c r="C66" s="1507" t="s">
        <v>62</v>
      </c>
      <c r="D66" s="1507">
        <v>1086</v>
      </c>
      <c r="E66" s="1507" t="s">
        <v>223</v>
      </c>
      <c r="F66" s="1507">
        <v>270</v>
      </c>
      <c r="G66" s="1507">
        <v>0.73</v>
      </c>
      <c r="H66" s="484">
        <f>1479+725+754</f>
        <v>2958</v>
      </c>
      <c r="I66" s="948">
        <f>F66*H66</f>
        <v>798660</v>
      </c>
      <c r="J66" s="1189">
        <f>I66/1000000</f>
        <v>0.79866000000000004</v>
      </c>
      <c r="K66" s="1152">
        <v>0</v>
      </c>
      <c r="L66" s="1079">
        <f>J66</f>
        <v>0.79866000000000004</v>
      </c>
      <c r="M66" s="1112">
        <v>0</v>
      </c>
      <c r="N66" s="1517">
        <f>SUM(K66:M66)</f>
        <v>0.79866000000000004</v>
      </c>
      <c r="O66" s="790"/>
    </row>
    <row r="67" spans="2:15" ht="15" customHeight="1">
      <c r="B67" s="1506" t="s">
        <v>19</v>
      </c>
      <c r="C67" s="1507" t="s">
        <v>347</v>
      </c>
      <c r="D67" s="1507" t="s">
        <v>229</v>
      </c>
      <c r="E67" s="1510" t="s">
        <v>108</v>
      </c>
      <c r="F67" s="1507">
        <v>265</v>
      </c>
      <c r="G67" s="1507">
        <v>0.68</v>
      </c>
      <c r="H67" s="484">
        <v>116</v>
      </c>
      <c r="I67" s="948">
        <f>F67*H67</f>
        <v>30740</v>
      </c>
      <c r="J67" s="1189">
        <f>I67/1000000</f>
        <v>3.074E-2</v>
      </c>
      <c r="K67" s="1152">
        <f>J67</f>
        <v>3.074E-2</v>
      </c>
      <c r="L67" s="1079">
        <v>0</v>
      </c>
      <c r="M67" s="1112">
        <v>0</v>
      </c>
      <c r="N67" s="1517">
        <f>SUM(K67:M67)</f>
        <v>3.074E-2</v>
      </c>
      <c r="O67" s="790"/>
    </row>
    <row r="68" spans="2:15" ht="15" customHeight="1">
      <c r="B68" s="1506" t="s">
        <v>15</v>
      </c>
      <c r="C68" s="1507" t="s">
        <v>68</v>
      </c>
      <c r="D68" s="1507" t="s">
        <v>230</v>
      </c>
      <c r="E68" s="1507" t="s">
        <v>217</v>
      </c>
      <c r="F68" s="1507">
        <v>315</v>
      </c>
      <c r="G68" s="1507"/>
      <c r="H68" s="484">
        <v>125</v>
      </c>
      <c r="I68" s="948">
        <f>F68*H68</f>
        <v>39375</v>
      </c>
      <c r="J68" s="1189">
        <f>I68/1000000</f>
        <v>3.9375E-2</v>
      </c>
      <c r="K68" s="1152">
        <v>0</v>
      </c>
      <c r="L68" s="1079">
        <f>J68</f>
        <v>3.9375E-2</v>
      </c>
      <c r="M68" s="1112">
        <v>0</v>
      </c>
      <c r="N68" s="1517">
        <f>SUM(K68:M68)</f>
        <v>3.9375E-2</v>
      </c>
      <c r="O68" s="790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3">SUM(H66:H68)</f>
        <v>3199</v>
      </c>
      <c r="I69" s="1269">
        <f t="shared" si="13"/>
        <v>868775</v>
      </c>
      <c r="J69" s="1147">
        <f t="shared" si="13"/>
        <v>0.86877500000000007</v>
      </c>
      <c r="K69" s="1147">
        <f t="shared" si="13"/>
        <v>3.074E-2</v>
      </c>
      <c r="L69" s="923">
        <f t="shared" si="13"/>
        <v>0.83803500000000009</v>
      </c>
      <c r="M69" s="1108">
        <f t="shared" si="13"/>
        <v>0</v>
      </c>
      <c r="N69" s="1309">
        <f t="shared" si="13"/>
        <v>0.86877500000000007</v>
      </c>
      <c r="O69" s="1303" t="s">
        <v>231</v>
      </c>
    </row>
    <row r="70" spans="2:15">
      <c r="B70" s="1123" t="s">
        <v>15</v>
      </c>
      <c r="C70" s="1123" t="s">
        <v>232</v>
      </c>
      <c r="D70" s="1123"/>
      <c r="E70" s="1123" t="s">
        <v>233</v>
      </c>
      <c r="F70" s="1123">
        <v>315</v>
      </c>
      <c r="G70" s="1123"/>
      <c r="H70" s="1124">
        <v>38100</v>
      </c>
      <c r="I70" s="1125">
        <f t="shared" ref="I70:I82" si="14">F70*H70</f>
        <v>12001500</v>
      </c>
      <c r="J70" s="1126">
        <f>I70/1000000</f>
        <v>12.0015</v>
      </c>
      <c r="K70" s="1126"/>
      <c r="L70" s="1126">
        <f>J70</f>
        <v>12.0015</v>
      </c>
      <c r="M70" s="1127"/>
      <c r="N70" s="1128">
        <f>SUM(K70:M70)</f>
        <v>12.0015</v>
      </c>
      <c r="O70" s="1129"/>
    </row>
    <row r="71" spans="2:15">
      <c r="B71" s="185" t="s">
        <v>15</v>
      </c>
      <c r="C71" s="185" t="s">
        <v>78</v>
      </c>
      <c r="D71" s="185">
        <v>112177</v>
      </c>
      <c r="E71" s="456" t="s">
        <v>217</v>
      </c>
      <c r="F71" s="185">
        <v>310</v>
      </c>
      <c r="G71" s="261">
        <v>0.66500000000000004</v>
      </c>
      <c r="H71" s="484">
        <v>10675</v>
      </c>
      <c r="I71" s="948">
        <f t="shared" si="14"/>
        <v>3309250</v>
      </c>
      <c r="J71" s="922">
        <f>I71/1000000</f>
        <v>3.30925</v>
      </c>
      <c r="K71" s="925">
        <f>J71</f>
        <v>3.30925</v>
      </c>
      <c r="L71" s="429"/>
      <c r="M71" s="1113"/>
      <c r="N71" s="1517">
        <f>SUM(K71:M71)</f>
        <v>3.30925</v>
      </c>
      <c r="O71" s="1515"/>
    </row>
    <row r="72" spans="2:15">
      <c r="B72" s="338" t="s">
        <v>15</v>
      </c>
      <c r="C72" s="338" t="s">
        <v>235</v>
      </c>
      <c r="D72" s="338" t="s">
        <v>236</v>
      </c>
      <c r="E72" s="261" t="s">
        <v>217</v>
      </c>
      <c r="F72" s="1509">
        <v>310</v>
      </c>
      <c r="G72" s="1509">
        <v>0.66</v>
      </c>
      <c r="H72" s="484">
        <v>3175</v>
      </c>
      <c r="I72" s="621">
        <f t="shared" si="14"/>
        <v>984250</v>
      </c>
      <c r="J72" s="980">
        <f t="shared" ref="J72:J82" si="15">I72/1000000</f>
        <v>0.98424999999999996</v>
      </c>
      <c r="K72" s="937">
        <f>J72</f>
        <v>0.98424999999999996</v>
      </c>
      <c r="L72" s="429"/>
      <c r="M72" s="1114"/>
      <c r="N72" s="1518">
        <f t="shared" ref="N72:N78" si="16">SUM(K72:M72)</f>
        <v>0.98424999999999996</v>
      </c>
      <c r="O72" s="843"/>
    </row>
    <row r="73" spans="2:15">
      <c r="B73" s="1506" t="s">
        <v>15</v>
      </c>
      <c r="C73" s="1507" t="s">
        <v>237</v>
      </c>
      <c r="D73" s="1507" t="s">
        <v>238</v>
      </c>
      <c r="E73" s="1510" t="s">
        <v>108</v>
      </c>
      <c r="F73" s="1507">
        <v>260</v>
      </c>
      <c r="G73" s="1507">
        <v>0.64</v>
      </c>
      <c r="H73" s="484">
        <v>960</v>
      </c>
      <c r="I73" s="621">
        <f t="shared" si="14"/>
        <v>249600</v>
      </c>
      <c r="J73" s="980">
        <f t="shared" si="15"/>
        <v>0.24959999999999999</v>
      </c>
      <c r="K73" s="928">
        <f>J73</f>
        <v>0.24959999999999999</v>
      </c>
      <c r="L73" s="429"/>
      <c r="M73" s="1115"/>
      <c r="N73" s="1518">
        <f t="shared" si="16"/>
        <v>0.24959999999999999</v>
      </c>
      <c r="O73" s="843"/>
    </row>
    <row r="74" spans="2:15">
      <c r="B74" s="247" t="s">
        <v>15</v>
      </c>
      <c r="C74" s="234" t="s">
        <v>237</v>
      </c>
      <c r="D74" s="234" t="s">
        <v>239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4"/>
        <v>249600</v>
      </c>
      <c r="J74" s="922">
        <f t="shared" si="15"/>
        <v>0.24959999999999999</v>
      </c>
      <c r="K74" s="930">
        <f>J75</f>
        <v>0.24959999999999999</v>
      </c>
      <c r="L74" s="429"/>
      <c r="M74" s="1116"/>
      <c r="N74" s="1517">
        <f t="shared" si="16"/>
        <v>0.24959999999999999</v>
      </c>
      <c r="O74" s="1023" t="s">
        <v>348</v>
      </c>
    </row>
    <row r="75" spans="2:15">
      <c r="B75" s="247" t="s">
        <v>15</v>
      </c>
      <c r="C75" s="234" t="s">
        <v>237</v>
      </c>
      <c r="D75" s="234" t="s">
        <v>240</v>
      </c>
      <c r="E75" s="1510" t="s">
        <v>108</v>
      </c>
      <c r="F75" s="234">
        <v>260</v>
      </c>
      <c r="G75" s="234">
        <v>0.64</v>
      </c>
      <c r="H75" s="484">
        <v>960</v>
      </c>
      <c r="I75" s="948">
        <f t="shared" si="14"/>
        <v>249600</v>
      </c>
      <c r="J75" s="922">
        <f t="shared" si="15"/>
        <v>0.24959999999999999</v>
      </c>
      <c r="K75" s="930"/>
      <c r="L75" s="429">
        <f>J75</f>
        <v>0.24959999999999999</v>
      </c>
      <c r="M75" s="1116"/>
      <c r="N75" s="1517">
        <f t="shared" si="16"/>
        <v>0.24959999999999999</v>
      </c>
      <c r="O75" s="1515"/>
    </row>
    <row r="76" spans="2:15">
      <c r="B76" s="692" t="s">
        <v>19</v>
      </c>
      <c r="C76" s="692" t="s">
        <v>82</v>
      </c>
      <c r="D76" s="692">
        <v>26634</v>
      </c>
      <c r="E76" s="338" t="s">
        <v>219</v>
      </c>
      <c r="F76" s="1509">
        <v>260</v>
      </c>
      <c r="G76" s="1509">
        <v>0.63</v>
      </c>
      <c r="H76" s="484">
        <v>1856</v>
      </c>
      <c r="I76" s="948">
        <f t="shared" si="14"/>
        <v>482560</v>
      </c>
      <c r="J76" s="922">
        <f t="shared" si="15"/>
        <v>0.48255999999999999</v>
      </c>
      <c r="K76" s="930">
        <f>928*F76/1000000</f>
        <v>0.24127999999999999</v>
      </c>
      <c r="L76" s="429">
        <f>J76-K76</f>
        <v>0.24127999999999999</v>
      </c>
      <c r="M76" s="1117"/>
      <c r="N76" s="1517">
        <f t="shared" si="16"/>
        <v>0.48255999999999999</v>
      </c>
      <c r="O76" s="883"/>
    </row>
    <row r="77" spans="2:15" s="520" customFormat="1">
      <c r="B77" s="692" t="s">
        <v>15</v>
      </c>
      <c r="C77" s="692" t="s">
        <v>241</v>
      </c>
      <c r="D77" s="873" t="s">
        <v>350</v>
      </c>
      <c r="E77" s="692" t="s">
        <v>201</v>
      </c>
      <c r="F77" s="692">
        <v>305</v>
      </c>
      <c r="G77" s="692">
        <v>0.65</v>
      </c>
      <c r="H77" s="484">
        <v>2178</v>
      </c>
      <c r="I77" s="948">
        <f t="shared" si="14"/>
        <v>664290</v>
      </c>
      <c r="J77" s="922">
        <f t="shared" si="15"/>
        <v>0.66429000000000005</v>
      </c>
      <c r="K77" s="932"/>
      <c r="L77" s="429">
        <f>J77</f>
        <v>0.66429000000000005</v>
      </c>
      <c r="M77" s="1106"/>
      <c r="N77" s="1517">
        <f t="shared" si="16"/>
        <v>0.66429000000000005</v>
      </c>
      <c r="O77" s="1013" t="s">
        <v>388</v>
      </c>
    </row>
    <row r="78" spans="2:15" s="520" customFormat="1">
      <c r="B78" s="896" t="s">
        <v>15</v>
      </c>
      <c r="C78" s="896" t="s">
        <v>73</v>
      </c>
      <c r="D78" s="896">
        <v>50090076</v>
      </c>
      <c r="E78" s="1507" t="s">
        <v>201</v>
      </c>
      <c r="F78" s="896">
        <v>305</v>
      </c>
      <c r="G78" s="896">
        <v>0.72499999999999998</v>
      </c>
      <c r="H78" s="1074">
        <v>2448</v>
      </c>
      <c r="I78" s="917">
        <f t="shared" si="14"/>
        <v>746640</v>
      </c>
      <c r="J78" s="922">
        <f t="shared" si="15"/>
        <v>0.74663999999999997</v>
      </c>
      <c r="K78" s="932">
        <f>J78</f>
        <v>0.74663999999999997</v>
      </c>
      <c r="L78" s="429"/>
      <c r="M78" s="1106"/>
      <c r="N78" s="1517">
        <f t="shared" si="16"/>
        <v>0.74663999999999997</v>
      </c>
      <c r="O78" s="1013" t="s">
        <v>243</v>
      </c>
    </row>
    <row r="79" spans="2:15">
      <c r="B79" s="957" t="s">
        <v>19</v>
      </c>
      <c r="C79" s="187" t="s">
        <v>87</v>
      </c>
      <c r="D79" s="187">
        <v>520</v>
      </c>
      <c r="E79" s="187" t="s">
        <v>212</v>
      </c>
      <c r="F79" s="187">
        <v>265</v>
      </c>
      <c r="G79" s="187">
        <v>0.62</v>
      </c>
      <c r="H79" s="958">
        <v>5632</v>
      </c>
      <c r="I79" s="917">
        <f t="shared" si="14"/>
        <v>1492480</v>
      </c>
      <c r="J79" s="937">
        <f t="shared" si="15"/>
        <v>1.49248</v>
      </c>
      <c r="K79" s="341"/>
      <c r="L79" s="353">
        <f>J79</f>
        <v>1.49248</v>
      </c>
      <c r="M79" s="1104"/>
      <c r="N79" s="1518">
        <f>SUM(K79:M79)</f>
        <v>1.49248</v>
      </c>
      <c r="O79" s="843" t="s">
        <v>352</v>
      </c>
    </row>
    <row r="80" spans="2:15">
      <c r="B80" s="957" t="s">
        <v>19</v>
      </c>
      <c r="C80" s="187" t="s">
        <v>87</v>
      </c>
      <c r="D80" s="187">
        <v>521</v>
      </c>
      <c r="E80" s="187" t="s">
        <v>212</v>
      </c>
      <c r="F80" s="187">
        <v>265</v>
      </c>
      <c r="G80" s="187">
        <v>0.62</v>
      </c>
      <c r="H80" s="958">
        <v>12608</v>
      </c>
      <c r="I80" s="917">
        <f t="shared" si="14"/>
        <v>3341120</v>
      </c>
      <c r="J80" s="937">
        <f t="shared" si="15"/>
        <v>3.3411200000000001</v>
      </c>
      <c r="K80" s="341"/>
      <c r="L80" s="353">
        <f>J80</f>
        <v>3.3411200000000001</v>
      </c>
      <c r="M80" s="1104"/>
      <c r="N80" s="1518">
        <f>SUM(K80:M80)</f>
        <v>3.3411200000000001</v>
      </c>
      <c r="O80" s="843" t="s">
        <v>352</v>
      </c>
    </row>
    <row r="81" spans="2:15">
      <c r="B81" s="957" t="s">
        <v>19</v>
      </c>
      <c r="C81" s="495" t="s">
        <v>244</v>
      </c>
      <c r="D81" s="187">
        <v>1429</v>
      </c>
      <c r="E81" s="495" t="s">
        <v>108</v>
      </c>
      <c r="F81" s="187">
        <v>265</v>
      </c>
      <c r="G81" s="187">
        <v>0.68500000000000005</v>
      </c>
      <c r="H81" s="958">
        <v>1024</v>
      </c>
      <c r="I81" s="917">
        <f t="shared" si="14"/>
        <v>271360</v>
      </c>
      <c r="J81" s="937">
        <f t="shared" si="15"/>
        <v>0.27135999999999999</v>
      </c>
      <c r="K81" s="341"/>
      <c r="L81" s="353">
        <f>J81</f>
        <v>0.27135999999999999</v>
      </c>
      <c r="M81" s="1104"/>
      <c r="N81" s="1518">
        <f>SUM(K81:M81)</f>
        <v>0.27135999999999999</v>
      </c>
      <c r="O81" s="1516" t="s">
        <v>389</v>
      </c>
    </row>
    <row r="82" spans="2:15">
      <c r="B82" s="338" t="s">
        <v>15</v>
      </c>
      <c r="C82" s="338" t="s">
        <v>245</v>
      </c>
      <c r="D82" s="1509">
        <v>1028</v>
      </c>
      <c r="E82" s="338" t="s">
        <v>217</v>
      </c>
      <c r="F82" s="1509">
        <v>305</v>
      </c>
      <c r="G82" s="1509">
        <v>0.67</v>
      </c>
      <c r="H82" s="484">
        <v>700</v>
      </c>
      <c r="I82" s="948">
        <f t="shared" si="14"/>
        <v>213500</v>
      </c>
      <c r="J82" s="922">
        <f t="shared" si="15"/>
        <v>0.2135</v>
      </c>
      <c r="K82" s="981"/>
      <c r="L82" s="982"/>
      <c r="M82" s="1275">
        <f>J82</f>
        <v>0.2135</v>
      </c>
      <c r="N82" s="1518">
        <f>SUM(K82:M82)</f>
        <v>0.2135</v>
      </c>
      <c r="O82" s="1516" t="s">
        <v>354</v>
      </c>
    </row>
    <row r="83" spans="2:15">
      <c r="B83" s="1294"/>
      <c r="C83" s="1296" t="s">
        <v>197</v>
      </c>
      <c r="D83" s="1261"/>
      <c r="E83" s="1294"/>
      <c r="F83" s="1294"/>
      <c r="G83" s="1294"/>
      <c r="H83" s="919">
        <f>SUM(H70:H82)</f>
        <v>81276</v>
      </c>
      <c r="I83" s="1268">
        <f t="shared" ref="I83:N83" si="17">SUM(I70:I82)</f>
        <v>24255750</v>
      </c>
      <c r="J83" s="1147">
        <f t="shared" si="17"/>
        <v>24.255750000000006</v>
      </c>
      <c r="K83" s="1181">
        <f t="shared" si="17"/>
        <v>5.7806199999999999</v>
      </c>
      <c r="L83" s="923">
        <f t="shared" si="17"/>
        <v>18.26163</v>
      </c>
      <c r="M83" s="1108">
        <f t="shared" si="17"/>
        <v>0.2135</v>
      </c>
      <c r="N83" s="1309">
        <f t="shared" si="17"/>
        <v>24.255750000000006</v>
      </c>
      <c r="O83" s="1303" t="s">
        <v>246</v>
      </c>
    </row>
    <row r="84" spans="2:15">
      <c r="B84" s="185" t="s">
        <v>19</v>
      </c>
      <c r="C84" s="185" t="s">
        <v>247</v>
      </c>
      <c r="D84" s="1265">
        <v>62893</v>
      </c>
      <c r="E84" s="1509" t="s">
        <v>248</v>
      </c>
      <c r="F84" s="185">
        <v>260</v>
      </c>
      <c r="G84" s="185">
        <v>0.66</v>
      </c>
      <c r="H84" s="913">
        <v>5096</v>
      </c>
      <c r="I84" s="918">
        <f t="shared" ref="I84:I99" si="18">F84*H84</f>
        <v>1324960</v>
      </c>
      <c r="J84" s="1267">
        <f t="shared" ref="J84:J99" si="19">I84/1000000</f>
        <v>1.3249599999999999</v>
      </c>
      <c r="K84" s="1154">
        <v>0</v>
      </c>
      <c r="L84" s="937">
        <f t="shared" ref="L84:L99" si="20">J84</f>
        <v>1.3249599999999999</v>
      </c>
      <c r="M84" s="1114">
        <v>0</v>
      </c>
      <c r="N84" s="1518">
        <f t="shared" ref="N84:N99" si="21">SUM(K84:M84)</f>
        <v>1.3249599999999999</v>
      </c>
      <c r="O84" s="1075" t="s">
        <v>355</v>
      </c>
    </row>
    <row r="85" spans="2:15">
      <c r="B85" s="1509" t="s">
        <v>19</v>
      </c>
      <c r="C85" s="1509" t="s">
        <v>247</v>
      </c>
      <c r="D85" s="692">
        <v>62893</v>
      </c>
      <c r="E85" s="1509" t="s">
        <v>248</v>
      </c>
      <c r="F85" s="1509">
        <v>260</v>
      </c>
      <c r="G85" s="1509">
        <v>0.66</v>
      </c>
      <c r="H85" s="915">
        <v>4368</v>
      </c>
      <c r="I85" s="918">
        <f t="shared" si="18"/>
        <v>1135680</v>
      </c>
      <c r="J85" s="1267">
        <f t="shared" si="19"/>
        <v>1.13568</v>
      </c>
      <c r="K85" s="1154">
        <v>0</v>
      </c>
      <c r="L85" s="937">
        <f t="shared" si="20"/>
        <v>1.13568</v>
      </c>
      <c r="M85" s="1114">
        <v>0</v>
      </c>
      <c r="N85" s="1518">
        <f t="shared" si="21"/>
        <v>1.13568</v>
      </c>
      <c r="O85" s="1076" t="s">
        <v>355</v>
      </c>
    </row>
    <row r="86" spans="2:15">
      <c r="B86" s="1509" t="s">
        <v>19</v>
      </c>
      <c r="C86" s="1509" t="s">
        <v>247</v>
      </c>
      <c r="D86" s="692">
        <v>62893</v>
      </c>
      <c r="E86" s="1509" t="s">
        <v>248</v>
      </c>
      <c r="F86" s="1509">
        <v>260</v>
      </c>
      <c r="G86" s="1509">
        <v>0.66</v>
      </c>
      <c r="H86" s="915">
        <v>4368</v>
      </c>
      <c r="I86" s="918">
        <f t="shared" si="18"/>
        <v>1135680</v>
      </c>
      <c r="J86" s="1267">
        <f t="shared" si="19"/>
        <v>1.13568</v>
      </c>
      <c r="K86" s="1154">
        <v>0</v>
      </c>
      <c r="L86" s="937">
        <f t="shared" si="20"/>
        <v>1.13568</v>
      </c>
      <c r="M86" s="1114">
        <v>0</v>
      </c>
      <c r="N86" s="1518">
        <f t="shared" si="21"/>
        <v>1.13568</v>
      </c>
      <c r="O86" s="1515" t="s">
        <v>355</v>
      </c>
    </row>
    <row r="87" spans="2:15">
      <c r="B87" s="1509" t="s">
        <v>19</v>
      </c>
      <c r="C87" s="338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5096</v>
      </c>
      <c r="I87" s="918">
        <f t="shared" si="18"/>
        <v>1324960</v>
      </c>
      <c r="J87" s="1267">
        <f t="shared" si="19"/>
        <v>1.3249599999999999</v>
      </c>
      <c r="K87" s="1154">
        <v>0</v>
      </c>
      <c r="L87" s="937">
        <f t="shared" si="20"/>
        <v>1.3249599999999999</v>
      </c>
      <c r="M87" s="1114">
        <v>0</v>
      </c>
      <c r="N87" s="1518">
        <f t="shared" si="21"/>
        <v>1.3249599999999999</v>
      </c>
      <c r="O87" s="843" t="s">
        <v>356</v>
      </c>
    </row>
    <row r="88" spans="2:15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8"/>
        <v>1736280</v>
      </c>
      <c r="J88" s="1267">
        <f t="shared" si="19"/>
        <v>1.73628</v>
      </c>
      <c r="K88" s="1154">
        <f>J88</f>
        <v>1.73628</v>
      </c>
      <c r="L88" s="937">
        <v>0</v>
      </c>
      <c r="M88" s="1114">
        <v>0</v>
      </c>
      <c r="N88" s="1518">
        <f t="shared" si="21"/>
        <v>1.73628</v>
      </c>
      <c r="O88" s="843" t="s">
        <v>357</v>
      </c>
    </row>
    <row r="89" spans="2:15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v>6552</v>
      </c>
      <c r="I89" s="918">
        <f t="shared" si="18"/>
        <v>1736280</v>
      </c>
      <c r="J89" s="1267">
        <f t="shared" si="19"/>
        <v>1.73628</v>
      </c>
      <c r="K89" s="1154">
        <f>J89</f>
        <v>1.73628</v>
      </c>
      <c r="L89" s="937">
        <v>0</v>
      </c>
      <c r="M89" s="1114">
        <v>0</v>
      </c>
      <c r="N89" s="1518">
        <f t="shared" si="21"/>
        <v>1.73628</v>
      </c>
      <c r="O89" s="843" t="s">
        <v>357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f>6552+1560</f>
        <v>8112</v>
      </c>
      <c r="I90" s="918">
        <f t="shared" si="18"/>
        <v>2149680</v>
      </c>
      <c r="J90" s="1267">
        <f t="shared" si="19"/>
        <v>2.14968</v>
      </c>
      <c r="K90" s="1154">
        <f>J90</f>
        <v>2.14968</v>
      </c>
      <c r="L90" s="937">
        <v>0</v>
      </c>
      <c r="M90" s="1114">
        <v>0</v>
      </c>
      <c r="N90" s="1518">
        <f t="shared" si="21"/>
        <v>2.14968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4992</v>
      </c>
      <c r="I91" s="918">
        <f t="shared" si="18"/>
        <v>1322880</v>
      </c>
      <c r="J91" s="1267">
        <f t="shared" si="19"/>
        <v>1.3228800000000001</v>
      </c>
      <c r="K91" s="1154">
        <v>0</v>
      </c>
      <c r="L91" s="937">
        <f t="shared" si="20"/>
        <v>1.3228800000000001</v>
      </c>
      <c r="M91" s="1114">
        <v>0</v>
      </c>
      <c r="N91" s="1518">
        <f t="shared" si="21"/>
        <v>1.3228800000000001</v>
      </c>
      <c r="O91" s="843" t="s">
        <v>358</v>
      </c>
    </row>
    <row r="92" spans="2:15">
      <c r="B92" s="1509" t="s">
        <v>19</v>
      </c>
      <c r="C92" s="1509" t="s">
        <v>247</v>
      </c>
      <c r="D92" s="692">
        <v>62849</v>
      </c>
      <c r="E92" s="1507" t="s">
        <v>201</v>
      </c>
      <c r="F92" s="1509">
        <v>310</v>
      </c>
      <c r="G92" s="1509">
        <v>0.64</v>
      </c>
      <c r="H92" s="915">
        <v>10032</v>
      </c>
      <c r="I92" s="918">
        <f t="shared" si="18"/>
        <v>3109920</v>
      </c>
      <c r="J92" s="1267">
        <f t="shared" si="19"/>
        <v>3.1099199999999998</v>
      </c>
      <c r="K92" s="1154">
        <v>0</v>
      </c>
      <c r="L92" s="937">
        <f t="shared" si="20"/>
        <v>3.1099199999999998</v>
      </c>
      <c r="M92" s="1114">
        <v>0</v>
      </c>
      <c r="N92" s="1518">
        <f t="shared" si="21"/>
        <v>3.1099199999999998</v>
      </c>
      <c r="O92" s="843" t="s">
        <v>359</v>
      </c>
    </row>
    <row r="93" spans="2:15">
      <c r="B93" s="1509" t="s">
        <v>15</v>
      </c>
      <c r="C93" s="1509" t="s">
        <v>247</v>
      </c>
      <c r="D93" s="692">
        <v>63245</v>
      </c>
      <c r="E93" s="1507" t="s">
        <v>201</v>
      </c>
      <c r="F93" s="1509">
        <v>310</v>
      </c>
      <c r="G93" s="1509">
        <v>0.64</v>
      </c>
      <c r="H93" s="915">
        <v>5808</v>
      </c>
      <c r="I93" s="918">
        <f t="shared" si="18"/>
        <v>1800480</v>
      </c>
      <c r="J93" s="1267">
        <f t="shared" si="19"/>
        <v>1.8004800000000001</v>
      </c>
      <c r="K93" s="1154">
        <v>0</v>
      </c>
      <c r="L93" s="937">
        <v>0</v>
      </c>
      <c r="M93" s="1105">
        <f>J93</f>
        <v>1.8004800000000001</v>
      </c>
      <c r="N93" s="1518">
        <f t="shared" si="21"/>
        <v>1.8004800000000001</v>
      </c>
      <c r="O93" s="843" t="s">
        <v>360</v>
      </c>
    </row>
    <row r="94" spans="2:15">
      <c r="B94" s="1509" t="s">
        <v>15</v>
      </c>
      <c r="C94" s="1509" t="s">
        <v>247</v>
      </c>
      <c r="D94" s="692">
        <v>63252</v>
      </c>
      <c r="E94" s="1507" t="s">
        <v>201</v>
      </c>
      <c r="F94" s="1509">
        <v>310</v>
      </c>
      <c r="G94" s="1509">
        <v>0.64</v>
      </c>
      <c r="H94" s="915">
        <v>4752</v>
      </c>
      <c r="I94" s="918">
        <f t="shared" si="18"/>
        <v>1473120</v>
      </c>
      <c r="J94" s="1267">
        <f t="shared" si="19"/>
        <v>1.47312</v>
      </c>
      <c r="K94" s="1154">
        <v>0</v>
      </c>
      <c r="L94" s="937">
        <v>0</v>
      </c>
      <c r="M94" s="1105">
        <f>J94</f>
        <v>1.47312</v>
      </c>
      <c r="N94" s="1518">
        <f t="shared" si="21"/>
        <v>1.47312</v>
      </c>
      <c r="O94" s="843" t="s">
        <v>360</v>
      </c>
    </row>
    <row r="95" spans="2:15">
      <c r="B95" s="1509" t="s">
        <v>19</v>
      </c>
      <c r="C95" s="1509" t="s">
        <v>247</v>
      </c>
      <c r="D95" s="692">
        <v>63891</v>
      </c>
      <c r="E95" s="1509" t="s">
        <v>248</v>
      </c>
      <c r="F95" s="1509">
        <v>265</v>
      </c>
      <c r="G95" s="1509">
        <v>0.66</v>
      </c>
      <c r="H95" s="915">
        <v>1425</v>
      </c>
      <c r="I95" s="918">
        <f t="shared" si="18"/>
        <v>377625</v>
      </c>
      <c r="J95" s="1267">
        <f t="shared" si="19"/>
        <v>0.37762499999999999</v>
      </c>
      <c r="K95" s="1154">
        <v>0</v>
      </c>
      <c r="L95" s="937">
        <f t="shared" si="20"/>
        <v>0.37762499999999999</v>
      </c>
      <c r="M95" s="1114">
        <v>0</v>
      </c>
      <c r="N95" s="1518">
        <f t="shared" si="21"/>
        <v>0.37762499999999999</v>
      </c>
      <c r="O95" s="843" t="s">
        <v>357</v>
      </c>
    </row>
    <row r="96" spans="2:15">
      <c r="B96" s="1509" t="s">
        <v>19</v>
      </c>
      <c r="C96" s="187" t="s">
        <v>247</v>
      </c>
      <c r="D96" s="957">
        <v>66818</v>
      </c>
      <c r="E96" s="1509" t="s">
        <v>248</v>
      </c>
      <c r="F96" s="187">
        <v>260</v>
      </c>
      <c r="G96" s="187">
        <v>0.66</v>
      </c>
      <c r="H96" s="914">
        <v>1025</v>
      </c>
      <c r="I96" s="918">
        <f t="shared" si="18"/>
        <v>266500</v>
      </c>
      <c r="J96" s="1267">
        <f t="shared" si="19"/>
        <v>0.26650000000000001</v>
      </c>
      <c r="K96" s="1154">
        <v>0</v>
      </c>
      <c r="L96" s="937">
        <f t="shared" si="20"/>
        <v>0.26650000000000001</v>
      </c>
      <c r="M96" s="1114">
        <v>0</v>
      </c>
      <c r="N96" s="1518">
        <f t="shared" si="21"/>
        <v>0.26650000000000001</v>
      </c>
      <c r="O96" s="841" t="s">
        <v>357</v>
      </c>
    </row>
    <row r="97" spans="2:15">
      <c r="B97" s="1509" t="s">
        <v>19</v>
      </c>
      <c r="C97" s="187" t="s">
        <v>247</v>
      </c>
      <c r="D97" s="957">
        <v>66818</v>
      </c>
      <c r="E97" s="1509" t="s">
        <v>248</v>
      </c>
      <c r="F97" s="187">
        <v>265</v>
      </c>
      <c r="G97" s="187">
        <v>0.66</v>
      </c>
      <c r="H97" s="914">
        <v>2575</v>
      </c>
      <c r="I97" s="918">
        <f t="shared" si="18"/>
        <v>682375</v>
      </c>
      <c r="J97" s="1267">
        <f t="shared" si="19"/>
        <v>0.68237499999999995</v>
      </c>
      <c r="K97" s="1154">
        <v>0</v>
      </c>
      <c r="L97" s="937">
        <f t="shared" si="20"/>
        <v>0.68237499999999995</v>
      </c>
      <c r="M97" s="1114">
        <v>0</v>
      </c>
      <c r="N97" s="1518">
        <f t="shared" si="21"/>
        <v>0.68237499999999995</v>
      </c>
      <c r="O97" s="841" t="s">
        <v>361</v>
      </c>
    </row>
    <row r="98" spans="2:15">
      <c r="B98" s="187" t="s">
        <v>15</v>
      </c>
      <c r="C98" s="187" t="s">
        <v>247</v>
      </c>
      <c r="D98" s="957">
        <v>64412</v>
      </c>
      <c r="E98" s="1507" t="s">
        <v>201</v>
      </c>
      <c r="F98" s="187">
        <v>305</v>
      </c>
      <c r="G98" s="187">
        <v>0.64</v>
      </c>
      <c r="H98" s="914">
        <v>3168</v>
      </c>
      <c r="I98" s="918">
        <f t="shared" si="18"/>
        <v>966240</v>
      </c>
      <c r="J98" s="1267">
        <f t="shared" si="19"/>
        <v>0.96623999999999999</v>
      </c>
      <c r="K98" s="1154">
        <v>0</v>
      </c>
      <c r="L98" s="937">
        <f t="shared" si="20"/>
        <v>0.96623999999999999</v>
      </c>
      <c r="M98" s="1114">
        <v>0</v>
      </c>
      <c r="N98" s="1518">
        <f t="shared" si="21"/>
        <v>0.96623999999999999</v>
      </c>
      <c r="O98" s="843"/>
    </row>
    <row r="99" spans="2:15">
      <c r="B99" s="187" t="s">
        <v>15</v>
      </c>
      <c r="C99" s="187" t="s">
        <v>247</v>
      </c>
      <c r="D99" s="957">
        <v>64411</v>
      </c>
      <c r="E99" s="1507" t="s">
        <v>201</v>
      </c>
      <c r="F99" s="187">
        <v>305</v>
      </c>
      <c r="G99" s="187">
        <v>0.64</v>
      </c>
      <c r="H99" s="914">
        <v>5808</v>
      </c>
      <c r="I99" s="918">
        <f t="shared" si="18"/>
        <v>1771440</v>
      </c>
      <c r="J99" s="1267">
        <f t="shared" si="19"/>
        <v>1.7714399999999999</v>
      </c>
      <c r="K99" s="1154">
        <v>0</v>
      </c>
      <c r="L99" s="937">
        <f t="shared" si="20"/>
        <v>1.7714399999999999</v>
      </c>
      <c r="M99" s="1114">
        <v>0</v>
      </c>
      <c r="N99" s="1518">
        <f t="shared" si="21"/>
        <v>1.7714399999999999</v>
      </c>
      <c r="O99" s="843"/>
    </row>
    <row r="100" spans="2:15">
      <c r="B100" s="1294"/>
      <c r="C100" s="1294"/>
      <c r="D100" s="1261"/>
      <c r="E100" s="1294"/>
      <c r="F100" s="1294"/>
      <c r="G100" s="1294"/>
      <c r="H100" s="485">
        <f>SUM(H84:H99)</f>
        <v>79729</v>
      </c>
      <c r="I100" s="1514">
        <f t="shared" ref="I100:N100" si="22">SUM(I84:I99)</f>
        <v>22314100</v>
      </c>
      <c r="J100" s="1147">
        <f t="shared" si="22"/>
        <v>22.314099999999996</v>
      </c>
      <c r="K100" s="1155">
        <f t="shared" si="22"/>
        <v>5.6222399999999997</v>
      </c>
      <c r="L100" s="345">
        <f t="shared" si="22"/>
        <v>13.418260000000002</v>
      </c>
      <c r="M100" s="1118">
        <f t="shared" si="22"/>
        <v>3.2736000000000001</v>
      </c>
      <c r="N100" s="890">
        <f t="shared" si="22"/>
        <v>22.314099999999996</v>
      </c>
      <c r="O100" s="1303" t="s">
        <v>251</v>
      </c>
    </row>
    <row r="101" spans="2:15">
      <c r="B101" s="1509" t="s">
        <v>15</v>
      </c>
      <c r="C101" s="338" t="s">
        <v>60</v>
      </c>
      <c r="D101" s="957" t="s">
        <v>362</v>
      </c>
      <c r="E101" s="1507" t="s">
        <v>109</v>
      </c>
      <c r="F101" s="187">
        <v>260</v>
      </c>
      <c r="G101" s="957">
        <v>0.65</v>
      </c>
      <c r="H101" s="914">
        <v>832</v>
      </c>
      <c r="I101" s="918">
        <f t="shared" ref="I101:I108" si="23">F101*H101</f>
        <v>216320</v>
      </c>
      <c r="J101" s="937">
        <f t="shared" ref="J101:J108" si="24">I101/1000000</f>
        <v>0.21632000000000001</v>
      </c>
      <c r="K101" s="1154">
        <f>J101</f>
        <v>0.21632000000000001</v>
      </c>
      <c r="L101" s="937">
        <v>0</v>
      </c>
      <c r="M101" s="1105">
        <v>0</v>
      </c>
      <c r="N101" s="1518">
        <f>SUM(K101:M101)</f>
        <v>0.21632000000000001</v>
      </c>
      <c r="O101" s="841" t="s">
        <v>363</v>
      </c>
    </row>
    <row r="102" spans="2:15">
      <c r="B102" s="1509" t="s">
        <v>15</v>
      </c>
      <c r="C102" s="338" t="s">
        <v>364</v>
      </c>
      <c r="D102" s="957" t="s">
        <v>365</v>
      </c>
      <c r="E102" s="1507" t="s">
        <v>212</v>
      </c>
      <c r="F102" s="187">
        <v>260</v>
      </c>
      <c r="G102" s="957">
        <v>0.62</v>
      </c>
      <c r="H102" s="914">
        <v>682</v>
      </c>
      <c r="I102" s="918">
        <f t="shared" si="23"/>
        <v>177320</v>
      </c>
      <c r="J102" s="937">
        <f t="shared" si="24"/>
        <v>0.17732000000000001</v>
      </c>
      <c r="K102" s="1154">
        <v>0</v>
      </c>
      <c r="L102" s="937">
        <v>0.17699999999999999</v>
      </c>
      <c r="M102" s="1105">
        <v>0</v>
      </c>
      <c r="N102" s="1518">
        <f t="shared" ref="N102:N108" si="25">SUM(K102:M102)</f>
        <v>0.17699999999999999</v>
      </c>
      <c r="O102" s="841"/>
    </row>
    <row r="103" spans="2:15">
      <c r="B103" s="1509" t="s">
        <v>15</v>
      </c>
      <c r="C103" s="338" t="s">
        <v>364</v>
      </c>
      <c r="D103" s="957" t="s">
        <v>366</v>
      </c>
      <c r="E103" s="1507" t="s">
        <v>212</v>
      </c>
      <c r="F103" s="187">
        <v>260</v>
      </c>
      <c r="G103" s="187">
        <v>0.62</v>
      </c>
      <c r="H103" s="914">
        <v>620</v>
      </c>
      <c r="I103" s="918">
        <f t="shared" si="23"/>
        <v>161200</v>
      </c>
      <c r="J103" s="937">
        <f t="shared" si="24"/>
        <v>0.16120000000000001</v>
      </c>
      <c r="K103" s="1154">
        <v>0</v>
      </c>
      <c r="L103" s="937">
        <v>0</v>
      </c>
      <c r="M103" s="1105">
        <f>J103</f>
        <v>0.16120000000000001</v>
      </c>
      <c r="N103" s="1518">
        <f t="shared" si="25"/>
        <v>0.16120000000000001</v>
      </c>
      <c r="O103" s="841" t="s">
        <v>367</v>
      </c>
    </row>
    <row r="104" spans="2:15">
      <c r="B104" s="1509" t="s">
        <v>15</v>
      </c>
      <c r="C104" s="338" t="s">
        <v>364</v>
      </c>
      <c r="D104" s="957" t="s">
        <v>368</v>
      </c>
      <c r="E104" s="1507" t="s">
        <v>369</v>
      </c>
      <c r="F104" s="187">
        <v>260</v>
      </c>
      <c r="G104" s="187">
        <v>0.62</v>
      </c>
      <c r="H104" s="914">
        <v>1984</v>
      </c>
      <c r="I104" s="918">
        <f t="shared" si="23"/>
        <v>515840</v>
      </c>
      <c r="J104" s="937">
        <f t="shared" si="24"/>
        <v>0.51583999999999997</v>
      </c>
      <c r="K104" s="1154">
        <v>0</v>
      </c>
      <c r="L104" s="937">
        <v>0</v>
      </c>
      <c r="M104" s="1105">
        <f>J104</f>
        <v>0.51583999999999997</v>
      </c>
      <c r="N104" s="1518">
        <f t="shared" si="25"/>
        <v>0.51583999999999997</v>
      </c>
      <c r="O104" s="841" t="s">
        <v>367</v>
      </c>
    </row>
    <row r="105" spans="2:15">
      <c r="B105" s="1509" t="s">
        <v>19</v>
      </c>
      <c r="C105" s="338" t="s">
        <v>119</v>
      </c>
      <c r="D105" s="957" t="s">
        <v>390</v>
      </c>
      <c r="E105" s="1507" t="s">
        <v>391</v>
      </c>
      <c r="F105" s="187">
        <v>305</v>
      </c>
      <c r="G105" s="187">
        <v>0.65</v>
      </c>
      <c r="H105" s="914">
        <v>528</v>
      </c>
      <c r="I105" s="918">
        <f t="shared" si="23"/>
        <v>161040</v>
      </c>
      <c r="J105" s="937">
        <f t="shared" si="24"/>
        <v>0.16103999999999999</v>
      </c>
      <c r="K105" s="1154">
        <v>0</v>
      </c>
      <c r="L105" s="937">
        <v>0</v>
      </c>
      <c r="M105" s="1105">
        <f>J105</f>
        <v>0.16103999999999999</v>
      </c>
      <c r="N105" s="1518">
        <f t="shared" si="25"/>
        <v>0.16103999999999999</v>
      </c>
      <c r="O105" s="841" t="s">
        <v>392</v>
      </c>
    </row>
    <row r="106" spans="2:15">
      <c r="B106" s="1509" t="s">
        <v>19</v>
      </c>
      <c r="C106" s="338" t="s">
        <v>119</v>
      </c>
      <c r="D106" s="957" t="s">
        <v>393</v>
      </c>
      <c r="E106" s="1507" t="s">
        <v>391</v>
      </c>
      <c r="F106" s="187">
        <v>305</v>
      </c>
      <c r="G106" s="187">
        <v>0.65</v>
      </c>
      <c r="H106" s="914">
        <v>1056</v>
      </c>
      <c r="I106" s="918">
        <f t="shared" si="23"/>
        <v>322080</v>
      </c>
      <c r="J106" s="937">
        <f t="shared" si="24"/>
        <v>0.32207999999999998</v>
      </c>
      <c r="K106" s="1154">
        <v>0</v>
      </c>
      <c r="L106" s="937">
        <v>0</v>
      </c>
      <c r="M106" s="1105">
        <v>0.32200000000000001</v>
      </c>
      <c r="N106" s="1518">
        <f t="shared" si="25"/>
        <v>0.32200000000000001</v>
      </c>
      <c r="O106" s="841" t="s">
        <v>392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3"/>
        <v>64960</v>
      </c>
      <c r="J107" s="937">
        <f t="shared" si="24"/>
        <v>6.4960000000000004E-2</v>
      </c>
      <c r="K107" s="1154">
        <v>0</v>
      </c>
      <c r="L107" s="937">
        <v>0</v>
      </c>
      <c r="M107" s="1105">
        <v>6.5000000000000002E-2</v>
      </c>
      <c r="N107" s="1518">
        <f t="shared" si="25"/>
        <v>6.5000000000000002E-2</v>
      </c>
      <c r="O107" s="841" t="s">
        <v>394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3"/>
        <v>7830</v>
      </c>
      <c r="J108" s="937">
        <f t="shared" si="24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5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>SUM(H101:H108)</f>
        <v>5963</v>
      </c>
      <c r="I109" s="1514">
        <f t="shared" ref="I109:N109" si="26">SUM(I101:I108)</f>
        <v>1626590</v>
      </c>
      <c r="J109" s="1147">
        <f t="shared" si="26"/>
        <v>1.6265899999999998</v>
      </c>
      <c r="K109" s="1147">
        <f t="shared" si="26"/>
        <v>0.21632000000000001</v>
      </c>
      <c r="L109" s="1308">
        <f t="shared" si="26"/>
        <v>0.185</v>
      </c>
      <c r="M109" s="1119">
        <f t="shared" si="26"/>
        <v>1.2250799999999999</v>
      </c>
      <c r="N109" s="1014">
        <f t="shared" si="26"/>
        <v>1.6264000000000001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7">H23+H58+H65+H69+H83+H100+H109</f>
        <v>259052</v>
      </c>
      <c r="I110" s="629">
        <f t="shared" si="27"/>
        <v>73740215</v>
      </c>
      <c r="J110" s="1145">
        <f t="shared" si="27"/>
        <v>73.740214999999992</v>
      </c>
      <c r="K110" s="1145">
        <f t="shared" si="27"/>
        <v>17.596210000000003</v>
      </c>
      <c r="L110" s="449">
        <f t="shared" si="27"/>
        <v>41.577935000000004</v>
      </c>
      <c r="M110" s="464">
        <f t="shared" si="27"/>
        <v>14.56588</v>
      </c>
      <c r="N110" s="449">
        <f t="shared" si="27"/>
        <v>73.740025000000003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N110+N126</f>
        <v>85.140025000000009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/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905"/>
      <c r="C114" s="1130" t="s">
        <v>257</v>
      </c>
      <c r="D114" s="992"/>
      <c r="E114" s="1890" t="s">
        <v>258</v>
      </c>
      <c r="F114" s="905" t="s">
        <v>259</v>
      </c>
      <c r="G114" s="1890"/>
      <c r="H114" s="906"/>
      <c r="I114" s="1022">
        <v>6600000</v>
      </c>
      <c r="J114" s="1034">
        <f>I114/1000000</f>
        <v>6.6</v>
      </c>
      <c r="K114" s="908"/>
      <c r="L114" s="908"/>
      <c r="M114" s="1120"/>
      <c r="N114" s="1005">
        <f>SUM(K114:M114)</f>
        <v>0</v>
      </c>
      <c r="O114" s="1889" t="s">
        <v>260</v>
      </c>
    </row>
    <row r="115" spans="2:15">
      <c r="B115" s="1509"/>
      <c r="C115" s="511" t="s">
        <v>261</v>
      </c>
      <c r="D115" s="1006"/>
      <c r="E115" s="506"/>
      <c r="F115" s="1509">
        <v>310</v>
      </c>
      <c r="G115" s="506"/>
      <c r="H115" s="470"/>
      <c r="I115" s="912">
        <v>900000</v>
      </c>
      <c r="J115" s="937">
        <f>I115/1000000</f>
        <v>0.9</v>
      </c>
      <c r="K115" s="341"/>
      <c r="L115" s="341"/>
      <c r="M115" s="1104"/>
      <c r="N115" s="1518">
        <f>SUM(K115:M115)</f>
        <v>0</v>
      </c>
      <c r="O115" s="892" t="s">
        <v>262</v>
      </c>
    </row>
    <row r="116" spans="2:15">
      <c r="B116" s="187"/>
      <c r="C116" s="1020" t="s">
        <v>119</v>
      </c>
      <c r="D116" s="985"/>
      <c r="E116" s="1021" t="s">
        <v>201</v>
      </c>
      <c r="F116" s="957">
        <v>305</v>
      </c>
      <c r="G116" s="1137"/>
      <c r="H116" s="911"/>
      <c r="I116" s="912">
        <v>2000000</v>
      </c>
      <c r="J116" s="937">
        <f>I116/1000000</f>
        <v>2</v>
      </c>
      <c r="K116" s="937"/>
      <c r="L116" s="947"/>
      <c r="M116" s="1103"/>
      <c r="N116" s="1518">
        <f t="shared" ref="N116:N122" si="28">SUM(K116:M116)</f>
        <v>0</v>
      </c>
      <c r="O116" s="841" t="s">
        <v>267</v>
      </c>
    </row>
    <row r="117" spans="2:15">
      <c r="B117" s="187"/>
      <c r="C117" s="1019" t="s">
        <v>270</v>
      </c>
      <c r="D117" s="985"/>
      <c r="E117" s="506" t="s">
        <v>269</v>
      </c>
      <c r="F117" s="1510">
        <v>260</v>
      </c>
      <c r="G117" s="1077"/>
      <c r="H117" s="911"/>
      <c r="I117" s="912">
        <v>1500000</v>
      </c>
      <c r="J117" s="937">
        <f>I117/1000000</f>
        <v>1.5</v>
      </c>
      <c r="K117" s="937"/>
      <c r="L117" s="947"/>
      <c r="M117" s="1103"/>
      <c r="N117" s="1518">
        <f t="shared" si="28"/>
        <v>0</v>
      </c>
      <c r="O117" s="962" t="s">
        <v>395</v>
      </c>
    </row>
    <row r="118" spans="2:15">
      <c r="B118" s="187"/>
      <c r="C118" s="1019" t="s">
        <v>60</v>
      </c>
      <c r="D118" s="985"/>
      <c r="E118" s="1021"/>
      <c r="F118" s="1510"/>
      <c r="G118" s="1077"/>
      <c r="H118" s="911"/>
      <c r="I118" s="912">
        <v>2000000</v>
      </c>
      <c r="J118" s="937">
        <f>I118/1000000</f>
        <v>2</v>
      </c>
      <c r="K118" s="937"/>
      <c r="L118" s="947"/>
      <c r="M118" s="1103"/>
      <c r="N118" s="1518">
        <f t="shared" si="28"/>
        <v>0</v>
      </c>
      <c r="O118" s="963"/>
    </row>
    <row r="119" spans="2:15">
      <c r="B119" s="187"/>
      <c r="C119" s="1019" t="s">
        <v>273</v>
      </c>
      <c r="D119" s="985"/>
      <c r="E119" s="1021" t="s">
        <v>212</v>
      </c>
      <c r="F119" s="1510">
        <v>260</v>
      </c>
      <c r="G119" s="1077"/>
      <c r="H119" s="911"/>
      <c r="I119" s="912">
        <v>700000</v>
      </c>
      <c r="J119" s="924">
        <v>0.35</v>
      </c>
      <c r="K119" s="924"/>
      <c r="L119" s="1017"/>
      <c r="M119" s="1103"/>
      <c r="N119" s="1018">
        <f t="shared" si="28"/>
        <v>0</v>
      </c>
      <c r="O119" s="963"/>
    </row>
    <row r="120" spans="2:15">
      <c r="B120" s="692"/>
      <c r="C120" s="1131" t="s">
        <v>73</v>
      </c>
      <c r="D120" s="692"/>
      <c r="E120" s="1132" t="s">
        <v>258</v>
      </c>
      <c r="F120" s="1507">
        <v>305</v>
      </c>
      <c r="G120" s="507"/>
      <c r="H120" s="1133">
        <v>100</v>
      </c>
      <c r="I120" s="1134">
        <f>F120*H120</f>
        <v>30500</v>
      </c>
      <c r="J120" s="928">
        <f>I120/1000000</f>
        <v>3.0499999999999999E-2</v>
      </c>
      <c r="K120" s="928"/>
      <c r="L120" s="1098"/>
      <c r="M120" s="1135"/>
      <c r="N120" s="1094">
        <f t="shared" si="28"/>
        <v>0</v>
      </c>
      <c r="O120" s="1136" t="s">
        <v>396</v>
      </c>
    </row>
    <row r="121" spans="2:15" s="1015" customFormat="1">
      <c r="B121" s="1037"/>
      <c r="C121" s="1051" t="s">
        <v>397</v>
      </c>
      <c r="D121" s="1052"/>
      <c r="E121" s="1058" t="s">
        <v>302</v>
      </c>
      <c r="F121" s="1052"/>
      <c r="G121" s="1058"/>
      <c r="H121" s="1053"/>
      <c r="I121" s="1044">
        <v>6800000</v>
      </c>
      <c r="J121" s="1278">
        <f>I121/1000000</f>
        <v>6.8</v>
      </c>
      <c r="K121" s="1055"/>
      <c r="L121" s="1059"/>
      <c r="M121" s="1057">
        <f>J121</f>
        <v>6.8</v>
      </c>
      <c r="N121" s="1094">
        <f t="shared" si="28"/>
        <v>6.8</v>
      </c>
      <c r="O121" s="1276" t="s">
        <v>304</v>
      </c>
    </row>
    <row r="122" spans="2:15">
      <c r="B122" s="1038"/>
      <c r="C122" s="1060" t="s">
        <v>398</v>
      </c>
      <c r="D122" s="1052"/>
      <c r="E122" s="1061" t="s">
        <v>399</v>
      </c>
      <c r="F122" s="1049">
        <v>280</v>
      </c>
      <c r="G122" s="1061"/>
      <c r="H122" s="1062"/>
      <c r="I122" s="1044"/>
      <c r="J122" s="1054">
        <v>1</v>
      </c>
      <c r="K122" s="1063"/>
      <c r="L122" s="1063"/>
      <c r="M122" s="1064">
        <f>J122</f>
        <v>1</v>
      </c>
      <c r="N122" s="1094">
        <f t="shared" si="28"/>
        <v>1</v>
      </c>
      <c r="O122" s="1276" t="s">
        <v>400</v>
      </c>
    </row>
    <row r="123" spans="2:15">
      <c r="B123" s="1040"/>
      <c r="C123" s="1065" t="s">
        <v>401</v>
      </c>
      <c r="D123" s="1040"/>
      <c r="E123" s="1041"/>
      <c r="F123" s="1042"/>
      <c r="G123" s="1138"/>
      <c r="H123" s="1043"/>
      <c r="I123" s="1044"/>
      <c r="J123" s="1045">
        <v>3.6</v>
      </c>
      <c r="K123" s="1045"/>
      <c r="L123" s="1046"/>
      <c r="M123" s="1064">
        <f>J123</f>
        <v>3.6</v>
      </c>
      <c r="N123" s="1094">
        <f>SUM(K123:M123)</f>
        <v>3.6</v>
      </c>
      <c r="O123" s="1277" t="s">
        <v>400</v>
      </c>
    </row>
    <row r="124" spans="2:15">
      <c r="B124" s="1048"/>
      <c r="C124" s="1060"/>
      <c r="D124" s="1066"/>
      <c r="E124" s="1058"/>
      <c r="F124" s="1049"/>
      <c r="G124" s="1139"/>
      <c r="H124" s="1067"/>
      <c r="I124" s="1044"/>
      <c r="J124" s="1054"/>
      <c r="K124" s="1055"/>
      <c r="L124" s="1050"/>
      <c r="M124" s="1057"/>
      <c r="N124" s="1047"/>
      <c r="O124" s="1039"/>
    </row>
    <row r="125" spans="2:15">
      <c r="B125" s="1066"/>
      <c r="C125" s="1068"/>
      <c r="D125" s="1066"/>
      <c r="E125" s="1069"/>
      <c r="F125" s="1070"/>
      <c r="G125" s="1140"/>
      <c r="H125" s="1067"/>
      <c r="I125" s="1044"/>
      <c r="J125" s="1055"/>
      <c r="K125" s="1055"/>
      <c r="L125" s="1056"/>
      <c r="M125" s="1057"/>
      <c r="N125" s="1071"/>
      <c r="O125" s="1072"/>
    </row>
    <row r="126" spans="2:15">
      <c r="B126" s="442"/>
      <c r="C126" s="515"/>
      <c r="D126" s="442"/>
      <c r="E126" s="884"/>
      <c r="F126" s="442"/>
      <c r="G126" s="454"/>
      <c r="H126" s="487"/>
      <c r="I126" s="491">
        <f>SUM(I114:I125)</f>
        <v>20530500</v>
      </c>
      <c r="J126" s="444">
        <f>SUM(J114:J125)</f>
        <v>24.7805</v>
      </c>
      <c r="K126" s="443"/>
      <c r="L126" s="479"/>
      <c r="M126" s="450">
        <f>SUM(M114:M125)</f>
        <v>11.4</v>
      </c>
      <c r="N126" s="444">
        <f>SUM(N114:N125)</f>
        <v>11.4</v>
      </c>
      <c r="O126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O148"/>
  <sheetViews>
    <sheetView topLeftCell="B1" zoomScaleNormal="100" workbookViewId="0">
      <pane ySplit="2" topLeftCell="A36" activePane="bottomLeft" state="frozen"/>
      <selection pane="bottomLeft" activeCell="J2" sqref="J2:K2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30.140625" style="333" customWidth="1"/>
    <col min="4" max="4" width="21.28515625" style="333" bestFit="1" customWidth="1"/>
    <col min="5" max="5" width="23.5703125" style="333" customWidth="1"/>
    <col min="6" max="6" width="11.28515625" style="333" bestFit="1" customWidth="1"/>
    <col min="7" max="7" width="13.5703125" style="483" customWidth="1"/>
    <col min="8" max="8" width="14.85546875" style="335" customWidth="1"/>
    <col min="9" max="9" width="15.28515625" style="335" bestFit="1" customWidth="1"/>
    <col min="10" max="10" width="11.85546875" style="335" customWidth="1"/>
    <col min="11" max="11" width="13" style="335" customWidth="1"/>
    <col min="12" max="12" width="12.7109375" style="335" customWidth="1"/>
    <col min="13" max="13" width="13.28515625" style="336" customWidth="1"/>
    <col min="14" max="14" width="68.85546875" style="333" bestFit="1" customWidth="1"/>
    <col min="15" max="15" width="5.5703125" style="333" customWidth="1"/>
    <col min="16" max="16384" width="9.140625" style="333"/>
  </cols>
  <sheetData>
    <row r="1" spans="2:14" ht="18.75" customHeight="1">
      <c r="B1" s="1302" t="s">
        <v>402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403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800" t="s">
        <v>404</v>
      </c>
      <c r="G2" s="1306" t="s">
        <v>7</v>
      </c>
      <c r="H2" s="1298" t="s">
        <v>185</v>
      </c>
      <c r="I2" s="1298" t="s">
        <v>186</v>
      </c>
      <c r="J2" s="1335" t="s">
        <v>405</v>
      </c>
      <c r="K2" s="1299" t="s">
        <v>188</v>
      </c>
      <c r="L2" s="1393" t="s">
        <v>406</v>
      </c>
      <c r="M2" s="1299" t="s">
        <v>11</v>
      </c>
      <c r="N2" s="1300" t="s">
        <v>13</v>
      </c>
    </row>
    <row r="3" spans="2:14" s="116" customFormat="1" ht="14.25" customHeight="1">
      <c r="B3" s="1509" t="s">
        <v>15</v>
      </c>
      <c r="C3" s="1507" t="s">
        <v>407</v>
      </c>
      <c r="D3" s="1507">
        <v>83466</v>
      </c>
      <c r="E3" s="1507" t="s">
        <v>109</v>
      </c>
      <c r="F3" s="1507">
        <v>265</v>
      </c>
      <c r="G3" s="1383">
        <v>15808</v>
      </c>
      <c r="H3" s="1530">
        <f t="shared" ref="H3:H25" si="0">F3*G3</f>
        <v>4189120</v>
      </c>
      <c r="I3" s="1521">
        <f t="shared" ref="I3:I25" si="1">H3/1000000</f>
        <v>4.18912</v>
      </c>
      <c r="J3" s="1384"/>
      <c r="K3" s="1522">
        <f>I3</f>
        <v>4.18912</v>
      </c>
      <c r="L3" s="1394"/>
      <c r="M3" s="1517">
        <f>SUM(J3:L3)</f>
        <v>4.18912</v>
      </c>
      <c r="N3" s="1498"/>
    </row>
    <row r="4" spans="2:14" s="116" customFormat="1" ht="14.25" customHeight="1">
      <c r="B4" s="1508" t="s">
        <v>15</v>
      </c>
      <c r="C4" s="1511" t="s">
        <v>407</v>
      </c>
      <c r="D4" s="1511">
        <v>83466</v>
      </c>
      <c r="E4" s="1511" t="s">
        <v>109</v>
      </c>
      <c r="F4" s="1511">
        <v>265</v>
      </c>
      <c r="G4" s="1542"/>
      <c r="H4" s="1534">
        <f t="shared" si="0"/>
        <v>0</v>
      </c>
      <c r="I4" s="1535">
        <f t="shared" si="1"/>
        <v>0</v>
      </c>
      <c r="J4" s="1543"/>
      <c r="K4" s="1343"/>
      <c r="L4" s="1544">
        <f>I4</f>
        <v>0</v>
      </c>
      <c r="M4" s="1517">
        <f t="shared" ref="M4:M25" si="2">SUM(J4:L4)</f>
        <v>0</v>
      </c>
      <c r="N4" s="1545" t="s">
        <v>408</v>
      </c>
    </row>
    <row r="5" spans="2:14" s="1494" customFormat="1" ht="14.25" customHeight="1">
      <c r="B5" s="1509" t="s">
        <v>15</v>
      </c>
      <c r="C5" s="1507" t="s">
        <v>407</v>
      </c>
      <c r="D5" s="1507">
        <v>83755</v>
      </c>
      <c r="E5" s="1507" t="s">
        <v>109</v>
      </c>
      <c r="F5" s="1507">
        <v>265</v>
      </c>
      <c r="G5" s="1556">
        <v>832</v>
      </c>
      <c r="H5" s="1530">
        <f t="shared" si="0"/>
        <v>220480</v>
      </c>
      <c r="I5" s="1521">
        <f t="shared" si="1"/>
        <v>0.22048000000000001</v>
      </c>
      <c r="J5" s="1384"/>
      <c r="K5" s="1522">
        <f t="shared" ref="K5:K10" si="3">I5</f>
        <v>0.22048000000000001</v>
      </c>
      <c r="L5" s="1394"/>
      <c r="M5" s="1517">
        <f t="shared" si="2"/>
        <v>0.22048000000000001</v>
      </c>
      <c r="N5" s="1498"/>
    </row>
    <row r="6" spans="2:14" s="116" customFormat="1" ht="14.25" customHeight="1">
      <c r="B6" s="1509" t="s">
        <v>15</v>
      </c>
      <c r="C6" s="1507" t="s">
        <v>407</v>
      </c>
      <c r="D6" s="1507">
        <v>84028</v>
      </c>
      <c r="E6" s="1507" t="s">
        <v>109</v>
      </c>
      <c r="F6" s="1507">
        <v>265</v>
      </c>
      <c r="G6" s="1578">
        <v>3328</v>
      </c>
      <c r="H6" s="1530">
        <f t="shared" si="0"/>
        <v>881920</v>
      </c>
      <c r="I6" s="1521">
        <f t="shared" si="1"/>
        <v>0.88192000000000004</v>
      </c>
      <c r="J6" s="1384"/>
      <c r="K6" s="1522">
        <f t="shared" si="3"/>
        <v>0.88192000000000004</v>
      </c>
      <c r="L6" s="1394"/>
      <c r="M6" s="1517">
        <f t="shared" si="2"/>
        <v>0.88192000000000004</v>
      </c>
      <c r="N6" s="1498"/>
    </row>
    <row r="7" spans="2:14" s="1546" customFormat="1" ht="14.25" customHeight="1">
      <c r="B7" s="1509" t="s">
        <v>15</v>
      </c>
      <c r="C7" s="1507" t="s">
        <v>407</v>
      </c>
      <c r="D7" s="1507">
        <v>83789</v>
      </c>
      <c r="E7" s="1507" t="s">
        <v>109</v>
      </c>
      <c r="F7" s="1507">
        <v>265</v>
      </c>
      <c r="G7" s="1556">
        <v>832</v>
      </c>
      <c r="H7" s="1530">
        <f t="shared" si="0"/>
        <v>220480</v>
      </c>
      <c r="I7" s="1521">
        <f t="shared" si="1"/>
        <v>0.22048000000000001</v>
      </c>
      <c r="J7" s="1384"/>
      <c r="K7" s="1522">
        <f t="shared" si="3"/>
        <v>0.22048000000000001</v>
      </c>
      <c r="L7" s="1394"/>
      <c r="M7" s="1517">
        <f t="shared" si="2"/>
        <v>0.22048000000000001</v>
      </c>
      <c r="N7" s="1498"/>
    </row>
    <row r="8" spans="2:14" s="116" customFormat="1" ht="14.25" customHeight="1">
      <c r="B8" s="1509" t="s">
        <v>15</v>
      </c>
      <c r="C8" s="1507" t="s">
        <v>407</v>
      </c>
      <c r="D8" s="1507">
        <v>83465</v>
      </c>
      <c r="E8" s="1507" t="s">
        <v>109</v>
      </c>
      <c r="F8" s="1507">
        <v>265</v>
      </c>
      <c r="G8" s="1383">
        <v>1664</v>
      </c>
      <c r="H8" s="1530">
        <f t="shared" si="0"/>
        <v>440960</v>
      </c>
      <c r="I8" s="1521">
        <f t="shared" si="1"/>
        <v>0.44096000000000002</v>
      </c>
      <c r="J8" s="1384"/>
      <c r="K8" s="1522">
        <f t="shared" si="3"/>
        <v>0.44096000000000002</v>
      </c>
      <c r="L8" s="1395"/>
      <c r="M8" s="1517">
        <f t="shared" si="2"/>
        <v>0.44096000000000002</v>
      </c>
      <c r="N8" s="1499"/>
    </row>
    <row r="9" spans="2:14" s="116" customFormat="1" ht="14.25" customHeight="1">
      <c r="B9" s="1509" t="s">
        <v>15</v>
      </c>
      <c r="C9" s="1507" t="s">
        <v>407</v>
      </c>
      <c r="D9" s="1507">
        <v>84011</v>
      </c>
      <c r="E9" s="1507" t="s">
        <v>109</v>
      </c>
      <c r="F9" s="1507">
        <v>265</v>
      </c>
      <c r="G9" s="1556">
        <v>832</v>
      </c>
      <c r="H9" s="1530">
        <f t="shared" si="0"/>
        <v>220480</v>
      </c>
      <c r="I9" s="1521">
        <f t="shared" si="1"/>
        <v>0.22048000000000001</v>
      </c>
      <c r="J9" s="1384"/>
      <c r="K9" s="1522">
        <f t="shared" si="3"/>
        <v>0.22048000000000001</v>
      </c>
      <c r="L9" s="1395"/>
      <c r="M9" s="1517">
        <f t="shared" si="2"/>
        <v>0.22048000000000001</v>
      </c>
      <c r="N9" s="1501"/>
    </row>
    <row r="10" spans="2:14" s="116" customFormat="1" ht="14.25" customHeight="1">
      <c r="B10" s="1509" t="s">
        <v>15</v>
      </c>
      <c r="C10" s="1507" t="s">
        <v>409</v>
      </c>
      <c r="D10" s="1507" t="s">
        <v>410</v>
      </c>
      <c r="E10" s="1507" t="s">
        <v>109</v>
      </c>
      <c r="F10" s="1507">
        <v>260</v>
      </c>
      <c r="G10" s="1383">
        <v>832</v>
      </c>
      <c r="H10" s="1530">
        <f t="shared" si="0"/>
        <v>216320</v>
      </c>
      <c r="I10" s="1521">
        <f t="shared" si="1"/>
        <v>0.21632000000000001</v>
      </c>
      <c r="J10" s="1384"/>
      <c r="K10" s="1522">
        <f t="shared" si="3"/>
        <v>0.21632000000000001</v>
      </c>
      <c r="L10" s="1395"/>
      <c r="M10" s="1517">
        <f t="shared" si="2"/>
        <v>0.21632000000000001</v>
      </c>
      <c r="N10" s="1498"/>
    </row>
    <row r="11" spans="2:14" s="116" customFormat="1" ht="14.25" customHeight="1">
      <c r="B11" s="1555" t="s">
        <v>19</v>
      </c>
      <c r="C11" s="1552" t="s">
        <v>247</v>
      </c>
      <c r="D11" s="1552">
        <v>63859</v>
      </c>
      <c r="E11" s="1552" t="s">
        <v>300</v>
      </c>
      <c r="F11" s="1552">
        <v>265</v>
      </c>
      <c r="G11" s="1556">
        <v>11284</v>
      </c>
      <c r="H11" s="1553">
        <f t="shared" si="0"/>
        <v>2990260</v>
      </c>
      <c r="I11" s="1554">
        <f t="shared" si="1"/>
        <v>2.9902600000000001</v>
      </c>
      <c r="J11" s="1557"/>
      <c r="K11" s="1558"/>
      <c r="L11" s="1573">
        <f>I11</f>
        <v>2.9902600000000001</v>
      </c>
      <c r="M11" s="1517">
        <f t="shared" si="2"/>
        <v>2.9902600000000001</v>
      </c>
      <c r="N11" s="1576" t="s">
        <v>411</v>
      </c>
    </row>
    <row r="12" spans="2:14" s="116" customFormat="1" ht="14.25" customHeight="1">
      <c r="B12" s="1509" t="s">
        <v>19</v>
      </c>
      <c r="C12" s="1507" t="s">
        <v>247</v>
      </c>
      <c r="D12" s="1507">
        <v>63252</v>
      </c>
      <c r="E12" s="1507" t="s">
        <v>412</v>
      </c>
      <c r="F12" s="1507">
        <v>310</v>
      </c>
      <c r="G12" s="1383">
        <v>1152</v>
      </c>
      <c r="H12" s="1530">
        <f t="shared" si="0"/>
        <v>357120</v>
      </c>
      <c r="I12" s="1521">
        <f t="shared" si="1"/>
        <v>0.35711999999999999</v>
      </c>
      <c r="J12" s="1384"/>
      <c r="K12" s="1522">
        <f>I12</f>
        <v>0.35711999999999999</v>
      </c>
      <c r="L12" s="1395"/>
      <c r="M12" s="1517">
        <f t="shared" si="2"/>
        <v>0.35711999999999999</v>
      </c>
      <c r="N12" s="1500" t="s">
        <v>413</v>
      </c>
    </row>
    <row r="13" spans="2:14" s="1550" customFormat="1" ht="14.25" customHeight="1">
      <c r="B13" s="1506" t="s">
        <v>19</v>
      </c>
      <c r="C13" s="1510" t="s">
        <v>247</v>
      </c>
      <c r="D13" s="1507">
        <v>63854</v>
      </c>
      <c r="E13" s="1510" t="s">
        <v>300</v>
      </c>
      <c r="F13" s="1507">
        <v>260</v>
      </c>
      <c r="G13" s="1383">
        <v>3328</v>
      </c>
      <c r="H13" s="1530">
        <f t="shared" si="0"/>
        <v>865280</v>
      </c>
      <c r="I13" s="1521">
        <f t="shared" si="1"/>
        <v>0.86528000000000005</v>
      </c>
      <c r="J13" s="1384"/>
      <c r="K13" s="1522">
        <f>I13</f>
        <v>0.86528000000000005</v>
      </c>
      <c r="L13" s="1574"/>
      <c r="M13" s="1517">
        <f t="shared" si="2"/>
        <v>0.86528000000000005</v>
      </c>
      <c r="N13" s="1500" t="s">
        <v>413</v>
      </c>
    </row>
    <row r="14" spans="2:14" s="116" customFormat="1" ht="14.25" customHeight="1">
      <c r="B14" s="1506" t="s">
        <v>19</v>
      </c>
      <c r="C14" s="1510" t="s">
        <v>247</v>
      </c>
      <c r="D14" s="1507">
        <v>63850</v>
      </c>
      <c r="E14" s="1510" t="s">
        <v>300</v>
      </c>
      <c r="F14" s="1507">
        <v>265</v>
      </c>
      <c r="G14" s="1383">
        <v>11648</v>
      </c>
      <c r="H14" s="1530">
        <f t="shared" si="0"/>
        <v>3086720</v>
      </c>
      <c r="I14" s="1521">
        <f t="shared" si="1"/>
        <v>3.0867200000000001</v>
      </c>
      <c r="J14" s="1384"/>
      <c r="K14" s="1522">
        <f>I14</f>
        <v>3.0867200000000001</v>
      </c>
      <c r="L14" s="1394"/>
      <c r="M14" s="1517">
        <f t="shared" si="2"/>
        <v>3.0867200000000001</v>
      </c>
      <c r="N14" s="1500" t="s">
        <v>413</v>
      </c>
    </row>
    <row r="15" spans="2:14" s="123" customFormat="1" ht="14.25" customHeight="1">
      <c r="B15" s="1508" t="s">
        <v>19</v>
      </c>
      <c r="C15" s="1512" t="s">
        <v>247</v>
      </c>
      <c r="D15" s="1511">
        <v>62849</v>
      </c>
      <c r="E15" s="1512" t="s">
        <v>412</v>
      </c>
      <c r="F15" s="1511">
        <v>310</v>
      </c>
      <c r="G15" s="1542">
        <v>7392</v>
      </c>
      <c r="H15" s="1534">
        <f t="shared" si="0"/>
        <v>2291520</v>
      </c>
      <c r="I15" s="1535">
        <f t="shared" si="1"/>
        <v>2.2915199999999998</v>
      </c>
      <c r="J15" s="1543"/>
      <c r="K15" s="1343">
        <f>(G15-1680)*F15/1000000</f>
        <v>1.7707200000000001</v>
      </c>
      <c r="L15" s="1544">
        <f>1680*F15/1000000</f>
        <v>0.52080000000000004</v>
      </c>
      <c r="M15" s="1517">
        <f t="shared" si="2"/>
        <v>2.2915200000000002</v>
      </c>
      <c r="N15" s="1577" t="s">
        <v>414</v>
      </c>
    </row>
    <row r="16" spans="2:14" s="123" customFormat="1" ht="14.25" customHeight="1">
      <c r="B16" s="1506" t="s">
        <v>19</v>
      </c>
      <c r="C16" s="1510" t="s">
        <v>247</v>
      </c>
      <c r="D16" s="1507">
        <v>63854</v>
      </c>
      <c r="E16" s="1510" t="s">
        <v>300</v>
      </c>
      <c r="F16" s="1507">
        <v>260</v>
      </c>
      <c r="G16" s="1383">
        <v>3328</v>
      </c>
      <c r="H16" s="1530">
        <f t="shared" si="0"/>
        <v>865280</v>
      </c>
      <c r="I16" s="1521">
        <f t="shared" si="1"/>
        <v>0.86528000000000005</v>
      </c>
      <c r="J16" s="1384"/>
      <c r="K16" s="1522">
        <f>I16</f>
        <v>0.86528000000000005</v>
      </c>
      <c r="L16" s="1394"/>
      <c r="M16" s="1517">
        <f t="shared" si="2"/>
        <v>0.86528000000000005</v>
      </c>
      <c r="N16" s="1501" t="s">
        <v>413</v>
      </c>
    </row>
    <row r="17" spans="2:14" s="123" customFormat="1" ht="14.25" customHeight="1">
      <c r="B17" s="1506" t="s">
        <v>19</v>
      </c>
      <c r="C17" s="1510" t="s">
        <v>247</v>
      </c>
      <c r="D17" s="1507">
        <v>63850</v>
      </c>
      <c r="E17" s="1510" t="s">
        <v>300</v>
      </c>
      <c r="F17" s="1507">
        <v>265</v>
      </c>
      <c r="G17" s="1383">
        <v>11648</v>
      </c>
      <c r="H17" s="1530">
        <f t="shared" si="0"/>
        <v>3086720</v>
      </c>
      <c r="I17" s="1521">
        <f t="shared" si="1"/>
        <v>3.0867200000000001</v>
      </c>
      <c r="J17" s="1384"/>
      <c r="K17" s="1522">
        <f>I17</f>
        <v>3.0867200000000001</v>
      </c>
      <c r="L17" s="1394"/>
      <c r="M17" s="1517">
        <f t="shared" si="2"/>
        <v>3.0867200000000001</v>
      </c>
      <c r="N17" s="1501" t="s">
        <v>413</v>
      </c>
    </row>
    <row r="18" spans="2:14" s="123" customFormat="1" ht="14.25" customHeight="1">
      <c r="B18" s="1506" t="s">
        <v>19</v>
      </c>
      <c r="C18" s="1510" t="s">
        <v>247</v>
      </c>
      <c r="D18" s="1507">
        <v>63854</v>
      </c>
      <c r="E18" s="1510" t="s">
        <v>300</v>
      </c>
      <c r="F18" s="1507">
        <v>260</v>
      </c>
      <c r="G18" s="1383">
        <v>3328</v>
      </c>
      <c r="H18" s="1530">
        <f t="shared" si="0"/>
        <v>865280</v>
      </c>
      <c r="I18" s="1521">
        <f t="shared" si="1"/>
        <v>0.86528000000000005</v>
      </c>
      <c r="J18" s="1384"/>
      <c r="K18" s="1522">
        <f>I18</f>
        <v>0.86528000000000005</v>
      </c>
      <c r="L18" s="1394"/>
      <c r="M18" s="1517">
        <f t="shared" si="2"/>
        <v>0.86528000000000005</v>
      </c>
      <c r="N18" s="1501" t="s">
        <v>413</v>
      </c>
    </row>
    <row r="19" spans="2:14" s="123" customFormat="1" ht="14.25" customHeight="1">
      <c r="B19" s="1506" t="s">
        <v>19</v>
      </c>
      <c r="C19" s="1510" t="s">
        <v>247</v>
      </c>
      <c r="D19" s="1507">
        <v>63858</v>
      </c>
      <c r="E19" s="1510" t="s">
        <v>300</v>
      </c>
      <c r="F19" s="1507">
        <v>265</v>
      </c>
      <c r="G19" s="1383">
        <v>11648</v>
      </c>
      <c r="H19" s="1530">
        <f t="shared" si="0"/>
        <v>3086720</v>
      </c>
      <c r="I19" s="1521">
        <f t="shared" si="1"/>
        <v>3.0867200000000001</v>
      </c>
      <c r="J19" s="1384"/>
      <c r="K19" s="1522">
        <f>I19</f>
        <v>3.0867200000000001</v>
      </c>
      <c r="L19" s="1394"/>
      <c r="M19" s="1517">
        <f t="shared" si="2"/>
        <v>3.0867200000000001</v>
      </c>
      <c r="N19" s="1501" t="s">
        <v>413</v>
      </c>
    </row>
    <row r="20" spans="2:14" s="123" customFormat="1" ht="14.25" customHeight="1">
      <c r="B20" s="1508" t="s">
        <v>19</v>
      </c>
      <c r="C20" s="1512" t="s">
        <v>247</v>
      </c>
      <c r="D20" s="1511">
        <v>63249</v>
      </c>
      <c r="E20" s="1512" t="s">
        <v>412</v>
      </c>
      <c r="F20" s="1511">
        <v>310</v>
      </c>
      <c r="G20" s="1542">
        <v>2112</v>
      </c>
      <c r="H20" s="1534">
        <f t="shared" si="0"/>
        <v>654720</v>
      </c>
      <c r="I20" s="1535">
        <f t="shared" si="1"/>
        <v>0.65471999999999997</v>
      </c>
      <c r="J20" s="1543"/>
      <c r="K20" s="1343"/>
      <c r="L20" s="1544">
        <f>I20</f>
        <v>0.65471999999999997</v>
      </c>
      <c r="M20" s="1517">
        <f t="shared" si="2"/>
        <v>0.65471999999999997</v>
      </c>
      <c r="N20" s="1548" t="s">
        <v>415</v>
      </c>
    </row>
    <row r="21" spans="2:14" s="123" customFormat="1" ht="14.25" customHeight="1">
      <c r="B21" s="1508" t="s">
        <v>19</v>
      </c>
      <c r="C21" s="1512" t="s">
        <v>247</v>
      </c>
      <c r="D21" s="1511">
        <v>63253</v>
      </c>
      <c r="E21" s="1512" t="s">
        <v>412</v>
      </c>
      <c r="F21" s="1511">
        <v>310</v>
      </c>
      <c r="G21" s="1542">
        <v>1584</v>
      </c>
      <c r="H21" s="1534">
        <f t="shared" si="0"/>
        <v>491040</v>
      </c>
      <c r="I21" s="1535">
        <f t="shared" si="1"/>
        <v>0.49103999999999998</v>
      </c>
      <c r="J21" s="1543"/>
      <c r="K21" s="1343"/>
      <c r="L21" s="1544">
        <f>I21</f>
        <v>0.49103999999999998</v>
      </c>
      <c r="M21" s="1517">
        <f t="shared" si="2"/>
        <v>0.49103999999999998</v>
      </c>
      <c r="N21" s="1548" t="s">
        <v>415</v>
      </c>
    </row>
    <row r="22" spans="2:14" s="123" customFormat="1" ht="14.25" customHeight="1">
      <c r="B22" s="1506" t="s">
        <v>19</v>
      </c>
      <c r="C22" s="1510" t="s">
        <v>247</v>
      </c>
      <c r="D22" s="1507">
        <v>63854</v>
      </c>
      <c r="E22" s="1510" t="s">
        <v>300</v>
      </c>
      <c r="F22" s="1507">
        <v>260</v>
      </c>
      <c r="G22" s="1383">
        <v>1664</v>
      </c>
      <c r="H22" s="1530">
        <f t="shared" si="0"/>
        <v>432640</v>
      </c>
      <c r="I22" s="1521">
        <f t="shared" si="1"/>
        <v>0.43264000000000002</v>
      </c>
      <c r="J22" s="1384"/>
      <c r="K22" s="1522">
        <f>I22</f>
        <v>0.43264000000000002</v>
      </c>
      <c r="L22" s="1394"/>
      <c r="M22" s="1517">
        <f t="shared" si="2"/>
        <v>0.43264000000000002</v>
      </c>
      <c r="N22" s="1501" t="s">
        <v>413</v>
      </c>
    </row>
    <row r="23" spans="2:14" s="123" customFormat="1" ht="14.25" customHeight="1">
      <c r="B23" s="1506" t="s">
        <v>19</v>
      </c>
      <c r="C23" s="1510" t="s">
        <v>247</v>
      </c>
      <c r="D23" s="1507">
        <v>63858</v>
      </c>
      <c r="E23" s="1510" t="s">
        <v>300</v>
      </c>
      <c r="F23" s="1507">
        <v>265</v>
      </c>
      <c r="G23" s="1531">
        <v>12480</v>
      </c>
      <c r="H23" s="1530">
        <f t="shared" si="0"/>
        <v>3307200</v>
      </c>
      <c r="I23" s="1521">
        <f t="shared" si="1"/>
        <v>3.3071999999999999</v>
      </c>
      <c r="J23" s="1384"/>
      <c r="K23" s="1522">
        <f>I23</f>
        <v>3.3071999999999999</v>
      </c>
      <c r="L23" s="1394"/>
      <c r="M23" s="1517">
        <f t="shared" si="2"/>
        <v>3.3071999999999999</v>
      </c>
      <c r="N23" s="1501" t="s">
        <v>413</v>
      </c>
    </row>
    <row r="24" spans="2:14" s="123" customFormat="1" ht="14.25" customHeight="1">
      <c r="B24" s="692" t="s">
        <v>15</v>
      </c>
      <c r="C24" s="1510" t="s">
        <v>26</v>
      </c>
      <c r="D24" s="1507">
        <v>10794</v>
      </c>
      <c r="E24" s="1510" t="s">
        <v>416</v>
      </c>
      <c r="F24" s="1507">
        <v>280</v>
      </c>
      <c r="G24" s="1383">
        <v>754</v>
      </c>
      <c r="H24" s="1530">
        <f t="shared" si="0"/>
        <v>211120</v>
      </c>
      <c r="I24" s="1495">
        <f t="shared" si="1"/>
        <v>0.21112</v>
      </c>
      <c r="J24" s="1496"/>
      <c r="K24" s="1497">
        <v>0.21099999999999999</v>
      </c>
      <c r="L24" s="1152"/>
      <c r="M24" s="1517">
        <f t="shared" si="2"/>
        <v>0.21099999999999999</v>
      </c>
      <c r="N24" s="1575"/>
    </row>
    <row r="25" spans="2:14" s="123" customFormat="1" ht="14.25" customHeight="1">
      <c r="B25" s="1509" t="s">
        <v>15</v>
      </c>
      <c r="C25" s="1510" t="s">
        <v>30</v>
      </c>
      <c r="D25" s="1507">
        <v>620392</v>
      </c>
      <c r="E25" s="1510" t="s">
        <v>109</v>
      </c>
      <c r="F25" s="1507">
        <v>260</v>
      </c>
      <c r="G25" s="1383">
        <v>768</v>
      </c>
      <c r="H25" s="1530">
        <f t="shared" si="0"/>
        <v>199680</v>
      </c>
      <c r="I25" s="1521">
        <f t="shared" si="1"/>
        <v>0.19968</v>
      </c>
      <c r="J25" s="1384"/>
      <c r="K25" s="1522">
        <f>I25</f>
        <v>0.19968</v>
      </c>
      <c r="L25" s="1394"/>
      <c r="M25" s="1517">
        <f t="shared" si="2"/>
        <v>0.19968</v>
      </c>
      <c r="N25" s="1498"/>
    </row>
    <row r="26" spans="2:14" s="308" customFormat="1">
      <c r="B26" s="1421"/>
      <c r="C26" s="1422" t="s">
        <v>197</v>
      </c>
      <c r="D26" s="1421"/>
      <c r="E26" s="1421"/>
      <c r="F26" s="1421"/>
      <c r="G26" s="1426">
        <f>SUM(G3:G25)</f>
        <v>108246</v>
      </c>
      <c r="H26" s="1426">
        <f t="shared" ref="H26:M26" si="4">SUM(H3:H25)</f>
        <v>29181060</v>
      </c>
      <c r="I26" s="1309">
        <f t="shared" si="4"/>
        <v>29.181060000000002</v>
      </c>
      <c r="J26" s="1309">
        <f t="shared" si="4"/>
        <v>0</v>
      </c>
      <c r="K26" s="1309">
        <f t="shared" si="4"/>
        <v>24.524119999999996</v>
      </c>
      <c r="L26" s="1396">
        <f t="shared" si="4"/>
        <v>4.6568199999999997</v>
      </c>
      <c r="M26" s="1309">
        <f t="shared" si="4"/>
        <v>29.18094</v>
      </c>
      <c r="N26" s="1425" t="s">
        <v>417</v>
      </c>
    </row>
    <row r="27" spans="2:14" s="1290" customFormat="1">
      <c r="B27" s="135" t="s">
        <v>15</v>
      </c>
      <c r="C27" s="456" t="s">
        <v>418</v>
      </c>
      <c r="D27" s="456">
        <v>12023</v>
      </c>
      <c r="E27" s="456" t="s">
        <v>419</v>
      </c>
      <c r="F27" s="456">
        <v>310</v>
      </c>
      <c r="G27" s="1329">
        <v>2025</v>
      </c>
      <c r="H27" s="1530">
        <f>F27*G27</f>
        <v>627750</v>
      </c>
      <c r="I27" s="1521">
        <f>H27/1000000</f>
        <v>0.62775000000000003</v>
      </c>
      <c r="J27" s="1385"/>
      <c r="K27" s="1386">
        <f>I27</f>
        <v>0.62775000000000003</v>
      </c>
      <c r="L27" s="1892"/>
      <c r="M27" s="1517">
        <f>SUM(J27:L27)</f>
        <v>0.62775000000000003</v>
      </c>
      <c r="N27" s="1515" t="s">
        <v>420</v>
      </c>
    </row>
    <row r="28" spans="2:14" s="1290" customFormat="1">
      <c r="B28" s="1506" t="s">
        <v>15</v>
      </c>
      <c r="C28" s="1507" t="s">
        <v>421</v>
      </c>
      <c r="D28" s="1519">
        <v>100000948</v>
      </c>
      <c r="E28" s="1507" t="s">
        <v>422</v>
      </c>
      <c r="F28" s="1507">
        <v>280</v>
      </c>
      <c r="G28" s="1525">
        <v>29</v>
      </c>
      <c r="H28" s="1530">
        <f>F28*G28</f>
        <v>8120</v>
      </c>
      <c r="I28" s="1521">
        <f>H28/1000000</f>
        <v>8.1200000000000005E-3</v>
      </c>
      <c r="J28" s="1524"/>
      <c r="K28" s="1527">
        <f>I28</f>
        <v>8.1200000000000005E-3</v>
      </c>
      <c r="L28" s="1504"/>
      <c r="M28" s="1517">
        <f>SUM(J28:L28)</f>
        <v>8.1200000000000005E-3</v>
      </c>
      <c r="N28" s="1515"/>
    </row>
    <row r="29" spans="2:14" s="1290" customFormat="1" ht="15" customHeight="1">
      <c r="B29" s="1506" t="s">
        <v>15</v>
      </c>
      <c r="C29" s="1507" t="s">
        <v>73</v>
      </c>
      <c r="D29" s="1519">
        <v>50096110</v>
      </c>
      <c r="E29" s="1507" t="s">
        <v>299</v>
      </c>
      <c r="F29" s="1507">
        <v>305</v>
      </c>
      <c r="G29" s="1525">
        <v>100</v>
      </c>
      <c r="H29" s="1530">
        <f>F29*G29</f>
        <v>30500</v>
      </c>
      <c r="I29" s="1521">
        <f>H29/1000000</f>
        <v>3.0499999999999999E-2</v>
      </c>
      <c r="J29" s="1524"/>
      <c r="K29" s="1527">
        <f>I29</f>
        <v>3.0499999999999999E-2</v>
      </c>
      <c r="L29" s="1504"/>
      <c r="M29" s="1517">
        <f>SUM(J29:L29)</f>
        <v>3.0499999999999999E-2</v>
      </c>
      <c r="N29" s="1515"/>
    </row>
    <row r="30" spans="2:14" s="1290" customFormat="1" ht="15" customHeight="1">
      <c r="B30" s="1508" t="s">
        <v>19</v>
      </c>
      <c r="C30" s="1511" t="s">
        <v>423</v>
      </c>
      <c r="D30" s="1539">
        <v>100</v>
      </c>
      <c r="E30" s="1511" t="s">
        <v>212</v>
      </c>
      <c r="F30" s="1511">
        <v>260</v>
      </c>
      <c r="G30" s="1529">
        <v>4216</v>
      </c>
      <c r="H30" s="1534">
        <f>F30*G30</f>
        <v>1096160</v>
      </c>
      <c r="I30" s="1535">
        <f>H30/1000000</f>
        <v>1.09616</v>
      </c>
      <c r="J30" s="1528"/>
      <c r="K30" s="1492"/>
      <c r="L30" s="1547">
        <f>I30</f>
        <v>1.09616</v>
      </c>
      <c r="M30" s="1520">
        <f>SUM(J30:L30)</f>
        <v>1.09616</v>
      </c>
      <c r="N30" s="1523" t="s">
        <v>424</v>
      </c>
    </row>
    <row r="31" spans="2:14" s="1290" customFormat="1" ht="15" customHeight="1">
      <c r="B31" s="1506" t="s">
        <v>15</v>
      </c>
      <c r="C31" s="1507" t="s">
        <v>425</v>
      </c>
      <c r="D31" s="1314" t="s">
        <v>426</v>
      </c>
      <c r="E31" s="1507" t="s">
        <v>296</v>
      </c>
      <c r="F31" s="1507">
        <v>310</v>
      </c>
      <c r="G31" s="1525">
        <v>550</v>
      </c>
      <c r="H31" s="1530">
        <f>F31*G31</f>
        <v>170500</v>
      </c>
      <c r="I31" s="1521">
        <f>H31/1000000</f>
        <v>0.17050000000000001</v>
      </c>
      <c r="J31" s="1524"/>
      <c r="K31" s="1527">
        <f>I31</f>
        <v>0.17050000000000001</v>
      </c>
      <c r="L31" s="1503"/>
      <c r="M31" s="1517">
        <f>SUM(J31:L31)</f>
        <v>0.17050000000000001</v>
      </c>
      <c r="N31" s="1515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L32" si="5">SUM(G27:G31)</f>
        <v>6920</v>
      </c>
      <c r="H32" s="1423">
        <f t="shared" si="5"/>
        <v>1933030</v>
      </c>
      <c r="I32" s="1424">
        <f t="shared" si="5"/>
        <v>1.93303</v>
      </c>
      <c r="J32" s="1309">
        <f t="shared" si="5"/>
        <v>0</v>
      </c>
      <c r="K32" s="1309">
        <f t="shared" si="5"/>
        <v>0.83687</v>
      </c>
      <c r="L32" s="1396">
        <f t="shared" si="5"/>
        <v>1.09616</v>
      </c>
      <c r="M32" s="1309">
        <f>SUM(M27:M31)</f>
        <v>1.93303</v>
      </c>
      <c r="N32" s="1425" t="s">
        <v>346</v>
      </c>
    </row>
    <row r="33" spans="1:14" s="122" customFormat="1">
      <c r="A33" s="1873"/>
      <c r="B33" s="1506" t="s">
        <v>15</v>
      </c>
      <c r="C33" s="1507" t="s">
        <v>17</v>
      </c>
      <c r="D33" s="1519" t="s">
        <v>427</v>
      </c>
      <c r="E33" s="1510" t="s">
        <v>108</v>
      </c>
      <c r="F33" s="1507">
        <v>260</v>
      </c>
      <c r="G33" s="1525">
        <v>320</v>
      </c>
      <c r="H33" s="1530">
        <f t="shared" ref="H33:H68" si="6">F33*G33</f>
        <v>83200</v>
      </c>
      <c r="I33" s="1521">
        <f t="shared" ref="I33:I68" si="7">H33/1000000</f>
        <v>8.3199999999999996E-2</v>
      </c>
      <c r="J33" s="1524">
        <f t="shared" ref="J33:J49" si="8">I33</f>
        <v>8.3199999999999996E-2</v>
      </c>
      <c r="K33" s="1524"/>
      <c r="L33" s="1536"/>
      <c r="M33" s="1517">
        <f>SUM(J33:L33)</f>
        <v>8.3199999999999996E-2</v>
      </c>
      <c r="N33" s="1515"/>
    </row>
    <row r="34" spans="1:14" s="122" customFormat="1">
      <c r="A34" s="1873"/>
      <c r="B34" s="1506" t="s">
        <v>15</v>
      </c>
      <c r="C34" s="1507" t="s">
        <v>17</v>
      </c>
      <c r="D34" s="1519" t="s">
        <v>427</v>
      </c>
      <c r="E34" s="1510" t="s">
        <v>428</v>
      </c>
      <c r="F34" s="1507">
        <v>315</v>
      </c>
      <c r="G34" s="1525">
        <v>125</v>
      </c>
      <c r="H34" s="1530">
        <f t="shared" si="6"/>
        <v>39375</v>
      </c>
      <c r="I34" s="1521">
        <f t="shared" si="7"/>
        <v>3.9375E-2</v>
      </c>
      <c r="J34" s="1524">
        <f t="shared" si="8"/>
        <v>3.9375E-2</v>
      </c>
      <c r="K34" s="1524"/>
      <c r="L34" s="1536"/>
      <c r="M34" s="1517">
        <f>SUM(J34:L34)</f>
        <v>3.9375E-2</v>
      </c>
      <c r="N34" s="1515"/>
    </row>
    <row r="35" spans="1:14" s="122" customFormat="1">
      <c r="A35" s="1873"/>
      <c r="B35" s="1506"/>
      <c r="C35" s="1507"/>
      <c r="D35" s="1519"/>
      <c r="E35" s="1510"/>
      <c r="F35" s="1507">
        <v>260</v>
      </c>
      <c r="G35" s="1525">
        <v>288</v>
      </c>
      <c r="H35" s="1530">
        <f t="shared" si="6"/>
        <v>74880</v>
      </c>
      <c r="I35" s="1521">
        <f t="shared" si="7"/>
        <v>7.4880000000000002E-2</v>
      </c>
      <c r="J35" s="1524">
        <f t="shared" si="8"/>
        <v>7.4880000000000002E-2</v>
      </c>
      <c r="K35" s="1524"/>
      <c r="L35" s="1536"/>
      <c r="M35" s="1517">
        <f>SUM(J35:L35)</f>
        <v>7.4880000000000002E-2</v>
      </c>
      <c r="N35" s="1515"/>
    </row>
    <row r="36" spans="1:14" s="122" customFormat="1">
      <c r="A36" s="1873"/>
      <c r="B36" s="1506" t="s">
        <v>15</v>
      </c>
      <c r="C36" s="1507" t="s">
        <v>60</v>
      </c>
      <c r="D36" s="1519" t="s">
        <v>429</v>
      </c>
      <c r="E36" s="1510" t="s">
        <v>430</v>
      </c>
      <c r="F36" s="1507">
        <v>260</v>
      </c>
      <c r="G36" s="1525">
        <v>832</v>
      </c>
      <c r="H36" s="1530">
        <f t="shared" si="6"/>
        <v>216320</v>
      </c>
      <c r="I36" s="1521">
        <f t="shared" si="7"/>
        <v>0.21632000000000001</v>
      </c>
      <c r="J36" s="1524">
        <f t="shared" si="8"/>
        <v>0.21632000000000001</v>
      </c>
      <c r="K36" s="1524"/>
      <c r="L36" s="1536"/>
      <c r="M36" s="1517">
        <f>SUM(J36:L36)</f>
        <v>0.21632000000000001</v>
      </c>
      <c r="N36" s="1515"/>
    </row>
    <row r="37" spans="1:14" s="122" customFormat="1">
      <c r="A37" s="1873"/>
      <c r="B37" s="1506" t="s">
        <v>15</v>
      </c>
      <c r="C37" s="1507" t="s">
        <v>60</v>
      </c>
      <c r="D37" s="1519" t="s">
        <v>431</v>
      </c>
      <c r="E37" s="1510" t="s">
        <v>430</v>
      </c>
      <c r="F37" s="1507">
        <v>260</v>
      </c>
      <c r="G37" s="1525">
        <v>832</v>
      </c>
      <c r="H37" s="1530">
        <f t="shared" si="6"/>
        <v>216320</v>
      </c>
      <c r="I37" s="1521">
        <f t="shared" si="7"/>
        <v>0.21632000000000001</v>
      </c>
      <c r="J37" s="1524">
        <f t="shared" si="8"/>
        <v>0.21632000000000001</v>
      </c>
      <c r="K37" s="1524"/>
      <c r="L37" s="1536"/>
      <c r="M37" s="1517">
        <f>SUM(J37:L37)</f>
        <v>0.21632000000000001</v>
      </c>
      <c r="N37" s="1515"/>
    </row>
    <row r="38" spans="1:14" s="1505" customFormat="1">
      <c r="A38" s="1873"/>
      <c r="B38" s="1506" t="s">
        <v>15</v>
      </c>
      <c r="C38" s="1507" t="s">
        <v>68</v>
      </c>
      <c r="D38" s="1519" t="s">
        <v>432</v>
      </c>
      <c r="E38" s="1510" t="s">
        <v>433</v>
      </c>
      <c r="F38" s="1507">
        <v>315</v>
      </c>
      <c r="G38" s="1525">
        <v>125</v>
      </c>
      <c r="H38" s="1530">
        <f t="shared" si="6"/>
        <v>39375</v>
      </c>
      <c r="I38" s="1521">
        <f t="shared" si="7"/>
        <v>3.9375E-2</v>
      </c>
      <c r="J38" s="1524">
        <f t="shared" si="8"/>
        <v>3.9375E-2</v>
      </c>
      <c r="K38" s="1524"/>
      <c r="L38" s="1536"/>
      <c r="M38" s="1517">
        <f t="shared" ref="M38:M68" si="9">SUM(J38:L38)</f>
        <v>3.9375E-2</v>
      </c>
      <c r="N38" s="1515"/>
    </row>
    <row r="39" spans="1:14" s="1505" customFormat="1">
      <c r="A39" s="1873"/>
      <c r="B39" s="1506" t="s">
        <v>15</v>
      </c>
      <c r="C39" s="1507" t="s">
        <v>68</v>
      </c>
      <c r="D39" s="1519" t="s">
        <v>434</v>
      </c>
      <c r="E39" s="1510" t="s">
        <v>430</v>
      </c>
      <c r="F39" s="1507">
        <v>260</v>
      </c>
      <c r="G39" s="1525">
        <v>192</v>
      </c>
      <c r="H39" s="1530">
        <f t="shared" si="6"/>
        <v>49920</v>
      </c>
      <c r="I39" s="1521">
        <f t="shared" si="7"/>
        <v>4.9919999999999999E-2</v>
      </c>
      <c r="J39" s="1524">
        <f t="shared" si="8"/>
        <v>4.9919999999999999E-2</v>
      </c>
      <c r="K39" s="1524"/>
      <c r="L39" s="1536"/>
      <c r="M39" s="1517">
        <f t="shared" si="9"/>
        <v>4.9919999999999999E-2</v>
      </c>
      <c r="N39" s="1515"/>
    </row>
    <row r="40" spans="1:14" s="1505" customFormat="1">
      <c r="A40" s="1873"/>
      <c r="B40" s="1506" t="s">
        <v>15</v>
      </c>
      <c r="C40" s="1507" t="s">
        <v>68</v>
      </c>
      <c r="D40" s="1519" t="s">
        <v>435</v>
      </c>
      <c r="E40" s="1510" t="s">
        <v>430</v>
      </c>
      <c r="F40" s="1507">
        <v>255</v>
      </c>
      <c r="G40" s="1525">
        <v>928</v>
      </c>
      <c r="H40" s="1530">
        <f t="shared" si="6"/>
        <v>236640</v>
      </c>
      <c r="I40" s="1521">
        <f t="shared" si="7"/>
        <v>0.23663999999999999</v>
      </c>
      <c r="J40" s="1524">
        <f t="shared" si="8"/>
        <v>0.23663999999999999</v>
      </c>
      <c r="K40" s="1524"/>
      <c r="L40" s="1536"/>
      <c r="M40" s="1517">
        <f t="shared" si="9"/>
        <v>0.23663999999999999</v>
      </c>
      <c r="N40" s="1515" t="s">
        <v>436</v>
      </c>
    </row>
    <row r="41" spans="1:14" s="1560" customFormat="1">
      <c r="B41" s="1506" t="s">
        <v>19</v>
      </c>
      <c r="C41" s="1507" t="s">
        <v>437</v>
      </c>
      <c r="D41" s="1519" t="s">
        <v>438</v>
      </c>
      <c r="E41" s="1510" t="s">
        <v>109</v>
      </c>
      <c r="F41" s="1507">
        <v>255</v>
      </c>
      <c r="G41" s="1525">
        <v>832</v>
      </c>
      <c r="H41" s="1530">
        <f t="shared" si="6"/>
        <v>212160</v>
      </c>
      <c r="I41" s="1521">
        <f t="shared" si="7"/>
        <v>0.21215999999999999</v>
      </c>
      <c r="J41" s="1524">
        <f t="shared" si="8"/>
        <v>0.21215999999999999</v>
      </c>
      <c r="K41" s="1524"/>
      <c r="L41" s="1536"/>
      <c r="M41" s="1517">
        <f t="shared" si="9"/>
        <v>0.21215999999999999</v>
      </c>
      <c r="N41" s="1515"/>
    </row>
    <row r="42" spans="1:14" s="122" customFormat="1">
      <c r="A42" s="1873"/>
      <c r="B42" s="1506" t="s">
        <v>19</v>
      </c>
      <c r="C42" s="1507" t="s">
        <v>437</v>
      </c>
      <c r="D42" s="1519" t="s">
        <v>439</v>
      </c>
      <c r="E42" s="1510" t="s">
        <v>440</v>
      </c>
      <c r="F42" s="1507">
        <v>255</v>
      </c>
      <c r="G42" s="1525">
        <v>832</v>
      </c>
      <c r="H42" s="1530">
        <f t="shared" si="6"/>
        <v>212160</v>
      </c>
      <c r="I42" s="1521">
        <f t="shared" si="7"/>
        <v>0.21215999999999999</v>
      </c>
      <c r="J42" s="1524">
        <f t="shared" si="8"/>
        <v>0.21215999999999999</v>
      </c>
      <c r="K42" s="1524"/>
      <c r="L42" s="1536"/>
      <c r="M42" s="1517">
        <f t="shared" si="9"/>
        <v>0.21215999999999999</v>
      </c>
      <c r="N42" s="1515"/>
    </row>
    <row r="43" spans="1:14" s="122" customFormat="1">
      <c r="A43" s="1873"/>
      <c r="B43" s="1506" t="s">
        <v>15</v>
      </c>
      <c r="C43" s="1507" t="s">
        <v>437</v>
      </c>
      <c r="D43" s="1519" t="s">
        <v>441</v>
      </c>
      <c r="E43" s="1510" t="s">
        <v>442</v>
      </c>
      <c r="F43" s="1507">
        <v>266</v>
      </c>
      <c r="G43" s="1525">
        <v>832</v>
      </c>
      <c r="H43" s="1530">
        <f t="shared" si="6"/>
        <v>221312</v>
      </c>
      <c r="I43" s="1521">
        <f t="shared" si="7"/>
        <v>0.22131200000000001</v>
      </c>
      <c r="J43" s="1524">
        <f t="shared" si="8"/>
        <v>0.22131200000000001</v>
      </c>
      <c r="K43" s="1524"/>
      <c r="L43" s="1536"/>
      <c r="M43" s="1517">
        <f t="shared" si="9"/>
        <v>0.22131200000000001</v>
      </c>
      <c r="N43" s="1515"/>
    </row>
    <row r="44" spans="1:14" s="122" customFormat="1">
      <c r="A44" s="1873"/>
      <c r="B44" s="1506"/>
      <c r="C44" s="1507"/>
      <c r="D44" s="1519"/>
      <c r="E44" s="1510"/>
      <c r="F44" s="1507">
        <v>255</v>
      </c>
      <c r="G44" s="1525">
        <v>832</v>
      </c>
      <c r="H44" s="1530">
        <f t="shared" si="6"/>
        <v>212160</v>
      </c>
      <c r="I44" s="1521">
        <f t="shared" si="7"/>
        <v>0.21215999999999999</v>
      </c>
      <c r="J44" s="1524">
        <f t="shared" si="8"/>
        <v>0.21215999999999999</v>
      </c>
      <c r="K44" s="1524"/>
      <c r="L44" s="1536"/>
      <c r="M44" s="1517">
        <f t="shared" si="9"/>
        <v>0.21215999999999999</v>
      </c>
      <c r="N44" s="1515"/>
    </row>
    <row r="45" spans="1:14" s="122" customFormat="1">
      <c r="A45" s="1873"/>
      <c r="B45" s="1509" t="s">
        <v>15</v>
      </c>
      <c r="C45" s="1507" t="s">
        <v>443</v>
      </c>
      <c r="D45" s="1519" t="s">
        <v>444</v>
      </c>
      <c r="E45" s="1510" t="s">
        <v>445</v>
      </c>
      <c r="F45" s="1507">
        <v>310</v>
      </c>
      <c r="G45" s="1525">
        <v>150</v>
      </c>
      <c r="H45" s="1530">
        <f t="shared" si="6"/>
        <v>46500</v>
      </c>
      <c r="I45" s="1521">
        <f t="shared" si="7"/>
        <v>4.65E-2</v>
      </c>
      <c r="J45" s="1524">
        <f t="shared" si="8"/>
        <v>4.65E-2</v>
      </c>
      <c r="K45" s="1524"/>
      <c r="L45" s="1536"/>
      <c r="M45" s="1517">
        <f t="shared" si="9"/>
        <v>4.65E-2</v>
      </c>
      <c r="N45" s="1515"/>
    </row>
    <row r="46" spans="1:14" s="122" customFormat="1">
      <c r="A46" s="1873"/>
      <c r="B46" s="1506" t="s">
        <v>19</v>
      </c>
      <c r="C46" s="1507" t="s">
        <v>364</v>
      </c>
      <c r="D46" s="1519" t="s">
        <v>446</v>
      </c>
      <c r="E46" s="1510" t="s">
        <v>369</v>
      </c>
      <c r="F46" s="1507">
        <v>260</v>
      </c>
      <c r="G46" s="1525">
        <v>256</v>
      </c>
      <c r="H46" s="1530">
        <f t="shared" si="6"/>
        <v>66560</v>
      </c>
      <c r="I46" s="1521">
        <f t="shared" si="7"/>
        <v>6.6559999999999994E-2</v>
      </c>
      <c r="J46" s="1524">
        <f t="shared" si="8"/>
        <v>6.6559999999999994E-2</v>
      </c>
      <c r="K46" s="1524"/>
      <c r="L46" s="1536"/>
      <c r="M46" s="1517">
        <f t="shared" si="9"/>
        <v>6.6559999999999994E-2</v>
      </c>
      <c r="N46" s="1515"/>
    </row>
    <row r="47" spans="1:14" s="1505" customFormat="1">
      <c r="A47" s="1873"/>
      <c r="B47" s="1506" t="s">
        <v>19</v>
      </c>
      <c r="C47" s="1507" t="s">
        <v>364</v>
      </c>
      <c r="D47" s="1519" t="s">
        <v>447</v>
      </c>
      <c r="E47" s="1510" t="s">
        <v>448</v>
      </c>
      <c r="F47" s="1507">
        <v>260</v>
      </c>
      <c r="G47" s="1525">
        <v>192</v>
      </c>
      <c r="H47" s="1530">
        <f t="shared" si="6"/>
        <v>49920</v>
      </c>
      <c r="I47" s="1521">
        <f t="shared" si="7"/>
        <v>4.9919999999999999E-2</v>
      </c>
      <c r="J47" s="1524">
        <f t="shared" si="8"/>
        <v>4.9919999999999999E-2</v>
      </c>
      <c r="K47" s="1524"/>
      <c r="L47" s="1536"/>
      <c r="M47" s="1517">
        <f t="shared" si="9"/>
        <v>4.9919999999999999E-2</v>
      </c>
      <c r="N47" s="1515" t="s">
        <v>449</v>
      </c>
    </row>
    <row r="48" spans="1:14" s="1505" customFormat="1">
      <c r="A48" s="1873"/>
      <c r="B48" s="1506" t="s">
        <v>19</v>
      </c>
      <c r="C48" s="1507" t="s">
        <v>364</v>
      </c>
      <c r="D48" s="1519" t="s">
        <v>447</v>
      </c>
      <c r="E48" s="1510" t="s">
        <v>450</v>
      </c>
      <c r="F48" s="1507">
        <v>260</v>
      </c>
      <c r="G48" s="1525">
        <v>341</v>
      </c>
      <c r="H48" s="1530">
        <f t="shared" si="6"/>
        <v>88660</v>
      </c>
      <c r="I48" s="1521">
        <f t="shared" si="7"/>
        <v>8.8660000000000003E-2</v>
      </c>
      <c r="J48" s="1524">
        <f t="shared" si="8"/>
        <v>8.8660000000000003E-2</v>
      </c>
      <c r="K48" s="1524"/>
      <c r="L48" s="1536"/>
      <c r="M48" s="1517">
        <f t="shared" si="9"/>
        <v>8.8660000000000003E-2</v>
      </c>
      <c r="N48" s="1515"/>
    </row>
    <row r="49" spans="1:14" s="122" customFormat="1">
      <c r="A49" s="1873"/>
      <c r="B49" s="1508" t="s">
        <v>15</v>
      </c>
      <c r="C49" s="1511" t="s">
        <v>451</v>
      </c>
      <c r="D49" s="1539" t="s">
        <v>452</v>
      </c>
      <c r="E49" s="1512" t="s">
        <v>108</v>
      </c>
      <c r="F49" s="1511">
        <v>260</v>
      </c>
      <c r="G49" s="1529">
        <v>928</v>
      </c>
      <c r="H49" s="1534">
        <f t="shared" si="6"/>
        <v>241280</v>
      </c>
      <c r="I49" s="1535">
        <f t="shared" si="7"/>
        <v>0.24127999999999999</v>
      </c>
      <c r="J49" s="1528">
        <f t="shared" si="8"/>
        <v>0.24127999999999999</v>
      </c>
      <c r="K49" s="1528"/>
      <c r="L49" s="1540"/>
      <c r="M49" s="1517">
        <f t="shared" si="9"/>
        <v>0.24127999999999999</v>
      </c>
      <c r="N49" s="1523"/>
    </row>
    <row r="50" spans="1:14" s="122" customFormat="1">
      <c r="A50" s="1873"/>
      <c r="B50" s="1506" t="s">
        <v>15</v>
      </c>
      <c r="C50" s="1507" t="s">
        <v>453</v>
      </c>
      <c r="D50" s="1519" t="s">
        <v>454</v>
      </c>
      <c r="E50" s="1510" t="s">
        <v>108</v>
      </c>
      <c r="F50" s="1507">
        <v>260</v>
      </c>
      <c r="G50" s="1525">
        <v>928</v>
      </c>
      <c r="H50" s="1530">
        <f t="shared" si="6"/>
        <v>241280</v>
      </c>
      <c r="I50" s="1521">
        <f t="shared" si="7"/>
        <v>0.24127999999999999</v>
      </c>
      <c r="J50" s="1524">
        <v>0.24099999999999999</v>
      </c>
      <c r="K50" s="1524"/>
      <c r="L50" s="1536"/>
      <c r="M50" s="1517">
        <f t="shared" si="9"/>
        <v>0.24099999999999999</v>
      </c>
      <c r="N50" s="1515"/>
    </row>
    <row r="51" spans="1:14" s="122" customFormat="1">
      <c r="A51" s="1873"/>
      <c r="B51" s="1506" t="s">
        <v>19</v>
      </c>
      <c r="C51" s="1507" t="s">
        <v>455</v>
      </c>
      <c r="D51" s="1519">
        <v>10595</v>
      </c>
      <c r="E51" s="1510" t="s">
        <v>456</v>
      </c>
      <c r="F51" s="1507">
        <v>265</v>
      </c>
      <c r="G51" s="1525">
        <v>754</v>
      </c>
      <c r="H51" s="1530">
        <f t="shared" si="6"/>
        <v>199810</v>
      </c>
      <c r="I51" s="1521">
        <f t="shared" si="7"/>
        <v>0.19980999999999999</v>
      </c>
      <c r="J51" s="1524">
        <f t="shared" ref="J51:J64" si="10">I51</f>
        <v>0.19980999999999999</v>
      </c>
      <c r="K51" s="1524"/>
      <c r="L51" s="1536"/>
      <c r="M51" s="1517">
        <f t="shared" si="9"/>
        <v>0.19980999999999999</v>
      </c>
      <c r="N51" s="1515"/>
    </row>
    <row r="52" spans="1:14" s="122" customFormat="1">
      <c r="A52" s="1873"/>
      <c r="B52" s="1506" t="s">
        <v>15</v>
      </c>
      <c r="C52" s="1507" t="s">
        <v>30</v>
      </c>
      <c r="D52" s="1519">
        <v>620393</v>
      </c>
      <c r="E52" s="1510" t="s">
        <v>108</v>
      </c>
      <c r="F52" s="1507">
        <v>260</v>
      </c>
      <c r="G52" s="1525">
        <v>768</v>
      </c>
      <c r="H52" s="1530">
        <f t="shared" si="6"/>
        <v>199680</v>
      </c>
      <c r="I52" s="1521">
        <f t="shared" si="7"/>
        <v>0.19968</v>
      </c>
      <c r="J52" s="1524">
        <f t="shared" si="10"/>
        <v>0.19968</v>
      </c>
      <c r="K52" s="1524"/>
      <c r="L52" s="1536"/>
      <c r="M52" s="1517">
        <f t="shared" si="9"/>
        <v>0.19968</v>
      </c>
      <c r="N52" s="1515"/>
    </row>
    <row r="53" spans="1:14" s="122" customFormat="1">
      <c r="A53" s="1873"/>
      <c r="B53" s="1506" t="s">
        <v>15</v>
      </c>
      <c r="C53" s="1507" t="s">
        <v>30</v>
      </c>
      <c r="D53" s="1519">
        <v>620394</v>
      </c>
      <c r="E53" s="1510" t="s">
        <v>108</v>
      </c>
      <c r="F53" s="1507">
        <v>260</v>
      </c>
      <c r="G53" s="1525">
        <v>768</v>
      </c>
      <c r="H53" s="1530">
        <f t="shared" si="6"/>
        <v>199680</v>
      </c>
      <c r="I53" s="1521">
        <f t="shared" si="7"/>
        <v>0.19968</v>
      </c>
      <c r="J53" s="1524">
        <f t="shared" si="10"/>
        <v>0.19968</v>
      </c>
      <c r="K53" s="1524"/>
      <c r="L53" s="1536"/>
      <c r="M53" s="1517">
        <f t="shared" si="9"/>
        <v>0.19968</v>
      </c>
      <c r="N53" s="1515"/>
    </row>
    <row r="54" spans="1:14" s="122" customFormat="1">
      <c r="A54" s="1873"/>
      <c r="B54" s="1506" t="s">
        <v>15</v>
      </c>
      <c r="C54" s="1507" t="s">
        <v>30</v>
      </c>
      <c r="D54" s="1519">
        <v>620395</v>
      </c>
      <c r="E54" s="1510" t="s">
        <v>108</v>
      </c>
      <c r="F54" s="1507">
        <v>260</v>
      </c>
      <c r="G54" s="1525">
        <v>768</v>
      </c>
      <c r="H54" s="1530">
        <f t="shared" si="6"/>
        <v>199680</v>
      </c>
      <c r="I54" s="1521">
        <f t="shared" si="7"/>
        <v>0.19968</v>
      </c>
      <c r="J54" s="1524">
        <f t="shared" si="10"/>
        <v>0.19968</v>
      </c>
      <c r="K54" s="1524"/>
      <c r="L54" s="1536"/>
      <c r="M54" s="1517">
        <f t="shared" si="9"/>
        <v>0.19968</v>
      </c>
      <c r="N54" s="1515"/>
    </row>
    <row r="55" spans="1:14" s="122" customFormat="1">
      <c r="A55" s="1873"/>
      <c r="B55" s="1506" t="s">
        <v>15</v>
      </c>
      <c r="C55" s="1507" t="s">
        <v>457</v>
      </c>
      <c r="D55" s="1519" t="s">
        <v>458</v>
      </c>
      <c r="E55" s="1510" t="s">
        <v>108</v>
      </c>
      <c r="F55" s="1507">
        <v>260</v>
      </c>
      <c r="G55" s="1525">
        <v>640</v>
      </c>
      <c r="H55" s="1530">
        <f t="shared" si="6"/>
        <v>166400</v>
      </c>
      <c r="I55" s="1521">
        <f t="shared" si="7"/>
        <v>0.16639999999999999</v>
      </c>
      <c r="J55" s="1524">
        <f t="shared" si="10"/>
        <v>0.16639999999999999</v>
      </c>
      <c r="K55" s="1524"/>
      <c r="L55" s="1536"/>
      <c r="M55" s="1517">
        <f t="shared" si="9"/>
        <v>0.16639999999999999</v>
      </c>
      <c r="N55" s="1515"/>
    </row>
    <row r="56" spans="1:14" s="1505" customFormat="1">
      <c r="A56" s="1873"/>
      <c r="B56" s="1506" t="s">
        <v>19</v>
      </c>
      <c r="C56" s="1507" t="s">
        <v>58</v>
      </c>
      <c r="D56" s="1519" t="s">
        <v>459</v>
      </c>
      <c r="E56" s="1510" t="s">
        <v>430</v>
      </c>
      <c r="F56" s="1507">
        <v>260</v>
      </c>
      <c r="G56" s="1525">
        <v>265</v>
      </c>
      <c r="H56" s="1530">
        <f t="shared" si="6"/>
        <v>68900</v>
      </c>
      <c r="I56" s="1521">
        <f t="shared" si="7"/>
        <v>6.8900000000000003E-2</v>
      </c>
      <c r="J56" s="1524">
        <f t="shared" si="10"/>
        <v>6.8900000000000003E-2</v>
      </c>
      <c r="K56" s="1524"/>
      <c r="L56" s="1536"/>
      <c r="M56" s="1517">
        <f t="shared" si="9"/>
        <v>6.8900000000000003E-2</v>
      </c>
      <c r="N56" s="1515" t="s">
        <v>460</v>
      </c>
    </row>
    <row r="57" spans="1:14" s="1505" customFormat="1">
      <c r="A57" s="1873"/>
      <c r="B57" s="1506" t="s">
        <v>19</v>
      </c>
      <c r="C57" s="1507" t="s">
        <v>58</v>
      </c>
      <c r="D57" s="1519" t="s">
        <v>459</v>
      </c>
      <c r="E57" s="1510" t="s">
        <v>461</v>
      </c>
      <c r="F57" s="1507">
        <v>260</v>
      </c>
      <c r="G57" s="1525">
        <v>678</v>
      </c>
      <c r="H57" s="1530">
        <f t="shared" si="6"/>
        <v>176280</v>
      </c>
      <c r="I57" s="1521">
        <f t="shared" si="7"/>
        <v>0.17627999999999999</v>
      </c>
      <c r="J57" s="1524">
        <f t="shared" si="10"/>
        <v>0.17627999999999999</v>
      </c>
      <c r="K57" s="1524"/>
      <c r="L57" s="1536"/>
      <c r="M57" s="1517">
        <f t="shared" si="9"/>
        <v>0.17627999999999999</v>
      </c>
      <c r="N57" s="1515" t="s">
        <v>460</v>
      </c>
    </row>
    <row r="58" spans="1:14" s="1505" customFormat="1">
      <c r="A58" s="1873"/>
      <c r="B58" s="1506" t="s">
        <v>19</v>
      </c>
      <c r="C58" s="1507" t="s">
        <v>58</v>
      </c>
      <c r="D58" s="1519" t="s">
        <v>462</v>
      </c>
      <c r="E58" s="1510" t="s">
        <v>461</v>
      </c>
      <c r="F58" s="1507">
        <v>260</v>
      </c>
      <c r="G58" s="1525">
        <v>250</v>
      </c>
      <c r="H58" s="1530">
        <f t="shared" si="6"/>
        <v>65000</v>
      </c>
      <c r="I58" s="1521">
        <f t="shared" si="7"/>
        <v>6.5000000000000002E-2</v>
      </c>
      <c r="J58" s="1524">
        <f t="shared" si="10"/>
        <v>6.5000000000000002E-2</v>
      </c>
      <c r="K58" s="1524"/>
      <c r="L58" s="1536"/>
      <c r="M58" s="1517">
        <f t="shared" si="9"/>
        <v>6.5000000000000002E-2</v>
      </c>
      <c r="N58" s="1515" t="s">
        <v>460</v>
      </c>
    </row>
    <row r="59" spans="1:14" s="1505" customFormat="1">
      <c r="A59" s="1873"/>
      <c r="B59" s="1506" t="s">
        <v>19</v>
      </c>
      <c r="C59" s="1507" t="s">
        <v>58</v>
      </c>
      <c r="D59" s="1519" t="s">
        <v>462</v>
      </c>
      <c r="E59" s="1510" t="s">
        <v>461</v>
      </c>
      <c r="F59" s="1507">
        <v>260</v>
      </c>
      <c r="G59" s="1525">
        <v>928</v>
      </c>
      <c r="H59" s="1530">
        <f t="shared" si="6"/>
        <v>241280</v>
      </c>
      <c r="I59" s="1521">
        <f t="shared" si="7"/>
        <v>0.24127999999999999</v>
      </c>
      <c r="J59" s="1524">
        <f t="shared" si="10"/>
        <v>0.24127999999999999</v>
      </c>
      <c r="K59" s="1524"/>
      <c r="L59" s="1536"/>
      <c r="M59" s="1517">
        <f t="shared" si="9"/>
        <v>0.24127999999999999</v>
      </c>
      <c r="N59" s="1515" t="s">
        <v>460</v>
      </c>
    </row>
    <row r="60" spans="1:14" s="1505" customFormat="1">
      <c r="A60" s="1873"/>
      <c r="B60" s="1506" t="s">
        <v>19</v>
      </c>
      <c r="C60" s="1507" t="s">
        <v>58</v>
      </c>
      <c r="D60" s="1519" t="s">
        <v>462</v>
      </c>
      <c r="E60" s="1510" t="s">
        <v>430</v>
      </c>
      <c r="F60" s="1507">
        <v>260</v>
      </c>
      <c r="G60" s="1525">
        <v>420</v>
      </c>
      <c r="H60" s="1530">
        <f t="shared" si="6"/>
        <v>109200</v>
      </c>
      <c r="I60" s="1521">
        <f t="shared" si="7"/>
        <v>0.10920000000000001</v>
      </c>
      <c r="J60" s="1524">
        <f t="shared" si="10"/>
        <v>0.10920000000000001</v>
      </c>
      <c r="K60" s="1524"/>
      <c r="L60" s="1536"/>
      <c r="M60" s="1517">
        <f t="shared" si="9"/>
        <v>0.10920000000000001</v>
      </c>
      <c r="N60" s="1515" t="s">
        <v>460</v>
      </c>
    </row>
    <row r="61" spans="1:14" s="1505" customFormat="1">
      <c r="A61" s="1873"/>
      <c r="B61" s="1509" t="s">
        <v>19</v>
      </c>
      <c r="C61" s="1507" t="s">
        <v>119</v>
      </c>
      <c r="D61" s="1519" t="s">
        <v>393</v>
      </c>
      <c r="E61" s="1510" t="s">
        <v>463</v>
      </c>
      <c r="F61" s="1507">
        <v>305</v>
      </c>
      <c r="G61" s="1525">
        <v>1056</v>
      </c>
      <c r="H61" s="1530">
        <f t="shared" si="6"/>
        <v>322080</v>
      </c>
      <c r="I61" s="1521">
        <f t="shared" si="7"/>
        <v>0.32207999999999998</v>
      </c>
      <c r="J61" s="1524">
        <f t="shared" si="10"/>
        <v>0.32207999999999998</v>
      </c>
      <c r="K61" s="1524"/>
      <c r="L61" s="1536"/>
      <c r="M61" s="1517">
        <f t="shared" si="9"/>
        <v>0.32207999999999998</v>
      </c>
      <c r="N61" s="1515"/>
    </row>
    <row r="62" spans="1:14" s="1505" customFormat="1">
      <c r="A62" s="1873"/>
      <c r="B62" s="1506" t="s">
        <v>15</v>
      </c>
      <c r="C62" s="1507" t="s">
        <v>119</v>
      </c>
      <c r="D62" s="1519" t="s">
        <v>464</v>
      </c>
      <c r="E62" s="1510" t="s">
        <v>440</v>
      </c>
      <c r="F62" s="1507">
        <v>260</v>
      </c>
      <c r="G62" s="1525">
        <v>1664</v>
      </c>
      <c r="H62" s="1530">
        <f t="shared" si="6"/>
        <v>432640</v>
      </c>
      <c r="I62" s="1521">
        <f t="shared" si="7"/>
        <v>0.43264000000000002</v>
      </c>
      <c r="J62" s="1524">
        <f t="shared" si="10"/>
        <v>0.43264000000000002</v>
      </c>
      <c r="K62" s="1524"/>
      <c r="L62" s="1536"/>
      <c r="M62" s="1517">
        <f t="shared" si="9"/>
        <v>0.43264000000000002</v>
      </c>
      <c r="N62" s="1515"/>
    </row>
    <row r="63" spans="1:14" s="1505" customFormat="1">
      <c r="A63" s="1873"/>
      <c r="B63" s="1509" t="s">
        <v>15</v>
      </c>
      <c r="C63" s="1507" t="s">
        <v>119</v>
      </c>
      <c r="D63" s="1519" t="s">
        <v>465</v>
      </c>
      <c r="E63" s="1510" t="s">
        <v>430</v>
      </c>
      <c r="F63" s="1507">
        <v>260</v>
      </c>
      <c r="G63" s="1525">
        <v>320</v>
      </c>
      <c r="H63" s="1530">
        <f t="shared" si="6"/>
        <v>83200</v>
      </c>
      <c r="I63" s="1521">
        <f t="shared" si="7"/>
        <v>8.3199999999999996E-2</v>
      </c>
      <c r="J63" s="1524">
        <f t="shared" si="10"/>
        <v>8.3199999999999996E-2</v>
      </c>
      <c r="K63" s="1524"/>
      <c r="L63" s="1536"/>
      <c r="M63" s="1517">
        <f t="shared" si="9"/>
        <v>8.3199999999999996E-2</v>
      </c>
      <c r="N63" s="1515"/>
    </row>
    <row r="64" spans="1:14" s="1505" customFormat="1">
      <c r="A64" s="1873"/>
      <c r="B64" s="1506" t="s">
        <v>15</v>
      </c>
      <c r="C64" s="1507" t="s">
        <v>119</v>
      </c>
      <c r="D64" s="1519" t="s">
        <v>466</v>
      </c>
      <c r="E64" s="1510" t="s">
        <v>430</v>
      </c>
      <c r="F64" s="1507">
        <v>260</v>
      </c>
      <c r="G64" s="1525">
        <v>1664</v>
      </c>
      <c r="H64" s="1530">
        <f t="shared" si="6"/>
        <v>432640</v>
      </c>
      <c r="I64" s="1521">
        <f t="shared" si="7"/>
        <v>0.43264000000000002</v>
      </c>
      <c r="J64" s="1524">
        <f t="shared" si="10"/>
        <v>0.43264000000000002</v>
      </c>
      <c r="K64" s="1524"/>
      <c r="L64" s="1536"/>
      <c r="M64" s="1517">
        <f t="shared" si="9"/>
        <v>0.43264000000000002</v>
      </c>
      <c r="N64" s="1515"/>
    </row>
    <row r="65" spans="1:15" s="1505" customFormat="1">
      <c r="A65" s="1873"/>
      <c r="B65" s="1506" t="s">
        <v>15</v>
      </c>
      <c r="C65" s="1507" t="s">
        <v>119</v>
      </c>
      <c r="D65" s="1519" t="s">
        <v>467</v>
      </c>
      <c r="E65" s="1510" t="s">
        <v>430</v>
      </c>
      <c r="F65" s="1507">
        <v>260</v>
      </c>
      <c r="G65" s="1525">
        <v>1664</v>
      </c>
      <c r="H65" s="1530">
        <f t="shared" si="6"/>
        <v>432640</v>
      </c>
      <c r="I65" s="1521">
        <f t="shared" si="7"/>
        <v>0.43264000000000002</v>
      </c>
      <c r="J65" s="1524">
        <v>0.433</v>
      </c>
      <c r="K65" s="1524"/>
      <c r="L65" s="1536"/>
      <c r="M65" s="1517">
        <f t="shared" si="9"/>
        <v>0.433</v>
      </c>
      <c r="N65" s="1515"/>
      <c r="O65" s="1873"/>
    </row>
    <row r="66" spans="1:15" s="308" customFormat="1">
      <c r="A66" s="1541"/>
      <c r="B66" s="1506" t="s">
        <v>15</v>
      </c>
      <c r="C66" s="1507" t="s">
        <v>119</v>
      </c>
      <c r="D66" s="1519" t="s">
        <v>468</v>
      </c>
      <c r="E66" s="1510" t="s">
        <v>430</v>
      </c>
      <c r="F66" s="1507">
        <v>260</v>
      </c>
      <c r="G66" s="1525">
        <v>2496</v>
      </c>
      <c r="H66" s="1530">
        <f t="shared" si="6"/>
        <v>648960</v>
      </c>
      <c r="I66" s="1521">
        <f t="shared" si="7"/>
        <v>0.64895999999999998</v>
      </c>
      <c r="J66" s="1524">
        <f>I66</f>
        <v>0.64895999999999998</v>
      </c>
      <c r="K66" s="1524"/>
      <c r="L66" s="1536"/>
      <c r="M66" s="1517">
        <f t="shared" si="9"/>
        <v>0.64895999999999998</v>
      </c>
      <c r="N66" s="1515"/>
    </row>
    <row r="67" spans="1:15" s="1513" customFormat="1">
      <c r="A67" s="308"/>
      <c r="B67" s="1506"/>
      <c r="C67" s="1507"/>
      <c r="D67" s="1519"/>
      <c r="E67" s="1510"/>
      <c r="F67" s="1507">
        <v>310</v>
      </c>
      <c r="G67" s="1525">
        <v>400</v>
      </c>
      <c r="H67" s="1530">
        <f t="shared" si="6"/>
        <v>124000</v>
      </c>
      <c r="I67" s="1521">
        <f t="shared" si="7"/>
        <v>0.124</v>
      </c>
      <c r="J67" s="1524">
        <f>I67</f>
        <v>0.124</v>
      </c>
      <c r="K67" s="1524"/>
      <c r="L67" s="1536"/>
      <c r="M67" s="1517">
        <f t="shared" si="9"/>
        <v>0.124</v>
      </c>
      <c r="N67" s="1515"/>
      <c r="O67" s="1390"/>
    </row>
    <row r="68" spans="1:15" s="1290" customFormat="1">
      <c r="A68" s="1871"/>
      <c r="B68" s="1506" t="s">
        <v>15</v>
      </c>
      <c r="C68" s="1507" t="s">
        <v>119</v>
      </c>
      <c r="D68" s="1519" t="s">
        <v>469</v>
      </c>
      <c r="E68" s="1510" t="s">
        <v>442</v>
      </c>
      <c r="F68" s="1507">
        <v>260</v>
      </c>
      <c r="G68" s="1525">
        <v>832</v>
      </c>
      <c r="H68" s="1530">
        <f t="shared" si="6"/>
        <v>216320</v>
      </c>
      <c r="I68" s="1521">
        <f t="shared" si="7"/>
        <v>0.21632000000000001</v>
      </c>
      <c r="J68" s="1524">
        <f>I68</f>
        <v>0.21632000000000001</v>
      </c>
      <c r="K68" s="1524"/>
      <c r="L68" s="1536"/>
      <c r="M68" s="1517">
        <f t="shared" si="9"/>
        <v>0.21632000000000001</v>
      </c>
      <c r="N68" s="1515"/>
      <c r="O68" s="1390"/>
    </row>
    <row r="69" spans="1:15" s="1290" customFormat="1">
      <c r="A69" s="1871"/>
      <c r="B69" s="1421"/>
      <c r="C69" s="1422" t="s">
        <v>197</v>
      </c>
      <c r="D69" s="1421"/>
      <c r="E69" s="1421"/>
      <c r="F69" s="1421"/>
      <c r="G69" s="1426">
        <f t="shared" ref="G69:M69" si="11">SUM(G33:G68)</f>
        <v>26100</v>
      </c>
      <c r="H69" s="1426">
        <f t="shared" si="11"/>
        <v>6866412</v>
      </c>
      <c r="I69" s="1309">
        <f t="shared" si="11"/>
        <v>6.8664119999999986</v>
      </c>
      <c r="J69" s="1427">
        <f t="shared" si="11"/>
        <v>6.8664919999999983</v>
      </c>
      <c r="K69" s="1309">
        <f t="shared" si="11"/>
        <v>0</v>
      </c>
      <c r="L69" s="1398">
        <f t="shared" si="11"/>
        <v>0</v>
      </c>
      <c r="M69" s="1427">
        <f t="shared" si="11"/>
        <v>6.8664919999999983</v>
      </c>
      <c r="N69" s="1428" t="s">
        <v>376</v>
      </c>
      <c r="O69" s="1390"/>
    </row>
    <row r="70" spans="1:15" s="1290" customFormat="1">
      <c r="A70" s="1871"/>
      <c r="B70" s="1389" t="s">
        <v>15</v>
      </c>
      <c r="C70" s="1507" t="s">
        <v>232</v>
      </c>
      <c r="D70" s="1507" t="s">
        <v>470</v>
      </c>
      <c r="E70" s="1507" t="s">
        <v>295</v>
      </c>
      <c r="F70" s="1507">
        <v>315</v>
      </c>
      <c r="G70" s="1526">
        <v>95671</v>
      </c>
      <c r="H70" s="1530">
        <f t="shared" ref="H70:H79" si="12">F70*G70</f>
        <v>30136365</v>
      </c>
      <c r="I70" s="1521">
        <f t="shared" ref="I70:I79" si="13">H70/1000000</f>
        <v>30.136365000000001</v>
      </c>
      <c r="J70" s="1551">
        <v>24.71</v>
      </c>
      <c r="K70" s="1527">
        <f>I70-J70</f>
        <v>5.4263650000000005</v>
      </c>
      <c r="L70" s="1399"/>
      <c r="M70" s="1517">
        <f t="shared" ref="M70:M79" si="14">SUM(J70:L70)</f>
        <v>30.136365000000001</v>
      </c>
      <c r="N70" s="847"/>
      <c r="O70" s="1390"/>
    </row>
    <row r="71" spans="1:15" s="1290" customFormat="1">
      <c r="A71" s="1871"/>
      <c r="B71" s="1389" t="s">
        <v>15</v>
      </c>
      <c r="C71" s="1507" t="s">
        <v>471</v>
      </c>
      <c r="D71" s="1507" t="s">
        <v>472</v>
      </c>
      <c r="E71" s="1507" t="s">
        <v>419</v>
      </c>
      <c r="F71" s="1507">
        <v>310</v>
      </c>
      <c r="G71" s="1526">
        <v>375</v>
      </c>
      <c r="H71" s="1530">
        <f t="shared" si="12"/>
        <v>116250</v>
      </c>
      <c r="I71" s="1521">
        <f t="shared" si="13"/>
        <v>0.11625000000000001</v>
      </c>
      <c r="J71" s="1551">
        <f t="shared" ref="J71:J78" si="15">I71</f>
        <v>0.11625000000000001</v>
      </c>
      <c r="K71" s="1527"/>
      <c r="L71" s="1399"/>
      <c r="M71" s="1517">
        <f t="shared" si="14"/>
        <v>0.11625000000000001</v>
      </c>
      <c r="N71" s="847"/>
      <c r="O71" s="1390"/>
    </row>
    <row r="72" spans="1:15" s="1290" customFormat="1">
      <c r="A72" s="1871"/>
      <c r="B72" s="1389" t="s">
        <v>15</v>
      </c>
      <c r="C72" s="1507" t="s">
        <v>471</v>
      </c>
      <c r="D72" s="1507" t="s">
        <v>473</v>
      </c>
      <c r="E72" s="1507" t="s">
        <v>474</v>
      </c>
      <c r="F72" s="1507">
        <v>310</v>
      </c>
      <c r="G72" s="1526">
        <v>700</v>
      </c>
      <c r="H72" s="1530">
        <f t="shared" si="12"/>
        <v>217000</v>
      </c>
      <c r="I72" s="1521">
        <f t="shared" si="13"/>
        <v>0.217</v>
      </c>
      <c r="J72" s="1551">
        <f t="shared" si="15"/>
        <v>0.217</v>
      </c>
      <c r="K72" s="1527"/>
      <c r="L72" s="1399"/>
      <c r="M72" s="1517">
        <f t="shared" si="14"/>
        <v>0.217</v>
      </c>
      <c r="N72" s="1289"/>
      <c r="O72" s="1390"/>
    </row>
    <row r="73" spans="1:15" s="1290" customFormat="1">
      <c r="A73" s="1871"/>
      <c r="B73" s="338" t="s">
        <v>15</v>
      </c>
      <c r="C73" s="338" t="s">
        <v>270</v>
      </c>
      <c r="D73" s="338" t="s">
        <v>475</v>
      </c>
      <c r="E73" s="338" t="s">
        <v>476</v>
      </c>
      <c r="F73" s="1509">
        <v>250</v>
      </c>
      <c r="G73" s="1526">
        <v>552</v>
      </c>
      <c r="H73" s="1530">
        <f t="shared" si="12"/>
        <v>138000</v>
      </c>
      <c r="I73" s="1521">
        <f t="shared" si="13"/>
        <v>0.13800000000000001</v>
      </c>
      <c r="J73" s="1533">
        <f t="shared" si="15"/>
        <v>0.13800000000000001</v>
      </c>
      <c r="K73" s="1527"/>
      <c r="L73" s="1399"/>
      <c r="M73" s="1517">
        <f t="shared" si="14"/>
        <v>0.13800000000000001</v>
      </c>
      <c r="N73" s="1516" t="s">
        <v>477</v>
      </c>
      <c r="O73" s="1390"/>
    </row>
    <row r="74" spans="1:15" s="1290" customFormat="1">
      <c r="A74" s="1871"/>
      <c r="B74" s="338" t="s">
        <v>15</v>
      </c>
      <c r="C74" s="338" t="s">
        <v>270</v>
      </c>
      <c r="D74" s="338" t="s">
        <v>475</v>
      </c>
      <c r="E74" s="338" t="s">
        <v>476</v>
      </c>
      <c r="F74" s="1509">
        <v>255</v>
      </c>
      <c r="G74" s="1526">
        <v>192</v>
      </c>
      <c r="H74" s="1530">
        <f t="shared" si="12"/>
        <v>48960</v>
      </c>
      <c r="I74" s="1521">
        <f t="shared" si="13"/>
        <v>4.8959999999999997E-2</v>
      </c>
      <c r="J74" s="1533">
        <f t="shared" si="15"/>
        <v>4.8959999999999997E-2</v>
      </c>
      <c r="K74" s="1527"/>
      <c r="L74" s="1399"/>
      <c r="M74" s="1517">
        <f t="shared" si="14"/>
        <v>4.8959999999999997E-2</v>
      </c>
      <c r="N74" s="1516" t="s">
        <v>477</v>
      </c>
      <c r="O74" s="1390"/>
    </row>
    <row r="75" spans="1:15" s="1290" customFormat="1">
      <c r="A75" s="1871"/>
      <c r="B75" s="1506" t="s">
        <v>15</v>
      </c>
      <c r="C75" s="1507" t="s">
        <v>237</v>
      </c>
      <c r="D75" s="1507" t="s">
        <v>478</v>
      </c>
      <c r="E75" s="1507" t="s">
        <v>108</v>
      </c>
      <c r="F75" s="1507">
        <v>260</v>
      </c>
      <c r="G75" s="1526">
        <v>960</v>
      </c>
      <c r="H75" s="1530">
        <f t="shared" si="12"/>
        <v>249600</v>
      </c>
      <c r="I75" s="1521">
        <f t="shared" si="13"/>
        <v>0.24959999999999999</v>
      </c>
      <c r="J75" s="1533">
        <f t="shared" si="15"/>
        <v>0.24959999999999999</v>
      </c>
      <c r="K75" s="1527"/>
      <c r="L75" s="1399"/>
      <c r="M75" s="1517">
        <f t="shared" si="14"/>
        <v>0.24959999999999999</v>
      </c>
      <c r="N75" s="1516"/>
      <c r="O75" s="1390"/>
    </row>
    <row r="76" spans="1:15" s="1290" customFormat="1">
      <c r="A76" s="1871"/>
      <c r="B76" s="1506" t="s">
        <v>15</v>
      </c>
      <c r="C76" s="1507" t="s">
        <v>237</v>
      </c>
      <c r="D76" s="1507" t="s">
        <v>479</v>
      </c>
      <c r="E76" s="1507" t="s">
        <v>108</v>
      </c>
      <c r="F76" s="1509">
        <v>260</v>
      </c>
      <c r="G76" s="1526">
        <v>960</v>
      </c>
      <c r="H76" s="1530">
        <f t="shared" si="12"/>
        <v>249600</v>
      </c>
      <c r="I76" s="1521">
        <f t="shared" si="13"/>
        <v>0.24959999999999999</v>
      </c>
      <c r="J76" s="1533">
        <f t="shared" si="15"/>
        <v>0.24959999999999999</v>
      </c>
      <c r="K76" s="1527"/>
      <c r="L76" s="1399"/>
      <c r="M76" s="1517">
        <f t="shared" si="14"/>
        <v>0.24959999999999999</v>
      </c>
      <c r="N76" s="1516" t="s">
        <v>480</v>
      </c>
      <c r="O76" s="1390"/>
    </row>
    <row r="77" spans="1:15" s="308" customFormat="1">
      <c r="A77" s="1871"/>
      <c r="B77" s="1506" t="s">
        <v>15</v>
      </c>
      <c r="C77" s="1507" t="s">
        <v>237</v>
      </c>
      <c r="D77" s="1507" t="s">
        <v>481</v>
      </c>
      <c r="E77" s="1507" t="s">
        <v>108</v>
      </c>
      <c r="F77" s="1509">
        <v>260</v>
      </c>
      <c r="G77" s="1526">
        <v>960</v>
      </c>
      <c r="H77" s="1530">
        <f t="shared" si="12"/>
        <v>249600</v>
      </c>
      <c r="I77" s="1521">
        <f t="shared" si="13"/>
        <v>0.24959999999999999</v>
      </c>
      <c r="J77" s="1533">
        <f t="shared" si="15"/>
        <v>0.24959999999999999</v>
      </c>
      <c r="K77" s="1527"/>
      <c r="L77" s="1399"/>
      <c r="M77" s="1517">
        <f t="shared" si="14"/>
        <v>0.24959999999999999</v>
      </c>
      <c r="N77" s="1516" t="s">
        <v>482</v>
      </c>
      <c r="O77" s="1429"/>
    </row>
    <row r="78" spans="1:15" s="1290" customFormat="1">
      <c r="A78" s="308"/>
      <c r="B78" s="1506" t="s">
        <v>15</v>
      </c>
      <c r="C78" s="1507" t="s">
        <v>237</v>
      </c>
      <c r="D78" s="1507" t="s">
        <v>483</v>
      </c>
      <c r="E78" s="1507" t="s">
        <v>108</v>
      </c>
      <c r="F78" s="1509">
        <v>260</v>
      </c>
      <c r="G78" s="1526">
        <v>960</v>
      </c>
      <c r="H78" s="1530">
        <f t="shared" si="12"/>
        <v>249600</v>
      </c>
      <c r="I78" s="1521">
        <f t="shared" si="13"/>
        <v>0.24959999999999999</v>
      </c>
      <c r="J78" s="1533">
        <f t="shared" si="15"/>
        <v>0.24959999999999999</v>
      </c>
      <c r="K78" s="1527"/>
      <c r="L78" s="1399"/>
      <c r="M78" s="1517">
        <f t="shared" si="14"/>
        <v>0.24959999999999999</v>
      </c>
      <c r="N78" s="1516" t="s">
        <v>484</v>
      </c>
      <c r="O78" s="1871"/>
    </row>
    <row r="79" spans="1:15" s="1290" customFormat="1">
      <c r="A79" s="1871"/>
      <c r="B79" s="1506" t="s">
        <v>15</v>
      </c>
      <c r="C79" s="1507" t="s">
        <v>237</v>
      </c>
      <c r="D79" s="1507" t="s">
        <v>485</v>
      </c>
      <c r="E79" s="1507" t="s">
        <v>108</v>
      </c>
      <c r="F79" s="1509">
        <v>260</v>
      </c>
      <c r="G79" s="1526">
        <v>960</v>
      </c>
      <c r="H79" s="1530">
        <f t="shared" si="12"/>
        <v>249600</v>
      </c>
      <c r="I79" s="1521">
        <f t="shared" si="13"/>
        <v>0.24959999999999999</v>
      </c>
      <c r="J79" s="1533"/>
      <c r="K79" s="1527">
        <f>I79</f>
        <v>0.24959999999999999</v>
      </c>
      <c r="L79" s="1399"/>
      <c r="M79" s="1517">
        <f t="shared" si="14"/>
        <v>0.24959999999999999</v>
      </c>
      <c r="N79" s="1516" t="s">
        <v>486</v>
      </c>
      <c r="O79" s="1871"/>
    </row>
    <row r="80" spans="1:15" s="1290" customFormat="1">
      <c r="A80" s="1871"/>
      <c r="B80" s="1421"/>
      <c r="C80" s="1422" t="s">
        <v>197</v>
      </c>
      <c r="D80" s="1421"/>
      <c r="E80" s="1421"/>
      <c r="F80" s="1421"/>
      <c r="G80" s="1426">
        <f t="shared" ref="G80:M80" si="16">SUM(G70:G79)</f>
        <v>102290</v>
      </c>
      <c r="H80" s="1426">
        <f t="shared" si="16"/>
        <v>31904575</v>
      </c>
      <c r="I80" s="1309">
        <f t="shared" si="16"/>
        <v>31.904575000000008</v>
      </c>
      <c r="J80" s="1309">
        <f t="shared" si="16"/>
        <v>26.228610000000007</v>
      </c>
      <c r="K80" s="1309">
        <f t="shared" si="16"/>
        <v>5.6759650000000006</v>
      </c>
      <c r="L80" s="1396">
        <f t="shared" si="16"/>
        <v>0</v>
      </c>
      <c r="M80" s="1309">
        <f t="shared" si="16"/>
        <v>31.904575000000008</v>
      </c>
      <c r="N80" s="1425" t="s">
        <v>246</v>
      </c>
      <c r="O80" s="1871"/>
    </row>
    <row r="81" spans="1:14" s="1513" customFormat="1">
      <c r="A81" s="1871"/>
      <c r="B81" s="1509" t="s">
        <v>15</v>
      </c>
      <c r="C81" s="1507" t="s">
        <v>47</v>
      </c>
      <c r="D81" s="1507">
        <v>13647</v>
      </c>
      <c r="E81" s="1507" t="s">
        <v>314</v>
      </c>
      <c r="F81" s="1507">
        <v>305</v>
      </c>
      <c r="G81" s="872">
        <v>528</v>
      </c>
      <c r="H81" s="1530">
        <f t="shared" ref="H81:H112" si="17">F81*G81</f>
        <v>161040</v>
      </c>
      <c r="I81" s="1521">
        <f t="shared" ref="I81:I112" si="18">H81/1000000</f>
        <v>0.16103999999999999</v>
      </c>
      <c r="J81" s="1336"/>
      <c r="K81" s="1551">
        <f>I81</f>
        <v>0.16103999999999999</v>
      </c>
      <c r="L81" s="1400"/>
      <c r="M81" s="1517">
        <f t="shared" ref="M81:M112" si="19">SUM(J81:L81)</f>
        <v>0.16103999999999999</v>
      </c>
      <c r="N81" s="843"/>
    </row>
    <row r="82" spans="1:14" s="1290" customFormat="1">
      <c r="A82" s="1871"/>
      <c r="B82" s="1506" t="s">
        <v>19</v>
      </c>
      <c r="C82" s="1507" t="s">
        <v>49</v>
      </c>
      <c r="D82" s="1507" t="s">
        <v>487</v>
      </c>
      <c r="E82" s="1507" t="s">
        <v>488</v>
      </c>
      <c r="F82" s="1507">
        <v>265</v>
      </c>
      <c r="G82" s="1307">
        <v>928</v>
      </c>
      <c r="H82" s="1530">
        <f t="shared" si="17"/>
        <v>245920</v>
      </c>
      <c r="I82" s="1521">
        <f t="shared" si="18"/>
        <v>0.24592</v>
      </c>
      <c r="J82" s="1336">
        <f>I82</f>
        <v>0.24592</v>
      </c>
      <c r="K82" s="1524"/>
      <c r="L82" s="1481"/>
      <c r="M82" s="1517">
        <f t="shared" si="19"/>
        <v>0.24592</v>
      </c>
      <c r="N82" s="843"/>
    </row>
    <row r="83" spans="1:14" s="1290" customFormat="1" ht="15" customHeight="1">
      <c r="A83" s="1871"/>
      <c r="B83" s="1506" t="s">
        <v>19</v>
      </c>
      <c r="C83" s="1507" t="s">
        <v>49</v>
      </c>
      <c r="D83" s="1507" t="s">
        <v>489</v>
      </c>
      <c r="E83" s="1507" t="s">
        <v>488</v>
      </c>
      <c r="F83" s="1507">
        <v>265</v>
      </c>
      <c r="G83" s="1307">
        <v>928</v>
      </c>
      <c r="H83" s="1530">
        <f t="shared" si="17"/>
        <v>245920</v>
      </c>
      <c r="I83" s="1521">
        <f t="shared" si="18"/>
        <v>0.24592</v>
      </c>
      <c r="J83" s="1336"/>
      <c r="K83" s="1524">
        <f>I83</f>
        <v>0.24592</v>
      </c>
      <c r="L83" s="1107"/>
      <c r="M83" s="1517">
        <f t="shared" si="19"/>
        <v>0.24592</v>
      </c>
      <c r="N83" s="843"/>
    </row>
    <row r="84" spans="1:14" s="1290" customFormat="1" ht="15" customHeight="1">
      <c r="A84" s="1871"/>
      <c r="B84" s="1506" t="s">
        <v>15</v>
      </c>
      <c r="C84" s="1507" t="s">
        <v>49</v>
      </c>
      <c r="D84" s="1507">
        <v>232</v>
      </c>
      <c r="E84" s="1507" t="s">
        <v>296</v>
      </c>
      <c r="F84" s="1507">
        <v>310</v>
      </c>
      <c r="G84" s="1307">
        <v>1250</v>
      </c>
      <c r="H84" s="1530">
        <f t="shared" si="17"/>
        <v>387500</v>
      </c>
      <c r="I84" s="1521">
        <f t="shared" si="18"/>
        <v>0.38750000000000001</v>
      </c>
      <c r="J84" s="1336">
        <f>I84</f>
        <v>0.38750000000000001</v>
      </c>
      <c r="K84" s="1524"/>
      <c r="L84" s="1107"/>
      <c r="M84" s="1517">
        <f t="shared" si="19"/>
        <v>0.38750000000000001</v>
      </c>
      <c r="N84" s="843"/>
    </row>
    <row r="85" spans="1:14" s="1290" customFormat="1" ht="15" customHeight="1">
      <c r="A85" s="1871"/>
      <c r="B85" s="1506" t="s">
        <v>15</v>
      </c>
      <c r="C85" s="1507" t="s">
        <v>49</v>
      </c>
      <c r="D85" s="1507">
        <v>300</v>
      </c>
      <c r="E85" s="1507" t="s">
        <v>490</v>
      </c>
      <c r="F85" s="1507">
        <v>310</v>
      </c>
      <c r="G85" s="1312">
        <v>1250</v>
      </c>
      <c r="H85" s="1530">
        <f t="shared" si="17"/>
        <v>387500</v>
      </c>
      <c r="I85" s="1521">
        <f t="shared" si="18"/>
        <v>0.38750000000000001</v>
      </c>
      <c r="J85" s="1336"/>
      <c r="K85" s="1524">
        <f>I85</f>
        <v>0.38750000000000001</v>
      </c>
      <c r="L85" s="1107"/>
      <c r="M85" s="1517">
        <f t="shared" si="19"/>
        <v>0.38750000000000001</v>
      </c>
      <c r="N85" s="843"/>
    </row>
    <row r="86" spans="1:14" s="1290" customFormat="1" ht="15" customHeight="1">
      <c r="A86" s="1871"/>
      <c r="B86" s="1506" t="s">
        <v>15</v>
      </c>
      <c r="C86" s="1507" t="s">
        <v>49</v>
      </c>
      <c r="D86" s="1507">
        <v>280</v>
      </c>
      <c r="E86" s="1507" t="s">
        <v>287</v>
      </c>
      <c r="F86" s="1507">
        <v>260</v>
      </c>
      <c r="G86" s="1307">
        <v>832</v>
      </c>
      <c r="H86" s="1530">
        <f t="shared" si="17"/>
        <v>216320</v>
      </c>
      <c r="I86" s="1521">
        <f t="shared" si="18"/>
        <v>0.21632000000000001</v>
      </c>
      <c r="J86" s="1336">
        <f>I86</f>
        <v>0.21632000000000001</v>
      </c>
      <c r="K86" s="1524"/>
      <c r="L86" s="1566"/>
      <c r="M86" s="1517">
        <f t="shared" si="19"/>
        <v>0.21632000000000001</v>
      </c>
      <c r="N86" s="843"/>
    </row>
    <row r="87" spans="1:14" s="1290" customFormat="1" ht="15" customHeight="1">
      <c r="A87" s="1871"/>
      <c r="B87" s="1506" t="s">
        <v>15</v>
      </c>
      <c r="C87" s="1507" t="s">
        <v>208</v>
      </c>
      <c r="D87" s="1507" t="s">
        <v>318</v>
      </c>
      <c r="E87" s="1507" t="s">
        <v>491</v>
      </c>
      <c r="F87" s="1507">
        <v>260</v>
      </c>
      <c r="G87" s="1307">
        <v>832</v>
      </c>
      <c r="H87" s="1530">
        <f t="shared" si="17"/>
        <v>216320</v>
      </c>
      <c r="I87" s="1521">
        <f t="shared" si="18"/>
        <v>0.21632000000000001</v>
      </c>
      <c r="J87" s="1336">
        <f>I87</f>
        <v>0.21632000000000001</v>
      </c>
      <c r="K87" s="1524"/>
      <c r="L87" s="1400"/>
      <c r="M87" s="1517">
        <f t="shared" si="19"/>
        <v>0.21632000000000001</v>
      </c>
      <c r="N87" s="843"/>
    </row>
    <row r="88" spans="1:14" s="1290" customFormat="1" ht="15" customHeight="1">
      <c r="A88" s="1871"/>
      <c r="B88" s="1506" t="s">
        <v>15</v>
      </c>
      <c r="C88" s="1507" t="s">
        <v>492</v>
      </c>
      <c r="D88" s="1507" t="s">
        <v>320</v>
      </c>
      <c r="E88" s="1507" t="s">
        <v>491</v>
      </c>
      <c r="F88" s="1507">
        <v>260</v>
      </c>
      <c r="G88" s="1307">
        <v>832</v>
      </c>
      <c r="H88" s="1530">
        <f t="shared" si="17"/>
        <v>216320</v>
      </c>
      <c r="I88" s="1521">
        <f t="shared" si="18"/>
        <v>0.21632000000000001</v>
      </c>
      <c r="J88" s="1336">
        <f>I88</f>
        <v>0.21632000000000001</v>
      </c>
      <c r="K88" s="1524"/>
      <c r="L88" s="1400"/>
      <c r="M88" s="1517">
        <f t="shared" si="19"/>
        <v>0.21632000000000001</v>
      </c>
      <c r="N88" s="843"/>
    </row>
    <row r="89" spans="1:14" s="1290" customFormat="1" ht="15" customHeight="1">
      <c r="A89" s="1871"/>
      <c r="B89" s="1506" t="s">
        <v>15</v>
      </c>
      <c r="C89" s="1507" t="s">
        <v>493</v>
      </c>
      <c r="D89" s="1507">
        <v>1019</v>
      </c>
      <c r="E89" s="1507" t="s">
        <v>287</v>
      </c>
      <c r="F89" s="1507">
        <v>260</v>
      </c>
      <c r="G89" s="1307">
        <v>160</v>
      </c>
      <c r="H89" s="1530">
        <f t="shared" si="17"/>
        <v>41600</v>
      </c>
      <c r="I89" s="1521">
        <f t="shared" si="18"/>
        <v>4.1599999999999998E-2</v>
      </c>
      <c r="J89" s="1336"/>
      <c r="K89" s="1524">
        <f>I89</f>
        <v>4.1599999999999998E-2</v>
      </c>
      <c r="L89" s="1566"/>
      <c r="M89" s="1517">
        <f t="shared" si="19"/>
        <v>4.1599999999999998E-2</v>
      </c>
      <c r="N89" s="843"/>
    </row>
    <row r="90" spans="1:14" s="1290" customFormat="1" ht="15" customHeight="1">
      <c r="A90" s="1871"/>
      <c r="B90" s="1509" t="s">
        <v>15</v>
      </c>
      <c r="C90" s="1507" t="s">
        <v>323</v>
      </c>
      <c r="D90" s="1507">
        <v>1017</v>
      </c>
      <c r="E90" s="1507" t="s">
        <v>287</v>
      </c>
      <c r="F90" s="1507">
        <v>260</v>
      </c>
      <c r="G90" s="1307">
        <v>160</v>
      </c>
      <c r="H90" s="1530">
        <f t="shared" si="17"/>
        <v>41600</v>
      </c>
      <c r="I90" s="1521">
        <f t="shared" si="18"/>
        <v>4.1599999999999998E-2</v>
      </c>
      <c r="J90" s="1336">
        <f>I90</f>
        <v>4.1599999999999998E-2</v>
      </c>
      <c r="K90" s="1524"/>
      <c r="L90" s="1568"/>
      <c r="M90" s="1517">
        <f t="shared" si="19"/>
        <v>4.1599999999999998E-2</v>
      </c>
      <c r="N90" s="843"/>
    </row>
    <row r="91" spans="1:14" s="1290" customFormat="1" ht="15" customHeight="1">
      <c r="A91" s="1871"/>
      <c r="B91" s="1506" t="s">
        <v>19</v>
      </c>
      <c r="C91" s="1507" t="s">
        <v>35</v>
      </c>
      <c r="D91" s="1507">
        <v>1211</v>
      </c>
      <c r="E91" s="1507" t="s">
        <v>133</v>
      </c>
      <c r="F91" s="1507">
        <v>265</v>
      </c>
      <c r="G91" s="1307">
        <v>1508</v>
      </c>
      <c r="H91" s="1530">
        <f t="shared" si="17"/>
        <v>399620</v>
      </c>
      <c r="I91" s="1521">
        <f t="shared" si="18"/>
        <v>0.39961999999999998</v>
      </c>
      <c r="J91" s="1336">
        <f>I91</f>
        <v>0.39961999999999998</v>
      </c>
      <c r="K91" s="1524"/>
      <c r="L91" s="1400"/>
      <c r="M91" s="1517">
        <f t="shared" si="19"/>
        <v>0.39961999999999998</v>
      </c>
      <c r="N91" s="843"/>
    </row>
    <row r="92" spans="1:14" s="1290" customFormat="1" ht="15" customHeight="1">
      <c r="A92" s="1871"/>
      <c r="B92" s="1506" t="s">
        <v>15</v>
      </c>
      <c r="C92" s="1507" t="s">
        <v>63</v>
      </c>
      <c r="D92" s="1507" t="s">
        <v>494</v>
      </c>
      <c r="E92" s="1507" t="s">
        <v>285</v>
      </c>
      <c r="F92" s="1507">
        <v>305</v>
      </c>
      <c r="G92" s="1307">
        <f>1800-600</f>
        <v>1200</v>
      </c>
      <c r="H92" s="1530">
        <f t="shared" si="17"/>
        <v>366000</v>
      </c>
      <c r="I92" s="1521">
        <f t="shared" si="18"/>
        <v>0.36599999999999999</v>
      </c>
      <c r="J92" s="1336">
        <v>0.183</v>
      </c>
      <c r="K92" s="1524">
        <v>0.183</v>
      </c>
      <c r="L92" s="1400"/>
      <c r="M92" s="1517">
        <f t="shared" si="19"/>
        <v>0.36599999999999999</v>
      </c>
      <c r="N92" s="843"/>
    </row>
    <row r="93" spans="1:14" s="1301" customFormat="1" ht="15" customHeight="1">
      <c r="A93" s="1871"/>
      <c r="B93" s="1506" t="s">
        <v>19</v>
      </c>
      <c r="C93" s="1507" t="s">
        <v>495</v>
      </c>
      <c r="D93" s="1507" t="s">
        <v>496</v>
      </c>
      <c r="E93" s="1507" t="s">
        <v>497</v>
      </c>
      <c r="F93" s="1507">
        <v>260</v>
      </c>
      <c r="G93" s="1307">
        <v>87</v>
      </c>
      <c r="H93" s="1530">
        <f t="shared" si="17"/>
        <v>22620</v>
      </c>
      <c r="I93" s="1521">
        <f t="shared" si="18"/>
        <v>2.2620000000000001E-2</v>
      </c>
      <c r="J93" s="1336"/>
      <c r="K93" s="1524">
        <f>I93</f>
        <v>2.2620000000000001E-2</v>
      </c>
      <c r="L93" s="1400"/>
      <c r="M93" s="1517">
        <f t="shared" si="19"/>
        <v>2.2620000000000001E-2</v>
      </c>
      <c r="N93" s="843"/>
    </row>
    <row r="94" spans="1:14" s="1290" customFormat="1" ht="15" customHeight="1">
      <c r="A94" s="1301"/>
      <c r="B94" s="1506" t="s">
        <v>15</v>
      </c>
      <c r="C94" s="1507" t="s">
        <v>44</v>
      </c>
      <c r="D94" s="1507" t="s">
        <v>498</v>
      </c>
      <c r="E94" s="1507" t="s">
        <v>491</v>
      </c>
      <c r="F94" s="1507">
        <v>260</v>
      </c>
      <c r="G94" s="1307">
        <v>832</v>
      </c>
      <c r="H94" s="1530">
        <f t="shared" si="17"/>
        <v>216320</v>
      </c>
      <c r="I94" s="1521">
        <f t="shared" si="18"/>
        <v>0.21632000000000001</v>
      </c>
      <c r="J94" s="1336"/>
      <c r="K94" s="1524">
        <f>I94</f>
        <v>0.21632000000000001</v>
      </c>
      <c r="L94" s="1400"/>
      <c r="M94" s="1517">
        <f t="shared" si="19"/>
        <v>0.21632000000000001</v>
      </c>
      <c r="N94" s="843"/>
    </row>
    <row r="95" spans="1:14" s="1290" customFormat="1" ht="15" customHeight="1">
      <c r="A95" s="1871"/>
      <c r="B95" s="1506" t="s">
        <v>19</v>
      </c>
      <c r="C95" s="1507" t="s">
        <v>499</v>
      </c>
      <c r="D95" s="1507" t="s">
        <v>500</v>
      </c>
      <c r="E95" s="1507" t="s">
        <v>130</v>
      </c>
      <c r="F95" s="1507">
        <v>255</v>
      </c>
      <c r="G95" s="1484">
        <v>261</v>
      </c>
      <c r="H95" s="1530">
        <f t="shared" si="17"/>
        <v>66555</v>
      </c>
      <c r="I95" s="1521">
        <f t="shared" si="18"/>
        <v>6.6555000000000003E-2</v>
      </c>
      <c r="J95" s="1336"/>
      <c r="K95" s="1524">
        <f>I95</f>
        <v>6.6555000000000003E-2</v>
      </c>
      <c r="L95" s="1566"/>
      <c r="M95" s="1517">
        <f t="shared" si="19"/>
        <v>6.6555000000000003E-2</v>
      </c>
      <c r="N95" s="843"/>
    </row>
    <row r="96" spans="1:14" s="1290" customFormat="1" ht="15" customHeight="1">
      <c r="A96" s="1871"/>
      <c r="B96" s="1506" t="s">
        <v>19</v>
      </c>
      <c r="C96" s="1507" t="s">
        <v>499</v>
      </c>
      <c r="D96" s="1507" t="s">
        <v>500</v>
      </c>
      <c r="E96" s="1507" t="s">
        <v>501</v>
      </c>
      <c r="F96" s="1507">
        <v>250</v>
      </c>
      <c r="G96" s="1570">
        <v>224</v>
      </c>
      <c r="H96" s="1530">
        <f t="shared" si="17"/>
        <v>56000</v>
      </c>
      <c r="I96" s="1521">
        <f t="shared" si="18"/>
        <v>5.6000000000000001E-2</v>
      </c>
      <c r="J96" s="1336"/>
      <c r="K96" s="1524">
        <f>I96</f>
        <v>5.6000000000000001E-2</v>
      </c>
      <c r="L96" s="1397"/>
      <c r="M96" s="1517">
        <f t="shared" si="19"/>
        <v>5.6000000000000001E-2</v>
      </c>
      <c r="N96" s="843"/>
    </row>
    <row r="97" spans="1:14" s="1290" customFormat="1" ht="15" customHeight="1">
      <c r="A97" s="1871"/>
      <c r="B97" s="1506" t="s">
        <v>15</v>
      </c>
      <c r="C97" s="1507" t="s">
        <v>499</v>
      </c>
      <c r="D97" s="1507" t="s">
        <v>502</v>
      </c>
      <c r="E97" s="1507" t="s">
        <v>503</v>
      </c>
      <c r="F97" s="1507">
        <v>255</v>
      </c>
      <c r="G97" s="1484">
        <v>352</v>
      </c>
      <c r="H97" s="1530">
        <f t="shared" si="17"/>
        <v>89760</v>
      </c>
      <c r="I97" s="1521">
        <f t="shared" si="18"/>
        <v>8.9760000000000006E-2</v>
      </c>
      <c r="J97" s="1336"/>
      <c r="K97" s="1524">
        <f>I97</f>
        <v>8.9760000000000006E-2</v>
      </c>
      <c r="L97" s="1566"/>
      <c r="M97" s="1517">
        <f t="shared" si="19"/>
        <v>8.9760000000000006E-2</v>
      </c>
      <c r="N97" s="843"/>
    </row>
    <row r="98" spans="1:14" s="1290" customFormat="1" ht="15" customHeight="1">
      <c r="A98" s="1871"/>
      <c r="B98" s="1506" t="s">
        <v>15</v>
      </c>
      <c r="C98" s="1507" t="s">
        <v>504</v>
      </c>
      <c r="D98" s="1507" t="s">
        <v>200</v>
      </c>
      <c r="E98" s="1507" t="s">
        <v>285</v>
      </c>
      <c r="F98" s="1507">
        <v>305</v>
      </c>
      <c r="G98" s="1484">
        <v>696</v>
      </c>
      <c r="H98" s="1530">
        <f t="shared" si="17"/>
        <v>212280</v>
      </c>
      <c r="I98" s="1521">
        <f t="shared" si="18"/>
        <v>0.21228</v>
      </c>
      <c r="J98" s="1336">
        <f t="shared" ref="J98:J106" si="20">I98</f>
        <v>0.21228</v>
      </c>
      <c r="K98" s="1524"/>
      <c r="L98" s="1400"/>
      <c r="M98" s="1517">
        <f t="shared" si="19"/>
        <v>0.21228</v>
      </c>
      <c r="N98" s="843"/>
    </row>
    <row r="99" spans="1:14" s="1290" customFormat="1" ht="15" customHeight="1">
      <c r="A99" s="1871"/>
      <c r="B99" s="1506" t="s">
        <v>15</v>
      </c>
      <c r="C99" s="1507" t="s">
        <v>38</v>
      </c>
      <c r="D99" s="1507" t="s">
        <v>505</v>
      </c>
      <c r="E99" s="1507" t="s">
        <v>387</v>
      </c>
      <c r="F99" s="1507">
        <v>280</v>
      </c>
      <c r="G99" s="1484">
        <v>580</v>
      </c>
      <c r="H99" s="1530">
        <f t="shared" si="17"/>
        <v>162400</v>
      </c>
      <c r="I99" s="1521">
        <f t="shared" si="18"/>
        <v>0.16239999999999999</v>
      </c>
      <c r="J99" s="1336">
        <f t="shared" si="20"/>
        <v>0.16239999999999999</v>
      </c>
      <c r="K99" s="1524"/>
      <c r="L99" s="1400"/>
      <c r="M99" s="1517">
        <f t="shared" si="19"/>
        <v>0.16239999999999999</v>
      </c>
      <c r="N99" s="843"/>
    </row>
    <row r="100" spans="1:14" s="1290" customFormat="1" ht="15" customHeight="1">
      <c r="A100" s="1871"/>
      <c r="B100" s="1506" t="s">
        <v>19</v>
      </c>
      <c r="C100" s="1507" t="s">
        <v>38</v>
      </c>
      <c r="D100" s="1507" t="s">
        <v>506</v>
      </c>
      <c r="E100" s="1507" t="s">
        <v>507</v>
      </c>
      <c r="F100" s="1507">
        <v>290</v>
      </c>
      <c r="G100" s="1570">
        <v>258</v>
      </c>
      <c r="H100" s="1530">
        <f t="shared" si="17"/>
        <v>74820</v>
      </c>
      <c r="I100" s="1521">
        <f t="shared" si="18"/>
        <v>7.4819999999999998E-2</v>
      </c>
      <c r="J100" s="1336">
        <f t="shared" si="20"/>
        <v>7.4819999999999998E-2</v>
      </c>
      <c r="K100" s="1524"/>
      <c r="L100" s="1400"/>
      <c r="M100" s="1517">
        <f t="shared" si="19"/>
        <v>7.4819999999999998E-2</v>
      </c>
      <c r="N100" s="843"/>
    </row>
    <row r="101" spans="1:14" s="1301" customFormat="1" ht="15" customHeight="1">
      <c r="A101" s="1871"/>
      <c r="B101" s="1506" t="s">
        <v>15</v>
      </c>
      <c r="C101" s="1507" t="s">
        <v>508</v>
      </c>
      <c r="D101" s="1507" t="s">
        <v>509</v>
      </c>
      <c r="E101" s="1507" t="s">
        <v>510</v>
      </c>
      <c r="F101" s="1507">
        <v>255</v>
      </c>
      <c r="G101" s="1570">
        <v>96</v>
      </c>
      <c r="H101" s="1530">
        <f t="shared" si="17"/>
        <v>24480</v>
      </c>
      <c r="I101" s="1521">
        <f t="shared" si="18"/>
        <v>2.4479999999999998E-2</v>
      </c>
      <c r="J101" s="1336">
        <f t="shared" si="20"/>
        <v>2.4479999999999998E-2</v>
      </c>
      <c r="K101" s="1524"/>
      <c r="L101" s="1400"/>
      <c r="M101" s="1517">
        <f t="shared" si="19"/>
        <v>2.4479999999999998E-2</v>
      </c>
      <c r="N101" s="843"/>
    </row>
    <row r="102" spans="1:14" s="1290" customFormat="1" ht="15" customHeight="1">
      <c r="A102" s="1301"/>
      <c r="B102" s="1506" t="s">
        <v>15</v>
      </c>
      <c r="C102" s="1507" t="s">
        <v>511</v>
      </c>
      <c r="D102" s="1507">
        <v>10984</v>
      </c>
      <c r="E102" s="1507" t="s">
        <v>512</v>
      </c>
      <c r="F102" s="1507">
        <v>275</v>
      </c>
      <c r="G102" s="1570">
        <v>87</v>
      </c>
      <c r="H102" s="1530">
        <f t="shared" si="17"/>
        <v>23925</v>
      </c>
      <c r="I102" s="1521">
        <f t="shared" si="18"/>
        <v>2.3924999999999998E-2</v>
      </c>
      <c r="J102" s="1336">
        <f t="shared" si="20"/>
        <v>2.3924999999999998E-2</v>
      </c>
      <c r="K102" s="1524"/>
      <c r="L102" s="1481"/>
      <c r="M102" s="1517">
        <f t="shared" si="19"/>
        <v>2.3924999999999998E-2</v>
      </c>
      <c r="N102" s="843"/>
    </row>
    <row r="103" spans="1:14" s="1290" customFormat="1" ht="15" customHeight="1">
      <c r="A103" s="1871"/>
      <c r="B103" s="1506" t="s">
        <v>15</v>
      </c>
      <c r="C103" s="1507" t="s">
        <v>204</v>
      </c>
      <c r="D103" s="1507">
        <v>797</v>
      </c>
      <c r="E103" s="1507" t="s">
        <v>491</v>
      </c>
      <c r="F103" s="1507">
        <v>260</v>
      </c>
      <c r="G103" s="1570">
        <v>832</v>
      </c>
      <c r="H103" s="1530">
        <f t="shared" si="17"/>
        <v>216320</v>
      </c>
      <c r="I103" s="1521">
        <f t="shared" si="18"/>
        <v>0.21632000000000001</v>
      </c>
      <c r="J103" s="1336">
        <f t="shared" si="20"/>
        <v>0.21632000000000001</v>
      </c>
      <c r="K103" s="1524"/>
      <c r="L103" s="1536"/>
      <c r="M103" s="1517">
        <f t="shared" si="19"/>
        <v>0.21632000000000001</v>
      </c>
      <c r="N103" s="843"/>
    </row>
    <row r="104" spans="1:14" s="1513" customFormat="1" ht="15" customHeight="1">
      <c r="A104" s="1871"/>
      <c r="B104" s="1506" t="s">
        <v>15</v>
      </c>
      <c r="C104" s="1507" t="s">
        <v>204</v>
      </c>
      <c r="D104" s="1507">
        <v>800</v>
      </c>
      <c r="E104" s="1507" t="s">
        <v>491</v>
      </c>
      <c r="F104" s="1507">
        <v>260</v>
      </c>
      <c r="G104" s="1570">
        <v>832</v>
      </c>
      <c r="H104" s="1530">
        <f t="shared" si="17"/>
        <v>216320</v>
      </c>
      <c r="I104" s="1521">
        <f t="shared" si="18"/>
        <v>0.21632000000000001</v>
      </c>
      <c r="J104" s="1336">
        <f t="shared" si="20"/>
        <v>0.21632000000000001</v>
      </c>
      <c r="K104" s="1524"/>
      <c r="L104" s="1536"/>
      <c r="M104" s="1517">
        <f t="shared" si="19"/>
        <v>0.21632000000000001</v>
      </c>
      <c r="N104" s="843"/>
    </row>
    <row r="105" spans="1:14" s="1513" customFormat="1" ht="15" customHeight="1">
      <c r="A105" s="1871"/>
      <c r="B105" s="1506" t="s">
        <v>15</v>
      </c>
      <c r="C105" s="1507" t="s">
        <v>204</v>
      </c>
      <c r="D105" s="1507">
        <v>845</v>
      </c>
      <c r="E105" s="1507" t="s">
        <v>491</v>
      </c>
      <c r="F105" s="1507">
        <v>260</v>
      </c>
      <c r="G105" s="1570">
        <v>832</v>
      </c>
      <c r="H105" s="1530">
        <f t="shared" si="17"/>
        <v>216320</v>
      </c>
      <c r="I105" s="1521">
        <f t="shared" si="18"/>
        <v>0.21632000000000001</v>
      </c>
      <c r="J105" s="1336">
        <f t="shared" si="20"/>
        <v>0.21632000000000001</v>
      </c>
      <c r="K105" s="1524"/>
      <c r="L105" s="1567"/>
      <c r="M105" s="1517">
        <f t="shared" si="19"/>
        <v>0.21632000000000001</v>
      </c>
      <c r="N105" s="843"/>
    </row>
    <row r="106" spans="1:14" s="1513" customFormat="1" ht="15" customHeight="1">
      <c r="A106" s="1871"/>
      <c r="B106" s="1506" t="s">
        <v>15</v>
      </c>
      <c r="C106" s="1507" t="s">
        <v>204</v>
      </c>
      <c r="D106" s="1507">
        <v>925</v>
      </c>
      <c r="E106" s="1507" t="s">
        <v>513</v>
      </c>
      <c r="F106" s="1507">
        <v>260</v>
      </c>
      <c r="G106" s="1570">
        <v>832</v>
      </c>
      <c r="H106" s="1530">
        <f t="shared" si="17"/>
        <v>216320</v>
      </c>
      <c r="I106" s="1521">
        <f t="shared" si="18"/>
        <v>0.21632000000000001</v>
      </c>
      <c r="J106" s="1336">
        <f t="shared" si="20"/>
        <v>0.21632000000000001</v>
      </c>
      <c r="K106" s="1524"/>
      <c r="L106" s="1567"/>
      <c r="M106" s="1517">
        <f t="shared" si="19"/>
        <v>0.21632000000000001</v>
      </c>
      <c r="N106" s="843"/>
    </row>
    <row r="107" spans="1:14" s="1290" customFormat="1" ht="15" customHeight="1">
      <c r="A107" s="1871"/>
      <c r="B107" s="1506" t="s">
        <v>15</v>
      </c>
      <c r="C107" s="1131" t="s">
        <v>204</v>
      </c>
      <c r="D107" s="1507">
        <v>926</v>
      </c>
      <c r="E107" s="517" t="s">
        <v>491</v>
      </c>
      <c r="F107" s="1507">
        <v>260</v>
      </c>
      <c r="G107" s="1570">
        <v>832</v>
      </c>
      <c r="H107" s="1530">
        <f t="shared" si="17"/>
        <v>216320</v>
      </c>
      <c r="I107" s="1521">
        <f t="shared" si="18"/>
        <v>0.21632000000000001</v>
      </c>
      <c r="J107" s="1336"/>
      <c r="K107" s="1524">
        <f>I107</f>
        <v>0.21632000000000001</v>
      </c>
      <c r="L107" s="1567"/>
      <c r="M107" s="1517">
        <f t="shared" si="19"/>
        <v>0.21632000000000001</v>
      </c>
      <c r="N107" s="843"/>
    </row>
    <row r="108" spans="1:14">
      <c r="A108" s="1871"/>
      <c r="B108" s="1508" t="s">
        <v>15</v>
      </c>
      <c r="C108" s="1323" t="s">
        <v>333</v>
      </c>
      <c r="D108" s="1511" t="s">
        <v>334</v>
      </c>
      <c r="E108" s="1324" t="s">
        <v>490</v>
      </c>
      <c r="F108" s="1511">
        <v>310</v>
      </c>
      <c r="G108" s="1570">
        <v>8250</v>
      </c>
      <c r="H108" s="1534">
        <f t="shared" si="17"/>
        <v>2557500</v>
      </c>
      <c r="I108" s="1535">
        <f t="shared" si="18"/>
        <v>2.5575000000000001</v>
      </c>
      <c r="J108" s="1341"/>
      <c r="K108" s="1528"/>
      <c r="L108" s="1401">
        <f>I108</f>
        <v>2.5575000000000001</v>
      </c>
      <c r="M108" s="1520">
        <f t="shared" si="19"/>
        <v>2.5575000000000001</v>
      </c>
      <c r="N108" s="1325" t="s">
        <v>406</v>
      </c>
    </row>
    <row r="109" spans="1:14" s="1290" customFormat="1">
      <c r="A109" s="1871"/>
      <c r="B109" s="1508" t="s">
        <v>15</v>
      </c>
      <c r="C109" s="1323" t="s">
        <v>333</v>
      </c>
      <c r="D109" s="1430" t="s">
        <v>334</v>
      </c>
      <c r="E109" s="1324" t="s">
        <v>296</v>
      </c>
      <c r="F109" s="1511">
        <v>310</v>
      </c>
      <c r="G109" s="1570">
        <v>14925</v>
      </c>
      <c r="H109" s="1534">
        <f t="shared" si="17"/>
        <v>4626750</v>
      </c>
      <c r="I109" s="1535">
        <f t="shared" si="18"/>
        <v>4.6267500000000004</v>
      </c>
      <c r="J109" s="1341"/>
      <c r="K109" s="1528"/>
      <c r="L109" s="1401">
        <f>I109</f>
        <v>4.6267500000000004</v>
      </c>
      <c r="M109" s="1520">
        <f t="shared" si="19"/>
        <v>4.6267500000000004</v>
      </c>
      <c r="N109" s="1325" t="s">
        <v>406</v>
      </c>
    </row>
    <row r="110" spans="1:14" s="308" customFormat="1">
      <c r="A110" s="1871"/>
      <c r="B110" s="1561" t="s">
        <v>15</v>
      </c>
      <c r="C110" s="1323" t="s">
        <v>333</v>
      </c>
      <c r="D110" s="1561" t="s">
        <v>334</v>
      </c>
      <c r="E110" s="1563" t="s">
        <v>299</v>
      </c>
      <c r="F110" s="1511">
        <v>305</v>
      </c>
      <c r="G110" s="1571">
        <v>8800</v>
      </c>
      <c r="H110" s="1534">
        <f t="shared" si="17"/>
        <v>2684000</v>
      </c>
      <c r="I110" s="1535">
        <f t="shared" si="18"/>
        <v>2.6840000000000002</v>
      </c>
      <c r="J110" s="1341"/>
      <c r="K110" s="1528"/>
      <c r="L110" s="1401">
        <f>I110</f>
        <v>2.6840000000000002</v>
      </c>
      <c r="M110" s="1520">
        <f t="shared" si="19"/>
        <v>2.6840000000000002</v>
      </c>
      <c r="N110" s="1325" t="s">
        <v>406</v>
      </c>
    </row>
    <row r="111" spans="1:14" s="1293" customFormat="1" ht="16.5" customHeight="1">
      <c r="A111" s="308"/>
      <c r="B111" s="1506" t="s">
        <v>15</v>
      </c>
      <c r="C111" s="1507" t="s">
        <v>514</v>
      </c>
      <c r="D111" s="1507">
        <v>311692</v>
      </c>
      <c r="E111" s="1507" t="s">
        <v>287</v>
      </c>
      <c r="F111" s="1507">
        <v>260</v>
      </c>
      <c r="G111" s="1570">
        <v>832</v>
      </c>
      <c r="H111" s="1530">
        <f t="shared" si="17"/>
        <v>216320</v>
      </c>
      <c r="I111" s="1521">
        <f t="shared" si="18"/>
        <v>0.21632000000000001</v>
      </c>
      <c r="J111" s="1336"/>
      <c r="K111" s="1524">
        <f>I111</f>
        <v>0.21632000000000001</v>
      </c>
      <c r="L111" s="1567"/>
      <c r="M111" s="1517">
        <f t="shared" si="19"/>
        <v>0.21632000000000001</v>
      </c>
      <c r="N111" s="843"/>
    </row>
    <row r="112" spans="1:14" s="1290" customFormat="1" ht="18.75" customHeight="1">
      <c r="A112" s="1293"/>
      <c r="B112" s="455" t="s">
        <v>15</v>
      </c>
      <c r="C112" s="1562" t="s">
        <v>515</v>
      </c>
      <c r="D112" s="457">
        <v>767224</v>
      </c>
      <c r="E112" s="1564" t="s">
        <v>287</v>
      </c>
      <c r="F112" s="457">
        <v>260</v>
      </c>
      <c r="G112" s="1572">
        <v>4160</v>
      </c>
      <c r="H112" s="1530">
        <f t="shared" si="17"/>
        <v>1081600</v>
      </c>
      <c r="I112" s="1521">
        <f t="shared" si="18"/>
        <v>1.0815999999999999</v>
      </c>
      <c r="J112" s="1565">
        <f>I112</f>
        <v>1.0815999999999999</v>
      </c>
      <c r="K112" s="1327"/>
      <c r="L112" s="1569"/>
      <c r="M112" s="1517">
        <f t="shared" si="19"/>
        <v>1.0815999999999999</v>
      </c>
      <c r="N112" s="854"/>
    </row>
    <row r="113" spans="1:14" ht="18.75" customHeight="1">
      <c r="A113" s="1871"/>
      <c r="B113" s="1421"/>
      <c r="C113" s="1422" t="s">
        <v>197</v>
      </c>
      <c r="D113" s="1421"/>
      <c r="E113" s="1421"/>
      <c r="F113" s="1421"/>
      <c r="G113" s="1426">
        <f t="shared" ref="G113:M113" si="21">SUM(G81:G112)</f>
        <v>55008</v>
      </c>
      <c r="H113" s="1426">
        <f t="shared" si="21"/>
        <v>16122590</v>
      </c>
      <c r="I113" s="1309">
        <f t="shared" si="21"/>
        <v>16.122590000000002</v>
      </c>
      <c r="J113" s="1309">
        <f t="shared" si="21"/>
        <v>4.3513850000000005</v>
      </c>
      <c r="K113" s="1309">
        <f t="shared" si="21"/>
        <v>1.9029550000000002</v>
      </c>
      <c r="L113" s="1396">
        <f t="shared" si="21"/>
        <v>9.8682499999999997</v>
      </c>
      <c r="M113" s="1309">
        <f t="shared" si="21"/>
        <v>16.122590000000002</v>
      </c>
      <c r="N113" s="1425" t="s">
        <v>226</v>
      </c>
    </row>
    <row r="114" spans="1:14" ht="16.5" thickBot="1">
      <c r="A114" s="1871"/>
      <c r="B114" s="1318"/>
      <c r="C114" s="1318"/>
      <c r="D114" s="1318"/>
      <c r="E114" s="1319"/>
      <c r="F114" s="1318"/>
      <c r="G114" s="1317">
        <f t="shared" ref="G114:M114" si="22">G26+G32+G69+G80+G113</f>
        <v>298564</v>
      </c>
      <c r="H114" s="1317">
        <f t="shared" si="22"/>
        <v>86007667</v>
      </c>
      <c r="I114" s="1480">
        <f t="shared" si="22"/>
        <v>86.007667000000012</v>
      </c>
      <c r="J114" s="1342">
        <f t="shared" si="22"/>
        <v>37.446487000000005</v>
      </c>
      <c r="K114" s="1321">
        <f t="shared" si="22"/>
        <v>32.939909999999998</v>
      </c>
      <c r="L114" s="1893">
        <f t="shared" si="22"/>
        <v>15.621230000000001</v>
      </c>
      <c r="M114" s="1894">
        <f t="shared" si="22"/>
        <v>86.007627000000014</v>
      </c>
      <c r="N114" s="1322"/>
    </row>
    <row r="115" spans="1:14" ht="15.75">
      <c r="A115" s="1871"/>
      <c r="B115" s="1871"/>
      <c r="C115" s="1871"/>
      <c r="D115" s="1871"/>
      <c r="E115" s="1871"/>
      <c r="F115" s="1871"/>
      <c r="G115" s="1295"/>
      <c r="H115" s="1291"/>
      <c r="I115" s="1291"/>
      <c r="J115" s="1291"/>
      <c r="K115" s="1291"/>
      <c r="L115" s="1475" t="s">
        <v>516</v>
      </c>
      <c r="M115" s="1549">
        <v>87</v>
      </c>
      <c r="N115" s="1871"/>
    </row>
    <row r="116" spans="1:14" ht="16.5" thickBot="1">
      <c r="A116" s="1871"/>
      <c r="B116" s="1871"/>
      <c r="C116" s="1871"/>
      <c r="D116" s="1871"/>
      <c r="E116" s="1871"/>
      <c r="F116" s="1871"/>
      <c r="G116" s="1295"/>
      <c r="H116" s="1291"/>
      <c r="I116" s="1291"/>
      <c r="J116" s="1291"/>
      <c r="K116" s="1291"/>
      <c r="L116" s="1476" t="s">
        <v>517</v>
      </c>
      <c r="M116" s="1477">
        <f>M115-M114</f>
        <v>0.9923729999999864</v>
      </c>
      <c r="N116" s="1871"/>
    </row>
    <row r="118" spans="1:14" ht="15.75">
      <c r="A118" s="1871"/>
      <c r="B118" s="1302" t="s">
        <v>518</v>
      </c>
      <c r="C118" s="1871"/>
      <c r="D118" s="1871"/>
      <c r="E118" s="1871"/>
      <c r="F118" s="1871"/>
      <c r="G118" s="1295"/>
      <c r="H118" s="1291"/>
      <c r="I118" s="1291"/>
      <c r="J118" s="1291"/>
      <c r="K118" s="1291"/>
      <c r="L118" s="1291"/>
      <c r="M118" s="1292"/>
      <c r="N118" s="1871" t="s">
        <v>519</v>
      </c>
    </row>
    <row r="119" spans="1:14" ht="30">
      <c r="A119" s="1871"/>
      <c r="B119" s="1345" t="s">
        <v>2</v>
      </c>
      <c r="C119" s="1345" t="s">
        <v>3</v>
      </c>
      <c r="D119" s="1345" t="s">
        <v>4</v>
      </c>
      <c r="E119" s="1346" t="s">
        <v>5</v>
      </c>
      <c r="F119" s="1345" t="s">
        <v>6</v>
      </c>
      <c r="G119" s="1347" t="s">
        <v>7</v>
      </c>
      <c r="H119" s="1348" t="s">
        <v>185</v>
      </c>
      <c r="I119" s="1348" t="s">
        <v>186</v>
      </c>
      <c r="J119" s="1349" t="s">
        <v>520</v>
      </c>
      <c r="K119" s="1350" t="s">
        <v>188</v>
      </c>
      <c r="L119" s="1402" t="s">
        <v>10</v>
      </c>
      <c r="M119" s="1350" t="s">
        <v>11</v>
      </c>
      <c r="N119" s="1346" t="s">
        <v>13</v>
      </c>
    </row>
    <row r="120" spans="1:14">
      <c r="A120" s="1871"/>
      <c r="B120" s="1485" t="s">
        <v>15</v>
      </c>
      <c r="C120" s="1486" t="s">
        <v>119</v>
      </c>
      <c r="D120" s="1486"/>
      <c r="E120" s="1486" t="s">
        <v>521</v>
      </c>
      <c r="F120" s="1486">
        <v>275</v>
      </c>
      <c r="G120" s="1482"/>
      <c r="H120" s="1482"/>
      <c r="I120" s="1483">
        <v>2.9</v>
      </c>
      <c r="J120" s="1487"/>
      <c r="K120" s="1488"/>
      <c r="L120" s="1489">
        <f>I120</f>
        <v>2.9</v>
      </c>
      <c r="M120" s="1490">
        <f>SUM(J120:L120)</f>
        <v>2.9</v>
      </c>
      <c r="N120" s="1387"/>
    </row>
    <row r="121" spans="1:14">
      <c r="A121" s="1871"/>
      <c r="B121" s="1506" t="s">
        <v>15</v>
      </c>
      <c r="C121" s="1507" t="s">
        <v>48</v>
      </c>
      <c r="D121" s="1314"/>
      <c r="E121" s="1507" t="s">
        <v>201</v>
      </c>
      <c r="F121" s="1507">
        <v>305</v>
      </c>
      <c r="G121" s="1525"/>
      <c r="H121" s="1525"/>
      <c r="I121" s="1331">
        <v>1</v>
      </c>
      <c r="J121" s="1524"/>
      <c r="K121" s="1527"/>
      <c r="L121" s="1107">
        <f>I121</f>
        <v>1</v>
      </c>
      <c r="M121" s="1518">
        <f>SUM(J121:L121)</f>
        <v>1</v>
      </c>
      <c r="N121" s="843"/>
    </row>
    <row r="122" spans="1:14">
      <c r="A122" s="1871"/>
      <c r="B122" s="1508" t="s">
        <v>15</v>
      </c>
      <c r="C122" s="1511" t="s">
        <v>522</v>
      </c>
      <c r="D122" s="1430"/>
      <c r="E122" s="1511" t="s">
        <v>108</v>
      </c>
      <c r="F122" s="1511">
        <v>260</v>
      </c>
      <c r="G122" s="1529"/>
      <c r="H122" s="1529"/>
      <c r="I122" s="1491">
        <v>2</v>
      </c>
      <c r="J122" s="1528"/>
      <c r="K122" s="1492"/>
      <c r="L122" s="1493">
        <f>I122</f>
        <v>2</v>
      </c>
      <c r="M122" s="1316">
        <f>SUM(J122:L122)</f>
        <v>2</v>
      </c>
      <c r="N122" s="1325"/>
    </row>
    <row r="123" spans="1:14">
      <c r="A123" s="1871"/>
      <c r="B123" s="1506" t="s">
        <v>15</v>
      </c>
      <c r="C123" s="1507" t="s">
        <v>421</v>
      </c>
      <c r="D123" s="1314"/>
      <c r="E123" s="1507" t="s">
        <v>523</v>
      </c>
      <c r="F123" s="1507"/>
      <c r="G123" s="1525"/>
      <c r="H123" s="1525"/>
      <c r="I123" s="1331">
        <v>0.7</v>
      </c>
      <c r="J123" s="1524"/>
      <c r="K123" s="1527"/>
      <c r="L123" s="1107">
        <v>0.7</v>
      </c>
      <c r="M123" s="1518">
        <f>SUM(J123:L123)</f>
        <v>0.7</v>
      </c>
      <c r="N123" s="843"/>
    </row>
    <row r="124" spans="1:14">
      <c r="A124" s="1871"/>
      <c r="B124" s="455"/>
      <c r="C124" s="457"/>
      <c r="D124" s="1259"/>
      <c r="E124" s="457"/>
      <c r="F124" s="457"/>
      <c r="G124" s="1332"/>
      <c r="H124" s="1332"/>
      <c r="I124" s="1333"/>
      <c r="J124" s="1327"/>
      <c r="K124" s="1340"/>
      <c r="L124" s="1403"/>
      <c r="M124" s="1027">
        <f>SUM(J124:L124)</f>
        <v>0</v>
      </c>
      <c r="N124" s="854"/>
    </row>
    <row r="125" spans="1:14">
      <c r="A125" s="1871"/>
      <c r="B125" s="1353"/>
      <c r="C125" s="1354" t="s">
        <v>197</v>
      </c>
      <c r="D125" s="1354"/>
      <c r="E125" s="1354"/>
      <c r="F125" s="1354"/>
      <c r="G125" s="1355">
        <f>SUM(G120:G124)</f>
        <v>0</v>
      </c>
      <c r="H125" s="1355">
        <f t="shared" ref="H125:M125" si="23">SUM(H120:H124)</f>
        <v>0</v>
      </c>
      <c r="I125" s="1356">
        <f t="shared" si="23"/>
        <v>6.6000000000000005</v>
      </c>
      <c r="J125" s="1356">
        <f t="shared" si="23"/>
        <v>0</v>
      </c>
      <c r="K125" s="1357">
        <f t="shared" si="23"/>
        <v>0</v>
      </c>
      <c r="L125" s="1358">
        <f t="shared" si="23"/>
        <v>6.6000000000000005</v>
      </c>
      <c r="M125" s="1352">
        <f t="shared" si="23"/>
        <v>6.6000000000000005</v>
      </c>
      <c r="N125" s="1359"/>
    </row>
    <row r="127" spans="1:14" hidden="1">
      <c r="A127" s="1871"/>
      <c r="B127" s="1871"/>
      <c r="C127" s="1873"/>
      <c r="D127" s="1871"/>
      <c r="E127" s="1871"/>
      <c r="F127" s="1871"/>
      <c r="G127" s="1295"/>
      <c r="H127" s="1291"/>
      <c r="I127" s="1291"/>
      <c r="J127" s="1291"/>
      <c r="K127" s="1291"/>
      <c r="L127" s="1291"/>
      <c r="M127" s="1292"/>
      <c r="N127" s="1871"/>
    </row>
    <row r="128" spans="1:14" hidden="1">
      <c r="A128" s="1871"/>
      <c r="B128" s="1871"/>
      <c r="C128" s="1871"/>
      <c r="D128" s="1871"/>
      <c r="E128" s="1871"/>
      <c r="F128" s="1871"/>
      <c r="G128" s="1295"/>
      <c r="H128" s="1291"/>
      <c r="I128" s="1291"/>
      <c r="J128" s="1291"/>
      <c r="K128" s="1291"/>
      <c r="L128" s="1291"/>
      <c r="M128" s="1292"/>
      <c r="N128" s="1871"/>
    </row>
    <row r="129" spans="2:13" ht="24" hidden="1" customHeight="1" thickBot="1">
      <c r="B129" s="1871"/>
      <c r="C129" s="1871"/>
      <c r="D129" s="1871"/>
      <c r="E129" s="1871"/>
      <c r="F129" s="1871"/>
      <c r="G129" s="1295"/>
      <c r="H129" s="1291"/>
      <c r="I129" s="1291"/>
      <c r="J129" s="1291"/>
      <c r="K129" s="1291"/>
      <c r="L129" s="1291"/>
      <c r="M129" s="1292"/>
    </row>
    <row r="130" spans="2:13" ht="15" hidden="1" customHeight="1">
      <c r="B130" s="308" t="s">
        <v>524</v>
      </c>
      <c r="C130" s="1871"/>
      <c r="D130" s="1871"/>
      <c r="E130" s="1871"/>
      <c r="F130" s="1871"/>
      <c r="G130" s="1295"/>
      <c r="H130" s="1291"/>
      <c r="I130" s="1291"/>
      <c r="J130" s="1291"/>
      <c r="K130" s="1291"/>
      <c r="L130" s="1291"/>
      <c r="M130" s="1292"/>
    </row>
    <row r="131" spans="2:13" hidden="1">
      <c r="B131" s="1871"/>
      <c r="C131" s="1871"/>
      <c r="D131" s="1871"/>
      <c r="E131" s="1871"/>
      <c r="F131" s="1871"/>
      <c r="G131" s="1295"/>
      <c r="H131" s="1291"/>
      <c r="I131" s="1291"/>
      <c r="J131" s="1291"/>
      <c r="K131" s="1291"/>
      <c r="L131" s="1291"/>
      <c r="M131" s="1292"/>
    </row>
    <row r="132" spans="2:13" ht="24" hidden="1" thickBot="1">
      <c r="B132" s="2323" t="s">
        <v>525</v>
      </c>
      <c r="C132" s="2323"/>
      <c r="D132" s="2323"/>
      <c r="E132" s="2323"/>
      <c r="F132" s="1431"/>
      <c r="G132" s="1431"/>
      <c r="H132" s="1431"/>
      <c r="I132" s="1431"/>
      <c r="J132" s="1431"/>
      <c r="K132" s="1431"/>
      <c r="L132" s="1431"/>
      <c r="M132" s="1431"/>
    </row>
    <row r="133" spans="2:13" hidden="1">
      <c r="B133" s="2324" t="s">
        <v>526</v>
      </c>
      <c r="C133" s="2318"/>
      <c r="D133" s="2324" t="s">
        <v>527</v>
      </c>
      <c r="E133" s="2325"/>
      <c r="F133" s="1881" t="s">
        <v>528</v>
      </c>
      <c r="G133" s="1559"/>
      <c r="H133" s="1559"/>
      <c r="I133" s="1880"/>
      <c r="J133" s="2317" t="s">
        <v>529</v>
      </c>
      <c r="K133" s="2318"/>
      <c r="L133" s="1432" t="s">
        <v>105</v>
      </c>
      <c r="M133" s="1432" t="s">
        <v>105</v>
      </c>
    </row>
    <row r="134" spans="2:13" hidden="1">
      <c r="B134" s="1434" t="s">
        <v>530</v>
      </c>
      <c r="C134" s="1435" t="s">
        <v>531</v>
      </c>
      <c r="D134" s="1434" t="s">
        <v>532</v>
      </c>
      <c r="E134" s="1436" t="s">
        <v>533</v>
      </c>
      <c r="F134" s="1436" t="s">
        <v>534</v>
      </c>
      <c r="G134" s="1436" t="s">
        <v>535</v>
      </c>
      <c r="H134" s="1436" t="s">
        <v>536</v>
      </c>
      <c r="I134" s="1436" t="s">
        <v>537</v>
      </c>
      <c r="J134" s="1436" t="s">
        <v>538</v>
      </c>
      <c r="K134" s="1435" t="s">
        <v>539</v>
      </c>
      <c r="L134" s="1433" t="s">
        <v>540</v>
      </c>
      <c r="M134" s="1433" t="s">
        <v>541</v>
      </c>
    </row>
    <row r="135" spans="2:13" hidden="1">
      <c r="B135" s="2319" t="s">
        <v>258</v>
      </c>
      <c r="C135" s="1437">
        <v>305</v>
      </c>
      <c r="D135" s="1438">
        <v>4400</v>
      </c>
      <c r="E135" s="1439">
        <v>4400</v>
      </c>
      <c r="F135" s="1439">
        <v>2200</v>
      </c>
      <c r="G135" s="1440">
        <v>2200</v>
      </c>
      <c r="H135" s="1440">
        <v>2200</v>
      </c>
      <c r="I135" s="1440">
        <v>2750</v>
      </c>
      <c r="J135" s="1441"/>
      <c r="K135" s="1437"/>
      <c r="L135" s="1442">
        <v>18150</v>
      </c>
      <c r="M135" s="1443">
        <v>33</v>
      </c>
    </row>
    <row r="136" spans="2:13" hidden="1">
      <c r="B136" s="2320"/>
      <c r="C136" s="1444">
        <v>310</v>
      </c>
      <c r="D136" s="1445">
        <v>18700</v>
      </c>
      <c r="E136" s="1446">
        <v>18150</v>
      </c>
      <c r="F136" s="1447"/>
      <c r="G136" s="1448">
        <v>3850</v>
      </c>
      <c r="H136" s="1448">
        <v>3850</v>
      </c>
      <c r="I136" s="1448">
        <v>3850</v>
      </c>
      <c r="J136" s="1447"/>
      <c r="K136" s="1444"/>
      <c r="L136" s="1449">
        <v>48400</v>
      </c>
      <c r="M136" s="1450">
        <v>88</v>
      </c>
    </row>
    <row r="137" spans="2:13" hidden="1">
      <c r="B137" s="2319" t="s">
        <v>419</v>
      </c>
      <c r="C137" s="1444">
        <v>305</v>
      </c>
      <c r="D137" s="1451"/>
      <c r="E137" s="1447"/>
      <c r="F137" s="1447"/>
      <c r="G137" s="1448">
        <v>6925</v>
      </c>
      <c r="H137" s="1448">
        <v>7150</v>
      </c>
      <c r="I137" s="1448">
        <v>7150</v>
      </c>
      <c r="J137" s="1447"/>
      <c r="K137" s="1444"/>
      <c r="L137" s="1442">
        <v>21225</v>
      </c>
      <c r="M137" s="1443">
        <v>39</v>
      </c>
    </row>
    <row r="138" spans="2:13" ht="24" hidden="1" customHeight="1" thickBot="1">
      <c r="B138" s="2320"/>
      <c r="C138" s="1452">
        <v>310</v>
      </c>
      <c r="D138" s="1453"/>
      <c r="E138" s="1454">
        <v>8250</v>
      </c>
      <c r="F138" s="1455"/>
      <c r="G138" s="1455"/>
      <c r="H138" s="1455"/>
      <c r="I138" s="1456">
        <v>5500</v>
      </c>
      <c r="J138" s="1457"/>
      <c r="K138" s="1458">
        <v>12075</v>
      </c>
      <c r="L138" s="1449">
        <v>25825</v>
      </c>
      <c r="M138" s="1450">
        <v>47</v>
      </c>
    </row>
    <row r="139" spans="2:13" ht="15" hidden="1" customHeight="1">
      <c r="B139" s="2321" t="s">
        <v>105</v>
      </c>
      <c r="C139" s="2322"/>
      <c r="D139" s="1459">
        <v>23100</v>
      </c>
      <c r="E139" s="1460">
        <v>30800</v>
      </c>
      <c r="F139" s="1460">
        <v>2200</v>
      </c>
      <c r="G139" s="1460">
        <v>12975</v>
      </c>
      <c r="H139" s="1460">
        <v>13200</v>
      </c>
      <c r="I139" s="1460">
        <v>19250</v>
      </c>
      <c r="J139" s="1461" t="s">
        <v>542</v>
      </c>
      <c r="K139" s="1462">
        <v>12075</v>
      </c>
      <c r="L139" s="1463">
        <v>113600</v>
      </c>
      <c r="M139" s="1464">
        <v>207</v>
      </c>
    </row>
    <row r="140" spans="2:13" ht="23.25" hidden="1">
      <c r="B140" s="1465"/>
      <c r="C140" s="1465"/>
      <c r="D140" s="1465"/>
      <c r="E140" s="1465"/>
      <c r="F140" s="1465"/>
      <c r="G140" s="1465"/>
      <c r="H140" s="1465"/>
      <c r="I140" s="1465"/>
      <c r="J140" s="1465"/>
      <c r="K140" s="1465"/>
      <c r="L140" s="1465"/>
      <c r="M140" s="1465"/>
    </row>
    <row r="141" spans="2:13" ht="24" hidden="1" thickBot="1">
      <c r="B141" s="2323" t="s">
        <v>543</v>
      </c>
      <c r="C141" s="2323"/>
      <c r="D141" s="2323"/>
      <c r="E141" s="2323"/>
      <c r="F141" s="1431"/>
      <c r="G141" s="1431"/>
      <c r="H141" s="1431"/>
      <c r="I141" s="1431"/>
      <c r="J141" s="1431"/>
      <c r="K141" s="1431"/>
      <c r="L141" s="1431"/>
      <c r="M141" s="1431"/>
    </row>
    <row r="142" spans="2:13" hidden="1">
      <c r="B142" s="2324" t="s">
        <v>526</v>
      </c>
      <c r="C142" s="2318"/>
      <c r="D142" s="2324" t="s">
        <v>527</v>
      </c>
      <c r="E142" s="2325"/>
      <c r="F142" s="1881" t="s">
        <v>528</v>
      </c>
      <c r="G142" s="1559"/>
      <c r="H142" s="1559"/>
      <c r="I142" s="1880"/>
      <c r="J142" s="2317" t="s">
        <v>529</v>
      </c>
      <c r="K142" s="2318"/>
      <c r="L142" s="1432" t="s">
        <v>105</v>
      </c>
      <c r="M142" s="1432" t="s">
        <v>105</v>
      </c>
    </row>
    <row r="143" spans="2:13" hidden="1">
      <c r="B143" s="1434" t="s">
        <v>530</v>
      </c>
      <c r="C143" s="1435" t="s">
        <v>531</v>
      </c>
      <c r="D143" s="1434" t="s">
        <v>532</v>
      </c>
      <c r="E143" s="1436" t="s">
        <v>533</v>
      </c>
      <c r="F143" s="1436" t="s">
        <v>534</v>
      </c>
      <c r="G143" s="1436" t="s">
        <v>535</v>
      </c>
      <c r="H143" s="1436" t="s">
        <v>536</v>
      </c>
      <c r="I143" s="1436" t="s">
        <v>537</v>
      </c>
      <c r="J143" s="1436" t="s">
        <v>538</v>
      </c>
      <c r="K143" s="1435" t="s">
        <v>539</v>
      </c>
      <c r="L143" s="1433" t="s">
        <v>544</v>
      </c>
      <c r="M143" s="1433" t="s">
        <v>541</v>
      </c>
    </row>
    <row r="144" spans="2:13" hidden="1">
      <c r="B144" s="2319" t="s">
        <v>258</v>
      </c>
      <c r="C144" s="1437">
        <v>305</v>
      </c>
      <c r="D144" s="1466">
        <v>1.34</v>
      </c>
      <c r="E144" s="1467">
        <v>1.34</v>
      </c>
      <c r="F144" s="1467">
        <v>0.67</v>
      </c>
      <c r="G144" s="1468">
        <v>0.67</v>
      </c>
      <c r="H144" s="1468">
        <v>0.67</v>
      </c>
      <c r="I144" s="1468">
        <v>0.84</v>
      </c>
      <c r="J144" s="1441" t="s">
        <v>542</v>
      </c>
      <c r="K144" s="1437" t="s">
        <v>542</v>
      </c>
      <c r="L144" s="1443">
        <v>5.5</v>
      </c>
      <c r="M144" s="1443">
        <v>33</v>
      </c>
    </row>
    <row r="145" spans="2:13" hidden="1">
      <c r="B145" s="2320"/>
      <c r="C145" s="1444">
        <v>310</v>
      </c>
      <c r="D145" s="1469">
        <v>5.8</v>
      </c>
      <c r="E145" s="1470">
        <v>5.63</v>
      </c>
      <c r="F145" s="1455" t="s">
        <v>542</v>
      </c>
      <c r="G145" s="1457">
        <v>1.19</v>
      </c>
      <c r="H145" s="1457">
        <v>1.19</v>
      </c>
      <c r="I145" s="1457">
        <v>1.19</v>
      </c>
      <c r="J145" s="1455" t="s">
        <v>542</v>
      </c>
      <c r="K145" s="1452" t="s">
        <v>542</v>
      </c>
      <c r="L145" s="1450">
        <v>15</v>
      </c>
      <c r="M145" s="1450">
        <v>88</v>
      </c>
    </row>
    <row r="146" spans="2:13" hidden="1">
      <c r="B146" s="2319" t="s">
        <v>419</v>
      </c>
      <c r="C146" s="1444">
        <v>305</v>
      </c>
      <c r="D146" s="1471" t="s">
        <v>542</v>
      </c>
      <c r="E146" s="1441" t="s">
        <v>542</v>
      </c>
      <c r="F146" s="1441" t="s">
        <v>542</v>
      </c>
      <c r="G146" s="1468">
        <v>2.11</v>
      </c>
      <c r="H146" s="1468">
        <v>2.1800000000000002</v>
      </c>
      <c r="I146" s="1468">
        <v>2.1800000000000002</v>
      </c>
      <c r="J146" s="1441" t="s">
        <v>542</v>
      </c>
      <c r="K146" s="1437" t="s">
        <v>542</v>
      </c>
      <c r="L146" s="1443">
        <v>6.5</v>
      </c>
      <c r="M146" s="1443">
        <v>39</v>
      </c>
    </row>
    <row r="147" spans="2:13">
      <c r="B147" s="2320"/>
      <c r="C147" s="1452">
        <v>310</v>
      </c>
      <c r="D147" s="1453" t="s">
        <v>542</v>
      </c>
      <c r="E147" s="1470">
        <v>2.56</v>
      </c>
      <c r="F147" s="1455" t="s">
        <v>542</v>
      </c>
      <c r="G147" s="1455" t="s">
        <v>542</v>
      </c>
      <c r="H147" s="1455" t="s">
        <v>542</v>
      </c>
      <c r="I147" s="1457">
        <v>1.71</v>
      </c>
      <c r="J147" s="1457" t="s">
        <v>542</v>
      </c>
      <c r="K147" s="1472">
        <v>3.74</v>
      </c>
      <c r="L147" s="1450">
        <v>8</v>
      </c>
      <c r="M147" s="1450">
        <v>47</v>
      </c>
    </row>
    <row r="148" spans="2:13" ht="15.75" thickBot="1">
      <c r="B148" s="2321" t="s">
        <v>105</v>
      </c>
      <c r="C148" s="2322"/>
      <c r="D148" s="1473">
        <v>7.14</v>
      </c>
      <c r="E148" s="1461">
        <v>9.5299999999999994</v>
      </c>
      <c r="F148" s="1461">
        <v>0.67</v>
      </c>
      <c r="G148" s="1461">
        <v>3.98</v>
      </c>
      <c r="H148" s="1461">
        <v>4.05</v>
      </c>
      <c r="I148" s="1461">
        <v>5.92</v>
      </c>
      <c r="J148" s="1461" t="s">
        <v>542</v>
      </c>
      <c r="K148" s="1474">
        <v>3.74</v>
      </c>
      <c r="L148" s="1464">
        <v>35</v>
      </c>
      <c r="M148" s="1464">
        <v>207</v>
      </c>
    </row>
  </sheetData>
  <sortState xmlns:xlrd2="http://schemas.microsoft.com/office/spreadsheetml/2017/richdata2" ref="B3:Q25">
    <sortCondition ref="C3:C25"/>
  </sortState>
  <mergeCells count="14">
    <mergeCell ref="B132:E132"/>
    <mergeCell ref="B133:C133"/>
    <mergeCell ref="D133:E133"/>
    <mergeCell ref="J133:K133"/>
    <mergeCell ref="B135:B136"/>
    <mergeCell ref="J142:K142"/>
    <mergeCell ref="B144:B145"/>
    <mergeCell ref="B146:B147"/>
    <mergeCell ref="B148:C148"/>
    <mergeCell ref="B137:B138"/>
    <mergeCell ref="B139:C139"/>
    <mergeCell ref="B141:E141"/>
    <mergeCell ref="B142:C142"/>
    <mergeCell ref="D142:E142"/>
  </mergeCells>
  <phoneticPr fontId="4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B1:N151"/>
  <sheetViews>
    <sheetView zoomScale="70" zoomScaleNormal="70"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D134" sqref="D134"/>
    </sheetView>
  </sheetViews>
  <sheetFormatPr defaultColWidth="9.140625" defaultRowHeight="15" outlineLevelCol="1"/>
  <cols>
    <col min="1" max="1" width="1" style="333" customWidth="1"/>
    <col min="2" max="2" width="10.85546875" style="333" customWidth="1"/>
    <col min="3" max="3" width="24.5703125" style="333" bestFit="1" customWidth="1"/>
    <col min="4" max="4" width="17.140625" style="333" bestFit="1" customWidth="1"/>
    <col min="5" max="5" width="18.140625" style="333" bestFit="1" customWidth="1"/>
    <col min="6" max="6" width="8" style="333" bestFit="1" customWidth="1"/>
    <col min="7" max="7" width="10.140625" style="499" customWidth="1"/>
    <col min="8" max="8" width="12.57031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64.710937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546</v>
      </c>
    </row>
    <row r="2" spans="2:14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547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185">
        <v>82768</v>
      </c>
      <c r="E3" s="1509" t="s">
        <v>108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853"/>
    </row>
    <row r="4" spans="2:14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108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53"/>
    </row>
    <row r="5" spans="2:14" s="123" customFormat="1" ht="14.25" customHeight="1">
      <c r="B5" s="1509" t="s">
        <v>15</v>
      </c>
      <c r="C5" s="1507" t="s">
        <v>189</v>
      </c>
      <c r="D5" s="1507">
        <v>83257</v>
      </c>
      <c r="E5" s="1509" t="s">
        <v>108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53"/>
    </row>
    <row r="6" spans="2:14" s="123" customFormat="1" ht="14.25" customHeight="1">
      <c r="B6" s="1509" t="s">
        <v>15</v>
      </c>
      <c r="C6" s="1507" t="s">
        <v>189</v>
      </c>
      <c r="D6" s="1507">
        <v>83255</v>
      </c>
      <c r="E6" s="1509" t="s">
        <v>108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53"/>
    </row>
    <row r="7" spans="2:14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108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53"/>
    </row>
    <row r="8" spans="2:14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108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53"/>
    </row>
    <row r="9" spans="2:14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114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53"/>
    </row>
    <row r="10" spans="2:14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223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53"/>
    </row>
    <row r="11" spans="2:14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108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53"/>
    </row>
    <row r="12" spans="2:14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214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</row>
    <row r="13" spans="2:14" s="123" customFormat="1" ht="14.25" customHeight="1">
      <c r="B13" s="261" t="s">
        <v>19</v>
      </c>
      <c r="C13" s="261" t="s">
        <v>17</v>
      </c>
      <c r="D13" s="261">
        <v>15053</v>
      </c>
      <c r="E13" s="1509" t="s">
        <v>114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>
        <f>I13</f>
        <v>0.12817999999999999</v>
      </c>
      <c r="K13" s="429"/>
      <c r="L13" s="430"/>
      <c r="M13" s="431">
        <f>SUM(J13:L13)</f>
        <v>0.12817999999999999</v>
      </c>
      <c r="N13" s="853"/>
    </row>
    <row r="14" spans="2:14" s="123" customFormat="1" ht="14.25" customHeight="1">
      <c r="B14" s="1509" t="s">
        <v>19</v>
      </c>
      <c r="C14" s="1507" t="s">
        <v>194</v>
      </c>
      <c r="D14" s="1507" t="s">
        <v>548</v>
      </c>
      <c r="E14" s="1509" t="s">
        <v>114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</row>
    <row r="15" spans="2:14" s="123" customFormat="1" ht="14.25" customHeight="1">
      <c r="B15" s="692" t="s">
        <v>19</v>
      </c>
      <c r="C15" s="692" t="s">
        <v>194</v>
      </c>
      <c r="D15" s="692" t="s">
        <v>549</v>
      </c>
      <c r="E15" s="1509" t="s">
        <v>108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</row>
    <row r="16" spans="2:14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201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</row>
    <row r="17" spans="2:14" s="122" customFormat="1">
      <c r="B17" s="1509" t="s">
        <v>15</v>
      </c>
      <c r="C17" s="1509" t="s">
        <v>26</v>
      </c>
      <c r="D17" s="1509" t="s">
        <v>551</v>
      </c>
      <c r="E17" s="1509" t="s">
        <v>217</v>
      </c>
      <c r="F17" s="1509">
        <v>310</v>
      </c>
      <c r="G17" s="484">
        <v>200</v>
      </c>
      <c r="H17" s="621">
        <f t="shared" si="0"/>
        <v>62000</v>
      </c>
      <c r="I17" s="352">
        <f t="shared" si="1"/>
        <v>6.2E-2</v>
      </c>
      <c r="J17" s="383">
        <f>I17</f>
        <v>6.2E-2</v>
      </c>
      <c r="K17" s="383"/>
      <c r="L17" s="406"/>
      <c r="M17" s="424">
        <f t="shared" si="2"/>
        <v>6.2E-2</v>
      </c>
      <c r="N17" s="853"/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217</v>
      </c>
      <c r="F18" s="1509">
        <v>305</v>
      </c>
      <c r="G18" s="484">
        <v>450</v>
      </c>
      <c r="H18" s="621">
        <f t="shared" si="0"/>
        <v>137250</v>
      </c>
      <c r="I18" s="352">
        <f t="shared" si="1"/>
        <v>0.13725000000000001</v>
      </c>
      <c r="J18" s="383">
        <f t="shared" ref="J18:J28" si="4">I18</f>
        <v>0.13725000000000001</v>
      </c>
      <c r="K18" s="383"/>
      <c r="L18" s="406"/>
      <c r="M18" s="424">
        <f t="shared" si="2"/>
        <v>0.13725000000000001</v>
      </c>
      <c r="N18" s="853"/>
    </row>
    <row r="19" spans="2:14" s="122" customFormat="1">
      <c r="B19" s="1508" t="s">
        <v>19</v>
      </c>
      <c r="C19" s="1508" t="s">
        <v>26</v>
      </c>
      <c r="D19" s="1508">
        <v>10031</v>
      </c>
      <c r="E19" s="1508" t="s">
        <v>114</v>
      </c>
      <c r="F19" s="1508">
        <v>265</v>
      </c>
      <c r="G19" s="939">
        <v>754</v>
      </c>
      <c r="H19" s="940">
        <f t="shared" si="0"/>
        <v>199810</v>
      </c>
      <c r="I19" s="941">
        <f t="shared" si="1"/>
        <v>0.19980999999999999</v>
      </c>
      <c r="J19" s="942">
        <f t="shared" si="4"/>
        <v>0.19980999999999999</v>
      </c>
      <c r="K19" s="942"/>
      <c r="L19" s="943"/>
      <c r="M19" s="657">
        <f t="shared" si="2"/>
        <v>0.19980999999999999</v>
      </c>
      <c r="N19" s="944"/>
    </row>
    <row r="20" spans="2:14" s="122" customFormat="1">
      <c r="B20" s="1509" t="s">
        <v>19</v>
      </c>
      <c r="C20" s="1509" t="s">
        <v>26</v>
      </c>
      <c r="D20" s="1509">
        <v>10593</v>
      </c>
      <c r="E20" s="1509" t="s">
        <v>114</v>
      </c>
      <c r="F20" s="1509">
        <v>265</v>
      </c>
      <c r="G20" s="484">
        <v>754</v>
      </c>
      <c r="H20" s="621">
        <f t="shared" si="0"/>
        <v>199810</v>
      </c>
      <c r="I20" s="352">
        <f t="shared" si="1"/>
        <v>0.19980999999999999</v>
      </c>
      <c r="J20" s="383">
        <f t="shared" si="4"/>
        <v>0.19980999999999999</v>
      </c>
      <c r="K20" s="383"/>
      <c r="L20" s="406"/>
      <c r="M20" s="424">
        <f t="shared" si="2"/>
        <v>0.19980999999999999</v>
      </c>
      <c r="N20" s="853"/>
    </row>
    <row r="21" spans="2:14" s="122" customFormat="1">
      <c r="B21" s="1509" t="s">
        <v>19</v>
      </c>
      <c r="C21" s="1509" t="s">
        <v>30</v>
      </c>
      <c r="D21" s="1509">
        <v>618413</v>
      </c>
      <c r="E21" s="1509" t="s">
        <v>114</v>
      </c>
      <c r="F21" s="1509">
        <v>260</v>
      </c>
      <c r="G21" s="484">
        <v>754</v>
      </c>
      <c r="H21" s="621">
        <f t="shared" si="0"/>
        <v>196040</v>
      </c>
      <c r="I21" s="352">
        <f t="shared" si="1"/>
        <v>0.19603999999999999</v>
      </c>
      <c r="J21" s="383">
        <f t="shared" si="4"/>
        <v>0.19603999999999999</v>
      </c>
      <c r="K21" s="383"/>
      <c r="L21" s="406"/>
      <c r="M21" s="424">
        <f t="shared" si="2"/>
        <v>0.19603999999999999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618414</v>
      </c>
      <c r="E22" s="1509" t="s">
        <v>114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619617</v>
      </c>
      <c r="E23" s="1509" t="s">
        <v>223</v>
      </c>
      <c r="F23" s="1509">
        <v>270</v>
      </c>
      <c r="G23" s="484">
        <v>754</v>
      </c>
      <c r="H23" s="621">
        <f t="shared" si="0"/>
        <v>203580</v>
      </c>
      <c r="I23" s="352">
        <f t="shared" si="1"/>
        <v>0.20358000000000001</v>
      </c>
      <c r="J23" s="383">
        <f>I23</f>
        <v>0.20358000000000001</v>
      </c>
      <c r="K23" s="383"/>
      <c r="L23" s="406"/>
      <c r="M23" s="424">
        <f t="shared" si="2"/>
        <v>0.20358000000000001</v>
      </c>
      <c r="N23" s="853"/>
    </row>
    <row r="24" spans="2:14" s="122" customFormat="1">
      <c r="B24" s="1509" t="s">
        <v>19</v>
      </c>
      <c r="C24" s="1509" t="s">
        <v>30</v>
      </c>
      <c r="D24" s="1509">
        <v>619618</v>
      </c>
      <c r="E24" s="1509" t="s">
        <v>223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619619</v>
      </c>
      <c r="E25" s="1509" t="s">
        <v>223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692" t="s">
        <v>19</v>
      </c>
      <c r="C26" s="692" t="s">
        <v>119</v>
      </c>
      <c r="D26" s="1507" t="s">
        <v>552</v>
      </c>
      <c r="E26" s="1509" t="s">
        <v>201</v>
      </c>
      <c r="F26" s="692">
        <v>305</v>
      </c>
      <c r="G26" s="484">
        <v>648</v>
      </c>
      <c r="H26" s="621">
        <f t="shared" si="0"/>
        <v>197640</v>
      </c>
      <c r="I26" s="352">
        <f t="shared" si="1"/>
        <v>0.19764000000000001</v>
      </c>
      <c r="J26" s="383">
        <f t="shared" si="4"/>
        <v>0.19764000000000001</v>
      </c>
      <c r="K26" s="383"/>
      <c r="L26" s="406"/>
      <c r="M26" s="424">
        <f t="shared" si="2"/>
        <v>0.19764000000000001</v>
      </c>
      <c r="N26" s="853"/>
    </row>
    <row r="27" spans="2:14" s="122" customFormat="1">
      <c r="B27" s="692" t="s">
        <v>15</v>
      </c>
      <c r="C27" s="692" t="s">
        <v>119</v>
      </c>
      <c r="D27" s="692" t="s">
        <v>553</v>
      </c>
      <c r="E27" s="1509" t="s">
        <v>214</v>
      </c>
      <c r="F27" s="692">
        <v>280</v>
      </c>
      <c r="G27" s="484">
        <v>1769</v>
      </c>
      <c r="H27" s="621">
        <f t="shared" si="0"/>
        <v>495320</v>
      </c>
      <c r="I27" s="352">
        <f t="shared" si="1"/>
        <v>0.49531999999999998</v>
      </c>
      <c r="J27" s="383">
        <f t="shared" si="4"/>
        <v>0.49531999999999998</v>
      </c>
      <c r="K27" s="383"/>
      <c r="L27" s="406"/>
      <c r="M27" s="424">
        <f t="shared" si="2"/>
        <v>0.49531999999999998</v>
      </c>
      <c r="N27" s="853"/>
    </row>
    <row r="28" spans="2:14" s="122" customFormat="1">
      <c r="B28" s="828" t="s">
        <v>15</v>
      </c>
      <c r="C28" s="828" t="s">
        <v>119</v>
      </c>
      <c r="D28" s="493" t="s">
        <v>554</v>
      </c>
      <c r="E28" s="1509" t="s">
        <v>214</v>
      </c>
      <c r="F28" s="828">
        <v>280</v>
      </c>
      <c r="G28" s="484">
        <v>841</v>
      </c>
      <c r="H28" s="621">
        <f t="shared" si="0"/>
        <v>235480</v>
      </c>
      <c r="I28" s="352">
        <f t="shared" si="1"/>
        <v>0.23547999999999999</v>
      </c>
      <c r="J28" s="383">
        <f t="shared" si="4"/>
        <v>0.23547999999999999</v>
      </c>
      <c r="K28" s="383"/>
      <c r="L28" s="406"/>
      <c r="M28" s="424">
        <f t="shared" si="2"/>
        <v>0.23547999999999999</v>
      </c>
      <c r="N28" s="853"/>
    </row>
    <row r="29" spans="2:14">
      <c r="B29" s="501" t="s">
        <v>19</v>
      </c>
      <c r="C29" s="338" t="s">
        <v>119</v>
      </c>
      <c r="D29" s="1509"/>
      <c r="E29" s="1509" t="s">
        <v>108</v>
      </c>
      <c r="F29" s="1509">
        <v>260</v>
      </c>
      <c r="G29" s="875">
        <v>5824</v>
      </c>
      <c r="H29" s="695">
        <f>F29*G29</f>
        <v>1514240</v>
      </c>
      <c r="I29" s="352">
        <f>H29/1000000</f>
        <v>1.51424</v>
      </c>
      <c r="J29" s="882"/>
      <c r="K29" s="383">
        <f>I29</f>
        <v>1.51424</v>
      </c>
      <c r="L29" s="708"/>
      <c r="M29" s="424">
        <f>SUM(J29:L29)</f>
        <v>1.51424</v>
      </c>
      <c r="N29" s="843" t="s">
        <v>555</v>
      </c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557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76"/>
      <c r="M30" s="424">
        <f t="shared" si="2"/>
        <v>0.43405500000000002</v>
      </c>
      <c r="N30" s="853" t="s">
        <v>558</v>
      </c>
    </row>
    <row r="31" spans="2:14">
      <c r="B31" s="1294"/>
      <c r="C31" s="509" t="s">
        <v>197</v>
      </c>
      <c r="D31" s="1296"/>
      <c r="E31" s="516"/>
      <c r="F31" s="1296"/>
      <c r="G31" s="590">
        <f t="shared" ref="G31:L31" si="5">SUM(G3:G30)</f>
        <v>41319</v>
      </c>
      <c r="H31" s="623">
        <f t="shared" si="5"/>
        <v>11046725</v>
      </c>
      <c r="I31" s="346">
        <f t="shared" si="5"/>
        <v>11.046725000000002</v>
      </c>
      <c r="J31" s="347">
        <f t="shared" si="5"/>
        <v>9.0984300000000005</v>
      </c>
      <c r="K31" s="347">
        <f t="shared" si="5"/>
        <v>1.9482950000000001</v>
      </c>
      <c r="L31" s="441">
        <f t="shared" si="5"/>
        <v>0</v>
      </c>
      <c r="M31" s="393">
        <f>SUM(M3:M30)</f>
        <v>11.046725000000002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1509" t="s">
        <v>201</v>
      </c>
      <c r="F32" s="456">
        <v>310</v>
      </c>
      <c r="G32" s="871">
        <v>432</v>
      </c>
      <c r="H32" s="624">
        <f t="shared" ref="H32:H56" si="6">F32*G32</f>
        <v>133920</v>
      </c>
      <c r="I32" s="350">
        <f t="shared" ref="I32:I56" si="7">H32/1000000</f>
        <v>0.13392000000000001</v>
      </c>
      <c r="J32" s="381">
        <f>I32</f>
        <v>0.13392000000000001</v>
      </c>
      <c r="K32" s="382"/>
      <c r="L32" s="885"/>
      <c r="M32" s="426">
        <f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9" t="s">
        <v>114</v>
      </c>
      <c r="F33" s="1507">
        <v>265</v>
      </c>
      <c r="G33" s="872">
        <v>928</v>
      </c>
      <c r="H33" s="621">
        <f t="shared" si="6"/>
        <v>245920</v>
      </c>
      <c r="I33" s="352">
        <f t="shared" si="7"/>
        <v>0.24592</v>
      </c>
      <c r="J33" s="384">
        <f t="shared" ref="J33:J40" si="8">I33</f>
        <v>0.24592</v>
      </c>
      <c r="K33" s="383"/>
      <c r="L33" s="886"/>
      <c r="M33" s="424">
        <f t="shared" ref="M33:M56" si="9">SUM(J33:L33)</f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9" t="s">
        <v>114</v>
      </c>
      <c r="F34" s="1507">
        <v>265</v>
      </c>
      <c r="G34" s="872">
        <v>928</v>
      </c>
      <c r="H34" s="621">
        <f t="shared" si="6"/>
        <v>245920</v>
      </c>
      <c r="I34" s="352">
        <f t="shared" si="7"/>
        <v>0.24592</v>
      </c>
      <c r="J34" s="384">
        <f t="shared" si="8"/>
        <v>0.24592</v>
      </c>
      <c r="K34" s="383"/>
      <c r="L34" s="886"/>
      <c r="M34" s="424">
        <f t="shared" si="9"/>
        <v>0.24592</v>
      </c>
      <c r="N34" s="837"/>
    </row>
    <row r="35" spans="2:14">
      <c r="B35" s="1506" t="s">
        <v>15</v>
      </c>
      <c r="C35" s="1507" t="s">
        <v>561</v>
      </c>
      <c r="D35" s="1507"/>
      <c r="E35" s="1509" t="s">
        <v>562</v>
      </c>
      <c r="F35" s="1507">
        <v>305</v>
      </c>
      <c r="G35" s="872">
        <v>21</v>
      </c>
      <c r="H35" s="621">
        <f>F35*G35</f>
        <v>6405</v>
      </c>
      <c r="I35" s="352">
        <f>H35/1000000</f>
        <v>6.4050000000000001E-3</v>
      </c>
      <c r="J35" s="384">
        <f>I35</f>
        <v>6.4050000000000001E-3</v>
      </c>
      <c r="K35" s="383"/>
      <c r="L35" s="886"/>
      <c r="M35" s="424">
        <f>SUM(J35:L35)</f>
        <v>6.4050000000000001E-3</v>
      </c>
      <c r="N35" s="837"/>
    </row>
    <row r="36" spans="2:14">
      <c r="B36" s="1506" t="s">
        <v>19</v>
      </c>
      <c r="C36" s="1507" t="s">
        <v>323</v>
      </c>
      <c r="D36" s="1507">
        <v>1014</v>
      </c>
      <c r="E36" s="1509" t="s">
        <v>114</v>
      </c>
      <c r="F36" s="1507">
        <v>260</v>
      </c>
      <c r="G36" s="872">
        <v>203</v>
      </c>
      <c r="H36" s="621">
        <f t="shared" si="6"/>
        <v>52780</v>
      </c>
      <c r="I36" s="352">
        <f t="shared" si="7"/>
        <v>5.2780000000000001E-2</v>
      </c>
      <c r="J36" s="384">
        <f t="shared" si="8"/>
        <v>5.2780000000000001E-2</v>
      </c>
      <c r="K36" s="383"/>
      <c r="L36" s="88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1015</v>
      </c>
      <c r="E37" s="1509" t="s">
        <v>114</v>
      </c>
      <c r="F37" s="1507">
        <v>260</v>
      </c>
      <c r="G37" s="872">
        <v>203</v>
      </c>
      <c r="H37" s="621">
        <f t="shared" si="6"/>
        <v>52780</v>
      </c>
      <c r="I37" s="352">
        <f t="shared" si="7"/>
        <v>5.2780000000000001E-2</v>
      </c>
      <c r="J37" s="384">
        <f t="shared" si="8"/>
        <v>5.2780000000000001E-2</v>
      </c>
      <c r="K37" s="383"/>
      <c r="L37" s="886"/>
      <c r="M37" s="424">
        <f t="shared" si="9"/>
        <v>5.2780000000000001E-2</v>
      </c>
      <c r="N37" s="837"/>
    </row>
    <row r="38" spans="2:14">
      <c r="B38" s="1506" t="s">
        <v>19</v>
      </c>
      <c r="C38" s="1507" t="s">
        <v>323</v>
      </c>
      <c r="D38" s="1507">
        <v>1016</v>
      </c>
      <c r="E38" s="1509" t="s">
        <v>114</v>
      </c>
      <c r="F38" s="1507">
        <v>265</v>
      </c>
      <c r="G38" s="872">
        <v>58</v>
      </c>
      <c r="H38" s="621">
        <f t="shared" si="6"/>
        <v>15370</v>
      </c>
      <c r="I38" s="352">
        <f t="shared" si="7"/>
        <v>1.537E-2</v>
      </c>
      <c r="J38" s="384">
        <f t="shared" si="8"/>
        <v>1.537E-2</v>
      </c>
      <c r="K38" s="383"/>
      <c r="L38" s="886"/>
      <c r="M38" s="424">
        <f t="shared" si="9"/>
        <v>1.537E-2</v>
      </c>
      <c r="N38" s="837"/>
    </row>
    <row r="39" spans="2:14">
      <c r="B39" s="1506" t="s">
        <v>19</v>
      </c>
      <c r="C39" s="1507" t="s">
        <v>35</v>
      </c>
      <c r="D39" s="1507">
        <v>1208</v>
      </c>
      <c r="E39" s="1509" t="s">
        <v>114</v>
      </c>
      <c r="F39" s="1507">
        <v>265</v>
      </c>
      <c r="G39" s="872">
        <v>2262</v>
      </c>
      <c r="H39" s="621">
        <f t="shared" si="6"/>
        <v>599430</v>
      </c>
      <c r="I39" s="352">
        <f t="shared" si="7"/>
        <v>0.59943000000000002</v>
      </c>
      <c r="J39" s="384">
        <f t="shared" si="8"/>
        <v>0.59943000000000002</v>
      </c>
      <c r="K39" s="383"/>
      <c r="L39" s="886"/>
      <c r="M39" s="424">
        <f t="shared" si="9"/>
        <v>0.59943000000000002</v>
      </c>
      <c r="N39" s="837"/>
    </row>
    <row r="40" spans="2:14">
      <c r="B40" s="1509" t="s">
        <v>19</v>
      </c>
      <c r="C40" s="1507" t="s">
        <v>35</v>
      </c>
      <c r="D40" s="1507">
        <v>1209</v>
      </c>
      <c r="E40" s="1509" t="s">
        <v>114</v>
      </c>
      <c r="F40" s="1507">
        <v>265</v>
      </c>
      <c r="G40" s="872">
        <v>754</v>
      </c>
      <c r="H40" s="621">
        <f t="shared" si="6"/>
        <v>199810</v>
      </c>
      <c r="I40" s="352">
        <f t="shared" si="7"/>
        <v>0.19980999999999999</v>
      </c>
      <c r="J40" s="384">
        <f t="shared" si="8"/>
        <v>0.19980999999999999</v>
      </c>
      <c r="K40" s="394"/>
      <c r="L40" s="887"/>
      <c r="M40" s="424">
        <f t="shared" si="9"/>
        <v>0.19980999999999999</v>
      </c>
      <c r="N40" s="838"/>
    </row>
    <row r="41" spans="2:14">
      <c r="B41" s="1509" t="s">
        <v>19</v>
      </c>
      <c r="C41" s="1507" t="s">
        <v>35</v>
      </c>
      <c r="D41" s="1507">
        <v>1209</v>
      </c>
      <c r="E41" s="1509" t="s">
        <v>114</v>
      </c>
      <c r="F41" s="1507">
        <v>265</v>
      </c>
      <c r="G41" s="872">
        <v>1508</v>
      </c>
      <c r="H41" s="621">
        <f t="shared" si="6"/>
        <v>399620</v>
      </c>
      <c r="I41" s="352">
        <f t="shared" si="7"/>
        <v>0.39961999999999998</v>
      </c>
      <c r="J41" s="394"/>
      <c r="K41" s="394">
        <f>I41</f>
        <v>0.39961999999999998</v>
      </c>
      <c r="L41" s="887"/>
      <c r="M41" s="424">
        <f t="shared" si="9"/>
        <v>0.39961999999999998</v>
      </c>
      <c r="N41" s="838" t="s">
        <v>563</v>
      </c>
    </row>
    <row r="42" spans="2:14">
      <c r="B42" s="1509" t="s">
        <v>19</v>
      </c>
      <c r="C42" s="1507" t="s">
        <v>35</v>
      </c>
      <c r="D42" s="1507">
        <v>1210</v>
      </c>
      <c r="E42" s="1509" t="s">
        <v>114</v>
      </c>
      <c r="F42" s="1507">
        <v>265</v>
      </c>
      <c r="G42" s="872">
        <v>2262</v>
      </c>
      <c r="H42" s="621">
        <f t="shared" si="6"/>
        <v>599430</v>
      </c>
      <c r="I42" s="352">
        <f t="shared" si="7"/>
        <v>0.59943000000000002</v>
      </c>
      <c r="J42" s="394"/>
      <c r="K42" s="394">
        <f>I42</f>
        <v>0.59943000000000002</v>
      </c>
      <c r="L42" s="887"/>
      <c r="M42" s="424">
        <f t="shared" si="9"/>
        <v>0.59943000000000002</v>
      </c>
      <c r="N42" s="838" t="s">
        <v>563</v>
      </c>
    </row>
    <row r="43" spans="2:14">
      <c r="B43" s="1509" t="s">
        <v>15</v>
      </c>
      <c r="C43" s="1507" t="s">
        <v>564</v>
      </c>
      <c r="D43" s="1507" t="s">
        <v>565</v>
      </c>
      <c r="E43" s="1507" t="s">
        <v>566</v>
      </c>
      <c r="F43" s="1507">
        <v>315</v>
      </c>
      <c r="G43" s="872">
        <v>8300</v>
      </c>
      <c r="H43" s="621">
        <f t="shared" si="6"/>
        <v>2614500</v>
      </c>
      <c r="I43" s="352">
        <f t="shared" si="7"/>
        <v>2.6145</v>
      </c>
      <c r="J43" s="394"/>
      <c r="K43" s="394">
        <f>I43</f>
        <v>2.6145</v>
      </c>
      <c r="L43" s="887"/>
      <c r="M43" s="424">
        <f t="shared" si="9"/>
        <v>2.6145</v>
      </c>
      <c r="N43" s="838" t="s">
        <v>567</v>
      </c>
    </row>
    <row r="44" spans="2:14">
      <c r="B44" s="1509" t="s">
        <v>15</v>
      </c>
      <c r="C44" s="1507" t="s">
        <v>568</v>
      </c>
      <c r="D44" s="1507">
        <v>313</v>
      </c>
      <c r="E44" s="1509" t="s">
        <v>201</v>
      </c>
      <c r="F44" s="1507">
        <v>305</v>
      </c>
      <c r="G44" s="872">
        <v>13128</v>
      </c>
      <c r="H44" s="621">
        <f t="shared" si="6"/>
        <v>4004040</v>
      </c>
      <c r="I44" s="352">
        <f t="shared" si="7"/>
        <v>4.0040399999999998</v>
      </c>
      <c r="J44" s="384"/>
      <c r="K44" s="394">
        <f>I44</f>
        <v>4.0040399999999998</v>
      </c>
      <c r="L44" s="887"/>
      <c r="M44" s="424">
        <f t="shared" si="9"/>
        <v>4.0040399999999998</v>
      </c>
      <c r="N44" s="838" t="s">
        <v>569</v>
      </c>
    </row>
    <row r="45" spans="2:14">
      <c r="B45" s="1509" t="s">
        <v>19</v>
      </c>
      <c r="C45" s="1507" t="s">
        <v>38</v>
      </c>
      <c r="D45" s="1507" t="s">
        <v>570</v>
      </c>
      <c r="E45" s="1509" t="s">
        <v>114</v>
      </c>
      <c r="F45" s="1507">
        <v>265</v>
      </c>
      <c r="G45" s="872">
        <v>87</v>
      </c>
      <c r="H45" s="621">
        <f t="shared" si="6"/>
        <v>23055</v>
      </c>
      <c r="I45" s="352">
        <f t="shared" si="7"/>
        <v>2.3054999999999999E-2</v>
      </c>
      <c r="J45" s="384">
        <f>I45</f>
        <v>2.3054999999999999E-2</v>
      </c>
      <c r="K45" s="394"/>
      <c r="L45" s="887"/>
      <c r="M45" s="424">
        <f t="shared" si="9"/>
        <v>2.3054999999999999E-2</v>
      </c>
      <c r="N45" s="838"/>
    </row>
    <row r="46" spans="2:14">
      <c r="B46" s="1509" t="s">
        <v>19</v>
      </c>
      <c r="C46" s="1507" t="s">
        <v>38</v>
      </c>
      <c r="D46" s="1507" t="s">
        <v>571</v>
      </c>
      <c r="E46" s="1507" t="s">
        <v>212</v>
      </c>
      <c r="F46" s="1507">
        <v>260</v>
      </c>
      <c r="G46" s="872">
        <v>128</v>
      </c>
      <c r="H46" s="621">
        <f t="shared" si="6"/>
        <v>33280</v>
      </c>
      <c r="I46" s="352">
        <f t="shared" si="7"/>
        <v>3.3279999999999997E-2</v>
      </c>
      <c r="J46" s="384">
        <f>I46</f>
        <v>3.3279999999999997E-2</v>
      </c>
      <c r="K46" s="394"/>
      <c r="L46" s="887"/>
      <c r="M46" s="424">
        <f t="shared" si="9"/>
        <v>3.3279999999999997E-2</v>
      </c>
      <c r="N46" s="838"/>
    </row>
    <row r="47" spans="2:14">
      <c r="B47" s="1509" t="s">
        <v>15</v>
      </c>
      <c r="C47" s="1507" t="s">
        <v>38</v>
      </c>
      <c r="D47" s="1507" t="s">
        <v>572</v>
      </c>
      <c r="E47" s="1507" t="s">
        <v>214</v>
      </c>
      <c r="F47" s="1507">
        <v>280</v>
      </c>
      <c r="G47" s="872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94"/>
      <c r="L47" s="887"/>
      <c r="M47" s="424">
        <f t="shared" si="9"/>
        <v>1.6240000000000001E-2</v>
      </c>
      <c r="N47" s="838"/>
    </row>
    <row r="48" spans="2:14">
      <c r="B48" s="1509" t="s">
        <v>19</v>
      </c>
      <c r="C48" s="1507" t="s">
        <v>38</v>
      </c>
      <c r="D48" s="1507" t="s">
        <v>573</v>
      </c>
      <c r="E48" s="1507" t="s">
        <v>212</v>
      </c>
      <c r="F48" s="1507">
        <v>260</v>
      </c>
      <c r="G48" s="872">
        <v>58</v>
      </c>
      <c r="H48" s="621">
        <f t="shared" si="6"/>
        <v>15080</v>
      </c>
      <c r="I48" s="352">
        <f t="shared" si="7"/>
        <v>1.508E-2</v>
      </c>
      <c r="J48" s="384"/>
      <c r="K48" s="394">
        <f>I48</f>
        <v>1.508E-2</v>
      </c>
      <c r="L48" s="887"/>
      <c r="M48" s="424">
        <f t="shared" si="9"/>
        <v>1.508E-2</v>
      </c>
      <c r="N48" s="838"/>
    </row>
    <row r="49" spans="2:14">
      <c r="B49" s="1506" t="s">
        <v>15</v>
      </c>
      <c r="C49" s="1507" t="s">
        <v>574</v>
      </c>
      <c r="D49" s="1507" t="s">
        <v>575</v>
      </c>
      <c r="E49" s="1507" t="s">
        <v>214</v>
      </c>
      <c r="F49" s="1507">
        <v>280</v>
      </c>
      <c r="G49" s="872">
        <v>58</v>
      </c>
      <c r="H49" s="621">
        <f t="shared" si="6"/>
        <v>16240</v>
      </c>
      <c r="I49" s="352">
        <f t="shared" si="7"/>
        <v>1.6240000000000001E-2</v>
      </c>
      <c r="J49" s="384">
        <f>I49</f>
        <v>1.6240000000000001E-2</v>
      </c>
      <c r="K49" s="383"/>
      <c r="L49" s="886"/>
      <c r="M49" s="424">
        <f>SUM(J49:L49)</f>
        <v>1.6240000000000001E-2</v>
      </c>
      <c r="N49" s="837"/>
    </row>
    <row r="50" spans="2:14">
      <c r="B50" s="1506" t="s">
        <v>15</v>
      </c>
      <c r="C50" s="1507" t="s">
        <v>576</v>
      </c>
      <c r="D50" s="1507">
        <v>315</v>
      </c>
      <c r="E50" s="1507" t="s">
        <v>566</v>
      </c>
      <c r="F50" s="1507">
        <v>315</v>
      </c>
      <c r="G50" s="872">
        <v>1225</v>
      </c>
      <c r="H50" s="621">
        <f t="shared" si="6"/>
        <v>385875</v>
      </c>
      <c r="I50" s="352">
        <f t="shared" si="7"/>
        <v>0.38587500000000002</v>
      </c>
      <c r="J50" s="384"/>
      <c r="K50" s="383">
        <f>I50</f>
        <v>0.38587500000000002</v>
      </c>
      <c r="L50" s="886"/>
      <c r="M50" s="424">
        <f>SUM(J50:L50)</f>
        <v>0.38587500000000002</v>
      </c>
      <c r="N50" s="837"/>
    </row>
    <row r="51" spans="2:14">
      <c r="B51" s="1506" t="s">
        <v>15</v>
      </c>
      <c r="C51" s="1507" t="s">
        <v>576</v>
      </c>
      <c r="D51" s="1507">
        <v>315</v>
      </c>
      <c r="E51" s="1507" t="s">
        <v>566</v>
      </c>
      <c r="F51" s="1507">
        <v>320</v>
      </c>
      <c r="G51" s="872">
        <v>3900</v>
      </c>
      <c r="H51" s="621">
        <f t="shared" si="6"/>
        <v>1248000</v>
      </c>
      <c r="I51" s="352">
        <f t="shared" si="7"/>
        <v>1.248</v>
      </c>
      <c r="J51" s="384"/>
      <c r="K51" s="383">
        <f>I51</f>
        <v>1.248</v>
      </c>
      <c r="L51" s="886"/>
      <c r="M51" s="424">
        <f>SUM(J51:L51)</f>
        <v>1.248</v>
      </c>
      <c r="N51" s="837"/>
    </row>
    <row r="52" spans="2:14" s="122" customFormat="1">
      <c r="B52" s="1506" t="s">
        <v>19</v>
      </c>
      <c r="C52" s="1507" t="s">
        <v>577</v>
      </c>
      <c r="D52" s="1507">
        <v>10111</v>
      </c>
      <c r="E52" s="1509" t="s">
        <v>201</v>
      </c>
      <c r="F52" s="1507">
        <v>305</v>
      </c>
      <c r="G52" s="872">
        <v>1728</v>
      </c>
      <c r="H52" s="621">
        <f t="shared" si="6"/>
        <v>527040</v>
      </c>
      <c r="I52" s="352">
        <f t="shared" si="7"/>
        <v>0.52703999999999995</v>
      </c>
      <c r="J52" s="383">
        <f>I52</f>
        <v>0.52703999999999995</v>
      </c>
      <c r="K52" s="383"/>
      <c r="L52" s="886"/>
      <c r="M52" s="424">
        <f t="shared" si="9"/>
        <v>0.52703999999999995</v>
      </c>
      <c r="N52" s="837"/>
    </row>
    <row r="53" spans="2:14" s="122" customFormat="1">
      <c r="B53" s="256" t="s">
        <v>19</v>
      </c>
      <c r="C53" s="1510" t="s">
        <v>44</v>
      </c>
      <c r="D53" s="1510" t="s">
        <v>578</v>
      </c>
      <c r="E53" s="185" t="s">
        <v>108</v>
      </c>
      <c r="F53" s="1510">
        <v>260</v>
      </c>
      <c r="G53" s="872">
        <v>832</v>
      </c>
      <c r="H53" s="621">
        <f t="shared" si="6"/>
        <v>216320</v>
      </c>
      <c r="I53" s="352">
        <f t="shared" si="7"/>
        <v>0.21632000000000001</v>
      </c>
      <c r="J53" s="383">
        <f>I53</f>
        <v>0.21632000000000001</v>
      </c>
      <c r="K53" s="383"/>
      <c r="L53" s="886"/>
      <c r="M53" s="424">
        <f t="shared" si="9"/>
        <v>0.21632000000000001</v>
      </c>
      <c r="N53" s="839"/>
    </row>
    <row r="54" spans="2:14" s="122" customFormat="1">
      <c r="B54" s="256" t="s">
        <v>19</v>
      </c>
      <c r="C54" s="1510" t="s">
        <v>44</v>
      </c>
      <c r="D54" s="1510" t="s">
        <v>579</v>
      </c>
      <c r="E54" s="185" t="s">
        <v>108</v>
      </c>
      <c r="F54" s="1510">
        <v>260</v>
      </c>
      <c r="G54" s="872">
        <v>832</v>
      </c>
      <c r="H54" s="621">
        <f t="shared" si="6"/>
        <v>216320</v>
      </c>
      <c r="I54" s="352">
        <f t="shared" si="7"/>
        <v>0.21632000000000001</v>
      </c>
      <c r="J54" s="383">
        <f>I54</f>
        <v>0.21632000000000001</v>
      </c>
      <c r="K54" s="383"/>
      <c r="L54" s="886"/>
      <c r="M54" s="424">
        <f t="shared" si="9"/>
        <v>0.21632000000000001</v>
      </c>
      <c r="N54" s="839"/>
    </row>
    <row r="55" spans="2:14" s="122" customFormat="1">
      <c r="B55" s="256" t="s">
        <v>19</v>
      </c>
      <c r="C55" s="1510" t="s">
        <v>515</v>
      </c>
      <c r="D55" s="1510">
        <v>766232</v>
      </c>
      <c r="E55" s="1510" t="s">
        <v>219</v>
      </c>
      <c r="F55" s="1510">
        <v>260</v>
      </c>
      <c r="G55" s="872">
        <v>3770</v>
      </c>
      <c r="H55" s="621">
        <f t="shared" si="6"/>
        <v>980200</v>
      </c>
      <c r="I55" s="352">
        <f t="shared" si="7"/>
        <v>0.98019999999999996</v>
      </c>
      <c r="J55" s="383"/>
      <c r="K55" s="383">
        <f>I55</f>
        <v>0.98019999999999996</v>
      </c>
      <c r="L55" s="886"/>
      <c r="M55" s="424">
        <f t="shared" si="9"/>
        <v>0.98019999999999996</v>
      </c>
      <c r="N55" s="839" t="s">
        <v>563</v>
      </c>
    </row>
    <row r="56" spans="2:14">
      <c r="B56" s="455" t="s">
        <v>19</v>
      </c>
      <c r="C56" s="457" t="s">
        <v>580</v>
      </c>
      <c r="D56" s="457">
        <v>1009</v>
      </c>
      <c r="E56" s="1509" t="s">
        <v>114</v>
      </c>
      <c r="F56" s="457">
        <v>260</v>
      </c>
      <c r="G56" s="889">
        <v>551</v>
      </c>
      <c r="H56" s="625">
        <f t="shared" si="6"/>
        <v>143260</v>
      </c>
      <c r="I56" s="362">
        <f t="shared" si="7"/>
        <v>0.14326</v>
      </c>
      <c r="J56" s="385">
        <f>I56</f>
        <v>0.14326</v>
      </c>
      <c r="K56" s="386"/>
      <c r="L56" s="888"/>
      <c r="M56" s="425">
        <f t="shared" si="9"/>
        <v>0.14326</v>
      </c>
      <c r="N56" s="840"/>
    </row>
    <row r="57" spans="2:14">
      <c r="B57" s="371"/>
      <c r="C57" s="510" t="s">
        <v>197</v>
      </c>
      <c r="D57" s="372"/>
      <c r="E57" s="518"/>
      <c r="F57" s="372"/>
      <c r="G57" s="592">
        <f t="shared" ref="G57:L57" si="10">SUM(G32:G56)</f>
        <v>44214</v>
      </c>
      <c r="H57" s="626">
        <f t="shared" si="10"/>
        <v>12990835</v>
      </c>
      <c r="I57" s="374">
        <f t="shared" si="10"/>
        <v>12.990834999999995</v>
      </c>
      <c r="J57" s="387">
        <f t="shared" si="10"/>
        <v>2.7440900000000004</v>
      </c>
      <c r="K57" s="387">
        <f t="shared" si="10"/>
        <v>10.246744999999999</v>
      </c>
      <c r="L57" s="441">
        <f t="shared" si="10"/>
        <v>0</v>
      </c>
      <c r="M57" s="380">
        <f>SUM(M32:M56)</f>
        <v>12.990834999999995</v>
      </c>
      <c r="N57" s="1303" t="s">
        <v>226</v>
      </c>
    </row>
    <row r="58" spans="2:14">
      <c r="B58" s="261" t="s">
        <v>19</v>
      </c>
      <c r="C58" s="261" t="s">
        <v>62</v>
      </c>
      <c r="D58" s="261">
        <v>1165</v>
      </c>
      <c r="E58" s="1509" t="s">
        <v>223</v>
      </c>
      <c r="F58" s="261">
        <v>270</v>
      </c>
      <c r="G58" s="594">
        <v>5568</v>
      </c>
      <c r="H58" s="627">
        <f t="shared" ref="H58:H85" si="11">F58*G58</f>
        <v>1503360</v>
      </c>
      <c r="I58" s="428">
        <f t="shared" ref="I58:I85" si="12">H58/1000000</f>
        <v>1.50336</v>
      </c>
      <c r="J58" s="528">
        <f>I58</f>
        <v>1.50336</v>
      </c>
      <c r="K58" s="528"/>
      <c r="L58" s="529"/>
      <c r="M58" s="424">
        <f t="shared" ref="M58:M85" si="13">SUM(J58:L58)</f>
        <v>1.50336</v>
      </c>
      <c r="N58" s="1515"/>
    </row>
    <row r="59" spans="2:14" ht="14.45" customHeight="1">
      <c r="B59" s="261" t="s">
        <v>19</v>
      </c>
      <c r="C59" s="261" t="s">
        <v>69</v>
      </c>
      <c r="D59" s="261" t="s">
        <v>169</v>
      </c>
      <c r="E59" s="1509" t="s">
        <v>114</v>
      </c>
      <c r="F59" s="261">
        <v>250</v>
      </c>
      <c r="G59" s="594">
        <v>551</v>
      </c>
      <c r="H59" s="627">
        <f t="shared" si="11"/>
        <v>137750</v>
      </c>
      <c r="I59" s="428">
        <f t="shared" si="12"/>
        <v>0.13775000000000001</v>
      </c>
      <c r="J59" s="528">
        <f>I59</f>
        <v>0.13775000000000001</v>
      </c>
      <c r="K59" s="528"/>
      <c r="L59" s="529"/>
      <c r="M59" s="424">
        <f t="shared" si="13"/>
        <v>0.13775000000000001</v>
      </c>
      <c r="N59" s="1515"/>
    </row>
    <row r="60" spans="2:14">
      <c r="B60" s="261" t="s">
        <v>19</v>
      </c>
      <c r="C60" s="261" t="s">
        <v>319</v>
      </c>
      <c r="D60" s="261" t="s">
        <v>581</v>
      </c>
      <c r="E60" s="1509" t="s">
        <v>114</v>
      </c>
      <c r="F60" s="261">
        <v>260</v>
      </c>
      <c r="G60" s="594">
        <v>754</v>
      </c>
      <c r="H60" s="627">
        <f t="shared" si="11"/>
        <v>196040</v>
      </c>
      <c r="I60" s="428">
        <f t="shared" si="12"/>
        <v>0.19603999999999999</v>
      </c>
      <c r="J60" s="528">
        <f>I60</f>
        <v>0.19603999999999999</v>
      </c>
      <c r="K60" s="528"/>
      <c r="L60" s="529"/>
      <c r="M60" s="424">
        <f t="shared" si="13"/>
        <v>0.19603999999999999</v>
      </c>
      <c r="N60" s="1515"/>
    </row>
    <row r="61" spans="2:14">
      <c r="B61" s="261" t="s">
        <v>19</v>
      </c>
      <c r="C61" s="261" t="s">
        <v>319</v>
      </c>
      <c r="D61" s="261" t="s">
        <v>582</v>
      </c>
      <c r="E61" s="1509" t="s">
        <v>114</v>
      </c>
      <c r="F61" s="261">
        <v>260</v>
      </c>
      <c r="G61" s="594">
        <v>928</v>
      </c>
      <c r="H61" s="627">
        <f t="shared" si="11"/>
        <v>241280</v>
      </c>
      <c r="I61" s="428">
        <f t="shared" si="12"/>
        <v>0.24127999999999999</v>
      </c>
      <c r="J61" s="394">
        <f>I61</f>
        <v>0.24127999999999999</v>
      </c>
      <c r="K61" s="528"/>
      <c r="L61" s="529"/>
      <c r="M61" s="424">
        <f t="shared" si="13"/>
        <v>0.24127999999999999</v>
      </c>
      <c r="N61" s="1515"/>
    </row>
    <row r="62" spans="2:14">
      <c r="B62" s="187" t="s">
        <v>15</v>
      </c>
      <c r="C62" s="187" t="s">
        <v>59</v>
      </c>
      <c r="D62" s="187" t="s">
        <v>583</v>
      </c>
      <c r="E62" s="187" t="s">
        <v>214</v>
      </c>
      <c r="F62" s="187">
        <v>280</v>
      </c>
      <c r="G62" s="595">
        <v>58</v>
      </c>
      <c r="H62" s="490">
        <f t="shared" si="11"/>
        <v>16240</v>
      </c>
      <c r="I62" s="395">
        <f>H62/1000000</f>
        <v>1.6240000000000001E-2</v>
      </c>
      <c r="J62" s="864">
        <f>I62</f>
        <v>1.6240000000000001E-2</v>
      </c>
      <c r="K62" s="864"/>
      <c r="L62" s="865"/>
      <c r="M62" s="424">
        <f t="shared" si="13"/>
        <v>1.6240000000000001E-2</v>
      </c>
      <c r="N62" s="841"/>
    </row>
    <row r="63" spans="2:14">
      <c r="B63" s="187" t="s">
        <v>15</v>
      </c>
      <c r="C63" s="187" t="s">
        <v>59</v>
      </c>
      <c r="D63" s="187" t="s">
        <v>584</v>
      </c>
      <c r="E63" s="1509" t="s">
        <v>108</v>
      </c>
      <c r="F63" s="187">
        <v>265</v>
      </c>
      <c r="G63" s="595">
        <v>1024</v>
      </c>
      <c r="H63" s="490">
        <f t="shared" si="11"/>
        <v>271360</v>
      </c>
      <c r="I63" s="395">
        <f>H63/1000000</f>
        <v>0.27135999999999999</v>
      </c>
      <c r="J63" s="864"/>
      <c r="K63" s="864">
        <f>I63</f>
        <v>0.27135999999999999</v>
      </c>
      <c r="L63" s="865"/>
      <c r="M63" s="424">
        <f t="shared" si="13"/>
        <v>0.27135999999999999</v>
      </c>
      <c r="N63" s="841"/>
    </row>
    <row r="64" spans="2:14">
      <c r="B64" s="1509" t="s">
        <v>19</v>
      </c>
      <c r="C64" s="1507" t="s">
        <v>60</v>
      </c>
      <c r="D64" s="1507" t="s">
        <v>150</v>
      </c>
      <c r="E64" s="1509" t="s">
        <v>114</v>
      </c>
      <c r="F64" s="1507">
        <v>260</v>
      </c>
      <c r="G64" s="591">
        <v>754</v>
      </c>
      <c r="H64" s="621">
        <f t="shared" si="11"/>
        <v>196040</v>
      </c>
      <c r="I64" s="352">
        <f t="shared" si="12"/>
        <v>0.19603999999999999</v>
      </c>
      <c r="J64" s="394">
        <f t="shared" ref="J64:J79" si="14">I64</f>
        <v>0.19603999999999999</v>
      </c>
      <c r="K64" s="394"/>
      <c r="L64" s="409"/>
      <c r="M64" s="424">
        <f t="shared" si="13"/>
        <v>0.19603999999999999</v>
      </c>
      <c r="N64" s="842"/>
    </row>
    <row r="65" spans="2:14">
      <c r="B65" s="1509" t="s">
        <v>19</v>
      </c>
      <c r="C65" s="1507" t="s">
        <v>55</v>
      </c>
      <c r="D65" s="1507" t="s">
        <v>585</v>
      </c>
      <c r="E65" s="1509" t="s">
        <v>586</v>
      </c>
      <c r="F65" s="1507">
        <v>295</v>
      </c>
      <c r="G65" s="591">
        <v>264</v>
      </c>
      <c r="H65" s="621">
        <f t="shared" si="11"/>
        <v>77880</v>
      </c>
      <c r="I65" s="352">
        <f t="shared" si="12"/>
        <v>7.7880000000000005E-2</v>
      </c>
      <c r="J65" s="394">
        <f t="shared" si="14"/>
        <v>7.7880000000000005E-2</v>
      </c>
      <c r="K65" s="394"/>
      <c r="L65" s="462"/>
      <c r="M65" s="424">
        <f t="shared" si="13"/>
        <v>7.7880000000000005E-2</v>
      </c>
      <c r="N65" s="842"/>
    </row>
    <row r="66" spans="2:14">
      <c r="B66" s="1509" t="s">
        <v>19</v>
      </c>
      <c r="C66" s="1507" t="s">
        <v>373</v>
      </c>
      <c r="D66" s="1507" t="s">
        <v>587</v>
      </c>
      <c r="E66" s="1509" t="s">
        <v>114</v>
      </c>
      <c r="F66" s="1507">
        <v>260</v>
      </c>
      <c r="G66" s="591">
        <v>928</v>
      </c>
      <c r="H66" s="621">
        <f t="shared" si="11"/>
        <v>241280</v>
      </c>
      <c r="I66" s="352">
        <f t="shared" si="12"/>
        <v>0.24127999999999999</v>
      </c>
      <c r="J66" s="394">
        <f t="shared" si="14"/>
        <v>0.24127999999999999</v>
      </c>
      <c r="K66" s="394"/>
      <c r="L66" s="462"/>
      <c r="M66" s="424">
        <f t="shared" si="13"/>
        <v>0.24127999999999999</v>
      </c>
      <c r="N66" s="842"/>
    </row>
    <row r="67" spans="2:14">
      <c r="B67" s="1509" t="s">
        <v>19</v>
      </c>
      <c r="C67" s="1507" t="s">
        <v>68</v>
      </c>
      <c r="D67" s="1507" t="s">
        <v>588</v>
      </c>
      <c r="E67" s="1509" t="s">
        <v>114</v>
      </c>
      <c r="F67" s="1507">
        <v>260</v>
      </c>
      <c r="G67" s="591">
        <v>145</v>
      </c>
      <c r="H67" s="621">
        <f t="shared" si="11"/>
        <v>37700</v>
      </c>
      <c r="I67" s="352">
        <f t="shared" si="12"/>
        <v>3.7699999999999997E-2</v>
      </c>
      <c r="J67" s="394">
        <f t="shared" si="14"/>
        <v>3.7699999999999997E-2</v>
      </c>
      <c r="K67" s="394"/>
      <c r="L67" s="462"/>
      <c r="M67" s="424">
        <f t="shared" si="13"/>
        <v>3.7699999999999997E-2</v>
      </c>
      <c r="N67" s="842"/>
    </row>
    <row r="68" spans="2:14">
      <c r="B68" s="1509" t="s">
        <v>19</v>
      </c>
      <c r="C68" s="1507" t="s">
        <v>68</v>
      </c>
      <c r="D68" s="1507" t="s">
        <v>589</v>
      </c>
      <c r="E68" s="1509" t="s">
        <v>114</v>
      </c>
      <c r="F68" s="1507">
        <v>260</v>
      </c>
      <c r="G68" s="591">
        <v>87</v>
      </c>
      <c r="H68" s="621">
        <f t="shared" si="11"/>
        <v>22620</v>
      </c>
      <c r="I68" s="352">
        <f t="shared" si="12"/>
        <v>2.2620000000000001E-2</v>
      </c>
      <c r="J68" s="394">
        <f t="shared" si="14"/>
        <v>2.2620000000000001E-2</v>
      </c>
      <c r="K68" s="394"/>
      <c r="L68" s="409"/>
      <c r="M68" s="424">
        <f t="shared" si="13"/>
        <v>2.2620000000000001E-2</v>
      </c>
      <c r="N68" s="842"/>
    </row>
    <row r="69" spans="2:14">
      <c r="B69" s="1509" t="s">
        <v>19</v>
      </c>
      <c r="C69" s="1507" t="s">
        <v>68</v>
      </c>
      <c r="D69" s="1507" t="s">
        <v>590</v>
      </c>
      <c r="E69" s="1509" t="s">
        <v>114</v>
      </c>
      <c r="F69" s="1507">
        <v>260</v>
      </c>
      <c r="G69" s="591">
        <v>174</v>
      </c>
      <c r="H69" s="621">
        <f t="shared" si="11"/>
        <v>45240</v>
      </c>
      <c r="I69" s="352">
        <f t="shared" si="12"/>
        <v>4.5240000000000002E-2</v>
      </c>
      <c r="J69" s="394">
        <f t="shared" si="14"/>
        <v>4.5240000000000002E-2</v>
      </c>
      <c r="K69" s="394"/>
      <c r="L69" s="409"/>
      <c r="M69" s="424">
        <f t="shared" si="13"/>
        <v>4.5240000000000002E-2</v>
      </c>
      <c r="N69" s="842"/>
    </row>
    <row r="70" spans="2:14">
      <c r="B70" s="1509" t="s">
        <v>19</v>
      </c>
      <c r="C70" s="1507" t="s">
        <v>68</v>
      </c>
      <c r="D70" s="1507" t="s">
        <v>590</v>
      </c>
      <c r="E70" s="1509" t="s">
        <v>114</v>
      </c>
      <c r="F70" s="1507">
        <v>265</v>
      </c>
      <c r="G70" s="591">
        <v>29</v>
      </c>
      <c r="H70" s="621">
        <f t="shared" si="11"/>
        <v>7685</v>
      </c>
      <c r="I70" s="352">
        <f t="shared" si="12"/>
        <v>7.685E-3</v>
      </c>
      <c r="J70" s="394">
        <f t="shared" si="14"/>
        <v>7.685E-3</v>
      </c>
      <c r="K70" s="394"/>
      <c r="L70" s="409"/>
      <c r="M70" s="424">
        <f t="shared" si="13"/>
        <v>7.685E-3</v>
      </c>
      <c r="N70" s="842"/>
    </row>
    <row r="71" spans="2:14">
      <c r="B71" s="1509" t="s">
        <v>19</v>
      </c>
      <c r="C71" s="1507" t="s">
        <v>68</v>
      </c>
      <c r="D71" s="1507" t="s">
        <v>591</v>
      </c>
      <c r="E71" s="1509" t="s">
        <v>114</v>
      </c>
      <c r="F71" s="1507">
        <v>260</v>
      </c>
      <c r="G71" s="591">
        <v>232</v>
      </c>
      <c r="H71" s="621">
        <f t="shared" si="11"/>
        <v>60320</v>
      </c>
      <c r="I71" s="352">
        <f t="shared" si="12"/>
        <v>6.0319999999999999E-2</v>
      </c>
      <c r="J71" s="394">
        <f>I71</f>
        <v>6.0319999999999999E-2</v>
      </c>
      <c r="K71" s="394"/>
      <c r="L71" s="409"/>
      <c r="M71" s="424">
        <f t="shared" si="13"/>
        <v>6.0319999999999999E-2</v>
      </c>
      <c r="N71" s="842"/>
    </row>
    <row r="72" spans="2:14">
      <c r="B72" s="1509" t="s">
        <v>19</v>
      </c>
      <c r="C72" s="1509" t="s">
        <v>61</v>
      </c>
      <c r="D72" s="1509">
        <v>1006</v>
      </c>
      <c r="E72" s="1509" t="s">
        <v>114</v>
      </c>
      <c r="F72" s="1509">
        <v>260</v>
      </c>
      <c r="G72" s="596">
        <v>145</v>
      </c>
      <c r="H72" s="489">
        <f t="shared" si="11"/>
        <v>37700</v>
      </c>
      <c r="I72" s="352">
        <f t="shared" si="12"/>
        <v>3.7699999999999997E-2</v>
      </c>
      <c r="J72" s="394">
        <f t="shared" si="14"/>
        <v>3.7699999999999997E-2</v>
      </c>
      <c r="K72" s="394"/>
      <c r="L72" s="409"/>
      <c r="M72" s="424">
        <f t="shared" si="13"/>
        <v>3.7699999999999997E-2</v>
      </c>
      <c r="N72" s="843"/>
    </row>
    <row r="73" spans="2:14">
      <c r="B73" s="1509" t="s">
        <v>19</v>
      </c>
      <c r="C73" s="1509" t="s">
        <v>592</v>
      </c>
      <c r="D73" s="1509" t="s">
        <v>593</v>
      </c>
      <c r="E73" s="1509" t="s">
        <v>223</v>
      </c>
      <c r="F73" s="1509">
        <v>270</v>
      </c>
      <c r="G73" s="596">
        <v>58</v>
      </c>
      <c r="H73" s="489">
        <f t="shared" si="11"/>
        <v>15660</v>
      </c>
      <c r="I73" s="352">
        <f t="shared" si="12"/>
        <v>1.566E-2</v>
      </c>
      <c r="J73" s="394">
        <f t="shared" si="14"/>
        <v>1.566E-2</v>
      </c>
      <c r="K73" s="394"/>
      <c r="L73" s="409"/>
      <c r="M73" s="424">
        <f t="shared" si="13"/>
        <v>1.566E-2</v>
      </c>
      <c r="N73" s="843"/>
    </row>
    <row r="74" spans="2:14">
      <c r="B74" s="1509" t="s">
        <v>19</v>
      </c>
      <c r="C74" s="1509" t="s">
        <v>592</v>
      </c>
      <c r="D74" s="1509" t="s">
        <v>593</v>
      </c>
      <c r="E74" s="1509" t="s">
        <v>114</v>
      </c>
      <c r="F74" s="1509">
        <v>265</v>
      </c>
      <c r="G74" s="596">
        <v>145</v>
      </c>
      <c r="H74" s="489">
        <f t="shared" si="11"/>
        <v>38425</v>
      </c>
      <c r="I74" s="352">
        <f t="shared" si="12"/>
        <v>3.8425000000000001E-2</v>
      </c>
      <c r="J74" s="394">
        <f t="shared" si="14"/>
        <v>3.8425000000000001E-2</v>
      </c>
      <c r="K74" s="394"/>
      <c r="L74" s="409"/>
      <c r="M74" s="424">
        <f t="shared" si="13"/>
        <v>3.8425000000000001E-2</v>
      </c>
      <c r="N74" s="843"/>
    </row>
    <row r="75" spans="2:14">
      <c r="B75" s="1509" t="s">
        <v>19</v>
      </c>
      <c r="C75" s="1509" t="s">
        <v>63</v>
      </c>
      <c r="D75" s="1509" t="s">
        <v>594</v>
      </c>
      <c r="E75" s="1509" t="s">
        <v>223</v>
      </c>
      <c r="F75" s="1509">
        <v>270</v>
      </c>
      <c r="G75" s="596">
        <v>29</v>
      </c>
      <c r="H75" s="489">
        <f t="shared" si="11"/>
        <v>7830</v>
      </c>
      <c r="I75" s="352">
        <f t="shared" si="12"/>
        <v>7.8300000000000002E-3</v>
      </c>
      <c r="J75" s="394">
        <f t="shared" si="14"/>
        <v>7.8300000000000002E-3</v>
      </c>
      <c r="K75" s="394"/>
      <c r="L75" s="409"/>
      <c r="M75" s="424">
        <f t="shared" si="13"/>
        <v>7.8300000000000002E-3</v>
      </c>
      <c r="N75" s="843"/>
    </row>
    <row r="76" spans="2:14">
      <c r="B76" s="1509" t="s">
        <v>19</v>
      </c>
      <c r="C76" s="1509" t="s">
        <v>63</v>
      </c>
      <c r="D76" s="1509" t="s">
        <v>595</v>
      </c>
      <c r="E76" s="1509" t="s">
        <v>223</v>
      </c>
      <c r="F76" s="1509">
        <v>270</v>
      </c>
      <c r="G76" s="596">
        <v>29</v>
      </c>
      <c r="H76" s="489">
        <f t="shared" si="11"/>
        <v>7830</v>
      </c>
      <c r="I76" s="352">
        <f t="shared" si="12"/>
        <v>7.8300000000000002E-3</v>
      </c>
      <c r="J76" s="394">
        <f t="shared" si="14"/>
        <v>7.8300000000000002E-3</v>
      </c>
      <c r="K76" s="394"/>
      <c r="L76" s="409"/>
      <c r="M76" s="424">
        <f t="shared" si="13"/>
        <v>7.8300000000000002E-3</v>
      </c>
      <c r="N76" s="843"/>
    </row>
    <row r="77" spans="2:14">
      <c r="B77" s="1509" t="s">
        <v>19</v>
      </c>
      <c r="C77" s="1509" t="s">
        <v>596</v>
      </c>
      <c r="D77" s="1509" t="s">
        <v>165</v>
      </c>
      <c r="E77" s="1509" t="s">
        <v>114</v>
      </c>
      <c r="F77" s="1509">
        <v>265</v>
      </c>
      <c r="G77" s="596">
        <v>928</v>
      </c>
      <c r="H77" s="489">
        <f t="shared" si="11"/>
        <v>245920</v>
      </c>
      <c r="I77" s="352">
        <f t="shared" si="12"/>
        <v>0.24592</v>
      </c>
      <c r="J77" s="394">
        <f t="shared" si="14"/>
        <v>0.24592</v>
      </c>
      <c r="K77" s="394"/>
      <c r="L77" s="409"/>
      <c r="M77" s="424">
        <f t="shared" si="13"/>
        <v>0.24592</v>
      </c>
      <c r="N77" s="843"/>
    </row>
    <row r="78" spans="2:14">
      <c r="B78" s="1509" t="s">
        <v>19</v>
      </c>
      <c r="C78" s="1509" t="s">
        <v>596</v>
      </c>
      <c r="D78" s="1509" t="s">
        <v>163</v>
      </c>
      <c r="E78" s="1509" t="s">
        <v>114</v>
      </c>
      <c r="F78" s="1509">
        <v>265</v>
      </c>
      <c r="G78" s="596">
        <v>928</v>
      </c>
      <c r="H78" s="489">
        <f t="shared" si="11"/>
        <v>245920</v>
      </c>
      <c r="I78" s="352">
        <f t="shared" si="12"/>
        <v>0.24592</v>
      </c>
      <c r="J78" s="394">
        <f t="shared" si="14"/>
        <v>0.24592</v>
      </c>
      <c r="K78" s="394"/>
      <c r="L78" s="409"/>
      <c r="M78" s="424">
        <f t="shared" si="13"/>
        <v>0.24592</v>
      </c>
      <c r="N78" s="843"/>
    </row>
    <row r="79" spans="2:14">
      <c r="B79" s="1509" t="s">
        <v>19</v>
      </c>
      <c r="C79" s="1509" t="s">
        <v>597</v>
      </c>
      <c r="D79" s="1509">
        <v>1004</v>
      </c>
      <c r="E79" s="1509" t="s">
        <v>114</v>
      </c>
      <c r="F79" s="1509">
        <v>255</v>
      </c>
      <c r="G79" s="596">
        <v>29</v>
      </c>
      <c r="H79" s="489">
        <f t="shared" si="11"/>
        <v>7395</v>
      </c>
      <c r="I79" s="352">
        <f t="shared" si="12"/>
        <v>7.3949999999999997E-3</v>
      </c>
      <c r="J79" s="394">
        <f t="shared" si="14"/>
        <v>7.3949999999999997E-3</v>
      </c>
      <c r="K79" s="394"/>
      <c r="L79" s="409"/>
      <c r="M79" s="424">
        <f t="shared" si="13"/>
        <v>7.3949999999999997E-3</v>
      </c>
      <c r="N79" s="843"/>
    </row>
    <row r="80" spans="2:14">
      <c r="B80" s="1509" t="s">
        <v>19</v>
      </c>
      <c r="C80" s="1509" t="s">
        <v>52</v>
      </c>
      <c r="D80" s="1509" t="s">
        <v>598</v>
      </c>
      <c r="E80" s="1509" t="s">
        <v>114</v>
      </c>
      <c r="F80" s="1509">
        <v>260</v>
      </c>
      <c r="G80" s="596">
        <v>145</v>
      </c>
      <c r="H80" s="489">
        <f t="shared" si="11"/>
        <v>37700</v>
      </c>
      <c r="I80" s="352">
        <f t="shared" si="12"/>
        <v>3.7699999999999997E-2</v>
      </c>
      <c r="J80" s="394">
        <f t="shared" ref="J80:J85" si="15">I80</f>
        <v>3.7699999999999997E-2</v>
      </c>
      <c r="K80" s="394"/>
      <c r="L80" s="409"/>
      <c r="M80" s="424">
        <f t="shared" si="13"/>
        <v>3.7699999999999997E-2</v>
      </c>
      <c r="N80" s="843"/>
    </row>
    <row r="81" spans="2:14">
      <c r="B81" s="1509" t="s">
        <v>19</v>
      </c>
      <c r="C81" s="1509" t="s">
        <v>347</v>
      </c>
      <c r="D81" s="1509" t="s">
        <v>160</v>
      </c>
      <c r="E81" s="1509" t="s">
        <v>114</v>
      </c>
      <c r="F81" s="1509">
        <v>265</v>
      </c>
      <c r="G81" s="596">
        <v>261</v>
      </c>
      <c r="H81" s="489">
        <f t="shared" si="11"/>
        <v>69165</v>
      </c>
      <c r="I81" s="352">
        <f t="shared" si="12"/>
        <v>6.9165000000000004E-2</v>
      </c>
      <c r="J81" s="394">
        <f t="shared" si="15"/>
        <v>6.9165000000000004E-2</v>
      </c>
      <c r="K81" s="394"/>
      <c r="L81" s="409"/>
      <c r="M81" s="424">
        <f t="shared" si="13"/>
        <v>6.9165000000000004E-2</v>
      </c>
      <c r="N81" s="843"/>
    </row>
    <row r="82" spans="2:14">
      <c r="B82" s="1509" t="s">
        <v>19</v>
      </c>
      <c r="C82" s="1509" t="s">
        <v>599</v>
      </c>
      <c r="D82" s="1509" t="s">
        <v>600</v>
      </c>
      <c r="E82" s="1509" t="s">
        <v>114</v>
      </c>
      <c r="F82" s="1509">
        <v>260</v>
      </c>
      <c r="G82" s="596">
        <v>1050</v>
      </c>
      <c r="H82" s="489">
        <f t="shared" si="11"/>
        <v>273000</v>
      </c>
      <c r="I82" s="352">
        <f t="shared" si="12"/>
        <v>0.27300000000000002</v>
      </c>
      <c r="J82" s="394">
        <f t="shared" si="15"/>
        <v>0.27300000000000002</v>
      </c>
      <c r="K82" s="394"/>
      <c r="L82" s="409"/>
      <c r="M82" s="424">
        <f t="shared" si="13"/>
        <v>0.27300000000000002</v>
      </c>
      <c r="N82" s="843"/>
    </row>
    <row r="83" spans="2:14">
      <c r="B83" s="1509" t="s">
        <v>19</v>
      </c>
      <c r="C83" s="1509" t="s">
        <v>599</v>
      </c>
      <c r="D83" s="866" t="s">
        <v>601</v>
      </c>
      <c r="E83" s="1509" t="s">
        <v>114</v>
      </c>
      <c r="F83" s="1509">
        <v>260</v>
      </c>
      <c r="G83" s="596">
        <v>903</v>
      </c>
      <c r="H83" s="489">
        <f t="shared" si="11"/>
        <v>234780</v>
      </c>
      <c r="I83" s="352">
        <f t="shared" si="12"/>
        <v>0.23477999999999999</v>
      </c>
      <c r="J83" s="394">
        <f t="shared" si="15"/>
        <v>0.23477999999999999</v>
      </c>
      <c r="K83" s="394"/>
      <c r="L83" s="409"/>
      <c r="M83" s="424">
        <f t="shared" si="13"/>
        <v>0.23477999999999999</v>
      </c>
      <c r="N83" s="843"/>
    </row>
    <row r="84" spans="2:14">
      <c r="B84" s="1509" t="s">
        <v>19</v>
      </c>
      <c r="C84" s="1509" t="s">
        <v>514</v>
      </c>
      <c r="D84" s="1509">
        <v>311166</v>
      </c>
      <c r="E84" s="1509" t="s">
        <v>114</v>
      </c>
      <c r="F84" s="1509">
        <v>260</v>
      </c>
      <c r="G84" s="596">
        <v>754</v>
      </c>
      <c r="H84" s="489">
        <f t="shared" si="11"/>
        <v>196040</v>
      </c>
      <c r="I84" s="352">
        <f t="shared" si="12"/>
        <v>0.19603999999999999</v>
      </c>
      <c r="J84" s="770">
        <f t="shared" si="15"/>
        <v>0.19603999999999999</v>
      </c>
      <c r="K84" s="770"/>
      <c r="L84" s="771"/>
      <c r="M84" s="424">
        <f t="shared" si="13"/>
        <v>0.19603999999999999</v>
      </c>
      <c r="N84" s="843"/>
    </row>
    <row r="85" spans="2:14">
      <c r="B85" s="1509" t="s">
        <v>19</v>
      </c>
      <c r="C85" s="1509" t="s">
        <v>514</v>
      </c>
      <c r="D85" s="1509">
        <v>311286</v>
      </c>
      <c r="E85" s="1509" t="s">
        <v>114</v>
      </c>
      <c r="F85" s="1509">
        <v>260</v>
      </c>
      <c r="G85" s="596">
        <v>3016</v>
      </c>
      <c r="H85" s="489">
        <f t="shared" si="11"/>
        <v>784160</v>
      </c>
      <c r="I85" s="352">
        <f t="shared" si="12"/>
        <v>0.78415999999999997</v>
      </c>
      <c r="J85" s="770">
        <f t="shared" si="15"/>
        <v>0.78415999999999997</v>
      </c>
      <c r="K85" s="770"/>
      <c r="L85" s="771"/>
      <c r="M85" s="424">
        <f t="shared" si="13"/>
        <v>0.78415999999999997</v>
      </c>
      <c r="N85" s="843"/>
    </row>
    <row r="86" spans="2:14">
      <c r="B86" s="1294"/>
      <c r="C86" s="512" t="s">
        <v>197</v>
      </c>
      <c r="D86" s="1294"/>
      <c r="E86" s="423"/>
      <c r="F86" s="1294"/>
      <c r="G86" s="597">
        <f t="shared" ref="G86:M86" si="16">SUM(G58:G85)</f>
        <v>19916</v>
      </c>
      <c r="H86" s="1514">
        <f t="shared" si="16"/>
        <v>5256320</v>
      </c>
      <c r="I86" s="346">
        <f t="shared" si="16"/>
        <v>5.2563199999999988</v>
      </c>
      <c r="J86" s="347">
        <f t="shared" si="16"/>
        <v>4.9849599999999992</v>
      </c>
      <c r="K86" s="347">
        <f t="shared" si="16"/>
        <v>0.27135999999999999</v>
      </c>
      <c r="L86" s="441">
        <f t="shared" si="16"/>
        <v>0</v>
      </c>
      <c r="M86" s="393">
        <f t="shared" si="16"/>
        <v>5.2563199999999988</v>
      </c>
      <c r="N86" s="1303" t="s">
        <v>231</v>
      </c>
    </row>
    <row r="87" spans="2:14">
      <c r="B87" s="185" t="s">
        <v>19</v>
      </c>
      <c r="C87" s="513" t="s">
        <v>247</v>
      </c>
      <c r="D87" s="898">
        <v>61060</v>
      </c>
      <c r="E87" s="1509" t="s">
        <v>248</v>
      </c>
      <c r="F87" s="185">
        <v>260</v>
      </c>
      <c r="G87" s="593">
        <v>4992</v>
      </c>
      <c r="H87" s="488">
        <f>F87*G87</f>
        <v>1297920</v>
      </c>
      <c r="I87" s="390">
        <f t="shared" ref="I87:I118" si="17">H87/1000000</f>
        <v>1.29792</v>
      </c>
      <c r="J87" s="349">
        <f>I87</f>
        <v>1.29792</v>
      </c>
      <c r="K87" s="390"/>
      <c r="L87" s="461"/>
      <c r="M87" s="424">
        <f t="shared" ref="M87:M118" si="18">SUM(J87:L87)</f>
        <v>1.29792</v>
      </c>
      <c r="N87" s="844"/>
    </row>
    <row r="88" spans="2:14">
      <c r="B88" s="1509" t="s">
        <v>19</v>
      </c>
      <c r="C88" s="511" t="s">
        <v>247</v>
      </c>
      <c r="D88" s="899">
        <v>61061</v>
      </c>
      <c r="E88" s="1509" t="s">
        <v>248</v>
      </c>
      <c r="F88" s="1509">
        <v>260</v>
      </c>
      <c r="G88" s="596">
        <v>5824</v>
      </c>
      <c r="H88" s="489">
        <f t="shared" ref="H88:H118" si="19">F88*G88</f>
        <v>1514240</v>
      </c>
      <c r="I88" s="391">
        <f t="shared" si="17"/>
        <v>1.51424</v>
      </c>
      <c r="J88" s="341">
        <f>I88</f>
        <v>1.51424</v>
      </c>
      <c r="K88" s="391"/>
      <c r="L88" s="462"/>
      <c r="M88" s="424">
        <f t="shared" si="18"/>
        <v>1.51424</v>
      </c>
      <c r="N88" s="843"/>
    </row>
    <row r="89" spans="2:14">
      <c r="B89" s="1509" t="s">
        <v>19</v>
      </c>
      <c r="C89" s="511" t="s">
        <v>247</v>
      </c>
      <c r="D89" s="899">
        <v>61059</v>
      </c>
      <c r="E89" s="1509" t="s">
        <v>248</v>
      </c>
      <c r="F89" s="1509">
        <v>260</v>
      </c>
      <c r="G89" s="596">
        <v>5824</v>
      </c>
      <c r="H89" s="489">
        <f t="shared" si="19"/>
        <v>1514240</v>
      </c>
      <c r="I89" s="391">
        <f t="shared" si="17"/>
        <v>1.51424</v>
      </c>
      <c r="J89" s="341"/>
      <c r="K89" s="391"/>
      <c r="L89" s="462">
        <f>I89</f>
        <v>1.51424</v>
      </c>
      <c r="M89" s="424">
        <f t="shared" si="18"/>
        <v>1.51424</v>
      </c>
      <c r="N89" s="843" t="s">
        <v>602</v>
      </c>
    </row>
    <row r="90" spans="2:14">
      <c r="B90" s="692" t="s">
        <v>19</v>
      </c>
      <c r="C90" s="822" t="s">
        <v>247</v>
      </c>
      <c r="D90" s="896">
        <v>61062</v>
      </c>
      <c r="E90" s="1509" t="s">
        <v>248</v>
      </c>
      <c r="F90" s="692">
        <v>260</v>
      </c>
      <c r="G90" s="823">
        <v>5824</v>
      </c>
      <c r="H90" s="695">
        <f t="shared" si="19"/>
        <v>1514240</v>
      </c>
      <c r="I90" s="824">
        <f t="shared" si="17"/>
        <v>1.51424</v>
      </c>
      <c r="J90" s="825"/>
      <c r="K90" s="824">
        <f>I90</f>
        <v>1.51424</v>
      </c>
      <c r="L90" s="826"/>
      <c r="M90" s="424">
        <f t="shared" si="18"/>
        <v>1.51424</v>
      </c>
      <c r="N90" s="845"/>
    </row>
    <row r="91" spans="2:14">
      <c r="B91" s="1509" t="s">
        <v>19</v>
      </c>
      <c r="C91" s="511" t="s">
        <v>247</v>
      </c>
      <c r="D91" s="899">
        <v>62318</v>
      </c>
      <c r="E91" s="1509" t="s">
        <v>248</v>
      </c>
      <c r="F91" s="1509">
        <v>260</v>
      </c>
      <c r="G91" s="596">
        <v>1248</v>
      </c>
      <c r="H91" s="489">
        <f t="shared" si="19"/>
        <v>324480</v>
      </c>
      <c r="I91" s="391">
        <f t="shared" si="17"/>
        <v>0.32447999999999999</v>
      </c>
      <c r="J91" s="341">
        <f>I91</f>
        <v>0.32447999999999999</v>
      </c>
      <c r="K91" s="391"/>
      <c r="L91" s="462"/>
      <c r="M91" s="424">
        <f t="shared" si="18"/>
        <v>0.32447999999999999</v>
      </c>
      <c r="N91" s="843"/>
    </row>
    <row r="92" spans="2:14">
      <c r="B92" s="1509" t="s">
        <v>19</v>
      </c>
      <c r="C92" s="511" t="s">
        <v>247</v>
      </c>
      <c r="D92" s="899">
        <v>62318</v>
      </c>
      <c r="E92" s="1509" t="s">
        <v>248</v>
      </c>
      <c r="F92" s="1509">
        <v>260</v>
      </c>
      <c r="G92" s="596">
        <v>1742</v>
      </c>
      <c r="H92" s="489">
        <f t="shared" si="19"/>
        <v>452920</v>
      </c>
      <c r="I92" s="391">
        <f t="shared" si="17"/>
        <v>0.45291999999999999</v>
      </c>
      <c r="J92" s="341">
        <f>I92</f>
        <v>0.45291999999999999</v>
      </c>
      <c r="K92" s="391"/>
      <c r="L92" s="462"/>
      <c r="M92" s="424">
        <f t="shared" si="18"/>
        <v>0.45291999999999999</v>
      </c>
      <c r="N92" s="843"/>
    </row>
    <row r="93" spans="2:14">
      <c r="B93" s="692" t="s">
        <v>19</v>
      </c>
      <c r="C93" s="822" t="s">
        <v>247</v>
      </c>
      <c r="D93" s="896" t="s">
        <v>603</v>
      </c>
      <c r="E93" s="1509" t="s">
        <v>248</v>
      </c>
      <c r="F93" s="692">
        <v>260</v>
      </c>
      <c r="G93" s="823">
        <v>5538</v>
      </c>
      <c r="H93" s="695">
        <f t="shared" si="19"/>
        <v>1439880</v>
      </c>
      <c r="I93" s="824">
        <f t="shared" si="17"/>
        <v>1.43988</v>
      </c>
      <c r="J93" s="825"/>
      <c r="K93" s="824">
        <f>I93</f>
        <v>1.43988</v>
      </c>
      <c r="L93" s="826"/>
      <c r="M93" s="424">
        <f t="shared" si="18"/>
        <v>1.43988</v>
      </c>
      <c r="N93" s="845"/>
    </row>
    <row r="94" spans="2:14">
      <c r="B94" s="1509" t="s">
        <v>19</v>
      </c>
      <c r="C94" s="511" t="s">
        <v>247</v>
      </c>
      <c r="D94" s="899">
        <v>62699</v>
      </c>
      <c r="E94" s="1509" t="s">
        <v>248</v>
      </c>
      <c r="F94" s="1509">
        <v>265</v>
      </c>
      <c r="G94" s="596">
        <v>2912</v>
      </c>
      <c r="H94" s="489">
        <f t="shared" si="19"/>
        <v>771680</v>
      </c>
      <c r="I94" s="391">
        <f t="shared" si="17"/>
        <v>0.77168000000000003</v>
      </c>
      <c r="J94" s="341">
        <f>I94</f>
        <v>0.77168000000000003</v>
      </c>
      <c r="K94" s="391"/>
      <c r="L94" s="462"/>
      <c r="M94" s="424">
        <f t="shared" si="18"/>
        <v>0.77168000000000003</v>
      </c>
      <c r="N94" s="843"/>
    </row>
    <row r="95" spans="2:14">
      <c r="B95" s="1509" t="s">
        <v>19</v>
      </c>
      <c r="C95" s="511" t="s">
        <v>247</v>
      </c>
      <c r="D95" s="899">
        <v>62699</v>
      </c>
      <c r="E95" s="1509" t="s">
        <v>248</v>
      </c>
      <c r="F95" s="1509">
        <v>265</v>
      </c>
      <c r="G95" s="596">
        <v>2912</v>
      </c>
      <c r="H95" s="489">
        <f t="shared" si="19"/>
        <v>771680</v>
      </c>
      <c r="I95" s="391">
        <f t="shared" si="17"/>
        <v>0.77168000000000003</v>
      </c>
      <c r="J95" s="341">
        <f>I95</f>
        <v>0.77168000000000003</v>
      </c>
      <c r="K95" s="391"/>
      <c r="L95" s="462"/>
      <c r="M95" s="424">
        <f t="shared" si="18"/>
        <v>0.77168000000000003</v>
      </c>
      <c r="N95" s="843"/>
    </row>
    <row r="96" spans="2:14">
      <c r="B96" s="1509" t="s">
        <v>19</v>
      </c>
      <c r="C96" s="511" t="s">
        <v>247</v>
      </c>
      <c r="D96" s="899">
        <v>62699</v>
      </c>
      <c r="E96" s="1509" t="s">
        <v>248</v>
      </c>
      <c r="F96" s="1509">
        <v>265</v>
      </c>
      <c r="G96" s="596">
        <v>2912</v>
      </c>
      <c r="H96" s="489">
        <f t="shared" si="19"/>
        <v>771680</v>
      </c>
      <c r="I96" s="391">
        <f t="shared" si="17"/>
        <v>0.77168000000000003</v>
      </c>
      <c r="J96" s="341"/>
      <c r="K96" s="391">
        <f>I96</f>
        <v>0.77168000000000003</v>
      </c>
      <c r="L96" s="462"/>
      <c r="M96" s="424">
        <f t="shared" si="18"/>
        <v>0.77168000000000003</v>
      </c>
      <c r="N96" s="843"/>
    </row>
    <row r="97" spans="2:14">
      <c r="B97" s="1509" t="s">
        <v>19</v>
      </c>
      <c r="C97" s="511" t="s">
        <v>247</v>
      </c>
      <c r="D97" s="899">
        <v>62699</v>
      </c>
      <c r="E97" s="1509" t="s">
        <v>248</v>
      </c>
      <c r="F97" s="1509">
        <v>265</v>
      </c>
      <c r="G97" s="596">
        <v>1456</v>
      </c>
      <c r="H97" s="489">
        <f t="shared" si="19"/>
        <v>385840</v>
      </c>
      <c r="I97" s="391">
        <f t="shared" si="17"/>
        <v>0.38584000000000002</v>
      </c>
      <c r="J97" s="341"/>
      <c r="K97" s="391">
        <f>I97</f>
        <v>0.38584000000000002</v>
      </c>
      <c r="L97" s="462"/>
      <c r="M97" s="424">
        <f t="shared" si="18"/>
        <v>0.38584000000000002</v>
      </c>
      <c r="N97" s="843"/>
    </row>
    <row r="98" spans="2:14">
      <c r="B98" s="1509" t="s">
        <v>19</v>
      </c>
      <c r="C98" s="511" t="s">
        <v>247</v>
      </c>
      <c r="D98" s="899">
        <v>62696</v>
      </c>
      <c r="E98" s="1509" t="s">
        <v>248</v>
      </c>
      <c r="F98" s="1509">
        <v>260</v>
      </c>
      <c r="G98" s="596">
        <v>5096</v>
      </c>
      <c r="H98" s="489">
        <f t="shared" si="19"/>
        <v>1324960</v>
      </c>
      <c r="I98" s="391">
        <f t="shared" si="17"/>
        <v>1.3249599999999999</v>
      </c>
      <c r="J98" s="341">
        <f>I98</f>
        <v>1.3249599999999999</v>
      </c>
      <c r="K98" s="391"/>
      <c r="L98" s="462"/>
      <c r="M98" s="424">
        <f t="shared" si="18"/>
        <v>1.3249599999999999</v>
      </c>
      <c r="N98" s="843"/>
    </row>
    <row r="99" spans="2:14">
      <c r="B99" s="1509" t="s">
        <v>19</v>
      </c>
      <c r="C99" s="511" t="s">
        <v>247</v>
      </c>
      <c r="D99" s="899">
        <v>62696</v>
      </c>
      <c r="E99" s="1509" t="s">
        <v>248</v>
      </c>
      <c r="F99" s="1509">
        <v>260</v>
      </c>
      <c r="G99" s="596">
        <v>5096</v>
      </c>
      <c r="H99" s="489">
        <f t="shared" si="19"/>
        <v>1324960</v>
      </c>
      <c r="I99" s="391">
        <f t="shared" si="17"/>
        <v>1.3249599999999999</v>
      </c>
      <c r="J99" s="341"/>
      <c r="K99" s="391"/>
      <c r="L99" s="462">
        <f>I99</f>
        <v>1.3249599999999999</v>
      </c>
      <c r="M99" s="424">
        <f t="shared" si="18"/>
        <v>1.3249599999999999</v>
      </c>
      <c r="N99" s="843" t="s">
        <v>602</v>
      </c>
    </row>
    <row r="100" spans="2:14">
      <c r="B100" s="1509" t="s">
        <v>19</v>
      </c>
      <c r="C100" s="511" t="s">
        <v>247</v>
      </c>
      <c r="D100" s="899">
        <v>62696</v>
      </c>
      <c r="E100" s="1509" t="s">
        <v>248</v>
      </c>
      <c r="F100" s="1509">
        <v>260</v>
      </c>
      <c r="G100" s="596">
        <v>5096</v>
      </c>
      <c r="H100" s="489">
        <f t="shared" si="19"/>
        <v>1324960</v>
      </c>
      <c r="I100" s="391">
        <f t="shared" si="17"/>
        <v>1.3249599999999999</v>
      </c>
      <c r="J100" s="341"/>
      <c r="K100" s="391"/>
      <c r="L100" s="462">
        <f>I100</f>
        <v>1.3249599999999999</v>
      </c>
      <c r="M100" s="424">
        <f t="shared" si="18"/>
        <v>1.3249599999999999</v>
      </c>
      <c r="N100" s="843" t="s">
        <v>604</v>
      </c>
    </row>
    <row r="101" spans="2:14">
      <c r="B101" s="1509" t="s">
        <v>19</v>
      </c>
      <c r="C101" s="511" t="s">
        <v>247</v>
      </c>
      <c r="D101" s="899">
        <v>62696</v>
      </c>
      <c r="E101" s="1509" t="s">
        <v>248</v>
      </c>
      <c r="F101" s="1509">
        <v>260</v>
      </c>
      <c r="G101" s="596">
        <v>5096</v>
      </c>
      <c r="H101" s="489">
        <f t="shared" si="19"/>
        <v>1324960</v>
      </c>
      <c r="I101" s="391">
        <f t="shared" si="17"/>
        <v>1.3249599999999999</v>
      </c>
      <c r="J101" s="341"/>
      <c r="K101" s="391"/>
      <c r="L101" s="462">
        <f>I101</f>
        <v>1.3249599999999999</v>
      </c>
      <c r="M101" s="424">
        <f t="shared" si="18"/>
        <v>1.3249599999999999</v>
      </c>
      <c r="N101" s="843" t="s">
        <v>604</v>
      </c>
    </row>
    <row r="102" spans="2:14">
      <c r="B102" s="1509" t="s">
        <v>19</v>
      </c>
      <c r="C102" s="511" t="s">
        <v>247</v>
      </c>
      <c r="D102" s="899">
        <v>62696</v>
      </c>
      <c r="E102" s="1509" t="s">
        <v>248</v>
      </c>
      <c r="F102" s="1509">
        <v>260</v>
      </c>
      <c r="G102" s="596">
        <v>5824</v>
      </c>
      <c r="H102" s="489">
        <f t="shared" si="19"/>
        <v>1514240</v>
      </c>
      <c r="I102" s="391">
        <f t="shared" si="17"/>
        <v>1.51424</v>
      </c>
      <c r="J102" s="341"/>
      <c r="K102" s="391"/>
      <c r="L102" s="462">
        <f>I102</f>
        <v>1.51424</v>
      </c>
      <c r="M102" s="424">
        <f t="shared" si="18"/>
        <v>1.51424</v>
      </c>
      <c r="N102" s="843" t="s">
        <v>604</v>
      </c>
    </row>
    <row r="103" spans="2:14">
      <c r="B103" s="1509" t="s">
        <v>19</v>
      </c>
      <c r="C103" s="511" t="s">
        <v>247</v>
      </c>
      <c r="D103" s="899">
        <v>62806</v>
      </c>
      <c r="E103" s="1509" t="s">
        <v>248</v>
      </c>
      <c r="F103" s="1509">
        <v>255</v>
      </c>
      <c r="G103" s="596">
        <v>1456</v>
      </c>
      <c r="H103" s="489">
        <f t="shared" si="19"/>
        <v>371280</v>
      </c>
      <c r="I103" s="391">
        <f t="shared" si="17"/>
        <v>0.37128</v>
      </c>
      <c r="J103" s="341">
        <f>I103</f>
        <v>0.37128</v>
      </c>
      <c r="K103" s="391"/>
      <c r="L103" s="462"/>
      <c r="M103" s="424">
        <f t="shared" si="18"/>
        <v>0.37128</v>
      </c>
      <c r="N103" s="843"/>
    </row>
    <row r="104" spans="2:14">
      <c r="B104" s="1509" t="s">
        <v>19</v>
      </c>
      <c r="C104" s="511" t="s">
        <v>247</v>
      </c>
      <c r="D104" s="899">
        <v>62806</v>
      </c>
      <c r="E104" s="1509" t="s">
        <v>248</v>
      </c>
      <c r="F104" s="1509">
        <v>255</v>
      </c>
      <c r="G104" s="596">
        <v>1456</v>
      </c>
      <c r="H104" s="489">
        <f t="shared" si="19"/>
        <v>371280</v>
      </c>
      <c r="I104" s="391">
        <f t="shared" si="17"/>
        <v>0.37128</v>
      </c>
      <c r="J104" s="341">
        <f>I104</f>
        <v>0.37128</v>
      </c>
      <c r="K104" s="391"/>
      <c r="L104" s="462"/>
      <c r="M104" s="424">
        <f t="shared" si="18"/>
        <v>0.37128</v>
      </c>
      <c r="N104" s="843"/>
    </row>
    <row r="105" spans="2:14">
      <c r="B105" s="1509" t="s">
        <v>19</v>
      </c>
      <c r="C105" s="511" t="s">
        <v>247</v>
      </c>
      <c r="D105" s="899">
        <v>62806</v>
      </c>
      <c r="E105" s="1509" t="s">
        <v>248</v>
      </c>
      <c r="F105" s="1509">
        <v>255</v>
      </c>
      <c r="G105" s="596">
        <v>1456</v>
      </c>
      <c r="H105" s="489">
        <f t="shared" si="19"/>
        <v>371280</v>
      </c>
      <c r="I105" s="391">
        <f t="shared" si="17"/>
        <v>0.37128</v>
      </c>
      <c r="J105" s="341">
        <f>I105</f>
        <v>0.37128</v>
      </c>
      <c r="K105" s="391"/>
      <c r="L105" s="462"/>
      <c r="M105" s="424">
        <f t="shared" si="18"/>
        <v>0.37128</v>
      </c>
      <c r="N105" s="843"/>
    </row>
    <row r="106" spans="2:14">
      <c r="B106" s="1509" t="s">
        <v>19</v>
      </c>
      <c r="C106" s="511" t="s">
        <v>247</v>
      </c>
      <c r="D106" s="899">
        <v>62806</v>
      </c>
      <c r="E106" s="1509" t="s">
        <v>248</v>
      </c>
      <c r="F106" s="1509">
        <v>255</v>
      </c>
      <c r="G106" s="596">
        <v>1456</v>
      </c>
      <c r="H106" s="489">
        <f t="shared" si="19"/>
        <v>371280</v>
      </c>
      <c r="I106" s="391">
        <f t="shared" si="17"/>
        <v>0.37128</v>
      </c>
      <c r="J106" s="341"/>
      <c r="K106" s="391">
        <f t="shared" ref="K106:K115" si="20">I106</f>
        <v>0.37128</v>
      </c>
      <c r="L106" s="462"/>
      <c r="M106" s="424">
        <f t="shared" si="18"/>
        <v>0.37128</v>
      </c>
      <c r="N106" s="843"/>
    </row>
    <row r="107" spans="2:14">
      <c r="B107" s="1509" t="s">
        <v>19</v>
      </c>
      <c r="C107" s="511" t="s">
        <v>247</v>
      </c>
      <c r="D107" s="899">
        <v>62806</v>
      </c>
      <c r="E107" s="1509" t="s">
        <v>248</v>
      </c>
      <c r="F107" s="1509">
        <v>255</v>
      </c>
      <c r="G107" s="596">
        <v>1456</v>
      </c>
      <c r="H107" s="489">
        <f t="shared" si="19"/>
        <v>371280</v>
      </c>
      <c r="I107" s="391">
        <f t="shared" si="17"/>
        <v>0.37128</v>
      </c>
      <c r="J107" s="341"/>
      <c r="K107" s="391">
        <f t="shared" si="20"/>
        <v>0.37128</v>
      </c>
      <c r="L107" s="462"/>
      <c r="M107" s="424">
        <f t="shared" si="18"/>
        <v>0.37128</v>
      </c>
      <c r="N107" s="843"/>
    </row>
    <row r="108" spans="2:14">
      <c r="B108" s="1509" t="s">
        <v>19</v>
      </c>
      <c r="C108" s="511" t="s">
        <v>247</v>
      </c>
      <c r="D108" s="899">
        <v>63891</v>
      </c>
      <c r="E108" s="1509" t="s">
        <v>248</v>
      </c>
      <c r="F108" s="1509">
        <v>265</v>
      </c>
      <c r="G108" s="596">
        <v>1647</v>
      </c>
      <c r="H108" s="489">
        <f t="shared" si="19"/>
        <v>436455</v>
      </c>
      <c r="I108" s="391">
        <f t="shared" si="17"/>
        <v>0.43645499999999998</v>
      </c>
      <c r="J108" s="341">
        <f>I108</f>
        <v>0.43645499999999998</v>
      </c>
      <c r="K108" s="391"/>
      <c r="L108" s="462"/>
      <c r="M108" s="424">
        <f t="shared" si="18"/>
        <v>0.43645499999999998</v>
      </c>
      <c r="N108" s="843"/>
    </row>
    <row r="109" spans="2:14">
      <c r="B109" s="1509" t="s">
        <v>19</v>
      </c>
      <c r="C109" s="511" t="s">
        <v>247</v>
      </c>
      <c r="D109" s="899">
        <v>63889</v>
      </c>
      <c r="E109" s="1509" t="s">
        <v>248</v>
      </c>
      <c r="F109" s="1509">
        <v>260</v>
      </c>
      <c r="G109" s="596">
        <v>790</v>
      </c>
      <c r="H109" s="489">
        <f t="shared" si="19"/>
        <v>205400</v>
      </c>
      <c r="I109" s="391">
        <f t="shared" si="17"/>
        <v>0.2054</v>
      </c>
      <c r="J109" s="341">
        <f>I109</f>
        <v>0.2054</v>
      </c>
      <c r="K109" s="391"/>
      <c r="L109" s="462"/>
      <c r="M109" s="424">
        <f t="shared" si="18"/>
        <v>0.2054</v>
      </c>
      <c r="N109" s="843"/>
    </row>
    <row r="110" spans="2:14">
      <c r="B110" s="692" t="s">
        <v>19</v>
      </c>
      <c r="C110" s="822" t="s">
        <v>247</v>
      </c>
      <c r="D110" s="896">
        <v>63889</v>
      </c>
      <c r="E110" s="1509" t="s">
        <v>248</v>
      </c>
      <c r="F110" s="692">
        <v>260</v>
      </c>
      <c r="G110" s="823">
        <v>1650</v>
      </c>
      <c r="H110" s="695">
        <f t="shared" si="19"/>
        <v>429000</v>
      </c>
      <c r="I110" s="824">
        <f t="shared" si="17"/>
        <v>0.42899999999999999</v>
      </c>
      <c r="J110" s="825"/>
      <c r="K110" s="824">
        <f t="shared" si="20"/>
        <v>0.42899999999999999</v>
      </c>
      <c r="L110" s="462"/>
      <c r="M110" s="424">
        <f t="shared" si="18"/>
        <v>0.42899999999999999</v>
      </c>
      <c r="N110" s="843"/>
    </row>
    <row r="111" spans="2:14">
      <c r="B111" s="692" t="s">
        <v>19</v>
      </c>
      <c r="C111" s="822" t="s">
        <v>247</v>
      </c>
      <c r="D111" s="896">
        <v>63889</v>
      </c>
      <c r="E111" s="1509" t="s">
        <v>248</v>
      </c>
      <c r="F111" s="692">
        <v>260</v>
      </c>
      <c r="G111" s="823">
        <v>425</v>
      </c>
      <c r="H111" s="695">
        <f t="shared" si="19"/>
        <v>110500</v>
      </c>
      <c r="I111" s="824">
        <f t="shared" si="17"/>
        <v>0.1105</v>
      </c>
      <c r="J111" s="825"/>
      <c r="K111" s="824">
        <f t="shared" si="20"/>
        <v>0.1105</v>
      </c>
      <c r="L111" s="462"/>
      <c r="M111" s="424">
        <f t="shared" si="18"/>
        <v>0.1105</v>
      </c>
      <c r="N111" s="843"/>
    </row>
    <row r="112" spans="2:14">
      <c r="B112" s="692" t="s">
        <v>19</v>
      </c>
      <c r="C112" s="822" t="s">
        <v>247</v>
      </c>
      <c r="D112" s="896">
        <v>57870</v>
      </c>
      <c r="E112" s="1509" t="s">
        <v>605</v>
      </c>
      <c r="F112" s="692">
        <v>260</v>
      </c>
      <c r="G112" s="823">
        <v>651</v>
      </c>
      <c r="H112" s="695">
        <f t="shared" si="19"/>
        <v>169260</v>
      </c>
      <c r="I112" s="824">
        <f t="shared" si="17"/>
        <v>0.16925999999999999</v>
      </c>
      <c r="J112" s="827"/>
      <c r="K112" s="824">
        <f t="shared" si="20"/>
        <v>0.16925999999999999</v>
      </c>
      <c r="L112" s="891"/>
      <c r="M112" s="424">
        <f t="shared" si="18"/>
        <v>0.16925999999999999</v>
      </c>
      <c r="N112" s="892"/>
    </row>
    <row r="113" spans="2:14">
      <c r="B113" s="692" t="s">
        <v>19</v>
      </c>
      <c r="C113" s="822" t="s">
        <v>247</v>
      </c>
      <c r="D113" s="896">
        <v>57873</v>
      </c>
      <c r="E113" s="1509" t="s">
        <v>605</v>
      </c>
      <c r="F113" s="692">
        <v>265</v>
      </c>
      <c r="G113" s="823">
        <v>329</v>
      </c>
      <c r="H113" s="695">
        <f t="shared" si="19"/>
        <v>87185</v>
      </c>
      <c r="I113" s="824">
        <f t="shared" si="17"/>
        <v>8.7184999999999999E-2</v>
      </c>
      <c r="J113" s="827"/>
      <c r="K113" s="824">
        <f t="shared" si="20"/>
        <v>8.7184999999999999E-2</v>
      </c>
      <c r="L113" s="891"/>
      <c r="M113" s="424">
        <f t="shared" si="18"/>
        <v>8.7184999999999999E-2</v>
      </c>
      <c r="N113" s="892"/>
    </row>
    <row r="114" spans="2:14">
      <c r="B114" s="692" t="s">
        <v>19</v>
      </c>
      <c r="C114" s="822" t="s">
        <v>247</v>
      </c>
      <c r="D114" s="896">
        <v>60758</v>
      </c>
      <c r="E114" s="1509" t="s">
        <v>605</v>
      </c>
      <c r="F114" s="692">
        <v>265</v>
      </c>
      <c r="G114" s="823">
        <v>496</v>
      </c>
      <c r="H114" s="695">
        <f t="shared" si="19"/>
        <v>131440</v>
      </c>
      <c r="I114" s="824">
        <f t="shared" si="17"/>
        <v>0.13144</v>
      </c>
      <c r="J114" s="827"/>
      <c r="K114" s="824">
        <f t="shared" si="20"/>
        <v>0.13144</v>
      </c>
      <c r="L114" s="462"/>
      <c r="M114" s="424">
        <f t="shared" si="18"/>
        <v>0.13144</v>
      </c>
      <c r="N114" s="843"/>
    </row>
    <row r="115" spans="2:14">
      <c r="B115" s="692" t="s">
        <v>19</v>
      </c>
      <c r="C115" s="822" t="s">
        <v>247</v>
      </c>
      <c r="D115" s="896">
        <v>62822</v>
      </c>
      <c r="E115" s="692" t="s">
        <v>605</v>
      </c>
      <c r="F115" s="692">
        <v>260</v>
      </c>
      <c r="G115" s="823">
        <v>3007</v>
      </c>
      <c r="H115" s="695">
        <f t="shared" si="19"/>
        <v>781820</v>
      </c>
      <c r="I115" s="824">
        <f t="shared" si="17"/>
        <v>0.78181999999999996</v>
      </c>
      <c r="J115" s="825"/>
      <c r="K115" s="824">
        <f t="shared" si="20"/>
        <v>0.78181999999999996</v>
      </c>
      <c r="L115" s="462"/>
      <c r="M115" s="424">
        <f t="shared" si="18"/>
        <v>0.78181999999999996</v>
      </c>
      <c r="N115" s="843"/>
    </row>
    <row r="116" spans="2:14">
      <c r="B116" s="1509" t="s">
        <v>19</v>
      </c>
      <c r="C116" s="1509" t="s">
        <v>247</v>
      </c>
      <c r="D116" s="899">
        <v>63248</v>
      </c>
      <c r="E116" s="1509" t="s">
        <v>201</v>
      </c>
      <c r="F116" s="1509">
        <v>305</v>
      </c>
      <c r="G116" s="596">
        <v>5808</v>
      </c>
      <c r="H116" s="489">
        <f t="shared" si="19"/>
        <v>1771440</v>
      </c>
      <c r="I116" s="391">
        <f t="shared" si="17"/>
        <v>1.7714399999999999</v>
      </c>
      <c r="J116" s="341"/>
      <c r="K116" s="391">
        <f>I116</f>
        <v>1.7714399999999999</v>
      </c>
      <c r="L116" s="708"/>
      <c r="M116" s="424">
        <f t="shared" si="18"/>
        <v>1.7714399999999999</v>
      </c>
      <c r="N116" s="843" t="s">
        <v>606</v>
      </c>
    </row>
    <row r="117" spans="2:14">
      <c r="B117" s="1509" t="s">
        <v>19</v>
      </c>
      <c r="C117" s="1509" t="s">
        <v>247</v>
      </c>
      <c r="D117" s="899" t="s">
        <v>607</v>
      </c>
      <c r="E117" s="1509" t="s">
        <v>201</v>
      </c>
      <c r="F117" s="1509">
        <v>305</v>
      </c>
      <c r="G117" s="596">
        <v>1344</v>
      </c>
      <c r="H117" s="489">
        <f t="shared" si="19"/>
        <v>409920</v>
      </c>
      <c r="I117" s="391">
        <f t="shared" si="17"/>
        <v>0.40992000000000001</v>
      </c>
      <c r="J117" s="341"/>
      <c r="K117" s="391">
        <f>I117</f>
        <v>0.40992000000000001</v>
      </c>
      <c r="L117" s="708"/>
      <c r="M117" s="424">
        <f>SUM(J117:L117)</f>
        <v>0.40992000000000001</v>
      </c>
      <c r="N117" s="843" t="s">
        <v>608</v>
      </c>
    </row>
    <row r="118" spans="2:14">
      <c r="B118" s="389" t="s">
        <v>19</v>
      </c>
      <c r="C118" s="389" t="s">
        <v>247</v>
      </c>
      <c r="D118" s="900">
        <v>63251</v>
      </c>
      <c r="E118" s="1509" t="s">
        <v>201</v>
      </c>
      <c r="F118" s="389">
        <v>310</v>
      </c>
      <c r="G118" s="598">
        <v>3408</v>
      </c>
      <c r="H118" s="819">
        <f t="shared" si="19"/>
        <v>1056480</v>
      </c>
      <c r="I118" s="392">
        <f t="shared" si="17"/>
        <v>1.0564800000000001</v>
      </c>
      <c r="J118" s="361"/>
      <c r="K118" s="392">
        <f>I118</f>
        <v>1.0564800000000001</v>
      </c>
      <c r="L118" s="710"/>
      <c r="M118" s="424">
        <f t="shared" si="18"/>
        <v>1.0564800000000001</v>
      </c>
      <c r="N118" s="854" t="s">
        <v>609</v>
      </c>
    </row>
    <row r="119" spans="2:14">
      <c r="B119" s="1294"/>
      <c r="C119" s="512" t="s">
        <v>197</v>
      </c>
      <c r="D119" s="1294"/>
      <c r="E119" s="423"/>
      <c r="F119" s="1294"/>
      <c r="G119" s="597">
        <f t="shared" ref="G119:L119" si="21">SUM(G87:G118)</f>
        <v>94227</v>
      </c>
      <c r="H119" s="628">
        <f t="shared" si="21"/>
        <v>25018180</v>
      </c>
      <c r="I119" s="346">
        <f t="shared" si="21"/>
        <v>25.018179999999994</v>
      </c>
      <c r="J119" s="344">
        <f t="shared" si="21"/>
        <v>8.213574999999997</v>
      </c>
      <c r="K119" s="345">
        <f t="shared" si="21"/>
        <v>9.8012449999999998</v>
      </c>
      <c r="L119" s="441">
        <f t="shared" si="21"/>
        <v>7.0033599999999998</v>
      </c>
      <c r="M119" s="393">
        <f>SUM(M87:M118)</f>
        <v>25.018179999999994</v>
      </c>
      <c r="N119" s="1303" t="s">
        <v>251</v>
      </c>
    </row>
    <row r="120" spans="2:14" s="520" customFormat="1">
      <c r="B120" s="185" t="s">
        <v>15</v>
      </c>
      <c r="C120" s="185" t="s">
        <v>78</v>
      </c>
      <c r="D120" s="185">
        <v>112177</v>
      </c>
      <c r="E120" s="847" t="s">
        <v>217</v>
      </c>
      <c r="F120" s="185">
        <v>310</v>
      </c>
      <c r="G120" s="705">
        <v>30450</v>
      </c>
      <c r="H120" s="488">
        <f t="shared" ref="H120:H134" si="22">F120*G120</f>
        <v>9439500</v>
      </c>
      <c r="I120" s="390">
        <f t="shared" ref="I120:I134" si="23">H120/1000000</f>
        <v>9.4395000000000007</v>
      </c>
      <c r="J120" s="390">
        <f>I120</f>
        <v>9.4395000000000007</v>
      </c>
      <c r="K120" s="390">
        <f>(I120-J120)</f>
        <v>0</v>
      </c>
      <c r="L120" s="706"/>
      <c r="M120" s="426">
        <f t="shared" ref="M120:M134" si="24">SUM(J120:L120)</f>
        <v>9.4395000000000007</v>
      </c>
      <c r="N120" s="844" t="s">
        <v>610</v>
      </c>
    </row>
    <row r="121" spans="2:14" s="520" customFormat="1">
      <c r="B121" s="1509" t="s">
        <v>15</v>
      </c>
      <c r="C121" s="1509" t="s">
        <v>78</v>
      </c>
      <c r="D121" s="1509">
        <v>112177</v>
      </c>
      <c r="E121" s="847" t="s">
        <v>217</v>
      </c>
      <c r="F121" s="1509">
        <v>315</v>
      </c>
      <c r="G121" s="707">
        <v>5700</v>
      </c>
      <c r="H121" s="489">
        <f t="shared" si="22"/>
        <v>1795500</v>
      </c>
      <c r="I121" s="391">
        <f t="shared" si="23"/>
        <v>1.7955000000000001</v>
      </c>
      <c r="J121" s="391">
        <f t="shared" ref="J121:J131" si="25">I121</f>
        <v>1.7955000000000001</v>
      </c>
      <c r="K121" s="391">
        <f>I121-J121</f>
        <v>0</v>
      </c>
      <c r="L121" s="708"/>
      <c r="M121" s="424">
        <f t="shared" si="24"/>
        <v>1.7955000000000001</v>
      </c>
      <c r="N121" s="843"/>
    </row>
    <row r="122" spans="2:14" s="520" customFormat="1">
      <c r="B122" s="692" t="s">
        <v>15</v>
      </c>
      <c r="C122" s="692" t="s">
        <v>73</v>
      </c>
      <c r="D122" s="692">
        <v>50090076</v>
      </c>
      <c r="E122" s="692" t="s">
        <v>201</v>
      </c>
      <c r="F122" s="692">
        <v>305</v>
      </c>
      <c r="G122" s="893">
        <v>5376</v>
      </c>
      <c r="H122" s="695">
        <f t="shared" si="22"/>
        <v>1639680</v>
      </c>
      <c r="I122" s="824">
        <f t="shared" si="23"/>
        <v>1.63968</v>
      </c>
      <c r="J122" s="824">
        <f t="shared" si="25"/>
        <v>1.63968</v>
      </c>
      <c r="K122" s="824">
        <f t="shared" ref="K122:K134" si="26">I122-J122</f>
        <v>0</v>
      </c>
      <c r="L122" s="894"/>
      <c r="M122" s="856">
        <f t="shared" si="24"/>
        <v>1.63968</v>
      </c>
      <c r="N122" s="895"/>
    </row>
    <row r="123" spans="2:14" s="520" customFormat="1">
      <c r="B123" s="1509" t="s">
        <v>15</v>
      </c>
      <c r="C123" s="1509" t="s">
        <v>73</v>
      </c>
      <c r="D123" s="338" t="s">
        <v>611</v>
      </c>
      <c r="E123" s="338" t="s">
        <v>562</v>
      </c>
      <c r="F123" s="1509">
        <v>305</v>
      </c>
      <c r="G123" s="707">
        <v>1945</v>
      </c>
      <c r="H123" s="489">
        <f t="shared" si="22"/>
        <v>593225</v>
      </c>
      <c r="I123" s="391">
        <f t="shared" si="23"/>
        <v>0.593225</v>
      </c>
      <c r="J123" s="391">
        <f>I123</f>
        <v>0.593225</v>
      </c>
      <c r="K123" s="391">
        <f t="shared" si="26"/>
        <v>0</v>
      </c>
      <c r="L123" s="708"/>
      <c r="M123" s="424">
        <f t="shared" si="24"/>
        <v>0.593225</v>
      </c>
      <c r="N123" s="881"/>
    </row>
    <row r="124" spans="2:14" s="520" customFormat="1">
      <c r="B124" s="1509" t="s">
        <v>15</v>
      </c>
      <c r="C124" s="338" t="s">
        <v>425</v>
      </c>
      <c r="D124" s="338" t="s">
        <v>612</v>
      </c>
      <c r="E124" s="1509" t="s">
        <v>613</v>
      </c>
      <c r="F124" s="1509">
        <v>260</v>
      </c>
      <c r="G124" s="707">
        <v>1024</v>
      </c>
      <c r="H124" s="489">
        <f t="shared" si="22"/>
        <v>266240</v>
      </c>
      <c r="I124" s="391">
        <f t="shared" si="23"/>
        <v>0.26623999999999998</v>
      </c>
      <c r="J124" s="391">
        <f t="shared" si="25"/>
        <v>0.26623999999999998</v>
      </c>
      <c r="K124" s="391">
        <f t="shared" si="26"/>
        <v>0</v>
      </c>
      <c r="L124" s="708"/>
      <c r="M124" s="424">
        <f t="shared" si="24"/>
        <v>0.26623999999999998</v>
      </c>
      <c r="N124" s="843"/>
    </row>
    <row r="125" spans="2:14" s="520" customFormat="1">
      <c r="B125" s="1509" t="s">
        <v>15</v>
      </c>
      <c r="C125" s="338" t="s">
        <v>425</v>
      </c>
      <c r="D125" s="338" t="s">
        <v>614</v>
      </c>
      <c r="E125" s="338" t="s">
        <v>615</v>
      </c>
      <c r="F125" s="1509">
        <v>300</v>
      </c>
      <c r="G125" s="707">
        <v>374</v>
      </c>
      <c r="H125" s="489">
        <f t="shared" si="22"/>
        <v>112200</v>
      </c>
      <c r="I125" s="391">
        <f t="shared" si="23"/>
        <v>0.11219999999999999</v>
      </c>
      <c r="J125" s="391">
        <f t="shared" si="25"/>
        <v>0.11219999999999999</v>
      </c>
      <c r="K125" s="391">
        <f t="shared" si="26"/>
        <v>0</v>
      </c>
      <c r="L125" s="708"/>
      <c r="M125" s="424">
        <f t="shared" si="24"/>
        <v>0.11219999999999999</v>
      </c>
      <c r="N125" s="843"/>
    </row>
    <row r="126" spans="2:14" s="520" customFormat="1">
      <c r="B126" s="1509" t="s">
        <v>19</v>
      </c>
      <c r="C126" s="338" t="s">
        <v>425</v>
      </c>
      <c r="D126" s="338" t="s">
        <v>616</v>
      </c>
      <c r="E126" s="1509" t="s">
        <v>114</v>
      </c>
      <c r="F126" s="1509">
        <v>255</v>
      </c>
      <c r="G126" s="707">
        <v>667</v>
      </c>
      <c r="H126" s="489">
        <f t="shared" si="22"/>
        <v>170085</v>
      </c>
      <c r="I126" s="391">
        <f t="shared" si="23"/>
        <v>0.17008499999999999</v>
      </c>
      <c r="J126" s="391">
        <f t="shared" si="25"/>
        <v>0.17008499999999999</v>
      </c>
      <c r="K126" s="391">
        <f t="shared" si="26"/>
        <v>0</v>
      </c>
      <c r="L126" s="708"/>
      <c r="M126" s="424">
        <f t="shared" si="24"/>
        <v>0.17008499999999999</v>
      </c>
      <c r="N126" s="843"/>
    </row>
    <row r="127" spans="2:14" s="520" customFormat="1">
      <c r="B127" s="1509" t="s">
        <v>19</v>
      </c>
      <c r="C127" s="338" t="s">
        <v>425</v>
      </c>
      <c r="D127" s="338" t="s">
        <v>616</v>
      </c>
      <c r="E127" s="1509" t="s">
        <v>114</v>
      </c>
      <c r="F127" s="1509">
        <v>265</v>
      </c>
      <c r="G127" s="707">
        <v>290</v>
      </c>
      <c r="H127" s="489">
        <f t="shared" si="22"/>
        <v>76850</v>
      </c>
      <c r="I127" s="391">
        <f t="shared" si="23"/>
        <v>7.6850000000000002E-2</v>
      </c>
      <c r="J127" s="391">
        <f t="shared" si="25"/>
        <v>7.6850000000000002E-2</v>
      </c>
      <c r="K127" s="391">
        <f t="shared" si="26"/>
        <v>0</v>
      </c>
      <c r="L127" s="708"/>
      <c r="M127" s="424">
        <f t="shared" si="24"/>
        <v>7.6850000000000002E-2</v>
      </c>
      <c r="N127" s="843"/>
    </row>
    <row r="128" spans="2:14" s="520" customFormat="1">
      <c r="B128" s="1509" t="s">
        <v>15</v>
      </c>
      <c r="C128" s="338" t="s">
        <v>617</v>
      </c>
      <c r="D128" s="338" t="s">
        <v>616</v>
      </c>
      <c r="E128" s="1509" t="s">
        <v>114</v>
      </c>
      <c r="F128" s="1509">
        <v>280</v>
      </c>
      <c r="G128" s="707">
        <v>29</v>
      </c>
      <c r="H128" s="489">
        <f>F128*G128</f>
        <v>8120</v>
      </c>
      <c r="I128" s="391">
        <f>H128/1000000</f>
        <v>8.1200000000000005E-3</v>
      </c>
      <c r="J128" s="391">
        <f>I128</f>
        <v>8.1200000000000005E-3</v>
      </c>
      <c r="K128" s="391">
        <f>I128-J128</f>
        <v>0</v>
      </c>
      <c r="L128" s="708"/>
      <c r="M128" s="424">
        <f>SUM(J128:L128)</f>
        <v>8.1200000000000005E-3</v>
      </c>
      <c r="N128" s="843"/>
    </row>
    <row r="129" spans="2:14" s="520" customFormat="1">
      <c r="B129" s="1509" t="s">
        <v>15</v>
      </c>
      <c r="C129" s="1509" t="s">
        <v>71</v>
      </c>
      <c r="D129" s="1509" t="s">
        <v>618</v>
      </c>
      <c r="E129" s="1509" t="s">
        <v>613</v>
      </c>
      <c r="F129" s="1509">
        <v>260</v>
      </c>
      <c r="G129" s="707">
        <v>1120</v>
      </c>
      <c r="H129" s="489">
        <f t="shared" si="22"/>
        <v>291200</v>
      </c>
      <c r="I129" s="391">
        <f t="shared" si="23"/>
        <v>0.29120000000000001</v>
      </c>
      <c r="J129" s="391">
        <f t="shared" si="25"/>
        <v>0.29120000000000001</v>
      </c>
      <c r="K129" s="391">
        <f t="shared" si="26"/>
        <v>0</v>
      </c>
      <c r="L129" s="708"/>
      <c r="M129" s="424">
        <f t="shared" si="24"/>
        <v>0.29120000000000001</v>
      </c>
      <c r="N129" s="843"/>
    </row>
    <row r="130" spans="2:14" s="520" customFormat="1">
      <c r="B130" s="1509" t="s">
        <v>15</v>
      </c>
      <c r="C130" s="1509" t="s">
        <v>71</v>
      </c>
      <c r="D130" s="1509" t="s">
        <v>619</v>
      </c>
      <c r="E130" s="1509" t="s">
        <v>613</v>
      </c>
      <c r="F130" s="1509">
        <v>250</v>
      </c>
      <c r="G130" s="707">
        <v>1584</v>
      </c>
      <c r="H130" s="489">
        <f t="shared" si="22"/>
        <v>396000</v>
      </c>
      <c r="I130" s="391">
        <f t="shared" si="23"/>
        <v>0.39600000000000002</v>
      </c>
      <c r="J130" s="391">
        <f t="shared" si="25"/>
        <v>0.39600000000000002</v>
      </c>
      <c r="K130" s="391">
        <f t="shared" si="26"/>
        <v>0</v>
      </c>
      <c r="L130" s="708"/>
      <c r="M130" s="424">
        <f t="shared" si="24"/>
        <v>0.39600000000000002</v>
      </c>
      <c r="N130" s="843"/>
    </row>
    <row r="131" spans="2:14" s="520" customFormat="1">
      <c r="B131" s="1509" t="s">
        <v>19</v>
      </c>
      <c r="C131" s="1509" t="s">
        <v>71</v>
      </c>
      <c r="D131" s="1509" t="s">
        <v>620</v>
      </c>
      <c r="E131" s="1509" t="s">
        <v>201</v>
      </c>
      <c r="F131" s="1509">
        <v>305</v>
      </c>
      <c r="G131" s="707">
        <v>1272</v>
      </c>
      <c r="H131" s="489">
        <f t="shared" si="22"/>
        <v>387960</v>
      </c>
      <c r="I131" s="391">
        <f t="shared" si="23"/>
        <v>0.38796000000000003</v>
      </c>
      <c r="J131" s="391">
        <f t="shared" si="25"/>
        <v>0.38796000000000003</v>
      </c>
      <c r="K131" s="391">
        <f t="shared" si="26"/>
        <v>0</v>
      </c>
      <c r="L131" s="708"/>
      <c r="M131" s="424">
        <f t="shared" si="24"/>
        <v>0.38796000000000003</v>
      </c>
      <c r="N131" s="843"/>
    </row>
    <row r="132" spans="2:14">
      <c r="B132" s="1509" t="s">
        <v>19</v>
      </c>
      <c r="C132" s="338" t="s">
        <v>244</v>
      </c>
      <c r="D132" s="1509">
        <v>1427</v>
      </c>
      <c r="E132" s="1509" t="s">
        <v>114</v>
      </c>
      <c r="F132" s="1509">
        <v>260</v>
      </c>
      <c r="G132" s="707">
        <v>928</v>
      </c>
      <c r="H132" s="489">
        <f t="shared" si="22"/>
        <v>241280</v>
      </c>
      <c r="I132" s="391">
        <f t="shared" si="23"/>
        <v>0.24127999999999999</v>
      </c>
      <c r="J132" s="391"/>
      <c r="K132" s="391">
        <f>I132</f>
        <v>0.24127999999999999</v>
      </c>
      <c r="L132" s="708"/>
      <c r="M132" s="424">
        <f t="shared" si="24"/>
        <v>0.24127999999999999</v>
      </c>
      <c r="N132" s="1516"/>
    </row>
    <row r="133" spans="2:14">
      <c r="B133" s="338" t="s">
        <v>15</v>
      </c>
      <c r="C133" s="338" t="s">
        <v>621</v>
      </c>
      <c r="D133" s="1509">
        <v>1314</v>
      </c>
      <c r="E133" s="847" t="s">
        <v>217</v>
      </c>
      <c r="F133" s="1509">
        <v>305</v>
      </c>
      <c r="G133" s="707">
        <v>300</v>
      </c>
      <c r="H133" s="489">
        <f t="shared" si="22"/>
        <v>91500</v>
      </c>
      <c r="I133" s="391">
        <f t="shared" si="23"/>
        <v>9.1499999999999998E-2</v>
      </c>
      <c r="J133" s="391"/>
      <c r="K133" s="391">
        <f>I133</f>
        <v>9.1499999999999998E-2</v>
      </c>
      <c r="L133" s="708"/>
      <c r="M133" s="424">
        <f t="shared" si="24"/>
        <v>9.1499999999999998E-2</v>
      </c>
      <c r="N133" s="1516"/>
    </row>
    <row r="134" spans="2:14">
      <c r="B134" s="389" t="s">
        <v>19</v>
      </c>
      <c r="C134" s="701" t="s">
        <v>82</v>
      </c>
      <c r="D134" s="504">
        <v>26634</v>
      </c>
      <c r="E134" s="703" t="s">
        <v>219</v>
      </c>
      <c r="F134" s="504">
        <v>260</v>
      </c>
      <c r="G134" s="709">
        <v>928</v>
      </c>
      <c r="H134" s="849">
        <f t="shared" si="22"/>
        <v>241280</v>
      </c>
      <c r="I134" s="850">
        <f t="shared" si="23"/>
        <v>0.24127999999999999</v>
      </c>
      <c r="J134" s="850">
        <f>I134</f>
        <v>0.24127999999999999</v>
      </c>
      <c r="K134" s="850">
        <f t="shared" si="26"/>
        <v>0</v>
      </c>
      <c r="L134" s="848"/>
      <c r="M134" s="851">
        <f t="shared" si="24"/>
        <v>0.24127999999999999</v>
      </c>
      <c r="N134" s="852"/>
    </row>
    <row r="135" spans="2:14">
      <c r="B135" s="1294"/>
      <c r="C135" s="512" t="s">
        <v>197</v>
      </c>
      <c r="D135" s="1294"/>
      <c r="E135" s="423"/>
      <c r="F135" s="1294"/>
      <c r="G135" s="597">
        <f t="shared" ref="G135:M135" si="27">SUM(G120:G134)</f>
        <v>51987</v>
      </c>
      <c r="H135" s="1514">
        <f t="shared" si="27"/>
        <v>15750620</v>
      </c>
      <c r="I135" s="346">
        <f t="shared" si="27"/>
        <v>15.750620000000001</v>
      </c>
      <c r="J135" s="345">
        <f t="shared" si="27"/>
        <v>15.417840000000002</v>
      </c>
      <c r="K135" s="345">
        <f t="shared" si="27"/>
        <v>0.33277999999999996</v>
      </c>
      <c r="L135" s="441">
        <f t="shared" si="27"/>
        <v>0</v>
      </c>
      <c r="M135" s="393">
        <f t="shared" si="27"/>
        <v>15.750620000000001</v>
      </c>
      <c r="N135" s="1303" t="s">
        <v>246</v>
      </c>
    </row>
    <row r="136" spans="2:14">
      <c r="B136" s="446"/>
      <c r="C136" s="514" t="s">
        <v>252</v>
      </c>
      <c r="D136" s="446"/>
      <c r="E136" s="448"/>
      <c r="F136" s="446"/>
      <c r="G136" s="599">
        <f t="shared" ref="G136:M136" si="28">G31+G57+G86+G119+G135</f>
        <v>251663</v>
      </c>
      <c r="H136" s="629">
        <f t="shared" si="28"/>
        <v>70062680</v>
      </c>
      <c r="I136" s="449">
        <f t="shared" si="28"/>
        <v>70.062679999999986</v>
      </c>
      <c r="J136" s="449">
        <f t="shared" si="28"/>
        <v>40.458894999999998</v>
      </c>
      <c r="K136" s="449">
        <f t="shared" si="28"/>
        <v>22.600424999999998</v>
      </c>
      <c r="L136" s="464">
        <f t="shared" si="28"/>
        <v>7.0033599999999998</v>
      </c>
      <c r="M136" s="449">
        <f t="shared" si="28"/>
        <v>70.062679999999986</v>
      </c>
      <c r="N136" s="524"/>
    </row>
    <row r="137" spans="2:14" ht="14.45" customHeight="1">
      <c r="B137" s="442"/>
      <c r="C137" s="515" t="s">
        <v>254</v>
      </c>
      <c r="D137" s="442"/>
      <c r="E137" s="454"/>
      <c r="F137" s="442"/>
      <c r="G137" s="600">
        <f>G31+G57+G86+G119+G135</f>
        <v>251663</v>
      </c>
      <c r="H137" s="491">
        <f t="shared" ref="H137:M137" si="29">H31+H57+H86+H119+H135+H145</f>
        <v>73329640</v>
      </c>
      <c r="I137" s="444">
        <f t="shared" si="29"/>
        <v>73.329639999999984</v>
      </c>
      <c r="J137" s="444">
        <f t="shared" si="29"/>
        <v>40.458894999999998</v>
      </c>
      <c r="K137" s="444">
        <f t="shared" si="29"/>
        <v>22.600424999999998</v>
      </c>
      <c r="L137" s="450">
        <f t="shared" si="29"/>
        <v>10.27032</v>
      </c>
      <c r="M137" s="444">
        <f t="shared" si="29"/>
        <v>70.062679999999986</v>
      </c>
      <c r="N137" s="525"/>
    </row>
    <row r="138" spans="2:14" s="520" customFormat="1">
      <c r="B138" s="680"/>
      <c r="C138" s="680"/>
      <c r="D138" s="680"/>
      <c r="E138" s="680"/>
      <c r="F138" s="680"/>
      <c r="G138" s="681"/>
      <c r="H138" s="682"/>
      <c r="I138" s="683"/>
      <c r="J138" s="683"/>
      <c r="K138" s="683"/>
      <c r="L138" s="683"/>
      <c r="M138" s="683"/>
      <c r="N138" s="684"/>
    </row>
    <row r="139" spans="2:14" ht="15.75">
      <c r="B139" s="679" t="s">
        <v>256</v>
      </c>
      <c r="C139" s="1871"/>
      <c r="D139" s="1871"/>
      <c r="E139" s="1871"/>
      <c r="F139" s="1871"/>
      <c r="H139" s="1295"/>
      <c r="I139" s="480"/>
      <c r="J139" s="1291"/>
      <c r="K139" s="1291"/>
      <c r="L139" s="1291"/>
      <c r="M139" s="1292"/>
      <c r="N139" s="526"/>
    </row>
    <row r="140" spans="2:14">
      <c r="B140" s="762" t="s">
        <v>19</v>
      </c>
      <c r="C140" s="878" t="s">
        <v>60</v>
      </c>
      <c r="D140" s="878" t="s">
        <v>362</v>
      </c>
      <c r="E140" s="348" t="s">
        <v>622</v>
      </c>
      <c r="F140" s="878">
        <v>260</v>
      </c>
      <c r="G140" s="879">
        <v>1164</v>
      </c>
      <c r="H140" s="624">
        <f>F140*G140</f>
        <v>302640</v>
      </c>
      <c r="I140" s="350">
        <f>H140/1000000</f>
        <v>0.30264000000000002</v>
      </c>
      <c r="J140" s="774"/>
      <c r="K140" s="774"/>
      <c r="L140" s="706">
        <f>I140</f>
        <v>0.30264000000000002</v>
      </c>
      <c r="M140" s="426"/>
      <c r="N140" s="877"/>
    </row>
    <row r="141" spans="2:14">
      <c r="B141" s="501"/>
      <c r="C141" s="874" t="s">
        <v>119</v>
      </c>
      <c r="D141" s="874" t="s">
        <v>623</v>
      </c>
      <c r="E141" s="874" t="s">
        <v>283</v>
      </c>
      <c r="F141" s="874">
        <v>260</v>
      </c>
      <c r="G141" s="875">
        <v>29</v>
      </c>
      <c r="H141" s="825">
        <f>F141*G141</f>
        <v>7540</v>
      </c>
      <c r="I141" s="880">
        <f>H141/1000000</f>
        <v>7.5399999999999998E-3</v>
      </c>
      <c r="J141" s="497"/>
      <c r="K141" s="832"/>
      <c r="L141" s="708">
        <f>I141</f>
        <v>7.5399999999999998E-3</v>
      </c>
      <c r="M141" s="856"/>
      <c r="N141" s="845" t="s">
        <v>624</v>
      </c>
    </row>
    <row r="142" spans="2:14">
      <c r="B142" s="501"/>
      <c r="C142" s="874" t="s">
        <v>119</v>
      </c>
      <c r="D142" s="874" t="s">
        <v>192</v>
      </c>
      <c r="E142" s="874" t="s">
        <v>283</v>
      </c>
      <c r="F142" s="874">
        <v>260</v>
      </c>
      <c r="G142" s="875">
        <v>928</v>
      </c>
      <c r="H142" s="825">
        <f>F142*G142</f>
        <v>241280</v>
      </c>
      <c r="I142" s="880">
        <f>H142/1000000</f>
        <v>0.24127999999999999</v>
      </c>
      <c r="J142" s="497"/>
      <c r="K142" s="832"/>
      <c r="L142" s="708">
        <f>I142</f>
        <v>0.24127999999999999</v>
      </c>
      <c r="M142" s="856"/>
      <c r="N142" s="845" t="s">
        <v>624</v>
      </c>
    </row>
    <row r="143" spans="2:14">
      <c r="B143" s="501"/>
      <c r="C143" s="340" t="s">
        <v>30</v>
      </c>
      <c r="D143" s="340"/>
      <c r="E143" s="340" t="s">
        <v>108</v>
      </c>
      <c r="F143" s="340">
        <v>260</v>
      </c>
      <c r="G143" s="589"/>
      <c r="H143" s="489">
        <v>2000000</v>
      </c>
      <c r="I143" s="391">
        <f>H143/1000000</f>
        <v>2</v>
      </c>
      <c r="J143" s="341"/>
      <c r="K143" s="365"/>
      <c r="L143" s="708">
        <f>I143</f>
        <v>2</v>
      </c>
      <c r="M143" s="856"/>
      <c r="N143" s="843"/>
    </row>
    <row r="144" spans="2:14">
      <c r="B144" s="605"/>
      <c r="C144" s="606" t="s">
        <v>625</v>
      </c>
      <c r="D144" s="606"/>
      <c r="E144" s="606" t="s">
        <v>626</v>
      </c>
      <c r="F144" s="606">
        <v>265</v>
      </c>
      <c r="G144" s="361">
        <v>2700</v>
      </c>
      <c r="H144" s="819">
        <f>F144*G144</f>
        <v>715500</v>
      </c>
      <c r="I144" s="392">
        <f>H144/1000000</f>
        <v>0.71550000000000002</v>
      </c>
      <c r="J144" s="361"/>
      <c r="K144" s="361"/>
      <c r="L144" s="710">
        <f>I144</f>
        <v>0.71550000000000002</v>
      </c>
      <c r="M144" s="425"/>
      <c r="N144" s="854" t="s">
        <v>627</v>
      </c>
    </row>
    <row r="145" spans="2:14">
      <c r="B145" s="442"/>
      <c r="C145" s="442"/>
      <c r="D145" s="442"/>
      <c r="E145" s="454"/>
      <c r="F145" s="442"/>
      <c r="G145" s="601"/>
      <c r="H145" s="491">
        <f>SUM(H140:H144)</f>
        <v>3266960</v>
      </c>
      <c r="I145" s="444">
        <f>SUM(I140:I144)</f>
        <v>3.2669600000000001</v>
      </c>
      <c r="J145" s="443"/>
      <c r="K145" s="479"/>
      <c r="L145" s="450">
        <f>SUM(L140:L144)</f>
        <v>3.2669600000000001</v>
      </c>
      <c r="M145" s="444">
        <f>SUM(M140:M144)</f>
        <v>0</v>
      </c>
      <c r="N145" s="869"/>
    </row>
    <row r="146" spans="2:14" s="520" customFormat="1">
      <c r="B146" s="680"/>
      <c r="C146" s="680"/>
      <c r="D146" s="680"/>
      <c r="E146" s="680"/>
      <c r="F146" s="680"/>
      <c r="G146" s="681"/>
      <c r="H146" s="685"/>
      <c r="I146" s="683"/>
      <c r="J146" s="685"/>
      <c r="K146" s="711"/>
      <c r="L146" s="683"/>
      <c r="M146" s="683"/>
      <c r="N146" s="712"/>
    </row>
    <row r="147" spans="2:14">
      <c r="B147" s="1295"/>
      <c r="C147" s="1291"/>
      <c r="D147" s="1292"/>
      <c r="E147" s="1292"/>
      <c r="F147" s="660"/>
      <c r="G147" s="1292"/>
      <c r="H147" s="1871"/>
      <c r="I147" s="1871"/>
      <c r="J147" s="1871"/>
      <c r="K147" s="1871"/>
      <c r="L147" s="1871"/>
      <c r="M147" s="1871"/>
      <c r="N147" s="1871"/>
    </row>
    <row r="148" spans="2:14">
      <c r="B148" s="1295"/>
      <c r="C148" s="1291"/>
      <c r="D148" s="1291"/>
      <c r="E148" s="1291"/>
      <c r="F148" s="1291"/>
      <c r="G148" s="1292"/>
      <c r="H148" s="1871"/>
      <c r="I148" s="1871"/>
      <c r="J148" s="1871"/>
      <c r="K148" s="1871"/>
      <c r="L148" s="1871"/>
      <c r="M148" s="1871"/>
      <c r="N148" s="1871"/>
    </row>
    <row r="149" spans="2:14">
      <c r="B149" s="1295"/>
      <c r="C149" s="1291"/>
      <c r="D149" s="1291"/>
      <c r="E149" s="482"/>
      <c r="F149" s="1291"/>
      <c r="G149" s="1292"/>
      <c r="H149" s="1871"/>
      <c r="I149" s="1871"/>
      <c r="J149" s="1871"/>
      <c r="K149" s="1871"/>
      <c r="L149" s="1871"/>
      <c r="M149" s="1871"/>
      <c r="N149" s="1871"/>
    </row>
    <row r="150" spans="2:14">
      <c r="B150" s="1295"/>
      <c r="C150" s="1291"/>
      <c r="D150" s="1291"/>
      <c r="E150" s="1291"/>
      <c r="F150" s="1291"/>
      <c r="G150" s="1292"/>
      <c r="H150" s="1871"/>
      <c r="I150" s="1871"/>
      <c r="J150" s="1871"/>
      <c r="K150" s="1871"/>
      <c r="L150" s="1871"/>
      <c r="M150" s="1871"/>
      <c r="N150" s="1871"/>
    </row>
    <row r="151" spans="2:14">
      <c r="B151" s="630"/>
      <c r="C151" s="1871"/>
      <c r="D151" s="1871"/>
      <c r="E151" s="337"/>
      <c r="F151" s="1871"/>
      <c r="G151" s="1871"/>
      <c r="H151" s="1871"/>
      <c r="I151" s="1871"/>
      <c r="J151" s="1871"/>
      <c r="K151" s="1871"/>
      <c r="L151" s="1871"/>
      <c r="M151" s="1871"/>
      <c r="N151" s="1871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002060"/>
  </sheetPr>
  <dimension ref="B1:N144"/>
  <sheetViews>
    <sheetView zoomScale="70" zoomScaleNormal="70" workbookViewId="0">
      <pane ySplit="2" topLeftCell="A3" activePane="bottomLeft" state="frozen"/>
      <selection activeCell="C1" sqref="C1"/>
      <selection pane="bottomLeft" activeCell="O31" sqref="O31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21.140625" style="499" customWidth="1"/>
    <col min="8" max="8" width="13.28515625" style="483" customWidth="1"/>
    <col min="9" max="9" width="13.140625" style="335" customWidth="1" outlineLevel="1"/>
    <col min="10" max="10" width="11.42578125" style="335" customWidth="1" outlineLevel="1"/>
    <col min="11" max="11" width="13.7109375" style="335" customWidth="1" outlineLevel="1"/>
    <col min="12" max="12" width="15.140625" style="335" customWidth="1" outlineLevel="1"/>
    <col min="13" max="13" width="15.140625" style="336" bestFit="1" customWidth="1"/>
    <col min="14" max="14" width="73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628</v>
      </c>
    </row>
    <row r="2" spans="2:14" s="2" customFormat="1" ht="34.5" customHeight="1">
      <c r="B2" s="1297" t="s">
        <v>2</v>
      </c>
      <c r="C2" s="1297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629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505">
        <v>82768</v>
      </c>
      <c r="E3" s="185" t="s">
        <v>109</v>
      </c>
      <c r="F3" s="185">
        <v>265</v>
      </c>
      <c r="G3" s="653">
        <v>2496</v>
      </c>
      <c r="H3" s="488">
        <f t="shared" ref="H3:H11" si="0">F3*G3</f>
        <v>661440</v>
      </c>
      <c r="I3" s="648">
        <f t="shared" ref="I3:I11" si="1">H3/1000000</f>
        <v>0.66144000000000003</v>
      </c>
      <c r="J3" s="648">
        <f>I3</f>
        <v>0.66144000000000003</v>
      </c>
      <c r="K3" s="648"/>
      <c r="L3" s="638"/>
      <c r="M3" s="426">
        <f t="shared" ref="M3:M30" si="2">SUM(J3:L3)</f>
        <v>0.66144000000000003</v>
      </c>
      <c r="N3" s="812"/>
    </row>
    <row r="4" spans="2:14" s="123" customFormat="1" ht="14.25" customHeight="1">
      <c r="B4" s="1509" t="s">
        <v>15</v>
      </c>
      <c r="C4" s="1509" t="s">
        <v>189</v>
      </c>
      <c r="D4" s="506">
        <v>82930</v>
      </c>
      <c r="E4" s="1509" t="s">
        <v>109</v>
      </c>
      <c r="F4" s="1509">
        <v>265</v>
      </c>
      <c r="G4" s="654">
        <v>3328</v>
      </c>
      <c r="H4" s="489">
        <f t="shared" si="0"/>
        <v>881920</v>
      </c>
      <c r="I4" s="637">
        <f t="shared" si="1"/>
        <v>0.88192000000000004</v>
      </c>
      <c r="J4" s="637">
        <f>I4</f>
        <v>0.88192000000000004</v>
      </c>
      <c r="K4" s="631"/>
      <c r="L4" s="642"/>
      <c r="M4" s="424">
        <f t="shared" si="2"/>
        <v>0.88192000000000004</v>
      </c>
      <c r="N4" s="761"/>
    </row>
    <row r="5" spans="2:14" s="123" customFormat="1" ht="14.25" customHeight="1">
      <c r="B5" s="1509" t="s">
        <v>15</v>
      </c>
      <c r="C5" s="1509" t="s">
        <v>189</v>
      </c>
      <c r="D5" s="506">
        <v>82930</v>
      </c>
      <c r="E5" s="1509" t="s">
        <v>109</v>
      </c>
      <c r="F5" s="1509">
        <v>265</v>
      </c>
      <c r="G5" s="654">
        <v>832</v>
      </c>
      <c r="H5" s="489">
        <f t="shared" si="0"/>
        <v>220480</v>
      </c>
      <c r="I5" s="637">
        <f t="shared" si="1"/>
        <v>0.22048000000000001</v>
      </c>
      <c r="J5" s="637"/>
      <c r="K5" s="631">
        <f>I5</f>
        <v>0.22048000000000001</v>
      </c>
      <c r="L5" s="642"/>
      <c r="M5" s="424">
        <f t="shared" si="2"/>
        <v>0.22048000000000001</v>
      </c>
      <c r="N5" s="761"/>
    </row>
    <row r="6" spans="2:14" s="123" customFormat="1" ht="14.25" customHeight="1">
      <c r="B6" s="1509" t="s">
        <v>15</v>
      </c>
      <c r="C6" s="1507" t="s">
        <v>189</v>
      </c>
      <c r="D6" s="507">
        <v>83257</v>
      </c>
      <c r="E6" s="1507" t="s">
        <v>109</v>
      </c>
      <c r="F6" s="1507">
        <v>265</v>
      </c>
      <c r="G6" s="655">
        <v>832</v>
      </c>
      <c r="H6" s="621">
        <f t="shared" si="0"/>
        <v>220480</v>
      </c>
      <c r="I6" s="634">
        <f t="shared" si="1"/>
        <v>0.22048000000000001</v>
      </c>
      <c r="J6" s="634">
        <f>I6</f>
        <v>0.22048000000000001</v>
      </c>
      <c r="K6" s="634"/>
      <c r="L6" s="640"/>
      <c r="M6" s="424">
        <f t="shared" si="2"/>
        <v>0.22048000000000001</v>
      </c>
      <c r="N6" s="761"/>
    </row>
    <row r="7" spans="2:14" s="123" customFormat="1" ht="14.25" customHeight="1">
      <c r="B7" s="1509" t="s">
        <v>15</v>
      </c>
      <c r="C7" s="1507" t="s">
        <v>189</v>
      </c>
      <c r="D7" s="507">
        <v>83255</v>
      </c>
      <c r="E7" s="1507" t="s">
        <v>109</v>
      </c>
      <c r="F7" s="1507">
        <v>265</v>
      </c>
      <c r="G7" s="655">
        <v>4992</v>
      </c>
      <c r="H7" s="621">
        <f t="shared" si="0"/>
        <v>1322880</v>
      </c>
      <c r="I7" s="634">
        <f t="shared" si="1"/>
        <v>1.3228800000000001</v>
      </c>
      <c r="J7" s="633">
        <f>I7</f>
        <v>1.3228800000000001</v>
      </c>
      <c r="K7" s="634"/>
      <c r="L7" s="640"/>
      <c r="M7" s="424">
        <f t="shared" si="2"/>
        <v>1.3228800000000001</v>
      </c>
      <c r="N7" s="761"/>
    </row>
    <row r="8" spans="2:14" s="123" customFormat="1" ht="14.25" customHeight="1">
      <c r="B8" s="1509" t="s">
        <v>15</v>
      </c>
      <c r="C8" s="1507" t="s">
        <v>189</v>
      </c>
      <c r="D8" s="507">
        <v>83255</v>
      </c>
      <c r="E8" s="1507" t="s">
        <v>109</v>
      </c>
      <c r="F8" s="1507">
        <v>265</v>
      </c>
      <c r="G8" s="655">
        <v>4992</v>
      </c>
      <c r="H8" s="621">
        <f t="shared" si="0"/>
        <v>1322880</v>
      </c>
      <c r="I8" s="634">
        <f t="shared" si="1"/>
        <v>1.3228800000000001</v>
      </c>
      <c r="J8" s="633"/>
      <c r="K8" s="634">
        <f>I8</f>
        <v>1.3228800000000001</v>
      </c>
      <c r="L8" s="640"/>
      <c r="M8" s="424">
        <f t="shared" si="2"/>
        <v>1.3228800000000001</v>
      </c>
      <c r="N8" s="761"/>
    </row>
    <row r="9" spans="2:14" s="123" customFormat="1" ht="14.25" customHeight="1">
      <c r="B9" s="1509" t="s">
        <v>15</v>
      </c>
      <c r="C9" s="1507" t="s">
        <v>189</v>
      </c>
      <c r="D9" s="506">
        <v>174263</v>
      </c>
      <c r="E9" s="1509" t="s">
        <v>109</v>
      </c>
      <c r="F9" s="1509">
        <v>265</v>
      </c>
      <c r="G9" s="654">
        <v>2496</v>
      </c>
      <c r="H9" s="489">
        <f t="shared" si="0"/>
        <v>661440</v>
      </c>
      <c r="I9" s="637">
        <f t="shared" si="1"/>
        <v>0.66144000000000003</v>
      </c>
      <c r="J9" s="637">
        <f>I9</f>
        <v>0.66144000000000003</v>
      </c>
      <c r="K9" s="631"/>
      <c r="L9" s="642"/>
      <c r="M9" s="424">
        <f t="shared" si="2"/>
        <v>0.66144000000000003</v>
      </c>
      <c r="N9" s="761"/>
    </row>
    <row r="10" spans="2:14" s="123" customFormat="1" ht="14.25" customHeight="1">
      <c r="B10" s="1509" t="s">
        <v>15</v>
      </c>
      <c r="C10" s="1509" t="s">
        <v>189</v>
      </c>
      <c r="D10" s="506">
        <v>83395</v>
      </c>
      <c r="E10" s="1509" t="s">
        <v>109</v>
      </c>
      <c r="F10" s="1509">
        <v>265</v>
      </c>
      <c r="G10" s="654">
        <v>1664</v>
      </c>
      <c r="H10" s="489">
        <f t="shared" si="0"/>
        <v>440960</v>
      </c>
      <c r="I10" s="637">
        <f t="shared" si="1"/>
        <v>0.44096000000000002</v>
      </c>
      <c r="J10" s="632"/>
      <c r="K10" s="650">
        <f>I10</f>
        <v>0.44096000000000002</v>
      </c>
      <c r="L10" s="639"/>
      <c r="M10" s="424">
        <f t="shared" si="2"/>
        <v>0.44096000000000002</v>
      </c>
      <c r="N10" s="761"/>
    </row>
    <row r="11" spans="2:14" s="123" customFormat="1" ht="14.25" customHeight="1">
      <c r="B11" s="1509" t="s">
        <v>19</v>
      </c>
      <c r="C11" s="1509" t="s">
        <v>17</v>
      </c>
      <c r="D11" s="506">
        <v>15209</v>
      </c>
      <c r="E11" s="1509" t="s">
        <v>112</v>
      </c>
      <c r="F11" s="1509">
        <v>260</v>
      </c>
      <c r="G11" s="654">
        <v>192</v>
      </c>
      <c r="H11" s="341">
        <f t="shared" si="0"/>
        <v>49920</v>
      </c>
      <c r="I11" s="637">
        <f t="shared" si="1"/>
        <v>4.9919999999999999E-2</v>
      </c>
      <c r="J11" s="631">
        <f>I11</f>
        <v>4.9919999999999999E-2</v>
      </c>
      <c r="K11" s="631"/>
      <c r="L11" s="649"/>
      <c r="M11" s="424">
        <f t="shared" si="2"/>
        <v>4.9919999999999999E-2</v>
      </c>
      <c r="N11" s="761"/>
    </row>
    <row r="12" spans="2:14" s="123" customFormat="1" ht="14.25" customHeight="1">
      <c r="B12" s="1509" t="s">
        <v>19</v>
      </c>
      <c r="C12" s="1509" t="s">
        <v>17</v>
      </c>
      <c r="D12" s="506">
        <v>15209</v>
      </c>
      <c r="E12" s="1509" t="s">
        <v>630</v>
      </c>
      <c r="F12" s="1509">
        <v>270</v>
      </c>
      <c r="G12" s="654">
        <v>87</v>
      </c>
      <c r="H12" s="489">
        <f t="shared" ref="H12:H30" si="3">F12*G12</f>
        <v>23490</v>
      </c>
      <c r="I12" s="352">
        <f t="shared" ref="I12:I30" si="4">H12/1000000</f>
        <v>2.349E-2</v>
      </c>
      <c r="J12" s="631">
        <f>I12</f>
        <v>2.349E-2</v>
      </c>
      <c r="K12" s="631"/>
      <c r="L12" s="642"/>
      <c r="M12" s="424">
        <f t="shared" si="2"/>
        <v>2.349E-2</v>
      </c>
      <c r="N12" s="761"/>
    </row>
    <row r="13" spans="2:14" s="123" customFormat="1" ht="14.25" customHeight="1">
      <c r="B13" s="1509" t="s">
        <v>19</v>
      </c>
      <c r="C13" s="1509" t="s">
        <v>17</v>
      </c>
      <c r="D13" s="506">
        <v>15485</v>
      </c>
      <c r="E13" s="1509" t="s">
        <v>109</v>
      </c>
      <c r="F13" s="1509">
        <v>260</v>
      </c>
      <c r="G13" s="654">
        <v>224</v>
      </c>
      <c r="H13" s="489">
        <f t="shared" si="3"/>
        <v>58240</v>
      </c>
      <c r="I13" s="352">
        <f t="shared" si="4"/>
        <v>5.824E-2</v>
      </c>
      <c r="J13" s="650">
        <f>I13</f>
        <v>5.824E-2</v>
      </c>
      <c r="K13" s="632"/>
      <c r="L13" s="639"/>
      <c r="M13" s="424">
        <f t="shared" si="2"/>
        <v>5.824E-2</v>
      </c>
      <c r="N13" s="761"/>
    </row>
    <row r="14" spans="2:14" s="123" customFormat="1" ht="14.25" customHeight="1">
      <c r="B14" s="1509" t="s">
        <v>15</v>
      </c>
      <c r="C14" s="1509" t="s">
        <v>17</v>
      </c>
      <c r="D14" s="506">
        <v>15486</v>
      </c>
      <c r="E14" s="1509" t="s">
        <v>631</v>
      </c>
      <c r="F14" s="1509">
        <v>280</v>
      </c>
      <c r="G14" s="654">
        <v>116</v>
      </c>
      <c r="H14" s="489">
        <f t="shared" si="3"/>
        <v>32480</v>
      </c>
      <c r="I14" s="352">
        <f t="shared" si="4"/>
        <v>3.2480000000000002E-2</v>
      </c>
      <c r="J14" s="650">
        <f>I14</f>
        <v>3.2480000000000002E-2</v>
      </c>
      <c r="K14" s="632"/>
      <c r="L14" s="639"/>
      <c r="M14" s="424">
        <f t="shared" si="2"/>
        <v>3.2480000000000002E-2</v>
      </c>
      <c r="N14" s="761"/>
    </row>
    <row r="15" spans="2:14" s="123" customFormat="1" ht="14.25" customHeight="1">
      <c r="B15" s="1509" t="s">
        <v>15</v>
      </c>
      <c r="C15" s="1507" t="s">
        <v>194</v>
      </c>
      <c r="D15" s="507" t="s">
        <v>548</v>
      </c>
      <c r="E15" s="1507" t="s">
        <v>112</v>
      </c>
      <c r="F15" s="1507">
        <v>255</v>
      </c>
      <c r="G15" s="655">
        <v>754</v>
      </c>
      <c r="H15" s="621">
        <f t="shared" si="3"/>
        <v>192270</v>
      </c>
      <c r="I15" s="352">
        <f t="shared" si="4"/>
        <v>0.19227</v>
      </c>
      <c r="J15" s="633">
        <f>I15</f>
        <v>0.19227</v>
      </c>
      <c r="K15" s="634"/>
      <c r="L15" s="640"/>
      <c r="M15" s="424">
        <f t="shared" si="2"/>
        <v>0.19227</v>
      </c>
      <c r="N15" s="813"/>
    </row>
    <row r="16" spans="2:14" s="123" customFormat="1" ht="14.25" customHeight="1">
      <c r="B16" s="692" t="s">
        <v>19</v>
      </c>
      <c r="C16" s="692" t="s">
        <v>194</v>
      </c>
      <c r="D16" s="693" t="s">
        <v>549</v>
      </c>
      <c r="E16" s="692" t="s">
        <v>109</v>
      </c>
      <c r="F16" s="692">
        <v>255</v>
      </c>
      <c r="G16" s="694">
        <v>832</v>
      </c>
      <c r="H16" s="695">
        <f t="shared" si="3"/>
        <v>212160</v>
      </c>
      <c r="I16" s="696">
        <f t="shared" si="4"/>
        <v>0.21215999999999999</v>
      </c>
      <c r="J16" s="697"/>
      <c r="K16" s="698">
        <f>I16</f>
        <v>0.21215999999999999</v>
      </c>
      <c r="L16" s="699"/>
      <c r="M16" s="424">
        <f t="shared" si="2"/>
        <v>0.21215999999999999</v>
      </c>
      <c r="N16" s="814"/>
    </row>
    <row r="17" spans="2:14" s="123" customFormat="1" ht="14.25" customHeight="1">
      <c r="B17" s="1509" t="s">
        <v>19</v>
      </c>
      <c r="C17" s="1509" t="s">
        <v>280</v>
      </c>
      <c r="D17" s="506" t="s">
        <v>550</v>
      </c>
      <c r="E17" s="1509" t="s">
        <v>632</v>
      </c>
      <c r="F17" s="1509">
        <v>305</v>
      </c>
      <c r="G17" s="654">
        <v>456</v>
      </c>
      <c r="H17" s="489">
        <f t="shared" si="3"/>
        <v>139080</v>
      </c>
      <c r="I17" s="352">
        <f t="shared" si="4"/>
        <v>0.13908000000000001</v>
      </c>
      <c r="J17" s="651">
        <f>I17</f>
        <v>0.13908000000000001</v>
      </c>
      <c r="K17" s="635"/>
      <c r="L17" s="641"/>
      <c r="M17" s="424">
        <f t="shared" si="2"/>
        <v>0.13908000000000001</v>
      </c>
      <c r="N17" s="814"/>
    </row>
    <row r="18" spans="2:14" s="123" customFormat="1" ht="14.25" customHeight="1">
      <c r="B18" s="503" t="s">
        <v>19</v>
      </c>
      <c r="C18" s="503" t="s">
        <v>364</v>
      </c>
      <c r="D18" s="647" t="s">
        <v>633</v>
      </c>
      <c r="E18" s="503" t="s">
        <v>634</v>
      </c>
      <c r="F18" s="503">
        <v>265</v>
      </c>
      <c r="G18" s="656">
        <v>728</v>
      </c>
      <c r="H18" s="622">
        <f t="shared" si="3"/>
        <v>192920</v>
      </c>
      <c r="I18" s="352">
        <f t="shared" si="4"/>
        <v>0.19292000000000001</v>
      </c>
      <c r="J18" s="636"/>
      <c r="K18" s="636"/>
      <c r="L18" s="652"/>
      <c r="M18" s="424">
        <f t="shared" si="2"/>
        <v>0</v>
      </c>
      <c r="N18" s="645" t="s">
        <v>635</v>
      </c>
    </row>
    <row r="19" spans="2:14" s="122" customFormat="1">
      <c r="B19" s="1509" t="s">
        <v>15</v>
      </c>
      <c r="C19" s="1509" t="s">
        <v>26</v>
      </c>
      <c r="D19" s="506" t="s">
        <v>551</v>
      </c>
      <c r="E19" s="1509" t="s">
        <v>636</v>
      </c>
      <c r="F19" s="1509">
        <v>310</v>
      </c>
      <c r="G19" s="654">
        <v>200</v>
      </c>
      <c r="H19" s="489">
        <f t="shared" si="3"/>
        <v>62000</v>
      </c>
      <c r="I19" s="352">
        <f t="shared" si="4"/>
        <v>6.2E-2</v>
      </c>
      <c r="J19" s="631">
        <f t="shared" ref="J19:J27" si="5">I19</f>
        <v>6.2E-2</v>
      </c>
      <c r="K19" s="631"/>
      <c r="L19" s="642"/>
      <c r="M19" s="424">
        <f t="shared" si="2"/>
        <v>6.2E-2</v>
      </c>
      <c r="N19" s="813"/>
    </row>
    <row r="20" spans="2:14" s="122" customFormat="1">
      <c r="B20" s="1509" t="s">
        <v>15</v>
      </c>
      <c r="C20" s="1509" t="s">
        <v>26</v>
      </c>
      <c r="D20" s="506" t="s">
        <v>551</v>
      </c>
      <c r="E20" s="1509" t="s">
        <v>636</v>
      </c>
      <c r="F20" s="1509">
        <v>305</v>
      </c>
      <c r="G20" s="654">
        <v>450</v>
      </c>
      <c r="H20" s="489">
        <f t="shared" si="3"/>
        <v>137250</v>
      </c>
      <c r="I20" s="352">
        <f t="shared" si="4"/>
        <v>0.13725000000000001</v>
      </c>
      <c r="J20" s="631">
        <f t="shared" si="5"/>
        <v>0.13725000000000001</v>
      </c>
      <c r="K20" s="631"/>
      <c r="L20" s="642"/>
      <c r="M20" s="424">
        <f t="shared" si="2"/>
        <v>0.13725000000000001</v>
      </c>
      <c r="N20" s="813"/>
    </row>
    <row r="21" spans="2:14" s="122" customFormat="1">
      <c r="B21" s="1509" t="s">
        <v>15</v>
      </c>
      <c r="C21" s="1509" t="s">
        <v>26</v>
      </c>
      <c r="D21" s="506">
        <v>10031</v>
      </c>
      <c r="E21" s="1509" t="s">
        <v>112</v>
      </c>
      <c r="F21" s="1509">
        <v>265</v>
      </c>
      <c r="G21" s="654">
        <v>2496</v>
      </c>
      <c r="H21" s="489">
        <f t="shared" si="3"/>
        <v>661440</v>
      </c>
      <c r="I21" s="352">
        <f t="shared" si="4"/>
        <v>0.66144000000000003</v>
      </c>
      <c r="J21" s="631">
        <f t="shared" si="5"/>
        <v>0.66144000000000003</v>
      </c>
      <c r="K21" s="631"/>
      <c r="L21" s="642"/>
      <c r="M21" s="424">
        <f t="shared" si="2"/>
        <v>0.66144000000000003</v>
      </c>
      <c r="N21" s="814"/>
    </row>
    <row r="22" spans="2:14" s="122" customFormat="1">
      <c r="B22" s="1509" t="s">
        <v>19</v>
      </c>
      <c r="C22" s="1509" t="s">
        <v>26</v>
      </c>
      <c r="D22" s="506">
        <v>10593</v>
      </c>
      <c r="E22" s="1509" t="s">
        <v>112</v>
      </c>
      <c r="F22" s="1509">
        <v>265</v>
      </c>
      <c r="G22" s="654">
        <v>754</v>
      </c>
      <c r="H22" s="489">
        <f t="shared" si="3"/>
        <v>199810</v>
      </c>
      <c r="I22" s="352">
        <f t="shared" si="4"/>
        <v>0.19980999999999999</v>
      </c>
      <c r="J22" s="637">
        <f t="shared" si="5"/>
        <v>0.19980999999999999</v>
      </c>
      <c r="K22" s="637"/>
      <c r="L22" s="642"/>
      <c r="M22" s="424">
        <f t="shared" si="2"/>
        <v>0.19980999999999999</v>
      </c>
      <c r="N22" s="814"/>
    </row>
    <row r="23" spans="2:14" s="122" customFormat="1">
      <c r="B23" s="1509" t="s">
        <v>19</v>
      </c>
      <c r="C23" s="1509" t="s">
        <v>30</v>
      </c>
      <c r="D23" s="506">
        <v>618413</v>
      </c>
      <c r="E23" s="1509" t="s">
        <v>112</v>
      </c>
      <c r="F23" s="1509">
        <v>260</v>
      </c>
      <c r="G23" s="654">
        <v>754</v>
      </c>
      <c r="H23" s="489">
        <f t="shared" si="3"/>
        <v>196040</v>
      </c>
      <c r="I23" s="352">
        <f t="shared" si="4"/>
        <v>0.19603999999999999</v>
      </c>
      <c r="J23" s="634">
        <f t="shared" si="5"/>
        <v>0.19603999999999999</v>
      </c>
      <c r="K23" s="634"/>
      <c r="L23" s="640"/>
      <c r="M23" s="424">
        <f t="shared" si="2"/>
        <v>0.19603999999999999</v>
      </c>
      <c r="N23" s="814"/>
    </row>
    <row r="24" spans="2:14" s="122" customFormat="1">
      <c r="B24" s="1509" t="s">
        <v>19</v>
      </c>
      <c r="C24" s="1509" t="s">
        <v>30</v>
      </c>
      <c r="D24" s="506">
        <v>618414</v>
      </c>
      <c r="E24" s="1509" t="s">
        <v>112</v>
      </c>
      <c r="F24" s="1509">
        <v>260</v>
      </c>
      <c r="G24" s="654">
        <v>754</v>
      </c>
      <c r="H24" s="489">
        <f t="shared" si="3"/>
        <v>196040</v>
      </c>
      <c r="I24" s="352">
        <f t="shared" si="4"/>
        <v>0.19603999999999999</v>
      </c>
      <c r="J24" s="634">
        <f t="shared" si="5"/>
        <v>0.19603999999999999</v>
      </c>
      <c r="K24" s="634"/>
      <c r="L24" s="640"/>
      <c r="M24" s="424">
        <f t="shared" si="2"/>
        <v>0.19603999999999999</v>
      </c>
      <c r="N24" s="814"/>
    </row>
    <row r="25" spans="2:14" s="122" customFormat="1">
      <c r="B25" s="1509" t="s">
        <v>19</v>
      </c>
      <c r="C25" s="1509" t="s">
        <v>30</v>
      </c>
      <c r="D25" s="506">
        <v>619617</v>
      </c>
      <c r="E25" s="1509" t="s">
        <v>630</v>
      </c>
      <c r="F25" s="1509">
        <v>270</v>
      </c>
      <c r="G25" s="654">
        <v>754</v>
      </c>
      <c r="H25" s="489">
        <f t="shared" si="3"/>
        <v>203580</v>
      </c>
      <c r="I25" s="352">
        <f t="shared" si="4"/>
        <v>0.20358000000000001</v>
      </c>
      <c r="J25" s="637">
        <f t="shared" si="5"/>
        <v>0.20358000000000001</v>
      </c>
      <c r="K25" s="631"/>
      <c r="L25" s="642"/>
      <c r="M25" s="424">
        <f t="shared" si="2"/>
        <v>0.20358000000000001</v>
      </c>
      <c r="N25" s="814"/>
    </row>
    <row r="26" spans="2:14" s="122" customFormat="1">
      <c r="B26" s="1509" t="s">
        <v>19</v>
      </c>
      <c r="C26" s="1509" t="s">
        <v>30</v>
      </c>
      <c r="D26" s="506">
        <v>619618</v>
      </c>
      <c r="E26" s="1509" t="s">
        <v>630</v>
      </c>
      <c r="F26" s="1509">
        <v>270</v>
      </c>
      <c r="G26" s="654">
        <v>754</v>
      </c>
      <c r="H26" s="489">
        <f t="shared" si="3"/>
        <v>203580</v>
      </c>
      <c r="I26" s="352">
        <f t="shared" si="4"/>
        <v>0.20358000000000001</v>
      </c>
      <c r="J26" s="637">
        <f t="shared" si="5"/>
        <v>0.20358000000000001</v>
      </c>
      <c r="K26" s="631"/>
      <c r="L26" s="642"/>
      <c r="M26" s="424">
        <f t="shared" si="2"/>
        <v>0.20358000000000001</v>
      </c>
      <c r="N26" s="814"/>
    </row>
    <row r="27" spans="2:14" s="122" customFormat="1">
      <c r="B27" s="1509" t="s">
        <v>19</v>
      </c>
      <c r="C27" s="1509" t="s">
        <v>30</v>
      </c>
      <c r="D27" s="506">
        <v>619619</v>
      </c>
      <c r="E27" s="1509" t="s">
        <v>630</v>
      </c>
      <c r="F27" s="1509">
        <v>270</v>
      </c>
      <c r="G27" s="654">
        <v>754</v>
      </c>
      <c r="H27" s="489">
        <f t="shared" si="3"/>
        <v>203580</v>
      </c>
      <c r="I27" s="352">
        <f t="shared" si="4"/>
        <v>0.20358000000000001</v>
      </c>
      <c r="J27" s="631">
        <f t="shared" si="5"/>
        <v>0.20358000000000001</v>
      </c>
      <c r="K27" s="631"/>
      <c r="L27" s="642"/>
      <c r="M27" s="424">
        <f t="shared" si="2"/>
        <v>0.20358000000000001</v>
      </c>
      <c r="N27" s="814"/>
    </row>
    <row r="28" spans="2:14" s="122" customFormat="1">
      <c r="B28" s="692" t="s">
        <v>19</v>
      </c>
      <c r="C28" s="692" t="s">
        <v>119</v>
      </c>
      <c r="D28" s="700" t="s">
        <v>552</v>
      </c>
      <c r="E28" s="692" t="s">
        <v>637</v>
      </c>
      <c r="F28" s="692">
        <v>305</v>
      </c>
      <c r="G28" s="694">
        <v>648</v>
      </c>
      <c r="H28" s="695">
        <f t="shared" si="3"/>
        <v>197640</v>
      </c>
      <c r="I28" s="696">
        <f t="shared" si="4"/>
        <v>0.19764000000000001</v>
      </c>
      <c r="J28" s="697"/>
      <c r="K28" s="698">
        <f>I28</f>
        <v>0.19764000000000001</v>
      </c>
      <c r="L28" s="699"/>
      <c r="M28" s="424">
        <f t="shared" si="2"/>
        <v>0.19764000000000001</v>
      </c>
      <c r="N28" s="814"/>
    </row>
    <row r="29" spans="2:14" s="122" customFormat="1">
      <c r="B29" s="692" t="s">
        <v>15</v>
      </c>
      <c r="C29" s="692" t="s">
        <v>119</v>
      </c>
      <c r="D29" s="693" t="s">
        <v>553</v>
      </c>
      <c r="E29" s="692" t="s">
        <v>631</v>
      </c>
      <c r="F29" s="692">
        <v>280</v>
      </c>
      <c r="G29" s="694">
        <v>1769</v>
      </c>
      <c r="H29" s="695">
        <f t="shared" si="3"/>
        <v>495320</v>
      </c>
      <c r="I29" s="696">
        <f t="shared" si="4"/>
        <v>0.49531999999999998</v>
      </c>
      <c r="J29" s="792"/>
      <c r="K29" s="631">
        <f>I29</f>
        <v>0.49531999999999998</v>
      </c>
      <c r="L29" s="643"/>
      <c r="M29" s="424">
        <f t="shared" si="2"/>
        <v>0.49531999999999998</v>
      </c>
      <c r="N29" s="814" t="s">
        <v>638</v>
      </c>
    </row>
    <row r="30" spans="2:14" s="122" customFormat="1">
      <c r="B30" s="793" t="s">
        <v>15</v>
      </c>
      <c r="C30" s="793" t="s">
        <v>119</v>
      </c>
      <c r="D30" s="794" t="s">
        <v>554</v>
      </c>
      <c r="E30" s="793" t="s">
        <v>631</v>
      </c>
      <c r="F30" s="793">
        <v>280</v>
      </c>
      <c r="G30" s="795">
        <v>841</v>
      </c>
      <c r="H30" s="796">
        <f t="shared" si="3"/>
        <v>235480</v>
      </c>
      <c r="I30" s="797">
        <f t="shared" si="4"/>
        <v>0.23547999999999999</v>
      </c>
      <c r="J30" s="798"/>
      <c r="K30" s="799">
        <f>I30</f>
        <v>0.23547999999999999</v>
      </c>
      <c r="L30" s="644"/>
      <c r="M30" s="425">
        <f t="shared" si="2"/>
        <v>0.23547999999999999</v>
      </c>
      <c r="N30" s="814" t="s">
        <v>638</v>
      </c>
    </row>
    <row r="31" spans="2:14">
      <c r="B31" s="1294"/>
      <c r="C31" s="509" t="s">
        <v>197</v>
      </c>
      <c r="D31" s="1296"/>
      <c r="E31" s="516"/>
      <c r="F31" s="1296"/>
      <c r="G31" s="590">
        <f>SUM(G12:G30)</f>
        <v>14125</v>
      </c>
      <c r="H31" s="623">
        <f>SUM(H12:H30)</f>
        <v>3842400</v>
      </c>
      <c r="I31" s="346">
        <f>SUM(I3:I30)</f>
        <v>9.6248000000000005</v>
      </c>
      <c r="J31" s="347">
        <f>SUM(J3:J30)</f>
        <v>6.3069599999999992</v>
      </c>
      <c r="K31" s="347">
        <f>SUM(K3:K30)</f>
        <v>3.1249199999999999</v>
      </c>
      <c r="L31" s="500">
        <f>SUM(L3:L30)</f>
        <v>0</v>
      </c>
      <c r="M31" s="393">
        <f>SUM(M3:M30)</f>
        <v>9.4318799999999996</v>
      </c>
      <c r="N31" s="1303" t="s">
        <v>198</v>
      </c>
    </row>
    <row r="32" spans="2:14">
      <c r="B32" s="18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0" si="6">F32*G32</f>
        <v>133920</v>
      </c>
      <c r="I32" s="350">
        <f t="shared" ref="I32:I50" si="7">H32/1000000</f>
        <v>0.13392000000000001</v>
      </c>
      <c r="J32" s="381">
        <f>I32</f>
        <v>0.13392000000000001</v>
      </c>
      <c r="K32" s="774"/>
      <c r="L32" s="775"/>
      <c r="M32" s="424">
        <f t="shared" ref="M32:M50" si="8">SUM(J32:L32)</f>
        <v>0.13392000000000001</v>
      </c>
      <c r="N32" s="815"/>
    </row>
    <row r="33" spans="2:14">
      <c r="B33" s="1509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94">
        <f>I33</f>
        <v>0.24592</v>
      </c>
      <c r="K33" s="394"/>
      <c r="L33" s="409"/>
      <c r="M33" s="424">
        <f t="shared" si="8"/>
        <v>0.24592</v>
      </c>
      <c r="N33" s="816"/>
    </row>
    <row r="34" spans="2:14">
      <c r="B34" s="1509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94"/>
      <c r="K34" s="394">
        <f>I34</f>
        <v>0.24592</v>
      </c>
      <c r="L34" s="409"/>
      <c r="M34" s="424">
        <f t="shared" si="8"/>
        <v>0.24592</v>
      </c>
      <c r="N34" s="816"/>
    </row>
    <row r="35" spans="2:14">
      <c r="B35" s="1509" t="s">
        <v>15</v>
      </c>
      <c r="C35" s="1507" t="s">
        <v>574</v>
      </c>
      <c r="D35" s="1507" t="s">
        <v>575</v>
      </c>
      <c r="E35" s="1507" t="s">
        <v>387</v>
      </c>
      <c r="F35" s="1507">
        <v>280</v>
      </c>
      <c r="G35" s="484">
        <v>58</v>
      </c>
      <c r="H35" s="621">
        <f>F35*G35</f>
        <v>16240</v>
      </c>
      <c r="I35" s="352">
        <f>H35/1000000</f>
        <v>1.6240000000000001E-2</v>
      </c>
      <c r="J35" s="384">
        <f>I35</f>
        <v>1.6240000000000001E-2</v>
      </c>
      <c r="K35" s="394"/>
      <c r="L35" s="409"/>
      <c r="M35" s="424">
        <f>SUM(J35:L35)</f>
        <v>1.6240000000000001E-2</v>
      </c>
      <c r="N35" s="816"/>
    </row>
    <row r="36" spans="2:14">
      <c r="B36" s="1509" t="s">
        <v>19</v>
      </c>
      <c r="C36" s="1507" t="s">
        <v>323</v>
      </c>
      <c r="D36" s="1507">
        <v>1014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94">
        <f>I36</f>
        <v>5.2780000000000001E-2</v>
      </c>
      <c r="K36" s="394"/>
      <c r="L36" s="409"/>
      <c r="M36" s="424">
        <f t="shared" si="8"/>
        <v>5.2780000000000001E-2</v>
      </c>
      <c r="N36" s="816"/>
    </row>
    <row r="37" spans="2:14">
      <c r="B37" s="1509" t="s">
        <v>19</v>
      </c>
      <c r="C37" s="1507" t="s">
        <v>323</v>
      </c>
      <c r="D37" s="1507">
        <v>1015</v>
      </c>
      <c r="E37" s="1507" t="s">
        <v>639</v>
      </c>
      <c r="F37" s="1507">
        <v>260</v>
      </c>
      <c r="G37" s="484">
        <v>203</v>
      </c>
      <c r="H37" s="621">
        <f t="shared" si="6"/>
        <v>52780</v>
      </c>
      <c r="I37" s="352">
        <f t="shared" si="7"/>
        <v>5.2780000000000001E-2</v>
      </c>
      <c r="J37" s="394">
        <f>I37</f>
        <v>5.2780000000000001E-2</v>
      </c>
      <c r="K37" s="394"/>
      <c r="L37" s="409"/>
      <c r="M37" s="424">
        <f t="shared" si="8"/>
        <v>5.2780000000000001E-2</v>
      </c>
      <c r="N37" s="816"/>
    </row>
    <row r="38" spans="2:14">
      <c r="B38" s="1509" t="s">
        <v>19</v>
      </c>
      <c r="C38" s="1507" t="s">
        <v>323</v>
      </c>
      <c r="D38" s="1507">
        <v>1016</v>
      </c>
      <c r="E38" s="1507" t="s">
        <v>133</v>
      </c>
      <c r="F38" s="1507">
        <v>265</v>
      </c>
      <c r="G38" s="484">
        <v>58</v>
      </c>
      <c r="H38" s="621">
        <f t="shared" si="6"/>
        <v>15370</v>
      </c>
      <c r="I38" s="352">
        <f t="shared" si="7"/>
        <v>1.537E-2</v>
      </c>
      <c r="J38" s="394">
        <f>I38</f>
        <v>1.537E-2</v>
      </c>
      <c r="K38" s="394"/>
      <c r="L38" s="409"/>
      <c r="M38" s="424">
        <f t="shared" si="8"/>
        <v>1.537E-2</v>
      </c>
      <c r="N38" s="816"/>
    </row>
    <row r="39" spans="2:14">
      <c r="B39" s="1509" t="s">
        <v>19</v>
      </c>
      <c r="C39" s="1507" t="s">
        <v>35</v>
      </c>
      <c r="D39" s="1507">
        <v>1208</v>
      </c>
      <c r="E39" s="1507" t="s">
        <v>640</v>
      </c>
      <c r="F39" s="1507">
        <v>265</v>
      </c>
      <c r="G39" s="484">
        <v>2262</v>
      </c>
      <c r="H39" s="621">
        <f t="shared" si="6"/>
        <v>599430</v>
      </c>
      <c r="I39" s="352">
        <f t="shared" si="7"/>
        <v>0.59943000000000002</v>
      </c>
      <c r="J39" s="394">
        <f>I39</f>
        <v>0.59943000000000002</v>
      </c>
      <c r="K39" s="394"/>
      <c r="L39" s="409"/>
      <c r="M39" s="424">
        <f t="shared" si="8"/>
        <v>0.59943000000000002</v>
      </c>
      <c r="N39" s="816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2262</v>
      </c>
      <c r="H40" s="621">
        <f t="shared" si="6"/>
        <v>599430</v>
      </c>
      <c r="I40" s="352">
        <f t="shared" si="7"/>
        <v>0.59943000000000002</v>
      </c>
      <c r="J40" s="394"/>
      <c r="K40" s="394">
        <f>I40</f>
        <v>0.59943000000000002</v>
      </c>
      <c r="L40" s="409"/>
      <c r="M40" s="424">
        <f t="shared" si="8"/>
        <v>0.59943000000000002</v>
      </c>
      <c r="N40" s="816" t="s">
        <v>641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352">
        <f t="shared" si="7"/>
        <v>0.59943000000000002</v>
      </c>
      <c r="J41" s="394"/>
      <c r="K41" s="394"/>
      <c r="L41" s="409">
        <f>I41</f>
        <v>0.59943000000000002</v>
      </c>
      <c r="M41" s="424">
        <f t="shared" si="8"/>
        <v>0.59943000000000002</v>
      </c>
      <c r="N41" s="816" t="s">
        <v>642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352">
        <f t="shared" si="7"/>
        <v>2.6145</v>
      </c>
      <c r="J42" s="394"/>
      <c r="K42" s="394">
        <f>I42</f>
        <v>2.6145</v>
      </c>
      <c r="L42" s="409"/>
      <c r="M42" s="424">
        <f t="shared" si="8"/>
        <v>2.6145</v>
      </c>
      <c r="N42" s="816" t="s">
        <v>644</v>
      </c>
    </row>
    <row r="43" spans="2:14">
      <c r="B43" s="1509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484">
        <v>1225</v>
      </c>
      <c r="H43" s="621">
        <f>F43*G43</f>
        <v>385875</v>
      </c>
      <c r="I43" s="352">
        <f>H43/1000000</f>
        <v>0.38587500000000002</v>
      </c>
      <c r="J43" s="384"/>
      <c r="K43" s="394">
        <f>I43</f>
        <v>0.38587500000000002</v>
      </c>
      <c r="L43" s="409"/>
      <c r="M43" s="424">
        <f>SUM(J43:L43)</f>
        <v>0.38587500000000002</v>
      </c>
      <c r="N43" s="816"/>
    </row>
    <row r="44" spans="2:14">
      <c r="B44" s="1509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484">
        <v>3900</v>
      </c>
      <c r="H44" s="621">
        <f>F44*G44</f>
        <v>1248000</v>
      </c>
      <c r="I44" s="352">
        <f>H44/1000000</f>
        <v>1.248</v>
      </c>
      <c r="J44" s="384"/>
      <c r="K44" s="394">
        <f>I44</f>
        <v>1.248</v>
      </c>
      <c r="L44" s="409"/>
      <c r="M44" s="424">
        <f>SUM(J44:L44)</f>
        <v>1.248</v>
      </c>
      <c r="N44" s="816"/>
    </row>
    <row r="45" spans="2:14">
      <c r="B45" s="1509" t="s">
        <v>19</v>
      </c>
      <c r="C45" s="1507" t="s">
        <v>568</v>
      </c>
      <c r="D45" s="1507">
        <v>313</v>
      </c>
      <c r="E45" s="1507" t="s">
        <v>285</v>
      </c>
      <c r="F45" s="1507">
        <v>305</v>
      </c>
      <c r="G45" s="484">
        <v>13128</v>
      </c>
      <c r="H45" s="621">
        <f t="shared" si="6"/>
        <v>4004040</v>
      </c>
      <c r="I45" s="352">
        <f t="shared" si="7"/>
        <v>4.0040399999999998</v>
      </c>
      <c r="J45" s="384"/>
      <c r="K45" s="394"/>
      <c r="L45" s="409">
        <f>I45</f>
        <v>4.0040399999999998</v>
      </c>
      <c r="M45" s="424">
        <f t="shared" si="8"/>
        <v>4.0040399999999998</v>
      </c>
      <c r="N45" s="816" t="s">
        <v>647</v>
      </c>
    </row>
    <row r="46" spans="2:14">
      <c r="B46" s="1509" t="s">
        <v>19</v>
      </c>
      <c r="C46" s="1507" t="s">
        <v>38</v>
      </c>
      <c r="D46" s="1507" t="s">
        <v>570</v>
      </c>
      <c r="E46" s="1507" t="s">
        <v>133</v>
      </c>
      <c r="F46" s="1507">
        <v>265</v>
      </c>
      <c r="G46" s="484">
        <v>87</v>
      </c>
      <c r="H46" s="621">
        <f t="shared" si="6"/>
        <v>23055</v>
      </c>
      <c r="I46" s="352">
        <f t="shared" si="7"/>
        <v>2.3054999999999999E-2</v>
      </c>
      <c r="J46" s="384">
        <f>I46</f>
        <v>2.3054999999999999E-2</v>
      </c>
      <c r="K46" s="394"/>
      <c r="L46" s="409"/>
      <c r="M46" s="424">
        <f t="shared" si="8"/>
        <v>2.3054999999999999E-2</v>
      </c>
      <c r="N46" s="816"/>
    </row>
    <row r="47" spans="2:14">
      <c r="B47" s="1509" t="s">
        <v>19</v>
      </c>
      <c r="C47" s="1507" t="s">
        <v>38</v>
      </c>
      <c r="D47" s="1507" t="s">
        <v>571</v>
      </c>
      <c r="E47" s="1507" t="s">
        <v>289</v>
      </c>
      <c r="F47" s="1507">
        <v>260</v>
      </c>
      <c r="G47" s="484">
        <v>128</v>
      </c>
      <c r="H47" s="621">
        <f t="shared" si="6"/>
        <v>33280</v>
      </c>
      <c r="I47" s="352">
        <f t="shared" si="7"/>
        <v>3.3279999999999997E-2</v>
      </c>
      <c r="J47" s="384">
        <f>I47</f>
        <v>3.3279999999999997E-2</v>
      </c>
      <c r="K47" s="394"/>
      <c r="L47" s="409"/>
      <c r="M47" s="424">
        <f t="shared" si="8"/>
        <v>3.3279999999999997E-2</v>
      </c>
      <c r="N47" s="816"/>
    </row>
    <row r="48" spans="2:14">
      <c r="B48" s="1509" t="s">
        <v>15</v>
      </c>
      <c r="C48" s="1507" t="s">
        <v>38</v>
      </c>
      <c r="D48" s="1507" t="s">
        <v>572</v>
      </c>
      <c r="E48" s="1507" t="s">
        <v>387</v>
      </c>
      <c r="F48" s="1507">
        <v>280</v>
      </c>
      <c r="G48" s="484">
        <v>58</v>
      </c>
      <c r="H48" s="621">
        <f t="shared" si="6"/>
        <v>16240</v>
      </c>
      <c r="I48" s="352">
        <f t="shared" si="7"/>
        <v>1.6240000000000001E-2</v>
      </c>
      <c r="J48" s="384">
        <f>I48</f>
        <v>1.6240000000000001E-2</v>
      </c>
      <c r="K48" s="394"/>
      <c r="L48" s="409"/>
      <c r="M48" s="424">
        <f t="shared" si="8"/>
        <v>1.6240000000000001E-2</v>
      </c>
      <c r="N48" s="816"/>
    </row>
    <row r="49" spans="2:14" s="122" customFormat="1">
      <c r="B49" s="1509" t="s">
        <v>19</v>
      </c>
      <c r="C49" s="1507" t="s">
        <v>577</v>
      </c>
      <c r="D49" s="1507">
        <v>10111</v>
      </c>
      <c r="E49" s="1507" t="s">
        <v>285</v>
      </c>
      <c r="F49" s="1507">
        <v>305</v>
      </c>
      <c r="G49" s="484">
        <v>1728</v>
      </c>
      <c r="H49" s="621">
        <f t="shared" si="6"/>
        <v>527040</v>
      </c>
      <c r="I49" s="352">
        <f t="shared" si="7"/>
        <v>0.52703999999999995</v>
      </c>
      <c r="J49" s="394">
        <f>I49</f>
        <v>0.52703999999999995</v>
      </c>
      <c r="K49" s="394"/>
      <c r="L49" s="409"/>
      <c r="M49" s="424">
        <f t="shared" si="8"/>
        <v>0.52703999999999995</v>
      </c>
      <c r="N49" s="816"/>
    </row>
    <row r="50" spans="2:14">
      <c r="B50" s="389" t="s">
        <v>19</v>
      </c>
      <c r="C50" s="457" t="s">
        <v>580</v>
      </c>
      <c r="D50" s="457">
        <v>1009</v>
      </c>
      <c r="E50" s="457" t="s">
        <v>639</v>
      </c>
      <c r="F50" s="457">
        <v>260</v>
      </c>
      <c r="G50" s="659">
        <v>551</v>
      </c>
      <c r="H50" s="625">
        <f t="shared" si="6"/>
        <v>143260</v>
      </c>
      <c r="I50" s="362">
        <f t="shared" si="7"/>
        <v>0.14326</v>
      </c>
      <c r="J50" s="385">
        <f>I50</f>
        <v>0.14326</v>
      </c>
      <c r="K50" s="776"/>
      <c r="L50" s="777"/>
      <c r="M50" s="424">
        <f t="shared" si="8"/>
        <v>0.14326</v>
      </c>
      <c r="N50" s="817"/>
    </row>
    <row r="51" spans="2:14">
      <c r="B51" s="371"/>
      <c r="C51" s="510" t="s">
        <v>197</v>
      </c>
      <c r="D51" s="372"/>
      <c r="E51" s="518"/>
      <c r="F51" s="372"/>
      <c r="G51" s="592">
        <f t="shared" ref="G51:M51" si="9">SUM(G32:G50)</f>
        <v>38701</v>
      </c>
      <c r="H51" s="626">
        <f t="shared" si="9"/>
        <v>11556510</v>
      </c>
      <c r="I51" s="374">
        <f t="shared" si="9"/>
        <v>11.556509999999999</v>
      </c>
      <c r="J51" s="387">
        <f t="shared" si="9"/>
        <v>1.8593149999999998</v>
      </c>
      <c r="K51" s="387">
        <f t="shared" si="9"/>
        <v>5.0937250000000001</v>
      </c>
      <c r="L51" s="408">
        <f t="shared" si="9"/>
        <v>4.6034699999999997</v>
      </c>
      <c r="M51" s="380">
        <f t="shared" si="9"/>
        <v>11.556509999999999</v>
      </c>
      <c r="N51" s="1303" t="s">
        <v>226</v>
      </c>
    </row>
    <row r="52" spans="2:14">
      <c r="B52" s="185" t="s">
        <v>19</v>
      </c>
      <c r="C52" s="185" t="s">
        <v>62</v>
      </c>
      <c r="D52" s="185" t="s">
        <v>648</v>
      </c>
      <c r="E52" s="185" t="s">
        <v>121</v>
      </c>
      <c r="F52" s="185">
        <v>270</v>
      </c>
      <c r="G52" s="593">
        <v>2204</v>
      </c>
      <c r="H52" s="488">
        <f t="shared" ref="H52:H81" si="10">F52*G52</f>
        <v>595080</v>
      </c>
      <c r="I52" s="350">
        <f t="shared" ref="I52:I112" si="11">H52/1000000</f>
        <v>0.59508000000000005</v>
      </c>
      <c r="J52" s="766"/>
      <c r="K52" s="766">
        <f>I52</f>
        <v>0.59508000000000005</v>
      </c>
      <c r="L52" s="767"/>
      <c r="M52" s="424">
        <f t="shared" ref="M52:M81" si="12">SUM(J52:L52)</f>
        <v>0.59508000000000005</v>
      </c>
      <c r="N52" s="521"/>
    </row>
    <row r="53" spans="2:14">
      <c r="B53" s="261" t="s">
        <v>19</v>
      </c>
      <c r="C53" s="261" t="s">
        <v>62</v>
      </c>
      <c r="D53" s="261">
        <v>1165</v>
      </c>
      <c r="E53" s="1509" t="s">
        <v>121</v>
      </c>
      <c r="F53" s="261">
        <v>270</v>
      </c>
      <c r="G53" s="594">
        <v>5568</v>
      </c>
      <c r="H53" s="627">
        <f t="shared" si="10"/>
        <v>1503360</v>
      </c>
      <c r="I53" s="428">
        <f t="shared" si="11"/>
        <v>1.50336</v>
      </c>
      <c r="J53" s="768"/>
      <c r="K53" s="768">
        <f>I53</f>
        <v>1.50336</v>
      </c>
      <c r="L53" s="769"/>
      <c r="M53" s="424">
        <f t="shared" si="12"/>
        <v>1.50336</v>
      </c>
      <c r="N53" s="818" t="s">
        <v>649</v>
      </c>
    </row>
    <row r="54" spans="2:14">
      <c r="B54" s="261" t="s">
        <v>19</v>
      </c>
      <c r="C54" s="261" t="s">
        <v>69</v>
      </c>
      <c r="D54" s="261" t="s">
        <v>169</v>
      </c>
      <c r="E54" s="1509" t="s">
        <v>622</v>
      </c>
      <c r="F54" s="261">
        <v>250</v>
      </c>
      <c r="G54" s="594">
        <v>559</v>
      </c>
      <c r="H54" s="627">
        <f t="shared" si="10"/>
        <v>139750</v>
      </c>
      <c r="I54" s="428">
        <f t="shared" si="11"/>
        <v>0.13975000000000001</v>
      </c>
      <c r="J54" s="768">
        <f>I54</f>
        <v>0.13975000000000001</v>
      </c>
      <c r="K54" s="768"/>
      <c r="L54" s="769"/>
      <c r="M54" s="424">
        <f t="shared" si="12"/>
        <v>0.13975000000000001</v>
      </c>
      <c r="N54" s="818"/>
    </row>
    <row r="55" spans="2:14">
      <c r="B55" s="261" t="s">
        <v>19</v>
      </c>
      <c r="C55" s="261" t="s">
        <v>319</v>
      </c>
      <c r="D55" s="261" t="s">
        <v>581</v>
      </c>
      <c r="E55" s="1509" t="s">
        <v>622</v>
      </c>
      <c r="F55" s="261">
        <v>260</v>
      </c>
      <c r="G55" s="594">
        <v>754</v>
      </c>
      <c r="H55" s="627">
        <f t="shared" si="10"/>
        <v>196040</v>
      </c>
      <c r="I55" s="428">
        <f t="shared" si="11"/>
        <v>0.19603999999999999</v>
      </c>
      <c r="J55" s="768">
        <f>I55</f>
        <v>0.19603999999999999</v>
      </c>
      <c r="K55" s="768"/>
      <c r="L55" s="769"/>
      <c r="M55" s="424">
        <f t="shared" si="12"/>
        <v>0.19603999999999999</v>
      </c>
      <c r="N55" s="818"/>
    </row>
    <row r="56" spans="2:14">
      <c r="B56" s="261" t="s">
        <v>19</v>
      </c>
      <c r="C56" s="261" t="s">
        <v>319</v>
      </c>
      <c r="D56" s="261" t="s">
        <v>582</v>
      </c>
      <c r="E56" s="1509" t="s">
        <v>622</v>
      </c>
      <c r="F56" s="261">
        <v>260</v>
      </c>
      <c r="G56" s="594">
        <v>928</v>
      </c>
      <c r="H56" s="627">
        <f t="shared" si="10"/>
        <v>241280</v>
      </c>
      <c r="I56" s="428">
        <f t="shared" si="11"/>
        <v>0.24127999999999999</v>
      </c>
      <c r="J56" s="770"/>
      <c r="K56" s="768">
        <f>I56</f>
        <v>0.24127999999999999</v>
      </c>
      <c r="L56" s="769"/>
      <c r="M56" s="424">
        <f t="shared" si="12"/>
        <v>0.24127999999999999</v>
      </c>
      <c r="N56" s="818"/>
    </row>
    <row r="57" spans="2:14">
      <c r="B57" s="1509" t="s">
        <v>19</v>
      </c>
      <c r="C57" s="1507" t="s">
        <v>650</v>
      </c>
      <c r="D57" s="1507" t="s">
        <v>651</v>
      </c>
      <c r="E57" s="1507" t="s">
        <v>652</v>
      </c>
      <c r="F57" s="1507">
        <v>285</v>
      </c>
      <c r="G57" s="591">
        <v>66</v>
      </c>
      <c r="H57" s="621">
        <f t="shared" si="10"/>
        <v>18810</v>
      </c>
      <c r="I57" s="352">
        <f t="shared" si="11"/>
        <v>1.881E-2</v>
      </c>
      <c r="J57" s="770"/>
      <c r="K57" s="770"/>
      <c r="L57" s="771">
        <f>I57</f>
        <v>1.881E-2</v>
      </c>
      <c r="M57" s="424">
        <f t="shared" si="12"/>
        <v>1.881E-2</v>
      </c>
      <c r="N57" s="816"/>
    </row>
    <row r="58" spans="2:14">
      <c r="B58" s="187" t="s">
        <v>15</v>
      </c>
      <c r="C58" s="187" t="s">
        <v>59</v>
      </c>
      <c r="D58" s="187" t="s">
        <v>583</v>
      </c>
      <c r="E58" s="187" t="s">
        <v>653</v>
      </c>
      <c r="F58" s="187">
        <v>280</v>
      </c>
      <c r="G58" s="595">
        <v>58</v>
      </c>
      <c r="H58" s="490">
        <f t="shared" si="10"/>
        <v>16240</v>
      </c>
      <c r="I58" s="395">
        <f>H58/1000000</f>
        <v>1.6240000000000001E-2</v>
      </c>
      <c r="J58" s="772">
        <f>I58</f>
        <v>1.6240000000000001E-2</v>
      </c>
      <c r="K58" s="772"/>
      <c r="L58" s="773"/>
      <c r="M58" s="424">
        <f>SUM(J58:L58)</f>
        <v>1.6240000000000001E-2</v>
      </c>
      <c r="N58" s="663"/>
    </row>
    <row r="59" spans="2:14">
      <c r="B59" s="1506" t="s">
        <v>19</v>
      </c>
      <c r="C59" s="1507" t="s">
        <v>60</v>
      </c>
      <c r="D59" s="1507" t="s">
        <v>150</v>
      </c>
      <c r="E59" s="1509" t="s">
        <v>622</v>
      </c>
      <c r="F59" s="1507">
        <v>260</v>
      </c>
      <c r="G59" s="591">
        <v>754</v>
      </c>
      <c r="H59" s="621">
        <f t="shared" si="10"/>
        <v>196040</v>
      </c>
      <c r="I59" s="352">
        <f t="shared" si="11"/>
        <v>0.19603999999999999</v>
      </c>
      <c r="J59" s="770">
        <f t="shared" ref="J59:J74" si="13">I59</f>
        <v>0.19603999999999999</v>
      </c>
      <c r="K59" s="770"/>
      <c r="L59" s="771"/>
      <c r="M59" s="424">
        <f t="shared" si="12"/>
        <v>0.19603999999999999</v>
      </c>
      <c r="N59" s="756"/>
    </row>
    <row r="60" spans="2:14">
      <c r="B60" s="1506" t="s">
        <v>19</v>
      </c>
      <c r="C60" s="1507" t="s">
        <v>55</v>
      </c>
      <c r="D60" s="1507" t="s">
        <v>585</v>
      </c>
      <c r="E60" s="1509" t="s">
        <v>586</v>
      </c>
      <c r="F60" s="1507">
        <v>295</v>
      </c>
      <c r="G60" s="591">
        <v>264</v>
      </c>
      <c r="H60" s="621">
        <f t="shared" si="10"/>
        <v>77880</v>
      </c>
      <c r="I60" s="352">
        <f t="shared" si="11"/>
        <v>7.7880000000000005E-2</v>
      </c>
      <c r="J60" s="770">
        <f t="shared" si="13"/>
        <v>7.7880000000000005E-2</v>
      </c>
      <c r="K60" s="770"/>
      <c r="L60" s="771"/>
      <c r="M60" s="424">
        <f t="shared" si="12"/>
        <v>7.7880000000000005E-2</v>
      </c>
      <c r="N60" s="756"/>
    </row>
    <row r="61" spans="2:14">
      <c r="B61" s="1506" t="s">
        <v>19</v>
      </c>
      <c r="C61" s="1507" t="s">
        <v>373</v>
      </c>
      <c r="D61" s="1507" t="s">
        <v>587</v>
      </c>
      <c r="E61" s="1509" t="s">
        <v>622</v>
      </c>
      <c r="F61" s="1507">
        <v>260</v>
      </c>
      <c r="G61" s="591">
        <v>928</v>
      </c>
      <c r="H61" s="621">
        <f t="shared" si="10"/>
        <v>241280</v>
      </c>
      <c r="I61" s="352">
        <f t="shared" si="11"/>
        <v>0.24127999999999999</v>
      </c>
      <c r="J61" s="770">
        <f t="shared" si="13"/>
        <v>0.24127999999999999</v>
      </c>
      <c r="K61" s="770"/>
      <c r="L61" s="771"/>
      <c r="M61" s="424">
        <f t="shared" si="12"/>
        <v>0.24127999999999999</v>
      </c>
      <c r="N61" s="756"/>
    </row>
    <row r="62" spans="2:14">
      <c r="B62" s="1506" t="s">
        <v>19</v>
      </c>
      <c r="C62" s="1507" t="s">
        <v>68</v>
      </c>
      <c r="D62" s="1507" t="s">
        <v>588</v>
      </c>
      <c r="E62" s="1509" t="s">
        <v>622</v>
      </c>
      <c r="F62" s="1507">
        <v>260</v>
      </c>
      <c r="G62" s="591">
        <v>145</v>
      </c>
      <c r="H62" s="621">
        <f t="shared" si="10"/>
        <v>37700</v>
      </c>
      <c r="I62" s="352">
        <f t="shared" si="11"/>
        <v>3.7699999999999997E-2</v>
      </c>
      <c r="J62" s="770">
        <f t="shared" si="13"/>
        <v>3.7699999999999997E-2</v>
      </c>
      <c r="K62" s="770"/>
      <c r="L62" s="771"/>
      <c r="M62" s="424">
        <f t="shared" si="12"/>
        <v>3.7699999999999997E-2</v>
      </c>
      <c r="N62" s="756"/>
    </row>
    <row r="63" spans="2:14">
      <c r="B63" s="1506" t="s">
        <v>19</v>
      </c>
      <c r="C63" s="1507" t="s">
        <v>68</v>
      </c>
      <c r="D63" s="1507" t="s">
        <v>589</v>
      </c>
      <c r="E63" s="1509" t="s">
        <v>622</v>
      </c>
      <c r="F63" s="1507">
        <v>260</v>
      </c>
      <c r="G63" s="591">
        <v>87</v>
      </c>
      <c r="H63" s="621">
        <f t="shared" si="10"/>
        <v>22620</v>
      </c>
      <c r="I63" s="352">
        <f t="shared" si="11"/>
        <v>2.2620000000000001E-2</v>
      </c>
      <c r="J63" s="770">
        <f t="shared" si="13"/>
        <v>2.2620000000000001E-2</v>
      </c>
      <c r="K63" s="770"/>
      <c r="L63" s="771"/>
      <c r="M63" s="424">
        <f t="shared" si="12"/>
        <v>2.2620000000000001E-2</v>
      </c>
      <c r="N63" s="756"/>
    </row>
    <row r="64" spans="2:14">
      <c r="B64" s="1506" t="s">
        <v>19</v>
      </c>
      <c r="C64" s="1507" t="s">
        <v>68</v>
      </c>
      <c r="D64" s="1507" t="s">
        <v>590</v>
      </c>
      <c r="E64" s="1509" t="s">
        <v>622</v>
      </c>
      <c r="F64" s="1507">
        <v>260</v>
      </c>
      <c r="G64" s="591">
        <v>174</v>
      </c>
      <c r="H64" s="621">
        <f t="shared" si="10"/>
        <v>45240</v>
      </c>
      <c r="I64" s="352">
        <f t="shared" si="11"/>
        <v>4.5240000000000002E-2</v>
      </c>
      <c r="J64" s="770">
        <f t="shared" si="13"/>
        <v>4.5240000000000002E-2</v>
      </c>
      <c r="K64" s="770"/>
      <c r="L64" s="771"/>
      <c r="M64" s="424">
        <f t="shared" si="12"/>
        <v>4.5240000000000002E-2</v>
      </c>
      <c r="N64" s="756"/>
    </row>
    <row r="65" spans="2:14">
      <c r="B65" s="1506" t="s">
        <v>19</v>
      </c>
      <c r="C65" s="1507" t="s">
        <v>68</v>
      </c>
      <c r="D65" s="1507" t="s">
        <v>590</v>
      </c>
      <c r="E65" s="1509" t="s">
        <v>622</v>
      </c>
      <c r="F65" s="1507">
        <v>265</v>
      </c>
      <c r="G65" s="591">
        <v>29</v>
      </c>
      <c r="H65" s="621">
        <f t="shared" si="10"/>
        <v>7685</v>
      </c>
      <c r="I65" s="352">
        <f t="shared" si="11"/>
        <v>7.685E-3</v>
      </c>
      <c r="J65" s="770">
        <f t="shared" si="13"/>
        <v>7.685E-3</v>
      </c>
      <c r="K65" s="770"/>
      <c r="L65" s="771"/>
      <c r="M65" s="424">
        <f t="shared" si="12"/>
        <v>7.685E-3</v>
      </c>
      <c r="N65" s="756"/>
    </row>
    <row r="66" spans="2:14">
      <c r="B66" s="1509" t="s">
        <v>19</v>
      </c>
      <c r="C66" s="1507" t="s">
        <v>68</v>
      </c>
      <c r="D66" s="1507" t="s">
        <v>591</v>
      </c>
      <c r="E66" s="1509" t="s">
        <v>622</v>
      </c>
      <c r="F66" s="1507">
        <v>260</v>
      </c>
      <c r="G66" s="591">
        <v>232</v>
      </c>
      <c r="H66" s="621">
        <f>F66*G66</f>
        <v>60320</v>
      </c>
      <c r="I66" s="352">
        <f>H66/1000000</f>
        <v>6.0319999999999999E-2</v>
      </c>
      <c r="J66" s="394"/>
      <c r="K66" s="394">
        <f>I66</f>
        <v>6.0319999999999999E-2</v>
      </c>
      <c r="L66" s="409"/>
      <c r="M66" s="424">
        <f>SUM(J66:L66)</f>
        <v>6.0319999999999999E-2</v>
      </c>
      <c r="N66" s="816" t="s">
        <v>654</v>
      </c>
    </row>
    <row r="67" spans="2:14">
      <c r="B67" s="1509" t="s">
        <v>19</v>
      </c>
      <c r="C67" s="1509" t="s">
        <v>61</v>
      </c>
      <c r="D67" s="1509">
        <v>1006</v>
      </c>
      <c r="E67" s="1509" t="s">
        <v>622</v>
      </c>
      <c r="F67" s="1509">
        <v>260</v>
      </c>
      <c r="G67" s="596">
        <v>145</v>
      </c>
      <c r="H67" s="489">
        <f t="shared" si="10"/>
        <v>37700</v>
      </c>
      <c r="I67" s="352">
        <f t="shared" si="11"/>
        <v>3.7699999999999997E-2</v>
      </c>
      <c r="J67" s="770">
        <f t="shared" si="13"/>
        <v>3.7699999999999997E-2</v>
      </c>
      <c r="K67" s="770"/>
      <c r="L67" s="771"/>
      <c r="M67" s="424">
        <f t="shared" si="12"/>
        <v>3.7699999999999997E-2</v>
      </c>
      <c r="N67" s="414"/>
    </row>
    <row r="68" spans="2:14">
      <c r="B68" s="1509" t="s">
        <v>19</v>
      </c>
      <c r="C68" s="1509" t="s">
        <v>592</v>
      </c>
      <c r="D68" s="1509" t="s">
        <v>593</v>
      </c>
      <c r="E68" s="1509" t="s">
        <v>121</v>
      </c>
      <c r="F68" s="1509">
        <v>270</v>
      </c>
      <c r="G68" s="596">
        <v>58</v>
      </c>
      <c r="H68" s="489">
        <f t="shared" si="10"/>
        <v>15660</v>
      </c>
      <c r="I68" s="352">
        <f t="shared" si="11"/>
        <v>1.566E-2</v>
      </c>
      <c r="J68" s="770">
        <f t="shared" si="13"/>
        <v>1.566E-2</v>
      </c>
      <c r="K68" s="770"/>
      <c r="L68" s="771"/>
      <c r="M68" s="424">
        <f t="shared" si="12"/>
        <v>1.566E-2</v>
      </c>
      <c r="N68" s="414"/>
    </row>
    <row r="69" spans="2:14">
      <c r="B69" s="1509" t="s">
        <v>19</v>
      </c>
      <c r="C69" s="1509" t="s">
        <v>592</v>
      </c>
      <c r="D69" s="1509" t="s">
        <v>593</v>
      </c>
      <c r="E69" s="1509" t="s">
        <v>655</v>
      </c>
      <c r="F69" s="1509">
        <v>265</v>
      </c>
      <c r="G69" s="596">
        <v>145</v>
      </c>
      <c r="H69" s="489">
        <f t="shared" si="10"/>
        <v>38425</v>
      </c>
      <c r="I69" s="352">
        <f t="shared" si="11"/>
        <v>3.8425000000000001E-2</v>
      </c>
      <c r="J69" s="770">
        <f t="shared" si="13"/>
        <v>3.8425000000000001E-2</v>
      </c>
      <c r="K69" s="770"/>
      <c r="L69" s="771"/>
      <c r="M69" s="424">
        <f t="shared" si="12"/>
        <v>3.8425000000000001E-2</v>
      </c>
      <c r="N69" s="414"/>
    </row>
    <row r="70" spans="2:14">
      <c r="B70" s="1509" t="s">
        <v>19</v>
      </c>
      <c r="C70" s="1509" t="s">
        <v>63</v>
      </c>
      <c r="D70" s="1509" t="s">
        <v>594</v>
      </c>
      <c r="E70" s="1509" t="s">
        <v>121</v>
      </c>
      <c r="F70" s="1509">
        <v>270</v>
      </c>
      <c r="G70" s="596">
        <v>29</v>
      </c>
      <c r="H70" s="489">
        <f t="shared" si="10"/>
        <v>7830</v>
      </c>
      <c r="I70" s="352">
        <f t="shared" si="11"/>
        <v>7.8300000000000002E-3</v>
      </c>
      <c r="J70" s="770">
        <f t="shared" si="13"/>
        <v>7.8300000000000002E-3</v>
      </c>
      <c r="K70" s="770"/>
      <c r="L70" s="771"/>
      <c r="M70" s="424">
        <f t="shared" si="12"/>
        <v>7.8300000000000002E-3</v>
      </c>
      <c r="N70" s="414"/>
    </row>
    <row r="71" spans="2:14">
      <c r="B71" s="1509" t="s">
        <v>19</v>
      </c>
      <c r="C71" s="1509" t="s">
        <v>63</v>
      </c>
      <c r="D71" s="1509" t="s">
        <v>595</v>
      </c>
      <c r="E71" s="1509" t="s">
        <v>121</v>
      </c>
      <c r="F71" s="1509">
        <v>270</v>
      </c>
      <c r="G71" s="596">
        <v>29</v>
      </c>
      <c r="H71" s="489">
        <f t="shared" si="10"/>
        <v>7830</v>
      </c>
      <c r="I71" s="352">
        <f t="shared" si="11"/>
        <v>7.8300000000000002E-3</v>
      </c>
      <c r="J71" s="770">
        <f t="shared" si="13"/>
        <v>7.8300000000000002E-3</v>
      </c>
      <c r="K71" s="770"/>
      <c r="L71" s="771"/>
      <c r="M71" s="424">
        <f t="shared" si="12"/>
        <v>7.8300000000000002E-3</v>
      </c>
      <c r="N71" s="414"/>
    </row>
    <row r="72" spans="2:14">
      <c r="B72" s="1509" t="s">
        <v>19</v>
      </c>
      <c r="C72" s="1509" t="s">
        <v>596</v>
      </c>
      <c r="D72" s="1509" t="s">
        <v>165</v>
      </c>
      <c r="E72" s="1509" t="s">
        <v>622</v>
      </c>
      <c r="F72" s="1509">
        <v>265</v>
      </c>
      <c r="G72" s="596">
        <v>928</v>
      </c>
      <c r="H72" s="489">
        <f t="shared" si="10"/>
        <v>245920</v>
      </c>
      <c r="I72" s="352">
        <f t="shared" si="11"/>
        <v>0.24592</v>
      </c>
      <c r="J72" s="770">
        <f t="shared" si="13"/>
        <v>0.24592</v>
      </c>
      <c r="K72" s="770"/>
      <c r="L72" s="771"/>
      <c r="M72" s="424">
        <f t="shared" si="12"/>
        <v>0.24592</v>
      </c>
      <c r="N72" s="414"/>
    </row>
    <row r="73" spans="2:14">
      <c r="B73" s="1509" t="s">
        <v>19</v>
      </c>
      <c r="C73" s="1509" t="s">
        <v>596</v>
      </c>
      <c r="D73" s="1509" t="s">
        <v>163</v>
      </c>
      <c r="E73" s="1509" t="s">
        <v>622</v>
      </c>
      <c r="F73" s="1509">
        <v>265</v>
      </c>
      <c r="G73" s="596">
        <v>928</v>
      </c>
      <c r="H73" s="489">
        <f t="shared" si="10"/>
        <v>245920</v>
      </c>
      <c r="I73" s="352">
        <f t="shared" si="11"/>
        <v>0.24592</v>
      </c>
      <c r="J73" s="770">
        <f t="shared" si="13"/>
        <v>0.24592</v>
      </c>
      <c r="K73" s="770"/>
      <c r="L73" s="771"/>
      <c r="M73" s="424">
        <f t="shared" si="12"/>
        <v>0.24592</v>
      </c>
      <c r="N73" s="414"/>
    </row>
    <row r="74" spans="2:14">
      <c r="B74" s="1509" t="s">
        <v>19</v>
      </c>
      <c r="C74" s="1509" t="s">
        <v>597</v>
      </c>
      <c r="D74" s="1509">
        <v>1004</v>
      </c>
      <c r="E74" s="1509" t="s">
        <v>655</v>
      </c>
      <c r="F74" s="1509">
        <v>255</v>
      </c>
      <c r="G74" s="596">
        <v>29</v>
      </c>
      <c r="H74" s="489">
        <f t="shared" si="10"/>
        <v>7395</v>
      </c>
      <c r="I74" s="352">
        <f t="shared" si="11"/>
        <v>7.3949999999999997E-3</v>
      </c>
      <c r="J74" s="770">
        <f t="shared" si="13"/>
        <v>7.3949999999999997E-3</v>
      </c>
      <c r="K74" s="770"/>
      <c r="L74" s="771"/>
      <c r="M74" s="424">
        <f t="shared" si="12"/>
        <v>7.3949999999999997E-3</v>
      </c>
      <c r="N74" s="414"/>
    </row>
    <row r="75" spans="2:14">
      <c r="B75" s="1509" t="s">
        <v>19</v>
      </c>
      <c r="C75" s="1509" t="s">
        <v>52</v>
      </c>
      <c r="D75" s="1509" t="s">
        <v>598</v>
      </c>
      <c r="E75" s="1509" t="s">
        <v>655</v>
      </c>
      <c r="F75" s="1509">
        <v>260</v>
      </c>
      <c r="G75" s="596">
        <v>145</v>
      </c>
      <c r="H75" s="489">
        <f t="shared" si="10"/>
        <v>37700</v>
      </c>
      <c r="I75" s="352">
        <f t="shared" si="11"/>
        <v>3.7699999999999997E-2</v>
      </c>
      <c r="J75" s="770"/>
      <c r="K75" s="770">
        <f>I75</f>
        <v>3.7699999999999997E-2</v>
      </c>
      <c r="L75" s="771"/>
      <c r="M75" s="424">
        <f t="shared" si="12"/>
        <v>3.7699999999999997E-2</v>
      </c>
      <c r="N75" s="414"/>
    </row>
    <row r="76" spans="2:14">
      <c r="B76" s="1509" t="s">
        <v>19</v>
      </c>
      <c r="C76" s="1509" t="s">
        <v>347</v>
      </c>
      <c r="D76" s="1509" t="s">
        <v>160</v>
      </c>
      <c r="E76" s="1509" t="s">
        <v>655</v>
      </c>
      <c r="F76" s="1509">
        <v>265</v>
      </c>
      <c r="G76" s="596">
        <v>116</v>
      </c>
      <c r="H76" s="489">
        <f t="shared" si="10"/>
        <v>30740</v>
      </c>
      <c r="I76" s="352">
        <f t="shared" si="11"/>
        <v>3.074E-2</v>
      </c>
      <c r="J76" s="770"/>
      <c r="K76" s="770">
        <f>I76</f>
        <v>3.074E-2</v>
      </c>
      <c r="L76" s="771"/>
      <c r="M76" s="424">
        <f t="shared" si="12"/>
        <v>3.074E-2</v>
      </c>
      <c r="N76" s="414"/>
    </row>
    <row r="77" spans="2:14">
      <c r="B77" s="1509" t="s">
        <v>19</v>
      </c>
      <c r="C77" s="1509" t="s">
        <v>347</v>
      </c>
      <c r="D77" s="1509" t="s">
        <v>160</v>
      </c>
      <c r="E77" s="1509" t="s">
        <v>655</v>
      </c>
      <c r="F77" s="1509">
        <v>265</v>
      </c>
      <c r="G77" s="596">
        <v>261</v>
      </c>
      <c r="H77" s="489">
        <f t="shared" si="10"/>
        <v>69165</v>
      </c>
      <c r="I77" s="352">
        <f t="shared" si="11"/>
        <v>6.9165000000000004E-2</v>
      </c>
      <c r="J77" s="770">
        <f>I77</f>
        <v>6.9165000000000004E-2</v>
      </c>
      <c r="K77" s="770"/>
      <c r="L77" s="771"/>
      <c r="M77" s="424">
        <f t="shared" si="12"/>
        <v>6.9165000000000004E-2</v>
      </c>
      <c r="N77" s="414"/>
    </row>
    <row r="78" spans="2:14">
      <c r="B78" s="1509" t="s">
        <v>19</v>
      </c>
      <c r="C78" s="1509" t="s">
        <v>599</v>
      </c>
      <c r="D78" s="1509" t="s">
        <v>600</v>
      </c>
      <c r="E78" s="1509" t="s">
        <v>114</v>
      </c>
      <c r="F78" s="1509">
        <v>260</v>
      </c>
      <c r="G78" s="596">
        <v>1050</v>
      </c>
      <c r="H78" s="489">
        <f t="shared" si="10"/>
        <v>273000</v>
      </c>
      <c r="I78" s="352">
        <f t="shared" si="11"/>
        <v>0.27300000000000002</v>
      </c>
      <c r="J78" s="770">
        <f>I78</f>
        <v>0.27300000000000002</v>
      </c>
      <c r="K78" s="770"/>
      <c r="L78" s="771"/>
      <c r="M78" s="424">
        <f t="shared" si="12"/>
        <v>0.27300000000000002</v>
      </c>
      <c r="N78" s="414"/>
    </row>
    <row r="79" spans="2:14">
      <c r="B79" s="1509" t="s">
        <v>19</v>
      </c>
      <c r="C79" s="1509" t="s">
        <v>599</v>
      </c>
      <c r="D79" s="1509" t="s">
        <v>600</v>
      </c>
      <c r="E79" s="1509" t="s">
        <v>114</v>
      </c>
      <c r="F79" s="1509">
        <v>260</v>
      </c>
      <c r="G79" s="596">
        <v>1050</v>
      </c>
      <c r="H79" s="489">
        <f>F79*G79</f>
        <v>273000</v>
      </c>
      <c r="I79" s="352">
        <f>H79/1000000</f>
        <v>0.27300000000000002</v>
      </c>
      <c r="J79" s="770"/>
      <c r="K79" s="770"/>
      <c r="L79" s="771">
        <v>0.27300000000000002</v>
      </c>
      <c r="M79" s="424">
        <f>SUM(J79:L79)</f>
        <v>0.27300000000000002</v>
      </c>
      <c r="N79" s="414" t="s">
        <v>460</v>
      </c>
    </row>
    <row r="80" spans="2:14">
      <c r="B80" s="1509" t="s">
        <v>19</v>
      </c>
      <c r="C80" s="1509" t="s">
        <v>514</v>
      </c>
      <c r="D80" s="1509">
        <v>311166</v>
      </c>
      <c r="E80" s="1509" t="s">
        <v>656</v>
      </c>
      <c r="F80" s="1509">
        <v>260</v>
      </c>
      <c r="G80" s="596">
        <v>754</v>
      </c>
      <c r="H80" s="489">
        <f t="shared" si="10"/>
        <v>196040</v>
      </c>
      <c r="I80" s="352">
        <f t="shared" si="11"/>
        <v>0.19603999999999999</v>
      </c>
      <c r="J80" s="770"/>
      <c r="K80" s="770">
        <f>I80</f>
        <v>0.19603999999999999</v>
      </c>
      <c r="L80" s="771"/>
      <c r="M80" s="424">
        <f t="shared" si="12"/>
        <v>0.19603999999999999</v>
      </c>
      <c r="N80" s="414"/>
    </row>
    <row r="81" spans="2:14">
      <c r="B81" s="1509" t="s">
        <v>19</v>
      </c>
      <c r="C81" s="1509" t="s">
        <v>514</v>
      </c>
      <c r="D81" s="1509">
        <v>311286</v>
      </c>
      <c r="E81" s="1509" t="s">
        <v>114</v>
      </c>
      <c r="F81" s="1509">
        <v>260</v>
      </c>
      <c r="G81" s="596">
        <v>3016</v>
      </c>
      <c r="H81" s="489">
        <f t="shared" si="10"/>
        <v>784160</v>
      </c>
      <c r="I81" s="352">
        <f t="shared" si="11"/>
        <v>0.78415999999999997</v>
      </c>
      <c r="J81" s="770">
        <f>I81</f>
        <v>0.78415999999999997</v>
      </c>
      <c r="K81" s="770"/>
      <c r="L81" s="771"/>
      <c r="M81" s="424">
        <f t="shared" si="12"/>
        <v>0.78415999999999997</v>
      </c>
      <c r="N81" s="414"/>
    </row>
    <row r="82" spans="2:14">
      <c r="B82" s="1294"/>
      <c r="C82" s="512" t="s">
        <v>197</v>
      </c>
      <c r="D82" s="1294"/>
      <c r="E82" s="423"/>
      <c r="F82" s="1294"/>
      <c r="G82" s="597">
        <f>SUM(G52:G81)</f>
        <v>21433</v>
      </c>
      <c r="H82" s="1514">
        <f>SUM(H52:H81)</f>
        <v>5669810</v>
      </c>
      <c r="I82" s="346">
        <f t="shared" si="11"/>
        <v>5.66981</v>
      </c>
      <c r="J82" s="347">
        <f>SUM(J52:J81)</f>
        <v>2.7134799999999997</v>
      </c>
      <c r="K82" s="347">
        <f>SUM(K52:K81)</f>
        <v>2.6645200000000004</v>
      </c>
      <c r="L82" s="441">
        <f>SUM(L52:L81)</f>
        <v>0.29181000000000001</v>
      </c>
      <c r="M82" s="393">
        <f>J82+K82+L82</f>
        <v>5.66981</v>
      </c>
      <c r="N82" s="1303" t="s">
        <v>231</v>
      </c>
    </row>
    <row r="83" spans="2:14">
      <c r="B83" s="185" t="s">
        <v>19</v>
      </c>
      <c r="C83" s="513" t="s">
        <v>247</v>
      </c>
      <c r="D83" s="185">
        <v>61060</v>
      </c>
      <c r="E83" s="185" t="s">
        <v>300</v>
      </c>
      <c r="F83" s="185">
        <v>260</v>
      </c>
      <c r="G83" s="593">
        <v>4992</v>
      </c>
      <c r="H83" s="618">
        <f>F83*G83</f>
        <v>1297920</v>
      </c>
      <c r="I83" s="390">
        <f t="shared" si="11"/>
        <v>1.29792</v>
      </c>
      <c r="J83" s="349">
        <f>I83</f>
        <v>1.29792</v>
      </c>
      <c r="K83" s="390"/>
      <c r="L83" s="461"/>
      <c r="M83" s="424">
        <f t="shared" ref="M83:M112" si="14">SUM(J83:L83)</f>
        <v>1.29792</v>
      </c>
      <c r="N83" s="521"/>
    </row>
    <row r="84" spans="2:14">
      <c r="B84" s="1509" t="s">
        <v>19</v>
      </c>
      <c r="C84" s="511" t="s">
        <v>247</v>
      </c>
      <c r="D84" s="1509">
        <v>61061</v>
      </c>
      <c r="E84" s="1509" t="s">
        <v>300</v>
      </c>
      <c r="F84" s="1509">
        <v>260</v>
      </c>
      <c r="G84" s="596">
        <v>5824</v>
      </c>
      <c r="H84" s="617">
        <f t="shared" ref="H84:H112" si="15">F84*G84</f>
        <v>1514240</v>
      </c>
      <c r="I84" s="391">
        <f t="shared" si="11"/>
        <v>1.51424</v>
      </c>
      <c r="J84" s="341">
        <f>I84</f>
        <v>1.51424</v>
      </c>
      <c r="K84" s="391"/>
      <c r="L84" s="462"/>
      <c r="M84" s="424">
        <f t="shared" si="14"/>
        <v>1.51424</v>
      </c>
      <c r="N84" s="414"/>
    </row>
    <row r="85" spans="2:14">
      <c r="B85" s="1509" t="s">
        <v>19</v>
      </c>
      <c r="C85" s="511" t="s">
        <v>247</v>
      </c>
      <c r="D85" s="1509">
        <v>61059</v>
      </c>
      <c r="E85" s="1509" t="s">
        <v>300</v>
      </c>
      <c r="F85" s="1509">
        <v>260</v>
      </c>
      <c r="G85" s="596">
        <v>5824</v>
      </c>
      <c r="H85" s="617">
        <f t="shared" si="15"/>
        <v>1514240</v>
      </c>
      <c r="I85" s="391">
        <f t="shared" si="11"/>
        <v>1.51424</v>
      </c>
      <c r="J85" s="341"/>
      <c r="K85" s="391"/>
      <c r="L85" s="462">
        <f>I85</f>
        <v>1.51424</v>
      </c>
      <c r="M85" s="424">
        <f t="shared" si="14"/>
        <v>1.51424</v>
      </c>
      <c r="N85" s="414" t="s">
        <v>657</v>
      </c>
    </row>
    <row r="86" spans="2:14">
      <c r="B86" s="804" t="s">
        <v>19</v>
      </c>
      <c r="C86" s="805" t="s">
        <v>247</v>
      </c>
      <c r="D86" s="804">
        <v>61062</v>
      </c>
      <c r="E86" s="804" t="s">
        <v>300</v>
      </c>
      <c r="F86" s="804">
        <v>260</v>
      </c>
      <c r="G86" s="806">
        <v>5824</v>
      </c>
      <c r="H86" s="807">
        <f t="shared" si="15"/>
        <v>1514240</v>
      </c>
      <c r="I86" s="808">
        <f t="shared" si="11"/>
        <v>1.51424</v>
      </c>
      <c r="J86" s="809"/>
      <c r="K86" s="808">
        <f>I86</f>
        <v>1.51424</v>
      </c>
      <c r="L86" s="810"/>
      <c r="M86" s="657">
        <f t="shared" si="14"/>
        <v>1.51424</v>
      </c>
      <c r="N86" s="765" t="s">
        <v>658</v>
      </c>
    </row>
    <row r="87" spans="2:14">
      <c r="B87" s="1509" t="s">
        <v>19</v>
      </c>
      <c r="C87" s="511" t="s">
        <v>247</v>
      </c>
      <c r="D87" s="1509">
        <v>62318</v>
      </c>
      <c r="E87" s="1509" t="s">
        <v>300</v>
      </c>
      <c r="F87" s="1509">
        <v>260</v>
      </c>
      <c r="G87" s="596">
        <v>1248</v>
      </c>
      <c r="H87" s="617">
        <f t="shared" si="15"/>
        <v>324480</v>
      </c>
      <c r="I87" s="391">
        <f t="shared" si="11"/>
        <v>0.32447999999999999</v>
      </c>
      <c r="J87" s="341">
        <f>I87</f>
        <v>0.32447999999999999</v>
      </c>
      <c r="K87" s="391"/>
      <c r="L87" s="462"/>
      <c r="M87" s="424">
        <f t="shared" si="14"/>
        <v>0.32447999999999999</v>
      </c>
      <c r="N87" s="414"/>
    </row>
    <row r="88" spans="2:14">
      <c r="B88" s="1509" t="s">
        <v>19</v>
      </c>
      <c r="C88" s="511" t="s">
        <v>247</v>
      </c>
      <c r="D88" s="1509">
        <v>62318</v>
      </c>
      <c r="E88" s="1509" t="s">
        <v>300</v>
      </c>
      <c r="F88" s="1509">
        <v>260</v>
      </c>
      <c r="G88" s="596">
        <v>1742</v>
      </c>
      <c r="H88" s="617">
        <f t="shared" si="15"/>
        <v>452920</v>
      </c>
      <c r="I88" s="391">
        <f t="shared" si="11"/>
        <v>0.45291999999999999</v>
      </c>
      <c r="J88" s="341">
        <f>I88</f>
        <v>0.45291999999999999</v>
      </c>
      <c r="K88" s="391"/>
      <c r="L88" s="462"/>
      <c r="M88" s="424">
        <f>SUM(J88:L88)</f>
        <v>0.45291999999999999</v>
      </c>
      <c r="N88" s="414"/>
    </row>
    <row r="89" spans="2:14">
      <c r="B89" s="804" t="s">
        <v>19</v>
      </c>
      <c r="C89" s="805" t="s">
        <v>247</v>
      </c>
      <c r="D89" s="804" t="s">
        <v>603</v>
      </c>
      <c r="E89" s="804" t="s">
        <v>300</v>
      </c>
      <c r="F89" s="804">
        <v>260</v>
      </c>
      <c r="G89" s="806">
        <v>5538</v>
      </c>
      <c r="H89" s="807">
        <f t="shared" si="15"/>
        <v>1439880</v>
      </c>
      <c r="I89" s="808">
        <f t="shared" si="11"/>
        <v>1.43988</v>
      </c>
      <c r="J89" s="809"/>
      <c r="K89" s="808">
        <f>I89</f>
        <v>1.43988</v>
      </c>
      <c r="L89" s="810"/>
      <c r="M89" s="657">
        <f t="shared" si="14"/>
        <v>1.43988</v>
      </c>
      <c r="N89" s="765" t="s">
        <v>658</v>
      </c>
    </row>
    <row r="90" spans="2:14">
      <c r="B90" s="1509" t="s">
        <v>19</v>
      </c>
      <c r="C90" s="511" t="s">
        <v>247</v>
      </c>
      <c r="D90" s="1509">
        <v>62699</v>
      </c>
      <c r="E90" s="1509" t="s">
        <v>300</v>
      </c>
      <c r="F90" s="1509">
        <v>265</v>
      </c>
      <c r="G90" s="596">
        <v>2912</v>
      </c>
      <c r="H90" s="617">
        <f t="shared" si="15"/>
        <v>771680</v>
      </c>
      <c r="I90" s="391">
        <f t="shared" si="11"/>
        <v>0.77168000000000003</v>
      </c>
      <c r="J90" s="341">
        <f>I90</f>
        <v>0.77168000000000003</v>
      </c>
      <c r="K90" s="391"/>
      <c r="L90" s="462"/>
      <c r="M90" s="424">
        <f t="shared" si="14"/>
        <v>0.77168000000000003</v>
      </c>
      <c r="N90" s="414"/>
    </row>
    <row r="91" spans="2:14">
      <c r="B91" s="1509" t="s">
        <v>19</v>
      </c>
      <c r="C91" s="511" t="s">
        <v>247</v>
      </c>
      <c r="D91" s="1509">
        <v>62699</v>
      </c>
      <c r="E91" s="1509" t="s">
        <v>300</v>
      </c>
      <c r="F91" s="1509">
        <v>265</v>
      </c>
      <c r="G91" s="596">
        <v>2912</v>
      </c>
      <c r="H91" s="617">
        <f t="shared" si="15"/>
        <v>771680</v>
      </c>
      <c r="I91" s="391">
        <f t="shared" si="11"/>
        <v>0.77168000000000003</v>
      </c>
      <c r="J91" s="341">
        <f>I91</f>
        <v>0.77168000000000003</v>
      </c>
      <c r="K91" s="391"/>
      <c r="L91" s="462"/>
      <c r="M91" s="424">
        <f t="shared" si="14"/>
        <v>0.77168000000000003</v>
      </c>
      <c r="N91" s="414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617">
        <f t="shared" si="15"/>
        <v>771680</v>
      </c>
      <c r="I92" s="391">
        <f t="shared" si="11"/>
        <v>0.77168000000000003</v>
      </c>
      <c r="J92" s="341"/>
      <c r="K92" s="391">
        <f>I92</f>
        <v>0.77168000000000003</v>
      </c>
      <c r="L92" s="462"/>
      <c r="M92" s="424">
        <f t="shared" si="14"/>
        <v>0.77168000000000003</v>
      </c>
      <c r="N92" s="414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1456</v>
      </c>
      <c r="H93" s="617">
        <f t="shared" si="15"/>
        <v>385840</v>
      </c>
      <c r="I93" s="391">
        <f t="shared" si="11"/>
        <v>0.38584000000000002</v>
      </c>
      <c r="J93" s="341"/>
      <c r="K93" s="391">
        <f>I93</f>
        <v>0.38584000000000002</v>
      </c>
      <c r="L93" s="462"/>
      <c r="M93" s="424">
        <f t="shared" si="14"/>
        <v>0.38584000000000002</v>
      </c>
      <c r="N93" s="414"/>
    </row>
    <row r="94" spans="2:14">
      <c r="B94" s="1509" t="s">
        <v>19</v>
      </c>
      <c r="C94" s="511" t="s">
        <v>247</v>
      </c>
      <c r="D94" s="1509">
        <v>62696</v>
      </c>
      <c r="E94" s="1509" t="s">
        <v>300</v>
      </c>
      <c r="F94" s="1509">
        <v>260</v>
      </c>
      <c r="G94" s="596">
        <v>5096</v>
      </c>
      <c r="H94" s="617">
        <f t="shared" si="15"/>
        <v>1324960</v>
      </c>
      <c r="I94" s="391">
        <f t="shared" si="11"/>
        <v>1.3249599999999999</v>
      </c>
      <c r="J94" s="341">
        <f>I94</f>
        <v>1.3249599999999999</v>
      </c>
      <c r="K94" s="391"/>
      <c r="L94" s="462"/>
      <c r="M94" s="424">
        <f t="shared" si="14"/>
        <v>1.3249599999999999</v>
      </c>
      <c r="N94" s="414"/>
    </row>
    <row r="95" spans="2:14">
      <c r="B95" s="1509" t="s">
        <v>19</v>
      </c>
      <c r="C95" s="511" t="s">
        <v>247</v>
      </c>
      <c r="D95" s="1509">
        <v>62696</v>
      </c>
      <c r="E95" s="1509" t="s">
        <v>300</v>
      </c>
      <c r="F95" s="1509">
        <v>260</v>
      </c>
      <c r="G95" s="596">
        <v>5096</v>
      </c>
      <c r="H95" s="617">
        <f t="shared" si="15"/>
        <v>1324960</v>
      </c>
      <c r="I95" s="391">
        <f t="shared" si="11"/>
        <v>1.3249599999999999</v>
      </c>
      <c r="J95" s="341"/>
      <c r="K95" s="391"/>
      <c r="L95" s="462">
        <f>I95</f>
        <v>1.3249599999999999</v>
      </c>
      <c r="M95" s="424">
        <f t="shared" si="14"/>
        <v>1.3249599999999999</v>
      </c>
      <c r="N95" s="414" t="s">
        <v>659</v>
      </c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617">
        <f t="shared" si="15"/>
        <v>1324960</v>
      </c>
      <c r="I96" s="391">
        <f t="shared" si="11"/>
        <v>1.3249599999999999</v>
      </c>
      <c r="J96" s="341"/>
      <c r="K96" s="391"/>
      <c r="L96" s="462">
        <f>I96</f>
        <v>1.3249599999999999</v>
      </c>
      <c r="M96" s="424">
        <f t="shared" si="14"/>
        <v>1.3249599999999999</v>
      </c>
      <c r="N96" s="414" t="s">
        <v>659</v>
      </c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617">
        <f t="shared" si="15"/>
        <v>1324960</v>
      </c>
      <c r="I97" s="391">
        <f t="shared" si="11"/>
        <v>1.3249599999999999</v>
      </c>
      <c r="J97" s="341"/>
      <c r="K97" s="391"/>
      <c r="L97" s="462">
        <f>I97</f>
        <v>1.3249599999999999</v>
      </c>
      <c r="M97" s="424">
        <f t="shared" si="14"/>
        <v>1.3249599999999999</v>
      </c>
      <c r="N97" s="414" t="s">
        <v>659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5824</v>
      </c>
      <c r="H98" s="617">
        <f t="shared" si="15"/>
        <v>1514240</v>
      </c>
      <c r="I98" s="391">
        <f t="shared" si="11"/>
        <v>1.51424</v>
      </c>
      <c r="J98" s="341"/>
      <c r="K98" s="391"/>
      <c r="L98" s="462">
        <f>I98</f>
        <v>1.51424</v>
      </c>
      <c r="M98" s="424">
        <f t="shared" si="14"/>
        <v>1.51424</v>
      </c>
      <c r="N98" s="414" t="s">
        <v>659</v>
      </c>
    </row>
    <row r="99" spans="2:14">
      <c r="B99" s="1509" t="s">
        <v>19</v>
      </c>
      <c r="C99" s="511" t="s">
        <v>247</v>
      </c>
      <c r="D99" s="1509">
        <v>62806</v>
      </c>
      <c r="E99" s="1509" t="s">
        <v>300</v>
      </c>
      <c r="F99" s="1509">
        <v>255</v>
      </c>
      <c r="G99" s="596">
        <v>1456</v>
      </c>
      <c r="H99" s="617">
        <f t="shared" si="15"/>
        <v>371280</v>
      </c>
      <c r="I99" s="391">
        <f t="shared" si="11"/>
        <v>0.37128</v>
      </c>
      <c r="J99" s="341">
        <f>I99</f>
        <v>0.37128</v>
      </c>
      <c r="K99" s="391"/>
      <c r="L99" s="462"/>
      <c r="M99" s="424">
        <f t="shared" si="14"/>
        <v>0.37128</v>
      </c>
      <c r="N99" s="414"/>
    </row>
    <row r="100" spans="2:14">
      <c r="B100" s="1509" t="s">
        <v>19</v>
      </c>
      <c r="C100" s="511" t="s">
        <v>247</v>
      </c>
      <c r="D100" s="1509">
        <v>62806</v>
      </c>
      <c r="E100" s="1509" t="s">
        <v>300</v>
      </c>
      <c r="F100" s="1509">
        <v>255</v>
      </c>
      <c r="G100" s="596">
        <v>1456</v>
      </c>
      <c r="H100" s="617">
        <f t="shared" si="15"/>
        <v>371280</v>
      </c>
      <c r="I100" s="391">
        <f t="shared" si="11"/>
        <v>0.37128</v>
      </c>
      <c r="J100" s="341">
        <f>I100</f>
        <v>0.37128</v>
      </c>
      <c r="K100" s="391"/>
      <c r="L100" s="462"/>
      <c r="M100" s="424">
        <f t="shared" si="14"/>
        <v>0.37128</v>
      </c>
      <c r="N100" s="414"/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617">
        <f t="shared" si="15"/>
        <v>371280</v>
      </c>
      <c r="I101" s="391">
        <f t="shared" si="11"/>
        <v>0.37128</v>
      </c>
      <c r="J101" s="341">
        <f>I101</f>
        <v>0.37128</v>
      </c>
      <c r="K101" s="391"/>
      <c r="L101" s="462"/>
      <c r="M101" s="424">
        <f t="shared" si="14"/>
        <v>0.37128</v>
      </c>
      <c r="N101" s="414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617">
        <f t="shared" si="15"/>
        <v>371280</v>
      </c>
      <c r="I102" s="391">
        <f t="shared" si="11"/>
        <v>0.37128</v>
      </c>
      <c r="J102" s="341"/>
      <c r="K102" s="391">
        <f t="shared" ref="K102:K109" si="16">I102</f>
        <v>0.37128</v>
      </c>
      <c r="L102" s="462"/>
      <c r="M102" s="424">
        <f t="shared" si="14"/>
        <v>0.37128</v>
      </c>
      <c r="N102" s="414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617">
        <f t="shared" si="15"/>
        <v>371280</v>
      </c>
      <c r="I103" s="391">
        <f t="shared" si="11"/>
        <v>0.37128</v>
      </c>
      <c r="J103" s="341"/>
      <c r="K103" s="391">
        <f t="shared" si="16"/>
        <v>0.37128</v>
      </c>
      <c r="L103" s="462"/>
      <c r="M103" s="424">
        <f t="shared" si="14"/>
        <v>0.37128</v>
      </c>
      <c r="N103" s="414"/>
    </row>
    <row r="104" spans="2:14">
      <c r="B104" s="1509" t="s">
        <v>19</v>
      </c>
      <c r="C104" s="511" t="s">
        <v>247</v>
      </c>
      <c r="D104" s="1509">
        <v>63891</v>
      </c>
      <c r="E104" s="1509" t="s">
        <v>300</v>
      </c>
      <c r="F104" s="1509">
        <v>265</v>
      </c>
      <c r="G104" s="596">
        <v>1647</v>
      </c>
      <c r="H104" s="617">
        <f t="shared" si="15"/>
        <v>436455</v>
      </c>
      <c r="I104" s="391">
        <f t="shared" si="11"/>
        <v>0.43645499999999998</v>
      </c>
      <c r="J104" s="341">
        <f>I104</f>
        <v>0.43645499999999998</v>
      </c>
      <c r="K104" s="391"/>
      <c r="L104" s="462"/>
      <c r="M104" s="424">
        <f t="shared" si="14"/>
        <v>0.43645499999999998</v>
      </c>
      <c r="N104" s="414"/>
    </row>
    <row r="105" spans="2:14">
      <c r="B105" s="1509" t="s">
        <v>19</v>
      </c>
      <c r="C105" s="511" t="s">
        <v>247</v>
      </c>
      <c r="D105" s="1509">
        <v>63889</v>
      </c>
      <c r="E105" s="1509" t="s">
        <v>300</v>
      </c>
      <c r="F105" s="1509">
        <v>260</v>
      </c>
      <c r="G105" s="596">
        <v>790</v>
      </c>
      <c r="H105" s="617">
        <f t="shared" si="15"/>
        <v>205400</v>
      </c>
      <c r="I105" s="391">
        <f t="shared" si="11"/>
        <v>0.2054</v>
      </c>
      <c r="J105" s="341">
        <f>I105</f>
        <v>0.2054</v>
      </c>
      <c r="K105" s="391"/>
      <c r="L105" s="462"/>
      <c r="M105" s="424">
        <f t="shared" si="14"/>
        <v>0.2054</v>
      </c>
      <c r="N105" s="414"/>
    </row>
    <row r="106" spans="2:14">
      <c r="B106" s="496" t="s">
        <v>19</v>
      </c>
      <c r="C106" s="801" t="s">
        <v>247</v>
      </c>
      <c r="D106" s="496">
        <v>63889</v>
      </c>
      <c r="E106" s="496" t="s">
        <v>300</v>
      </c>
      <c r="F106" s="496">
        <v>260</v>
      </c>
      <c r="G106" s="802">
        <v>1650</v>
      </c>
      <c r="H106" s="803">
        <f t="shared" si="15"/>
        <v>429000</v>
      </c>
      <c r="I106" s="498">
        <f t="shared" si="11"/>
        <v>0.42899999999999999</v>
      </c>
      <c r="J106" s="497"/>
      <c r="K106" s="498">
        <f t="shared" si="16"/>
        <v>0.42899999999999999</v>
      </c>
      <c r="L106" s="462"/>
      <c r="M106" s="424">
        <f t="shared" si="14"/>
        <v>0.42899999999999999</v>
      </c>
      <c r="N106" s="414"/>
    </row>
    <row r="107" spans="2:14">
      <c r="B107" s="496" t="s">
        <v>19</v>
      </c>
      <c r="C107" s="801" t="s">
        <v>247</v>
      </c>
      <c r="D107" s="496">
        <v>63889</v>
      </c>
      <c r="E107" s="496" t="s">
        <v>300</v>
      </c>
      <c r="F107" s="496">
        <v>260</v>
      </c>
      <c r="G107" s="802">
        <v>425</v>
      </c>
      <c r="H107" s="803">
        <f t="shared" si="15"/>
        <v>110500</v>
      </c>
      <c r="I107" s="498">
        <f t="shared" si="11"/>
        <v>0.1105</v>
      </c>
      <c r="J107" s="497"/>
      <c r="K107" s="498">
        <f t="shared" si="16"/>
        <v>0.1105</v>
      </c>
      <c r="L107" s="462"/>
      <c r="M107" s="424">
        <f t="shared" si="14"/>
        <v>0.1105</v>
      </c>
      <c r="N107" s="414"/>
    </row>
    <row r="108" spans="2:14">
      <c r="B108" s="1509" t="s">
        <v>19</v>
      </c>
      <c r="C108" s="511" t="s">
        <v>247</v>
      </c>
      <c r="D108" s="1509">
        <v>60758</v>
      </c>
      <c r="E108" s="1509" t="s">
        <v>605</v>
      </c>
      <c r="F108" s="1509">
        <v>265</v>
      </c>
      <c r="G108" s="596">
        <v>496</v>
      </c>
      <c r="H108" s="617">
        <f t="shared" si="15"/>
        <v>131440</v>
      </c>
      <c r="I108" s="391">
        <f t="shared" si="11"/>
        <v>0.13144</v>
      </c>
      <c r="J108" s="365"/>
      <c r="K108" s="391">
        <f t="shared" si="16"/>
        <v>0.13144</v>
      </c>
      <c r="L108" s="462"/>
      <c r="M108" s="424">
        <f t="shared" si="14"/>
        <v>0.13144</v>
      </c>
      <c r="N108" s="414"/>
    </row>
    <row r="109" spans="2:14">
      <c r="B109" s="496" t="s">
        <v>19</v>
      </c>
      <c r="C109" s="801" t="s">
        <v>247</v>
      </c>
      <c r="D109" s="496">
        <v>62822</v>
      </c>
      <c r="E109" s="496" t="s">
        <v>605</v>
      </c>
      <c r="F109" s="496">
        <v>260</v>
      </c>
      <c r="G109" s="802">
        <v>3007</v>
      </c>
      <c r="H109" s="803">
        <f t="shared" si="15"/>
        <v>781820</v>
      </c>
      <c r="I109" s="498">
        <f t="shared" si="11"/>
        <v>0.78181999999999996</v>
      </c>
      <c r="J109" s="497"/>
      <c r="K109" s="498">
        <f t="shared" si="16"/>
        <v>0.78181999999999996</v>
      </c>
      <c r="L109" s="462"/>
      <c r="M109" s="424">
        <f t="shared" si="14"/>
        <v>0.78181999999999996</v>
      </c>
      <c r="N109" s="414"/>
    </row>
    <row r="110" spans="2:14">
      <c r="B110" s="1509" t="s">
        <v>19</v>
      </c>
      <c r="C110" s="511" t="s">
        <v>247</v>
      </c>
      <c r="D110" s="1509">
        <v>63248</v>
      </c>
      <c r="E110" s="1509" t="s">
        <v>412</v>
      </c>
      <c r="F110" s="1509">
        <v>305</v>
      </c>
      <c r="G110" s="596">
        <v>5808</v>
      </c>
      <c r="H110" s="617">
        <f t="shared" si="15"/>
        <v>1771440</v>
      </c>
      <c r="I110" s="391">
        <f t="shared" si="11"/>
        <v>1.7714399999999999</v>
      </c>
      <c r="J110" s="341"/>
      <c r="K110" s="391">
        <f>I110</f>
        <v>1.7714399999999999</v>
      </c>
      <c r="L110" s="462"/>
      <c r="M110" s="424">
        <f t="shared" si="14"/>
        <v>1.7714399999999999</v>
      </c>
      <c r="N110" s="414"/>
    </row>
    <row r="111" spans="2:14">
      <c r="B111" s="187" t="s">
        <v>19</v>
      </c>
      <c r="C111" s="187" t="s">
        <v>247</v>
      </c>
      <c r="D111" s="187" t="s">
        <v>607</v>
      </c>
      <c r="E111" s="187" t="s">
        <v>412</v>
      </c>
      <c r="F111" s="187">
        <v>305</v>
      </c>
      <c r="G111" s="661">
        <v>1344</v>
      </c>
      <c r="H111" s="619">
        <f t="shared" si="15"/>
        <v>409920</v>
      </c>
      <c r="I111" s="476">
        <f t="shared" si="11"/>
        <v>0.40992000000000001</v>
      </c>
      <c r="J111" s="343"/>
      <c r="K111" s="391">
        <f>I111</f>
        <v>0.40992000000000001</v>
      </c>
      <c r="L111" s="662"/>
      <c r="M111" s="424">
        <f>SUM(J111:L111)</f>
        <v>0.40992000000000001</v>
      </c>
      <c r="N111" s="663"/>
    </row>
    <row r="112" spans="2:14">
      <c r="B112" s="504" t="s">
        <v>19</v>
      </c>
      <c r="C112" s="664" t="s">
        <v>247</v>
      </c>
      <c r="D112" s="504">
        <v>63251</v>
      </c>
      <c r="E112" s="504" t="s">
        <v>412</v>
      </c>
      <c r="F112" s="504">
        <v>310</v>
      </c>
      <c r="G112" s="665">
        <v>3408</v>
      </c>
      <c r="H112" s="668">
        <f t="shared" si="15"/>
        <v>1056480</v>
      </c>
      <c r="I112" s="666">
        <f t="shared" si="11"/>
        <v>1.0564800000000001</v>
      </c>
      <c r="J112" s="502"/>
      <c r="K112" s="391">
        <f>I112</f>
        <v>1.0564800000000001</v>
      </c>
      <c r="L112" s="667"/>
      <c r="M112" s="424">
        <f t="shared" si="14"/>
        <v>1.0564800000000001</v>
      </c>
      <c r="N112" s="523"/>
    </row>
    <row r="113" spans="2:14">
      <c r="B113" s="1294"/>
      <c r="C113" s="512" t="s">
        <v>197</v>
      </c>
      <c r="D113" s="1294"/>
      <c r="E113" s="423"/>
      <c r="F113" s="1294"/>
      <c r="G113" s="597">
        <f>SUM(G83:G112)</f>
        <v>93247</v>
      </c>
      <c r="H113" s="628">
        <f t="shared" ref="H113:M113" si="17">SUM(H83:H112)</f>
        <v>24761735</v>
      </c>
      <c r="I113" s="346">
        <f t="shared" si="17"/>
        <v>24.761734999999991</v>
      </c>
      <c r="J113" s="344">
        <f t="shared" si="17"/>
        <v>8.213574999999997</v>
      </c>
      <c r="K113" s="345">
        <f t="shared" si="17"/>
        <v>9.5448000000000004</v>
      </c>
      <c r="L113" s="441">
        <f t="shared" si="17"/>
        <v>7.0033599999999998</v>
      </c>
      <c r="M113" s="393">
        <f t="shared" si="17"/>
        <v>24.761734999999991</v>
      </c>
      <c r="N113" s="1303" t="s">
        <v>251</v>
      </c>
    </row>
    <row r="114" spans="2:14" s="520" customFormat="1">
      <c r="B114" s="185" t="s">
        <v>15</v>
      </c>
      <c r="C114" s="185" t="s">
        <v>78</v>
      </c>
      <c r="D114" s="185">
        <v>112177</v>
      </c>
      <c r="E114" s="185" t="s">
        <v>296</v>
      </c>
      <c r="F114" s="185">
        <v>310</v>
      </c>
      <c r="G114" s="705">
        <v>26400</v>
      </c>
      <c r="H114" s="349">
        <f t="shared" ref="H114:H125" si="18">F114*G114</f>
        <v>8184000</v>
      </c>
      <c r="I114" s="390">
        <f t="shared" ref="I114:I125" si="19">H114/1000000</f>
        <v>8.1839999999999993</v>
      </c>
      <c r="J114" s="390">
        <f>F114*22475/1000000</f>
        <v>6.9672499999999999</v>
      </c>
      <c r="K114" s="390">
        <f>(I114-J114)</f>
        <v>1.2167499999999993</v>
      </c>
      <c r="L114" s="706"/>
      <c r="M114" s="426">
        <f t="shared" ref="M114:M125" si="20">SUM(J114:L114)</f>
        <v>8.1839999999999993</v>
      </c>
      <c r="N114" s="521" t="s">
        <v>660</v>
      </c>
    </row>
    <row r="115" spans="2:14" s="520" customFormat="1">
      <c r="B115" s="1509" t="s">
        <v>15</v>
      </c>
      <c r="C115" s="1509" t="s">
        <v>78</v>
      </c>
      <c r="D115" s="1509">
        <v>112177</v>
      </c>
      <c r="E115" s="1509" t="s">
        <v>294</v>
      </c>
      <c r="F115" s="1509">
        <v>315</v>
      </c>
      <c r="G115" s="707">
        <v>5700</v>
      </c>
      <c r="H115" s="341">
        <f t="shared" si="18"/>
        <v>1795500</v>
      </c>
      <c r="I115" s="391">
        <f t="shared" si="19"/>
        <v>1.7955000000000001</v>
      </c>
      <c r="J115" s="391">
        <f>(2175*315)/1000000</f>
        <v>0.68512499999999998</v>
      </c>
      <c r="K115" s="391">
        <f>I115-J115</f>
        <v>1.1103750000000001</v>
      </c>
      <c r="L115" s="708"/>
      <c r="M115" s="424">
        <f t="shared" si="20"/>
        <v>1.7955000000000001</v>
      </c>
      <c r="N115" s="414"/>
    </row>
    <row r="116" spans="2:14" s="520" customFormat="1">
      <c r="B116" s="1509" t="s">
        <v>15</v>
      </c>
      <c r="C116" s="1509" t="s">
        <v>73</v>
      </c>
      <c r="D116" s="1509">
        <v>50090076</v>
      </c>
      <c r="E116" s="338" t="s">
        <v>661</v>
      </c>
      <c r="F116" s="1509">
        <v>305</v>
      </c>
      <c r="G116" s="707">
        <v>7824</v>
      </c>
      <c r="H116" s="341">
        <f t="shared" si="18"/>
        <v>2386320</v>
      </c>
      <c r="I116" s="391">
        <f t="shared" si="19"/>
        <v>2.38632</v>
      </c>
      <c r="J116" s="391">
        <f>G116*F116/1000000</f>
        <v>2.38632</v>
      </c>
      <c r="K116" s="391">
        <f t="shared" ref="K116:K125" si="21">I116-J116</f>
        <v>0</v>
      </c>
      <c r="L116" s="708"/>
      <c r="M116" s="424">
        <f t="shared" si="20"/>
        <v>2.38632</v>
      </c>
      <c r="N116" s="414"/>
    </row>
    <row r="117" spans="2:14" s="520" customFormat="1">
      <c r="B117" s="1509" t="s">
        <v>15</v>
      </c>
      <c r="C117" s="338" t="s">
        <v>425</v>
      </c>
      <c r="D117" s="338" t="s">
        <v>612</v>
      </c>
      <c r="E117" s="338" t="s">
        <v>172</v>
      </c>
      <c r="F117" s="1509">
        <v>260</v>
      </c>
      <c r="G117" s="707">
        <v>1024</v>
      </c>
      <c r="H117" s="341">
        <f t="shared" si="18"/>
        <v>266240</v>
      </c>
      <c r="I117" s="391">
        <f t="shared" si="19"/>
        <v>0.26623999999999998</v>
      </c>
      <c r="J117" s="391">
        <f>H117/1000000</f>
        <v>0.26623999999999998</v>
      </c>
      <c r="K117" s="391">
        <f t="shared" si="21"/>
        <v>0</v>
      </c>
      <c r="L117" s="708"/>
      <c r="M117" s="424">
        <f t="shared" si="20"/>
        <v>0.26623999999999998</v>
      </c>
      <c r="N117" s="414"/>
    </row>
    <row r="118" spans="2:14" s="520" customFormat="1">
      <c r="B118" s="1509" t="s">
        <v>15</v>
      </c>
      <c r="C118" s="338" t="s">
        <v>425</v>
      </c>
      <c r="D118" s="338" t="s">
        <v>614</v>
      </c>
      <c r="E118" s="338" t="s">
        <v>662</v>
      </c>
      <c r="F118" s="1509">
        <v>300</v>
      </c>
      <c r="G118" s="707">
        <v>374</v>
      </c>
      <c r="H118" s="341">
        <f t="shared" si="18"/>
        <v>112200</v>
      </c>
      <c r="I118" s="391">
        <f t="shared" si="19"/>
        <v>0.11219999999999999</v>
      </c>
      <c r="J118" s="391">
        <f>H118/1000000</f>
        <v>0.11219999999999999</v>
      </c>
      <c r="K118" s="391">
        <f t="shared" si="21"/>
        <v>0</v>
      </c>
      <c r="L118" s="708"/>
      <c r="M118" s="424">
        <f t="shared" si="20"/>
        <v>0.11219999999999999</v>
      </c>
      <c r="N118" s="414"/>
    </row>
    <row r="119" spans="2:14" s="520" customFormat="1">
      <c r="B119" s="1509" t="s">
        <v>19</v>
      </c>
      <c r="C119" s="338" t="s">
        <v>425</v>
      </c>
      <c r="D119" s="338" t="s">
        <v>616</v>
      </c>
      <c r="E119" s="338" t="s">
        <v>130</v>
      </c>
      <c r="F119" s="1509">
        <v>255</v>
      </c>
      <c r="G119" s="707">
        <v>667</v>
      </c>
      <c r="H119" s="341">
        <f t="shared" si="18"/>
        <v>170085</v>
      </c>
      <c r="I119" s="391">
        <f t="shared" si="19"/>
        <v>0.17008499999999999</v>
      </c>
      <c r="J119" s="391">
        <f>H119/1000000</f>
        <v>0.17008499999999999</v>
      </c>
      <c r="K119" s="391">
        <f t="shared" si="21"/>
        <v>0</v>
      </c>
      <c r="L119" s="708"/>
      <c r="M119" s="424">
        <f t="shared" si="20"/>
        <v>0.17008499999999999</v>
      </c>
      <c r="N119" s="414"/>
    </row>
    <row r="120" spans="2:14" s="520" customFormat="1">
      <c r="B120" s="1509" t="s">
        <v>19</v>
      </c>
      <c r="C120" s="338" t="s">
        <v>425</v>
      </c>
      <c r="D120" s="338" t="s">
        <v>616</v>
      </c>
      <c r="E120" s="338" t="s">
        <v>126</v>
      </c>
      <c r="F120" s="1509">
        <v>265</v>
      </c>
      <c r="G120" s="707">
        <v>290</v>
      </c>
      <c r="H120" s="341">
        <f t="shared" si="18"/>
        <v>76850</v>
      </c>
      <c r="I120" s="391">
        <f t="shared" si="19"/>
        <v>7.6850000000000002E-2</v>
      </c>
      <c r="J120" s="391">
        <f>H120/1000000</f>
        <v>7.6850000000000002E-2</v>
      </c>
      <c r="K120" s="391">
        <f t="shared" si="21"/>
        <v>0</v>
      </c>
      <c r="L120" s="708"/>
      <c r="M120" s="424">
        <f t="shared" si="20"/>
        <v>7.6850000000000002E-2</v>
      </c>
      <c r="N120" s="414"/>
    </row>
    <row r="121" spans="2:14" s="520" customFormat="1">
      <c r="B121" s="1509" t="s">
        <v>15</v>
      </c>
      <c r="C121" s="1509" t="s">
        <v>71</v>
      </c>
      <c r="D121" s="1509" t="s">
        <v>618</v>
      </c>
      <c r="E121" s="1509" t="s">
        <v>172</v>
      </c>
      <c r="F121" s="1509">
        <v>260</v>
      </c>
      <c r="G121" s="707">
        <v>1120</v>
      </c>
      <c r="H121" s="341">
        <f t="shared" si="18"/>
        <v>291200</v>
      </c>
      <c r="I121" s="391">
        <f t="shared" si="19"/>
        <v>0.29120000000000001</v>
      </c>
      <c r="J121" s="391">
        <f>F121*928/1000000</f>
        <v>0.24127999999999999</v>
      </c>
      <c r="K121" s="391">
        <f t="shared" si="21"/>
        <v>4.992000000000002E-2</v>
      </c>
      <c r="L121" s="708"/>
      <c r="M121" s="424">
        <f t="shared" si="20"/>
        <v>0.29120000000000001</v>
      </c>
      <c r="N121" s="414"/>
    </row>
    <row r="122" spans="2:14" s="520" customFormat="1">
      <c r="B122" s="1509" t="s">
        <v>15</v>
      </c>
      <c r="C122" s="1509" t="s">
        <v>71</v>
      </c>
      <c r="D122" s="1509" t="s">
        <v>619</v>
      </c>
      <c r="E122" s="1509" t="s">
        <v>663</v>
      </c>
      <c r="F122" s="1509">
        <v>250</v>
      </c>
      <c r="G122" s="707">
        <v>1584</v>
      </c>
      <c r="H122" s="341">
        <f t="shared" si="18"/>
        <v>396000</v>
      </c>
      <c r="I122" s="391">
        <f t="shared" si="19"/>
        <v>0.39600000000000002</v>
      </c>
      <c r="J122" s="391">
        <f>I122</f>
        <v>0.39600000000000002</v>
      </c>
      <c r="K122" s="391">
        <f t="shared" si="21"/>
        <v>0</v>
      </c>
      <c r="L122" s="708"/>
      <c r="M122" s="424">
        <f t="shared" si="20"/>
        <v>0.39600000000000002</v>
      </c>
      <c r="N122" s="414"/>
    </row>
    <row r="123" spans="2:14" s="520" customFormat="1">
      <c r="B123" s="1509" t="s">
        <v>19</v>
      </c>
      <c r="C123" s="1509" t="s">
        <v>71</v>
      </c>
      <c r="D123" s="1509" t="s">
        <v>620</v>
      </c>
      <c r="E123" s="1509" t="s">
        <v>664</v>
      </c>
      <c r="F123" s="1509">
        <v>305</v>
      </c>
      <c r="G123" s="707">
        <v>1272</v>
      </c>
      <c r="H123" s="341">
        <f t="shared" si="18"/>
        <v>387960</v>
      </c>
      <c r="I123" s="391">
        <f t="shared" si="19"/>
        <v>0.38796000000000003</v>
      </c>
      <c r="J123" s="391">
        <f>(1272*F123)/1000000</f>
        <v>0.38796000000000003</v>
      </c>
      <c r="K123" s="391">
        <f t="shared" si="21"/>
        <v>0</v>
      </c>
      <c r="L123" s="708"/>
      <c r="M123" s="424">
        <f t="shared" si="20"/>
        <v>0.38796000000000003</v>
      </c>
      <c r="N123" s="414"/>
    </row>
    <row r="124" spans="2:14">
      <c r="B124" s="1509" t="s">
        <v>19</v>
      </c>
      <c r="C124" s="338" t="s">
        <v>244</v>
      </c>
      <c r="D124" s="1509">
        <v>1427</v>
      </c>
      <c r="E124" s="338" t="s">
        <v>124</v>
      </c>
      <c r="F124" s="1509">
        <v>260</v>
      </c>
      <c r="G124" s="707">
        <v>928</v>
      </c>
      <c r="H124" s="341">
        <f t="shared" si="18"/>
        <v>241280</v>
      </c>
      <c r="I124" s="391">
        <f t="shared" si="19"/>
        <v>0.24127999999999999</v>
      </c>
      <c r="J124" s="391"/>
      <c r="K124" s="391">
        <f t="shared" si="21"/>
        <v>0.24127999999999999</v>
      </c>
      <c r="L124" s="708"/>
      <c r="M124" s="424">
        <f t="shared" si="20"/>
        <v>0.24127999999999999</v>
      </c>
      <c r="N124" s="414"/>
    </row>
    <row r="125" spans="2:14">
      <c r="B125" s="701" t="s">
        <v>15</v>
      </c>
      <c r="C125" s="702" t="s">
        <v>621</v>
      </c>
      <c r="D125" s="504">
        <v>1314</v>
      </c>
      <c r="E125" s="703" t="s">
        <v>178</v>
      </c>
      <c r="F125" s="504">
        <v>305</v>
      </c>
      <c r="G125" s="709">
        <v>300</v>
      </c>
      <c r="H125" s="361">
        <f t="shared" si="18"/>
        <v>91500</v>
      </c>
      <c r="I125" s="392">
        <f t="shared" si="19"/>
        <v>9.1499999999999998E-2</v>
      </c>
      <c r="J125" s="392"/>
      <c r="K125" s="392">
        <f t="shared" si="21"/>
        <v>9.1499999999999998E-2</v>
      </c>
      <c r="L125" s="710"/>
      <c r="M125" s="424">
        <f t="shared" si="20"/>
        <v>9.1499999999999998E-2</v>
      </c>
      <c r="N125" s="704"/>
    </row>
    <row r="126" spans="2:14">
      <c r="B126" s="1294"/>
      <c r="C126" s="512" t="s">
        <v>197</v>
      </c>
      <c r="D126" s="1294"/>
      <c r="E126" s="423"/>
      <c r="F126" s="1294"/>
      <c r="G126" s="597">
        <f>SUM(G114:G125)</f>
        <v>47483</v>
      </c>
      <c r="H126" s="1514">
        <f t="shared" ref="H126:M126" si="22">SUM(H114:H125)</f>
        <v>14399135</v>
      </c>
      <c r="I126" s="346">
        <f t="shared" si="22"/>
        <v>14.399134999999999</v>
      </c>
      <c r="J126" s="345">
        <f t="shared" si="22"/>
        <v>11.689310000000001</v>
      </c>
      <c r="K126" s="345">
        <f t="shared" si="22"/>
        <v>2.7098249999999999</v>
      </c>
      <c r="L126" s="441">
        <f t="shared" si="22"/>
        <v>0</v>
      </c>
      <c r="M126" s="393">
        <f t="shared" si="22"/>
        <v>14.399134999999999</v>
      </c>
      <c r="N126" s="1303" t="s">
        <v>246</v>
      </c>
    </row>
    <row r="127" spans="2:14">
      <c r="B127" s="446"/>
      <c r="C127" s="514" t="s">
        <v>252</v>
      </c>
      <c r="D127" s="446"/>
      <c r="E127" s="448"/>
      <c r="F127" s="446"/>
      <c r="G127" s="599">
        <f t="shared" ref="G127:M127" si="23">G31+G51+G82+G113+G126</f>
        <v>214989</v>
      </c>
      <c r="H127" s="629">
        <f t="shared" si="23"/>
        <v>60229590</v>
      </c>
      <c r="I127" s="449">
        <f t="shared" si="23"/>
        <v>66.011989999999997</v>
      </c>
      <c r="J127" s="449">
        <f t="shared" si="23"/>
        <v>30.782639999999994</v>
      </c>
      <c r="K127" s="449">
        <f t="shared" si="23"/>
        <v>23.137789999999999</v>
      </c>
      <c r="L127" s="464">
        <f t="shared" si="23"/>
        <v>11.89864</v>
      </c>
      <c r="M127" s="449">
        <f t="shared" si="23"/>
        <v>65.819069999999996</v>
      </c>
      <c r="N127" s="524"/>
    </row>
    <row r="128" spans="2:14">
      <c r="B128" s="442"/>
      <c r="C128" s="515" t="s">
        <v>254</v>
      </c>
      <c r="D128" s="442"/>
      <c r="E128" s="454"/>
      <c r="F128" s="442"/>
      <c r="G128" s="600">
        <f>G31+G51+G82+G113+G126</f>
        <v>214989</v>
      </c>
      <c r="H128" s="491">
        <f t="shared" ref="H128:M128" si="24">H31+H51+H82+H113+H126+H136</f>
        <v>66893880</v>
      </c>
      <c r="I128" s="444">
        <f t="shared" si="24"/>
        <v>72.676279999999991</v>
      </c>
      <c r="J128" s="444">
        <f t="shared" si="24"/>
        <v>30.782639999999994</v>
      </c>
      <c r="K128" s="444">
        <f t="shared" si="24"/>
        <v>23.137789999999999</v>
      </c>
      <c r="L128" s="450">
        <f t="shared" si="24"/>
        <v>18.562640000000002</v>
      </c>
      <c r="M128" s="444">
        <f t="shared" si="24"/>
        <v>72.48335999999999</v>
      </c>
      <c r="N128" s="525"/>
    </row>
    <row r="129" spans="2:14" s="520" customFormat="1">
      <c r="B129" s="680"/>
      <c r="C129" s="680"/>
      <c r="D129" s="680"/>
      <c r="E129" s="680"/>
      <c r="F129" s="680"/>
      <c r="G129" s="681"/>
      <c r="H129" s="682"/>
      <c r="I129" s="683"/>
      <c r="J129" s="683"/>
      <c r="K129" s="683"/>
      <c r="L129" s="683"/>
      <c r="M129" s="683"/>
      <c r="N129" s="684"/>
    </row>
    <row r="130" spans="2:14" ht="15.75">
      <c r="B130" s="679" t="s">
        <v>256</v>
      </c>
      <c r="C130" s="1871"/>
      <c r="D130" s="1871"/>
      <c r="E130" s="1871"/>
      <c r="F130" s="1871"/>
      <c r="H130" s="1295"/>
      <c r="I130" s="480"/>
      <c r="J130" s="1291"/>
      <c r="K130" s="1291"/>
      <c r="L130" s="1291"/>
      <c r="M130" s="1292"/>
      <c r="N130" s="526"/>
    </row>
    <row r="131" spans="2:14">
      <c r="B131" s="609"/>
      <c r="C131" s="610" t="s">
        <v>241</v>
      </c>
      <c r="D131" s="610"/>
      <c r="E131" s="610" t="s">
        <v>201</v>
      </c>
      <c r="F131" s="610">
        <v>305</v>
      </c>
      <c r="G131" s="611">
        <v>2178</v>
      </c>
      <c r="H131" s="612">
        <f>F131*G131</f>
        <v>664290</v>
      </c>
      <c r="I131" s="602">
        <f>F131*G131/1000000</f>
        <v>0.66429000000000005</v>
      </c>
      <c r="J131" s="612"/>
      <c r="K131" s="612"/>
      <c r="L131" s="602">
        <v>0.66400000000000003</v>
      </c>
      <c r="M131" s="811">
        <f>I131</f>
        <v>0.66429000000000005</v>
      </c>
      <c r="N131" s="613" t="s">
        <v>665</v>
      </c>
    </row>
    <row r="132" spans="2:14">
      <c r="B132" s="501"/>
      <c r="C132" s="340" t="s">
        <v>280</v>
      </c>
      <c r="D132" s="340"/>
      <c r="E132" s="340" t="s">
        <v>217</v>
      </c>
      <c r="F132" s="340">
        <v>315</v>
      </c>
      <c r="G132" s="589">
        <f>H132/F132</f>
        <v>1269.8412698412699</v>
      </c>
      <c r="H132" s="341">
        <v>400000</v>
      </c>
      <c r="I132" s="391">
        <f>H132/1000000</f>
        <v>0.4</v>
      </c>
      <c r="J132" s="341"/>
      <c r="K132" s="365"/>
      <c r="L132" s="498">
        <f>I132</f>
        <v>0.4</v>
      </c>
      <c r="M132" s="603">
        <f>I132</f>
        <v>0.4</v>
      </c>
      <c r="N132" s="604" t="s">
        <v>666</v>
      </c>
    </row>
    <row r="133" spans="2:14">
      <c r="B133" s="501"/>
      <c r="C133" s="340" t="s">
        <v>60</v>
      </c>
      <c r="D133" s="340"/>
      <c r="E133" s="340" t="s">
        <v>114</v>
      </c>
      <c r="F133" s="340">
        <v>260</v>
      </c>
      <c r="G133" s="589"/>
      <c r="H133" s="341">
        <v>2000000</v>
      </c>
      <c r="I133" s="391">
        <f>H133/1000000</f>
        <v>2</v>
      </c>
      <c r="J133" s="341"/>
      <c r="K133" s="365"/>
      <c r="L133" s="498">
        <f>I133</f>
        <v>2</v>
      </c>
      <c r="M133" s="603">
        <f>I133</f>
        <v>2</v>
      </c>
      <c r="N133" s="604"/>
    </row>
    <row r="134" spans="2:14">
      <c r="B134" s="501"/>
      <c r="C134" s="340" t="s">
        <v>30</v>
      </c>
      <c r="D134" s="340"/>
      <c r="E134" s="340" t="s">
        <v>114</v>
      </c>
      <c r="F134" s="340">
        <v>260</v>
      </c>
      <c r="G134" s="589"/>
      <c r="H134" s="341">
        <v>2000000</v>
      </c>
      <c r="I134" s="391">
        <f>H134/1000000</f>
        <v>2</v>
      </c>
      <c r="J134" s="341"/>
      <c r="K134" s="365"/>
      <c r="L134" s="498">
        <f>I134</f>
        <v>2</v>
      </c>
      <c r="M134" s="603">
        <f>I134</f>
        <v>2</v>
      </c>
      <c r="N134" s="604"/>
    </row>
    <row r="135" spans="2:14">
      <c r="B135" s="605"/>
      <c r="C135" s="606" t="s">
        <v>625</v>
      </c>
      <c r="D135" s="606"/>
      <c r="E135" s="606" t="s">
        <v>667</v>
      </c>
      <c r="F135" s="606" t="s">
        <v>668</v>
      </c>
      <c r="G135" s="361"/>
      <c r="H135" s="361">
        <v>1600000</v>
      </c>
      <c r="I135" s="392">
        <f>H135/1000000</f>
        <v>1.6</v>
      </c>
      <c r="J135" s="361"/>
      <c r="K135" s="361"/>
      <c r="L135" s="607">
        <f>I135</f>
        <v>1.6</v>
      </c>
      <c r="M135" s="608">
        <f>I135</f>
        <v>1.6</v>
      </c>
      <c r="N135" s="614" t="s">
        <v>669</v>
      </c>
    </row>
    <row r="136" spans="2:14">
      <c r="B136" s="442"/>
      <c r="C136" s="442"/>
      <c r="D136" s="442"/>
      <c r="E136" s="454"/>
      <c r="F136" s="442"/>
      <c r="G136" s="601"/>
      <c r="H136" s="443">
        <f>SUM(H131:H135)</f>
        <v>6664290</v>
      </c>
      <c r="I136" s="444">
        <f>SUM(I131:I135)</f>
        <v>6.6642899999999994</v>
      </c>
      <c r="J136" s="443"/>
      <c r="K136" s="479"/>
      <c r="L136" s="450">
        <f>SUM(L131:L135)</f>
        <v>6.6639999999999997</v>
      </c>
      <c r="M136" s="444">
        <f>SUM(M131:M135)</f>
        <v>6.6642899999999994</v>
      </c>
      <c r="N136" s="527"/>
    </row>
    <row r="137" spans="2:14" s="520" customFormat="1">
      <c r="B137" s="680"/>
      <c r="C137" s="680"/>
      <c r="D137" s="680"/>
      <c r="E137" s="680"/>
      <c r="F137" s="680"/>
      <c r="G137" s="681"/>
      <c r="H137" s="685"/>
      <c r="I137" s="683"/>
      <c r="J137" s="685"/>
      <c r="K137" s="711"/>
      <c r="L137" s="683"/>
      <c r="M137" s="683"/>
      <c r="N137" s="712"/>
    </row>
    <row r="138" spans="2:14" ht="15.75">
      <c r="B138" s="679" t="s">
        <v>670</v>
      </c>
      <c r="C138" s="1871"/>
      <c r="D138" s="1871"/>
      <c r="E138" s="1871"/>
      <c r="F138" s="1871"/>
      <c r="H138" s="1295"/>
      <c r="I138" s="1291"/>
      <c r="J138" s="1292"/>
      <c r="K138" s="1292"/>
      <c r="L138" s="660"/>
      <c r="M138" s="1292"/>
      <c r="N138" s="1871"/>
    </row>
    <row r="139" spans="2:14">
      <c r="B139" s="676" t="s">
        <v>671</v>
      </c>
      <c r="C139" s="677" t="s">
        <v>672</v>
      </c>
      <c r="D139" s="678"/>
      <c r="E139" s="2330" t="s">
        <v>13</v>
      </c>
      <c r="F139" s="2330"/>
      <c r="G139" s="2331"/>
      <c r="H139" s="1295"/>
      <c r="I139" s="1291"/>
      <c r="J139" s="1291"/>
      <c r="K139" s="1291"/>
      <c r="L139" s="1291"/>
      <c r="M139" s="1292"/>
      <c r="N139" s="1871"/>
    </row>
    <row r="140" spans="2:14">
      <c r="B140" s="670" t="s">
        <v>673</v>
      </c>
      <c r="C140" s="686">
        <f>M127-L113</f>
        <v>58.815709999999996</v>
      </c>
      <c r="D140" s="687"/>
      <c r="E140" s="2328" t="s">
        <v>674</v>
      </c>
      <c r="F140" s="2328"/>
      <c r="G140" s="2329"/>
      <c r="H140" s="1295"/>
      <c r="I140" s="1291"/>
      <c r="J140" s="1291"/>
      <c r="K140" s="337"/>
      <c r="L140" s="1291"/>
      <c r="M140" s="1292"/>
      <c r="N140" s="1871"/>
    </row>
    <row r="141" spans="2:14">
      <c r="B141" s="671" t="s">
        <v>675</v>
      </c>
      <c r="C141" s="688">
        <f>M128-L113</f>
        <v>65.47999999999999</v>
      </c>
      <c r="D141" s="669"/>
      <c r="E141" s="2332" t="s">
        <v>676</v>
      </c>
      <c r="F141" s="2332"/>
      <c r="G141" s="2333"/>
      <c r="H141" s="1295"/>
      <c r="I141" s="1291"/>
      <c r="J141" s="1291"/>
      <c r="K141" s="482"/>
      <c r="L141" s="1291"/>
      <c r="M141" s="1292"/>
      <c r="N141" s="1871"/>
    </row>
    <row r="142" spans="2:14">
      <c r="B142" s="671" t="s">
        <v>677</v>
      </c>
      <c r="C142" s="689">
        <f>M127</f>
        <v>65.819069999999996</v>
      </c>
      <c r="D142" s="669"/>
      <c r="E142" s="2332" t="s">
        <v>678</v>
      </c>
      <c r="F142" s="2332"/>
      <c r="G142" s="2333"/>
      <c r="H142" s="1295"/>
      <c r="I142" s="1291"/>
      <c r="J142" s="1291"/>
      <c r="K142" s="482"/>
      <c r="L142" s="1291"/>
      <c r="M142" s="1292"/>
      <c r="N142" s="1871"/>
    </row>
    <row r="143" spans="2:14">
      <c r="B143" s="672" t="s">
        <v>679</v>
      </c>
      <c r="C143" s="690">
        <f>M128</f>
        <v>72.48335999999999</v>
      </c>
      <c r="D143" s="691"/>
      <c r="E143" s="2334" t="s">
        <v>680</v>
      </c>
      <c r="F143" s="2334"/>
      <c r="G143" s="2335"/>
      <c r="H143" s="1295"/>
      <c r="I143" s="1291"/>
      <c r="J143" s="1291"/>
      <c r="K143" s="1291"/>
      <c r="L143" s="1291"/>
      <c r="M143" s="1292"/>
      <c r="N143" s="1871"/>
    </row>
    <row r="144" spans="2:14">
      <c r="B144" s="673" t="s">
        <v>681</v>
      </c>
      <c r="C144" s="674">
        <v>70</v>
      </c>
      <c r="D144" s="675"/>
      <c r="E144" s="2326"/>
      <c r="F144" s="2326"/>
      <c r="G144" s="2327"/>
      <c r="H144" s="630"/>
      <c r="I144" s="1871"/>
      <c r="J144" s="1871"/>
      <c r="K144" s="337"/>
      <c r="L144" s="1871"/>
      <c r="M144" s="1871"/>
      <c r="N144" s="1871"/>
    </row>
  </sheetData>
  <mergeCells count="6">
    <mergeCell ref="E144:G144"/>
    <mergeCell ref="E140:G140"/>
    <mergeCell ref="E139:G139"/>
    <mergeCell ref="E141:G141"/>
    <mergeCell ref="E142:G142"/>
    <mergeCell ref="E143:G143"/>
  </mergeCells>
  <phoneticPr fontId="43" type="noConversion"/>
  <pageMargins left="0.7" right="0.7" top="0.75" bottom="0.75" header="0.3" footer="0.3"/>
  <pageSetup orientation="portrait" horizontalDpi="300" verticalDpi="300" r:id="rId1"/>
  <ignoredErrors>
    <ignoredError sqref="G3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002060"/>
  </sheetPr>
  <dimension ref="B1:O146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80" sqref="N80"/>
    </sheetView>
  </sheetViews>
  <sheetFormatPr defaultColWidth="9.140625" defaultRowHeight="15" outlineLevelCol="1"/>
  <cols>
    <col min="1" max="1" width="1" style="333" customWidth="1"/>
    <col min="2" max="2" width="14.14062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18.7109375" style="499" customWidth="1"/>
    <col min="8" max="8" width="13.285156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59.42578125" style="333" bestFit="1" customWidth="1"/>
    <col min="15" max="15" width="13.85546875" style="333" customWidth="1"/>
    <col min="16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682</v>
      </c>
      <c r="O1" s="1871"/>
    </row>
    <row r="2" spans="2:15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683</v>
      </c>
      <c r="K2" s="1299" t="s">
        <v>188</v>
      </c>
      <c r="L2" s="616" t="s">
        <v>10</v>
      </c>
      <c r="M2" s="1299" t="s">
        <v>11</v>
      </c>
      <c r="N2" s="1300" t="s">
        <v>13</v>
      </c>
      <c r="O2" s="1288"/>
    </row>
    <row r="3" spans="2:15" s="123" customFormat="1" ht="14.25" customHeight="1">
      <c r="B3" s="185" t="s">
        <v>15</v>
      </c>
      <c r="C3" s="185" t="s">
        <v>189</v>
      </c>
      <c r="D3" s="185">
        <v>82768</v>
      </c>
      <c r="E3" s="185" t="s">
        <v>109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723"/>
      <c r="O3" s="1872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34"/>
      <c r="O4" s="1872"/>
    </row>
    <row r="5" spans="2:15" s="123" customFormat="1" ht="14.25" customHeight="1">
      <c r="B5" s="1509" t="s">
        <v>15</v>
      </c>
      <c r="C5" s="1507" t="s">
        <v>189</v>
      </c>
      <c r="D5" s="1507">
        <v>83257</v>
      </c>
      <c r="E5" s="1507" t="s">
        <v>109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34"/>
      <c r="O5" s="1872"/>
    </row>
    <row r="6" spans="2:15" s="123" customFormat="1" ht="14.25" customHeight="1">
      <c r="B6" s="1509" t="s">
        <v>15</v>
      </c>
      <c r="C6" s="1507" t="s">
        <v>189</v>
      </c>
      <c r="D6" s="1507">
        <v>83255</v>
      </c>
      <c r="E6" s="1507" t="s">
        <v>109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34"/>
      <c r="O6" s="1872"/>
    </row>
    <row r="7" spans="2:15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109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34"/>
      <c r="O7" s="1872"/>
    </row>
    <row r="8" spans="2:15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109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34"/>
      <c r="O8" s="1872"/>
    </row>
    <row r="9" spans="2:15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112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34"/>
      <c r="O9" s="1872"/>
    </row>
    <row r="10" spans="2:15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630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34"/>
      <c r="O10" s="1872"/>
    </row>
    <row r="11" spans="2:15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109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34"/>
      <c r="O11" s="1872"/>
    </row>
    <row r="12" spans="2:15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631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  <c r="O12" s="1872"/>
    </row>
    <row r="13" spans="2:15" s="123" customFormat="1" ht="14.25" customHeight="1">
      <c r="B13" s="261" t="s">
        <v>19</v>
      </c>
      <c r="C13" s="261" t="s">
        <v>17</v>
      </c>
      <c r="D13" s="261">
        <v>15053</v>
      </c>
      <c r="E13" s="261" t="s">
        <v>112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/>
      <c r="K13" s="429">
        <f>I13</f>
        <v>0.12817999999999999</v>
      </c>
      <c r="L13" s="430"/>
      <c r="M13" s="431">
        <f>SUM(J13:L13)</f>
        <v>0.12817999999999999</v>
      </c>
      <c r="N13" s="853"/>
      <c r="O13" s="790"/>
    </row>
    <row r="14" spans="2:15" s="123" customFormat="1" ht="14.25" customHeight="1">
      <c r="B14" s="1509" t="s">
        <v>15</v>
      </c>
      <c r="C14" s="1507" t="s">
        <v>194</v>
      </c>
      <c r="D14" s="1507" t="s">
        <v>548</v>
      </c>
      <c r="E14" s="1507" t="s">
        <v>112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  <c r="O14" s="1872"/>
    </row>
    <row r="15" spans="2:15" s="123" customFormat="1" ht="14.25" customHeight="1">
      <c r="B15" s="692" t="s">
        <v>19</v>
      </c>
      <c r="C15" s="692" t="s">
        <v>194</v>
      </c>
      <c r="D15" s="692" t="s">
        <v>549</v>
      </c>
      <c r="E15" s="692" t="s">
        <v>109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  <c r="O15" s="1872"/>
    </row>
    <row r="16" spans="2:15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632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  <c r="O16" s="1872"/>
    </row>
    <row r="17" spans="2:14" s="123" customFormat="1" ht="14.25" customHeight="1">
      <c r="B17" s="692" t="s">
        <v>19</v>
      </c>
      <c r="C17" s="692" t="s">
        <v>364</v>
      </c>
      <c r="D17" s="1507" t="s">
        <v>633</v>
      </c>
      <c r="E17" s="692" t="s">
        <v>634</v>
      </c>
      <c r="F17" s="692">
        <v>265</v>
      </c>
      <c r="G17" s="484">
        <v>728</v>
      </c>
      <c r="H17" s="621">
        <f t="shared" si="0"/>
        <v>192920</v>
      </c>
      <c r="I17" s="696">
        <f t="shared" si="1"/>
        <v>0.19292000000000001</v>
      </c>
      <c r="J17" s="857"/>
      <c r="K17" s="857"/>
      <c r="L17" s="858"/>
      <c r="M17" s="859">
        <f t="shared" si="2"/>
        <v>0</v>
      </c>
      <c r="N17" s="860" t="s">
        <v>684</v>
      </c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84">
        <v>200</v>
      </c>
      <c r="H18" s="621">
        <f t="shared" si="0"/>
        <v>62000</v>
      </c>
      <c r="I18" s="352">
        <f t="shared" si="1"/>
        <v>6.2E-2</v>
      </c>
      <c r="J18" s="383">
        <f>I18</f>
        <v>6.2E-2</v>
      </c>
      <c r="K18" s="383"/>
      <c r="L18" s="406"/>
      <c r="M18" s="424">
        <f t="shared" si="2"/>
        <v>6.2E-2</v>
      </c>
      <c r="N18" s="853"/>
    </row>
    <row r="19" spans="2:14" s="122" customForma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84">
        <v>450</v>
      </c>
      <c r="H19" s="621">
        <f t="shared" si="0"/>
        <v>137250</v>
      </c>
      <c r="I19" s="352">
        <f t="shared" si="1"/>
        <v>0.13725000000000001</v>
      </c>
      <c r="J19" s="383">
        <f t="shared" ref="J19:J29" si="4">I19</f>
        <v>0.13725000000000001</v>
      </c>
      <c r="K19" s="383"/>
      <c r="L19" s="406"/>
      <c r="M19" s="424">
        <f t="shared" si="2"/>
        <v>0.13725000000000001</v>
      </c>
      <c r="N19" s="853"/>
    </row>
    <row r="20" spans="2:14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84">
        <v>2496</v>
      </c>
      <c r="H20" s="621">
        <f t="shared" si="0"/>
        <v>661440</v>
      </c>
      <c r="I20" s="352">
        <f t="shared" si="1"/>
        <v>0.66144000000000003</v>
      </c>
      <c r="J20" s="383">
        <f t="shared" si="4"/>
        <v>0.66144000000000003</v>
      </c>
      <c r="K20" s="383"/>
      <c r="L20" s="406"/>
      <c r="M20" s="424">
        <f t="shared" si="2"/>
        <v>0.66144000000000003</v>
      </c>
      <c r="N20" s="853"/>
    </row>
    <row r="21" spans="2:14" s="122" customFormat="1">
      <c r="B21" s="1509" t="s">
        <v>19</v>
      </c>
      <c r="C21" s="1509" t="s">
        <v>26</v>
      </c>
      <c r="D21" s="1509">
        <v>10593</v>
      </c>
      <c r="E21" s="1509" t="s">
        <v>112</v>
      </c>
      <c r="F21" s="1509">
        <v>265</v>
      </c>
      <c r="G21" s="484">
        <v>754</v>
      </c>
      <c r="H21" s="621">
        <f t="shared" si="0"/>
        <v>199810</v>
      </c>
      <c r="I21" s="352">
        <f t="shared" si="1"/>
        <v>0.19980999999999999</v>
      </c>
      <c r="J21" s="383">
        <f t="shared" si="4"/>
        <v>0.19980999999999999</v>
      </c>
      <c r="K21" s="383"/>
      <c r="L21" s="406"/>
      <c r="M21" s="424">
        <f t="shared" si="2"/>
        <v>0.19980999999999999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618413</v>
      </c>
      <c r="E22" s="1509" t="s">
        <v>112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618414</v>
      </c>
      <c r="E23" s="1509" t="s">
        <v>112</v>
      </c>
      <c r="F23" s="1509">
        <v>260</v>
      </c>
      <c r="G23" s="484">
        <v>754</v>
      </c>
      <c r="H23" s="621">
        <f t="shared" si="0"/>
        <v>196040</v>
      </c>
      <c r="I23" s="352">
        <f t="shared" si="1"/>
        <v>0.19603999999999999</v>
      </c>
      <c r="J23" s="383">
        <f t="shared" si="4"/>
        <v>0.19603999999999999</v>
      </c>
      <c r="K23" s="383"/>
      <c r="L23" s="406"/>
      <c r="M23" s="424">
        <f t="shared" si="2"/>
        <v>0.19603999999999999</v>
      </c>
      <c r="N23" s="853"/>
    </row>
    <row r="24" spans="2:14" s="122" customFormat="1">
      <c r="B24" s="1509" t="s">
        <v>19</v>
      </c>
      <c r="C24" s="1509" t="s">
        <v>30</v>
      </c>
      <c r="D24" s="1509">
        <v>619617</v>
      </c>
      <c r="E24" s="1509" t="s">
        <v>630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619618</v>
      </c>
      <c r="E25" s="1509" t="s">
        <v>630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1509" t="s">
        <v>19</v>
      </c>
      <c r="C26" s="1509" t="s">
        <v>30</v>
      </c>
      <c r="D26" s="1509">
        <v>619619</v>
      </c>
      <c r="E26" s="1509" t="s">
        <v>630</v>
      </c>
      <c r="F26" s="1509">
        <v>270</v>
      </c>
      <c r="G26" s="484">
        <v>754</v>
      </c>
      <c r="H26" s="621">
        <f t="shared" si="0"/>
        <v>203580</v>
      </c>
      <c r="I26" s="352">
        <f t="shared" si="1"/>
        <v>0.20358000000000001</v>
      </c>
      <c r="J26" s="383">
        <f t="shared" si="4"/>
        <v>0.20358000000000001</v>
      </c>
      <c r="K26" s="383"/>
      <c r="L26" s="406"/>
      <c r="M26" s="424">
        <f t="shared" si="2"/>
        <v>0.20358000000000001</v>
      </c>
      <c r="N26" s="853"/>
    </row>
    <row r="27" spans="2:14" s="122" customFormat="1">
      <c r="B27" s="692" t="s">
        <v>19</v>
      </c>
      <c r="C27" s="692" t="s">
        <v>119</v>
      </c>
      <c r="D27" s="1507" t="s">
        <v>552</v>
      </c>
      <c r="E27" s="692" t="s">
        <v>632</v>
      </c>
      <c r="F27" s="692">
        <v>305</v>
      </c>
      <c r="G27" s="484">
        <v>648</v>
      </c>
      <c r="H27" s="621">
        <f t="shared" si="0"/>
        <v>197640</v>
      </c>
      <c r="I27" s="352">
        <f t="shared" si="1"/>
        <v>0.19764000000000001</v>
      </c>
      <c r="J27" s="383">
        <f t="shared" si="4"/>
        <v>0.19764000000000001</v>
      </c>
      <c r="K27" s="383"/>
      <c r="L27" s="406"/>
      <c r="M27" s="424">
        <f t="shared" si="2"/>
        <v>0.19764000000000001</v>
      </c>
      <c r="N27" s="853"/>
    </row>
    <row r="28" spans="2:14" s="122" customFormat="1">
      <c r="B28" s="692" t="s">
        <v>15</v>
      </c>
      <c r="C28" s="692" t="s">
        <v>119</v>
      </c>
      <c r="D28" s="692" t="s">
        <v>553</v>
      </c>
      <c r="E28" s="692" t="s">
        <v>631</v>
      </c>
      <c r="F28" s="692">
        <v>280</v>
      </c>
      <c r="G28" s="484">
        <v>1769</v>
      </c>
      <c r="H28" s="621">
        <f t="shared" si="0"/>
        <v>495320</v>
      </c>
      <c r="I28" s="352">
        <f t="shared" si="1"/>
        <v>0.49531999999999998</v>
      </c>
      <c r="J28" s="383">
        <f t="shared" si="4"/>
        <v>0.49531999999999998</v>
      </c>
      <c r="K28" s="383"/>
      <c r="L28" s="406"/>
      <c r="M28" s="424">
        <f t="shared" si="2"/>
        <v>0.49531999999999998</v>
      </c>
      <c r="N28" s="853"/>
    </row>
    <row r="29" spans="2:14" s="122" customFormat="1">
      <c r="B29" s="828" t="s">
        <v>15</v>
      </c>
      <c r="C29" s="828" t="s">
        <v>119</v>
      </c>
      <c r="D29" s="493" t="s">
        <v>554</v>
      </c>
      <c r="E29" s="828" t="s">
        <v>631</v>
      </c>
      <c r="F29" s="828">
        <v>280</v>
      </c>
      <c r="G29" s="484">
        <v>841</v>
      </c>
      <c r="H29" s="621">
        <f t="shared" si="0"/>
        <v>235480</v>
      </c>
      <c r="I29" s="352">
        <f t="shared" si="1"/>
        <v>0.23547999999999999</v>
      </c>
      <c r="J29" s="383">
        <f t="shared" si="4"/>
        <v>0.23547999999999999</v>
      </c>
      <c r="K29" s="383"/>
      <c r="L29" s="406"/>
      <c r="M29" s="424">
        <f t="shared" si="2"/>
        <v>0.23547999999999999</v>
      </c>
      <c r="N29" s="853"/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685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35"/>
      <c r="M30" s="424">
        <f t="shared" si="2"/>
        <v>0.43405500000000002</v>
      </c>
      <c r="N30" s="853" t="s">
        <v>686</v>
      </c>
    </row>
    <row r="31" spans="2:14">
      <c r="B31" s="1294"/>
      <c r="C31" s="509" t="s">
        <v>197</v>
      </c>
      <c r="D31" s="1296"/>
      <c r="E31" s="516"/>
      <c r="F31" s="1296"/>
      <c r="G31" s="590">
        <f>SUM(G3:G30)</f>
        <v>37965</v>
      </c>
      <c r="H31" s="623">
        <f t="shared" ref="H31:M31" si="5">SUM(H3:H30)</f>
        <v>10187035</v>
      </c>
      <c r="I31" s="346">
        <f t="shared" si="5"/>
        <v>10.187035000000002</v>
      </c>
      <c r="J31" s="347">
        <f t="shared" si="5"/>
        <v>9.4318800000000014</v>
      </c>
      <c r="K31" s="347">
        <f t="shared" si="5"/>
        <v>0.56223500000000004</v>
      </c>
      <c r="L31" s="500">
        <f t="shared" si="5"/>
        <v>0</v>
      </c>
      <c r="M31" s="393">
        <f t="shared" si="5"/>
        <v>9.9941150000000025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3" si="6">F32*G32</f>
        <v>133920</v>
      </c>
      <c r="I32" s="350">
        <f t="shared" ref="I32:I53" si="7">H32/1000000</f>
        <v>0.13392000000000001</v>
      </c>
      <c r="J32" s="381">
        <f t="shared" ref="J32:J39" si="8">I32</f>
        <v>0.13392000000000001</v>
      </c>
      <c r="K32" s="382"/>
      <c r="L32" s="405"/>
      <c r="M32" s="426">
        <f t="shared" ref="M32:M53" si="9"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83">
        <f t="shared" si="8"/>
        <v>0.24592</v>
      </c>
      <c r="K33" s="383"/>
      <c r="L33" s="406"/>
      <c r="M33" s="424">
        <f t="shared" si="9"/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83">
        <f t="shared" si="8"/>
        <v>0.24592</v>
      </c>
      <c r="K34" s="383"/>
      <c r="L34" s="406"/>
      <c r="M34" s="424">
        <f t="shared" si="9"/>
        <v>0.24592</v>
      </c>
      <c r="N34" s="837"/>
    </row>
    <row r="35" spans="2:14">
      <c r="B35" s="1506" t="s">
        <v>19</v>
      </c>
      <c r="C35" s="1507" t="s">
        <v>323</v>
      </c>
      <c r="D35" s="1507">
        <v>1014</v>
      </c>
      <c r="E35" s="1507" t="s">
        <v>639</v>
      </c>
      <c r="F35" s="1507">
        <v>260</v>
      </c>
      <c r="G35" s="484">
        <v>203</v>
      </c>
      <c r="H35" s="621">
        <f t="shared" si="6"/>
        <v>52780</v>
      </c>
      <c r="I35" s="352">
        <f t="shared" si="7"/>
        <v>5.2780000000000001E-2</v>
      </c>
      <c r="J35" s="383">
        <f t="shared" si="8"/>
        <v>5.2780000000000001E-2</v>
      </c>
      <c r="K35" s="383"/>
      <c r="L35" s="406"/>
      <c r="M35" s="424">
        <f t="shared" si="9"/>
        <v>5.2780000000000001E-2</v>
      </c>
      <c r="N35" s="837"/>
    </row>
    <row r="36" spans="2:14">
      <c r="B36" s="1506" t="s">
        <v>19</v>
      </c>
      <c r="C36" s="1507" t="s">
        <v>323</v>
      </c>
      <c r="D36" s="1507">
        <v>1015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83">
        <f t="shared" si="8"/>
        <v>5.2780000000000001E-2</v>
      </c>
      <c r="K36" s="383"/>
      <c r="L36" s="40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1016</v>
      </c>
      <c r="E37" s="1507" t="s">
        <v>133</v>
      </c>
      <c r="F37" s="1507">
        <v>265</v>
      </c>
      <c r="G37" s="484">
        <v>58</v>
      </c>
      <c r="H37" s="621">
        <f t="shared" si="6"/>
        <v>15370</v>
      </c>
      <c r="I37" s="352">
        <f t="shared" si="7"/>
        <v>1.537E-2</v>
      </c>
      <c r="J37" s="383">
        <f t="shared" si="8"/>
        <v>1.537E-2</v>
      </c>
      <c r="K37" s="383"/>
      <c r="L37" s="406"/>
      <c r="M37" s="424">
        <f t="shared" si="9"/>
        <v>1.537E-2</v>
      </c>
      <c r="N37" s="837"/>
    </row>
    <row r="38" spans="2:14">
      <c r="B38" s="1506" t="s">
        <v>19</v>
      </c>
      <c r="C38" s="1507" t="s">
        <v>35</v>
      </c>
      <c r="D38" s="1507">
        <v>1208</v>
      </c>
      <c r="E38" s="1507" t="s">
        <v>640</v>
      </c>
      <c r="F38" s="1507">
        <v>265</v>
      </c>
      <c r="G38" s="484">
        <v>2262</v>
      </c>
      <c r="H38" s="621">
        <f t="shared" si="6"/>
        <v>599430</v>
      </c>
      <c r="I38" s="352">
        <f t="shared" si="7"/>
        <v>0.59943000000000002</v>
      </c>
      <c r="J38" s="383">
        <f t="shared" si="8"/>
        <v>0.59943000000000002</v>
      </c>
      <c r="K38" s="383"/>
      <c r="L38" s="406"/>
      <c r="M38" s="424">
        <f t="shared" si="9"/>
        <v>0.59943000000000002</v>
      </c>
      <c r="N38" s="837"/>
    </row>
    <row r="39" spans="2:14">
      <c r="B39" s="1509" t="s">
        <v>19</v>
      </c>
      <c r="C39" s="1507" t="s">
        <v>35</v>
      </c>
      <c r="D39" s="1507">
        <v>1209</v>
      </c>
      <c r="E39" s="1507" t="s">
        <v>640</v>
      </c>
      <c r="F39" s="1507">
        <v>265</v>
      </c>
      <c r="G39" s="484">
        <v>754</v>
      </c>
      <c r="H39" s="621">
        <f t="shared" si="6"/>
        <v>199810</v>
      </c>
      <c r="I39" s="352">
        <f t="shared" si="7"/>
        <v>0.19980999999999999</v>
      </c>
      <c r="J39" s="394">
        <f t="shared" si="8"/>
        <v>0.19980999999999999</v>
      </c>
      <c r="K39" s="394"/>
      <c r="L39" s="409"/>
      <c r="M39" s="424">
        <f t="shared" si="9"/>
        <v>0.19980999999999999</v>
      </c>
      <c r="N39" s="838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1508</v>
      </c>
      <c r="H40" s="621">
        <f t="shared" si="6"/>
        <v>399620</v>
      </c>
      <c r="I40" s="696">
        <f t="shared" si="7"/>
        <v>0.39961999999999998</v>
      </c>
      <c r="J40" s="384"/>
      <c r="K40" s="384">
        <f>I40</f>
        <v>0.39961999999999998</v>
      </c>
      <c r="L40" s="462"/>
      <c r="M40" s="856">
        <f t="shared" si="9"/>
        <v>0.39961999999999998</v>
      </c>
      <c r="N40" s="862" t="s">
        <v>687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696">
        <f t="shared" si="7"/>
        <v>0.59943000000000002</v>
      </c>
      <c r="J41" s="384"/>
      <c r="K41" s="384">
        <f>I41</f>
        <v>0.59943000000000002</v>
      </c>
      <c r="L41" s="462"/>
      <c r="M41" s="856">
        <f t="shared" si="9"/>
        <v>0.59943000000000002</v>
      </c>
      <c r="N41" s="862" t="s">
        <v>687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696">
        <f t="shared" si="7"/>
        <v>2.6145</v>
      </c>
      <c r="J42" s="384"/>
      <c r="K42" s="863"/>
      <c r="L42" s="462">
        <f>I42</f>
        <v>2.6145</v>
      </c>
      <c r="M42" s="856">
        <f>SUM(J42:L42)</f>
        <v>2.6145</v>
      </c>
      <c r="N42" s="862" t="s">
        <v>688</v>
      </c>
    </row>
    <row r="43" spans="2:14">
      <c r="B43" s="1509" t="s">
        <v>19</v>
      </c>
      <c r="C43" s="1507" t="s">
        <v>568</v>
      </c>
      <c r="D43" s="1507">
        <v>313</v>
      </c>
      <c r="E43" s="1507" t="s">
        <v>285</v>
      </c>
      <c r="F43" s="1507">
        <v>305</v>
      </c>
      <c r="G43" s="484">
        <v>13128</v>
      </c>
      <c r="H43" s="621">
        <f t="shared" si="6"/>
        <v>4004040</v>
      </c>
      <c r="I43" s="696">
        <f t="shared" si="7"/>
        <v>4.0040399999999998</v>
      </c>
      <c r="J43" s="384"/>
      <c r="K43" s="384"/>
      <c r="L43" s="462">
        <f>I43</f>
        <v>4.0040399999999998</v>
      </c>
      <c r="M43" s="856">
        <f t="shared" si="9"/>
        <v>4.0040399999999998</v>
      </c>
      <c r="N43" s="862" t="s">
        <v>689</v>
      </c>
    </row>
    <row r="44" spans="2:14">
      <c r="B44" s="1509" t="s">
        <v>19</v>
      </c>
      <c r="C44" s="1507" t="s">
        <v>38</v>
      </c>
      <c r="D44" s="1507" t="s">
        <v>570</v>
      </c>
      <c r="E44" s="1507" t="s">
        <v>133</v>
      </c>
      <c r="F44" s="1507">
        <v>265</v>
      </c>
      <c r="G44" s="484">
        <v>87</v>
      </c>
      <c r="H44" s="621">
        <f t="shared" si="6"/>
        <v>23055</v>
      </c>
      <c r="I44" s="352">
        <f t="shared" si="7"/>
        <v>2.3054999999999999E-2</v>
      </c>
      <c r="J44" s="384">
        <f>I44</f>
        <v>2.3054999999999999E-2</v>
      </c>
      <c r="K44" s="394"/>
      <c r="L44" s="409"/>
      <c r="M44" s="424">
        <f t="shared" si="9"/>
        <v>2.3054999999999999E-2</v>
      </c>
      <c r="N44" s="838"/>
    </row>
    <row r="45" spans="2:14">
      <c r="B45" s="1509" t="s">
        <v>19</v>
      </c>
      <c r="C45" s="1507" t="s">
        <v>38</v>
      </c>
      <c r="D45" s="1507" t="s">
        <v>571</v>
      </c>
      <c r="E45" s="1507" t="s">
        <v>289</v>
      </c>
      <c r="F45" s="1507">
        <v>260</v>
      </c>
      <c r="G45" s="484">
        <v>128</v>
      </c>
      <c r="H45" s="621">
        <f t="shared" si="6"/>
        <v>33280</v>
      </c>
      <c r="I45" s="352">
        <f t="shared" si="7"/>
        <v>3.3279999999999997E-2</v>
      </c>
      <c r="J45" s="384">
        <f>I45</f>
        <v>3.3279999999999997E-2</v>
      </c>
      <c r="K45" s="394"/>
      <c r="L45" s="409"/>
      <c r="M45" s="424">
        <f t="shared" si="9"/>
        <v>3.3279999999999997E-2</v>
      </c>
      <c r="N45" s="838"/>
    </row>
    <row r="46" spans="2:14">
      <c r="B46" s="1509" t="s">
        <v>15</v>
      </c>
      <c r="C46" s="1507" t="s">
        <v>38</v>
      </c>
      <c r="D46" s="1507" t="s">
        <v>572</v>
      </c>
      <c r="E46" s="1507" t="s">
        <v>387</v>
      </c>
      <c r="F46" s="1507">
        <v>280</v>
      </c>
      <c r="G46" s="484">
        <v>58</v>
      </c>
      <c r="H46" s="621">
        <f t="shared" si="6"/>
        <v>16240</v>
      </c>
      <c r="I46" s="352">
        <f t="shared" si="7"/>
        <v>1.6240000000000001E-2</v>
      </c>
      <c r="J46" s="384">
        <f>I46</f>
        <v>1.6240000000000001E-2</v>
      </c>
      <c r="K46" s="394"/>
      <c r="L46" s="409"/>
      <c r="M46" s="424">
        <f t="shared" si="9"/>
        <v>1.6240000000000001E-2</v>
      </c>
      <c r="N46" s="838"/>
    </row>
    <row r="47" spans="2:14">
      <c r="B47" s="1506" t="s">
        <v>15</v>
      </c>
      <c r="C47" s="1507" t="s">
        <v>574</v>
      </c>
      <c r="D47" s="1507" t="s">
        <v>575</v>
      </c>
      <c r="E47" s="1507" t="s">
        <v>387</v>
      </c>
      <c r="F47" s="1507">
        <v>280</v>
      </c>
      <c r="G47" s="484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83"/>
      <c r="L47" s="406"/>
      <c r="M47" s="424">
        <f>SUM(J47:L47)</f>
        <v>1.6240000000000001E-2</v>
      </c>
      <c r="N47" s="837"/>
    </row>
    <row r="48" spans="2:14">
      <c r="B48" s="1506" t="s">
        <v>15</v>
      </c>
      <c r="C48" s="1507" t="s">
        <v>576</v>
      </c>
      <c r="D48" s="1507">
        <v>315</v>
      </c>
      <c r="E48" s="1507" t="s">
        <v>645</v>
      </c>
      <c r="F48" s="1507">
        <v>315</v>
      </c>
      <c r="G48" s="484">
        <v>1225</v>
      </c>
      <c r="H48" s="621">
        <f t="shared" si="6"/>
        <v>385875</v>
      </c>
      <c r="I48" s="352">
        <f t="shared" si="7"/>
        <v>0.38587500000000002</v>
      </c>
      <c r="J48" s="384"/>
      <c r="K48" s="383">
        <f>I48</f>
        <v>0.38587500000000002</v>
      </c>
      <c r="L48" s="406"/>
      <c r="M48" s="424">
        <f>SUM(J48:L48)</f>
        <v>0.38587500000000002</v>
      </c>
      <c r="N48" s="837" t="s">
        <v>690</v>
      </c>
    </row>
    <row r="49" spans="2:14">
      <c r="B49" s="1506" t="s">
        <v>15</v>
      </c>
      <c r="C49" s="1507" t="s">
        <v>576</v>
      </c>
      <c r="D49" s="1507">
        <v>315</v>
      </c>
      <c r="E49" s="1507" t="s">
        <v>646</v>
      </c>
      <c r="F49" s="1507">
        <v>320</v>
      </c>
      <c r="G49" s="484">
        <v>3900</v>
      </c>
      <c r="H49" s="621">
        <f t="shared" si="6"/>
        <v>1248000</v>
      </c>
      <c r="I49" s="352">
        <f t="shared" si="7"/>
        <v>1.248</v>
      </c>
      <c r="J49" s="384"/>
      <c r="K49" s="383">
        <f>I49</f>
        <v>1.248</v>
      </c>
      <c r="L49" s="406"/>
      <c r="M49" s="424">
        <f>SUM(J49:L49)</f>
        <v>1.248</v>
      </c>
      <c r="N49" s="837" t="s">
        <v>690</v>
      </c>
    </row>
    <row r="50" spans="2:14" s="122" customFormat="1">
      <c r="B50" s="1506" t="s">
        <v>19</v>
      </c>
      <c r="C50" s="1507" t="s">
        <v>577</v>
      </c>
      <c r="D50" s="1507">
        <v>10111</v>
      </c>
      <c r="E50" s="1507" t="s">
        <v>285</v>
      </c>
      <c r="F50" s="1507">
        <v>305</v>
      </c>
      <c r="G50" s="484">
        <v>1728</v>
      </c>
      <c r="H50" s="621">
        <f t="shared" si="6"/>
        <v>527040</v>
      </c>
      <c r="I50" s="352">
        <f t="shared" si="7"/>
        <v>0.52703999999999995</v>
      </c>
      <c r="J50" s="383">
        <f>I50</f>
        <v>0.52703999999999995</v>
      </c>
      <c r="K50" s="383"/>
      <c r="L50" s="406"/>
      <c r="M50" s="424">
        <f t="shared" si="9"/>
        <v>0.52703999999999995</v>
      </c>
      <c r="N50" s="837"/>
    </row>
    <row r="51" spans="2:14" s="122" customFormat="1">
      <c r="B51" s="256" t="s">
        <v>19</v>
      </c>
      <c r="C51" s="1510" t="s">
        <v>44</v>
      </c>
      <c r="D51" s="1510" t="s">
        <v>578</v>
      </c>
      <c r="E51" s="1510" t="s">
        <v>287</v>
      </c>
      <c r="F51" s="1510">
        <v>260</v>
      </c>
      <c r="G51" s="494">
        <v>832</v>
      </c>
      <c r="H51" s="821">
        <f t="shared" si="6"/>
        <v>216320</v>
      </c>
      <c r="I51" s="395">
        <f t="shared" si="7"/>
        <v>0.21632000000000001</v>
      </c>
      <c r="J51" s="396">
        <f>I51</f>
        <v>0.21632000000000001</v>
      </c>
      <c r="K51" s="396"/>
      <c r="L51" s="846"/>
      <c r="M51" s="424">
        <f t="shared" si="9"/>
        <v>0.21632000000000001</v>
      </c>
      <c r="N51" s="839" t="s">
        <v>691</v>
      </c>
    </row>
    <row r="52" spans="2:14" s="122" customFormat="1">
      <c r="B52" s="256" t="s">
        <v>19</v>
      </c>
      <c r="C52" s="1510" t="s">
        <v>44</v>
      </c>
      <c r="D52" s="1510" t="s">
        <v>579</v>
      </c>
      <c r="E52" s="1510" t="s">
        <v>287</v>
      </c>
      <c r="F52" s="1510">
        <v>260</v>
      </c>
      <c r="G52" s="494">
        <v>832</v>
      </c>
      <c r="H52" s="821">
        <f t="shared" si="6"/>
        <v>216320</v>
      </c>
      <c r="I52" s="395">
        <f t="shared" si="7"/>
        <v>0.21632000000000001</v>
      </c>
      <c r="J52" s="396">
        <f>I52</f>
        <v>0.21632000000000001</v>
      </c>
      <c r="K52" s="396"/>
      <c r="L52" s="846"/>
      <c r="M52" s="424">
        <f t="shared" si="9"/>
        <v>0.21632000000000001</v>
      </c>
      <c r="N52" s="839" t="s">
        <v>691</v>
      </c>
    </row>
    <row r="53" spans="2:14">
      <c r="B53" s="455" t="s">
        <v>19</v>
      </c>
      <c r="C53" s="457" t="s">
        <v>580</v>
      </c>
      <c r="D53" s="457">
        <v>1009</v>
      </c>
      <c r="E53" s="457" t="s">
        <v>639</v>
      </c>
      <c r="F53" s="457">
        <v>260</v>
      </c>
      <c r="G53" s="659">
        <v>551</v>
      </c>
      <c r="H53" s="625">
        <f t="shared" si="6"/>
        <v>143260</v>
      </c>
      <c r="I53" s="362">
        <f t="shared" si="7"/>
        <v>0.14326</v>
      </c>
      <c r="J53" s="385">
        <f>I53</f>
        <v>0.14326</v>
      </c>
      <c r="K53" s="386"/>
      <c r="L53" s="407"/>
      <c r="M53" s="425">
        <f t="shared" si="9"/>
        <v>0.14326</v>
      </c>
      <c r="N53" s="840"/>
    </row>
    <row r="54" spans="2:14">
      <c r="B54" s="371"/>
      <c r="C54" s="510" t="s">
        <v>197</v>
      </c>
      <c r="D54" s="372"/>
      <c r="E54" s="518"/>
      <c r="F54" s="372"/>
      <c r="G54" s="592">
        <f>SUM(G32:G53)</f>
        <v>40365</v>
      </c>
      <c r="H54" s="626">
        <f t="shared" ref="H54:M54" si="10">SUM(H32:H53)</f>
        <v>11989150</v>
      </c>
      <c r="I54" s="374">
        <f t="shared" si="10"/>
        <v>11.989149999999997</v>
      </c>
      <c r="J54" s="387">
        <f t="shared" si="10"/>
        <v>2.7376850000000004</v>
      </c>
      <c r="K54" s="387">
        <f t="shared" si="10"/>
        <v>2.6329250000000002</v>
      </c>
      <c r="L54" s="408">
        <f t="shared" si="10"/>
        <v>6.6185399999999994</v>
      </c>
      <c r="M54" s="380">
        <f t="shared" si="10"/>
        <v>11.989149999999997</v>
      </c>
      <c r="N54" s="1303" t="s">
        <v>226</v>
      </c>
    </row>
    <row r="55" spans="2:14">
      <c r="B55" s="261" t="s">
        <v>19</v>
      </c>
      <c r="C55" s="261" t="s">
        <v>62</v>
      </c>
      <c r="D55" s="261">
        <v>1165</v>
      </c>
      <c r="E55" s="1509" t="s">
        <v>121</v>
      </c>
      <c r="F55" s="261">
        <v>270</v>
      </c>
      <c r="G55" s="594">
        <v>5568</v>
      </c>
      <c r="H55" s="627">
        <f t="shared" ref="H55:H83" si="11">F55*G55</f>
        <v>1503360</v>
      </c>
      <c r="I55" s="428">
        <f t="shared" ref="I55:I83" si="12">H55/1000000</f>
        <v>1.50336</v>
      </c>
      <c r="J55" s="528"/>
      <c r="K55" s="528">
        <f>I55</f>
        <v>1.50336</v>
      </c>
      <c r="L55" s="529"/>
      <c r="M55" s="424">
        <f t="shared" ref="M55:M83" si="13">SUM(J55:L55)</f>
        <v>1.50336</v>
      </c>
      <c r="N55" s="1515"/>
    </row>
    <row r="56" spans="2:14">
      <c r="B56" s="261" t="s">
        <v>19</v>
      </c>
      <c r="C56" s="261" t="s">
        <v>69</v>
      </c>
      <c r="D56" s="261" t="s">
        <v>169</v>
      </c>
      <c r="E56" s="1509" t="s">
        <v>622</v>
      </c>
      <c r="F56" s="261">
        <v>250</v>
      </c>
      <c r="G56" s="594">
        <v>559</v>
      </c>
      <c r="H56" s="627">
        <f t="shared" si="11"/>
        <v>139750</v>
      </c>
      <c r="I56" s="428">
        <f t="shared" si="12"/>
        <v>0.13975000000000001</v>
      </c>
      <c r="J56" s="528">
        <f>I56</f>
        <v>0.13975000000000001</v>
      </c>
      <c r="K56" s="528"/>
      <c r="L56" s="529"/>
      <c r="M56" s="424">
        <f t="shared" si="13"/>
        <v>0.13975000000000001</v>
      </c>
      <c r="N56" s="1515"/>
    </row>
    <row r="57" spans="2:14">
      <c r="B57" s="261" t="s">
        <v>19</v>
      </c>
      <c r="C57" s="261" t="s">
        <v>319</v>
      </c>
      <c r="D57" s="261" t="s">
        <v>581</v>
      </c>
      <c r="E57" s="1509" t="s">
        <v>622</v>
      </c>
      <c r="F57" s="261">
        <v>260</v>
      </c>
      <c r="G57" s="594">
        <v>754</v>
      </c>
      <c r="H57" s="627">
        <f t="shared" si="11"/>
        <v>196040</v>
      </c>
      <c r="I57" s="428">
        <f t="shared" si="12"/>
        <v>0.19603999999999999</v>
      </c>
      <c r="J57" s="528">
        <f>I57</f>
        <v>0.19603999999999999</v>
      </c>
      <c r="K57" s="528"/>
      <c r="L57" s="529"/>
      <c r="M57" s="424">
        <f t="shared" si="13"/>
        <v>0.19603999999999999</v>
      </c>
      <c r="N57" s="1515"/>
    </row>
    <row r="58" spans="2:14">
      <c r="B58" s="261" t="s">
        <v>19</v>
      </c>
      <c r="C58" s="261" t="s">
        <v>319</v>
      </c>
      <c r="D58" s="261" t="s">
        <v>582</v>
      </c>
      <c r="E58" s="1509" t="s">
        <v>622</v>
      </c>
      <c r="F58" s="261">
        <v>260</v>
      </c>
      <c r="G58" s="594">
        <v>928</v>
      </c>
      <c r="H58" s="627">
        <f t="shared" si="11"/>
        <v>241280</v>
      </c>
      <c r="I58" s="428">
        <f t="shared" si="12"/>
        <v>0.24127999999999999</v>
      </c>
      <c r="J58" s="394"/>
      <c r="K58" s="528">
        <f>I58</f>
        <v>0.24127999999999999</v>
      </c>
      <c r="L58" s="529"/>
      <c r="M58" s="424">
        <f t="shared" si="13"/>
        <v>0.24127999999999999</v>
      </c>
      <c r="N58" s="1515"/>
    </row>
    <row r="59" spans="2:14">
      <c r="B59" s="187" t="s">
        <v>15</v>
      </c>
      <c r="C59" s="187" t="s">
        <v>59</v>
      </c>
      <c r="D59" s="187" t="s">
        <v>583</v>
      </c>
      <c r="E59" s="187" t="s">
        <v>653</v>
      </c>
      <c r="F59" s="187">
        <v>280</v>
      </c>
      <c r="G59" s="595">
        <v>58</v>
      </c>
      <c r="H59" s="490">
        <f t="shared" si="11"/>
        <v>16240</v>
      </c>
      <c r="I59" s="395">
        <f>H59/1000000</f>
        <v>1.6240000000000001E-2</v>
      </c>
      <c r="J59" s="864">
        <f>I59</f>
        <v>1.6240000000000001E-2</v>
      </c>
      <c r="K59" s="864"/>
      <c r="L59" s="865"/>
      <c r="M59" s="424">
        <f t="shared" si="13"/>
        <v>1.6240000000000001E-2</v>
      </c>
      <c r="N59" s="841"/>
    </row>
    <row r="60" spans="2:14">
      <c r="B60" s="1509" t="s">
        <v>19</v>
      </c>
      <c r="C60" s="1507" t="s">
        <v>60</v>
      </c>
      <c r="D60" s="1507" t="s">
        <v>150</v>
      </c>
      <c r="E60" s="1509" t="s">
        <v>622</v>
      </c>
      <c r="F60" s="1507">
        <v>260</v>
      </c>
      <c r="G60" s="591">
        <v>754</v>
      </c>
      <c r="H60" s="621">
        <f t="shared" si="11"/>
        <v>196040</v>
      </c>
      <c r="I60" s="352">
        <f t="shared" si="12"/>
        <v>0.19603999999999999</v>
      </c>
      <c r="J60" s="394">
        <f t="shared" ref="J60:J76" si="14">I60</f>
        <v>0.19603999999999999</v>
      </c>
      <c r="K60" s="394"/>
      <c r="L60" s="409"/>
      <c r="M60" s="424">
        <f t="shared" si="13"/>
        <v>0.19603999999999999</v>
      </c>
      <c r="N60" s="842"/>
    </row>
    <row r="61" spans="2:14">
      <c r="B61" s="1509" t="s">
        <v>19</v>
      </c>
      <c r="C61" s="1507" t="s">
        <v>60</v>
      </c>
      <c r="D61" s="1507" t="s">
        <v>362</v>
      </c>
      <c r="E61" s="1509" t="s">
        <v>622</v>
      </c>
      <c r="F61" s="1507">
        <v>260</v>
      </c>
      <c r="G61" s="591">
        <v>1164</v>
      </c>
      <c r="H61" s="621">
        <f t="shared" si="11"/>
        <v>302640</v>
      </c>
      <c r="I61" s="352">
        <f t="shared" si="12"/>
        <v>0.30264000000000002</v>
      </c>
      <c r="J61" s="394"/>
      <c r="K61" s="394"/>
      <c r="L61" s="462">
        <f>I61</f>
        <v>0.30264000000000002</v>
      </c>
      <c r="M61" s="424">
        <f t="shared" si="13"/>
        <v>0.30264000000000002</v>
      </c>
      <c r="N61" s="842" t="s">
        <v>692</v>
      </c>
    </row>
    <row r="62" spans="2:14">
      <c r="B62" s="1509" t="s">
        <v>19</v>
      </c>
      <c r="C62" s="1507" t="s">
        <v>55</v>
      </c>
      <c r="D62" s="1507" t="s">
        <v>585</v>
      </c>
      <c r="E62" s="1509" t="s">
        <v>586</v>
      </c>
      <c r="F62" s="1507">
        <v>295</v>
      </c>
      <c r="G62" s="591">
        <v>264</v>
      </c>
      <c r="H62" s="621">
        <f t="shared" si="11"/>
        <v>77880</v>
      </c>
      <c r="I62" s="352">
        <f t="shared" si="12"/>
        <v>7.7880000000000005E-2</v>
      </c>
      <c r="J62" s="394">
        <f t="shared" si="14"/>
        <v>7.7880000000000005E-2</v>
      </c>
      <c r="K62" s="394"/>
      <c r="L62" s="462"/>
      <c r="M62" s="424">
        <f t="shared" si="13"/>
        <v>7.7880000000000005E-2</v>
      </c>
      <c r="N62" s="842"/>
    </row>
    <row r="63" spans="2:14">
      <c r="B63" s="1509" t="s">
        <v>19</v>
      </c>
      <c r="C63" s="1507" t="s">
        <v>373</v>
      </c>
      <c r="D63" s="1507" t="s">
        <v>587</v>
      </c>
      <c r="E63" s="1509" t="s">
        <v>622</v>
      </c>
      <c r="F63" s="1507">
        <v>260</v>
      </c>
      <c r="G63" s="591">
        <v>928</v>
      </c>
      <c r="H63" s="621">
        <f t="shared" si="11"/>
        <v>241280</v>
      </c>
      <c r="I63" s="352">
        <f t="shared" si="12"/>
        <v>0.24127999999999999</v>
      </c>
      <c r="J63" s="394">
        <f t="shared" si="14"/>
        <v>0.24127999999999999</v>
      </c>
      <c r="K63" s="394"/>
      <c r="L63" s="462"/>
      <c r="M63" s="424">
        <f t="shared" si="13"/>
        <v>0.24127999999999999</v>
      </c>
      <c r="N63" s="842"/>
    </row>
    <row r="64" spans="2:14">
      <c r="B64" s="1509" t="s">
        <v>19</v>
      </c>
      <c r="C64" s="1507" t="s">
        <v>68</v>
      </c>
      <c r="D64" s="1507" t="s">
        <v>588</v>
      </c>
      <c r="E64" s="1509" t="s">
        <v>622</v>
      </c>
      <c r="F64" s="1507">
        <v>260</v>
      </c>
      <c r="G64" s="591">
        <v>145</v>
      </c>
      <c r="H64" s="621">
        <f t="shared" si="11"/>
        <v>37700</v>
      </c>
      <c r="I64" s="352">
        <f t="shared" si="12"/>
        <v>3.7699999999999997E-2</v>
      </c>
      <c r="J64" s="394">
        <f t="shared" si="14"/>
        <v>3.7699999999999997E-2</v>
      </c>
      <c r="K64" s="394"/>
      <c r="L64" s="462"/>
      <c r="M64" s="424">
        <f t="shared" si="13"/>
        <v>3.7699999999999997E-2</v>
      </c>
      <c r="N64" s="842"/>
    </row>
    <row r="65" spans="2:14">
      <c r="B65" s="1509" t="s">
        <v>19</v>
      </c>
      <c r="C65" s="1507" t="s">
        <v>68</v>
      </c>
      <c r="D65" s="1507" t="s">
        <v>589</v>
      </c>
      <c r="E65" s="1509" t="s">
        <v>622</v>
      </c>
      <c r="F65" s="1507">
        <v>260</v>
      </c>
      <c r="G65" s="591">
        <v>87</v>
      </c>
      <c r="H65" s="621">
        <f t="shared" si="11"/>
        <v>22620</v>
      </c>
      <c r="I65" s="352">
        <f t="shared" si="12"/>
        <v>2.2620000000000001E-2</v>
      </c>
      <c r="J65" s="394">
        <f t="shared" si="14"/>
        <v>2.2620000000000001E-2</v>
      </c>
      <c r="K65" s="394"/>
      <c r="L65" s="409"/>
      <c r="M65" s="424">
        <f t="shared" si="13"/>
        <v>2.2620000000000001E-2</v>
      </c>
      <c r="N65" s="842"/>
    </row>
    <row r="66" spans="2:14">
      <c r="B66" s="1509" t="s">
        <v>19</v>
      </c>
      <c r="C66" s="1507" t="s">
        <v>68</v>
      </c>
      <c r="D66" s="1507" t="s">
        <v>590</v>
      </c>
      <c r="E66" s="1509" t="s">
        <v>622</v>
      </c>
      <c r="F66" s="1507">
        <v>260</v>
      </c>
      <c r="G66" s="591">
        <v>174</v>
      </c>
      <c r="H66" s="621">
        <f t="shared" si="11"/>
        <v>45240</v>
      </c>
      <c r="I66" s="352">
        <f t="shared" si="12"/>
        <v>4.5240000000000002E-2</v>
      </c>
      <c r="J66" s="394">
        <f t="shared" si="14"/>
        <v>4.5240000000000002E-2</v>
      </c>
      <c r="K66" s="394"/>
      <c r="L66" s="409"/>
      <c r="M66" s="424">
        <f t="shared" si="13"/>
        <v>4.5240000000000002E-2</v>
      </c>
      <c r="N66" s="842"/>
    </row>
    <row r="67" spans="2:14">
      <c r="B67" s="1509" t="s">
        <v>19</v>
      </c>
      <c r="C67" s="1507" t="s">
        <v>68</v>
      </c>
      <c r="D67" s="1507" t="s">
        <v>590</v>
      </c>
      <c r="E67" s="1509" t="s">
        <v>622</v>
      </c>
      <c r="F67" s="1507">
        <v>265</v>
      </c>
      <c r="G67" s="591">
        <v>29</v>
      </c>
      <c r="H67" s="621">
        <f t="shared" si="11"/>
        <v>7685</v>
      </c>
      <c r="I67" s="352">
        <f t="shared" si="12"/>
        <v>7.685E-3</v>
      </c>
      <c r="J67" s="394">
        <f t="shared" si="14"/>
        <v>7.685E-3</v>
      </c>
      <c r="K67" s="394"/>
      <c r="L67" s="409"/>
      <c r="M67" s="424">
        <f t="shared" si="13"/>
        <v>7.685E-3</v>
      </c>
      <c r="N67" s="842"/>
    </row>
    <row r="68" spans="2:14">
      <c r="B68" s="1509" t="s">
        <v>19</v>
      </c>
      <c r="C68" s="1507" t="s">
        <v>68</v>
      </c>
      <c r="D68" s="1507" t="s">
        <v>591</v>
      </c>
      <c r="E68" s="1509" t="s">
        <v>622</v>
      </c>
      <c r="F68" s="1507">
        <v>260</v>
      </c>
      <c r="G68" s="591">
        <v>232</v>
      </c>
      <c r="H68" s="621">
        <f t="shared" si="11"/>
        <v>60320</v>
      </c>
      <c r="I68" s="352">
        <f t="shared" si="12"/>
        <v>6.0319999999999999E-2</v>
      </c>
      <c r="J68" s="394"/>
      <c r="K68" s="394">
        <f>I68</f>
        <v>6.0319999999999999E-2</v>
      </c>
      <c r="L68" s="409"/>
      <c r="M68" s="424">
        <f t="shared" si="13"/>
        <v>6.0319999999999999E-2</v>
      </c>
      <c r="N68" s="842" t="s">
        <v>654</v>
      </c>
    </row>
    <row r="69" spans="2:14">
      <c r="B69" s="1509" t="s">
        <v>19</v>
      </c>
      <c r="C69" s="1509" t="s">
        <v>61</v>
      </c>
      <c r="D69" s="1509">
        <v>1006</v>
      </c>
      <c r="E69" s="1509" t="s">
        <v>622</v>
      </c>
      <c r="F69" s="1509">
        <v>260</v>
      </c>
      <c r="G69" s="596">
        <v>145</v>
      </c>
      <c r="H69" s="489">
        <f t="shared" si="11"/>
        <v>37700</v>
      </c>
      <c r="I69" s="352">
        <f t="shared" si="12"/>
        <v>3.7699999999999997E-2</v>
      </c>
      <c r="J69" s="394">
        <f t="shared" si="14"/>
        <v>3.7699999999999997E-2</v>
      </c>
      <c r="K69" s="394"/>
      <c r="L69" s="409"/>
      <c r="M69" s="424">
        <f t="shared" si="13"/>
        <v>3.7699999999999997E-2</v>
      </c>
      <c r="N69" s="843"/>
    </row>
    <row r="70" spans="2:14">
      <c r="B70" s="1509" t="s">
        <v>19</v>
      </c>
      <c r="C70" s="1509" t="s">
        <v>592</v>
      </c>
      <c r="D70" s="1509" t="s">
        <v>593</v>
      </c>
      <c r="E70" s="1509" t="s">
        <v>121</v>
      </c>
      <c r="F70" s="1509">
        <v>270</v>
      </c>
      <c r="G70" s="596">
        <v>58</v>
      </c>
      <c r="H70" s="489">
        <f t="shared" si="11"/>
        <v>15660</v>
      </c>
      <c r="I70" s="352">
        <f t="shared" si="12"/>
        <v>1.566E-2</v>
      </c>
      <c r="J70" s="394">
        <f t="shared" si="14"/>
        <v>1.566E-2</v>
      </c>
      <c r="K70" s="394"/>
      <c r="L70" s="409"/>
      <c r="M70" s="424">
        <f t="shared" si="13"/>
        <v>1.566E-2</v>
      </c>
      <c r="N70" s="843"/>
    </row>
    <row r="71" spans="2:14">
      <c r="B71" s="1509" t="s">
        <v>19</v>
      </c>
      <c r="C71" s="1509" t="s">
        <v>592</v>
      </c>
      <c r="D71" s="1509" t="s">
        <v>593</v>
      </c>
      <c r="E71" s="1509" t="s">
        <v>655</v>
      </c>
      <c r="F71" s="1509">
        <v>265</v>
      </c>
      <c r="G71" s="596">
        <v>145</v>
      </c>
      <c r="H71" s="489">
        <f t="shared" si="11"/>
        <v>38425</v>
      </c>
      <c r="I71" s="352">
        <f t="shared" si="12"/>
        <v>3.8425000000000001E-2</v>
      </c>
      <c r="J71" s="394">
        <f t="shared" si="14"/>
        <v>3.8425000000000001E-2</v>
      </c>
      <c r="K71" s="394"/>
      <c r="L71" s="409"/>
      <c r="M71" s="424">
        <f t="shared" si="13"/>
        <v>3.8425000000000001E-2</v>
      </c>
      <c r="N71" s="843"/>
    </row>
    <row r="72" spans="2:14">
      <c r="B72" s="1509" t="s">
        <v>19</v>
      </c>
      <c r="C72" s="1509" t="s">
        <v>63</v>
      </c>
      <c r="D72" s="1509" t="s">
        <v>594</v>
      </c>
      <c r="E72" s="1509" t="s">
        <v>121</v>
      </c>
      <c r="F72" s="1509">
        <v>270</v>
      </c>
      <c r="G72" s="596">
        <v>29</v>
      </c>
      <c r="H72" s="489">
        <f t="shared" si="11"/>
        <v>7830</v>
      </c>
      <c r="I72" s="352">
        <f t="shared" si="12"/>
        <v>7.8300000000000002E-3</v>
      </c>
      <c r="J72" s="394">
        <f t="shared" si="14"/>
        <v>7.8300000000000002E-3</v>
      </c>
      <c r="K72" s="394"/>
      <c r="L72" s="409"/>
      <c r="M72" s="424">
        <f t="shared" si="13"/>
        <v>7.8300000000000002E-3</v>
      </c>
      <c r="N72" s="843"/>
    </row>
    <row r="73" spans="2:14">
      <c r="B73" s="1509" t="s">
        <v>19</v>
      </c>
      <c r="C73" s="1509" t="s">
        <v>63</v>
      </c>
      <c r="D73" s="1509" t="s">
        <v>595</v>
      </c>
      <c r="E73" s="1509" t="s">
        <v>121</v>
      </c>
      <c r="F73" s="1509">
        <v>270</v>
      </c>
      <c r="G73" s="596">
        <v>29</v>
      </c>
      <c r="H73" s="489">
        <f t="shared" si="11"/>
        <v>7830</v>
      </c>
      <c r="I73" s="352">
        <f t="shared" si="12"/>
        <v>7.8300000000000002E-3</v>
      </c>
      <c r="J73" s="394">
        <f t="shared" si="14"/>
        <v>7.8300000000000002E-3</v>
      </c>
      <c r="K73" s="394"/>
      <c r="L73" s="409"/>
      <c r="M73" s="424">
        <f t="shared" si="13"/>
        <v>7.8300000000000002E-3</v>
      </c>
      <c r="N73" s="843"/>
    </row>
    <row r="74" spans="2:14">
      <c r="B74" s="1509" t="s">
        <v>19</v>
      </c>
      <c r="C74" s="1509" t="s">
        <v>596</v>
      </c>
      <c r="D74" s="1509" t="s">
        <v>165</v>
      </c>
      <c r="E74" s="1509" t="s">
        <v>622</v>
      </c>
      <c r="F74" s="1509">
        <v>265</v>
      </c>
      <c r="G74" s="596">
        <v>928</v>
      </c>
      <c r="H74" s="489">
        <f t="shared" si="11"/>
        <v>245920</v>
      </c>
      <c r="I74" s="352">
        <f t="shared" si="12"/>
        <v>0.24592</v>
      </c>
      <c r="J74" s="394">
        <f t="shared" si="14"/>
        <v>0.24592</v>
      </c>
      <c r="K74" s="394"/>
      <c r="L74" s="409"/>
      <c r="M74" s="424">
        <f t="shared" si="13"/>
        <v>0.24592</v>
      </c>
      <c r="N74" s="843"/>
    </row>
    <row r="75" spans="2:14">
      <c r="B75" s="1509" t="s">
        <v>19</v>
      </c>
      <c r="C75" s="1509" t="s">
        <v>596</v>
      </c>
      <c r="D75" s="1509" t="s">
        <v>163</v>
      </c>
      <c r="E75" s="1509" t="s">
        <v>622</v>
      </c>
      <c r="F75" s="1509">
        <v>265</v>
      </c>
      <c r="G75" s="596">
        <v>928</v>
      </c>
      <c r="H75" s="489">
        <f t="shared" si="11"/>
        <v>245920</v>
      </c>
      <c r="I75" s="352">
        <f t="shared" si="12"/>
        <v>0.24592</v>
      </c>
      <c r="J75" s="394">
        <f t="shared" si="14"/>
        <v>0.24592</v>
      </c>
      <c r="K75" s="394"/>
      <c r="L75" s="409"/>
      <c r="M75" s="424">
        <f t="shared" si="13"/>
        <v>0.24592</v>
      </c>
      <c r="N75" s="843"/>
    </row>
    <row r="76" spans="2:14">
      <c r="B76" s="1509" t="s">
        <v>19</v>
      </c>
      <c r="C76" s="1509" t="s">
        <v>597</v>
      </c>
      <c r="D76" s="1509">
        <v>1004</v>
      </c>
      <c r="E76" s="1509" t="s">
        <v>655</v>
      </c>
      <c r="F76" s="1509">
        <v>255</v>
      </c>
      <c r="G76" s="596">
        <v>29</v>
      </c>
      <c r="H76" s="489">
        <f t="shared" si="11"/>
        <v>7395</v>
      </c>
      <c r="I76" s="352">
        <f t="shared" si="12"/>
        <v>7.3949999999999997E-3</v>
      </c>
      <c r="J76" s="394">
        <f t="shared" si="14"/>
        <v>7.3949999999999997E-3</v>
      </c>
      <c r="K76" s="394"/>
      <c r="L76" s="409"/>
      <c r="M76" s="424">
        <f t="shared" si="13"/>
        <v>7.3949999999999997E-3</v>
      </c>
      <c r="N76" s="843"/>
    </row>
    <row r="77" spans="2:14">
      <c r="B77" s="1509" t="s">
        <v>19</v>
      </c>
      <c r="C77" s="1509" t="s">
        <v>52</v>
      </c>
      <c r="D77" s="1509" t="s">
        <v>598</v>
      </c>
      <c r="E77" s="1509" t="s">
        <v>655</v>
      </c>
      <c r="F77" s="1509">
        <v>260</v>
      </c>
      <c r="G77" s="596">
        <v>145</v>
      </c>
      <c r="H77" s="489">
        <f t="shared" si="11"/>
        <v>37700</v>
      </c>
      <c r="I77" s="352">
        <f t="shared" si="12"/>
        <v>3.7699999999999997E-2</v>
      </c>
      <c r="J77" s="394">
        <f>I77</f>
        <v>3.7699999999999997E-2</v>
      </c>
      <c r="K77" s="394"/>
      <c r="L77" s="409"/>
      <c r="M77" s="424">
        <f t="shared" si="13"/>
        <v>3.7699999999999997E-2</v>
      </c>
      <c r="N77" s="843"/>
    </row>
    <row r="78" spans="2:14">
      <c r="B78" s="1509" t="s">
        <v>19</v>
      </c>
      <c r="C78" s="1509" t="s">
        <v>347</v>
      </c>
      <c r="D78" s="1509" t="s">
        <v>160</v>
      </c>
      <c r="E78" s="1509" t="s">
        <v>655</v>
      </c>
      <c r="F78" s="1509">
        <v>265</v>
      </c>
      <c r="G78" s="596">
        <v>116</v>
      </c>
      <c r="H78" s="489">
        <f t="shared" si="11"/>
        <v>30740</v>
      </c>
      <c r="I78" s="352">
        <f t="shared" si="12"/>
        <v>3.074E-2</v>
      </c>
      <c r="J78" s="394"/>
      <c r="K78" s="394">
        <f>I78</f>
        <v>3.074E-2</v>
      </c>
      <c r="L78" s="409"/>
      <c r="M78" s="424">
        <f t="shared" si="13"/>
        <v>3.074E-2</v>
      </c>
      <c r="N78" s="843"/>
    </row>
    <row r="79" spans="2:14">
      <c r="B79" s="1509" t="s">
        <v>19</v>
      </c>
      <c r="C79" s="1509" t="s">
        <v>347</v>
      </c>
      <c r="D79" s="1509" t="s">
        <v>160</v>
      </c>
      <c r="E79" s="1509" t="s">
        <v>655</v>
      </c>
      <c r="F79" s="1509">
        <v>265</v>
      </c>
      <c r="G79" s="596">
        <v>261</v>
      </c>
      <c r="H79" s="489">
        <f t="shared" si="11"/>
        <v>69165</v>
      </c>
      <c r="I79" s="352">
        <f t="shared" si="12"/>
        <v>6.9165000000000004E-2</v>
      </c>
      <c r="J79" s="394">
        <f>I79</f>
        <v>6.9165000000000004E-2</v>
      </c>
      <c r="K79" s="394"/>
      <c r="L79" s="409"/>
      <c r="M79" s="424">
        <f t="shared" si="13"/>
        <v>6.9165000000000004E-2</v>
      </c>
      <c r="N79" s="843"/>
    </row>
    <row r="80" spans="2:14">
      <c r="B80" s="1509" t="s">
        <v>19</v>
      </c>
      <c r="C80" s="1509" t="s">
        <v>599</v>
      </c>
      <c r="D80" s="1509" t="s">
        <v>600</v>
      </c>
      <c r="E80" s="1509" t="s">
        <v>114</v>
      </c>
      <c r="F80" s="1509">
        <v>260</v>
      </c>
      <c r="G80" s="596">
        <v>1050</v>
      </c>
      <c r="H80" s="489">
        <f t="shared" si="11"/>
        <v>273000</v>
      </c>
      <c r="I80" s="352">
        <f t="shared" si="12"/>
        <v>0.27300000000000002</v>
      </c>
      <c r="J80" s="394">
        <f>I80</f>
        <v>0.27300000000000002</v>
      </c>
      <c r="K80" s="394"/>
      <c r="L80" s="409"/>
      <c r="M80" s="424">
        <f t="shared" si="13"/>
        <v>0.27300000000000002</v>
      </c>
      <c r="N80" s="843"/>
    </row>
    <row r="81" spans="2:14">
      <c r="B81" s="1509" t="s">
        <v>19</v>
      </c>
      <c r="C81" s="1509" t="s">
        <v>599</v>
      </c>
      <c r="D81" s="866" t="s">
        <v>601</v>
      </c>
      <c r="E81" s="1509" t="s">
        <v>114</v>
      </c>
      <c r="F81" s="1509">
        <v>260</v>
      </c>
      <c r="G81" s="596">
        <v>903</v>
      </c>
      <c r="H81" s="489">
        <f t="shared" si="11"/>
        <v>234780</v>
      </c>
      <c r="I81" s="352">
        <f t="shared" si="12"/>
        <v>0.23477999999999999</v>
      </c>
      <c r="J81" s="394">
        <f>I81</f>
        <v>0.23477999999999999</v>
      </c>
      <c r="K81" s="394"/>
      <c r="L81" s="409"/>
      <c r="M81" s="424">
        <f t="shared" si="13"/>
        <v>0.23477999999999999</v>
      </c>
      <c r="N81" s="843"/>
    </row>
    <row r="82" spans="2:14">
      <c r="B82" s="1509" t="s">
        <v>19</v>
      </c>
      <c r="C82" s="1509" t="s">
        <v>514</v>
      </c>
      <c r="D82" s="1509">
        <v>311166</v>
      </c>
      <c r="E82" s="1509" t="s">
        <v>656</v>
      </c>
      <c r="F82" s="1509">
        <v>260</v>
      </c>
      <c r="G82" s="596">
        <v>754</v>
      </c>
      <c r="H82" s="489">
        <f t="shared" si="11"/>
        <v>196040</v>
      </c>
      <c r="I82" s="352">
        <f t="shared" si="12"/>
        <v>0.19603999999999999</v>
      </c>
      <c r="J82" s="770"/>
      <c r="K82" s="770">
        <f>I82</f>
        <v>0.19603999999999999</v>
      </c>
      <c r="L82" s="771"/>
      <c r="M82" s="424">
        <f t="shared" si="13"/>
        <v>0.19603999999999999</v>
      </c>
      <c r="N82" s="843"/>
    </row>
    <row r="83" spans="2:14">
      <c r="B83" s="1509" t="s">
        <v>19</v>
      </c>
      <c r="C83" s="1509" t="s">
        <v>514</v>
      </c>
      <c r="D83" s="1509">
        <v>311286</v>
      </c>
      <c r="E83" s="1509" t="s">
        <v>114</v>
      </c>
      <c r="F83" s="1509">
        <v>260</v>
      </c>
      <c r="G83" s="596">
        <v>3016</v>
      </c>
      <c r="H83" s="489">
        <f t="shared" si="11"/>
        <v>784160</v>
      </c>
      <c r="I83" s="352">
        <f t="shared" si="12"/>
        <v>0.78415999999999997</v>
      </c>
      <c r="J83" s="770">
        <f>I83</f>
        <v>0.78415999999999997</v>
      </c>
      <c r="K83" s="770"/>
      <c r="L83" s="771"/>
      <c r="M83" s="424">
        <f t="shared" si="13"/>
        <v>0.78415999999999997</v>
      </c>
      <c r="N83" s="843"/>
    </row>
    <row r="84" spans="2:14">
      <c r="B84" s="1294"/>
      <c r="C84" s="512" t="s">
        <v>197</v>
      </c>
      <c r="D84" s="1294"/>
      <c r="E84" s="423"/>
      <c r="F84" s="1294"/>
      <c r="G84" s="597">
        <f t="shared" ref="G84:M84" si="15">SUM(G55:G83)</f>
        <v>20180</v>
      </c>
      <c r="H84" s="1514">
        <f t="shared" si="15"/>
        <v>5320340</v>
      </c>
      <c r="I84" s="346">
        <f t="shared" si="15"/>
        <v>5.320339999999999</v>
      </c>
      <c r="J84" s="347">
        <f t="shared" si="15"/>
        <v>2.9859599999999995</v>
      </c>
      <c r="K84" s="347">
        <f t="shared" si="15"/>
        <v>2.0317400000000001</v>
      </c>
      <c r="L84" s="441">
        <f t="shared" si="15"/>
        <v>0.30264000000000002</v>
      </c>
      <c r="M84" s="393">
        <f t="shared" si="15"/>
        <v>5.320339999999999</v>
      </c>
      <c r="N84" s="1303" t="s">
        <v>231</v>
      </c>
    </row>
    <row r="85" spans="2:14">
      <c r="B85" s="185" t="s">
        <v>19</v>
      </c>
      <c r="C85" s="513" t="s">
        <v>247</v>
      </c>
      <c r="D85" s="185">
        <v>61060</v>
      </c>
      <c r="E85" s="185" t="s">
        <v>300</v>
      </c>
      <c r="F85" s="185">
        <v>260</v>
      </c>
      <c r="G85" s="593">
        <v>4992</v>
      </c>
      <c r="H85" s="488">
        <f>F85*G85</f>
        <v>1297920</v>
      </c>
      <c r="I85" s="390">
        <f t="shared" ref="I85:I114" si="16">H85/1000000</f>
        <v>1.29792</v>
      </c>
      <c r="J85" s="349">
        <f>I85</f>
        <v>1.29792</v>
      </c>
      <c r="K85" s="390"/>
      <c r="L85" s="461"/>
      <c r="M85" s="424">
        <f t="shared" ref="M85:M114" si="17">SUM(J85:L85)</f>
        <v>1.29792</v>
      </c>
      <c r="N85" s="844"/>
    </row>
    <row r="86" spans="2:14">
      <c r="B86" s="1509" t="s">
        <v>19</v>
      </c>
      <c r="C86" s="511" t="s">
        <v>247</v>
      </c>
      <c r="D86" s="1509">
        <v>61061</v>
      </c>
      <c r="E86" s="1509" t="s">
        <v>300</v>
      </c>
      <c r="F86" s="1509">
        <v>260</v>
      </c>
      <c r="G86" s="596">
        <v>5824</v>
      </c>
      <c r="H86" s="489">
        <f t="shared" ref="H86:H114" si="18">F86*G86</f>
        <v>1514240</v>
      </c>
      <c r="I86" s="391">
        <f t="shared" si="16"/>
        <v>1.51424</v>
      </c>
      <c r="J86" s="341">
        <f>I86</f>
        <v>1.51424</v>
      </c>
      <c r="K86" s="391"/>
      <c r="L86" s="462"/>
      <c r="M86" s="424">
        <f t="shared" si="17"/>
        <v>1.51424</v>
      </c>
      <c r="N86" s="843"/>
    </row>
    <row r="87" spans="2:14">
      <c r="B87" s="1509" t="s">
        <v>19</v>
      </c>
      <c r="C87" s="511" t="s">
        <v>247</v>
      </c>
      <c r="D87" s="1509">
        <v>61059</v>
      </c>
      <c r="E87" s="1509" t="s">
        <v>300</v>
      </c>
      <c r="F87" s="1509">
        <v>260</v>
      </c>
      <c r="G87" s="596">
        <v>5824</v>
      </c>
      <c r="H87" s="489">
        <f t="shared" si="18"/>
        <v>1514240</v>
      </c>
      <c r="I87" s="391">
        <f t="shared" si="16"/>
        <v>1.51424</v>
      </c>
      <c r="J87" s="341"/>
      <c r="K87" s="391"/>
      <c r="L87" s="462">
        <f>I87</f>
        <v>1.51424</v>
      </c>
      <c r="M87" s="424">
        <f t="shared" si="17"/>
        <v>1.51424</v>
      </c>
      <c r="N87" s="843" t="s">
        <v>657</v>
      </c>
    </row>
    <row r="88" spans="2:14">
      <c r="B88" s="692" t="s">
        <v>19</v>
      </c>
      <c r="C88" s="822" t="s">
        <v>247</v>
      </c>
      <c r="D88" s="692">
        <v>61062</v>
      </c>
      <c r="E88" s="692" t="s">
        <v>300</v>
      </c>
      <c r="F88" s="692">
        <v>260</v>
      </c>
      <c r="G88" s="823">
        <v>5824</v>
      </c>
      <c r="H88" s="695">
        <f t="shared" si="18"/>
        <v>1514240</v>
      </c>
      <c r="I88" s="824">
        <f t="shared" si="16"/>
        <v>1.51424</v>
      </c>
      <c r="J88" s="825"/>
      <c r="K88" s="824">
        <f>I88</f>
        <v>1.51424</v>
      </c>
      <c r="L88" s="826"/>
      <c r="M88" s="424">
        <f t="shared" si="17"/>
        <v>1.51424</v>
      </c>
      <c r="N88" s="845"/>
    </row>
    <row r="89" spans="2:14">
      <c r="B89" s="1509" t="s">
        <v>19</v>
      </c>
      <c r="C89" s="511" t="s">
        <v>247</v>
      </c>
      <c r="D89" s="1509">
        <v>62318</v>
      </c>
      <c r="E89" s="1509" t="s">
        <v>300</v>
      </c>
      <c r="F89" s="1509">
        <v>260</v>
      </c>
      <c r="G89" s="596">
        <v>1248</v>
      </c>
      <c r="H89" s="489">
        <f t="shared" si="18"/>
        <v>324480</v>
      </c>
      <c r="I89" s="391">
        <f t="shared" si="16"/>
        <v>0.32447999999999999</v>
      </c>
      <c r="J89" s="341">
        <f>I89</f>
        <v>0.32447999999999999</v>
      </c>
      <c r="K89" s="391"/>
      <c r="L89" s="462"/>
      <c r="M89" s="424">
        <f t="shared" si="17"/>
        <v>0.32447999999999999</v>
      </c>
      <c r="N89" s="843"/>
    </row>
    <row r="90" spans="2:14">
      <c r="B90" s="1509" t="s">
        <v>19</v>
      </c>
      <c r="C90" s="511" t="s">
        <v>247</v>
      </c>
      <c r="D90" s="1509">
        <v>62318</v>
      </c>
      <c r="E90" s="1509" t="s">
        <v>300</v>
      </c>
      <c r="F90" s="1509">
        <v>260</v>
      </c>
      <c r="G90" s="596">
        <v>1742</v>
      </c>
      <c r="H90" s="489">
        <f t="shared" si="18"/>
        <v>452920</v>
      </c>
      <c r="I90" s="391">
        <f t="shared" si="16"/>
        <v>0.45291999999999999</v>
      </c>
      <c r="J90" s="341">
        <f>I90</f>
        <v>0.45291999999999999</v>
      </c>
      <c r="K90" s="391"/>
      <c r="L90" s="462"/>
      <c r="M90" s="424">
        <f t="shared" si="17"/>
        <v>0.45291999999999999</v>
      </c>
      <c r="N90" s="843"/>
    </row>
    <row r="91" spans="2:14">
      <c r="B91" s="692" t="s">
        <v>19</v>
      </c>
      <c r="C91" s="822" t="s">
        <v>247</v>
      </c>
      <c r="D91" s="692" t="s">
        <v>603</v>
      </c>
      <c r="E91" s="692" t="s">
        <v>300</v>
      </c>
      <c r="F91" s="692">
        <v>260</v>
      </c>
      <c r="G91" s="823">
        <v>5538</v>
      </c>
      <c r="H91" s="695">
        <f t="shared" si="18"/>
        <v>1439880</v>
      </c>
      <c r="I91" s="824">
        <f t="shared" si="16"/>
        <v>1.43988</v>
      </c>
      <c r="J91" s="825"/>
      <c r="K91" s="824">
        <f>I91</f>
        <v>1.43988</v>
      </c>
      <c r="L91" s="826"/>
      <c r="M91" s="424">
        <f t="shared" si="17"/>
        <v>1.43988</v>
      </c>
      <c r="N91" s="845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489">
        <f t="shared" si="18"/>
        <v>771680</v>
      </c>
      <c r="I92" s="391">
        <f t="shared" si="16"/>
        <v>0.77168000000000003</v>
      </c>
      <c r="J92" s="341">
        <f>I92</f>
        <v>0.77168000000000003</v>
      </c>
      <c r="K92" s="391"/>
      <c r="L92" s="462"/>
      <c r="M92" s="424">
        <f t="shared" si="17"/>
        <v>0.77168000000000003</v>
      </c>
      <c r="N92" s="843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2912</v>
      </c>
      <c r="H93" s="489">
        <f t="shared" si="18"/>
        <v>771680</v>
      </c>
      <c r="I93" s="391">
        <f t="shared" si="16"/>
        <v>0.77168000000000003</v>
      </c>
      <c r="J93" s="341">
        <f>I93</f>
        <v>0.77168000000000003</v>
      </c>
      <c r="K93" s="391"/>
      <c r="L93" s="462"/>
      <c r="M93" s="424">
        <f t="shared" si="17"/>
        <v>0.77168000000000003</v>
      </c>
      <c r="N93" s="843"/>
    </row>
    <row r="94" spans="2:14">
      <c r="B94" s="1509" t="s">
        <v>19</v>
      </c>
      <c r="C94" s="511" t="s">
        <v>247</v>
      </c>
      <c r="D94" s="1509">
        <v>62699</v>
      </c>
      <c r="E94" s="1509" t="s">
        <v>300</v>
      </c>
      <c r="F94" s="1509">
        <v>265</v>
      </c>
      <c r="G94" s="596">
        <v>2912</v>
      </c>
      <c r="H94" s="489">
        <f t="shared" si="18"/>
        <v>771680</v>
      </c>
      <c r="I94" s="391">
        <f t="shared" si="16"/>
        <v>0.77168000000000003</v>
      </c>
      <c r="J94" s="341"/>
      <c r="K94" s="391">
        <f>I94</f>
        <v>0.77168000000000003</v>
      </c>
      <c r="L94" s="462"/>
      <c r="M94" s="424">
        <f t="shared" si="17"/>
        <v>0.77168000000000003</v>
      </c>
      <c r="N94" s="843"/>
    </row>
    <row r="95" spans="2:14">
      <c r="B95" s="1509" t="s">
        <v>19</v>
      </c>
      <c r="C95" s="511" t="s">
        <v>247</v>
      </c>
      <c r="D95" s="1509">
        <v>62699</v>
      </c>
      <c r="E95" s="1509" t="s">
        <v>300</v>
      </c>
      <c r="F95" s="1509">
        <v>265</v>
      </c>
      <c r="G95" s="596">
        <v>1456</v>
      </c>
      <c r="H95" s="489">
        <f t="shared" si="18"/>
        <v>385840</v>
      </c>
      <c r="I95" s="391">
        <f t="shared" si="16"/>
        <v>0.38584000000000002</v>
      </c>
      <c r="J95" s="341"/>
      <c r="K95" s="391">
        <f>I95</f>
        <v>0.38584000000000002</v>
      </c>
      <c r="L95" s="462"/>
      <c r="M95" s="424">
        <f t="shared" si="17"/>
        <v>0.38584000000000002</v>
      </c>
      <c r="N95" s="843"/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489">
        <f t="shared" si="18"/>
        <v>1324960</v>
      </c>
      <c r="I96" s="391">
        <f t="shared" si="16"/>
        <v>1.3249599999999999</v>
      </c>
      <c r="J96" s="341">
        <f>I96</f>
        <v>1.3249599999999999</v>
      </c>
      <c r="K96" s="391"/>
      <c r="L96" s="462"/>
      <c r="M96" s="424">
        <f t="shared" si="17"/>
        <v>1.3249599999999999</v>
      </c>
      <c r="N96" s="843"/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489">
        <f t="shared" si="18"/>
        <v>1324960</v>
      </c>
      <c r="I97" s="391">
        <f t="shared" si="16"/>
        <v>1.3249599999999999</v>
      </c>
      <c r="J97" s="341"/>
      <c r="K97" s="391"/>
      <c r="L97" s="462">
        <f>I97</f>
        <v>1.3249599999999999</v>
      </c>
      <c r="M97" s="424">
        <f t="shared" si="17"/>
        <v>1.3249599999999999</v>
      </c>
      <c r="N97" s="843" t="s">
        <v>693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5096</v>
      </c>
      <c r="H98" s="489">
        <f t="shared" si="18"/>
        <v>1324960</v>
      </c>
      <c r="I98" s="391">
        <f t="shared" si="16"/>
        <v>1.3249599999999999</v>
      </c>
      <c r="J98" s="341"/>
      <c r="K98" s="391"/>
      <c r="L98" s="462">
        <f>I98</f>
        <v>1.3249599999999999</v>
      </c>
      <c r="M98" s="424">
        <f t="shared" si="17"/>
        <v>1.3249599999999999</v>
      </c>
      <c r="N98" s="843" t="s">
        <v>693</v>
      </c>
    </row>
    <row r="99" spans="2:14">
      <c r="B99" s="1509" t="s">
        <v>19</v>
      </c>
      <c r="C99" s="511" t="s">
        <v>247</v>
      </c>
      <c r="D99" s="1509">
        <v>62696</v>
      </c>
      <c r="E99" s="1509" t="s">
        <v>300</v>
      </c>
      <c r="F99" s="1509">
        <v>260</v>
      </c>
      <c r="G99" s="596">
        <v>5096</v>
      </c>
      <c r="H99" s="489">
        <f t="shared" si="18"/>
        <v>1324960</v>
      </c>
      <c r="I99" s="391">
        <f t="shared" si="16"/>
        <v>1.3249599999999999</v>
      </c>
      <c r="J99" s="341"/>
      <c r="K99" s="391"/>
      <c r="L99" s="462">
        <f>I99</f>
        <v>1.3249599999999999</v>
      </c>
      <c r="M99" s="424">
        <f t="shared" si="17"/>
        <v>1.3249599999999999</v>
      </c>
      <c r="N99" s="843" t="s">
        <v>693</v>
      </c>
    </row>
    <row r="100" spans="2:14">
      <c r="B100" s="1509" t="s">
        <v>19</v>
      </c>
      <c r="C100" s="511" t="s">
        <v>247</v>
      </c>
      <c r="D100" s="1509">
        <v>62696</v>
      </c>
      <c r="E100" s="1509" t="s">
        <v>300</v>
      </c>
      <c r="F100" s="1509">
        <v>260</v>
      </c>
      <c r="G100" s="596">
        <v>5824</v>
      </c>
      <c r="H100" s="489">
        <f t="shared" si="18"/>
        <v>1514240</v>
      </c>
      <c r="I100" s="391">
        <f t="shared" si="16"/>
        <v>1.51424</v>
      </c>
      <c r="J100" s="341"/>
      <c r="K100" s="391"/>
      <c r="L100" s="462">
        <f>I100</f>
        <v>1.51424</v>
      </c>
      <c r="M100" s="424">
        <f t="shared" si="17"/>
        <v>1.51424</v>
      </c>
      <c r="N100" s="843" t="s">
        <v>693</v>
      </c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489">
        <f t="shared" si="18"/>
        <v>371280</v>
      </c>
      <c r="I101" s="391">
        <f t="shared" si="16"/>
        <v>0.37128</v>
      </c>
      <c r="J101" s="341">
        <f>I101</f>
        <v>0.37128</v>
      </c>
      <c r="K101" s="391"/>
      <c r="L101" s="462"/>
      <c r="M101" s="424">
        <f t="shared" si="17"/>
        <v>0.37128</v>
      </c>
      <c r="N101" s="843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489">
        <f t="shared" si="18"/>
        <v>371280</v>
      </c>
      <c r="I102" s="391">
        <f t="shared" si="16"/>
        <v>0.37128</v>
      </c>
      <c r="J102" s="341">
        <f>I102</f>
        <v>0.37128</v>
      </c>
      <c r="K102" s="391"/>
      <c r="L102" s="462"/>
      <c r="M102" s="424">
        <f t="shared" si="17"/>
        <v>0.37128</v>
      </c>
      <c r="N102" s="843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489">
        <f t="shared" si="18"/>
        <v>371280</v>
      </c>
      <c r="I103" s="391">
        <f t="shared" si="16"/>
        <v>0.37128</v>
      </c>
      <c r="J103" s="341">
        <f>I103</f>
        <v>0.37128</v>
      </c>
      <c r="K103" s="391"/>
      <c r="L103" s="462"/>
      <c r="M103" s="424">
        <f t="shared" si="17"/>
        <v>0.37128</v>
      </c>
      <c r="N103" s="843"/>
    </row>
    <row r="104" spans="2:14">
      <c r="B104" s="1509" t="s">
        <v>19</v>
      </c>
      <c r="C104" s="511" t="s">
        <v>247</v>
      </c>
      <c r="D104" s="1509">
        <v>62806</v>
      </c>
      <c r="E104" s="1509" t="s">
        <v>300</v>
      </c>
      <c r="F104" s="1509">
        <v>255</v>
      </c>
      <c r="G104" s="596">
        <v>1456</v>
      </c>
      <c r="H104" s="489">
        <f t="shared" si="18"/>
        <v>371280</v>
      </c>
      <c r="I104" s="391">
        <f t="shared" si="16"/>
        <v>0.37128</v>
      </c>
      <c r="J104" s="341"/>
      <c r="K104" s="391">
        <f t="shared" ref="K104:K111" si="19">I104</f>
        <v>0.37128</v>
      </c>
      <c r="L104" s="462"/>
      <c r="M104" s="424">
        <f t="shared" si="17"/>
        <v>0.37128</v>
      </c>
      <c r="N104" s="843"/>
    </row>
    <row r="105" spans="2:14">
      <c r="B105" s="1509" t="s">
        <v>19</v>
      </c>
      <c r="C105" s="511" t="s">
        <v>247</v>
      </c>
      <c r="D105" s="1509">
        <v>62806</v>
      </c>
      <c r="E105" s="1509" t="s">
        <v>300</v>
      </c>
      <c r="F105" s="1509">
        <v>255</v>
      </c>
      <c r="G105" s="596">
        <v>1456</v>
      </c>
      <c r="H105" s="489">
        <f t="shared" si="18"/>
        <v>371280</v>
      </c>
      <c r="I105" s="391">
        <f t="shared" si="16"/>
        <v>0.37128</v>
      </c>
      <c r="J105" s="341"/>
      <c r="K105" s="391">
        <f t="shared" si="19"/>
        <v>0.37128</v>
      </c>
      <c r="L105" s="462"/>
      <c r="M105" s="424">
        <f t="shared" si="17"/>
        <v>0.37128</v>
      </c>
      <c r="N105" s="843"/>
    </row>
    <row r="106" spans="2:14">
      <c r="B106" s="1509" t="s">
        <v>19</v>
      </c>
      <c r="C106" s="511" t="s">
        <v>247</v>
      </c>
      <c r="D106" s="1509">
        <v>63891</v>
      </c>
      <c r="E106" s="1509" t="s">
        <v>300</v>
      </c>
      <c r="F106" s="1509">
        <v>265</v>
      </c>
      <c r="G106" s="596">
        <v>1647</v>
      </c>
      <c r="H106" s="489">
        <f t="shared" si="18"/>
        <v>436455</v>
      </c>
      <c r="I106" s="391">
        <f t="shared" si="16"/>
        <v>0.43645499999999998</v>
      </c>
      <c r="J106" s="341">
        <f>I106</f>
        <v>0.43645499999999998</v>
      </c>
      <c r="K106" s="391"/>
      <c r="L106" s="462"/>
      <c r="M106" s="424">
        <f t="shared" si="17"/>
        <v>0.43645499999999998</v>
      </c>
      <c r="N106" s="843"/>
    </row>
    <row r="107" spans="2:14">
      <c r="B107" s="1509" t="s">
        <v>19</v>
      </c>
      <c r="C107" s="511" t="s">
        <v>247</v>
      </c>
      <c r="D107" s="1509">
        <v>63889</v>
      </c>
      <c r="E107" s="1509" t="s">
        <v>300</v>
      </c>
      <c r="F107" s="1509">
        <v>260</v>
      </c>
      <c r="G107" s="596">
        <v>790</v>
      </c>
      <c r="H107" s="489">
        <f t="shared" si="18"/>
        <v>205400</v>
      </c>
      <c r="I107" s="391">
        <f t="shared" si="16"/>
        <v>0.2054</v>
      </c>
      <c r="J107" s="341">
        <f>I107</f>
        <v>0.2054</v>
      </c>
      <c r="K107" s="391"/>
      <c r="L107" s="462"/>
      <c r="M107" s="424">
        <f t="shared" si="17"/>
        <v>0.2054</v>
      </c>
      <c r="N107" s="843"/>
    </row>
    <row r="108" spans="2:14">
      <c r="B108" s="692" t="s">
        <v>19</v>
      </c>
      <c r="C108" s="822" t="s">
        <v>247</v>
      </c>
      <c r="D108" s="692">
        <v>63889</v>
      </c>
      <c r="E108" s="692" t="s">
        <v>300</v>
      </c>
      <c r="F108" s="692">
        <v>260</v>
      </c>
      <c r="G108" s="823">
        <v>1650</v>
      </c>
      <c r="H108" s="695">
        <f t="shared" si="18"/>
        <v>429000</v>
      </c>
      <c r="I108" s="824">
        <f t="shared" si="16"/>
        <v>0.42899999999999999</v>
      </c>
      <c r="J108" s="825"/>
      <c r="K108" s="824">
        <f t="shared" si="19"/>
        <v>0.42899999999999999</v>
      </c>
      <c r="L108" s="462"/>
      <c r="M108" s="424">
        <f t="shared" si="17"/>
        <v>0.42899999999999999</v>
      </c>
      <c r="N108" s="843"/>
    </row>
    <row r="109" spans="2:14">
      <c r="B109" s="692" t="s">
        <v>19</v>
      </c>
      <c r="C109" s="822" t="s">
        <v>247</v>
      </c>
      <c r="D109" s="692">
        <v>63889</v>
      </c>
      <c r="E109" s="692" t="s">
        <v>300</v>
      </c>
      <c r="F109" s="692">
        <v>260</v>
      </c>
      <c r="G109" s="823">
        <v>425</v>
      </c>
      <c r="H109" s="695">
        <f t="shared" si="18"/>
        <v>110500</v>
      </c>
      <c r="I109" s="824">
        <f t="shared" si="16"/>
        <v>0.1105</v>
      </c>
      <c r="J109" s="825"/>
      <c r="K109" s="824">
        <f t="shared" si="19"/>
        <v>0.1105</v>
      </c>
      <c r="L109" s="462"/>
      <c r="M109" s="424">
        <f t="shared" si="17"/>
        <v>0.1105</v>
      </c>
      <c r="N109" s="843"/>
    </row>
    <row r="110" spans="2:14">
      <c r="B110" s="692" t="s">
        <v>19</v>
      </c>
      <c r="C110" s="822" t="s">
        <v>247</v>
      </c>
      <c r="D110" s="692">
        <v>60758</v>
      </c>
      <c r="E110" s="692" t="s">
        <v>605</v>
      </c>
      <c r="F110" s="692">
        <v>265</v>
      </c>
      <c r="G110" s="823">
        <v>496</v>
      </c>
      <c r="H110" s="695">
        <f t="shared" si="18"/>
        <v>131440</v>
      </c>
      <c r="I110" s="824">
        <f t="shared" si="16"/>
        <v>0.13144</v>
      </c>
      <c r="J110" s="827"/>
      <c r="K110" s="824">
        <f t="shared" si="19"/>
        <v>0.13144</v>
      </c>
      <c r="L110" s="462"/>
      <c r="M110" s="424">
        <f t="shared" si="17"/>
        <v>0.13144</v>
      </c>
      <c r="N110" s="843"/>
    </row>
    <row r="111" spans="2:14">
      <c r="B111" s="692" t="s">
        <v>19</v>
      </c>
      <c r="C111" s="822" t="s">
        <v>247</v>
      </c>
      <c r="D111" s="692">
        <v>62822</v>
      </c>
      <c r="E111" s="692" t="s">
        <v>605</v>
      </c>
      <c r="F111" s="692">
        <v>260</v>
      </c>
      <c r="G111" s="823">
        <v>3007</v>
      </c>
      <c r="H111" s="695">
        <f t="shared" si="18"/>
        <v>781820</v>
      </c>
      <c r="I111" s="824">
        <f t="shared" si="16"/>
        <v>0.78181999999999996</v>
      </c>
      <c r="J111" s="825"/>
      <c r="K111" s="824">
        <f t="shared" si="19"/>
        <v>0.78181999999999996</v>
      </c>
      <c r="L111" s="462"/>
      <c r="M111" s="424">
        <f t="shared" si="17"/>
        <v>0.78181999999999996</v>
      </c>
      <c r="N111" s="843"/>
    </row>
    <row r="112" spans="2:14">
      <c r="B112" s="1509" t="s">
        <v>19</v>
      </c>
      <c r="C112" s="1509" t="s">
        <v>247</v>
      </c>
      <c r="D112" s="1509">
        <v>63248</v>
      </c>
      <c r="E112" s="1509" t="s">
        <v>412</v>
      </c>
      <c r="F112" s="1509">
        <v>305</v>
      </c>
      <c r="G112" s="596">
        <v>5808</v>
      </c>
      <c r="H112" s="489">
        <f t="shared" si="18"/>
        <v>1771440</v>
      </c>
      <c r="I112" s="391">
        <f t="shared" si="16"/>
        <v>1.7714399999999999</v>
      </c>
      <c r="J112" s="341"/>
      <c r="K112" s="391">
        <f>I112</f>
        <v>1.7714399999999999</v>
      </c>
      <c r="L112" s="708"/>
      <c r="M112" s="424">
        <f t="shared" si="17"/>
        <v>1.7714399999999999</v>
      </c>
      <c r="N112" s="843"/>
    </row>
    <row r="113" spans="2:14">
      <c r="B113" s="1509" t="s">
        <v>19</v>
      </c>
      <c r="C113" s="1509" t="s">
        <v>247</v>
      </c>
      <c r="D113" s="1509" t="s">
        <v>607</v>
      </c>
      <c r="E113" s="1509" t="s">
        <v>412</v>
      </c>
      <c r="F113" s="1509">
        <v>305</v>
      </c>
      <c r="G113" s="596">
        <v>1344</v>
      </c>
      <c r="H113" s="489">
        <f t="shared" si="18"/>
        <v>409920</v>
      </c>
      <c r="I113" s="391">
        <f t="shared" si="16"/>
        <v>0.40992000000000001</v>
      </c>
      <c r="J113" s="341"/>
      <c r="K113" s="391">
        <f>I113</f>
        <v>0.40992000000000001</v>
      </c>
      <c r="L113" s="708"/>
      <c r="M113" s="424">
        <f>SUM(J113:L113)</f>
        <v>0.40992000000000001</v>
      </c>
      <c r="N113" s="843"/>
    </row>
    <row r="114" spans="2:14">
      <c r="B114" s="389" t="s">
        <v>19</v>
      </c>
      <c r="C114" s="389" t="s">
        <v>247</v>
      </c>
      <c r="D114" s="389">
        <v>63251</v>
      </c>
      <c r="E114" s="389" t="s">
        <v>412</v>
      </c>
      <c r="F114" s="389">
        <v>310</v>
      </c>
      <c r="G114" s="598">
        <v>3408</v>
      </c>
      <c r="H114" s="819">
        <f t="shared" si="18"/>
        <v>1056480</v>
      </c>
      <c r="I114" s="392">
        <f t="shared" si="16"/>
        <v>1.0564800000000001</v>
      </c>
      <c r="J114" s="361"/>
      <c r="K114" s="392">
        <f>I114</f>
        <v>1.0564800000000001</v>
      </c>
      <c r="L114" s="710"/>
      <c r="M114" s="424">
        <f t="shared" si="17"/>
        <v>1.0564800000000001</v>
      </c>
      <c r="N114" s="854"/>
    </row>
    <row r="115" spans="2:14">
      <c r="B115" s="1294"/>
      <c r="C115" s="512" t="s">
        <v>197</v>
      </c>
      <c r="D115" s="1294"/>
      <c r="E115" s="423"/>
      <c r="F115" s="1294"/>
      <c r="G115" s="597">
        <f t="shared" ref="G115:M115" si="20">SUM(G85:G114)</f>
        <v>93247</v>
      </c>
      <c r="H115" s="628">
        <f t="shared" si="20"/>
        <v>24761735</v>
      </c>
      <c r="I115" s="346">
        <f t="shared" si="20"/>
        <v>24.761734999999991</v>
      </c>
      <c r="J115" s="344">
        <f t="shared" si="20"/>
        <v>8.213574999999997</v>
      </c>
      <c r="K115" s="345">
        <f t="shared" si="20"/>
        <v>9.5448000000000004</v>
      </c>
      <c r="L115" s="441">
        <f t="shared" si="20"/>
        <v>7.0033599999999998</v>
      </c>
      <c r="M115" s="393">
        <f t="shared" si="20"/>
        <v>24.761734999999991</v>
      </c>
      <c r="N115" s="1303" t="s">
        <v>251</v>
      </c>
    </row>
    <row r="116" spans="2:14" s="520" customFormat="1">
      <c r="B116" s="185" t="s">
        <v>15</v>
      </c>
      <c r="C116" s="185" t="s">
        <v>78</v>
      </c>
      <c r="D116" s="185">
        <v>112177</v>
      </c>
      <c r="E116" s="185" t="s">
        <v>296</v>
      </c>
      <c r="F116" s="185">
        <v>310</v>
      </c>
      <c r="G116" s="705">
        <v>28275</v>
      </c>
      <c r="H116" s="488">
        <f t="shared" ref="H116:H128" si="21">F116*G116</f>
        <v>8765250</v>
      </c>
      <c r="I116" s="390">
        <f t="shared" ref="I116:I128" si="22">H116/1000000</f>
        <v>8.76525</v>
      </c>
      <c r="J116" s="390">
        <f>I116</f>
        <v>8.76525</v>
      </c>
      <c r="K116" s="390">
        <f>(I116-J116)</f>
        <v>0</v>
      </c>
      <c r="L116" s="706"/>
      <c r="M116" s="426">
        <f t="shared" ref="M116:M128" si="23">SUM(J116:L116)</f>
        <v>8.76525</v>
      </c>
      <c r="N116" s="844"/>
    </row>
    <row r="117" spans="2:14" s="520" customFormat="1">
      <c r="B117" s="1509" t="s">
        <v>15</v>
      </c>
      <c r="C117" s="1509" t="s">
        <v>78</v>
      </c>
      <c r="D117" s="1509">
        <v>112177</v>
      </c>
      <c r="E117" s="1509" t="s">
        <v>294</v>
      </c>
      <c r="F117" s="1509">
        <v>315</v>
      </c>
      <c r="G117" s="707">
        <v>5700</v>
      </c>
      <c r="H117" s="489">
        <f t="shared" si="21"/>
        <v>1795500</v>
      </c>
      <c r="I117" s="391">
        <f t="shared" si="22"/>
        <v>1.7955000000000001</v>
      </c>
      <c r="J117" s="391">
        <f t="shared" ref="J117:J125" si="24">I117</f>
        <v>1.7955000000000001</v>
      </c>
      <c r="K117" s="391">
        <f>I117-J117</f>
        <v>0</v>
      </c>
      <c r="L117" s="708"/>
      <c r="M117" s="424">
        <f t="shared" si="23"/>
        <v>1.7955000000000001</v>
      </c>
      <c r="N117" s="843"/>
    </row>
    <row r="118" spans="2:14" s="520" customFormat="1">
      <c r="B118" s="1509" t="s">
        <v>15</v>
      </c>
      <c r="C118" s="1509" t="s">
        <v>73</v>
      </c>
      <c r="D118" s="1509">
        <v>50090076</v>
      </c>
      <c r="E118" s="338" t="s">
        <v>661</v>
      </c>
      <c r="F118" s="1509">
        <v>305</v>
      </c>
      <c r="G118" s="707">
        <v>7824</v>
      </c>
      <c r="H118" s="489">
        <f t="shared" si="21"/>
        <v>2386320</v>
      </c>
      <c r="I118" s="391">
        <f t="shared" si="22"/>
        <v>2.38632</v>
      </c>
      <c r="J118" s="391">
        <f t="shared" si="24"/>
        <v>2.38632</v>
      </c>
      <c r="K118" s="391">
        <f t="shared" ref="K118:K128" si="25">I118-J118</f>
        <v>0</v>
      </c>
      <c r="L118" s="708"/>
      <c r="M118" s="424">
        <f t="shared" si="23"/>
        <v>2.38632</v>
      </c>
      <c r="N118" s="855"/>
    </row>
    <row r="119" spans="2:14" s="520" customFormat="1">
      <c r="B119" s="1509" t="s">
        <v>15</v>
      </c>
      <c r="C119" s="338" t="s">
        <v>425</v>
      </c>
      <c r="D119" s="338" t="s">
        <v>612</v>
      </c>
      <c r="E119" s="338" t="s">
        <v>172</v>
      </c>
      <c r="F119" s="1509">
        <v>260</v>
      </c>
      <c r="G119" s="707">
        <v>1024</v>
      </c>
      <c r="H119" s="489">
        <f t="shared" si="21"/>
        <v>266240</v>
      </c>
      <c r="I119" s="391">
        <f t="shared" si="22"/>
        <v>0.26623999999999998</v>
      </c>
      <c r="J119" s="391">
        <f t="shared" si="24"/>
        <v>0.26623999999999998</v>
      </c>
      <c r="K119" s="391">
        <f t="shared" si="25"/>
        <v>0</v>
      </c>
      <c r="L119" s="708"/>
      <c r="M119" s="424">
        <f t="shared" si="23"/>
        <v>0.26623999999999998</v>
      </c>
      <c r="N119" s="843"/>
    </row>
    <row r="120" spans="2:14" s="520" customFormat="1">
      <c r="B120" s="1509" t="s">
        <v>15</v>
      </c>
      <c r="C120" s="338" t="s">
        <v>425</v>
      </c>
      <c r="D120" s="338" t="s">
        <v>614</v>
      </c>
      <c r="E120" s="338" t="s">
        <v>662</v>
      </c>
      <c r="F120" s="1509">
        <v>300</v>
      </c>
      <c r="G120" s="707">
        <v>374</v>
      </c>
      <c r="H120" s="489">
        <f t="shared" si="21"/>
        <v>112200</v>
      </c>
      <c r="I120" s="391">
        <f t="shared" si="22"/>
        <v>0.11219999999999999</v>
      </c>
      <c r="J120" s="391">
        <f t="shared" si="24"/>
        <v>0.11219999999999999</v>
      </c>
      <c r="K120" s="391">
        <f t="shared" si="25"/>
        <v>0</v>
      </c>
      <c r="L120" s="708"/>
      <c r="M120" s="424">
        <f t="shared" si="23"/>
        <v>0.11219999999999999</v>
      </c>
      <c r="N120" s="843"/>
    </row>
    <row r="121" spans="2:14" s="520" customFormat="1">
      <c r="B121" s="1509" t="s">
        <v>19</v>
      </c>
      <c r="C121" s="338" t="s">
        <v>425</v>
      </c>
      <c r="D121" s="338" t="s">
        <v>616</v>
      </c>
      <c r="E121" s="338" t="s">
        <v>130</v>
      </c>
      <c r="F121" s="1509">
        <v>255</v>
      </c>
      <c r="G121" s="707">
        <v>667</v>
      </c>
      <c r="H121" s="489">
        <f t="shared" si="21"/>
        <v>170085</v>
      </c>
      <c r="I121" s="391">
        <f t="shared" si="22"/>
        <v>0.17008499999999999</v>
      </c>
      <c r="J121" s="391">
        <f t="shared" si="24"/>
        <v>0.17008499999999999</v>
      </c>
      <c r="K121" s="391">
        <f t="shared" si="25"/>
        <v>0</v>
      </c>
      <c r="L121" s="708"/>
      <c r="M121" s="424">
        <f t="shared" si="23"/>
        <v>0.17008499999999999</v>
      </c>
      <c r="N121" s="843"/>
    </row>
    <row r="122" spans="2:14" s="520" customFormat="1">
      <c r="B122" s="1509" t="s">
        <v>19</v>
      </c>
      <c r="C122" s="338" t="s">
        <v>425</v>
      </c>
      <c r="D122" s="338" t="s">
        <v>616</v>
      </c>
      <c r="E122" s="338" t="s">
        <v>126</v>
      </c>
      <c r="F122" s="1509">
        <v>265</v>
      </c>
      <c r="G122" s="707">
        <v>290</v>
      </c>
      <c r="H122" s="489">
        <f t="shared" si="21"/>
        <v>76850</v>
      </c>
      <c r="I122" s="391">
        <f t="shared" si="22"/>
        <v>7.6850000000000002E-2</v>
      </c>
      <c r="J122" s="391">
        <f t="shared" si="24"/>
        <v>7.6850000000000002E-2</v>
      </c>
      <c r="K122" s="391">
        <f t="shared" si="25"/>
        <v>0</v>
      </c>
      <c r="L122" s="708"/>
      <c r="M122" s="424">
        <f t="shared" si="23"/>
        <v>7.6850000000000002E-2</v>
      </c>
      <c r="N122" s="843"/>
    </row>
    <row r="123" spans="2:14" s="520" customFormat="1">
      <c r="B123" s="1509" t="s">
        <v>15</v>
      </c>
      <c r="C123" s="1509" t="s">
        <v>71</v>
      </c>
      <c r="D123" s="1509" t="s">
        <v>618</v>
      </c>
      <c r="E123" s="1509" t="s">
        <v>172</v>
      </c>
      <c r="F123" s="1509">
        <v>260</v>
      </c>
      <c r="G123" s="707">
        <v>1120</v>
      </c>
      <c r="H123" s="489">
        <f t="shared" si="21"/>
        <v>291200</v>
      </c>
      <c r="I123" s="391">
        <f t="shared" si="22"/>
        <v>0.29120000000000001</v>
      </c>
      <c r="J123" s="391">
        <f t="shared" si="24"/>
        <v>0.29120000000000001</v>
      </c>
      <c r="K123" s="391">
        <f t="shared" si="25"/>
        <v>0</v>
      </c>
      <c r="L123" s="708"/>
      <c r="M123" s="424">
        <f t="shared" si="23"/>
        <v>0.29120000000000001</v>
      </c>
      <c r="N123" s="843"/>
    </row>
    <row r="124" spans="2:14" s="520" customFormat="1">
      <c r="B124" s="1509" t="s">
        <v>15</v>
      </c>
      <c r="C124" s="1509" t="s">
        <v>71</v>
      </c>
      <c r="D124" s="1509" t="s">
        <v>619</v>
      </c>
      <c r="E124" s="1509" t="s">
        <v>663</v>
      </c>
      <c r="F124" s="1509">
        <v>250</v>
      </c>
      <c r="G124" s="707">
        <v>1584</v>
      </c>
      <c r="H124" s="489">
        <f t="shared" si="21"/>
        <v>396000</v>
      </c>
      <c r="I124" s="391">
        <f t="shared" si="22"/>
        <v>0.39600000000000002</v>
      </c>
      <c r="J124" s="391">
        <f t="shared" si="24"/>
        <v>0.39600000000000002</v>
      </c>
      <c r="K124" s="391">
        <f t="shared" si="25"/>
        <v>0</v>
      </c>
      <c r="L124" s="708"/>
      <c r="M124" s="424">
        <f t="shared" si="23"/>
        <v>0.39600000000000002</v>
      </c>
      <c r="N124" s="843"/>
    </row>
    <row r="125" spans="2:14" s="520" customFormat="1">
      <c r="B125" s="1509" t="s">
        <v>19</v>
      </c>
      <c r="C125" s="1509" t="s">
        <v>71</v>
      </c>
      <c r="D125" s="1509" t="s">
        <v>620</v>
      </c>
      <c r="E125" s="1509" t="s">
        <v>664</v>
      </c>
      <c r="F125" s="1509">
        <v>305</v>
      </c>
      <c r="G125" s="707">
        <v>1272</v>
      </c>
      <c r="H125" s="489">
        <f t="shared" si="21"/>
        <v>387960</v>
      </c>
      <c r="I125" s="391">
        <f t="shared" si="22"/>
        <v>0.38796000000000003</v>
      </c>
      <c r="J125" s="391">
        <f t="shared" si="24"/>
        <v>0.38796000000000003</v>
      </c>
      <c r="K125" s="391">
        <f t="shared" si="25"/>
        <v>0</v>
      </c>
      <c r="L125" s="708"/>
      <c r="M125" s="424">
        <f t="shared" si="23"/>
        <v>0.38796000000000003</v>
      </c>
      <c r="N125" s="843"/>
    </row>
    <row r="126" spans="2:14">
      <c r="B126" s="1509" t="s">
        <v>19</v>
      </c>
      <c r="C126" s="338" t="s">
        <v>244</v>
      </c>
      <c r="D126" s="1509">
        <v>1427</v>
      </c>
      <c r="E126" s="338" t="s">
        <v>124</v>
      </c>
      <c r="F126" s="1509">
        <v>260</v>
      </c>
      <c r="G126" s="707">
        <v>928</v>
      </c>
      <c r="H126" s="489">
        <f t="shared" si="21"/>
        <v>241280</v>
      </c>
      <c r="I126" s="391">
        <f t="shared" si="22"/>
        <v>0.24127999999999999</v>
      </c>
      <c r="J126" s="391"/>
      <c r="K126" s="391">
        <f>I126</f>
        <v>0.24127999999999999</v>
      </c>
      <c r="L126" s="708"/>
      <c r="M126" s="424">
        <f t="shared" si="23"/>
        <v>0.24127999999999999</v>
      </c>
      <c r="N126" s="1516"/>
    </row>
    <row r="127" spans="2:14">
      <c r="B127" s="338" t="s">
        <v>15</v>
      </c>
      <c r="C127" s="338" t="s">
        <v>621</v>
      </c>
      <c r="D127" s="1509">
        <v>1314</v>
      </c>
      <c r="E127" s="847" t="s">
        <v>178</v>
      </c>
      <c r="F127" s="1509">
        <v>305</v>
      </c>
      <c r="G127" s="707">
        <v>300</v>
      </c>
      <c r="H127" s="489">
        <f t="shared" si="21"/>
        <v>91500</v>
      </c>
      <c r="I127" s="391">
        <f t="shared" si="22"/>
        <v>9.1499999999999998E-2</v>
      </c>
      <c r="J127" s="391"/>
      <c r="K127" s="391">
        <f>I127</f>
        <v>9.1499999999999998E-2</v>
      </c>
      <c r="L127" s="708"/>
      <c r="M127" s="424">
        <f t="shared" si="23"/>
        <v>9.1499999999999998E-2</v>
      </c>
      <c r="N127" s="1516"/>
    </row>
    <row r="128" spans="2:14">
      <c r="B128" s="389" t="s">
        <v>19</v>
      </c>
      <c r="C128" s="701" t="s">
        <v>82</v>
      </c>
      <c r="D128" s="504">
        <v>26634</v>
      </c>
      <c r="E128" s="703" t="s">
        <v>297</v>
      </c>
      <c r="F128" s="504">
        <v>260</v>
      </c>
      <c r="G128" s="709">
        <v>928</v>
      </c>
      <c r="H128" s="849">
        <f t="shared" si="21"/>
        <v>241280</v>
      </c>
      <c r="I128" s="850">
        <f t="shared" si="22"/>
        <v>0.24127999999999999</v>
      </c>
      <c r="J128" s="850">
        <f>I128</f>
        <v>0.24127999999999999</v>
      </c>
      <c r="K128" s="850">
        <f t="shared" si="25"/>
        <v>0</v>
      </c>
      <c r="L128" s="848"/>
      <c r="M128" s="851">
        <f t="shared" si="23"/>
        <v>0.24127999999999999</v>
      </c>
      <c r="N128" s="852"/>
    </row>
    <row r="129" spans="2:14">
      <c r="B129" s="1294"/>
      <c r="C129" s="512" t="s">
        <v>197</v>
      </c>
      <c r="D129" s="1294"/>
      <c r="E129" s="423"/>
      <c r="F129" s="1294"/>
      <c r="G129" s="597">
        <f>SUM(G116:G128)</f>
        <v>50286</v>
      </c>
      <c r="H129" s="1514">
        <f t="shared" ref="H129:M129" si="26">SUM(H116:H128)</f>
        <v>15221665</v>
      </c>
      <c r="I129" s="346">
        <f t="shared" si="26"/>
        <v>15.221665</v>
      </c>
      <c r="J129" s="345">
        <f t="shared" si="26"/>
        <v>14.888885</v>
      </c>
      <c r="K129" s="345">
        <f t="shared" si="26"/>
        <v>0.33277999999999996</v>
      </c>
      <c r="L129" s="441">
        <f t="shared" si="26"/>
        <v>0</v>
      </c>
      <c r="M129" s="393">
        <f t="shared" si="26"/>
        <v>15.221665</v>
      </c>
      <c r="N129" s="1303" t="s">
        <v>246</v>
      </c>
    </row>
    <row r="130" spans="2:14">
      <c r="B130" s="446"/>
      <c r="C130" s="514" t="s">
        <v>252</v>
      </c>
      <c r="D130" s="446"/>
      <c r="E130" s="448"/>
      <c r="F130" s="446"/>
      <c r="G130" s="599">
        <f t="shared" ref="G130:M130" si="27">G31+G54+G84+G115+G129</f>
        <v>242043</v>
      </c>
      <c r="H130" s="629">
        <f t="shared" si="27"/>
        <v>67479925</v>
      </c>
      <c r="I130" s="449">
        <f t="shared" si="27"/>
        <v>67.47992499999998</v>
      </c>
      <c r="J130" s="449">
        <f t="shared" si="27"/>
        <v>38.257984999999998</v>
      </c>
      <c r="K130" s="449">
        <f t="shared" si="27"/>
        <v>15.104480000000001</v>
      </c>
      <c r="L130" s="464">
        <f t="shared" si="27"/>
        <v>13.92454</v>
      </c>
      <c r="M130" s="449">
        <f t="shared" si="27"/>
        <v>67.287004999999994</v>
      </c>
      <c r="N130" s="524"/>
    </row>
    <row r="131" spans="2:14">
      <c r="B131" s="442"/>
      <c r="C131" s="515" t="s">
        <v>254</v>
      </c>
      <c r="D131" s="442"/>
      <c r="E131" s="454"/>
      <c r="F131" s="442"/>
      <c r="G131" s="600">
        <f>G31+G54+G84+G115+G129</f>
        <v>242043</v>
      </c>
      <c r="H131" s="491">
        <f t="shared" ref="H131:M131" si="28">H31+H54+H84+H115+H129+H140</f>
        <v>70428745</v>
      </c>
      <c r="I131" s="444">
        <f t="shared" si="28"/>
        <v>73.428744999999978</v>
      </c>
      <c r="J131" s="444">
        <f t="shared" si="28"/>
        <v>38.257984999999998</v>
      </c>
      <c r="K131" s="444">
        <f t="shared" si="28"/>
        <v>15.104480000000001</v>
      </c>
      <c r="L131" s="450">
        <f t="shared" si="28"/>
        <v>19.873360000000002</v>
      </c>
      <c r="M131" s="444">
        <f t="shared" si="28"/>
        <v>73.235824999999991</v>
      </c>
      <c r="N131" s="525"/>
    </row>
    <row r="132" spans="2:14" s="520" customFormat="1">
      <c r="B132" s="680"/>
      <c r="C132" s="680"/>
      <c r="D132" s="680"/>
      <c r="E132" s="680"/>
      <c r="F132" s="680"/>
      <c r="G132" s="681"/>
      <c r="H132" s="682"/>
      <c r="I132" s="683"/>
      <c r="J132" s="683"/>
      <c r="K132" s="683"/>
      <c r="L132" s="683"/>
      <c r="M132" s="683"/>
      <c r="N132" s="684"/>
    </row>
    <row r="133" spans="2:14" ht="15.75">
      <c r="B133" s="679" t="s">
        <v>256</v>
      </c>
      <c r="C133" s="1871"/>
      <c r="D133" s="1871"/>
      <c r="E133" s="1871"/>
      <c r="F133" s="1871"/>
      <c r="H133" s="1295"/>
      <c r="I133" s="480"/>
      <c r="J133" s="1291"/>
      <c r="K133" s="1291"/>
      <c r="L133" s="1291"/>
      <c r="M133" s="1292"/>
      <c r="N133" s="526"/>
    </row>
    <row r="134" spans="2:14">
      <c r="B134" s="609"/>
      <c r="C134" s="610" t="s">
        <v>694</v>
      </c>
      <c r="D134" s="610"/>
      <c r="E134" s="610" t="s">
        <v>283</v>
      </c>
      <c r="F134" s="610">
        <v>260</v>
      </c>
      <c r="G134" s="611"/>
      <c r="H134" s="820"/>
      <c r="I134" s="602">
        <v>1</v>
      </c>
      <c r="J134" s="612"/>
      <c r="K134" s="612"/>
      <c r="L134" s="461">
        <f t="shared" ref="L134:L139" si="29">I134</f>
        <v>1</v>
      </c>
      <c r="M134" s="870">
        <f>L134</f>
        <v>1</v>
      </c>
      <c r="N134" s="867"/>
    </row>
    <row r="135" spans="2:14">
      <c r="B135" s="501"/>
      <c r="C135" s="829" t="s">
        <v>119</v>
      </c>
      <c r="D135" s="829"/>
      <c r="E135" s="829" t="s">
        <v>283</v>
      </c>
      <c r="F135" s="829">
        <v>260</v>
      </c>
      <c r="G135" s="589"/>
      <c r="H135" s="489"/>
      <c r="I135" s="391">
        <v>2</v>
      </c>
      <c r="J135" s="341"/>
      <c r="K135" s="365"/>
      <c r="L135" s="462">
        <f t="shared" si="29"/>
        <v>2</v>
      </c>
      <c r="M135" s="424">
        <f>L135</f>
        <v>2</v>
      </c>
      <c r="N135" s="843"/>
    </row>
    <row r="136" spans="2:14">
      <c r="B136" s="501"/>
      <c r="C136" s="829" t="s">
        <v>119</v>
      </c>
      <c r="D136" s="829" t="s">
        <v>623</v>
      </c>
      <c r="E136" s="829" t="s">
        <v>283</v>
      </c>
      <c r="F136" s="829">
        <v>260</v>
      </c>
      <c r="G136" s="830">
        <v>29</v>
      </c>
      <c r="H136" s="831">
        <f>F136*G136</f>
        <v>7540</v>
      </c>
      <c r="I136" s="833">
        <f>H136/1000000</f>
        <v>7.5399999999999998E-3</v>
      </c>
      <c r="J136" s="497"/>
      <c r="K136" s="832"/>
      <c r="L136" s="462">
        <f t="shared" si="29"/>
        <v>7.5399999999999998E-3</v>
      </c>
      <c r="M136" s="861">
        <f>L136</f>
        <v>7.5399999999999998E-3</v>
      </c>
      <c r="N136" s="868" t="s">
        <v>624</v>
      </c>
    </row>
    <row r="137" spans="2:14">
      <c r="B137" s="501"/>
      <c r="C137" s="829" t="s">
        <v>119</v>
      </c>
      <c r="D137" s="829" t="s">
        <v>192</v>
      </c>
      <c r="E137" s="829" t="s">
        <v>283</v>
      </c>
      <c r="F137" s="829">
        <v>260</v>
      </c>
      <c r="G137" s="830">
        <v>928</v>
      </c>
      <c r="H137" s="831">
        <f>F137*G137</f>
        <v>241280</v>
      </c>
      <c r="I137" s="833">
        <f>H137/1000000</f>
        <v>0.24127999999999999</v>
      </c>
      <c r="J137" s="497"/>
      <c r="K137" s="832"/>
      <c r="L137" s="462">
        <f t="shared" si="29"/>
        <v>0.24127999999999999</v>
      </c>
      <c r="M137" s="861">
        <f>L137</f>
        <v>0.24127999999999999</v>
      </c>
      <c r="N137" s="868" t="s">
        <v>624</v>
      </c>
    </row>
    <row r="138" spans="2:14">
      <c r="B138" s="501"/>
      <c r="C138" s="340" t="s">
        <v>30</v>
      </c>
      <c r="D138" s="340"/>
      <c r="E138" s="340" t="s">
        <v>108</v>
      </c>
      <c r="F138" s="340">
        <v>260</v>
      </c>
      <c r="G138" s="589"/>
      <c r="H138" s="489">
        <v>2000000</v>
      </c>
      <c r="I138" s="391">
        <f>H138/1000000</f>
        <v>2</v>
      </c>
      <c r="J138" s="341"/>
      <c r="K138" s="365"/>
      <c r="L138" s="462">
        <f t="shared" si="29"/>
        <v>2</v>
      </c>
      <c r="M138" s="424">
        <f>I138</f>
        <v>2</v>
      </c>
      <c r="N138" s="843"/>
    </row>
    <row r="139" spans="2:14">
      <c r="B139" s="605"/>
      <c r="C139" s="606" t="s">
        <v>625</v>
      </c>
      <c r="D139" s="606"/>
      <c r="E139" s="606" t="s">
        <v>626</v>
      </c>
      <c r="F139" s="606">
        <v>260</v>
      </c>
      <c r="G139" s="361"/>
      <c r="H139" s="819">
        <v>700000</v>
      </c>
      <c r="I139" s="392">
        <v>0.7</v>
      </c>
      <c r="J139" s="361"/>
      <c r="K139" s="361"/>
      <c r="L139" s="463">
        <f t="shared" si="29"/>
        <v>0.7</v>
      </c>
      <c r="M139" s="425">
        <f>I139</f>
        <v>0.7</v>
      </c>
      <c r="N139" s="854" t="s">
        <v>695</v>
      </c>
    </row>
    <row r="140" spans="2:14">
      <c r="B140" s="442"/>
      <c r="C140" s="442"/>
      <c r="D140" s="442"/>
      <c r="E140" s="454"/>
      <c r="F140" s="442"/>
      <c r="G140" s="601"/>
      <c r="H140" s="491">
        <f>SUM(H134:H139)</f>
        <v>2948820</v>
      </c>
      <c r="I140" s="444">
        <f>SUM(I134:I139)</f>
        <v>5.9488200000000004</v>
      </c>
      <c r="J140" s="443"/>
      <c r="K140" s="479"/>
      <c r="L140" s="450">
        <f>SUM(L134:L139)</f>
        <v>5.9488200000000004</v>
      </c>
      <c r="M140" s="444">
        <f>SUM(M134:M139)</f>
        <v>5.9488200000000004</v>
      </c>
      <c r="N140" s="869"/>
    </row>
    <row r="141" spans="2:14" s="520" customFormat="1">
      <c r="B141" s="680"/>
      <c r="C141" s="680"/>
      <c r="D141" s="680"/>
      <c r="E141" s="680"/>
      <c r="F141" s="680"/>
      <c r="G141" s="681"/>
      <c r="H141" s="685"/>
      <c r="I141" s="683"/>
      <c r="J141" s="685"/>
      <c r="K141" s="711"/>
      <c r="L141" s="683"/>
      <c r="M141" s="683"/>
      <c r="N141" s="712"/>
    </row>
    <row r="142" spans="2:14" ht="15.75">
      <c r="B142" s="679" t="s">
        <v>670</v>
      </c>
      <c r="C142" s="1871"/>
      <c r="D142" s="1871"/>
      <c r="E142" s="1871"/>
      <c r="F142" s="1871"/>
      <c r="H142" s="1295"/>
      <c r="I142" s="1291"/>
      <c r="J142" s="1292"/>
      <c r="K142" s="1292"/>
      <c r="L142" s="660"/>
      <c r="M142" s="1292"/>
      <c r="N142" s="1871"/>
    </row>
    <row r="143" spans="2:14">
      <c r="B143" s="676" t="s">
        <v>671</v>
      </c>
      <c r="C143" s="677" t="s">
        <v>672</v>
      </c>
      <c r="D143" s="678"/>
      <c r="E143" s="2330" t="s">
        <v>13</v>
      </c>
      <c r="F143" s="2330"/>
      <c r="G143" s="2331"/>
      <c r="H143" s="1295"/>
      <c r="I143" s="1291"/>
      <c r="J143" s="1291"/>
      <c r="K143" s="1291"/>
      <c r="L143" s="1291"/>
      <c r="M143" s="1292"/>
      <c r="N143" s="1871"/>
    </row>
    <row r="144" spans="2:14">
      <c r="B144" s="671" t="s">
        <v>696</v>
      </c>
      <c r="C144" s="688">
        <f>M130</f>
        <v>67.287004999999994</v>
      </c>
      <c r="D144" s="669"/>
      <c r="E144" s="2332" t="s">
        <v>678</v>
      </c>
      <c r="F144" s="2332"/>
      <c r="G144" s="2333"/>
      <c r="H144" s="1295"/>
      <c r="I144" s="1291"/>
      <c r="J144" s="1291"/>
      <c r="K144" s="482"/>
      <c r="L144" s="1291"/>
      <c r="M144" s="1292"/>
      <c r="N144" s="1871"/>
    </row>
    <row r="145" spans="2:13">
      <c r="B145" s="672" t="s">
        <v>679</v>
      </c>
      <c r="C145" s="690">
        <f>M131</f>
        <v>73.235824999999991</v>
      </c>
      <c r="D145" s="691"/>
      <c r="E145" s="2334" t="s">
        <v>697</v>
      </c>
      <c r="F145" s="2334"/>
      <c r="G145" s="2335"/>
      <c r="H145" s="1295"/>
      <c r="I145" s="1291"/>
      <c r="J145" s="1291"/>
      <c r="K145" s="1291"/>
      <c r="L145" s="1291"/>
      <c r="M145" s="1292"/>
    </row>
    <row r="146" spans="2:13">
      <c r="B146" s="673" t="s">
        <v>681</v>
      </c>
      <c r="C146" s="674">
        <v>70</v>
      </c>
      <c r="D146" s="675"/>
      <c r="E146" s="2326"/>
      <c r="F146" s="2326"/>
      <c r="G146" s="2327"/>
      <c r="H146" s="630"/>
      <c r="I146" s="1871"/>
      <c r="J146" s="1871"/>
      <c r="K146" s="337"/>
      <c r="L146" s="1871"/>
      <c r="M146" s="1871"/>
    </row>
  </sheetData>
  <mergeCells count="4">
    <mergeCell ref="E146:G146"/>
    <mergeCell ref="E143:G143"/>
    <mergeCell ref="E144:G144"/>
    <mergeCell ref="E145:G145"/>
  </mergeCells>
  <phoneticPr fontId="4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O113"/>
  <sheetViews>
    <sheetView zoomScale="80" zoomScaleNormal="80"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G20" sqref="G20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43.42578125" style="333" bestFit="1" customWidth="1"/>
    <col min="4" max="4" width="19.5703125" style="333" customWidth="1"/>
    <col min="5" max="5" width="25.5703125" style="333" customWidth="1"/>
    <col min="6" max="6" width="16.140625" style="333" customWidth="1"/>
    <col min="7" max="8" width="16.140625" style="335" customWidth="1"/>
    <col min="9" max="9" width="16.140625" style="335" customWidth="1" outlineLevel="1"/>
    <col min="10" max="10" width="14.7109375" style="335" customWidth="1" outlineLevel="1"/>
    <col min="11" max="11" width="17.28515625" style="335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871"/>
      <c r="D1" s="1871"/>
      <c r="E1" s="1871"/>
      <c r="F1" s="1871"/>
      <c r="G1" s="1291"/>
      <c r="H1" s="1291"/>
      <c r="I1" s="1291"/>
      <c r="J1" s="1291"/>
      <c r="K1" s="1291"/>
      <c r="L1" s="1291"/>
      <c r="M1" s="1292"/>
      <c r="N1" s="334"/>
      <c r="O1" s="1871" t="s">
        <v>698</v>
      </c>
    </row>
    <row r="2" spans="2:15" s="2" customFormat="1" ht="34.5" customHeight="1" thickBot="1">
      <c r="B2" s="434" t="s">
        <v>2</v>
      </c>
      <c r="C2" s="435" t="s">
        <v>3</v>
      </c>
      <c r="D2" s="481" t="s">
        <v>4</v>
      </c>
      <c r="E2" s="451" t="s">
        <v>5</v>
      </c>
      <c r="F2" s="435" t="s">
        <v>6</v>
      </c>
      <c r="G2" s="465" t="s">
        <v>7</v>
      </c>
      <c r="H2" s="436" t="s">
        <v>185</v>
      </c>
      <c r="I2" s="436" t="s">
        <v>186</v>
      </c>
      <c r="J2" s="437" t="s">
        <v>699</v>
      </c>
      <c r="K2" s="437" t="s">
        <v>188</v>
      </c>
      <c r="L2" s="438" t="s">
        <v>10</v>
      </c>
      <c r="M2" s="437" t="s">
        <v>11</v>
      </c>
      <c r="N2" s="435" t="s">
        <v>13</v>
      </c>
      <c r="O2" s="439" t="s">
        <v>14</v>
      </c>
    </row>
    <row r="3" spans="2:15" s="123" customFormat="1" ht="14.25" customHeight="1">
      <c r="B3" s="261" t="s">
        <v>15</v>
      </c>
      <c r="C3" s="261" t="s">
        <v>189</v>
      </c>
      <c r="D3" s="261">
        <v>82768</v>
      </c>
      <c r="E3" s="261" t="s">
        <v>109</v>
      </c>
      <c r="F3" s="261">
        <v>265</v>
      </c>
      <c r="G3" s="432">
        <v>2496</v>
      </c>
      <c r="H3" s="427">
        <f t="shared" ref="H3:H28" si="0">F3*G3</f>
        <v>661440</v>
      </c>
      <c r="I3" s="428">
        <f>H3/1000000</f>
        <v>0.66144000000000003</v>
      </c>
      <c r="J3" s="429">
        <f>I3</f>
        <v>0.66144000000000003</v>
      </c>
      <c r="K3" s="429"/>
      <c r="L3" s="430"/>
      <c r="M3" s="431">
        <f>SUM(J3:L3)</f>
        <v>0.66144000000000003</v>
      </c>
      <c r="N3" s="432"/>
      <c r="O3" s="433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13">
        <v>1664</v>
      </c>
      <c r="H4" s="341">
        <f t="shared" si="0"/>
        <v>440960</v>
      </c>
      <c r="I4" s="352">
        <f t="shared" ref="I4:I71" si="1">H4/1000000</f>
        <v>0.44096000000000002</v>
      </c>
      <c r="J4" s="353">
        <f>I4</f>
        <v>0.44096000000000002</v>
      </c>
      <c r="K4" s="354"/>
      <c r="L4" s="398"/>
      <c r="M4" s="424">
        <f t="shared" ref="M4:M29" si="2">SUM(J4:L4)</f>
        <v>0.44096000000000002</v>
      </c>
      <c r="N4" s="413"/>
      <c r="O4" s="355"/>
    </row>
    <row r="5" spans="2:15" s="123" customFormat="1" ht="14.25" customHeight="1">
      <c r="B5" s="1509" t="s">
        <v>15</v>
      </c>
      <c r="C5" s="1509" t="s">
        <v>189</v>
      </c>
      <c r="D5" s="1509">
        <v>82930</v>
      </c>
      <c r="E5" s="1509" t="s">
        <v>109</v>
      </c>
      <c r="F5" s="1509">
        <v>265</v>
      </c>
      <c r="G5" s="413">
        <v>2496</v>
      </c>
      <c r="H5" s="341">
        <f t="shared" si="0"/>
        <v>661440</v>
      </c>
      <c r="I5" s="352">
        <f t="shared" si="1"/>
        <v>0.66144000000000003</v>
      </c>
      <c r="J5" s="353"/>
      <c r="K5" s="354">
        <f>I5</f>
        <v>0.66144000000000003</v>
      </c>
      <c r="L5" s="398"/>
      <c r="M5" s="424">
        <f t="shared" si="2"/>
        <v>0.66144000000000003</v>
      </c>
      <c r="N5" s="413"/>
      <c r="O5" s="355"/>
    </row>
    <row r="6" spans="2:15" s="123" customFormat="1" ht="14.25" customHeight="1">
      <c r="B6" s="1509" t="s">
        <v>15</v>
      </c>
      <c r="C6" s="1507" t="s">
        <v>189</v>
      </c>
      <c r="D6" s="1507">
        <v>83257</v>
      </c>
      <c r="E6" s="1507" t="s">
        <v>109</v>
      </c>
      <c r="F6" s="1507">
        <v>265</v>
      </c>
      <c r="G6" s="452">
        <v>832</v>
      </c>
      <c r="H6" s="356">
        <f t="shared" si="0"/>
        <v>220480</v>
      </c>
      <c r="I6" s="352">
        <f t="shared" si="1"/>
        <v>0.22048000000000001</v>
      </c>
      <c r="J6" s="357">
        <f>I6</f>
        <v>0.22048000000000001</v>
      </c>
      <c r="K6" s="357"/>
      <c r="L6" s="399"/>
      <c r="M6" s="424">
        <f t="shared" si="2"/>
        <v>0.22048000000000001</v>
      </c>
      <c r="N6" s="413"/>
      <c r="O6" s="355"/>
    </row>
    <row r="7" spans="2:15" s="123" customFormat="1" ht="14.25" customHeight="1">
      <c r="B7" s="1509" t="s">
        <v>15</v>
      </c>
      <c r="C7" s="1507" t="s">
        <v>189</v>
      </c>
      <c r="D7" s="1507">
        <v>83255</v>
      </c>
      <c r="E7" s="1507" t="s">
        <v>109</v>
      </c>
      <c r="F7" s="1507">
        <v>265</v>
      </c>
      <c r="G7" s="452">
        <v>2496</v>
      </c>
      <c r="H7" s="356">
        <f t="shared" si="0"/>
        <v>661440</v>
      </c>
      <c r="I7" s="352">
        <f t="shared" si="1"/>
        <v>0.66144000000000003</v>
      </c>
      <c r="J7" s="358">
        <f>I7</f>
        <v>0.66144000000000003</v>
      </c>
      <c r="K7" s="357"/>
      <c r="L7" s="399"/>
      <c r="M7" s="424">
        <f t="shared" si="2"/>
        <v>0.66144000000000003</v>
      </c>
      <c r="N7" s="414"/>
      <c r="O7" s="355"/>
    </row>
    <row r="8" spans="2:15" s="123" customFormat="1" ht="14.25" customHeight="1">
      <c r="B8" s="1509" t="s">
        <v>15</v>
      </c>
      <c r="C8" s="1507" t="s">
        <v>189</v>
      </c>
      <c r="D8" s="1507">
        <v>83255</v>
      </c>
      <c r="E8" s="1507" t="s">
        <v>109</v>
      </c>
      <c r="F8" s="1507">
        <v>265</v>
      </c>
      <c r="G8" s="452">
        <v>2496</v>
      </c>
      <c r="H8" s="356">
        <f t="shared" si="0"/>
        <v>661440</v>
      </c>
      <c r="I8" s="352">
        <f t="shared" si="1"/>
        <v>0.66144000000000003</v>
      </c>
      <c r="J8" s="358">
        <f>I8</f>
        <v>0.66144000000000003</v>
      </c>
      <c r="K8" s="357"/>
      <c r="L8" s="399"/>
      <c r="M8" s="424">
        <f t="shared" si="2"/>
        <v>0.66144000000000003</v>
      </c>
      <c r="N8" s="414"/>
      <c r="O8" s="355"/>
    </row>
    <row r="9" spans="2:15" s="123" customFormat="1" ht="14.25" customHeight="1">
      <c r="B9" s="1509" t="s">
        <v>15</v>
      </c>
      <c r="C9" s="1507" t="s">
        <v>189</v>
      </c>
      <c r="D9" s="1507">
        <v>83255</v>
      </c>
      <c r="E9" s="1507" t="s">
        <v>109</v>
      </c>
      <c r="F9" s="1507">
        <v>265</v>
      </c>
      <c r="G9" s="452">
        <v>7488</v>
      </c>
      <c r="H9" s="356">
        <f t="shared" si="0"/>
        <v>1984320</v>
      </c>
      <c r="I9" s="352">
        <f t="shared" si="1"/>
        <v>1.9843200000000001</v>
      </c>
      <c r="J9" s="358"/>
      <c r="K9" s="357">
        <f>I9</f>
        <v>1.9843200000000001</v>
      </c>
      <c r="L9" s="399"/>
      <c r="M9" s="424">
        <f t="shared" si="2"/>
        <v>1.9843200000000001</v>
      </c>
      <c r="N9" s="414"/>
      <c r="O9" s="355"/>
    </row>
    <row r="10" spans="2:15" s="123" customFormat="1" ht="14.25" customHeight="1">
      <c r="B10" s="1509" t="s">
        <v>15</v>
      </c>
      <c r="C10" s="1507" t="s">
        <v>189</v>
      </c>
      <c r="D10" s="1509">
        <v>174263</v>
      </c>
      <c r="E10" s="1509" t="s">
        <v>109</v>
      </c>
      <c r="F10" s="1509">
        <v>265</v>
      </c>
      <c r="G10" s="413">
        <v>2496</v>
      </c>
      <c r="H10" s="341">
        <f t="shared" si="0"/>
        <v>661440</v>
      </c>
      <c r="I10" s="352">
        <f t="shared" si="1"/>
        <v>0.66144000000000003</v>
      </c>
      <c r="J10" s="353">
        <f>I10</f>
        <v>0.66144000000000003</v>
      </c>
      <c r="K10" s="354"/>
      <c r="L10" s="398"/>
      <c r="M10" s="424">
        <f t="shared" si="2"/>
        <v>0.66144000000000003</v>
      </c>
      <c r="N10" s="413"/>
      <c r="O10" s="355"/>
    </row>
    <row r="11" spans="2:15" s="123" customFormat="1" ht="14.25" customHeight="1">
      <c r="B11" s="1509" t="s">
        <v>15</v>
      </c>
      <c r="C11" s="1509" t="s">
        <v>189</v>
      </c>
      <c r="D11" s="1509">
        <v>83395</v>
      </c>
      <c r="E11" s="1509" t="s">
        <v>109</v>
      </c>
      <c r="F11" s="1509">
        <v>265</v>
      </c>
      <c r="G11" s="413">
        <v>1664</v>
      </c>
      <c r="H11" s="341">
        <f t="shared" si="0"/>
        <v>440960</v>
      </c>
      <c r="I11" s="352">
        <f t="shared" si="1"/>
        <v>0.44096000000000002</v>
      </c>
      <c r="J11" s="359"/>
      <c r="K11" s="357">
        <f>I11</f>
        <v>0.44096000000000002</v>
      </c>
      <c r="L11" s="400"/>
      <c r="M11" s="424">
        <f t="shared" si="2"/>
        <v>0.44096000000000002</v>
      </c>
      <c r="N11" s="413"/>
      <c r="O11" s="355"/>
    </row>
    <row r="12" spans="2:15" s="123" customFormat="1" ht="14.25" customHeight="1">
      <c r="B12" s="1509" t="s">
        <v>19</v>
      </c>
      <c r="C12" s="1509" t="s">
        <v>17</v>
      </c>
      <c r="D12" s="1509">
        <v>15209</v>
      </c>
      <c r="E12" s="1509" t="s">
        <v>112</v>
      </c>
      <c r="F12" s="1509">
        <v>260</v>
      </c>
      <c r="G12" s="413">
        <v>192</v>
      </c>
      <c r="H12" s="341">
        <f t="shared" si="0"/>
        <v>49920</v>
      </c>
      <c r="I12" s="352">
        <f t="shared" si="1"/>
        <v>4.9919999999999999E-2</v>
      </c>
      <c r="J12" s="354">
        <f>I12</f>
        <v>4.9919999999999999E-2</v>
      </c>
      <c r="K12" s="354"/>
      <c r="L12" s="398"/>
      <c r="M12" s="424">
        <f t="shared" si="2"/>
        <v>4.9919999999999999E-2</v>
      </c>
      <c r="N12" s="413"/>
      <c r="O12" s="355"/>
    </row>
    <row r="13" spans="2:15" s="123" customFormat="1" ht="14.25" customHeight="1">
      <c r="B13" s="1509" t="s">
        <v>19</v>
      </c>
      <c r="C13" s="1509" t="s">
        <v>17</v>
      </c>
      <c r="D13" s="1509">
        <v>15209</v>
      </c>
      <c r="E13" s="1509" t="s">
        <v>630</v>
      </c>
      <c r="F13" s="1509">
        <v>270</v>
      </c>
      <c r="G13" s="413">
        <v>87</v>
      </c>
      <c r="H13" s="341">
        <f t="shared" si="0"/>
        <v>23490</v>
      </c>
      <c r="I13" s="352">
        <f t="shared" si="1"/>
        <v>2.349E-2</v>
      </c>
      <c r="J13" s="354">
        <f>I13</f>
        <v>2.349E-2</v>
      </c>
      <c r="K13" s="354"/>
      <c r="L13" s="398"/>
      <c r="M13" s="424">
        <f t="shared" si="2"/>
        <v>2.349E-2</v>
      </c>
      <c r="N13" s="413"/>
      <c r="O13" s="355"/>
    </row>
    <row r="14" spans="2:15" s="123" customFormat="1" ht="14.25" customHeight="1">
      <c r="B14" s="1509" t="s">
        <v>19</v>
      </c>
      <c r="C14" s="1509" t="s">
        <v>17</v>
      </c>
      <c r="D14" s="1509">
        <v>15485</v>
      </c>
      <c r="E14" s="1509" t="s">
        <v>109</v>
      </c>
      <c r="F14" s="1509">
        <v>260</v>
      </c>
      <c r="G14" s="413">
        <v>224</v>
      </c>
      <c r="H14" s="341">
        <f t="shared" si="0"/>
        <v>58240</v>
      </c>
      <c r="I14" s="352">
        <f t="shared" si="1"/>
        <v>5.824E-2</v>
      </c>
      <c r="J14" s="360"/>
      <c r="K14" s="360">
        <f>I14</f>
        <v>5.824E-2</v>
      </c>
      <c r="L14" s="401"/>
      <c r="M14" s="424">
        <f t="shared" si="2"/>
        <v>5.824E-2</v>
      </c>
      <c r="N14" s="413"/>
      <c r="O14" s="355"/>
    </row>
    <row r="15" spans="2:15" s="123" customFormat="1" ht="14.25" customHeight="1">
      <c r="B15" s="1509" t="s">
        <v>15</v>
      </c>
      <c r="C15" s="1509" t="s">
        <v>17</v>
      </c>
      <c r="D15" s="1509">
        <v>15486</v>
      </c>
      <c r="E15" s="1509" t="s">
        <v>631</v>
      </c>
      <c r="F15" s="1509">
        <v>280</v>
      </c>
      <c r="G15" s="413">
        <v>116</v>
      </c>
      <c r="H15" s="341">
        <f t="shared" si="0"/>
        <v>32480</v>
      </c>
      <c r="I15" s="352">
        <f t="shared" si="1"/>
        <v>3.2480000000000002E-2</v>
      </c>
      <c r="J15" s="359"/>
      <c r="K15" s="359">
        <f>I15</f>
        <v>3.2480000000000002E-2</v>
      </c>
      <c r="L15" s="400"/>
      <c r="M15" s="424">
        <f t="shared" si="2"/>
        <v>3.2480000000000002E-2</v>
      </c>
      <c r="N15" s="413"/>
      <c r="O15" s="355"/>
    </row>
    <row r="16" spans="2:15" s="123" customFormat="1" ht="14.25" customHeight="1">
      <c r="B16" s="1509" t="s">
        <v>15</v>
      </c>
      <c r="C16" s="1507" t="s">
        <v>194</v>
      </c>
      <c r="D16" s="1507" t="s">
        <v>548</v>
      </c>
      <c r="E16" s="1507" t="s">
        <v>112</v>
      </c>
      <c r="F16" s="1507">
        <v>255</v>
      </c>
      <c r="G16" s="452">
        <v>754</v>
      </c>
      <c r="H16" s="356">
        <f t="shared" si="0"/>
        <v>192270</v>
      </c>
      <c r="I16" s="352">
        <f t="shared" si="1"/>
        <v>0.19227</v>
      </c>
      <c r="J16" s="358">
        <f>I16</f>
        <v>0.19227</v>
      </c>
      <c r="K16" s="357"/>
      <c r="L16" s="399"/>
      <c r="M16" s="424">
        <f t="shared" si="2"/>
        <v>0.19227</v>
      </c>
      <c r="N16" s="413"/>
      <c r="O16" s="355"/>
    </row>
    <row r="17" spans="2:15" s="123" customFormat="1" ht="14.25" customHeight="1">
      <c r="B17" s="1509" t="s">
        <v>19</v>
      </c>
      <c r="C17" s="1509" t="s">
        <v>364</v>
      </c>
      <c r="D17" s="339" t="s">
        <v>633</v>
      </c>
      <c r="E17" s="1509" t="s">
        <v>634</v>
      </c>
      <c r="F17" s="1509">
        <v>265</v>
      </c>
      <c r="G17" s="413">
        <v>728</v>
      </c>
      <c r="H17" s="341">
        <f t="shared" si="0"/>
        <v>192920</v>
      </c>
      <c r="I17" s="352">
        <f t="shared" si="1"/>
        <v>0.19292000000000001</v>
      </c>
      <c r="J17" s="360"/>
      <c r="K17" s="360">
        <f>I17</f>
        <v>0.19292000000000001</v>
      </c>
      <c r="L17" s="401"/>
      <c r="M17" s="424">
        <f t="shared" si="2"/>
        <v>0.19292000000000001</v>
      </c>
      <c r="N17" s="413"/>
      <c r="O17" s="355"/>
    </row>
    <row r="18" spans="2:15" s="123" customFormat="1" ht="14.25" customHeigh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13">
        <v>200</v>
      </c>
      <c r="H18" s="341">
        <f t="shared" si="0"/>
        <v>62000</v>
      </c>
      <c r="I18" s="352">
        <f t="shared" si="1"/>
        <v>6.2E-2</v>
      </c>
      <c r="J18" s="354">
        <f t="shared" ref="J18:J25" si="3">I18</f>
        <v>6.2E-2</v>
      </c>
      <c r="K18" s="354"/>
      <c r="L18" s="398"/>
      <c r="M18" s="424">
        <f t="shared" si="2"/>
        <v>6.2E-2</v>
      </c>
      <c r="N18" s="413"/>
      <c r="O18" s="355"/>
    </row>
    <row r="19" spans="2:15" s="123" customFormat="1" ht="14.25" customHeigh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13">
        <v>450</v>
      </c>
      <c r="H19" s="341">
        <f t="shared" si="0"/>
        <v>137250</v>
      </c>
      <c r="I19" s="352">
        <f t="shared" si="1"/>
        <v>0.13725000000000001</v>
      </c>
      <c r="J19" s="354">
        <f t="shared" si="3"/>
        <v>0.13725000000000001</v>
      </c>
      <c r="K19" s="354"/>
      <c r="L19" s="398"/>
      <c r="M19" s="424">
        <f t="shared" si="2"/>
        <v>0.13725000000000001</v>
      </c>
      <c r="N19" s="413"/>
      <c r="O19" s="355"/>
    </row>
    <row r="20" spans="2:15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13">
        <v>2496</v>
      </c>
      <c r="H20" s="341">
        <f t="shared" si="0"/>
        <v>661440</v>
      </c>
      <c r="I20" s="352">
        <f t="shared" si="1"/>
        <v>0.66144000000000003</v>
      </c>
      <c r="J20" s="354">
        <f t="shared" si="3"/>
        <v>0.66144000000000003</v>
      </c>
      <c r="K20" s="354"/>
      <c r="L20" s="398"/>
      <c r="M20" s="424">
        <f t="shared" si="2"/>
        <v>0.66144000000000003</v>
      </c>
      <c r="N20" s="413"/>
      <c r="O20" s="355"/>
    </row>
    <row r="21" spans="2:15" s="122" customFormat="1">
      <c r="B21" s="1509" t="s">
        <v>19</v>
      </c>
      <c r="C21" s="1509" t="s">
        <v>30</v>
      </c>
      <c r="D21" s="1509">
        <v>618413</v>
      </c>
      <c r="E21" s="1509" t="s">
        <v>112</v>
      </c>
      <c r="F21" s="1509">
        <v>260</v>
      </c>
      <c r="G21" s="413">
        <v>754</v>
      </c>
      <c r="H21" s="341">
        <f t="shared" si="0"/>
        <v>196040</v>
      </c>
      <c r="I21" s="352">
        <f t="shared" si="1"/>
        <v>0.19603999999999999</v>
      </c>
      <c r="J21" s="357">
        <f t="shared" si="3"/>
        <v>0.19603999999999999</v>
      </c>
      <c r="K21" s="357"/>
      <c r="L21" s="399"/>
      <c r="M21" s="424">
        <f t="shared" si="2"/>
        <v>0.19603999999999999</v>
      </c>
      <c r="N21" s="413"/>
      <c r="O21" s="355"/>
    </row>
    <row r="22" spans="2:15" s="122" customFormat="1">
      <c r="B22" s="1509" t="s">
        <v>19</v>
      </c>
      <c r="C22" s="1509" t="s">
        <v>30</v>
      </c>
      <c r="D22" s="1509">
        <v>618414</v>
      </c>
      <c r="E22" s="1509" t="s">
        <v>112</v>
      </c>
      <c r="F22" s="1509">
        <v>260</v>
      </c>
      <c r="G22" s="413">
        <v>754</v>
      </c>
      <c r="H22" s="341">
        <f t="shared" si="0"/>
        <v>196040</v>
      </c>
      <c r="I22" s="352">
        <f t="shared" si="1"/>
        <v>0.19603999999999999</v>
      </c>
      <c r="J22" s="357">
        <f t="shared" si="3"/>
        <v>0.19603999999999999</v>
      </c>
      <c r="K22" s="357"/>
      <c r="L22" s="399"/>
      <c r="M22" s="424">
        <f t="shared" si="2"/>
        <v>0.19603999999999999</v>
      </c>
      <c r="N22" s="413"/>
      <c r="O22" s="355"/>
    </row>
    <row r="23" spans="2:15" s="122" customFormat="1">
      <c r="B23" s="1509" t="s">
        <v>19</v>
      </c>
      <c r="C23" s="1509" t="s">
        <v>30</v>
      </c>
      <c r="D23" s="1509">
        <v>619617</v>
      </c>
      <c r="E23" s="1509" t="s">
        <v>630</v>
      </c>
      <c r="F23" s="1509">
        <v>270</v>
      </c>
      <c r="G23" s="413">
        <v>754</v>
      </c>
      <c r="H23" s="341">
        <f t="shared" si="0"/>
        <v>203580</v>
      </c>
      <c r="I23" s="352">
        <f t="shared" si="1"/>
        <v>0.20358000000000001</v>
      </c>
      <c r="J23" s="353">
        <f t="shared" si="3"/>
        <v>0.20358000000000001</v>
      </c>
      <c r="K23" s="354"/>
      <c r="L23" s="398"/>
      <c r="M23" s="424">
        <f t="shared" si="2"/>
        <v>0.20358000000000001</v>
      </c>
      <c r="N23" s="415"/>
      <c r="O23" s="355"/>
    </row>
    <row r="24" spans="2:15" s="122" customFormat="1">
      <c r="B24" s="1509" t="s">
        <v>19</v>
      </c>
      <c r="C24" s="1509" t="s">
        <v>30</v>
      </c>
      <c r="D24" s="1509">
        <v>619618</v>
      </c>
      <c r="E24" s="1509" t="s">
        <v>630</v>
      </c>
      <c r="F24" s="1509">
        <v>270</v>
      </c>
      <c r="G24" s="413">
        <v>754</v>
      </c>
      <c r="H24" s="341">
        <f t="shared" si="0"/>
        <v>203580</v>
      </c>
      <c r="I24" s="352">
        <f t="shared" si="1"/>
        <v>0.20358000000000001</v>
      </c>
      <c r="J24" s="353">
        <f t="shared" si="3"/>
        <v>0.20358000000000001</v>
      </c>
      <c r="K24" s="354"/>
      <c r="L24" s="398"/>
      <c r="M24" s="424">
        <f t="shared" si="2"/>
        <v>0.20358000000000001</v>
      </c>
      <c r="N24" s="415"/>
      <c r="O24" s="355"/>
    </row>
    <row r="25" spans="2:15" s="122" customFormat="1">
      <c r="B25" s="1509" t="s">
        <v>19</v>
      </c>
      <c r="C25" s="1509" t="s">
        <v>30</v>
      </c>
      <c r="D25" s="1509">
        <v>619619</v>
      </c>
      <c r="E25" s="1509" t="s">
        <v>630</v>
      </c>
      <c r="F25" s="1509">
        <v>270</v>
      </c>
      <c r="G25" s="413">
        <v>754</v>
      </c>
      <c r="H25" s="341">
        <f t="shared" si="0"/>
        <v>203580</v>
      </c>
      <c r="I25" s="352">
        <f t="shared" si="1"/>
        <v>0.20358000000000001</v>
      </c>
      <c r="J25" s="354">
        <f t="shared" si="3"/>
        <v>0.20358000000000001</v>
      </c>
      <c r="K25" s="354"/>
      <c r="L25" s="398"/>
      <c r="M25" s="424">
        <f t="shared" si="2"/>
        <v>0.20358000000000001</v>
      </c>
      <c r="N25" s="416"/>
      <c r="O25" s="355"/>
    </row>
    <row r="26" spans="2:15" s="122" customFormat="1">
      <c r="B26" s="1509" t="s">
        <v>15</v>
      </c>
      <c r="C26" s="1509" t="s">
        <v>119</v>
      </c>
      <c r="D26" s="1509" t="s">
        <v>553</v>
      </c>
      <c r="E26" s="1509" t="s">
        <v>631</v>
      </c>
      <c r="F26" s="1509">
        <v>280</v>
      </c>
      <c r="G26" s="413">
        <v>1769</v>
      </c>
      <c r="H26" s="341">
        <f t="shared" si="0"/>
        <v>495320</v>
      </c>
      <c r="I26" s="352">
        <f t="shared" si="1"/>
        <v>0.49531999999999998</v>
      </c>
      <c r="J26" s="353"/>
      <c r="K26" s="354">
        <f>I26</f>
        <v>0.49531999999999998</v>
      </c>
      <c r="L26" s="398"/>
      <c r="M26" s="424">
        <f t="shared" si="2"/>
        <v>0.49531999999999998</v>
      </c>
      <c r="N26" s="416"/>
      <c r="O26" s="355"/>
    </row>
    <row r="27" spans="2:15" s="122" customFormat="1">
      <c r="B27" s="1509" t="s">
        <v>19</v>
      </c>
      <c r="C27" s="1509" t="s">
        <v>119</v>
      </c>
      <c r="D27" s="459" t="s">
        <v>552</v>
      </c>
      <c r="E27" s="1509" t="s">
        <v>637</v>
      </c>
      <c r="F27" s="1509">
        <v>310</v>
      </c>
      <c r="G27" s="413">
        <v>220</v>
      </c>
      <c r="H27" s="341">
        <f t="shared" si="0"/>
        <v>68200</v>
      </c>
      <c r="I27" s="352">
        <f t="shared" si="1"/>
        <v>6.8199999999999997E-2</v>
      </c>
      <c r="J27" s="359"/>
      <c r="K27" s="359"/>
      <c r="L27" s="402">
        <f>I27</f>
        <v>6.8199999999999997E-2</v>
      </c>
      <c r="M27" s="424">
        <f t="shared" si="2"/>
        <v>6.8199999999999997E-2</v>
      </c>
      <c r="N27" s="416"/>
      <c r="O27" s="355"/>
    </row>
    <row r="28" spans="2:15" s="122" customFormat="1">
      <c r="B28" s="389" t="s">
        <v>19</v>
      </c>
      <c r="C28" s="389" t="s">
        <v>119</v>
      </c>
      <c r="D28" s="460" t="s">
        <v>552</v>
      </c>
      <c r="E28" s="389" t="s">
        <v>637</v>
      </c>
      <c r="F28" s="389">
        <v>305</v>
      </c>
      <c r="G28" s="453">
        <v>648</v>
      </c>
      <c r="H28" s="361">
        <f t="shared" si="0"/>
        <v>197640</v>
      </c>
      <c r="I28" s="362">
        <f t="shared" si="1"/>
        <v>0.19764000000000001</v>
      </c>
      <c r="J28" s="363"/>
      <c r="K28" s="363"/>
      <c r="L28" s="403">
        <f>I28</f>
        <v>0.19764000000000001</v>
      </c>
      <c r="M28" s="425">
        <f t="shared" si="2"/>
        <v>0.19764000000000001</v>
      </c>
      <c r="N28" s="417" t="s">
        <v>700</v>
      </c>
      <c r="O28" s="364"/>
    </row>
    <row r="29" spans="2:15">
      <c r="B29" s="366"/>
      <c r="C29" s="367" t="s">
        <v>197</v>
      </c>
      <c r="D29" s="367"/>
      <c r="E29" s="367"/>
      <c r="F29" s="367"/>
      <c r="G29" s="1895">
        <f>SUM(G3:G28)</f>
        <v>35782</v>
      </c>
      <c r="H29" s="368">
        <f>SUM(H3:H28)</f>
        <v>9567910</v>
      </c>
      <c r="I29" s="369">
        <f t="shared" si="1"/>
        <v>9.5679099999999995</v>
      </c>
      <c r="J29" s="370">
        <f>SUM(J3:J28)</f>
        <v>5.4363899999999985</v>
      </c>
      <c r="K29" s="370">
        <f>SUM(K3:K28)</f>
        <v>3.8656800000000002</v>
      </c>
      <c r="L29" s="404">
        <f>SUM(L3:L28)</f>
        <v>0.26584000000000002</v>
      </c>
      <c r="M29" s="380">
        <f t="shared" si="2"/>
        <v>9.5679099999999995</v>
      </c>
      <c r="N29" s="1896"/>
      <c r="O29" s="366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466">
        <v>432</v>
      </c>
      <c r="H30" s="375">
        <f t="shared" ref="H30:H43" si="4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3" si="5">SUM(J30:L30)</f>
        <v>0.13392000000000001</v>
      </c>
      <c r="N30" s="418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467">
        <v>928</v>
      </c>
      <c r="H31" s="356">
        <f t="shared" si="4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5"/>
        <v>0.24592</v>
      </c>
      <c r="N31" s="419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467">
        <v>928</v>
      </c>
      <c r="H32" s="356">
        <f t="shared" si="4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5"/>
        <v>0.24592</v>
      </c>
      <c r="N32" s="419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467">
        <v>203</v>
      </c>
      <c r="H33" s="356">
        <f t="shared" si="4"/>
        <v>52780</v>
      </c>
      <c r="I33" s="352">
        <f t="shared" si="1"/>
        <v>5.2780000000000001E-2</v>
      </c>
      <c r="J33" s="383"/>
      <c r="K33" s="383">
        <f>I33</f>
        <v>5.2780000000000001E-2</v>
      </c>
      <c r="L33" s="406"/>
      <c r="M33" s="424">
        <f t="shared" si="5"/>
        <v>5.2780000000000001E-2</v>
      </c>
      <c r="N33" s="419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467">
        <v>203</v>
      </c>
      <c r="H34" s="356">
        <f t="shared" si="4"/>
        <v>52780</v>
      </c>
      <c r="I34" s="352">
        <f t="shared" si="1"/>
        <v>5.2780000000000001E-2</v>
      </c>
      <c r="J34" s="383"/>
      <c r="K34" s="383">
        <f>I34</f>
        <v>5.2780000000000001E-2</v>
      </c>
      <c r="L34" s="406"/>
      <c r="M34" s="424">
        <f t="shared" si="5"/>
        <v>5.2780000000000001E-2</v>
      </c>
      <c r="N34" s="419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467">
        <v>58</v>
      </c>
      <c r="H35" s="356">
        <f t="shared" si="4"/>
        <v>15370</v>
      </c>
      <c r="I35" s="352">
        <f t="shared" si="1"/>
        <v>1.537E-2</v>
      </c>
      <c r="J35" s="383"/>
      <c r="K35" s="383">
        <f>I35</f>
        <v>1.537E-2</v>
      </c>
      <c r="L35" s="406"/>
      <c r="M35" s="424">
        <f t="shared" si="5"/>
        <v>1.537E-2</v>
      </c>
      <c r="N35" s="419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467">
        <v>2262</v>
      </c>
      <c r="H36" s="356">
        <f t="shared" si="4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5"/>
        <v>0.59943000000000002</v>
      </c>
      <c r="N36" s="419" t="s">
        <v>702</v>
      </c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467">
        <v>2262</v>
      </c>
      <c r="H37" s="356">
        <f t="shared" si="4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5"/>
        <v>0.59943000000000002</v>
      </c>
      <c r="N37" s="419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467">
        <v>2262</v>
      </c>
      <c r="H38" s="356">
        <f t="shared" si="4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5"/>
        <v>0.59943000000000002</v>
      </c>
      <c r="N38" s="419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467">
        <v>8300</v>
      </c>
      <c r="H39" s="356">
        <f t="shared" si="4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5"/>
        <v>2.6145</v>
      </c>
      <c r="N39" s="419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467">
        <v>13128</v>
      </c>
      <c r="H40" s="356">
        <f t="shared" si="4"/>
        <v>4004040</v>
      </c>
      <c r="I40" s="352">
        <f t="shared" si="1"/>
        <v>4.0040399999999998</v>
      </c>
      <c r="J40" s="384"/>
      <c r="K40" s="383">
        <f>I40</f>
        <v>4.0040399999999998</v>
      </c>
      <c r="L40" s="406"/>
      <c r="M40" s="424">
        <f t="shared" si="5"/>
        <v>4.0040399999999998</v>
      </c>
      <c r="N40" s="419" t="s">
        <v>704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467">
        <v>87</v>
      </c>
      <c r="H41" s="356">
        <f t="shared" si="4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5"/>
        <v>2.3054999999999999E-2</v>
      </c>
      <c r="N41" s="419"/>
      <c r="O41" s="377"/>
    </row>
    <row r="42" spans="2:15" s="122" customFormat="1">
      <c r="B42" s="1506" t="s">
        <v>19</v>
      </c>
      <c r="C42" s="1507" t="s">
        <v>577</v>
      </c>
      <c r="D42" s="1507">
        <v>10111</v>
      </c>
      <c r="E42" s="1507" t="s">
        <v>285</v>
      </c>
      <c r="F42" s="1507">
        <v>305</v>
      </c>
      <c r="G42" s="467">
        <v>1728</v>
      </c>
      <c r="H42" s="356">
        <f t="shared" si="4"/>
        <v>527040</v>
      </c>
      <c r="I42" s="352">
        <f t="shared" si="1"/>
        <v>0.52703999999999995</v>
      </c>
      <c r="J42" s="383">
        <f>I42</f>
        <v>0.52703999999999995</v>
      </c>
      <c r="K42" s="383"/>
      <c r="L42" s="406"/>
      <c r="M42" s="424">
        <f t="shared" si="5"/>
        <v>0.52703999999999995</v>
      </c>
      <c r="N42" s="419"/>
      <c r="O42" s="377"/>
    </row>
    <row r="43" spans="2:15">
      <c r="B43" s="455" t="s">
        <v>19</v>
      </c>
      <c r="C43" s="457" t="s">
        <v>580</v>
      </c>
      <c r="D43" s="457">
        <v>1009</v>
      </c>
      <c r="E43" s="457" t="s">
        <v>639</v>
      </c>
      <c r="F43" s="457">
        <v>260</v>
      </c>
      <c r="G43" s="468">
        <v>551</v>
      </c>
      <c r="H43" s="378">
        <f t="shared" si="4"/>
        <v>143260</v>
      </c>
      <c r="I43" s="362">
        <f t="shared" si="1"/>
        <v>0.14326</v>
      </c>
      <c r="J43" s="385">
        <f>I43</f>
        <v>0.14326</v>
      </c>
      <c r="K43" s="386"/>
      <c r="L43" s="407"/>
      <c r="M43" s="425">
        <f t="shared" si="5"/>
        <v>0.14326</v>
      </c>
      <c r="N43" s="420"/>
      <c r="O43" s="379"/>
    </row>
    <row r="44" spans="2:15">
      <c r="B44" s="371"/>
      <c r="C44" s="372" t="s">
        <v>197</v>
      </c>
      <c r="D44" s="372"/>
      <c r="E44" s="372"/>
      <c r="F44" s="372"/>
      <c r="G44" s="469">
        <f>SUM(G30:G43)</f>
        <v>33332</v>
      </c>
      <c r="H44" s="373">
        <f>SUM(H30:H43)</f>
        <v>9856875</v>
      </c>
      <c r="I44" s="374">
        <f t="shared" si="1"/>
        <v>9.8568750000000005</v>
      </c>
      <c r="J44" s="387">
        <f>SUM(J30:J43)</f>
        <v>1.0731949999999999</v>
      </c>
      <c r="K44" s="387">
        <f>SUM(K30:K43)</f>
        <v>7.5848199999999997</v>
      </c>
      <c r="L44" s="408">
        <f>SUM(L30:L43)</f>
        <v>1.19886</v>
      </c>
      <c r="M44" s="380">
        <f>SUM(M30:M43)</f>
        <v>9.8568749999999987</v>
      </c>
      <c r="N44" s="421"/>
      <c r="O44" s="388" t="s">
        <v>705</v>
      </c>
    </row>
    <row r="45" spans="2:15">
      <c r="B45" s="135" t="s">
        <v>19</v>
      </c>
      <c r="C45" s="456" t="s">
        <v>650</v>
      </c>
      <c r="D45" s="456" t="s">
        <v>651</v>
      </c>
      <c r="E45" s="456" t="s">
        <v>652</v>
      </c>
      <c r="F45" s="456">
        <v>285</v>
      </c>
      <c r="G45" s="466">
        <v>66</v>
      </c>
      <c r="H45" s="375">
        <f t="shared" ref="H45:H55" si="6">F45*G45</f>
        <v>18810</v>
      </c>
      <c r="I45" s="350">
        <f t="shared" si="1"/>
        <v>1.881E-2</v>
      </c>
      <c r="J45" s="382"/>
      <c r="K45" s="382">
        <f t="shared" ref="K45:K54" si="7">I45</f>
        <v>1.881E-2</v>
      </c>
      <c r="L45" s="405"/>
      <c r="M45" s="424">
        <f>SUM(J45:L45)</f>
        <v>1.881E-2</v>
      </c>
      <c r="N45" s="418"/>
      <c r="O45" s="376"/>
    </row>
    <row r="46" spans="2:15">
      <c r="B46" s="1509" t="s">
        <v>19</v>
      </c>
      <c r="C46" s="1509" t="s">
        <v>347</v>
      </c>
      <c r="D46" s="1509" t="s">
        <v>706</v>
      </c>
      <c r="E46" s="1509" t="s">
        <v>121</v>
      </c>
      <c r="F46" s="1509">
        <v>270</v>
      </c>
      <c r="G46" s="470">
        <v>29</v>
      </c>
      <c r="H46" s="341">
        <f t="shared" si="6"/>
        <v>7830</v>
      </c>
      <c r="I46" s="352">
        <f t="shared" si="1"/>
        <v>7.8300000000000002E-3</v>
      </c>
      <c r="J46" s="383"/>
      <c r="K46" s="383">
        <f t="shared" si="7"/>
        <v>7.8300000000000002E-3</v>
      </c>
      <c r="L46" s="406"/>
      <c r="M46" s="424">
        <f t="shared" ref="M46:M55" si="8">SUM(J46:L46)</f>
        <v>7.8300000000000002E-3</v>
      </c>
      <c r="N46" s="413"/>
      <c r="O46" s="355"/>
    </row>
    <row r="47" spans="2:15">
      <c r="B47" s="1509" t="s">
        <v>19</v>
      </c>
      <c r="C47" s="1509" t="s">
        <v>347</v>
      </c>
      <c r="D47" s="1509" t="s">
        <v>160</v>
      </c>
      <c r="E47" s="1509" t="s">
        <v>655</v>
      </c>
      <c r="F47" s="1509">
        <v>265</v>
      </c>
      <c r="G47" s="470">
        <v>377</v>
      </c>
      <c r="H47" s="341">
        <f t="shared" si="6"/>
        <v>99905</v>
      </c>
      <c r="I47" s="352">
        <f t="shared" si="1"/>
        <v>9.9904999999999994E-2</v>
      </c>
      <c r="J47" s="383"/>
      <c r="K47" s="383">
        <f t="shared" si="7"/>
        <v>9.9904999999999994E-2</v>
      </c>
      <c r="L47" s="406"/>
      <c r="M47" s="424">
        <f t="shared" si="8"/>
        <v>9.9904999999999994E-2</v>
      </c>
      <c r="N47" s="413"/>
      <c r="O47" s="355"/>
    </row>
    <row r="48" spans="2:15">
      <c r="B48" s="1509" t="s">
        <v>19</v>
      </c>
      <c r="C48" s="1509" t="s">
        <v>62</v>
      </c>
      <c r="D48" s="1509" t="s">
        <v>648</v>
      </c>
      <c r="E48" s="1509" t="s">
        <v>121</v>
      </c>
      <c r="F48" s="1509">
        <v>270</v>
      </c>
      <c r="G48" s="470">
        <v>2204</v>
      </c>
      <c r="H48" s="341">
        <f t="shared" si="6"/>
        <v>595080</v>
      </c>
      <c r="I48" s="352">
        <f t="shared" si="1"/>
        <v>0.59508000000000005</v>
      </c>
      <c r="J48" s="383"/>
      <c r="K48" s="383">
        <f t="shared" si="7"/>
        <v>0.59508000000000005</v>
      </c>
      <c r="L48" s="406"/>
      <c r="M48" s="424">
        <f t="shared" si="8"/>
        <v>0.59508000000000005</v>
      </c>
      <c r="N48" s="413"/>
      <c r="O48" s="355"/>
    </row>
    <row r="49" spans="2:15">
      <c r="B49" s="1509" t="s">
        <v>19</v>
      </c>
      <c r="C49" s="1509" t="s">
        <v>69</v>
      </c>
      <c r="D49" s="1509" t="s">
        <v>169</v>
      </c>
      <c r="E49" s="1509" t="s">
        <v>622</v>
      </c>
      <c r="F49" s="1509">
        <v>250</v>
      </c>
      <c r="G49" s="470">
        <v>559</v>
      </c>
      <c r="H49" s="341">
        <f t="shared" si="6"/>
        <v>139750</v>
      </c>
      <c r="I49" s="352">
        <f t="shared" si="1"/>
        <v>0.13975000000000001</v>
      </c>
      <c r="J49" s="383"/>
      <c r="K49" s="383">
        <f t="shared" si="7"/>
        <v>0.13975000000000001</v>
      </c>
      <c r="L49" s="406"/>
      <c r="M49" s="424">
        <f t="shared" si="8"/>
        <v>0.13975000000000001</v>
      </c>
      <c r="N49" s="413"/>
      <c r="O49" s="355"/>
    </row>
    <row r="50" spans="2:15">
      <c r="B50" s="1509" t="s">
        <v>19</v>
      </c>
      <c r="C50" s="1509" t="s">
        <v>61</v>
      </c>
      <c r="D50" s="1509">
        <v>1006</v>
      </c>
      <c r="E50" s="1509" t="s">
        <v>622</v>
      </c>
      <c r="F50" s="1509">
        <v>260</v>
      </c>
      <c r="G50" s="470">
        <v>145</v>
      </c>
      <c r="H50" s="341">
        <f t="shared" si="6"/>
        <v>37700</v>
      </c>
      <c r="I50" s="352">
        <f t="shared" si="1"/>
        <v>3.7699999999999997E-2</v>
      </c>
      <c r="J50" s="383"/>
      <c r="K50" s="383">
        <f t="shared" si="7"/>
        <v>3.7699999999999997E-2</v>
      </c>
      <c r="L50" s="406"/>
      <c r="M50" s="424">
        <f t="shared" si="8"/>
        <v>3.7699999999999997E-2</v>
      </c>
      <c r="N50" s="413"/>
      <c r="O50" s="355"/>
    </row>
    <row r="51" spans="2:15">
      <c r="B51" s="1509" t="s">
        <v>19</v>
      </c>
      <c r="C51" s="1509" t="s">
        <v>347</v>
      </c>
      <c r="D51" s="1509" t="s">
        <v>158</v>
      </c>
      <c r="E51" s="1509" t="s">
        <v>622</v>
      </c>
      <c r="F51" s="1509">
        <v>265</v>
      </c>
      <c r="G51" s="470">
        <v>377</v>
      </c>
      <c r="H51" s="341">
        <f t="shared" si="6"/>
        <v>99905</v>
      </c>
      <c r="I51" s="352">
        <f t="shared" si="1"/>
        <v>9.9904999999999994E-2</v>
      </c>
      <c r="J51" s="383"/>
      <c r="K51" s="383">
        <f t="shared" si="7"/>
        <v>9.9904999999999994E-2</v>
      </c>
      <c r="L51" s="406"/>
      <c r="M51" s="424">
        <f t="shared" si="8"/>
        <v>9.9904999999999994E-2</v>
      </c>
      <c r="N51" s="413"/>
      <c r="O51" s="355"/>
    </row>
    <row r="52" spans="2:15">
      <c r="B52" s="1509" t="s">
        <v>19</v>
      </c>
      <c r="C52" s="1509" t="s">
        <v>62</v>
      </c>
      <c r="D52" s="1509"/>
      <c r="E52" s="1509" t="s">
        <v>121</v>
      </c>
      <c r="F52" s="1509">
        <v>270</v>
      </c>
      <c r="G52" s="470">
        <v>5568</v>
      </c>
      <c r="H52" s="341">
        <f t="shared" si="6"/>
        <v>1503360</v>
      </c>
      <c r="I52" s="352">
        <f t="shared" si="1"/>
        <v>1.50336</v>
      </c>
      <c r="J52" s="394"/>
      <c r="K52" s="394">
        <f t="shared" si="7"/>
        <v>1.50336</v>
      </c>
      <c r="L52" s="409"/>
      <c r="M52" s="424">
        <f t="shared" si="8"/>
        <v>1.50336</v>
      </c>
      <c r="N52" s="413"/>
      <c r="O52" s="355"/>
    </row>
    <row r="53" spans="2:15">
      <c r="B53" s="1509" t="s">
        <v>19</v>
      </c>
      <c r="C53" s="1509" t="s">
        <v>707</v>
      </c>
      <c r="D53" s="1509">
        <v>765116</v>
      </c>
      <c r="E53" s="1509" t="s">
        <v>708</v>
      </c>
      <c r="F53" s="1509">
        <v>260</v>
      </c>
      <c r="G53" s="470">
        <v>3016</v>
      </c>
      <c r="H53" s="341">
        <f t="shared" si="6"/>
        <v>784160</v>
      </c>
      <c r="I53" s="352">
        <f t="shared" si="1"/>
        <v>0.78415999999999997</v>
      </c>
      <c r="J53" s="383"/>
      <c r="K53" s="383">
        <f t="shared" si="7"/>
        <v>0.78415999999999997</v>
      </c>
      <c r="L53" s="406"/>
      <c r="M53" s="424">
        <f t="shared" si="8"/>
        <v>0.78415999999999997</v>
      </c>
      <c r="N53" s="413"/>
      <c r="O53" s="355"/>
    </row>
    <row r="54" spans="2:15">
      <c r="B54" s="1509" t="s">
        <v>15</v>
      </c>
      <c r="C54" s="1509" t="s">
        <v>59</v>
      </c>
      <c r="D54" s="1509" t="s">
        <v>709</v>
      </c>
      <c r="E54" s="1509" t="s">
        <v>178</v>
      </c>
      <c r="F54" s="1509">
        <v>305</v>
      </c>
      <c r="G54" s="470">
        <v>74</v>
      </c>
      <c r="H54" s="341">
        <f t="shared" si="6"/>
        <v>22570</v>
      </c>
      <c r="I54" s="352">
        <f t="shared" si="1"/>
        <v>2.257E-2</v>
      </c>
      <c r="J54" s="383"/>
      <c r="K54" s="383">
        <f t="shared" si="7"/>
        <v>2.257E-2</v>
      </c>
      <c r="L54" s="406"/>
      <c r="M54" s="424">
        <f t="shared" si="8"/>
        <v>2.257E-2</v>
      </c>
      <c r="N54" s="413" t="s">
        <v>710</v>
      </c>
      <c r="O54" s="355"/>
    </row>
    <row r="55" spans="2:15">
      <c r="B55" s="187" t="s">
        <v>15</v>
      </c>
      <c r="C55" s="187" t="s">
        <v>59</v>
      </c>
      <c r="D55" s="187" t="s">
        <v>583</v>
      </c>
      <c r="E55" s="187" t="s">
        <v>653</v>
      </c>
      <c r="F55" s="187">
        <v>280</v>
      </c>
      <c r="G55" s="471">
        <v>58</v>
      </c>
      <c r="H55" s="343">
        <f t="shared" si="6"/>
        <v>16240</v>
      </c>
      <c r="I55" s="395">
        <f t="shared" si="1"/>
        <v>1.6240000000000001E-2</v>
      </c>
      <c r="J55" s="396">
        <f>I55</f>
        <v>1.6240000000000001E-2</v>
      </c>
      <c r="K55" s="396"/>
      <c r="L55" s="410"/>
      <c r="M55" s="424">
        <f t="shared" si="8"/>
        <v>1.6240000000000001E-2</v>
      </c>
      <c r="N55" s="422"/>
      <c r="O55" s="397"/>
    </row>
    <row r="56" spans="2:15">
      <c r="B56" s="1294"/>
      <c r="C56" s="1294" t="s">
        <v>197</v>
      </c>
      <c r="D56" s="1294"/>
      <c r="E56" s="1294"/>
      <c r="F56" s="1294"/>
      <c r="G56" s="472">
        <f t="shared" ref="G56:L56" si="9">SUM(G45:G55)</f>
        <v>12473</v>
      </c>
      <c r="H56" s="344">
        <f t="shared" si="9"/>
        <v>3325310</v>
      </c>
      <c r="I56" s="346">
        <f t="shared" si="1"/>
        <v>3.32531</v>
      </c>
      <c r="J56" s="347">
        <f t="shared" si="9"/>
        <v>1.6240000000000001E-2</v>
      </c>
      <c r="K56" s="347">
        <f t="shared" si="9"/>
        <v>3.3090700000000002</v>
      </c>
      <c r="L56" s="411">
        <f t="shared" si="9"/>
        <v>0</v>
      </c>
      <c r="M56" s="393">
        <f>SUM(M45:M55)</f>
        <v>3.32531</v>
      </c>
      <c r="N56" s="423"/>
      <c r="O56" s="1294" t="s">
        <v>711</v>
      </c>
    </row>
    <row r="57" spans="2:15">
      <c r="B57" s="185" t="s">
        <v>19</v>
      </c>
      <c r="C57" s="185" t="s">
        <v>247</v>
      </c>
      <c r="D57" s="185">
        <v>61060</v>
      </c>
      <c r="E57" s="185" t="s">
        <v>300</v>
      </c>
      <c r="F57" s="185">
        <v>260</v>
      </c>
      <c r="G57" s="473">
        <v>4992</v>
      </c>
      <c r="H57" s="349">
        <f>F57*G57</f>
        <v>1297920</v>
      </c>
      <c r="I57" s="390">
        <f t="shared" si="1"/>
        <v>1.29792</v>
      </c>
      <c r="J57" s="349"/>
      <c r="K57" s="390">
        <f>I57</f>
        <v>1.29792</v>
      </c>
      <c r="L57" s="461"/>
      <c r="M57" s="424">
        <f t="shared" ref="M57:M84" si="10">SUM(J57:L57)</f>
        <v>1.29792</v>
      </c>
      <c r="N57" s="412"/>
      <c r="O57" s="351"/>
    </row>
    <row r="58" spans="2:15">
      <c r="B58" s="1509" t="s">
        <v>19</v>
      </c>
      <c r="C58" s="1509" t="s">
        <v>247</v>
      </c>
      <c r="D58" s="1509">
        <v>61061</v>
      </c>
      <c r="E58" s="1509" t="s">
        <v>300</v>
      </c>
      <c r="F58" s="1509">
        <v>260</v>
      </c>
      <c r="G58" s="470">
        <v>5824</v>
      </c>
      <c r="H58" s="341">
        <f t="shared" ref="H58:H84" si="11">F58*G58</f>
        <v>1514240</v>
      </c>
      <c r="I58" s="391">
        <f t="shared" si="1"/>
        <v>1.51424</v>
      </c>
      <c r="J58" s="341"/>
      <c r="K58" s="391">
        <f>I58</f>
        <v>1.51424</v>
      </c>
      <c r="L58" s="462"/>
      <c r="M58" s="424">
        <f t="shared" si="10"/>
        <v>1.51424</v>
      </c>
      <c r="N58" s="413"/>
      <c r="O58" s="355"/>
    </row>
    <row r="59" spans="2:15">
      <c r="B59" s="1509" t="s">
        <v>19</v>
      </c>
      <c r="C59" s="1509" t="s">
        <v>247</v>
      </c>
      <c r="D59" s="1509">
        <v>61059</v>
      </c>
      <c r="E59" s="1509" t="s">
        <v>300</v>
      </c>
      <c r="F59" s="1509">
        <v>260</v>
      </c>
      <c r="G59" s="470">
        <v>5824</v>
      </c>
      <c r="H59" s="341">
        <f t="shared" si="11"/>
        <v>1514240</v>
      </c>
      <c r="I59" s="391">
        <f t="shared" si="1"/>
        <v>1.51424</v>
      </c>
      <c r="J59" s="341"/>
      <c r="K59" s="391">
        <f>I59-1</f>
        <v>0.51424000000000003</v>
      </c>
      <c r="L59" s="462">
        <v>1</v>
      </c>
      <c r="M59" s="424">
        <f t="shared" si="10"/>
        <v>1.51424</v>
      </c>
      <c r="N59" s="413" t="s">
        <v>712</v>
      </c>
      <c r="O59" s="355"/>
    </row>
    <row r="60" spans="2:15">
      <c r="B60" s="1509" t="s">
        <v>19</v>
      </c>
      <c r="C60" s="1509" t="s">
        <v>247</v>
      </c>
      <c r="D60" s="1509">
        <v>61062</v>
      </c>
      <c r="E60" s="1509" t="s">
        <v>300</v>
      </c>
      <c r="F60" s="1509">
        <v>260</v>
      </c>
      <c r="G60" s="470">
        <v>5824</v>
      </c>
      <c r="H60" s="341">
        <f t="shared" si="11"/>
        <v>1514240</v>
      </c>
      <c r="I60" s="391">
        <f t="shared" si="1"/>
        <v>1.51424</v>
      </c>
      <c r="J60" s="341"/>
      <c r="K60" s="391"/>
      <c r="L60" s="462">
        <f>I60</f>
        <v>1.51424</v>
      </c>
      <c r="M60" s="424">
        <f t="shared" si="10"/>
        <v>1.51424</v>
      </c>
      <c r="N60" s="413" t="s">
        <v>712</v>
      </c>
      <c r="O60" s="355"/>
    </row>
    <row r="61" spans="2:15">
      <c r="B61" s="1509" t="s">
        <v>19</v>
      </c>
      <c r="C61" s="1509" t="s">
        <v>247</v>
      </c>
      <c r="D61" s="1509">
        <v>62318</v>
      </c>
      <c r="E61" s="1509" t="s">
        <v>300</v>
      </c>
      <c r="F61" s="1509">
        <v>260</v>
      </c>
      <c r="G61" s="470">
        <v>1248</v>
      </c>
      <c r="H61" s="341">
        <f t="shared" si="11"/>
        <v>324480</v>
      </c>
      <c r="I61" s="391">
        <f t="shared" si="1"/>
        <v>0.32447999999999999</v>
      </c>
      <c r="J61" s="341"/>
      <c r="K61" s="391">
        <f>I61</f>
        <v>0.32447999999999999</v>
      </c>
      <c r="L61" s="462"/>
      <c r="M61" s="424">
        <f t="shared" si="10"/>
        <v>0.32447999999999999</v>
      </c>
      <c r="N61" s="413"/>
      <c r="O61" s="355"/>
    </row>
    <row r="62" spans="2:15">
      <c r="B62" s="1509" t="s">
        <v>19</v>
      </c>
      <c r="C62" s="1509" t="s">
        <v>247</v>
      </c>
      <c r="D62" s="1509">
        <v>62318</v>
      </c>
      <c r="E62" s="1509" t="s">
        <v>300</v>
      </c>
      <c r="F62" s="1509">
        <v>260</v>
      </c>
      <c r="G62" s="470">
        <v>7280</v>
      </c>
      <c r="H62" s="341">
        <f t="shared" si="11"/>
        <v>1892800</v>
      </c>
      <c r="I62" s="391">
        <f t="shared" si="1"/>
        <v>1.8928</v>
      </c>
      <c r="J62" s="341"/>
      <c r="K62" s="391"/>
      <c r="L62" s="462">
        <f>I62</f>
        <v>1.8928</v>
      </c>
      <c r="M62" s="424">
        <f t="shared" si="10"/>
        <v>1.8928</v>
      </c>
      <c r="N62" s="413"/>
      <c r="O62" s="355"/>
    </row>
    <row r="63" spans="2:15">
      <c r="B63" s="1509" t="s">
        <v>19</v>
      </c>
      <c r="C63" s="1509" t="s">
        <v>247</v>
      </c>
      <c r="D63" s="1509">
        <v>62699</v>
      </c>
      <c r="E63" s="1509" t="s">
        <v>300</v>
      </c>
      <c r="F63" s="1509">
        <v>265</v>
      </c>
      <c r="G63" s="470">
        <v>2912</v>
      </c>
      <c r="H63" s="341">
        <f t="shared" si="11"/>
        <v>771680</v>
      </c>
      <c r="I63" s="391">
        <f t="shared" si="1"/>
        <v>0.77168000000000003</v>
      </c>
      <c r="J63" s="341"/>
      <c r="K63" s="391">
        <f>I63</f>
        <v>0.77168000000000003</v>
      </c>
      <c r="L63" s="462"/>
      <c r="M63" s="424">
        <f t="shared" si="10"/>
        <v>0.77168000000000003</v>
      </c>
      <c r="N63" s="413"/>
      <c r="O63" s="355"/>
    </row>
    <row r="64" spans="2:15">
      <c r="B64" s="1509" t="s">
        <v>19</v>
      </c>
      <c r="C64" s="1509" t="s">
        <v>247</v>
      </c>
      <c r="D64" s="1509">
        <v>62699</v>
      </c>
      <c r="E64" s="1509" t="s">
        <v>300</v>
      </c>
      <c r="F64" s="1509">
        <v>265</v>
      </c>
      <c r="G64" s="470">
        <v>2912</v>
      </c>
      <c r="H64" s="341">
        <f t="shared" si="11"/>
        <v>771680</v>
      </c>
      <c r="I64" s="391">
        <f t="shared" si="1"/>
        <v>0.77168000000000003</v>
      </c>
      <c r="J64" s="341"/>
      <c r="K64" s="391">
        <f>I64</f>
        <v>0.77168000000000003</v>
      </c>
      <c r="L64" s="462"/>
      <c r="M64" s="424">
        <f t="shared" si="10"/>
        <v>0.77168000000000003</v>
      </c>
      <c r="N64" s="413"/>
      <c r="O64" s="355"/>
    </row>
    <row r="65" spans="2:15">
      <c r="B65" s="1509" t="s">
        <v>19</v>
      </c>
      <c r="C65" s="1509" t="s">
        <v>247</v>
      </c>
      <c r="D65" s="1509">
        <v>62699</v>
      </c>
      <c r="E65" s="1509" t="s">
        <v>300</v>
      </c>
      <c r="F65" s="1509">
        <v>265</v>
      </c>
      <c r="G65" s="470">
        <v>2912</v>
      </c>
      <c r="H65" s="341">
        <f t="shared" si="11"/>
        <v>771680</v>
      </c>
      <c r="I65" s="391">
        <f t="shared" si="1"/>
        <v>0.77168000000000003</v>
      </c>
      <c r="J65" s="341"/>
      <c r="K65" s="391">
        <f>I65</f>
        <v>0.77168000000000003</v>
      </c>
      <c r="L65" s="462"/>
      <c r="M65" s="424">
        <f t="shared" si="10"/>
        <v>0.77168000000000003</v>
      </c>
      <c r="N65" s="413"/>
      <c r="O65" s="355"/>
    </row>
    <row r="66" spans="2:15">
      <c r="B66" s="1509" t="s">
        <v>19</v>
      </c>
      <c r="C66" s="1509" t="s">
        <v>247</v>
      </c>
      <c r="D66" s="1509">
        <v>62699</v>
      </c>
      <c r="E66" s="1509" t="s">
        <v>300</v>
      </c>
      <c r="F66" s="1509">
        <v>265</v>
      </c>
      <c r="G66" s="470">
        <v>1456</v>
      </c>
      <c r="H66" s="341">
        <f t="shared" si="11"/>
        <v>385840</v>
      </c>
      <c r="I66" s="391">
        <f t="shared" si="1"/>
        <v>0.38584000000000002</v>
      </c>
      <c r="J66" s="341"/>
      <c r="K66" s="391">
        <f>I66</f>
        <v>0.38584000000000002</v>
      </c>
      <c r="L66" s="462"/>
      <c r="M66" s="424">
        <f t="shared" si="10"/>
        <v>0.38584000000000002</v>
      </c>
      <c r="N66" s="413"/>
      <c r="O66" s="355"/>
    </row>
    <row r="67" spans="2:15">
      <c r="B67" s="1509" t="s">
        <v>19</v>
      </c>
      <c r="C67" s="1509" t="s">
        <v>247</v>
      </c>
      <c r="D67" s="1509">
        <v>62696</v>
      </c>
      <c r="E67" s="1509" t="s">
        <v>300</v>
      </c>
      <c r="F67" s="1509">
        <v>260</v>
      </c>
      <c r="G67" s="470">
        <v>5096</v>
      </c>
      <c r="H67" s="341">
        <f t="shared" si="11"/>
        <v>1324960</v>
      </c>
      <c r="I67" s="391">
        <f t="shared" si="1"/>
        <v>1.3249599999999999</v>
      </c>
      <c r="J67" s="341"/>
      <c r="K67" s="391"/>
      <c r="L67" s="462">
        <f>I67</f>
        <v>1.3249599999999999</v>
      </c>
      <c r="M67" s="424">
        <f t="shared" si="10"/>
        <v>1.3249599999999999</v>
      </c>
      <c r="N67" s="413"/>
      <c r="O67" s="355"/>
    </row>
    <row r="68" spans="2:15">
      <c r="B68" s="1509" t="s">
        <v>19</v>
      </c>
      <c r="C68" s="1509" t="s">
        <v>247</v>
      </c>
      <c r="D68" s="1509">
        <v>62696</v>
      </c>
      <c r="E68" s="1509" t="s">
        <v>300</v>
      </c>
      <c r="F68" s="1509">
        <v>260</v>
      </c>
      <c r="G68" s="470">
        <v>5096</v>
      </c>
      <c r="H68" s="341">
        <f t="shared" si="11"/>
        <v>1324960</v>
      </c>
      <c r="I68" s="391">
        <f t="shared" si="1"/>
        <v>1.3249599999999999</v>
      </c>
      <c r="J68" s="341"/>
      <c r="K68" s="391"/>
      <c r="L68" s="462">
        <f>I68</f>
        <v>1.3249599999999999</v>
      </c>
      <c r="M68" s="424">
        <f t="shared" si="10"/>
        <v>1.3249599999999999</v>
      </c>
      <c r="N68" s="413"/>
      <c r="O68" s="355"/>
    </row>
    <row r="69" spans="2:15">
      <c r="B69" s="1509" t="s">
        <v>19</v>
      </c>
      <c r="C69" s="1509" t="s">
        <v>247</v>
      </c>
      <c r="D69" s="1509">
        <v>62696</v>
      </c>
      <c r="E69" s="1509" t="s">
        <v>300</v>
      </c>
      <c r="F69" s="1509">
        <v>260</v>
      </c>
      <c r="G69" s="470">
        <v>5096</v>
      </c>
      <c r="H69" s="341">
        <f t="shared" si="11"/>
        <v>1324960</v>
      </c>
      <c r="I69" s="391">
        <f t="shared" si="1"/>
        <v>1.3249599999999999</v>
      </c>
      <c r="J69" s="341"/>
      <c r="K69" s="391"/>
      <c r="L69" s="462">
        <f>I69</f>
        <v>1.3249599999999999</v>
      </c>
      <c r="M69" s="424">
        <f t="shared" si="10"/>
        <v>1.3249599999999999</v>
      </c>
      <c r="N69" s="413"/>
      <c r="O69" s="355"/>
    </row>
    <row r="70" spans="2:15">
      <c r="B70" s="1509" t="s">
        <v>19</v>
      </c>
      <c r="C70" s="1509" t="s">
        <v>247</v>
      </c>
      <c r="D70" s="1509">
        <v>62696</v>
      </c>
      <c r="E70" s="1509" t="s">
        <v>300</v>
      </c>
      <c r="F70" s="1509">
        <v>260</v>
      </c>
      <c r="G70" s="470">
        <v>5096</v>
      </c>
      <c r="H70" s="341">
        <f t="shared" si="11"/>
        <v>1324960</v>
      </c>
      <c r="I70" s="391">
        <f t="shared" si="1"/>
        <v>1.3249599999999999</v>
      </c>
      <c r="J70" s="341"/>
      <c r="K70" s="391"/>
      <c r="L70" s="462">
        <f>I70</f>
        <v>1.3249599999999999</v>
      </c>
      <c r="M70" s="424">
        <f t="shared" si="10"/>
        <v>1.3249599999999999</v>
      </c>
      <c r="N70" s="413"/>
      <c r="O70" s="355"/>
    </row>
    <row r="71" spans="2:15">
      <c r="B71" s="1509" t="s">
        <v>19</v>
      </c>
      <c r="C71" s="1509" t="s">
        <v>247</v>
      </c>
      <c r="D71" s="1509">
        <v>62696</v>
      </c>
      <c r="E71" s="1509" t="s">
        <v>300</v>
      </c>
      <c r="F71" s="1509">
        <v>260</v>
      </c>
      <c r="G71" s="470">
        <v>5824</v>
      </c>
      <c r="H71" s="341">
        <f t="shared" si="11"/>
        <v>1514240</v>
      </c>
      <c r="I71" s="391">
        <f t="shared" si="1"/>
        <v>1.51424</v>
      </c>
      <c r="J71" s="341"/>
      <c r="K71" s="391"/>
      <c r="L71" s="462">
        <f>I71</f>
        <v>1.51424</v>
      </c>
      <c r="M71" s="424">
        <f t="shared" si="10"/>
        <v>1.51424</v>
      </c>
      <c r="N71" s="413"/>
      <c r="O71" s="355"/>
    </row>
    <row r="72" spans="2:15">
      <c r="B72" s="1509" t="s">
        <v>19</v>
      </c>
      <c r="C72" s="1509" t="s">
        <v>247</v>
      </c>
      <c r="D72" s="1509">
        <v>62806</v>
      </c>
      <c r="E72" s="1509" t="s">
        <v>300</v>
      </c>
      <c r="F72" s="1509">
        <v>255</v>
      </c>
      <c r="G72" s="470">
        <v>1456</v>
      </c>
      <c r="H72" s="341">
        <f t="shared" si="11"/>
        <v>371280</v>
      </c>
      <c r="I72" s="391">
        <f t="shared" ref="I72:I105" si="12">H72/1000000</f>
        <v>0.37128</v>
      </c>
      <c r="J72" s="341"/>
      <c r="K72" s="391">
        <f>I72</f>
        <v>0.37128</v>
      </c>
      <c r="L72" s="462"/>
      <c r="M72" s="424">
        <f t="shared" si="10"/>
        <v>0.37128</v>
      </c>
      <c r="N72" s="413"/>
      <c r="O72" s="355"/>
    </row>
    <row r="73" spans="2:15">
      <c r="B73" s="1509" t="s">
        <v>19</v>
      </c>
      <c r="C73" s="1509" t="s">
        <v>247</v>
      </c>
      <c r="D73" s="1509">
        <v>62806</v>
      </c>
      <c r="E73" s="1509" t="s">
        <v>300</v>
      </c>
      <c r="F73" s="1509">
        <v>255</v>
      </c>
      <c r="G73" s="470">
        <v>1456</v>
      </c>
      <c r="H73" s="341">
        <f t="shared" si="11"/>
        <v>371280</v>
      </c>
      <c r="I73" s="391">
        <f t="shared" si="12"/>
        <v>0.37128</v>
      </c>
      <c r="J73" s="341"/>
      <c r="K73" s="391">
        <f t="shared" ref="K73:K82" si="13">I73</f>
        <v>0.37128</v>
      </c>
      <c r="L73" s="462"/>
      <c r="M73" s="424">
        <f t="shared" si="10"/>
        <v>0.37128</v>
      </c>
      <c r="N73" s="413"/>
      <c r="O73" s="355"/>
    </row>
    <row r="74" spans="2:15">
      <c r="B74" s="1509" t="s">
        <v>19</v>
      </c>
      <c r="C74" s="1509" t="s">
        <v>247</v>
      </c>
      <c r="D74" s="1509">
        <v>62806</v>
      </c>
      <c r="E74" s="1509" t="s">
        <v>300</v>
      </c>
      <c r="F74" s="1509">
        <v>255</v>
      </c>
      <c r="G74" s="470">
        <v>1456</v>
      </c>
      <c r="H74" s="341">
        <f t="shared" si="11"/>
        <v>371280</v>
      </c>
      <c r="I74" s="391">
        <f t="shared" si="12"/>
        <v>0.37128</v>
      </c>
      <c r="J74" s="341"/>
      <c r="K74" s="391">
        <f t="shared" si="13"/>
        <v>0.37128</v>
      </c>
      <c r="L74" s="462"/>
      <c r="M74" s="424">
        <f t="shared" si="10"/>
        <v>0.37128</v>
      </c>
      <c r="N74" s="413"/>
      <c r="O74" s="355"/>
    </row>
    <row r="75" spans="2:15">
      <c r="B75" s="1509" t="s">
        <v>19</v>
      </c>
      <c r="C75" s="1509" t="s">
        <v>247</v>
      </c>
      <c r="D75" s="1509">
        <v>62806</v>
      </c>
      <c r="E75" s="1509" t="s">
        <v>300</v>
      </c>
      <c r="F75" s="1509">
        <v>255</v>
      </c>
      <c r="G75" s="470">
        <v>1456</v>
      </c>
      <c r="H75" s="341">
        <f t="shared" si="11"/>
        <v>371280</v>
      </c>
      <c r="I75" s="391">
        <f t="shared" si="12"/>
        <v>0.37128</v>
      </c>
      <c r="J75" s="341"/>
      <c r="K75" s="391">
        <f t="shared" si="13"/>
        <v>0.37128</v>
      </c>
      <c r="L75" s="462"/>
      <c r="M75" s="424">
        <f t="shared" si="10"/>
        <v>0.37128</v>
      </c>
      <c r="N75" s="413"/>
      <c r="O75" s="355"/>
    </row>
    <row r="76" spans="2:15">
      <c r="B76" s="1509" t="s">
        <v>19</v>
      </c>
      <c r="C76" s="1509" t="s">
        <v>247</v>
      </c>
      <c r="D76" s="1509">
        <v>62806</v>
      </c>
      <c r="E76" s="1509" t="s">
        <v>300</v>
      </c>
      <c r="F76" s="1509">
        <v>255</v>
      </c>
      <c r="G76" s="470">
        <v>1456</v>
      </c>
      <c r="H76" s="341">
        <f t="shared" si="11"/>
        <v>371280</v>
      </c>
      <c r="I76" s="391">
        <f t="shared" si="12"/>
        <v>0.37128</v>
      </c>
      <c r="J76" s="341"/>
      <c r="K76" s="391">
        <f t="shared" si="13"/>
        <v>0.37128</v>
      </c>
      <c r="L76" s="462"/>
      <c r="M76" s="424">
        <f t="shared" si="10"/>
        <v>0.37128</v>
      </c>
      <c r="N76" s="413"/>
      <c r="O76" s="355"/>
    </row>
    <row r="77" spans="2:15">
      <c r="B77" s="1509" t="s">
        <v>19</v>
      </c>
      <c r="C77" s="1509" t="s">
        <v>247</v>
      </c>
      <c r="D77" s="1509">
        <v>63891</v>
      </c>
      <c r="E77" s="1509" t="s">
        <v>300</v>
      </c>
      <c r="F77" s="1509">
        <v>265</v>
      </c>
      <c r="G77" s="470">
        <v>1664</v>
      </c>
      <c r="H77" s="341">
        <f t="shared" si="11"/>
        <v>440960</v>
      </c>
      <c r="I77" s="391">
        <f t="shared" si="12"/>
        <v>0.44096000000000002</v>
      </c>
      <c r="J77" s="341"/>
      <c r="K77" s="391">
        <f t="shared" si="13"/>
        <v>0.44096000000000002</v>
      </c>
      <c r="L77" s="462"/>
      <c r="M77" s="424">
        <f t="shared" si="10"/>
        <v>0.44096000000000002</v>
      </c>
      <c r="N77" s="413"/>
      <c r="O77" s="355"/>
    </row>
    <row r="78" spans="2:15">
      <c r="B78" s="1509" t="s">
        <v>19</v>
      </c>
      <c r="C78" s="1509" t="s">
        <v>247</v>
      </c>
      <c r="D78" s="1509">
        <v>63889</v>
      </c>
      <c r="E78" s="1509" t="s">
        <v>300</v>
      </c>
      <c r="F78" s="1509">
        <v>260</v>
      </c>
      <c r="G78" s="470">
        <v>832</v>
      </c>
      <c r="H78" s="341">
        <f t="shared" si="11"/>
        <v>216320</v>
      </c>
      <c r="I78" s="391">
        <f t="shared" si="12"/>
        <v>0.21632000000000001</v>
      </c>
      <c r="J78" s="341"/>
      <c r="K78" s="391">
        <f t="shared" si="13"/>
        <v>0.21632000000000001</v>
      </c>
      <c r="L78" s="462"/>
      <c r="M78" s="424">
        <f t="shared" si="10"/>
        <v>0.21632000000000001</v>
      </c>
      <c r="N78" s="413"/>
      <c r="O78" s="355"/>
    </row>
    <row r="79" spans="2:15">
      <c r="B79" s="1509" t="s">
        <v>19</v>
      </c>
      <c r="C79" s="1509" t="s">
        <v>247</v>
      </c>
      <c r="D79" s="1509">
        <v>63889</v>
      </c>
      <c r="E79" s="1509" t="s">
        <v>300</v>
      </c>
      <c r="F79" s="1509">
        <v>260</v>
      </c>
      <c r="G79" s="470">
        <v>1664</v>
      </c>
      <c r="H79" s="341">
        <f t="shared" si="11"/>
        <v>432640</v>
      </c>
      <c r="I79" s="391">
        <f t="shared" si="12"/>
        <v>0.43264000000000002</v>
      </c>
      <c r="J79" s="341"/>
      <c r="K79" s="391">
        <f t="shared" si="13"/>
        <v>0.43264000000000002</v>
      </c>
      <c r="L79" s="462"/>
      <c r="M79" s="424">
        <f t="shared" si="10"/>
        <v>0.43264000000000002</v>
      </c>
      <c r="N79" s="413"/>
      <c r="O79" s="355"/>
    </row>
    <row r="80" spans="2:15">
      <c r="B80" s="1509" t="s">
        <v>19</v>
      </c>
      <c r="C80" s="1509" t="s">
        <v>247</v>
      </c>
      <c r="D80" s="1509">
        <v>63889</v>
      </c>
      <c r="E80" s="1509" t="s">
        <v>300</v>
      </c>
      <c r="F80" s="1509">
        <v>260</v>
      </c>
      <c r="G80" s="470">
        <v>369</v>
      </c>
      <c r="H80" s="341">
        <f t="shared" si="11"/>
        <v>95940</v>
      </c>
      <c r="I80" s="391">
        <f t="shared" si="12"/>
        <v>9.5939999999999998E-2</v>
      </c>
      <c r="J80" s="341"/>
      <c r="K80" s="391">
        <f t="shared" si="13"/>
        <v>9.5939999999999998E-2</v>
      </c>
      <c r="L80" s="462"/>
      <c r="M80" s="424">
        <f t="shared" si="10"/>
        <v>9.5939999999999998E-2</v>
      </c>
      <c r="N80" s="413"/>
      <c r="O80" s="355"/>
    </row>
    <row r="81" spans="2:15">
      <c r="B81" s="1509" t="s">
        <v>19</v>
      </c>
      <c r="C81" s="1509" t="s">
        <v>247</v>
      </c>
      <c r="D81" s="1509">
        <v>60758</v>
      </c>
      <c r="E81" s="1509" t="s">
        <v>605</v>
      </c>
      <c r="F81" s="1509">
        <v>265</v>
      </c>
      <c r="G81" s="470">
        <v>496</v>
      </c>
      <c r="H81" s="341">
        <f t="shared" si="11"/>
        <v>131440</v>
      </c>
      <c r="I81" s="391">
        <f t="shared" si="12"/>
        <v>0.13144</v>
      </c>
      <c r="J81" s="365"/>
      <c r="K81" s="391">
        <f t="shared" si="13"/>
        <v>0.13144</v>
      </c>
      <c r="L81" s="462"/>
      <c r="M81" s="424">
        <f t="shared" si="10"/>
        <v>0.13144</v>
      </c>
      <c r="N81" s="413"/>
      <c r="O81" s="355"/>
    </row>
    <row r="82" spans="2:15">
      <c r="B82" s="1509" t="s">
        <v>19</v>
      </c>
      <c r="C82" s="1509" t="s">
        <v>247</v>
      </c>
      <c r="D82" s="1509">
        <v>62822</v>
      </c>
      <c r="E82" s="1509" t="s">
        <v>605</v>
      </c>
      <c r="F82" s="1509">
        <v>260</v>
      </c>
      <c r="G82" s="470">
        <v>3007</v>
      </c>
      <c r="H82" s="341">
        <f t="shared" si="11"/>
        <v>781820</v>
      </c>
      <c r="I82" s="391">
        <f t="shared" si="12"/>
        <v>0.78181999999999996</v>
      </c>
      <c r="J82" s="341"/>
      <c r="K82" s="391">
        <f t="shared" si="13"/>
        <v>0.78181999999999996</v>
      </c>
      <c r="L82" s="462"/>
      <c r="M82" s="424">
        <f t="shared" si="10"/>
        <v>0.78181999999999996</v>
      </c>
      <c r="N82" s="413"/>
      <c r="O82" s="355"/>
    </row>
    <row r="83" spans="2:15">
      <c r="B83" s="1509" t="s">
        <v>19</v>
      </c>
      <c r="C83" s="1509" t="s">
        <v>247</v>
      </c>
      <c r="D83" s="1509">
        <v>63248</v>
      </c>
      <c r="E83" s="1509" t="s">
        <v>412</v>
      </c>
      <c r="F83" s="1509">
        <v>310</v>
      </c>
      <c r="G83" s="470">
        <v>5808</v>
      </c>
      <c r="H83" s="341">
        <f t="shared" si="11"/>
        <v>1800480</v>
      </c>
      <c r="I83" s="391">
        <f t="shared" si="12"/>
        <v>1.8004800000000001</v>
      </c>
      <c r="J83" s="341"/>
      <c r="K83" s="391"/>
      <c r="L83" s="462">
        <f>I83</f>
        <v>1.8004800000000001</v>
      </c>
      <c r="M83" s="424">
        <f t="shared" si="10"/>
        <v>1.8004800000000001</v>
      </c>
      <c r="N83" s="413" t="s">
        <v>713</v>
      </c>
      <c r="O83" s="355"/>
    </row>
    <row r="84" spans="2:15">
      <c r="B84" s="389" t="s">
        <v>19</v>
      </c>
      <c r="C84" s="389" t="s">
        <v>247</v>
      </c>
      <c r="D84" s="389">
        <v>63251</v>
      </c>
      <c r="E84" s="389" t="s">
        <v>412</v>
      </c>
      <c r="F84" s="389">
        <v>310</v>
      </c>
      <c r="G84" s="474">
        <v>4752</v>
      </c>
      <c r="H84" s="361">
        <f t="shared" si="11"/>
        <v>1473120</v>
      </c>
      <c r="I84" s="392">
        <f t="shared" si="12"/>
        <v>1.47312</v>
      </c>
      <c r="J84" s="361"/>
      <c r="K84" s="391"/>
      <c r="L84" s="463">
        <f>I84</f>
        <v>1.47312</v>
      </c>
      <c r="M84" s="424">
        <f t="shared" si="10"/>
        <v>1.47312</v>
      </c>
      <c r="N84" s="453"/>
      <c r="O84" s="364"/>
    </row>
    <row r="85" spans="2:15">
      <c r="B85" s="1294"/>
      <c r="C85" s="1294" t="s">
        <v>197</v>
      </c>
      <c r="D85" s="1294"/>
      <c r="E85" s="1294"/>
      <c r="F85" s="1294"/>
      <c r="G85" s="472">
        <f>SUM(G57:G84)</f>
        <v>93264</v>
      </c>
      <c r="H85" s="440">
        <f>SUM(H57:H84)</f>
        <v>24802000</v>
      </c>
      <c r="I85" s="346">
        <f t="shared" si="12"/>
        <v>24.802</v>
      </c>
      <c r="J85" s="344">
        <f>SUM(J57:J84)</f>
        <v>0</v>
      </c>
      <c r="K85" s="345">
        <f>SUM(K57:K84)</f>
        <v>10.307279999999997</v>
      </c>
      <c r="L85" s="441">
        <f>SUM(L57:L84)</f>
        <v>14.494720000000003</v>
      </c>
      <c r="M85" s="393">
        <f>SUM(M57:M84)</f>
        <v>24.801999999999996</v>
      </c>
      <c r="N85" s="423"/>
      <c r="O85" s="1294" t="s">
        <v>714</v>
      </c>
    </row>
    <row r="86" spans="2:15">
      <c r="B86" s="185" t="s">
        <v>15</v>
      </c>
      <c r="C86" s="185" t="s">
        <v>78</v>
      </c>
      <c r="D86" s="185">
        <v>112177</v>
      </c>
      <c r="E86" s="185" t="s">
        <v>296</v>
      </c>
      <c r="F86" s="185">
        <v>310</v>
      </c>
      <c r="G86" s="473">
        <v>26400</v>
      </c>
      <c r="H86" s="349">
        <f t="shared" ref="H86:H98" si="14">F86*G86</f>
        <v>8184000</v>
      </c>
      <c r="I86" s="390">
        <f t="shared" si="12"/>
        <v>8.1839999999999993</v>
      </c>
      <c r="J86" s="390">
        <f>F86*2900/1000000</f>
        <v>0.89900000000000002</v>
      </c>
      <c r="K86" s="390">
        <f>(I86-J86)</f>
        <v>7.2849999999999993</v>
      </c>
      <c r="L86" s="461"/>
      <c r="M86" s="426">
        <f t="shared" ref="M86:M98" si="15">SUM(J86:L86)</f>
        <v>8.1839999999999993</v>
      </c>
      <c r="N86" s="412" t="s">
        <v>660</v>
      </c>
      <c r="O86" s="351"/>
    </row>
    <row r="87" spans="2:15">
      <c r="B87" s="1509" t="s">
        <v>15</v>
      </c>
      <c r="C87" s="1509" t="s">
        <v>78</v>
      </c>
      <c r="D87" s="1509">
        <v>112177</v>
      </c>
      <c r="E87" s="1509" t="s">
        <v>294</v>
      </c>
      <c r="F87" s="1509">
        <v>315</v>
      </c>
      <c r="G87" s="470">
        <v>5700</v>
      </c>
      <c r="H87" s="341">
        <f t="shared" si="14"/>
        <v>1795500</v>
      </c>
      <c r="I87" s="391">
        <f t="shared" si="12"/>
        <v>1.7955000000000001</v>
      </c>
      <c r="J87" s="391">
        <f>(2175*315)/1000000</f>
        <v>0.68512499999999998</v>
      </c>
      <c r="K87" s="391">
        <f>I87-J87</f>
        <v>1.1103750000000001</v>
      </c>
      <c r="L87" s="462"/>
      <c r="M87" s="424">
        <f t="shared" si="15"/>
        <v>1.7955000000000001</v>
      </c>
      <c r="N87" s="413"/>
      <c r="O87" s="355"/>
    </row>
    <row r="88" spans="2:15">
      <c r="B88" s="1509" t="s">
        <v>15</v>
      </c>
      <c r="C88" s="1509" t="s">
        <v>73</v>
      </c>
      <c r="D88" s="1509">
        <v>50090076</v>
      </c>
      <c r="E88" s="1509"/>
      <c r="F88" s="1509">
        <v>305</v>
      </c>
      <c r="G88" s="470">
        <v>7824</v>
      </c>
      <c r="H88" s="341">
        <f t="shared" si="14"/>
        <v>2386320</v>
      </c>
      <c r="I88" s="391">
        <f t="shared" si="12"/>
        <v>2.38632</v>
      </c>
      <c r="J88" s="391"/>
      <c r="K88" s="391">
        <f t="shared" ref="K88:K93" si="16">I88</f>
        <v>2.38632</v>
      </c>
      <c r="L88" s="462"/>
      <c r="M88" s="424">
        <f t="shared" si="15"/>
        <v>2.38632</v>
      </c>
      <c r="N88" s="413"/>
      <c r="O88" s="355"/>
    </row>
    <row r="89" spans="2:15">
      <c r="B89" s="1509" t="s">
        <v>15</v>
      </c>
      <c r="C89" s="338" t="s">
        <v>425</v>
      </c>
      <c r="D89" s="1509">
        <v>7975384</v>
      </c>
      <c r="E89" s="338" t="s">
        <v>172</v>
      </c>
      <c r="F89" s="1509">
        <v>260</v>
      </c>
      <c r="G89" s="470">
        <v>1024</v>
      </c>
      <c r="H89" s="341">
        <f t="shared" si="14"/>
        <v>266240</v>
      </c>
      <c r="I89" s="391">
        <f t="shared" si="12"/>
        <v>0.26623999999999998</v>
      </c>
      <c r="J89" s="391"/>
      <c r="K89" s="391">
        <f t="shared" si="16"/>
        <v>0.26623999999999998</v>
      </c>
      <c r="L89" s="462"/>
      <c r="M89" s="424">
        <f t="shared" si="15"/>
        <v>0.26623999999999998</v>
      </c>
      <c r="N89" s="413"/>
      <c r="O89" s="355"/>
    </row>
    <row r="90" spans="2:15">
      <c r="B90" s="1509" t="s">
        <v>15</v>
      </c>
      <c r="C90" s="338" t="s">
        <v>425</v>
      </c>
      <c r="D90" s="1509"/>
      <c r="E90" s="338" t="s">
        <v>662</v>
      </c>
      <c r="F90" s="1509">
        <v>300</v>
      </c>
      <c r="G90" s="470">
        <v>374</v>
      </c>
      <c r="H90" s="341">
        <f t="shared" si="14"/>
        <v>112200</v>
      </c>
      <c r="I90" s="391">
        <f t="shared" si="12"/>
        <v>0.11219999999999999</v>
      </c>
      <c r="J90" s="391"/>
      <c r="K90" s="391">
        <f t="shared" si="16"/>
        <v>0.11219999999999999</v>
      </c>
      <c r="L90" s="462"/>
      <c r="M90" s="424">
        <f t="shared" si="15"/>
        <v>0.11219999999999999</v>
      </c>
      <c r="N90" s="413"/>
      <c r="O90" s="355"/>
    </row>
    <row r="91" spans="2:15">
      <c r="B91" s="1509" t="s">
        <v>15</v>
      </c>
      <c r="C91" s="338" t="s">
        <v>425</v>
      </c>
      <c r="D91" s="1509"/>
      <c r="E91" s="338" t="s">
        <v>299</v>
      </c>
      <c r="F91" s="1509">
        <v>305</v>
      </c>
      <c r="G91" s="470">
        <v>500</v>
      </c>
      <c r="H91" s="341">
        <f t="shared" si="14"/>
        <v>152500</v>
      </c>
      <c r="I91" s="391">
        <f t="shared" si="12"/>
        <v>0.1525</v>
      </c>
      <c r="J91" s="391"/>
      <c r="K91" s="391">
        <f t="shared" si="16"/>
        <v>0.1525</v>
      </c>
      <c r="L91" s="462"/>
      <c r="M91" s="424">
        <f t="shared" si="15"/>
        <v>0.1525</v>
      </c>
      <c r="N91" s="413"/>
      <c r="O91" s="355"/>
    </row>
    <row r="92" spans="2:15">
      <c r="B92" s="1509" t="s">
        <v>15</v>
      </c>
      <c r="C92" s="338" t="s">
        <v>425</v>
      </c>
      <c r="D92" s="338" t="s">
        <v>616</v>
      </c>
      <c r="E92" s="338" t="s">
        <v>130</v>
      </c>
      <c r="F92" s="1509">
        <v>255</v>
      </c>
      <c r="G92" s="470">
        <v>667</v>
      </c>
      <c r="H92" s="341">
        <f t="shared" si="14"/>
        <v>170085</v>
      </c>
      <c r="I92" s="391">
        <f t="shared" si="12"/>
        <v>0.17008499999999999</v>
      </c>
      <c r="J92" s="391"/>
      <c r="K92" s="391">
        <f t="shared" si="16"/>
        <v>0.17008499999999999</v>
      </c>
      <c r="L92" s="462"/>
      <c r="M92" s="424">
        <f t="shared" si="15"/>
        <v>0.17008499999999999</v>
      </c>
      <c r="N92" s="413"/>
      <c r="O92" s="355"/>
    </row>
    <row r="93" spans="2:15">
      <c r="B93" s="1509" t="s">
        <v>15</v>
      </c>
      <c r="C93" s="338" t="s">
        <v>425</v>
      </c>
      <c r="D93" s="338" t="s">
        <v>616</v>
      </c>
      <c r="E93" s="338" t="s">
        <v>126</v>
      </c>
      <c r="F93" s="1509">
        <v>265</v>
      </c>
      <c r="G93" s="470">
        <v>290</v>
      </c>
      <c r="H93" s="341">
        <f t="shared" si="14"/>
        <v>76850</v>
      </c>
      <c r="I93" s="391">
        <f t="shared" si="12"/>
        <v>7.6850000000000002E-2</v>
      </c>
      <c r="J93" s="391"/>
      <c r="K93" s="391">
        <f t="shared" si="16"/>
        <v>7.6850000000000002E-2</v>
      </c>
      <c r="L93" s="462"/>
      <c r="M93" s="424">
        <f t="shared" si="15"/>
        <v>7.6850000000000002E-2</v>
      </c>
      <c r="N93" s="413"/>
      <c r="O93" s="355"/>
    </row>
    <row r="94" spans="2:15">
      <c r="B94" s="1509" t="s">
        <v>15</v>
      </c>
      <c r="C94" s="1509" t="s">
        <v>245</v>
      </c>
      <c r="D94" s="1509"/>
      <c r="E94" s="1509" t="s">
        <v>299</v>
      </c>
      <c r="F94" s="1509">
        <v>305</v>
      </c>
      <c r="G94" s="470">
        <v>700</v>
      </c>
      <c r="H94" s="341">
        <f>F94*G94</f>
        <v>213500</v>
      </c>
      <c r="I94" s="391">
        <f t="shared" si="12"/>
        <v>0.2135</v>
      </c>
      <c r="J94" s="391"/>
      <c r="K94" s="391"/>
      <c r="L94" s="462">
        <f>I94</f>
        <v>0.2135</v>
      </c>
      <c r="M94" s="424">
        <f t="shared" si="15"/>
        <v>0.2135</v>
      </c>
      <c r="N94" s="413"/>
      <c r="O94" s="355"/>
    </row>
    <row r="95" spans="2:15">
      <c r="B95" s="1509" t="s">
        <v>15</v>
      </c>
      <c r="C95" s="1509" t="s">
        <v>71</v>
      </c>
      <c r="D95" s="1509" t="s">
        <v>618</v>
      </c>
      <c r="E95" s="1509" t="s">
        <v>172</v>
      </c>
      <c r="F95" s="1509">
        <v>260</v>
      </c>
      <c r="G95" s="470">
        <v>928</v>
      </c>
      <c r="H95" s="341">
        <f t="shared" si="14"/>
        <v>241280</v>
      </c>
      <c r="I95" s="391">
        <f t="shared" si="12"/>
        <v>0.24127999999999999</v>
      </c>
      <c r="J95" s="391"/>
      <c r="K95" s="391">
        <f>I95</f>
        <v>0.24127999999999999</v>
      </c>
      <c r="L95" s="462"/>
      <c r="M95" s="424">
        <f t="shared" si="15"/>
        <v>0.24127999999999999</v>
      </c>
      <c r="N95" s="413"/>
      <c r="O95" s="355"/>
    </row>
    <row r="96" spans="2:15">
      <c r="B96" s="1509" t="s">
        <v>15</v>
      </c>
      <c r="C96" s="1509" t="s">
        <v>71</v>
      </c>
      <c r="D96" s="1509" t="s">
        <v>619</v>
      </c>
      <c r="E96" s="1509" t="s">
        <v>663</v>
      </c>
      <c r="F96" s="1509">
        <v>250</v>
      </c>
      <c r="G96" s="470">
        <v>1584</v>
      </c>
      <c r="H96" s="341">
        <f t="shared" si="14"/>
        <v>396000</v>
      </c>
      <c r="I96" s="391">
        <f t="shared" si="12"/>
        <v>0.39600000000000002</v>
      </c>
      <c r="J96" s="391">
        <f>I96</f>
        <v>0.39600000000000002</v>
      </c>
      <c r="K96" s="391"/>
      <c r="L96" s="462"/>
      <c r="M96" s="424">
        <f t="shared" si="15"/>
        <v>0.39600000000000002</v>
      </c>
      <c r="N96" s="413"/>
      <c r="O96" s="355"/>
    </row>
    <row r="97" spans="2:15">
      <c r="B97" s="1509" t="s">
        <v>19</v>
      </c>
      <c r="C97" s="1509" t="s">
        <v>71</v>
      </c>
      <c r="D97" s="1509" t="s">
        <v>620</v>
      </c>
      <c r="E97" s="1509" t="s">
        <v>664</v>
      </c>
      <c r="F97" s="1509">
        <v>305</v>
      </c>
      <c r="G97" s="470">
        <v>1272</v>
      </c>
      <c r="H97" s="341">
        <f t="shared" si="14"/>
        <v>387960</v>
      </c>
      <c r="I97" s="391">
        <f t="shared" si="12"/>
        <v>0.38796000000000003</v>
      </c>
      <c r="J97" s="391"/>
      <c r="K97" s="391">
        <f>I97</f>
        <v>0.38796000000000003</v>
      </c>
      <c r="L97" s="462"/>
      <c r="M97" s="424">
        <f t="shared" si="15"/>
        <v>0.38796000000000003</v>
      </c>
      <c r="N97" s="413"/>
      <c r="O97" s="355"/>
    </row>
    <row r="98" spans="2:15">
      <c r="B98" s="389" t="s">
        <v>19</v>
      </c>
      <c r="C98" s="458" t="s">
        <v>244</v>
      </c>
      <c r="D98" s="389">
        <v>1427</v>
      </c>
      <c r="E98" s="458" t="s">
        <v>124</v>
      </c>
      <c r="F98" s="389">
        <v>260</v>
      </c>
      <c r="G98" s="474">
        <v>928</v>
      </c>
      <c r="H98" s="361">
        <f t="shared" si="14"/>
        <v>241280</v>
      </c>
      <c r="I98" s="392">
        <f t="shared" si="12"/>
        <v>0.24127999999999999</v>
      </c>
      <c r="J98" s="392"/>
      <c r="K98" s="392">
        <f>I98</f>
        <v>0.24127999999999999</v>
      </c>
      <c r="L98" s="463"/>
      <c r="M98" s="425">
        <f t="shared" si="15"/>
        <v>0.24127999999999999</v>
      </c>
      <c r="N98" s="453"/>
      <c r="O98" s="364"/>
    </row>
    <row r="99" spans="2:15">
      <c r="B99" s="1294"/>
      <c r="C99" s="1294" t="s">
        <v>197</v>
      </c>
      <c r="D99" s="1294"/>
      <c r="E99" s="1294"/>
      <c r="F99" s="1294"/>
      <c r="G99" s="472">
        <f>SUM(G86:G98)</f>
        <v>48191</v>
      </c>
      <c r="H99" s="344">
        <f>SUM(H86:H98)</f>
        <v>14623715</v>
      </c>
      <c r="I99" s="346">
        <f t="shared" si="12"/>
        <v>14.623715000000001</v>
      </c>
      <c r="J99" s="345">
        <f>SUM(J86:J98)</f>
        <v>1.9801250000000001</v>
      </c>
      <c r="K99" s="345">
        <f>SUM(K86:K98)</f>
        <v>12.430089999999998</v>
      </c>
      <c r="L99" s="441">
        <f>SUM(L86:L98)</f>
        <v>0.2135</v>
      </c>
      <c r="M99" s="393">
        <f>SUM(M86:M98)</f>
        <v>14.623714999999999</v>
      </c>
      <c r="N99" s="423"/>
      <c r="O99" s="1294"/>
    </row>
    <row r="100" spans="2:15">
      <c r="B100" s="446"/>
      <c r="C100" s="446" t="s">
        <v>252</v>
      </c>
      <c r="D100" s="446"/>
      <c r="E100" s="446"/>
      <c r="F100" s="446"/>
      <c r="G100" s="475">
        <f t="shared" ref="G100:M100" si="17">G29+G44+G56+G85+G99</f>
        <v>223042</v>
      </c>
      <c r="H100" s="447">
        <f t="shared" si="17"/>
        <v>62175810</v>
      </c>
      <c r="I100" s="449">
        <f t="shared" si="17"/>
        <v>62.175809999999998</v>
      </c>
      <c r="J100" s="449">
        <f t="shared" si="17"/>
        <v>8.5059499999999986</v>
      </c>
      <c r="K100" s="449">
        <f t="shared" si="17"/>
        <v>37.496939999999995</v>
      </c>
      <c r="L100" s="464">
        <f t="shared" si="17"/>
        <v>16.172920000000005</v>
      </c>
      <c r="M100" s="449">
        <f t="shared" si="17"/>
        <v>62.175809999999991</v>
      </c>
      <c r="N100" s="448"/>
      <c r="O100" s="446"/>
    </row>
    <row r="101" spans="2:15">
      <c r="B101" s="442"/>
      <c r="C101" s="442" t="s">
        <v>254</v>
      </c>
      <c r="D101" s="442"/>
      <c r="E101" s="442"/>
      <c r="F101" s="442"/>
      <c r="G101" s="445">
        <f>G29+G44+G56+G85+G99</f>
        <v>223042</v>
      </c>
      <c r="H101" s="443">
        <f>H29+H44+H56+H85+H99+H106</f>
        <v>65808450</v>
      </c>
      <c r="I101" s="444">
        <f>I100+I106</f>
        <v>65.808449999999993</v>
      </c>
      <c r="J101" s="444">
        <f>J29+J44+J56+J85+J99</f>
        <v>8.5059499999999986</v>
      </c>
      <c r="K101" s="444">
        <f>K29+K44+K56+K85+K99</f>
        <v>37.496939999999995</v>
      </c>
      <c r="L101" s="450">
        <f>L29+L44+L56+L85+L99+L106</f>
        <v>19.805560000000007</v>
      </c>
      <c r="M101" s="444">
        <f>M29+M44+M56+M85+M99+I103+I104+I105</f>
        <v>65.808449999999993</v>
      </c>
      <c r="N101" s="445"/>
      <c r="O101" s="443"/>
    </row>
    <row r="102" spans="2:15" ht="15.75">
      <c r="B102" s="1293" t="s">
        <v>256</v>
      </c>
      <c r="C102" s="1871"/>
      <c r="D102" s="1871"/>
      <c r="E102" s="1871"/>
      <c r="F102" s="1871"/>
      <c r="G102" s="1291"/>
      <c r="H102" s="1291"/>
      <c r="I102" s="480"/>
      <c r="J102" s="1291"/>
      <c r="K102" s="1291"/>
      <c r="L102" s="1291"/>
      <c r="M102" s="1292"/>
      <c r="N102" s="1871"/>
      <c r="O102" s="1871"/>
    </row>
    <row r="103" spans="2:15">
      <c r="B103" s="185" t="s">
        <v>19</v>
      </c>
      <c r="C103" s="185" t="s">
        <v>625</v>
      </c>
      <c r="D103" s="185"/>
      <c r="E103" s="412" t="s">
        <v>667</v>
      </c>
      <c r="F103" s="348" t="s">
        <v>668</v>
      </c>
      <c r="G103" s="349"/>
      <c r="H103" s="349">
        <v>1600000</v>
      </c>
      <c r="I103" s="390">
        <f t="shared" si="12"/>
        <v>1.6</v>
      </c>
      <c r="J103" s="349"/>
      <c r="K103" s="349"/>
      <c r="L103" s="461">
        <f>I103</f>
        <v>1.6</v>
      </c>
      <c r="M103" s="426">
        <f>SUM(J103:L103)</f>
        <v>1.6</v>
      </c>
      <c r="N103" s="412" t="s">
        <v>669</v>
      </c>
      <c r="O103" s="351"/>
    </row>
    <row r="104" spans="2:15">
      <c r="B104" s="1509" t="s">
        <v>15</v>
      </c>
      <c r="C104" s="1509" t="s">
        <v>715</v>
      </c>
      <c r="D104" s="1509"/>
      <c r="E104" s="413" t="s">
        <v>716</v>
      </c>
      <c r="F104" s="340">
        <v>320</v>
      </c>
      <c r="G104" s="341"/>
      <c r="H104" s="341">
        <v>1600000</v>
      </c>
      <c r="I104" s="391">
        <f t="shared" si="12"/>
        <v>1.6</v>
      </c>
      <c r="J104" s="341"/>
      <c r="K104" s="341"/>
      <c r="L104" s="462">
        <f>I104</f>
        <v>1.6</v>
      </c>
      <c r="M104" s="424">
        <f>SUM(J104:L104)</f>
        <v>1.6</v>
      </c>
      <c r="N104" s="413" t="s">
        <v>717</v>
      </c>
      <c r="O104" s="355"/>
    </row>
    <row r="105" spans="2:15">
      <c r="B105" s="187" t="s">
        <v>19</v>
      </c>
      <c r="C105" s="187" t="s">
        <v>707</v>
      </c>
      <c r="D105" s="187"/>
      <c r="E105" s="422" t="s">
        <v>626</v>
      </c>
      <c r="F105" s="342">
        <v>260</v>
      </c>
      <c r="G105" s="343">
        <f>832*2</f>
        <v>1664</v>
      </c>
      <c r="H105" s="343">
        <f>F105*G105</f>
        <v>432640</v>
      </c>
      <c r="I105" s="476">
        <f t="shared" si="12"/>
        <v>0.43264000000000002</v>
      </c>
      <c r="J105" s="343"/>
      <c r="K105" s="343"/>
      <c r="L105" s="477">
        <f>I105</f>
        <v>0.43264000000000002</v>
      </c>
      <c r="M105" s="478">
        <f>SUM(J105:L105)</f>
        <v>0.43264000000000002</v>
      </c>
      <c r="N105" s="422"/>
      <c r="O105" s="397"/>
    </row>
    <row r="106" spans="2:15">
      <c r="B106" s="442"/>
      <c r="C106" s="442"/>
      <c r="D106" s="442"/>
      <c r="E106" s="454"/>
      <c r="F106" s="442"/>
      <c r="G106" s="443"/>
      <c r="H106" s="443">
        <f>SUM(H103:H105)</f>
        <v>3632640</v>
      </c>
      <c r="I106" s="444">
        <f>SUM(I103:I105)</f>
        <v>3.6326400000000003</v>
      </c>
      <c r="J106" s="443"/>
      <c r="K106" s="479"/>
      <c r="L106" s="450">
        <f>SUM(L103:L105)</f>
        <v>3.6326400000000003</v>
      </c>
      <c r="M106" s="444">
        <f>SUM(M103:M105)</f>
        <v>3.6326400000000003</v>
      </c>
      <c r="N106" s="442"/>
      <c r="O106" s="454"/>
    </row>
    <row r="108" spans="2:15">
      <c r="B108" s="1871"/>
      <c r="C108" s="1871"/>
      <c r="D108" s="1871"/>
      <c r="E108" s="1871"/>
      <c r="F108" s="1871"/>
      <c r="G108" s="1291"/>
      <c r="H108" s="1291"/>
      <c r="I108" s="1291"/>
      <c r="J108" s="1291"/>
      <c r="K108" s="1291" t="s">
        <v>718</v>
      </c>
      <c r="L108" s="1291">
        <f>70-M101</f>
        <v>4.1915500000000065</v>
      </c>
      <c r="M108" s="1292"/>
      <c r="N108" s="1871"/>
      <c r="O108" s="1871"/>
    </row>
    <row r="110" spans="2:15">
      <c r="B110" s="1871"/>
      <c r="C110" s="1871"/>
      <c r="D110" s="1871"/>
      <c r="E110" s="1871"/>
      <c r="F110" s="1871"/>
      <c r="G110" s="1291"/>
      <c r="H110" s="1291"/>
      <c r="I110" s="1291"/>
      <c r="J110" s="1291"/>
      <c r="K110" s="337"/>
      <c r="L110" s="1291"/>
      <c r="M110" s="1292"/>
      <c r="N110" s="1871"/>
      <c r="O110" s="1871"/>
    </row>
    <row r="111" spans="2:15">
      <c r="B111" s="1871"/>
      <c r="C111" s="1871"/>
      <c r="D111" s="1871"/>
      <c r="E111" s="1871"/>
      <c r="F111" s="1871"/>
      <c r="G111" s="1291"/>
      <c r="H111" s="1291"/>
      <c r="I111" s="1291"/>
      <c r="J111" s="1291"/>
      <c r="K111" s="482"/>
      <c r="L111" s="1291"/>
      <c r="M111" s="1292"/>
      <c r="N111" s="1871"/>
      <c r="O111" s="1871"/>
    </row>
    <row r="113" spans="11:11" s="333" customFormat="1">
      <c r="K113" s="337"/>
    </row>
  </sheetData>
  <sortState xmlns:xlrd2="http://schemas.microsoft.com/office/spreadsheetml/2017/richdata2" ref="B3:M18">
    <sortCondition ref="C3:C18"/>
  </sortState>
  <phoneticPr fontId="43" type="noConversion"/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2060"/>
  </sheetPr>
  <dimension ref="B1:O134"/>
  <sheetViews>
    <sheetView zoomScale="70" zoomScaleNormal="70" workbookViewId="0">
      <pane xSplit="1" ySplit="2" topLeftCell="B66" activePane="bottomRight" state="frozen"/>
      <selection pane="topRight" activeCell="B1" sqref="B1"/>
      <selection pane="bottomLeft" activeCell="A3" sqref="A3"/>
      <selection pane="bottomRight" activeCell="B104" sqref="B104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hidden="1" customWidth="1"/>
    <col min="5" max="5" width="18.140625" style="333" bestFit="1" customWidth="1"/>
    <col min="6" max="6" width="10.85546875" style="333" bestFit="1" customWidth="1"/>
    <col min="7" max="7" width="11.140625" style="499" bestFit="1" customWidth="1"/>
    <col min="8" max="8" width="16.140625" style="335" customWidth="1"/>
    <col min="9" max="9" width="16.140625" style="335" customWidth="1" outlineLevel="1"/>
    <col min="10" max="10" width="11.42578125" style="335" bestFit="1" customWidth="1" outlineLevel="1"/>
    <col min="11" max="11" width="13.7109375" style="335" bestFit="1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1"/>
      <c r="I1" s="1291"/>
      <c r="J1" s="1291"/>
      <c r="K1" s="1291"/>
      <c r="L1" s="1291"/>
      <c r="M1" s="1292"/>
      <c r="N1" s="334"/>
      <c r="O1" s="1871" t="s">
        <v>719</v>
      </c>
    </row>
    <row r="2" spans="2:15" s="2" customFormat="1" ht="34.5" customHeight="1">
      <c r="B2" s="1297" t="s">
        <v>2</v>
      </c>
      <c r="C2" s="713" t="s">
        <v>3</v>
      </c>
      <c r="D2" s="1297" t="s">
        <v>4</v>
      </c>
      <c r="E2" s="1300" t="s">
        <v>5</v>
      </c>
      <c r="F2" s="1297" t="s">
        <v>6</v>
      </c>
      <c r="G2" s="714" t="s">
        <v>7</v>
      </c>
      <c r="H2" s="1298" t="s">
        <v>185</v>
      </c>
      <c r="I2" s="1298" t="s">
        <v>186</v>
      </c>
      <c r="J2" s="1299" t="s">
        <v>720</v>
      </c>
      <c r="K2" s="1299" t="s">
        <v>188</v>
      </c>
      <c r="L2" s="715" t="s">
        <v>10</v>
      </c>
      <c r="M2" s="1299" t="s">
        <v>11</v>
      </c>
      <c r="N2" s="1297" t="s">
        <v>13</v>
      </c>
      <c r="O2" s="1297" t="s">
        <v>14</v>
      </c>
    </row>
    <row r="3" spans="2:15" s="123" customFormat="1" ht="14.25" customHeight="1">
      <c r="B3" s="185" t="s">
        <v>15</v>
      </c>
      <c r="C3" s="505" t="s">
        <v>189</v>
      </c>
      <c r="D3" s="185">
        <v>82768</v>
      </c>
      <c r="E3" s="412" t="s">
        <v>109</v>
      </c>
      <c r="F3" s="348">
        <v>265</v>
      </c>
      <c r="G3" s="716">
        <v>2496</v>
      </c>
      <c r="H3" s="349">
        <f t="shared" ref="H3:H28" si="0">F3*G3</f>
        <v>661440</v>
      </c>
      <c r="I3" s="348">
        <f t="shared" ref="I3:I91" si="1">H3/1000000</f>
        <v>0.66144000000000003</v>
      </c>
      <c r="J3" s="717">
        <v>0.66100000000000003</v>
      </c>
      <c r="K3" s="717"/>
      <c r="L3" s="718"/>
      <c r="M3" s="426">
        <f t="shared" ref="M3:M28" si="2">SUM(J3:L3)</f>
        <v>0.66100000000000003</v>
      </c>
      <c r="N3" s="1897"/>
      <c r="O3" s="1898"/>
    </row>
    <row r="4" spans="2:15" s="123" customFormat="1" ht="14.25" customHeight="1">
      <c r="B4" s="1509" t="s">
        <v>15</v>
      </c>
      <c r="C4" s="506" t="s">
        <v>189</v>
      </c>
      <c r="D4" s="1509">
        <v>82930</v>
      </c>
      <c r="E4" s="413" t="s">
        <v>109</v>
      </c>
      <c r="F4" s="340">
        <v>265</v>
      </c>
      <c r="G4" s="589">
        <v>3328</v>
      </c>
      <c r="H4" s="341">
        <f t="shared" si="0"/>
        <v>881920</v>
      </c>
      <c r="I4" s="340">
        <f t="shared" si="1"/>
        <v>0.88192000000000004</v>
      </c>
      <c r="J4" s="719">
        <v>0.88100000000000001</v>
      </c>
      <c r="K4" s="720"/>
      <c r="L4" s="721"/>
      <c r="M4" s="424">
        <f t="shared" si="2"/>
        <v>0.88100000000000001</v>
      </c>
      <c r="N4" s="722"/>
      <c r="O4" s="723"/>
    </row>
    <row r="5" spans="2:15" s="123" customFormat="1" ht="14.25" customHeight="1">
      <c r="B5" s="1509" t="s">
        <v>15</v>
      </c>
      <c r="C5" s="506" t="s">
        <v>189</v>
      </c>
      <c r="D5" s="1509">
        <v>82930</v>
      </c>
      <c r="E5" s="413" t="s">
        <v>109</v>
      </c>
      <c r="F5" s="340">
        <v>265</v>
      </c>
      <c r="G5" s="589">
        <v>832</v>
      </c>
      <c r="H5" s="341">
        <f t="shared" si="0"/>
        <v>220480</v>
      </c>
      <c r="I5" s="340">
        <f t="shared" si="1"/>
        <v>0.22048000000000001</v>
      </c>
      <c r="J5" s="719"/>
      <c r="K5" s="720">
        <v>0.22</v>
      </c>
      <c r="L5" s="721"/>
      <c r="M5" s="424">
        <f t="shared" si="2"/>
        <v>0.22</v>
      </c>
      <c r="N5" s="722"/>
      <c r="O5" s="723"/>
    </row>
    <row r="6" spans="2:15" s="123" customFormat="1" ht="14.25" customHeight="1">
      <c r="B6" s="1509" t="s">
        <v>15</v>
      </c>
      <c r="C6" s="507" t="s">
        <v>189</v>
      </c>
      <c r="D6" s="1507">
        <v>83257</v>
      </c>
      <c r="E6" s="452" t="s">
        <v>109</v>
      </c>
      <c r="F6" s="724">
        <v>265</v>
      </c>
      <c r="G6" s="725">
        <v>832</v>
      </c>
      <c r="H6" s="356">
        <f t="shared" si="0"/>
        <v>220480</v>
      </c>
      <c r="I6" s="724">
        <f t="shared" si="1"/>
        <v>0.22048000000000001</v>
      </c>
      <c r="J6" s="726">
        <v>0.22</v>
      </c>
      <c r="K6" s="726"/>
      <c r="L6" s="727"/>
      <c r="M6" s="424">
        <f t="shared" si="2"/>
        <v>0.22</v>
      </c>
      <c r="N6" s="722"/>
      <c r="O6" s="723"/>
    </row>
    <row r="7" spans="2:15" s="123" customFormat="1" ht="14.25" customHeight="1">
      <c r="B7" s="1509" t="s">
        <v>15</v>
      </c>
      <c r="C7" s="507" t="s">
        <v>189</v>
      </c>
      <c r="D7" s="1507">
        <v>83255</v>
      </c>
      <c r="E7" s="452" t="s">
        <v>109</v>
      </c>
      <c r="F7" s="724">
        <v>265</v>
      </c>
      <c r="G7" s="725">
        <v>4992</v>
      </c>
      <c r="H7" s="356">
        <f t="shared" si="0"/>
        <v>1322880</v>
      </c>
      <c r="I7" s="724">
        <f t="shared" si="1"/>
        <v>1.3228800000000001</v>
      </c>
      <c r="J7" s="728">
        <v>1.3220000000000001</v>
      </c>
      <c r="K7" s="726"/>
      <c r="L7" s="727"/>
      <c r="M7" s="424">
        <f t="shared" si="2"/>
        <v>1.3220000000000001</v>
      </c>
      <c r="N7" s="722"/>
      <c r="O7" s="723"/>
    </row>
    <row r="8" spans="2:15" s="123" customFormat="1" ht="14.25" customHeight="1">
      <c r="B8" s="1509" t="s">
        <v>15</v>
      </c>
      <c r="C8" s="507" t="s">
        <v>189</v>
      </c>
      <c r="D8" s="1507">
        <v>83255</v>
      </c>
      <c r="E8" s="452" t="s">
        <v>109</v>
      </c>
      <c r="F8" s="724">
        <v>265</v>
      </c>
      <c r="G8" s="725">
        <v>4992</v>
      </c>
      <c r="H8" s="356">
        <f t="shared" si="0"/>
        <v>1322880</v>
      </c>
      <c r="I8" s="724">
        <f t="shared" si="1"/>
        <v>1.3228800000000001</v>
      </c>
      <c r="J8" s="728"/>
      <c r="K8" s="726">
        <v>1.3220000000000001</v>
      </c>
      <c r="L8" s="727"/>
      <c r="M8" s="424">
        <f t="shared" si="2"/>
        <v>1.3220000000000001</v>
      </c>
      <c r="N8" s="722"/>
      <c r="O8" s="723"/>
    </row>
    <row r="9" spans="2:15" s="123" customFormat="1" ht="14.25" customHeight="1">
      <c r="B9" s="1509" t="s">
        <v>15</v>
      </c>
      <c r="C9" s="507" t="s">
        <v>189</v>
      </c>
      <c r="D9" s="1509">
        <v>174263</v>
      </c>
      <c r="E9" s="413" t="s">
        <v>109</v>
      </c>
      <c r="F9" s="340">
        <v>265</v>
      </c>
      <c r="G9" s="589">
        <v>2496</v>
      </c>
      <c r="H9" s="341">
        <f t="shared" si="0"/>
        <v>661440</v>
      </c>
      <c r="I9" s="340">
        <f t="shared" si="1"/>
        <v>0.66144000000000003</v>
      </c>
      <c r="J9" s="719">
        <v>0.66100000000000003</v>
      </c>
      <c r="K9" s="720"/>
      <c r="L9" s="721"/>
      <c r="M9" s="424">
        <f t="shared" si="2"/>
        <v>0.66100000000000003</v>
      </c>
      <c r="N9" s="722"/>
      <c r="O9" s="723"/>
    </row>
    <row r="10" spans="2:15" s="123" customFormat="1" ht="14.25" customHeight="1">
      <c r="B10" s="1509" t="s">
        <v>15</v>
      </c>
      <c r="C10" s="506" t="s">
        <v>189</v>
      </c>
      <c r="D10" s="1509">
        <v>83395</v>
      </c>
      <c r="E10" s="413" t="s">
        <v>109</v>
      </c>
      <c r="F10" s="340">
        <v>265</v>
      </c>
      <c r="G10" s="589">
        <v>1664</v>
      </c>
      <c r="H10" s="341">
        <f t="shared" si="0"/>
        <v>440960</v>
      </c>
      <c r="I10" s="340">
        <f t="shared" si="1"/>
        <v>0.44096000000000002</v>
      </c>
      <c r="J10" s="729"/>
      <c r="K10" s="726">
        <v>0.44</v>
      </c>
      <c r="L10" s="729"/>
      <c r="M10" s="424">
        <f t="shared" si="2"/>
        <v>0.44</v>
      </c>
      <c r="N10" s="722">
        <v>5.7270000000000003</v>
      </c>
      <c r="O10" s="723"/>
    </row>
    <row r="11" spans="2:15" s="123" customFormat="1" ht="14.25" customHeight="1">
      <c r="B11" s="1509" t="s">
        <v>19</v>
      </c>
      <c r="C11" s="506" t="s">
        <v>17</v>
      </c>
      <c r="D11" s="1509">
        <v>15209</v>
      </c>
      <c r="E11" s="413" t="s">
        <v>112</v>
      </c>
      <c r="F11" s="340">
        <v>260</v>
      </c>
      <c r="G11" s="589">
        <v>192</v>
      </c>
      <c r="H11" s="341">
        <f t="shared" si="0"/>
        <v>49920</v>
      </c>
      <c r="I11" s="340">
        <f t="shared" si="1"/>
        <v>4.9919999999999999E-2</v>
      </c>
      <c r="J11" s="720">
        <v>4.9000000000000002E-2</v>
      </c>
      <c r="K11" s="720"/>
      <c r="L11" s="730"/>
      <c r="M11" s="424">
        <f t="shared" si="2"/>
        <v>4.9000000000000002E-2</v>
      </c>
      <c r="N11" s="722"/>
      <c r="O11" s="723"/>
    </row>
    <row r="12" spans="2:15" s="123" customFormat="1" ht="14.25" customHeight="1">
      <c r="B12" s="1509" t="s">
        <v>19</v>
      </c>
      <c r="C12" s="506" t="s">
        <v>17</v>
      </c>
      <c r="D12" s="1509">
        <v>15209</v>
      </c>
      <c r="E12" s="413" t="s">
        <v>630</v>
      </c>
      <c r="F12" s="340">
        <v>270</v>
      </c>
      <c r="G12" s="589">
        <v>87</v>
      </c>
      <c r="H12" s="341">
        <f t="shared" si="0"/>
        <v>23490</v>
      </c>
      <c r="I12" s="340">
        <f t="shared" si="1"/>
        <v>2.349E-2</v>
      </c>
      <c r="J12" s="720">
        <v>2.3E-2</v>
      </c>
      <c r="K12" s="720"/>
      <c r="L12" s="721"/>
      <c r="M12" s="424">
        <f t="shared" si="2"/>
        <v>2.3E-2</v>
      </c>
      <c r="N12" s="722"/>
      <c r="O12" s="723"/>
    </row>
    <row r="13" spans="2:15" s="123" customFormat="1" ht="14.25" customHeight="1">
      <c r="B13" s="1509" t="s">
        <v>19</v>
      </c>
      <c r="C13" s="506" t="s">
        <v>17</v>
      </c>
      <c r="D13" s="1509">
        <v>15485</v>
      </c>
      <c r="E13" s="413" t="s">
        <v>109</v>
      </c>
      <c r="F13" s="340">
        <v>260</v>
      </c>
      <c r="G13" s="589">
        <v>224</v>
      </c>
      <c r="H13" s="341">
        <f t="shared" si="0"/>
        <v>58240</v>
      </c>
      <c r="I13" s="340">
        <f t="shared" si="1"/>
        <v>5.824E-2</v>
      </c>
      <c r="J13" s="729">
        <v>5.8000000000000003E-2</v>
      </c>
      <c r="K13" s="729"/>
      <c r="L13" s="729"/>
      <c r="M13" s="424">
        <f t="shared" si="2"/>
        <v>5.8000000000000003E-2</v>
      </c>
      <c r="N13" s="722"/>
      <c r="O13" s="723"/>
    </row>
    <row r="14" spans="2:15" s="123" customFormat="1" ht="14.25" customHeight="1">
      <c r="B14" s="1509" t="s">
        <v>15</v>
      </c>
      <c r="C14" s="506" t="s">
        <v>17</v>
      </c>
      <c r="D14" s="1509">
        <v>15486</v>
      </c>
      <c r="E14" s="413" t="s">
        <v>631</v>
      </c>
      <c r="F14" s="340">
        <v>280</v>
      </c>
      <c r="G14" s="589">
        <v>116</v>
      </c>
      <c r="H14" s="341">
        <f t="shared" si="0"/>
        <v>32480</v>
      </c>
      <c r="I14" s="340">
        <f t="shared" si="1"/>
        <v>3.2480000000000002E-2</v>
      </c>
      <c r="J14" s="729">
        <v>3.2000000000000001E-2</v>
      </c>
      <c r="K14" s="729"/>
      <c r="L14" s="729"/>
      <c r="M14" s="424">
        <f t="shared" si="2"/>
        <v>3.2000000000000001E-2</v>
      </c>
      <c r="N14" s="722"/>
      <c r="O14" s="723"/>
    </row>
    <row r="15" spans="2:15" s="123" customFormat="1" ht="14.25" customHeight="1">
      <c r="B15" s="1509" t="s">
        <v>15</v>
      </c>
      <c r="C15" s="507" t="s">
        <v>194</v>
      </c>
      <c r="D15" s="1507" t="s">
        <v>548</v>
      </c>
      <c r="E15" s="452" t="s">
        <v>112</v>
      </c>
      <c r="F15" s="724">
        <v>255</v>
      </c>
      <c r="G15" s="725">
        <v>754</v>
      </c>
      <c r="H15" s="356">
        <f>F15*G15</f>
        <v>192270</v>
      </c>
      <c r="I15" s="724">
        <f>H15/1000000</f>
        <v>0.19227</v>
      </c>
      <c r="J15" s="728">
        <v>0.19</v>
      </c>
      <c r="K15" s="726"/>
      <c r="L15" s="727"/>
      <c r="M15" s="424">
        <f t="shared" si="2"/>
        <v>0.19</v>
      </c>
      <c r="N15" s="731"/>
      <c r="O15" s="723"/>
    </row>
    <row r="16" spans="2:15" s="123" customFormat="1" ht="14.25" customHeight="1">
      <c r="B16" s="503" t="s">
        <v>19</v>
      </c>
      <c r="C16" s="508" t="s">
        <v>364</v>
      </c>
      <c r="D16" s="732" t="s">
        <v>633</v>
      </c>
      <c r="E16" s="733" t="s">
        <v>634</v>
      </c>
      <c r="F16" s="734">
        <v>265</v>
      </c>
      <c r="G16" s="735">
        <v>728</v>
      </c>
      <c r="H16" s="736">
        <f>F16*G16</f>
        <v>192920</v>
      </c>
      <c r="I16" s="734">
        <f>H16/1000000</f>
        <v>0.19292000000000001</v>
      </c>
      <c r="J16" s="737"/>
      <c r="K16" s="737"/>
      <c r="L16" s="737">
        <v>0.192</v>
      </c>
      <c r="M16" s="424">
        <f t="shared" si="2"/>
        <v>0.192</v>
      </c>
      <c r="N16" s="738" t="s">
        <v>721</v>
      </c>
      <c r="O16" s="723"/>
    </row>
    <row r="17" spans="2:15" s="123" customFormat="1" ht="14.25" customHeight="1">
      <c r="B17" s="1509" t="s">
        <v>15</v>
      </c>
      <c r="C17" s="506" t="s">
        <v>26</v>
      </c>
      <c r="D17" s="1509" t="s">
        <v>551</v>
      </c>
      <c r="E17" s="413" t="s">
        <v>636</v>
      </c>
      <c r="F17" s="340">
        <v>310</v>
      </c>
      <c r="G17" s="589">
        <v>200</v>
      </c>
      <c r="H17" s="341">
        <f t="shared" si="0"/>
        <v>62000</v>
      </c>
      <c r="I17" s="340">
        <f t="shared" si="1"/>
        <v>6.2E-2</v>
      </c>
      <c r="J17" s="720">
        <v>6.2E-2</v>
      </c>
      <c r="K17" s="720"/>
      <c r="L17" s="721"/>
      <c r="M17" s="424">
        <f t="shared" si="2"/>
        <v>6.2E-2</v>
      </c>
      <c r="N17" s="731"/>
      <c r="O17" s="723"/>
    </row>
    <row r="18" spans="2:15" s="123" customFormat="1" ht="14.25" customHeight="1">
      <c r="B18" s="1509" t="s">
        <v>15</v>
      </c>
      <c r="C18" s="506" t="s">
        <v>26</v>
      </c>
      <c r="D18" s="1509" t="s">
        <v>551</v>
      </c>
      <c r="E18" s="413" t="s">
        <v>636</v>
      </c>
      <c r="F18" s="340">
        <v>305</v>
      </c>
      <c r="G18" s="589">
        <v>450</v>
      </c>
      <c r="H18" s="341">
        <f t="shared" si="0"/>
        <v>137250</v>
      </c>
      <c r="I18" s="340">
        <f t="shared" si="1"/>
        <v>0.13725000000000001</v>
      </c>
      <c r="J18" s="720">
        <v>0.13700000000000001</v>
      </c>
      <c r="K18" s="720"/>
      <c r="L18" s="721"/>
      <c r="M18" s="424">
        <f t="shared" si="2"/>
        <v>0.13700000000000001</v>
      </c>
      <c r="N18" s="731"/>
      <c r="O18" s="723"/>
    </row>
    <row r="19" spans="2:15" s="122" customFormat="1">
      <c r="B19" s="1509" t="s">
        <v>15</v>
      </c>
      <c r="C19" s="506" t="s">
        <v>26</v>
      </c>
      <c r="D19" s="1509">
        <v>10031</v>
      </c>
      <c r="E19" s="413" t="s">
        <v>112</v>
      </c>
      <c r="F19" s="340">
        <v>265</v>
      </c>
      <c r="G19" s="589">
        <v>2496</v>
      </c>
      <c r="H19" s="341">
        <f t="shared" si="0"/>
        <v>661440</v>
      </c>
      <c r="I19" s="340">
        <f t="shared" si="1"/>
        <v>0.66144000000000003</v>
      </c>
      <c r="J19" s="720">
        <v>0.66100000000000003</v>
      </c>
      <c r="K19" s="720"/>
      <c r="L19" s="721"/>
      <c r="M19" s="424">
        <f t="shared" si="2"/>
        <v>0.66100000000000003</v>
      </c>
      <c r="N19" s="739"/>
      <c r="O19" s="740"/>
    </row>
    <row r="20" spans="2:15" s="122" customFormat="1">
      <c r="B20" s="1509" t="s">
        <v>19</v>
      </c>
      <c r="C20" s="506" t="s">
        <v>30</v>
      </c>
      <c r="D20" s="1509">
        <v>618413</v>
      </c>
      <c r="E20" s="413" t="s">
        <v>112</v>
      </c>
      <c r="F20" s="340">
        <v>260</v>
      </c>
      <c r="G20" s="589">
        <v>754</v>
      </c>
      <c r="H20" s="341">
        <f t="shared" si="0"/>
        <v>196040</v>
      </c>
      <c r="I20" s="340">
        <f t="shared" si="1"/>
        <v>0.19603999999999999</v>
      </c>
      <c r="J20" s="726">
        <v>0.19600000000000001</v>
      </c>
      <c r="K20" s="726"/>
      <c r="L20" s="727"/>
      <c r="M20" s="424">
        <f t="shared" si="2"/>
        <v>0.19600000000000001</v>
      </c>
      <c r="N20" s="739"/>
      <c r="O20" s="740"/>
    </row>
    <row r="21" spans="2:15" s="122" customFormat="1">
      <c r="B21" s="1509" t="s">
        <v>19</v>
      </c>
      <c r="C21" s="506" t="s">
        <v>30</v>
      </c>
      <c r="D21" s="1509">
        <v>618414</v>
      </c>
      <c r="E21" s="413" t="s">
        <v>112</v>
      </c>
      <c r="F21" s="340">
        <v>260</v>
      </c>
      <c r="G21" s="589">
        <v>754</v>
      </c>
      <c r="H21" s="341">
        <f t="shared" si="0"/>
        <v>196040</v>
      </c>
      <c r="I21" s="340">
        <f t="shared" si="1"/>
        <v>0.19603999999999999</v>
      </c>
      <c r="J21" s="726">
        <v>0.19600000000000001</v>
      </c>
      <c r="K21" s="726"/>
      <c r="L21" s="727"/>
      <c r="M21" s="424">
        <f t="shared" si="2"/>
        <v>0.19600000000000001</v>
      </c>
      <c r="N21" s="739"/>
      <c r="O21" s="740"/>
    </row>
    <row r="22" spans="2:15" s="122" customFormat="1">
      <c r="B22" s="1509" t="s">
        <v>19</v>
      </c>
      <c r="C22" s="506" t="s">
        <v>30</v>
      </c>
      <c r="D22" s="1509">
        <v>619617</v>
      </c>
      <c r="E22" s="413" t="s">
        <v>630</v>
      </c>
      <c r="F22" s="340">
        <v>270</v>
      </c>
      <c r="G22" s="589">
        <v>754</v>
      </c>
      <c r="H22" s="341">
        <f t="shared" si="0"/>
        <v>203580</v>
      </c>
      <c r="I22" s="340">
        <f t="shared" si="1"/>
        <v>0.20358000000000001</v>
      </c>
      <c r="J22" s="719">
        <v>0.20300000000000001</v>
      </c>
      <c r="K22" s="720"/>
      <c r="L22" s="721"/>
      <c r="M22" s="424">
        <f t="shared" si="2"/>
        <v>0.20300000000000001</v>
      </c>
      <c r="N22" s="739"/>
      <c r="O22" s="740"/>
    </row>
    <row r="23" spans="2:15" s="122" customFormat="1">
      <c r="B23" s="1509" t="s">
        <v>19</v>
      </c>
      <c r="C23" s="506" t="s">
        <v>30</v>
      </c>
      <c r="D23" s="1509">
        <v>619618</v>
      </c>
      <c r="E23" s="413" t="s">
        <v>630</v>
      </c>
      <c r="F23" s="340">
        <v>270</v>
      </c>
      <c r="G23" s="589">
        <v>754</v>
      </c>
      <c r="H23" s="341">
        <f t="shared" si="0"/>
        <v>203580</v>
      </c>
      <c r="I23" s="340">
        <f t="shared" si="1"/>
        <v>0.20358000000000001</v>
      </c>
      <c r="J23" s="719">
        <v>0.20300000000000001</v>
      </c>
      <c r="K23" s="720"/>
      <c r="L23" s="721"/>
      <c r="M23" s="424">
        <f t="shared" si="2"/>
        <v>0.20300000000000001</v>
      </c>
      <c r="N23" s="739"/>
      <c r="O23" s="740"/>
    </row>
    <row r="24" spans="2:15" s="122" customFormat="1">
      <c r="B24" s="1509" t="s">
        <v>19</v>
      </c>
      <c r="C24" s="506" t="s">
        <v>30</v>
      </c>
      <c r="D24" s="1509">
        <v>619619</v>
      </c>
      <c r="E24" s="413" t="s">
        <v>630</v>
      </c>
      <c r="F24" s="340">
        <v>270</v>
      </c>
      <c r="G24" s="589">
        <v>754</v>
      </c>
      <c r="H24" s="341">
        <f t="shared" si="0"/>
        <v>203580</v>
      </c>
      <c r="I24" s="340">
        <f t="shared" si="1"/>
        <v>0.20358000000000001</v>
      </c>
      <c r="J24" s="720">
        <v>0.20300000000000001</v>
      </c>
      <c r="K24" s="720"/>
      <c r="L24" s="721"/>
      <c r="M24" s="424">
        <f t="shared" si="2"/>
        <v>0.20300000000000001</v>
      </c>
      <c r="N24" s="739"/>
      <c r="O24" s="740"/>
    </row>
    <row r="25" spans="2:15" s="122" customFormat="1">
      <c r="B25" s="1509" t="s">
        <v>15</v>
      </c>
      <c r="C25" s="506" t="s">
        <v>119</v>
      </c>
      <c r="D25" s="1509" t="s">
        <v>553</v>
      </c>
      <c r="E25" s="413" t="s">
        <v>631</v>
      </c>
      <c r="F25" s="340">
        <v>280</v>
      </c>
      <c r="G25" s="589">
        <v>1769</v>
      </c>
      <c r="H25" s="341">
        <f t="shared" si="0"/>
        <v>495320</v>
      </c>
      <c r="I25" s="340">
        <f t="shared" si="1"/>
        <v>0.49531999999999998</v>
      </c>
      <c r="J25" s="741"/>
      <c r="K25" s="742">
        <v>0.495</v>
      </c>
      <c r="L25" s="721"/>
      <c r="M25" s="424">
        <f t="shared" si="2"/>
        <v>0.495</v>
      </c>
      <c r="N25" s="739" t="s">
        <v>722</v>
      </c>
      <c r="O25" s="740"/>
    </row>
    <row r="26" spans="2:15" s="122" customFormat="1">
      <c r="B26" s="1509" t="s">
        <v>19</v>
      </c>
      <c r="C26" s="506" t="s">
        <v>119</v>
      </c>
      <c r="D26" s="459" t="s">
        <v>552</v>
      </c>
      <c r="E26" s="413" t="s">
        <v>637</v>
      </c>
      <c r="F26" s="340">
        <v>305</v>
      </c>
      <c r="G26" s="589">
        <v>648</v>
      </c>
      <c r="H26" s="341">
        <f t="shared" si="0"/>
        <v>197640</v>
      </c>
      <c r="I26" s="340">
        <f t="shared" si="1"/>
        <v>0.19764000000000001</v>
      </c>
      <c r="J26" s="743"/>
      <c r="K26" s="744">
        <v>0.19700000000000001</v>
      </c>
      <c r="L26" s="745"/>
      <c r="M26" s="424">
        <f t="shared" si="2"/>
        <v>0.19700000000000001</v>
      </c>
      <c r="N26" s="739" t="s">
        <v>723</v>
      </c>
      <c r="O26" s="740"/>
    </row>
    <row r="27" spans="2:15" s="122" customFormat="1">
      <c r="B27" s="1509" t="s">
        <v>15</v>
      </c>
      <c r="C27" s="506" t="s">
        <v>119</v>
      </c>
      <c r="D27" s="459" t="s">
        <v>554</v>
      </c>
      <c r="E27" s="413" t="s">
        <v>631</v>
      </c>
      <c r="F27" s="340">
        <v>280</v>
      </c>
      <c r="G27" s="589">
        <v>841</v>
      </c>
      <c r="H27" s="341">
        <f t="shared" si="0"/>
        <v>235480</v>
      </c>
      <c r="I27" s="340">
        <f t="shared" si="1"/>
        <v>0.23547999999999999</v>
      </c>
      <c r="J27" s="743"/>
      <c r="K27" s="744">
        <v>0.23499999999999999</v>
      </c>
      <c r="L27" s="745"/>
      <c r="M27" s="424">
        <f t="shared" si="2"/>
        <v>0.23499999999999999</v>
      </c>
      <c r="N27" s="739" t="s">
        <v>722</v>
      </c>
      <c r="O27" s="740"/>
    </row>
    <row r="28" spans="2:15" s="122" customFormat="1">
      <c r="B28" s="504" t="s">
        <v>19</v>
      </c>
      <c r="C28" s="746" t="s">
        <v>280</v>
      </c>
      <c r="D28" s="504" t="s">
        <v>550</v>
      </c>
      <c r="E28" s="747" t="s">
        <v>724</v>
      </c>
      <c r="F28" s="748">
        <v>305</v>
      </c>
      <c r="G28" s="749">
        <v>456</v>
      </c>
      <c r="H28" s="502">
        <f t="shared" si="0"/>
        <v>139080</v>
      </c>
      <c r="I28" s="748">
        <f t="shared" si="1"/>
        <v>0.13908000000000001</v>
      </c>
      <c r="J28" s="750"/>
      <c r="K28" s="744">
        <v>0.13900000000000001</v>
      </c>
      <c r="L28" s="750"/>
      <c r="M28" s="425">
        <f t="shared" si="2"/>
        <v>0.13900000000000001</v>
      </c>
      <c r="N28" s="751" t="s">
        <v>723</v>
      </c>
      <c r="O28" s="752"/>
    </row>
    <row r="29" spans="2:15">
      <c r="B29" s="1294"/>
      <c r="C29" s="509" t="s">
        <v>197</v>
      </c>
      <c r="D29" s="1296"/>
      <c r="E29" s="516"/>
      <c r="F29" s="1296"/>
      <c r="G29" s="590">
        <f>SUM(G3:G28)</f>
        <v>34363</v>
      </c>
      <c r="H29" s="753">
        <f>SUM(H3:H28)</f>
        <v>9212830</v>
      </c>
      <c r="I29" s="346">
        <f t="shared" si="1"/>
        <v>9.2128300000000003</v>
      </c>
      <c r="J29" s="347">
        <f>SUM(J3:J28)</f>
        <v>5.9580000000000011</v>
      </c>
      <c r="K29" s="347">
        <f>SUM(K3:K28)</f>
        <v>3.048</v>
      </c>
      <c r="L29" s="500">
        <f>SUM(L3:L28)</f>
        <v>0.192</v>
      </c>
      <c r="M29" s="393">
        <f>SUM(J29:L29)</f>
        <v>9.1980000000000004</v>
      </c>
      <c r="N29" s="1303"/>
      <c r="O29" s="1294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754">
        <v>432</v>
      </c>
      <c r="H30" s="375">
        <f t="shared" ref="H30:H46" si="3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6" si="4">SUM(J30:L30)</f>
        <v>0.13392000000000001</v>
      </c>
      <c r="N30" s="755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591">
        <v>928</v>
      </c>
      <c r="H31" s="356">
        <f t="shared" si="3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4"/>
        <v>0.24592</v>
      </c>
      <c r="N31" s="756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591">
        <v>928</v>
      </c>
      <c r="H32" s="356">
        <f t="shared" si="3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4"/>
        <v>0.24592</v>
      </c>
      <c r="N32" s="756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591">
        <v>203</v>
      </c>
      <c r="H33" s="356">
        <f t="shared" si="3"/>
        <v>52780</v>
      </c>
      <c r="I33" s="352">
        <f t="shared" si="1"/>
        <v>5.2780000000000001E-2</v>
      </c>
      <c r="J33" s="383">
        <f>I33</f>
        <v>5.2780000000000001E-2</v>
      </c>
      <c r="K33" s="383"/>
      <c r="L33" s="406"/>
      <c r="M33" s="424">
        <f t="shared" si="4"/>
        <v>5.2780000000000001E-2</v>
      </c>
      <c r="N33" s="756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591">
        <v>203</v>
      </c>
      <c r="H34" s="356">
        <f t="shared" si="3"/>
        <v>52780</v>
      </c>
      <c r="I34" s="352">
        <f t="shared" si="1"/>
        <v>5.2780000000000001E-2</v>
      </c>
      <c r="J34" s="383">
        <f>I34</f>
        <v>5.2780000000000001E-2</v>
      </c>
      <c r="K34" s="383"/>
      <c r="L34" s="406"/>
      <c r="M34" s="424">
        <f t="shared" si="4"/>
        <v>5.2780000000000001E-2</v>
      </c>
      <c r="N34" s="756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591">
        <v>58</v>
      </c>
      <c r="H35" s="356">
        <f t="shared" si="3"/>
        <v>15370</v>
      </c>
      <c r="I35" s="352">
        <f t="shared" si="1"/>
        <v>1.537E-2</v>
      </c>
      <c r="J35" s="383">
        <f>I35</f>
        <v>1.537E-2</v>
      </c>
      <c r="K35" s="383"/>
      <c r="L35" s="406"/>
      <c r="M35" s="424">
        <f t="shared" si="4"/>
        <v>1.537E-2</v>
      </c>
      <c r="N35" s="756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591">
        <v>2262</v>
      </c>
      <c r="H36" s="356">
        <f t="shared" si="3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4"/>
        <v>0.59943000000000002</v>
      </c>
      <c r="N36" s="756"/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591">
        <v>2262</v>
      </c>
      <c r="H37" s="356">
        <f t="shared" si="3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4"/>
        <v>0.59943000000000002</v>
      </c>
      <c r="N37" s="756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591">
        <v>2262</v>
      </c>
      <c r="H38" s="356">
        <f t="shared" si="3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4"/>
        <v>0.59943000000000002</v>
      </c>
      <c r="N38" s="756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591">
        <v>8300</v>
      </c>
      <c r="H39" s="356">
        <f t="shared" si="3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4"/>
        <v>2.6145</v>
      </c>
      <c r="N39" s="756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591">
        <v>13128</v>
      </c>
      <c r="H40" s="356">
        <f t="shared" si="3"/>
        <v>4004040</v>
      </c>
      <c r="I40" s="352">
        <f t="shared" si="1"/>
        <v>4.0040399999999998</v>
      </c>
      <c r="J40" s="384"/>
      <c r="K40" s="383"/>
      <c r="L40" s="406">
        <f>I40</f>
        <v>4.0040399999999998</v>
      </c>
      <c r="M40" s="424">
        <f t="shared" si="4"/>
        <v>4.0040399999999998</v>
      </c>
      <c r="N40" s="756" t="s">
        <v>725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591">
        <v>87</v>
      </c>
      <c r="H41" s="356">
        <f t="shared" si="3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4"/>
        <v>2.3054999999999999E-2</v>
      </c>
      <c r="N41" s="756"/>
      <c r="O41" s="377"/>
    </row>
    <row r="42" spans="2:15">
      <c r="B42" s="1506" t="s">
        <v>15</v>
      </c>
      <c r="C42" s="1507" t="s">
        <v>574</v>
      </c>
      <c r="D42" s="1507" t="s">
        <v>575</v>
      </c>
      <c r="E42" s="1507" t="s">
        <v>387</v>
      </c>
      <c r="F42" s="1507">
        <v>280</v>
      </c>
      <c r="G42" s="591">
        <v>58</v>
      </c>
      <c r="H42" s="356">
        <f t="shared" si="3"/>
        <v>16240</v>
      </c>
      <c r="I42" s="352">
        <f t="shared" si="1"/>
        <v>1.6240000000000001E-2</v>
      </c>
      <c r="J42" s="384">
        <f>I42</f>
        <v>1.6240000000000001E-2</v>
      </c>
      <c r="K42" s="383"/>
      <c r="L42" s="406"/>
      <c r="M42" s="424">
        <f>SUM(J42:L42)</f>
        <v>1.6240000000000001E-2</v>
      </c>
      <c r="N42" s="756"/>
      <c r="O42" s="377"/>
    </row>
    <row r="43" spans="2:15">
      <c r="B43" s="1506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591">
        <v>1225</v>
      </c>
      <c r="H43" s="356">
        <f t="shared" si="3"/>
        <v>385875</v>
      </c>
      <c r="I43" s="352">
        <f t="shared" si="1"/>
        <v>0.38587500000000002</v>
      </c>
      <c r="J43" s="384"/>
      <c r="K43" s="383">
        <f>I43</f>
        <v>0.38587500000000002</v>
      </c>
      <c r="L43" s="406"/>
      <c r="M43" s="424">
        <f>SUM(J43:L43)</f>
        <v>0.38587500000000002</v>
      </c>
      <c r="N43" s="756"/>
      <c r="O43" s="377"/>
    </row>
    <row r="44" spans="2:15">
      <c r="B44" s="1506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591">
        <v>3900</v>
      </c>
      <c r="H44" s="356">
        <f t="shared" si="3"/>
        <v>1248000</v>
      </c>
      <c r="I44" s="352">
        <f t="shared" si="1"/>
        <v>1.248</v>
      </c>
      <c r="J44" s="384"/>
      <c r="K44" s="383">
        <f>I44</f>
        <v>1.248</v>
      </c>
      <c r="L44" s="406"/>
      <c r="M44" s="424">
        <f>SUM(J44:L44)</f>
        <v>1.248</v>
      </c>
      <c r="N44" s="756"/>
      <c r="O44" s="377"/>
    </row>
    <row r="45" spans="2:15" s="122" customFormat="1">
      <c r="B45" s="1506" t="s">
        <v>19</v>
      </c>
      <c r="C45" s="1507" t="s">
        <v>577</v>
      </c>
      <c r="D45" s="1507">
        <v>10111</v>
      </c>
      <c r="E45" s="1507" t="s">
        <v>285</v>
      </c>
      <c r="F45" s="1507">
        <v>305</v>
      </c>
      <c r="G45" s="591">
        <v>1728</v>
      </c>
      <c r="H45" s="356">
        <f t="shared" si="3"/>
        <v>527040</v>
      </c>
      <c r="I45" s="352">
        <f t="shared" si="1"/>
        <v>0.52703999999999995</v>
      </c>
      <c r="J45" s="383">
        <f>I45</f>
        <v>0.52703999999999995</v>
      </c>
      <c r="K45" s="383"/>
      <c r="L45" s="406"/>
      <c r="M45" s="424">
        <f t="shared" si="4"/>
        <v>0.52703999999999995</v>
      </c>
      <c r="N45" s="756"/>
      <c r="O45" s="377"/>
    </row>
    <row r="46" spans="2:15">
      <c r="B46" s="455" t="s">
        <v>19</v>
      </c>
      <c r="C46" s="457" t="s">
        <v>580</v>
      </c>
      <c r="D46" s="457">
        <v>1009</v>
      </c>
      <c r="E46" s="457" t="s">
        <v>639</v>
      </c>
      <c r="F46" s="457">
        <v>260</v>
      </c>
      <c r="G46" s="757">
        <v>551</v>
      </c>
      <c r="H46" s="378">
        <f t="shared" si="3"/>
        <v>143260</v>
      </c>
      <c r="I46" s="362">
        <f t="shared" si="1"/>
        <v>0.14326</v>
      </c>
      <c r="J46" s="385">
        <f>I46</f>
        <v>0.14326</v>
      </c>
      <c r="K46" s="386"/>
      <c r="L46" s="407"/>
      <c r="M46" s="425">
        <f t="shared" si="4"/>
        <v>0.14326</v>
      </c>
      <c r="N46" s="758"/>
      <c r="O46" s="379"/>
    </row>
    <row r="47" spans="2:15">
      <c r="B47" s="371"/>
      <c r="C47" s="510" t="s">
        <v>197</v>
      </c>
      <c r="D47" s="372"/>
      <c r="E47" s="518"/>
      <c r="F47" s="372"/>
      <c r="G47" s="592">
        <f>SUM(G30:G46)</f>
        <v>38515</v>
      </c>
      <c r="H47" s="373">
        <f>SUM(H30:H46)</f>
        <v>11506990</v>
      </c>
      <c r="I47" s="374">
        <f t="shared" si="1"/>
        <v>11.50699</v>
      </c>
      <c r="J47" s="387">
        <f>SUM(J30:J46)</f>
        <v>1.2103650000000001</v>
      </c>
      <c r="K47" s="387">
        <f>SUM(K30:K46)</f>
        <v>5.0937250000000001</v>
      </c>
      <c r="L47" s="408">
        <f>SUM(L30:L46)</f>
        <v>5.2028999999999996</v>
      </c>
      <c r="M47" s="380">
        <f>J47+K47+L47</f>
        <v>11.50699</v>
      </c>
      <c r="N47" s="522"/>
      <c r="O47" s="388" t="s">
        <v>705</v>
      </c>
    </row>
    <row r="48" spans="2:15">
      <c r="B48" s="185" t="s">
        <v>19</v>
      </c>
      <c r="C48" s="185" t="s">
        <v>62</v>
      </c>
      <c r="D48" s="185" t="s">
        <v>648</v>
      </c>
      <c r="E48" s="185" t="s">
        <v>121</v>
      </c>
      <c r="F48" s="185">
        <v>270</v>
      </c>
      <c r="G48" s="593">
        <v>2204</v>
      </c>
      <c r="H48" s="349">
        <f t="shared" ref="H48:H75" si="5">F48*G48</f>
        <v>595080</v>
      </c>
      <c r="I48" s="350">
        <f t="shared" si="1"/>
        <v>0.59508000000000005</v>
      </c>
      <c r="J48" s="382"/>
      <c r="K48" s="382">
        <f>I48</f>
        <v>0.59508000000000005</v>
      </c>
      <c r="L48" s="405"/>
      <c r="M48" s="424">
        <f t="shared" ref="M48:M75" si="6">SUM(J48:L48)</f>
        <v>0.59508000000000005</v>
      </c>
      <c r="N48" s="412"/>
      <c r="O48" s="351"/>
    </row>
    <row r="49" spans="2:15">
      <c r="B49" s="261" t="s">
        <v>19</v>
      </c>
      <c r="C49" s="261" t="s">
        <v>62</v>
      </c>
      <c r="D49" s="261">
        <v>1165</v>
      </c>
      <c r="E49" s="1509" t="s">
        <v>121</v>
      </c>
      <c r="F49" s="261">
        <v>270</v>
      </c>
      <c r="G49" s="594">
        <v>5568</v>
      </c>
      <c r="H49" s="427">
        <f t="shared" si="5"/>
        <v>1503360</v>
      </c>
      <c r="I49" s="428">
        <f t="shared" si="1"/>
        <v>1.50336</v>
      </c>
      <c r="J49" s="528"/>
      <c r="K49" s="528">
        <f>I49</f>
        <v>1.50336</v>
      </c>
      <c r="L49" s="529"/>
      <c r="M49" s="424">
        <f t="shared" si="6"/>
        <v>1.50336</v>
      </c>
      <c r="N49" s="432"/>
      <c r="O49" s="433"/>
    </row>
    <row r="50" spans="2:15">
      <c r="B50" s="261" t="s">
        <v>19</v>
      </c>
      <c r="C50" s="261" t="s">
        <v>69</v>
      </c>
      <c r="D50" s="261" t="s">
        <v>169</v>
      </c>
      <c r="E50" s="1509" t="s">
        <v>622</v>
      </c>
      <c r="F50" s="261">
        <v>250</v>
      </c>
      <c r="G50" s="594">
        <v>559</v>
      </c>
      <c r="H50" s="427">
        <f t="shared" si="5"/>
        <v>139750</v>
      </c>
      <c r="I50" s="428">
        <f t="shared" si="1"/>
        <v>0.13975000000000001</v>
      </c>
      <c r="J50" s="530">
        <f>I50</f>
        <v>0.13975000000000001</v>
      </c>
      <c r="K50" s="531"/>
      <c r="L50" s="532"/>
      <c r="M50" s="424">
        <f t="shared" si="6"/>
        <v>0.13975000000000001</v>
      </c>
      <c r="N50" s="432"/>
      <c r="O50" s="433"/>
    </row>
    <row r="51" spans="2:15">
      <c r="B51" s="261" t="s">
        <v>19</v>
      </c>
      <c r="C51" s="261" t="s">
        <v>319</v>
      </c>
      <c r="D51" s="261" t="s">
        <v>581</v>
      </c>
      <c r="E51" s="1509" t="s">
        <v>622</v>
      </c>
      <c r="F51" s="261">
        <v>260</v>
      </c>
      <c r="G51" s="594">
        <v>754</v>
      </c>
      <c r="H51" s="427">
        <f t="shared" si="5"/>
        <v>196040</v>
      </c>
      <c r="I51" s="428">
        <f t="shared" si="1"/>
        <v>0.19603999999999999</v>
      </c>
      <c r="J51" s="530">
        <f>I51</f>
        <v>0.19603999999999999</v>
      </c>
      <c r="K51" s="531"/>
      <c r="L51" s="532"/>
      <c r="M51" s="424">
        <f t="shared" si="6"/>
        <v>0.19603999999999999</v>
      </c>
      <c r="N51" s="432"/>
      <c r="O51" s="433"/>
    </row>
    <row r="52" spans="2:15">
      <c r="B52" s="261" t="s">
        <v>19</v>
      </c>
      <c r="C52" s="261" t="s">
        <v>319</v>
      </c>
      <c r="D52" s="261" t="s">
        <v>582</v>
      </c>
      <c r="E52" s="1509" t="s">
        <v>622</v>
      </c>
      <c r="F52" s="261">
        <v>260</v>
      </c>
      <c r="G52" s="594">
        <v>928</v>
      </c>
      <c r="H52" s="427">
        <f t="shared" si="5"/>
        <v>241280</v>
      </c>
      <c r="I52" s="428">
        <f t="shared" si="1"/>
        <v>0.24127999999999999</v>
      </c>
      <c r="J52" s="394"/>
      <c r="K52" s="531">
        <f>I52</f>
        <v>0.24127999999999999</v>
      </c>
      <c r="L52" s="532"/>
      <c r="M52" s="424">
        <f t="shared" si="6"/>
        <v>0.24127999999999999</v>
      </c>
      <c r="N52" s="432"/>
      <c r="O52" s="433"/>
    </row>
    <row r="53" spans="2:15">
      <c r="B53" s="1509" t="s">
        <v>19</v>
      </c>
      <c r="C53" s="1507" t="s">
        <v>650</v>
      </c>
      <c r="D53" s="1507" t="s">
        <v>651</v>
      </c>
      <c r="E53" s="1507" t="s">
        <v>652</v>
      </c>
      <c r="F53" s="1507">
        <v>285</v>
      </c>
      <c r="G53" s="591">
        <v>66</v>
      </c>
      <c r="H53" s="356">
        <f t="shared" si="5"/>
        <v>18810</v>
      </c>
      <c r="I53" s="352">
        <f t="shared" si="1"/>
        <v>1.881E-2</v>
      </c>
      <c r="J53" s="394"/>
      <c r="K53" s="394"/>
      <c r="L53" s="409">
        <f>I53</f>
        <v>1.881E-2</v>
      </c>
      <c r="M53" s="424">
        <f t="shared" si="6"/>
        <v>1.881E-2</v>
      </c>
      <c r="N53" s="533"/>
      <c r="O53" s="534"/>
    </row>
    <row r="54" spans="2:15">
      <c r="B54" s="187" t="s">
        <v>15</v>
      </c>
      <c r="C54" s="187" t="s">
        <v>59</v>
      </c>
      <c r="D54" s="187" t="s">
        <v>583</v>
      </c>
      <c r="E54" s="187" t="s">
        <v>653</v>
      </c>
      <c r="F54" s="187">
        <v>280</v>
      </c>
      <c r="G54" s="595">
        <v>58</v>
      </c>
      <c r="H54" s="343">
        <f t="shared" si="5"/>
        <v>16240</v>
      </c>
      <c r="I54" s="395">
        <f>H54/1000000</f>
        <v>1.6240000000000001E-2</v>
      </c>
      <c r="J54" s="396">
        <f>I54</f>
        <v>1.6240000000000001E-2</v>
      </c>
      <c r="K54" s="396"/>
      <c r="L54" s="410"/>
      <c r="M54" s="424">
        <f>SUM(J54:L54)</f>
        <v>1.6240000000000001E-2</v>
      </c>
      <c r="N54" s="422"/>
      <c r="O54" s="397"/>
    </row>
    <row r="55" spans="2:15">
      <c r="B55" s="1506" t="s">
        <v>19</v>
      </c>
      <c r="C55" s="1507" t="s">
        <v>60</v>
      </c>
      <c r="D55" s="1507" t="s">
        <v>150</v>
      </c>
      <c r="E55" s="1509" t="s">
        <v>622</v>
      </c>
      <c r="F55" s="1507">
        <v>260</v>
      </c>
      <c r="G55" s="591">
        <v>754</v>
      </c>
      <c r="H55" s="356">
        <f t="shared" si="5"/>
        <v>196040</v>
      </c>
      <c r="I55" s="352">
        <f t="shared" si="1"/>
        <v>0.19603999999999999</v>
      </c>
      <c r="J55" s="535">
        <f t="shared" ref="J55:J69" si="7">I55</f>
        <v>0.19603999999999999</v>
      </c>
      <c r="K55" s="383"/>
      <c r="L55" s="406"/>
      <c r="M55" s="424">
        <f t="shared" si="6"/>
        <v>0.19603999999999999</v>
      </c>
      <c r="N55" s="419"/>
      <c r="O55" s="377"/>
    </row>
    <row r="56" spans="2:15">
      <c r="B56" s="1506" t="s">
        <v>19</v>
      </c>
      <c r="C56" s="1507" t="s">
        <v>55</v>
      </c>
      <c r="D56" s="1507" t="s">
        <v>585</v>
      </c>
      <c r="E56" s="1509" t="s">
        <v>586</v>
      </c>
      <c r="F56" s="1507">
        <v>295</v>
      </c>
      <c r="G56" s="591">
        <v>264</v>
      </c>
      <c r="H56" s="356">
        <f t="shared" si="5"/>
        <v>77880</v>
      </c>
      <c r="I56" s="352">
        <f t="shared" si="1"/>
        <v>7.7880000000000005E-2</v>
      </c>
      <c r="J56" s="535">
        <f t="shared" si="7"/>
        <v>7.7880000000000005E-2</v>
      </c>
      <c r="K56" s="383"/>
      <c r="L56" s="406"/>
      <c r="M56" s="424">
        <f t="shared" si="6"/>
        <v>7.7880000000000005E-2</v>
      </c>
      <c r="N56" s="419"/>
      <c r="O56" s="377"/>
    </row>
    <row r="57" spans="2:15">
      <c r="B57" s="1506" t="s">
        <v>19</v>
      </c>
      <c r="C57" s="1507" t="s">
        <v>373</v>
      </c>
      <c r="D57" s="1507" t="s">
        <v>587</v>
      </c>
      <c r="E57" s="1509" t="s">
        <v>622</v>
      </c>
      <c r="F57" s="1507">
        <v>260</v>
      </c>
      <c r="G57" s="591">
        <v>928</v>
      </c>
      <c r="H57" s="356">
        <f t="shared" si="5"/>
        <v>241280</v>
      </c>
      <c r="I57" s="352">
        <f t="shared" si="1"/>
        <v>0.24127999999999999</v>
      </c>
      <c r="J57" s="535">
        <f t="shared" si="7"/>
        <v>0.24127999999999999</v>
      </c>
      <c r="K57" s="383"/>
      <c r="L57" s="406"/>
      <c r="M57" s="424">
        <f t="shared" si="6"/>
        <v>0.24127999999999999</v>
      </c>
      <c r="N57" s="419"/>
      <c r="O57" s="377"/>
    </row>
    <row r="58" spans="2:15">
      <c r="B58" s="1506" t="s">
        <v>19</v>
      </c>
      <c r="C58" s="1507" t="s">
        <v>68</v>
      </c>
      <c r="D58" s="1507" t="s">
        <v>588</v>
      </c>
      <c r="E58" s="1509" t="s">
        <v>622</v>
      </c>
      <c r="F58" s="1507">
        <v>260</v>
      </c>
      <c r="G58" s="591">
        <v>145</v>
      </c>
      <c r="H58" s="356">
        <f t="shared" si="5"/>
        <v>37700</v>
      </c>
      <c r="I58" s="352">
        <f t="shared" si="1"/>
        <v>3.7699999999999997E-2</v>
      </c>
      <c r="J58" s="535">
        <f t="shared" si="7"/>
        <v>3.7699999999999997E-2</v>
      </c>
      <c r="K58" s="383"/>
      <c r="L58" s="406"/>
      <c r="M58" s="424">
        <f t="shared" si="6"/>
        <v>3.7699999999999997E-2</v>
      </c>
      <c r="N58" s="419"/>
      <c r="O58" s="377"/>
    </row>
    <row r="59" spans="2:15">
      <c r="B59" s="1506" t="s">
        <v>19</v>
      </c>
      <c r="C59" s="1507" t="s">
        <v>68</v>
      </c>
      <c r="D59" s="1507" t="s">
        <v>589</v>
      </c>
      <c r="E59" s="1509" t="s">
        <v>622</v>
      </c>
      <c r="F59" s="1507">
        <v>260</v>
      </c>
      <c r="G59" s="591">
        <v>87</v>
      </c>
      <c r="H59" s="356">
        <f t="shared" si="5"/>
        <v>22620</v>
      </c>
      <c r="I59" s="352">
        <f t="shared" si="1"/>
        <v>2.2620000000000001E-2</v>
      </c>
      <c r="J59" s="535">
        <f t="shared" si="7"/>
        <v>2.2620000000000001E-2</v>
      </c>
      <c r="K59" s="383"/>
      <c r="L59" s="406"/>
      <c r="M59" s="424">
        <f t="shared" si="6"/>
        <v>2.2620000000000001E-2</v>
      </c>
      <c r="N59" s="419"/>
      <c r="O59" s="377"/>
    </row>
    <row r="60" spans="2:15">
      <c r="B60" s="1506" t="s">
        <v>19</v>
      </c>
      <c r="C60" s="1507" t="s">
        <v>68</v>
      </c>
      <c r="D60" s="1507" t="s">
        <v>590</v>
      </c>
      <c r="E60" s="1509" t="s">
        <v>622</v>
      </c>
      <c r="F60" s="1507">
        <v>260</v>
      </c>
      <c r="G60" s="591">
        <v>174</v>
      </c>
      <c r="H60" s="356">
        <f t="shared" si="5"/>
        <v>45240</v>
      </c>
      <c r="I60" s="352">
        <f t="shared" si="1"/>
        <v>4.5240000000000002E-2</v>
      </c>
      <c r="J60" s="535">
        <f t="shared" si="7"/>
        <v>4.5240000000000002E-2</v>
      </c>
      <c r="K60" s="383"/>
      <c r="L60" s="406"/>
      <c r="M60" s="424">
        <f t="shared" si="6"/>
        <v>4.5240000000000002E-2</v>
      </c>
      <c r="N60" s="419"/>
      <c r="O60" s="377"/>
    </row>
    <row r="61" spans="2:15">
      <c r="B61" s="1506" t="s">
        <v>19</v>
      </c>
      <c r="C61" s="1507" t="s">
        <v>68</v>
      </c>
      <c r="D61" s="1507" t="s">
        <v>590</v>
      </c>
      <c r="E61" s="1509" t="s">
        <v>622</v>
      </c>
      <c r="F61" s="1507">
        <v>265</v>
      </c>
      <c r="G61" s="591">
        <v>29</v>
      </c>
      <c r="H61" s="356">
        <f t="shared" si="5"/>
        <v>7685</v>
      </c>
      <c r="I61" s="352">
        <f t="shared" si="1"/>
        <v>7.685E-3</v>
      </c>
      <c r="J61" s="535">
        <f t="shared" si="7"/>
        <v>7.685E-3</v>
      </c>
      <c r="K61" s="383"/>
      <c r="L61" s="406"/>
      <c r="M61" s="424">
        <f t="shared" si="6"/>
        <v>7.685E-3</v>
      </c>
      <c r="N61" s="419"/>
      <c r="O61" s="377"/>
    </row>
    <row r="62" spans="2:15">
      <c r="B62" s="1509" t="s">
        <v>19</v>
      </c>
      <c r="C62" s="1509" t="s">
        <v>61</v>
      </c>
      <c r="D62" s="1509">
        <v>1006</v>
      </c>
      <c r="E62" s="1509" t="s">
        <v>622</v>
      </c>
      <c r="F62" s="1509">
        <v>260</v>
      </c>
      <c r="G62" s="596">
        <v>145</v>
      </c>
      <c r="H62" s="341">
        <f t="shared" si="5"/>
        <v>37700</v>
      </c>
      <c r="I62" s="352">
        <f t="shared" si="1"/>
        <v>3.7699999999999997E-2</v>
      </c>
      <c r="J62" s="535">
        <f t="shared" si="7"/>
        <v>3.7699999999999997E-2</v>
      </c>
      <c r="K62" s="383"/>
      <c r="L62" s="406"/>
      <c r="M62" s="424">
        <f t="shared" si="6"/>
        <v>3.7699999999999997E-2</v>
      </c>
      <c r="N62" s="413"/>
      <c r="O62" s="355"/>
    </row>
    <row r="63" spans="2:15">
      <c r="B63" s="1509" t="s">
        <v>19</v>
      </c>
      <c r="C63" s="1509" t="s">
        <v>592</v>
      </c>
      <c r="D63" s="1509" t="s">
        <v>593</v>
      </c>
      <c r="E63" s="1509" t="s">
        <v>121</v>
      </c>
      <c r="F63" s="1509">
        <v>270</v>
      </c>
      <c r="G63" s="596">
        <v>58</v>
      </c>
      <c r="H63" s="341">
        <f t="shared" si="5"/>
        <v>15660</v>
      </c>
      <c r="I63" s="352">
        <f t="shared" si="1"/>
        <v>1.566E-2</v>
      </c>
      <c r="J63" s="535">
        <f t="shared" si="7"/>
        <v>1.566E-2</v>
      </c>
      <c r="K63" s="383"/>
      <c r="L63" s="406"/>
      <c r="M63" s="424">
        <f t="shared" si="6"/>
        <v>1.566E-2</v>
      </c>
      <c r="N63" s="413"/>
      <c r="O63" s="355"/>
    </row>
    <row r="64" spans="2:15">
      <c r="B64" s="1509" t="s">
        <v>19</v>
      </c>
      <c r="C64" s="1509" t="s">
        <v>592</v>
      </c>
      <c r="D64" s="1509" t="s">
        <v>593</v>
      </c>
      <c r="E64" s="1509" t="s">
        <v>655</v>
      </c>
      <c r="F64" s="1509">
        <v>265</v>
      </c>
      <c r="G64" s="596">
        <v>145</v>
      </c>
      <c r="H64" s="341">
        <f t="shared" si="5"/>
        <v>38425</v>
      </c>
      <c r="I64" s="352">
        <f t="shared" si="1"/>
        <v>3.8425000000000001E-2</v>
      </c>
      <c r="J64" s="535">
        <f t="shared" si="7"/>
        <v>3.8425000000000001E-2</v>
      </c>
      <c r="K64" s="383"/>
      <c r="L64" s="406"/>
      <c r="M64" s="424">
        <f t="shared" si="6"/>
        <v>3.8425000000000001E-2</v>
      </c>
      <c r="N64" s="413"/>
      <c r="O64" s="355"/>
    </row>
    <row r="65" spans="2:15">
      <c r="B65" s="1509" t="s">
        <v>19</v>
      </c>
      <c r="C65" s="1509" t="s">
        <v>63</v>
      </c>
      <c r="D65" s="1509" t="s">
        <v>594</v>
      </c>
      <c r="E65" s="1509" t="s">
        <v>121</v>
      </c>
      <c r="F65" s="1509">
        <v>270</v>
      </c>
      <c r="G65" s="596">
        <v>29</v>
      </c>
      <c r="H65" s="341">
        <f t="shared" si="5"/>
        <v>7830</v>
      </c>
      <c r="I65" s="352">
        <f t="shared" si="1"/>
        <v>7.8300000000000002E-3</v>
      </c>
      <c r="J65" s="535">
        <f t="shared" si="7"/>
        <v>7.8300000000000002E-3</v>
      </c>
      <c r="K65" s="394"/>
      <c r="L65" s="409"/>
      <c r="M65" s="424">
        <f t="shared" si="6"/>
        <v>7.8300000000000002E-3</v>
      </c>
      <c r="N65" s="413"/>
      <c r="O65" s="355"/>
    </row>
    <row r="66" spans="2:15">
      <c r="B66" s="1509" t="s">
        <v>19</v>
      </c>
      <c r="C66" s="1509" t="s">
        <v>63</v>
      </c>
      <c r="D66" s="1509" t="s">
        <v>595</v>
      </c>
      <c r="E66" s="1509" t="s">
        <v>121</v>
      </c>
      <c r="F66" s="1509">
        <v>270</v>
      </c>
      <c r="G66" s="596">
        <v>29</v>
      </c>
      <c r="H66" s="341">
        <f t="shared" si="5"/>
        <v>7830</v>
      </c>
      <c r="I66" s="352">
        <f t="shared" si="1"/>
        <v>7.8300000000000002E-3</v>
      </c>
      <c r="J66" s="535">
        <f t="shared" si="7"/>
        <v>7.8300000000000002E-3</v>
      </c>
      <c r="K66" s="394"/>
      <c r="L66" s="409"/>
      <c r="M66" s="424">
        <f t="shared" si="6"/>
        <v>7.8300000000000002E-3</v>
      </c>
      <c r="N66" s="413"/>
      <c r="O66" s="355"/>
    </row>
    <row r="67" spans="2:15">
      <c r="B67" s="1509" t="s">
        <v>19</v>
      </c>
      <c r="C67" s="1509" t="s">
        <v>596</v>
      </c>
      <c r="D67" s="1509" t="s">
        <v>165</v>
      </c>
      <c r="E67" s="1509" t="s">
        <v>622</v>
      </c>
      <c r="F67" s="1509">
        <v>265</v>
      </c>
      <c r="G67" s="596">
        <v>928</v>
      </c>
      <c r="H67" s="341">
        <f t="shared" si="5"/>
        <v>245920</v>
      </c>
      <c r="I67" s="352">
        <f t="shared" si="1"/>
        <v>0.24592</v>
      </c>
      <c r="J67" s="535">
        <f t="shared" si="7"/>
        <v>0.24592</v>
      </c>
      <c r="K67" s="394"/>
      <c r="L67" s="409"/>
      <c r="M67" s="424">
        <f t="shared" si="6"/>
        <v>0.24592</v>
      </c>
      <c r="N67" s="413"/>
      <c r="O67" s="355"/>
    </row>
    <row r="68" spans="2:15">
      <c r="B68" s="1509" t="s">
        <v>19</v>
      </c>
      <c r="C68" s="1509" t="s">
        <v>596</v>
      </c>
      <c r="D68" s="1509" t="s">
        <v>163</v>
      </c>
      <c r="E68" s="1509" t="s">
        <v>622</v>
      </c>
      <c r="F68" s="1509">
        <v>265</v>
      </c>
      <c r="G68" s="596">
        <v>928</v>
      </c>
      <c r="H68" s="341">
        <f t="shared" si="5"/>
        <v>245920</v>
      </c>
      <c r="I68" s="352">
        <f t="shared" si="1"/>
        <v>0.24592</v>
      </c>
      <c r="J68" s="535">
        <f t="shared" si="7"/>
        <v>0.24592</v>
      </c>
      <c r="K68" s="394"/>
      <c r="L68" s="409"/>
      <c r="M68" s="424">
        <f t="shared" si="6"/>
        <v>0.24592</v>
      </c>
      <c r="N68" s="413"/>
      <c r="O68" s="355"/>
    </row>
    <row r="69" spans="2:15">
      <c r="B69" s="1509" t="s">
        <v>19</v>
      </c>
      <c r="C69" s="1509" t="s">
        <v>597</v>
      </c>
      <c r="D69" s="1509">
        <v>1004</v>
      </c>
      <c r="E69" s="1509" t="s">
        <v>655</v>
      </c>
      <c r="F69" s="1509">
        <v>255</v>
      </c>
      <c r="G69" s="596">
        <v>29</v>
      </c>
      <c r="H69" s="341">
        <f t="shared" si="5"/>
        <v>7395</v>
      </c>
      <c r="I69" s="352">
        <f t="shared" si="1"/>
        <v>7.3949999999999997E-3</v>
      </c>
      <c r="J69" s="535">
        <f t="shared" si="7"/>
        <v>7.3949999999999997E-3</v>
      </c>
      <c r="K69" s="383"/>
      <c r="L69" s="406"/>
      <c r="M69" s="424">
        <f t="shared" si="6"/>
        <v>7.3949999999999997E-3</v>
      </c>
      <c r="N69" s="413"/>
      <c r="O69" s="355"/>
    </row>
    <row r="70" spans="2:15">
      <c r="B70" s="1509" t="s">
        <v>19</v>
      </c>
      <c r="C70" s="1509" t="s">
        <v>52</v>
      </c>
      <c r="D70" s="1509" t="s">
        <v>598</v>
      </c>
      <c r="E70" s="1509" t="s">
        <v>655</v>
      </c>
      <c r="F70" s="1509">
        <v>260</v>
      </c>
      <c r="G70" s="596">
        <v>145</v>
      </c>
      <c r="H70" s="341">
        <f t="shared" si="5"/>
        <v>37700</v>
      </c>
      <c r="I70" s="352">
        <f t="shared" si="1"/>
        <v>3.7699999999999997E-2</v>
      </c>
      <c r="J70" s="383"/>
      <c r="K70" s="383">
        <f>I70</f>
        <v>3.7699999999999997E-2</v>
      </c>
      <c r="L70" s="406"/>
      <c r="M70" s="424">
        <f t="shared" si="6"/>
        <v>3.7699999999999997E-2</v>
      </c>
      <c r="N70" s="413"/>
      <c r="O70" s="355"/>
    </row>
    <row r="71" spans="2:15">
      <c r="B71" s="1509" t="s">
        <v>19</v>
      </c>
      <c r="C71" s="1509" t="s">
        <v>347</v>
      </c>
      <c r="D71" s="1509" t="s">
        <v>160</v>
      </c>
      <c r="E71" s="1509" t="s">
        <v>655</v>
      </c>
      <c r="F71" s="1509">
        <v>265</v>
      </c>
      <c r="G71" s="596">
        <v>116</v>
      </c>
      <c r="H71" s="341">
        <f t="shared" si="5"/>
        <v>30740</v>
      </c>
      <c r="I71" s="352">
        <f t="shared" si="1"/>
        <v>3.074E-2</v>
      </c>
      <c r="J71" s="383"/>
      <c r="K71" s="383">
        <f>I71</f>
        <v>3.074E-2</v>
      </c>
      <c r="L71" s="406"/>
      <c r="M71" s="424">
        <f t="shared" si="6"/>
        <v>3.074E-2</v>
      </c>
      <c r="N71" s="413"/>
      <c r="O71" s="355"/>
    </row>
    <row r="72" spans="2:15">
      <c r="B72" s="1509" t="s">
        <v>19</v>
      </c>
      <c r="C72" s="1509" t="s">
        <v>347</v>
      </c>
      <c r="D72" s="1509" t="s">
        <v>160</v>
      </c>
      <c r="E72" s="1509" t="s">
        <v>655</v>
      </c>
      <c r="F72" s="1509">
        <v>265</v>
      </c>
      <c r="G72" s="596">
        <v>261</v>
      </c>
      <c r="H72" s="341">
        <f t="shared" si="5"/>
        <v>69165</v>
      </c>
      <c r="I72" s="352">
        <f t="shared" si="1"/>
        <v>6.9165000000000004E-2</v>
      </c>
      <c r="J72" s="535">
        <f>I72</f>
        <v>6.9165000000000004E-2</v>
      </c>
      <c r="K72" s="383"/>
      <c r="L72" s="406"/>
      <c r="M72" s="424">
        <f t="shared" si="6"/>
        <v>6.9165000000000004E-2</v>
      </c>
      <c r="N72" s="413"/>
      <c r="O72" s="355"/>
    </row>
    <row r="73" spans="2:15">
      <c r="B73" s="1509" t="s">
        <v>19</v>
      </c>
      <c r="C73" s="1509" t="s">
        <v>599</v>
      </c>
      <c r="D73" s="1509" t="s">
        <v>600</v>
      </c>
      <c r="E73" s="1509" t="s">
        <v>114</v>
      </c>
      <c r="F73" s="1509">
        <v>260</v>
      </c>
      <c r="G73" s="596">
        <v>1050</v>
      </c>
      <c r="H73" s="341">
        <f t="shared" si="5"/>
        <v>273000</v>
      </c>
      <c r="I73" s="352">
        <f t="shared" si="1"/>
        <v>0.27300000000000002</v>
      </c>
      <c r="J73" s="535">
        <f>I73</f>
        <v>0.27300000000000002</v>
      </c>
      <c r="K73" s="383"/>
      <c r="L73" s="406">
        <v>0.27300000000000002</v>
      </c>
      <c r="M73" s="424">
        <f t="shared" si="6"/>
        <v>0.54600000000000004</v>
      </c>
      <c r="N73" s="413"/>
      <c r="O73" s="355"/>
    </row>
    <row r="74" spans="2:15">
      <c r="B74" s="1509" t="s">
        <v>19</v>
      </c>
      <c r="C74" s="1509" t="s">
        <v>514</v>
      </c>
      <c r="D74" s="1509">
        <v>311166</v>
      </c>
      <c r="E74" s="1509" t="s">
        <v>656</v>
      </c>
      <c r="F74" s="1509">
        <v>260</v>
      </c>
      <c r="G74" s="596">
        <v>754</v>
      </c>
      <c r="H74" s="341">
        <f t="shared" si="5"/>
        <v>196040</v>
      </c>
      <c r="I74" s="352">
        <f t="shared" si="1"/>
        <v>0.19603999999999999</v>
      </c>
      <c r="J74" s="383"/>
      <c r="K74" s="383">
        <f>I74</f>
        <v>0.19603999999999999</v>
      </c>
      <c r="L74" s="406"/>
      <c r="M74" s="424">
        <f t="shared" si="6"/>
        <v>0.19603999999999999</v>
      </c>
      <c r="N74" s="413"/>
      <c r="O74" s="355"/>
    </row>
    <row r="75" spans="2:15">
      <c r="B75" s="1509" t="s">
        <v>19</v>
      </c>
      <c r="C75" s="1509" t="s">
        <v>514</v>
      </c>
      <c r="D75" s="1509">
        <v>311286</v>
      </c>
      <c r="E75" s="1509" t="s">
        <v>114</v>
      </c>
      <c r="F75" s="1509">
        <v>260</v>
      </c>
      <c r="G75" s="596">
        <v>3016</v>
      </c>
      <c r="H75" s="341">
        <f t="shared" si="5"/>
        <v>784160</v>
      </c>
      <c r="I75" s="352">
        <f t="shared" si="1"/>
        <v>0.78415999999999997</v>
      </c>
      <c r="J75" s="535">
        <f>I75</f>
        <v>0.78415999999999997</v>
      </c>
      <c r="K75" s="383"/>
      <c r="L75" s="406"/>
      <c r="M75" s="424">
        <f t="shared" si="6"/>
        <v>0.78415999999999997</v>
      </c>
      <c r="N75" s="413"/>
      <c r="O75" s="355"/>
    </row>
    <row r="76" spans="2:15">
      <c r="B76" s="1294"/>
      <c r="C76" s="512" t="s">
        <v>197</v>
      </c>
      <c r="D76" s="1294"/>
      <c r="E76" s="423"/>
      <c r="F76" s="1294"/>
      <c r="G76" s="597">
        <f>SUM(G48:G75)</f>
        <v>20151</v>
      </c>
      <c r="H76" s="344">
        <f>SUM(H48:H75)</f>
        <v>5336490</v>
      </c>
      <c r="I76" s="346">
        <f t="shared" si="1"/>
        <v>5.3364900000000004</v>
      </c>
      <c r="J76" s="347">
        <f>SUM(J48:J75)</f>
        <v>2.7134799999999997</v>
      </c>
      <c r="K76" s="347">
        <f>SUM(K48:K75)</f>
        <v>2.6042000000000005</v>
      </c>
      <c r="L76" s="411">
        <f>SUM(L48:L75)</f>
        <v>0.29181000000000001</v>
      </c>
      <c r="M76" s="393">
        <f>J76+K76+L76</f>
        <v>5.6094900000000001</v>
      </c>
      <c r="N76" s="1303"/>
      <c r="O76" s="1294" t="s">
        <v>711</v>
      </c>
    </row>
    <row r="77" spans="2:15">
      <c r="B77" s="185" t="s">
        <v>19</v>
      </c>
      <c r="C77" s="513" t="s">
        <v>247</v>
      </c>
      <c r="D77" s="185">
        <v>61060</v>
      </c>
      <c r="E77" s="519" t="s">
        <v>300</v>
      </c>
      <c r="F77" s="185">
        <v>260</v>
      </c>
      <c r="G77" s="593">
        <v>4992</v>
      </c>
      <c r="H77" s="349">
        <f>F77*G77</f>
        <v>1297920</v>
      </c>
      <c r="I77" s="390">
        <f t="shared" si="1"/>
        <v>1.29792</v>
      </c>
      <c r="J77" s="349"/>
      <c r="K77" s="390">
        <f>I77</f>
        <v>1.29792</v>
      </c>
      <c r="L77" s="461"/>
      <c r="M77" s="424">
        <f t="shared" ref="M77:M104" si="8">SUM(J77:L77)</f>
        <v>1.29792</v>
      </c>
      <c r="N77" s="521"/>
      <c r="O77" s="351"/>
    </row>
    <row r="78" spans="2:15">
      <c r="B78" s="1509" t="s">
        <v>19</v>
      </c>
      <c r="C78" s="511" t="s">
        <v>247</v>
      </c>
      <c r="D78" s="1509">
        <v>61061</v>
      </c>
      <c r="E78" s="1289" t="s">
        <v>300</v>
      </c>
      <c r="F78" s="1509">
        <v>260</v>
      </c>
      <c r="G78" s="596">
        <v>5824</v>
      </c>
      <c r="H78" s="341">
        <f t="shared" ref="H78:H104" si="9">F78*G78</f>
        <v>1514240</v>
      </c>
      <c r="I78" s="391">
        <f t="shared" si="1"/>
        <v>1.51424</v>
      </c>
      <c r="J78" s="341"/>
      <c r="K78" s="391">
        <f>I78</f>
        <v>1.51424</v>
      </c>
      <c r="L78" s="462"/>
      <c r="M78" s="424">
        <f t="shared" si="8"/>
        <v>1.51424</v>
      </c>
      <c r="N78" s="414"/>
      <c r="O78" s="355"/>
    </row>
    <row r="79" spans="2:15">
      <c r="B79" s="1509" t="s">
        <v>19</v>
      </c>
      <c r="C79" s="511" t="s">
        <v>247</v>
      </c>
      <c r="D79" s="1509">
        <v>61059</v>
      </c>
      <c r="E79" s="1289" t="s">
        <v>300</v>
      </c>
      <c r="F79" s="1509">
        <v>260</v>
      </c>
      <c r="G79" s="596">
        <v>5824</v>
      </c>
      <c r="H79" s="341">
        <f t="shared" si="9"/>
        <v>1514240</v>
      </c>
      <c r="I79" s="391">
        <f t="shared" si="1"/>
        <v>1.51424</v>
      </c>
      <c r="J79" s="341"/>
      <c r="K79" s="391">
        <f>I79-1</f>
        <v>0.51424000000000003</v>
      </c>
      <c r="L79" s="462">
        <v>1</v>
      </c>
      <c r="M79" s="424">
        <f t="shared" si="8"/>
        <v>1.51424</v>
      </c>
      <c r="N79" s="414" t="s">
        <v>712</v>
      </c>
      <c r="O79" s="355"/>
    </row>
    <row r="80" spans="2:15">
      <c r="B80" s="1509" t="s">
        <v>19</v>
      </c>
      <c r="C80" s="511" t="s">
        <v>247</v>
      </c>
      <c r="D80" s="1509">
        <v>61062</v>
      </c>
      <c r="E80" s="1289" t="s">
        <v>300</v>
      </c>
      <c r="F80" s="1509">
        <v>260</v>
      </c>
      <c r="G80" s="596">
        <v>5824</v>
      </c>
      <c r="H80" s="341">
        <f t="shared" si="9"/>
        <v>1514240</v>
      </c>
      <c r="I80" s="391">
        <f t="shared" si="1"/>
        <v>1.51424</v>
      </c>
      <c r="J80" s="341"/>
      <c r="K80" s="391"/>
      <c r="L80" s="462">
        <f>I80</f>
        <v>1.51424</v>
      </c>
      <c r="M80" s="424">
        <f t="shared" si="8"/>
        <v>1.51424</v>
      </c>
      <c r="N80" s="414" t="s">
        <v>712</v>
      </c>
      <c r="O80" s="355"/>
    </row>
    <row r="81" spans="2:15">
      <c r="B81" s="1509" t="s">
        <v>19</v>
      </c>
      <c r="C81" s="511" t="s">
        <v>247</v>
      </c>
      <c r="D81" s="1509">
        <v>62318</v>
      </c>
      <c r="E81" s="1289" t="s">
        <v>300</v>
      </c>
      <c r="F81" s="1509">
        <v>260</v>
      </c>
      <c r="G81" s="596">
        <v>1248</v>
      </c>
      <c r="H81" s="341">
        <f t="shared" si="9"/>
        <v>324480</v>
      </c>
      <c r="I81" s="391">
        <f t="shared" si="1"/>
        <v>0.32447999999999999</v>
      </c>
      <c r="J81" s="341"/>
      <c r="K81" s="391">
        <f>I81</f>
        <v>0.32447999999999999</v>
      </c>
      <c r="L81" s="462"/>
      <c r="M81" s="424">
        <f t="shared" si="8"/>
        <v>0.32447999999999999</v>
      </c>
      <c r="N81" s="414"/>
      <c r="O81" s="355"/>
    </row>
    <row r="82" spans="2:15">
      <c r="B82" s="1509" t="s">
        <v>19</v>
      </c>
      <c r="C82" s="511" t="s">
        <v>247</v>
      </c>
      <c r="D82" s="1509">
        <v>62318</v>
      </c>
      <c r="E82" s="1289" t="s">
        <v>300</v>
      </c>
      <c r="F82" s="1509">
        <v>260</v>
      </c>
      <c r="G82" s="596">
        <v>7280</v>
      </c>
      <c r="H82" s="341">
        <f t="shared" si="9"/>
        <v>1892800</v>
      </c>
      <c r="I82" s="391">
        <f t="shared" si="1"/>
        <v>1.8928</v>
      </c>
      <c r="J82" s="341"/>
      <c r="K82" s="391"/>
      <c r="L82" s="462">
        <f>I82</f>
        <v>1.8928</v>
      </c>
      <c r="M82" s="424">
        <f t="shared" si="8"/>
        <v>1.8928</v>
      </c>
      <c r="N82" s="414"/>
      <c r="O82" s="355"/>
    </row>
    <row r="83" spans="2:15">
      <c r="B83" s="1509" t="s">
        <v>19</v>
      </c>
      <c r="C83" s="511" t="s">
        <v>247</v>
      </c>
      <c r="D83" s="1509">
        <v>62699</v>
      </c>
      <c r="E83" s="1289" t="s">
        <v>300</v>
      </c>
      <c r="F83" s="1509">
        <v>265</v>
      </c>
      <c r="G83" s="596">
        <v>2912</v>
      </c>
      <c r="H83" s="341">
        <f t="shared" si="9"/>
        <v>771680</v>
      </c>
      <c r="I83" s="391">
        <f t="shared" si="1"/>
        <v>0.77168000000000003</v>
      </c>
      <c r="J83" s="341"/>
      <c r="K83" s="391">
        <f>I83</f>
        <v>0.77168000000000003</v>
      </c>
      <c r="L83" s="462"/>
      <c r="M83" s="424">
        <f t="shared" si="8"/>
        <v>0.77168000000000003</v>
      </c>
      <c r="N83" s="414"/>
      <c r="O83" s="355"/>
    </row>
    <row r="84" spans="2:15">
      <c r="B84" s="1509" t="s">
        <v>19</v>
      </c>
      <c r="C84" s="511" t="s">
        <v>247</v>
      </c>
      <c r="D84" s="1509">
        <v>62699</v>
      </c>
      <c r="E84" s="1289" t="s">
        <v>300</v>
      </c>
      <c r="F84" s="1509">
        <v>265</v>
      </c>
      <c r="G84" s="596">
        <v>2912</v>
      </c>
      <c r="H84" s="341">
        <f t="shared" si="9"/>
        <v>771680</v>
      </c>
      <c r="I84" s="391">
        <f t="shared" si="1"/>
        <v>0.77168000000000003</v>
      </c>
      <c r="J84" s="341"/>
      <c r="K84" s="391">
        <f>I84</f>
        <v>0.77168000000000003</v>
      </c>
      <c r="L84" s="462"/>
      <c r="M84" s="424">
        <f t="shared" si="8"/>
        <v>0.77168000000000003</v>
      </c>
      <c r="N84" s="414"/>
      <c r="O84" s="355"/>
    </row>
    <row r="85" spans="2:15">
      <c r="B85" s="1509" t="s">
        <v>19</v>
      </c>
      <c r="C85" s="511" t="s">
        <v>247</v>
      </c>
      <c r="D85" s="1509">
        <v>62699</v>
      </c>
      <c r="E85" s="1289" t="s">
        <v>300</v>
      </c>
      <c r="F85" s="1509">
        <v>265</v>
      </c>
      <c r="G85" s="596">
        <v>2912</v>
      </c>
      <c r="H85" s="341">
        <f t="shared" si="9"/>
        <v>771680</v>
      </c>
      <c r="I85" s="391">
        <f t="shared" si="1"/>
        <v>0.77168000000000003</v>
      </c>
      <c r="J85" s="341"/>
      <c r="K85" s="391">
        <f>I85</f>
        <v>0.77168000000000003</v>
      </c>
      <c r="L85" s="462"/>
      <c r="M85" s="424">
        <f t="shared" si="8"/>
        <v>0.77168000000000003</v>
      </c>
      <c r="N85" s="414"/>
      <c r="O85" s="355"/>
    </row>
    <row r="86" spans="2:15">
      <c r="B86" s="1509" t="s">
        <v>19</v>
      </c>
      <c r="C86" s="511" t="s">
        <v>247</v>
      </c>
      <c r="D86" s="1509">
        <v>62699</v>
      </c>
      <c r="E86" s="1289" t="s">
        <v>300</v>
      </c>
      <c r="F86" s="1509">
        <v>265</v>
      </c>
      <c r="G86" s="596">
        <v>1456</v>
      </c>
      <c r="H86" s="341">
        <f t="shared" si="9"/>
        <v>385840</v>
      </c>
      <c r="I86" s="391">
        <f t="shared" si="1"/>
        <v>0.38584000000000002</v>
      </c>
      <c r="J86" s="341"/>
      <c r="K86" s="391">
        <f>I86</f>
        <v>0.38584000000000002</v>
      </c>
      <c r="L86" s="462"/>
      <c r="M86" s="424">
        <f t="shared" si="8"/>
        <v>0.38584000000000002</v>
      </c>
      <c r="N86" s="414"/>
      <c r="O86" s="355"/>
    </row>
    <row r="87" spans="2:15">
      <c r="B87" s="1509" t="s">
        <v>19</v>
      </c>
      <c r="C87" s="511" t="s">
        <v>247</v>
      </c>
      <c r="D87" s="1509">
        <v>62696</v>
      </c>
      <c r="E87" s="1289" t="s">
        <v>300</v>
      </c>
      <c r="F87" s="1509">
        <v>260</v>
      </c>
      <c r="G87" s="596">
        <v>5096</v>
      </c>
      <c r="H87" s="341">
        <f t="shared" si="9"/>
        <v>1324960</v>
      </c>
      <c r="I87" s="391">
        <f t="shared" si="1"/>
        <v>1.3249599999999999</v>
      </c>
      <c r="J87" s="341"/>
      <c r="K87" s="391"/>
      <c r="L87" s="462">
        <f>I87</f>
        <v>1.3249599999999999</v>
      </c>
      <c r="M87" s="424">
        <f t="shared" si="8"/>
        <v>1.3249599999999999</v>
      </c>
      <c r="N87" s="414"/>
      <c r="O87" s="355"/>
    </row>
    <row r="88" spans="2:15">
      <c r="B88" s="1509" t="s">
        <v>19</v>
      </c>
      <c r="C88" s="511" t="s">
        <v>247</v>
      </c>
      <c r="D88" s="1509">
        <v>62696</v>
      </c>
      <c r="E88" s="1289" t="s">
        <v>300</v>
      </c>
      <c r="F88" s="1509">
        <v>260</v>
      </c>
      <c r="G88" s="596">
        <v>5096</v>
      </c>
      <c r="H88" s="341">
        <f t="shared" si="9"/>
        <v>1324960</v>
      </c>
      <c r="I88" s="391">
        <f t="shared" si="1"/>
        <v>1.3249599999999999</v>
      </c>
      <c r="J88" s="341"/>
      <c r="K88" s="391"/>
      <c r="L88" s="462">
        <f>I88</f>
        <v>1.3249599999999999</v>
      </c>
      <c r="M88" s="424">
        <f t="shared" si="8"/>
        <v>1.3249599999999999</v>
      </c>
      <c r="N88" s="414"/>
      <c r="O88" s="355"/>
    </row>
    <row r="89" spans="2:15">
      <c r="B89" s="1509" t="s">
        <v>19</v>
      </c>
      <c r="C89" s="511" t="s">
        <v>247</v>
      </c>
      <c r="D89" s="1509">
        <v>62696</v>
      </c>
      <c r="E89" s="1289" t="s">
        <v>300</v>
      </c>
      <c r="F89" s="1509">
        <v>260</v>
      </c>
      <c r="G89" s="596">
        <v>5096</v>
      </c>
      <c r="H89" s="341">
        <f t="shared" si="9"/>
        <v>1324960</v>
      </c>
      <c r="I89" s="391">
        <f t="shared" si="1"/>
        <v>1.3249599999999999</v>
      </c>
      <c r="J89" s="341"/>
      <c r="K89" s="391"/>
      <c r="L89" s="462">
        <f>I89</f>
        <v>1.3249599999999999</v>
      </c>
      <c r="M89" s="424">
        <f t="shared" si="8"/>
        <v>1.3249599999999999</v>
      </c>
      <c r="N89" s="414"/>
      <c r="O89" s="355"/>
    </row>
    <row r="90" spans="2:15">
      <c r="B90" s="1509" t="s">
        <v>19</v>
      </c>
      <c r="C90" s="511" t="s">
        <v>247</v>
      </c>
      <c r="D90" s="1509">
        <v>62696</v>
      </c>
      <c r="E90" s="1289" t="s">
        <v>300</v>
      </c>
      <c r="F90" s="1509">
        <v>260</v>
      </c>
      <c r="G90" s="596">
        <v>5096</v>
      </c>
      <c r="H90" s="341">
        <f t="shared" si="9"/>
        <v>1324960</v>
      </c>
      <c r="I90" s="391">
        <f t="shared" si="1"/>
        <v>1.3249599999999999</v>
      </c>
      <c r="J90" s="341"/>
      <c r="K90" s="391"/>
      <c r="L90" s="462">
        <f>I90</f>
        <v>1.3249599999999999</v>
      </c>
      <c r="M90" s="424">
        <f t="shared" si="8"/>
        <v>1.3249599999999999</v>
      </c>
      <c r="N90" s="414"/>
      <c r="O90" s="355"/>
    </row>
    <row r="91" spans="2:15">
      <c r="B91" s="1509" t="s">
        <v>19</v>
      </c>
      <c r="C91" s="511" t="s">
        <v>247</v>
      </c>
      <c r="D91" s="1509">
        <v>62696</v>
      </c>
      <c r="E91" s="1289" t="s">
        <v>300</v>
      </c>
      <c r="F91" s="1509">
        <v>260</v>
      </c>
      <c r="G91" s="596">
        <v>5824</v>
      </c>
      <c r="H91" s="341">
        <f t="shared" si="9"/>
        <v>1514240</v>
      </c>
      <c r="I91" s="391">
        <f t="shared" si="1"/>
        <v>1.51424</v>
      </c>
      <c r="J91" s="341"/>
      <c r="K91" s="391"/>
      <c r="L91" s="462">
        <f>I91</f>
        <v>1.51424</v>
      </c>
      <c r="M91" s="424">
        <f t="shared" si="8"/>
        <v>1.51424</v>
      </c>
      <c r="N91" s="414"/>
      <c r="O91" s="355"/>
    </row>
    <row r="92" spans="2:15">
      <c r="B92" s="1509" t="s">
        <v>19</v>
      </c>
      <c r="C92" s="511" t="s">
        <v>247</v>
      </c>
      <c r="D92" s="1509">
        <v>62806</v>
      </c>
      <c r="E92" s="1289" t="s">
        <v>300</v>
      </c>
      <c r="F92" s="1509">
        <v>255</v>
      </c>
      <c r="G92" s="596">
        <v>1456</v>
      </c>
      <c r="H92" s="341">
        <f t="shared" si="9"/>
        <v>371280</v>
      </c>
      <c r="I92" s="391">
        <f t="shared" ref="I92:I118" si="10">H92/1000000</f>
        <v>0.37128</v>
      </c>
      <c r="J92" s="341"/>
      <c r="K92" s="391">
        <f>I92</f>
        <v>0.37128</v>
      </c>
      <c r="L92" s="462"/>
      <c r="M92" s="424">
        <f t="shared" si="8"/>
        <v>0.37128</v>
      </c>
      <c r="N92" s="414"/>
      <c r="O92" s="355"/>
    </row>
    <row r="93" spans="2:15">
      <c r="B93" s="1509" t="s">
        <v>19</v>
      </c>
      <c r="C93" s="511" t="s">
        <v>247</v>
      </c>
      <c r="D93" s="1509">
        <v>62806</v>
      </c>
      <c r="E93" s="1289" t="s">
        <v>300</v>
      </c>
      <c r="F93" s="1509">
        <v>255</v>
      </c>
      <c r="G93" s="596">
        <v>1456</v>
      </c>
      <c r="H93" s="341">
        <f t="shared" si="9"/>
        <v>371280</v>
      </c>
      <c r="I93" s="391">
        <f t="shared" si="10"/>
        <v>0.37128</v>
      </c>
      <c r="J93" s="341"/>
      <c r="K93" s="391">
        <f t="shared" ref="K93:K102" si="11">I93</f>
        <v>0.37128</v>
      </c>
      <c r="L93" s="462"/>
      <c r="M93" s="424">
        <f t="shared" si="8"/>
        <v>0.37128</v>
      </c>
      <c r="N93" s="414"/>
      <c r="O93" s="355"/>
    </row>
    <row r="94" spans="2:15">
      <c r="B94" s="1509" t="s">
        <v>19</v>
      </c>
      <c r="C94" s="511" t="s">
        <v>247</v>
      </c>
      <c r="D94" s="1509">
        <v>62806</v>
      </c>
      <c r="E94" s="1289" t="s">
        <v>300</v>
      </c>
      <c r="F94" s="1509">
        <v>255</v>
      </c>
      <c r="G94" s="596">
        <v>1456</v>
      </c>
      <c r="H94" s="341">
        <f t="shared" si="9"/>
        <v>371280</v>
      </c>
      <c r="I94" s="391">
        <f t="shared" si="10"/>
        <v>0.37128</v>
      </c>
      <c r="J94" s="341"/>
      <c r="K94" s="391">
        <f t="shared" si="11"/>
        <v>0.37128</v>
      </c>
      <c r="L94" s="462"/>
      <c r="M94" s="424">
        <f t="shared" si="8"/>
        <v>0.37128</v>
      </c>
      <c r="N94" s="414"/>
      <c r="O94" s="355"/>
    </row>
    <row r="95" spans="2:15">
      <c r="B95" s="1509" t="s">
        <v>19</v>
      </c>
      <c r="C95" s="511" t="s">
        <v>247</v>
      </c>
      <c r="D95" s="1509">
        <v>62806</v>
      </c>
      <c r="E95" s="1289" t="s">
        <v>300</v>
      </c>
      <c r="F95" s="1509">
        <v>255</v>
      </c>
      <c r="G95" s="596">
        <v>1456</v>
      </c>
      <c r="H95" s="341">
        <f t="shared" si="9"/>
        <v>371280</v>
      </c>
      <c r="I95" s="391">
        <f t="shared" si="10"/>
        <v>0.37128</v>
      </c>
      <c r="J95" s="341"/>
      <c r="K95" s="391">
        <f t="shared" si="11"/>
        <v>0.37128</v>
      </c>
      <c r="L95" s="462"/>
      <c r="M95" s="424">
        <f t="shared" si="8"/>
        <v>0.37128</v>
      </c>
      <c r="N95" s="414"/>
      <c r="O95" s="355"/>
    </row>
    <row r="96" spans="2:15">
      <c r="B96" s="1509" t="s">
        <v>19</v>
      </c>
      <c r="C96" s="511" t="s">
        <v>247</v>
      </c>
      <c r="D96" s="1509">
        <v>62806</v>
      </c>
      <c r="E96" s="1289" t="s">
        <v>300</v>
      </c>
      <c r="F96" s="1509">
        <v>255</v>
      </c>
      <c r="G96" s="596">
        <v>1456</v>
      </c>
      <c r="H96" s="341">
        <f t="shared" si="9"/>
        <v>371280</v>
      </c>
      <c r="I96" s="391">
        <f t="shared" si="10"/>
        <v>0.37128</v>
      </c>
      <c r="J96" s="341"/>
      <c r="K96" s="391">
        <f t="shared" si="11"/>
        <v>0.37128</v>
      </c>
      <c r="L96" s="462"/>
      <c r="M96" s="424">
        <f t="shared" si="8"/>
        <v>0.37128</v>
      </c>
      <c r="N96" s="414"/>
      <c r="O96" s="355"/>
    </row>
    <row r="97" spans="2:15">
      <c r="B97" s="1509" t="s">
        <v>19</v>
      </c>
      <c r="C97" s="511" t="s">
        <v>247</v>
      </c>
      <c r="D97" s="1509">
        <v>63891</v>
      </c>
      <c r="E97" s="1289" t="s">
        <v>300</v>
      </c>
      <c r="F97" s="1509">
        <v>265</v>
      </c>
      <c r="G97" s="596">
        <v>1664</v>
      </c>
      <c r="H97" s="341">
        <f t="shared" si="9"/>
        <v>440960</v>
      </c>
      <c r="I97" s="391">
        <f t="shared" si="10"/>
        <v>0.44096000000000002</v>
      </c>
      <c r="J97" s="341"/>
      <c r="K97" s="391">
        <f t="shared" si="11"/>
        <v>0.44096000000000002</v>
      </c>
      <c r="L97" s="462"/>
      <c r="M97" s="424">
        <f t="shared" si="8"/>
        <v>0.44096000000000002</v>
      </c>
      <c r="N97" s="414"/>
      <c r="O97" s="355"/>
    </row>
    <row r="98" spans="2:15">
      <c r="B98" s="1509" t="s">
        <v>19</v>
      </c>
      <c r="C98" s="511" t="s">
        <v>247</v>
      </c>
      <c r="D98" s="1509">
        <v>63889</v>
      </c>
      <c r="E98" s="1289" t="s">
        <v>300</v>
      </c>
      <c r="F98" s="1509">
        <v>260</v>
      </c>
      <c r="G98" s="596">
        <v>832</v>
      </c>
      <c r="H98" s="341">
        <f t="shared" si="9"/>
        <v>216320</v>
      </c>
      <c r="I98" s="391">
        <f t="shared" si="10"/>
        <v>0.21632000000000001</v>
      </c>
      <c r="J98" s="341"/>
      <c r="K98" s="391">
        <f t="shared" si="11"/>
        <v>0.21632000000000001</v>
      </c>
      <c r="L98" s="462"/>
      <c r="M98" s="424">
        <f t="shared" si="8"/>
        <v>0.21632000000000001</v>
      </c>
      <c r="N98" s="414"/>
      <c r="O98" s="355"/>
    </row>
    <row r="99" spans="2:15">
      <c r="B99" s="1509" t="s">
        <v>19</v>
      </c>
      <c r="C99" s="511" t="s">
        <v>247</v>
      </c>
      <c r="D99" s="1509">
        <v>63889</v>
      </c>
      <c r="E99" s="1289" t="s">
        <v>300</v>
      </c>
      <c r="F99" s="1509">
        <v>260</v>
      </c>
      <c r="G99" s="596">
        <v>1664</v>
      </c>
      <c r="H99" s="341">
        <f t="shared" si="9"/>
        <v>432640</v>
      </c>
      <c r="I99" s="391">
        <f t="shared" si="10"/>
        <v>0.43264000000000002</v>
      </c>
      <c r="J99" s="341"/>
      <c r="K99" s="391">
        <f t="shared" si="11"/>
        <v>0.43264000000000002</v>
      </c>
      <c r="L99" s="462"/>
      <c r="M99" s="424">
        <f t="shared" si="8"/>
        <v>0.43264000000000002</v>
      </c>
      <c r="N99" s="414"/>
      <c r="O99" s="355"/>
    </row>
    <row r="100" spans="2:15">
      <c r="B100" s="1509" t="s">
        <v>19</v>
      </c>
      <c r="C100" s="511" t="s">
        <v>247</v>
      </c>
      <c r="D100" s="1509">
        <v>63889</v>
      </c>
      <c r="E100" s="1289" t="s">
        <v>300</v>
      </c>
      <c r="F100" s="1509">
        <v>260</v>
      </c>
      <c r="G100" s="596">
        <v>369</v>
      </c>
      <c r="H100" s="341">
        <f t="shared" si="9"/>
        <v>95940</v>
      </c>
      <c r="I100" s="391">
        <f t="shared" si="10"/>
        <v>9.5939999999999998E-2</v>
      </c>
      <c r="J100" s="341"/>
      <c r="K100" s="391">
        <f t="shared" si="11"/>
        <v>9.5939999999999998E-2</v>
      </c>
      <c r="L100" s="462"/>
      <c r="M100" s="424">
        <f t="shared" si="8"/>
        <v>9.5939999999999998E-2</v>
      </c>
      <c r="N100" s="414"/>
      <c r="O100" s="355"/>
    </row>
    <row r="101" spans="2:15">
      <c r="B101" s="1509" t="s">
        <v>19</v>
      </c>
      <c r="C101" s="511" t="s">
        <v>247</v>
      </c>
      <c r="D101" s="1509">
        <v>60758</v>
      </c>
      <c r="E101" s="1289" t="s">
        <v>605</v>
      </c>
      <c r="F101" s="1509">
        <v>265</v>
      </c>
      <c r="G101" s="596">
        <v>496</v>
      </c>
      <c r="H101" s="341">
        <f t="shared" si="9"/>
        <v>131440</v>
      </c>
      <c r="I101" s="391">
        <f t="shared" si="10"/>
        <v>0.13144</v>
      </c>
      <c r="J101" s="365"/>
      <c r="K101" s="391">
        <f t="shared" si="11"/>
        <v>0.13144</v>
      </c>
      <c r="L101" s="462"/>
      <c r="M101" s="424">
        <f t="shared" si="8"/>
        <v>0.13144</v>
      </c>
      <c r="N101" s="414"/>
      <c r="O101" s="355"/>
    </row>
    <row r="102" spans="2:15">
      <c r="B102" s="1509" t="s">
        <v>19</v>
      </c>
      <c r="C102" s="511" t="s">
        <v>247</v>
      </c>
      <c r="D102" s="1509">
        <v>62822</v>
      </c>
      <c r="E102" s="1289" t="s">
        <v>605</v>
      </c>
      <c r="F102" s="1509">
        <v>260</v>
      </c>
      <c r="G102" s="596">
        <v>3007</v>
      </c>
      <c r="H102" s="341">
        <f t="shared" si="9"/>
        <v>781820</v>
      </c>
      <c r="I102" s="391">
        <f t="shared" si="10"/>
        <v>0.78181999999999996</v>
      </c>
      <c r="J102" s="341"/>
      <c r="K102" s="391">
        <f t="shared" si="11"/>
        <v>0.78181999999999996</v>
      </c>
      <c r="L102" s="462"/>
      <c r="M102" s="424">
        <f t="shared" si="8"/>
        <v>0.78181999999999996</v>
      </c>
      <c r="N102" s="414"/>
      <c r="O102" s="355"/>
    </row>
    <row r="103" spans="2:15">
      <c r="B103" s="1509" t="s">
        <v>19</v>
      </c>
      <c r="C103" s="511" t="s">
        <v>247</v>
      </c>
      <c r="D103" s="1509">
        <v>63248</v>
      </c>
      <c r="E103" s="1289" t="s">
        <v>412</v>
      </c>
      <c r="F103" s="1509">
        <v>310</v>
      </c>
      <c r="G103" s="596">
        <v>5808</v>
      </c>
      <c r="H103" s="341">
        <f t="shared" si="9"/>
        <v>1800480</v>
      </c>
      <c r="I103" s="391">
        <f t="shared" si="10"/>
        <v>1.8004800000000001</v>
      </c>
      <c r="J103" s="341"/>
      <c r="K103" s="391"/>
      <c r="L103" s="462">
        <f>I103</f>
        <v>1.8004800000000001</v>
      </c>
      <c r="M103" s="424">
        <f t="shared" si="8"/>
        <v>1.8004800000000001</v>
      </c>
      <c r="N103" s="414" t="s">
        <v>713</v>
      </c>
      <c r="O103" s="355"/>
    </row>
    <row r="104" spans="2:15">
      <c r="B104" s="389" t="s">
        <v>19</v>
      </c>
      <c r="C104" s="759" t="s">
        <v>247</v>
      </c>
      <c r="D104" s="389">
        <v>63251</v>
      </c>
      <c r="E104" s="760" t="s">
        <v>412</v>
      </c>
      <c r="F104" s="389">
        <v>310</v>
      </c>
      <c r="G104" s="598">
        <v>4752</v>
      </c>
      <c r="H104" s="361">
        <f t="shared" si="9"/>
        <v>1473120</v>
      </c>
      <c r="I104" s="392">
        <f t="shared" si="10"/>
        <v>1.47312</v>
      </c>
      <c r="J104" s="361"/>
      <c r="K104" s="391"/>
      <c r="L104" s="463">
        <f>I104</f>
        <v>1.47312</v>
      </c>
      <c r="M104" s="424">
        <f t="shared" si="8"/>
        <v>1.47312</v>
      </c>
      <c r="N104" s="523"/>
      <c r="O104" s="364"/>
    </row>
    <row r="105" spans="2:15">
      <c r="B105" s="1294"/>
      <c r="C105" s="512" t="s">
        <v>197</v>
      </c>
      <c r="D105" s="1294"/>
      <c r="E105" s="423"/>
      <c r="F105" s="1294"/>
      <c r="G105" s="597">
        <f>SUM(G77:G104)</f>
        <v>93264</v>
      </c>
      <c r="H105" s="440">
        <f>SUM(H77:H104)</f>
        <v>24802000</v>
      </c>
      <c r="I105" s="346">
        <f t="shared" si="10"/>
        <v>24.802</v>
      </c>
      <c r="J105" s="344">
        <f>SUM(J77:J104)</f>
        <v>0</v>
      </c>
      <c r="K105" s="345">
        <f>SUM(K77:K104)</f>
        <v>10.307279999999997</v>
      </c>
      <c r="L105" s="441">
        <f>SUM(L77:L104)</f>
        <v>14.494720000000003</v>
      </c>
      <c r="M105" s="393">
        <f>SUM(M77:M104)</f>
        <v>24.801999999999996</v>
      </c>
      <c r="N105" s="1303"/>
      <c r="O105" s="1294" t="s">
        <v>714</v>
      </c>
    </row>
    <row r="106" spans="2:15" s="520" customFormat="1">
      <c r="B106" s="185" t="s">
        <v>15</v>
      </c>
      <c r="C106" s="185" t="s">
        <v>78</v>
      </c>
      <c r="D106" s="185">
        <v>112177</v>
      </c>
      <c r="E106" s="185" t="s">
        <v>296</v>
      </c>
      <c r="F106" s="185">
        <v>310</v>
      </c>
      <c r="G106" s="593">
        <v>26400</v>
      </c>
      <c r="H106" s="349">
        <f t="shared" ref="H106:H117" si="12">F106*G106</f>
        <v>8184000</v>
      </c>
      <c r="I106" s="390">
        <f t="shared" si="10"/>
        <v>8.1839999999999993</v>
      </c>
      <c r="J106" s="390">
        <f>F106*2900/1000000</f>
        <v>0.89900000000000002</v>
      </c>
      <c r="K106" s="390">
        <f>(I106-J106)</f>
        <v>7.2849999999999993</v>
      </c>
      <c r="L106" s="461"/>
      <c r="M106" s="426">
        <f t="shared" ref="M106:M117" si="13">SUM(J106:L106)</f>
        <v>8.1839999999999993</v>
      </c>
      <c r="N106" s="521" t="s">
        <v>660</v>
      </c>
      <c r="O106" s="351"/>
    </row>
    <row r="107" spans="2:15" s="520" customFormat="1">
      <c r="B107" s="1509" t="s">
        <v>15</v>
      </c>
      <c r="C107" s="1509" t="s">
        <v>78</v>
      </c>
      <c r="D107" s="1509">
        <v>112177</v>
      </c>
      <c r="E107" s="1509" t="s">
        <v>294</v>
      </c>
      <c r="F107" s="1509">
        <v>315</v>
      </c>
      <c r="G107" s="596">
        <v>5700</v>
      </c>
      <c r="H107" s="341">
        <f t="shared" si="12"/>
        <v>1795500</v>
      </c>
      <c r="I107" s="391">
        <f t="shared" si="10"/>
        <v>1.7955000000000001</v>
      </c>
      <c r="J107" s="391">
        <f>(2175*315)/1000000</f>
        <v>0.68512499999999998</v>
      </c>
      <c r="K107" s="391">
        <f>I107-J107</f>
        <v>1.1103750000000001</v>
      </c>
      <c r="L107" s="462"/>
      <c r="M107" s="424">
        <f t="shared" si="13"/>
        <v>1.7955000000000001</v>
      </c>
      <c r="N107" s="414"/>
      <c r="O107" s="355"/>
    </row>
    <row r="108" spans="2:15" s="520" customFormat="1">
      <c r="B108" s="1509" t="s">
        <v>15</v>
      </c>
      <c r="C108" s="1509" t="s">
        <v>73</v>
      </c>
      <c r="D108" s="1509">
        <v>50090076</v>
      </c>
      <c r="E108" s="338" t="s">
        <v>661</v>
      </c>
      <c r="F108" s="1509">
        <v>305</v>
      </c>
      <c r="G108" s="596">
        <v>7824</v>
      </c>
      <c r="H108" s="341">
        <f t="shared" si="12"/>
        <v>2386320</v>
      </c>
      <c r="I108" s="391">
        <f t="shared" si="10"/>
        <v>2.38632</v>
      </c>
      <c r="J108" s="391"/>
      <c r="K108" s="391">
        <f>I108</f>
        <v>2.38632</v>
      </c>
      <c r="L108" s="462"/>
      <c r="M108" s="424">
        <f t="shared" si="13"/>
        <v>2.38632</v>
      </c>
      <c r="N108" s="414"/>
      <c r="O108" s="355"/>
    </row>
    <row r="109" spans="2:15" s="520" customFormat="1">
      <c r="B109" s="1509" t="s">
        <v>15</v>
      </c>
      <c r="C109" s="338" t="s">
        <v>425</v>
      </c>
      <c r="D109" s="338" t="s">
        <v>612</v>
      </c>
      <c r="E109" s="338" t="s">
        <v>172</v>
      </c>
      <c r="F109" s="1509">
        <v>260</v>
      </c>
      <c r="G109" s="596">
        <v>1024</v>
      </c>
      <c r="H109" s="341">
        <f t="shared" si="12"/>
        <v>266240</v>
      </c>
      <c r="I109" s="391">
        <f t="shared" si="10"/>
        <v>0.26623999999999998</v>
      </c>
      <c r="J109" s="391">
        <f>(F109*928)/1000000</f>
        <v>0.24127999999999999</v>
      </c>
      <c r="K109" s="391">
        <f>I109-J109</f>
        <v>2.4959999999999982E-2</v>
      </c>
      <c r="L109" s="462"/>
      <c r="M109" s="424">
        <f t="shared" si="13"/>
        <v>0.26623999999999998</v>
      </c>
      <c r="N109" s="414"/>
      <c r="O109" s="355"/>
    </row>
    <row r="110" spans="2:15" s="520" customFormat="1">
      <c r="B110" s="1509" t="s">
        <v>15</v>
      </c>
      <c r="C110" s="338" t="s">
        <v>425</v>
      </c>
      <c r="D110" s="1509"/>
      <c r="E110" s="338" t="s">
        <v>662</v>
      </c>
      <c r="F110" s="1509">
        <v>300</v>
      </c>
      <c r="G110" s="596">
        <v>374</v>
      </c>
      <c r="H110" s="341">
        <f t="shared" si="12"/>
        <v>112200</v>
      </c>
      <c r="I110" s="391">
        <f t="shared" si="10"/>
        <v>0.11219999999999999</v>
      </c>
      <c r="J110" s="391"/>
      <c r="K110" s="391">
        <f t="shared" ref="K110:K117" si="14">I110-J110</f>
        <v>0.11219999999999999</v>
      </c>
      <c r="L110" s="462"/>
      <c r="M110" s="424">
        <f t="shared" si="13"/>
        <v>0.11219999999999999</v>
      </c>
      <c r="N110" s="414"/>
      <c r="O110" s="355"/>
    </row>
    <row r="111" spans="2:15" s="520" customFormat="1">
      <c r="B111" s="1509" t="s">
        <v>15</v>
      </c>
      <c r="C111" s="338" t="s">
        <v>425</v>
      </c>
      <c r="D111" s="1509"/>
      <c r="E111" s="338" t="s">
        <v>299</v>
      </c>
      <c r="F111" s="1509">
        <v>305</v>
      </c>
      <c r="G111" s="596"/>
      <c r="H111" s="341">
        <f t="shared" si="12"/>
        <v>0</v>
      </c>
      <c r="I111" s="391">
        <f t="shared" si="10"/>
        <v>0</v>
      </c>
      <c r="J111" s="391"/>
      <c r="K111" s="391">
        <f t="shared" si="14"/>
        <v>0</v>
      </c>
      <c r="L111" s="462"/>
      <c r="M111" s="424">
        <f t="shared" si="13"/>
        <v>0</v>
      </c>
      <c r="N111" s="761" t="s">
        <v>726</v>
      </c>
      <c r="O111" s="355"/>
    </row>
    <row r="112" spans="2:15" s="520" customFormat="1">
      <c r="B112" s="1509" t="s">
        <v>19</v>
      </c>
      <c r="C112" s="338" t="s">
        <v>425</v>
      </c>
      <c r="D112" s="338" t="s">
        <v>616</v>
      </c>
      <c r="E112" s="338" t="s">
        <v>130</v>
      </c>
      <c r="F112" s="1509">
        <v>255</v>
      </c>
      <c r="G112" s="596">
        <v>667</v>
      </c>
      <c r="H112" s="341">
        <f t="shared" si="12"/>
        <v>170085</v>
      </c>
      <c r="I112" s="391">
        <f t="shared" si="10"/>
        <v>0.17008499999999999</v>
      </c>
      <c r="J112" s="391"/>
      <c r="K112" s="391">
        <f t="shared" si="14"/>
        <v>0.17008499999999999</v>
      </c>
      <c r="L112" s="462"/>
      <c r="M112" s="424">
        <f t="shared" si="13"/>
        <v>0.17008499999999999</v>
      </c>
      <c r="N112" s="414"/>
      <c r="O112" s="355"/>
    </row>
    <row r="113" spans="2:15" s="520" customFormat="1">
      <c r="B113" s="1509" t="s">
        <v>19</v>
      </c>
      <c r="C113" s="338" t="s">
        <v>425</v>
      </c>
      <c r="D113" s="338" t="s">
        <v>616</v>
      </c>
      <c r="E113" s="338" t="s">
        <v>126</v>
      </c>
      <c r="F113" s="1509">
        <v>265</v>
      </c>
      <c r="G113" s="596">
        <v>290</v>
      </c>
      <c r="H113" s="341">
        <f t="shared" si="12"/>
        <v>76850</v>
      </c>
      <c r="I113" s="391">
        <f t="shared" si="10"/>
        <v>7.6850000000000002E-2</v>
      </c>
      <c r="J113" s="391"/>
      <c r="K113" s="391">
        <f t="shared" si="14"/>
        <v>7.6850000000000002E-2</v>
      </c>
      <c r="L113" s="462"/>
      <c r="M113" s="424">
        <f t="shared" si="13"/>
        <v>7.6850000000000002E-2</v>
      </c>
      <c r="N113" s="414"/>
      <c r="O113" s="355"/>
    </row>
    <row r="114" spans="2:15" s="520" customFormat="1">
      <c r="B114" s="1509" t="s">
        <v>15</v>
      </c>
      <c r="C114" s="1509" t="s">
        <v>71</v>
      </c>
      <c r="D114" s="1509" t="s">
        <v>618</v>
      </c>
      <c r="E114" s="1509" t="s">
        <v>172</v>
      </c>
      <c r="F114" s="1509">
        <v>260</v>
      </c>
      <c r="G114" s="596">
        <v>928</v>
      </c>
      <c r="H114" s="341">
        <f t="shared" si="12"/>
        <v>241280</v>
      </c>
      <c r="I114" s="391">
        <f t="shared" si="10"/>
        <v>0.24127999999999999</v>
      </c>
      <c r="J114" s="391"/>
      <c r="K114" s="391">
        <f t="shared" si="14"/>
        <v>0.24127999999999999</v>
      </c>
      <c r="L114" s="462"/>
      <c r="M114" s="424">
        <f t="shared" si="13"/>
        <v>0.24127999999999999</v>
      </c>
      <c r="N114" s="414"/>
      <c r="O114" s="355"/>
    </row>
    <row r="115" spans="2:15" s="520" customFormat="1">
      <c r="B115" s="1509" t="s">
        <v>15</v>
      </c>
      <c r="C115" s="1509" t="s">
        <v>71</v>
      </c>
      <c r="D115" s="1509" t="s">
        <v>619</v>
      </c>
      <c r="E115" s="1509" t="s">
        <v>663</v>
      </c>
      <c r="F115" s="1509">
        <v>250</v>
      </c>
      <c r="G115" s="596">
        <v>1584</v>
      </c>
      <c r="H115" s="341">
        <f t="shared" si="12"/>
        <v>396000</v>
      </c>
      <c r="I115" s="391">
        <f t="shared" si="10"/>
        <v>0.39600000000000002</v>
      </c>
      <c r="J115" s="391">
        <f>I115</f>
        <v>0.39600000000000002</v>
      </c>
      <c r="K115" s="391">
        <f t="shared" si="14"/>
        <v>0</v>
      </c>
      <c r="L115" s="462"/>
      <c r="M115" s="424">
        <f t="shared" si="13"/>
        <v>0.39600000000000002</v>
      </c>
      <c r="N115" s="414"/>
      <c r="O115" s="355"/>
    </row>
    <row r="116" spans="2:15" s="520" customFormat="1">
      <c r="B116" s="1509" t="s">
        <v>19</v>
      </c>
      <c r="C116" s="1509" t="s">
        <v>71</v>
      </c>
      <c r="D116" s="1509" t="s">
        <v>620</v>
      </c>
      <c r="E116" s="1509" t="s">
        <v>664</v>
      </c>
      <c r="F116" s="1509">
        <v>305</v>
      </c>
      <c r="G116" s="596">
        <v>1272</v>
      </c>
      <c r="H116" s="341">
        <f t="shared" si="12"/>
        <v>387960</v>
      </c>
      <c r="I116" s="391">
        <f t="shared" si="10"/>
        <v>0.38796000000000003</v>
      </c>
      <c r="J116" s="391">
        <f>(1272*F116)/1000000</f>
        <v>0.38796000000000003</v>
      </c>
      <c r="K116" s="391">
        <f t="shared" si="14"/>
        <v>0</v>
      </c>
      <c r="L116" s="462"/>
      <c r="M116" s="424">
        <f t="shared" si="13"/>
        <v>0.38796000000000003</v>
      </c>
      <c r="N116" s="414"/>
      <c r="O116" s="355"/>
    </row>
    <row r="117" spans="2:15">
      <c r="B117" s="389" t="s">
        <v>19</v>
      </c>
      <c r="C117" s="458" t="s">
        <v>244</v>
      </c>
      <c r="D117" s="389">
        <v>1427</v>
      </c>
      <c r="E117" s="458" t="s">
        <v>124</v>
      </c>
      <c r="F117" s="389">
        <v>260</v>
      </c>
      <c r="G117" s="598">
        <v>928</v>
      </c>
      <c r="H117" s="361">
        <f t="shared" si="12"/>
        <v>241280</v>
      </c>
      <c r="I117" s="392">
        <f t="shared" si="10"/>
        <v>0.24127999999999999</v>
      </c>
      <c r="J117" s="392"/>
      <c r="K117" s="391">
        <f t="shared" si="14"/>
        <v>0.24127999999999999</v>
      </c>
      <c r="L117" s="463"/>
      <c r="M117" s="425">
        <f t="shared" si="13"/>
        <v>0.24127999999999999</v>
      </c>
      <c r="N117" s="523"/>
      <c r="O117" s="364"/>
    </row>
    <row r="118" spans="2:15">
      <c r="B118" s="1294"/>
      <c r="C118" s="512" t="s">
        <v>197</v>
      </c>
      <c r="D118" s="1294"/>
      <c r="E118" s="423"/>
      <c r="F118" s="1294"/>
      <c r="G118" s="597">
        <f>SUM(G106:G117)</f>
        <v>46991</v>
      </c>
      <c r="H118" s="344">
        <f>SUM(H106:H117)</f>
        <v>14257715</v>
      </c>
      <c r="I118" s="346">
        <f t="shared" si="10"/>
        <v>14.257714999999999</v>
      </c>
      <c r="J118" s="345">
        <f>SUM(J106:J117)</f>
        <v>2.6093649999999999</v>
      </c>
      <c r="K118" s="345">
        <f>SUM(K106:K117)</f>
        <v>11.648349999999999</v>
      </c>
      <c r="L118" s="441">
        <f>SUM(L106:L117)</f>
        <v>0</v>
      </c>
      <c r="M118" s="393">
        <f>SUM(M106:M117)</f>
        <v>14.257714999999999</v>
      </c>
      <c r="N118" s="1303"/>
      <c r="O118" s="1294"/>
    </row>
    <row r="119" spans="2:15">
      <c r="B119" s="446"/>
      <c r="C119" s="514" t="s">
        <v>252</v>
      </c>
      <c r="D119" s="446"/>
      <c r="E119" s="448"/>
      <c r="F119" s="446"/>
      <c r="G119" s="599">
        <f t="shared" ref="G119:M119" si="15">G29+G47+G76+G105+G118</f>
        <v>233284</v>
      </c>
      <c r="H119" s="447">
        <f t="shared" si="15"/>
        <v>65116025</v>
      </c>
      <c r="I119" s="449">
        <f t="shared" si="15"/>
        <v>65.116025000000008</v>
      </c>
      <c r="J119" s="449">
        <f t="shared" si="15"/>
        <v>12.491210000000002</v>
      </c>
      <c r="K119" s="449">
        <f t="shared" si="15"/>
        <v>32.701554999999999</v>
      </c>
      <c r="L119" s="464">
        <f t="shared" si="15"/>
        <v>20.181430000000002</v>
      </c>
      <c r="M119" s="449">
        <f t="shared" si="15"/>
        <v>65.374195</v>
      </c>
      <c r="N119" s="524"/>
      <c r="O119" s="446"/>
    </row>
    <row r="120" spans="2:15">
      <c r="B120" s="442"/>
      <c r="C120" s="515" t="s">
        <v>254</v>
      </c>
      <c r="D120" s="442"/>
      <c r="E120" s="454"/>
      <c r="F120" s="442"/>
      <c r="G120" s="600">
        <f>G29+G47+G76+G105+G118</f>
        <v>233284</v>
      </c>
      <c r="H120" s="443">
        <f>H29+H47+H76+H105+H118+H127</f>
        <v>71780315</v>
      </c>
      <c r="I120" s="444">
        <f>I119+I127</f>
        <v>71.116025000000008</v>
      </c>
      <c r="J120" s="444">
        <f>J29+J47+J76+J105+J118</f>
        <v>12.491210000000002</v>
      </c>
      <c r="K120" s="444">
        <f>K29+K47+K76+K105+K118</f>
        <v>32.701554999999999</v>
      </c>
      <c r="L120" s="450">
        <f>L29+L47+L76+L105+L118+L127</f>
        <v>21.781430000000004</v>
      </c>
      <c r="M120" s="444">
        <f>M119+M127</f>
        <v>71.374195</v>
      </c>
      <c r="N120" s="525"/>
      <c r="O120" s="443"/>
    </row>
    <row r="121" spans="2:15" ht="15.75">
      <c r="B121" s="1293" t="s">
        <v>256</v>
      </c>
      <c r="C121" s="1871"/>
      <c r="D121" s="1871"/>
      <c r="E121" s="1871"/>
      <c r="F121" s="1871"/>
      <c r="H121" s="1291"/>
      <c r="I121" s="480"/>
      <c r="J121" s="1291"/>
      <c r="K121" s="1291"/>
      <c r="L121" s="1291"/>
      <c r="M121" s="1292"/>
      <c r="N121" s="526"/>
      <c r="O121" s="1871"/>
    </row>
    <row r="122" spans="2:15">
      <c r="B122" s="762"/>
      <c r="C122" s="348" t="s">
        <v>241</v>
      </c>
      <c r="D122" s="348"/>
      <c r="E122" s="348" t="s">
        <v>201</v>
      </c>
      <c r="F122" s="348">
        <v>305</v>
      </c>
      <c r="G122" s="716">
        <v>2178</v>
      </c>
      <c r="H122" s="349">
        <f>F122*G122</f>
        <v>664290</v>
      </c>
      <c r="I122" s="390"/>
      <c r="J122" s="349"/>
      <c r="K122" s="349"/>
      <c r="L122" s="602"/>
      <c r="M122" s="763"/>
      <c r="N122" s="764" t="s">
        <v>727</v>
      </c>
      <c r="O122" s="351"/>
    </row>
    <row r="123" spans="2:15">
      <c r="B123" s="501"/>
      <c r="C123" s="340" t="s">
        <v>280</v>
      </c>
      <c r="D123" s="340"/>
      <c r="E123" s="340" t="s">
        <v>217</v>
      </c>
      <c r="F123" s="340">
        <v>315</v>
      </c>
      <c r="G123" s="589">
        <f>H123/F123</f>
        <v>1269.8412698412699</v>
      </c>
      <c r="H123" s="341">
        <v>400000</v>
      </c>
      <c r="I123" s="391">
        <f>H123/1000000</f>
        <v>0.4</v>
      </c>
      <c r="J123" s="341"/>
      <c r="K123" s="341">
        <f>I123</f>
        <v>0.4</v>
      </c>
      <c r="L123" s="498"/>
      <c r="M123" s="603">
        <f>J123+K123+L123</f>
        <v>0.4</v>
      </c>
      <c r="N123" s="604" t="s">
        <v>267</v>
      </c>
      <c r="O123" s="355"/>
    </row>
    <row r="124" spans="2:15">
      <c r="B124" s="501"/>
      <c r="C124" s="340" t="s">
        <v>60</v>
      </c>
      <c r="D124" s="340"/>
      <c r="E124" s="340" t="s">
        <v>114</v>
      </c>
      <c r="F124" s="340">
        <v>260</v>
      </c>
      <c r="G124" s="589"/>
      <c r="H124" s="341">
        <v>2000000</v>
      </c>
      <c r="I124" s="391">
        <f>H124/1000000</f>
        <v>2</v>
      </c>
      <c r="J124" s="341"/>
      <c r="K124" s="341">
        <f>I124</f>
        <v>2</v>
      </c>
      <c r="L124" s="498"/>
      <c r="M124" s="603">
        <f>J124+K124+L124</f>
        <v>2</v>
      </c>
      <c r="N124" s="604"/>
      <c r="O124" s="355"/>
    </row>
    <row r="125" spans="2:15">
      <c r="B125" s="501"/>
      <c r="C125" s="340" t="s">
        <v>30</v>
      </c>
      <c r="D125" s="340"/>
      <c r="E125" s="340" t="s">
        <v>114</v>
      </c>
      <c r="F125" s="340">
        <v>260</v>
      </c>
      <c r="G125" s="589"/>
      <c r="H125" s="341">
        <v>2000000</v>
      </c>
      <c r="I125" s="391">
        <f>H125/1000000</f>
        <v>2</v>
      </c>
      <c r="J125" s="341"/>
      <c r="K125" s="341">
        <f>I125</f>
        <v>2</v>
      </c>
      <c r="L125" s="498"/>
      <c r="M125" s="603">
        <f>J125+K125+L125</f>
        <v>2</v>
      </c>
      <c r="N125" s="604"/>
      <c r="O125" s="355"/>
    </row>
    <row r="126" spans="2:15">
      <c r="B126" s="605" t="s">
        <v>19</v>
      </c>
      <c r="C126" s="606" t="s">
        <v>625</v>
      </c>
      <c r="D126" s="606"/>
      <c r="E126" s="606" t="s">
        <v>667</v>
      </c>
      <c r="F126" s="606" t="s">
        <v>668</v>
      </c>
      <c r="G126" s="361"/>
      <c r="H126" s="361">
        <v>1600000</v>
      </c>
      <c r="I126" s="392">
        <f>H126/1000000</f>
        <v>1.6</v>
      </c>
      <c r="J126" s="361"/>
      <c r="K126" s="361"/>
      <c r="L126" s="607">
        <f>I126</f>
        <v>1.6</v>
      </c>
      <c r="M126" s="608">
        <f>SUM(J126:L126)</f>
        <v>1.6</v>
      </c>
      <c r="N126" s="606" t="s">
        <v>669</v>
      </c>
      <c r="O126" s="364"/>
    </row>
    <row r="127" spans="2:15">
      <c r="B127" s="442"/>
      <c r="C127" s="442"/>
      <c r="D127" s="442"/>
      <c r="E127" s="454"/>
      <c r="F127" s="442"/>
      <c r="G127" s="601"/>
      <c r="H127" s="443">
        <f>SUM(H122:H126)</f>
        <v>6664290</v>
      </c>
      <c r="I127" s="444">
        <f>SUM(I122:I126)</f>
        <v>6</v>
      </c>
      <c r="J127" s="443"/>
      <c r="K127" s="479"/>
      <c r="L127" s="450">
        <f>SUM(L122:L126)</f>
        <v>1.6</v>
      </c>
      <c r="M127" s="444">
        <f>SUM(M122:M126)</f>
        <v>6</v>
      </c>
      <c r="N127" s="527"/>
      <c r="O127" s="454"/>
    </row>
    <row r="129" spans="8:13" s="333" customFormat="1">
      <c r="H129" s="1291"/>
      <c r="I129" s="1291"/>
      <c r="J129" s="1291"/>
      <c r="K129" s="1292" t="s">
        <v>718</v>
      </c>
      <c r="L129" s="1292">
        <f>70-M120</f>
        <v>-1.3741950000000003</v>
      </c>
      <c r="M129" s="1292" t="s">
        <v>186</v>
      </c>
    </row>
    <row r="131" spans="8:13" s="333" customFormat="1">
      <c r="H131" s="1291"/>
      <c r="I131" s="1291"/>
      <c r="J131" s="1291"/>
      <c r="K131" s="337"/>
      <c r="L131" s="1291"/>
      <c r="M131" s="1292"/>
    </row>
    <row r="132" spans="8:13" s="333" customFormat="1">
      <c r="H132" s="1291"/>
      <c r="I132" s="1291"/>
      <c r="J132" s="1291"/>
      <c r="K132" s="482"/>
      <c r="L132" s="1291"/>
      <c r="M132" s="1292"/>
    </row>
    <row r="134" spans="8:13" s="333" customFormat="1">
      <c r="H134" s="1871"/>
      <c r="I134" s="1871"/>
      <c r="J134" s="1871"/>
      <c r="K134" s="337"/>
      <c r="L134" s="1871"/>
      <c r="M134" s="1871"/>
    </row>
  </sheetData>
  <phoneticPr fontId="43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1:N61"/>
  <sheetViews>
    <sheetView topLeftCell="A27" zoomScaleNormal="100" workbookViewId="0">
      <selection activeCell="C57" sqref="C57"/>
    </sheetView>
  </sheetViews>
  <sheetFormatPr defaultColWidth="9.140625" defaultRowHeight="15"/>
  <cols>
    <col min="1" max="1" width="25.42578125" style="333" customWidth="1"/>
    <col min="2" max="2" width="30.5703125" style="333" hidden="1" customWidth="1"/>
    <col min="3" max="3" width="17.85546875" style="333" customWidth="1"/>
    <col min="4" max="4" width="19" style="333" customWidth="1"/>
    <col min="5" max="5" width="12.42578125" style="333" customWidth="1"/>
    <col min="6" max="6" width="16.140625" style="483" customWidth="1"/>
    <col min="7" max="8" width="16.140625" style="335" customWidth="1"/>
    <col min="9" max="9" width="17.42578125" style="335" customWidth="1"/>
    <col min="10" max="10" width="17.28515625" style="335" bestFit="1" customWidth="1"/>
    <col min="11" max="11" width="17.28515625" style="335" customWidth="1"/>
    <col min="12" max="12" width="18.140625" style="336" customWidth="1"/>
    <col min="13" max="13" width="35.28515625" style="333" bestFit="1" customWidth="1"/>
    <col min="14" max="14" width="16.28515625" style="333" hidden="1" customWidth="1"/>
    <col min="15" max="15" width="13.85546875" style="333" customWidth="1"/>
    <col min="16" max="16384" width="9.140625" style="333"/>
  </cols>
  <sheetData>
    <row r="1" spans="1:14" ht="18.75" customHeight="1" thickBot="1">
      <c r="A1" s="124" t="s">
        <v>545</v>
      </c>
      <c r="B1" s="124"/>
      <c r="C1" s="1871"/>
      <c r="D1" s="1871"/>
      <c r="E1" s="1871"/>
      <c r="F1" s="1295"/>
      <c r="G1" s="1291"/>
      <c r="H1" s="1291"/>
      <c r="I1" s="1291"/>
      <c r="J1" s="1291"/>
      <c r="K1" s="1291"/>
      <c r="L1" s="1292"/>
      <c r="M1" s="1871" t="s">
        <v>628</v>
      </c>
      <c r="N1" s="1871"/>
    </row>
    <row r="2" spans="1:14" s="2" customFormat="1" ht="34.5" customHeight="1">
      <c r="A2" s="207" t="s">
        <v>3</v>
      </c>
      <c r="B2" s="778" t="s">
        <v>728</v>
      </c>
      <c r="C2" s="208" t="s">
        <v>4</v>
      </c>
      <c r="D2" s="208" t="s">
        <v>5</v>
      </c>
      <c r="E2" s="209" t="s">
        <v>404</v>
      </c>
      <c r="F2" s="779" t="s">
        <v>7</v>
      </c>
      <c r="G2" s="536" t="s">
        <v>729</v>
      </c>
      <c r="H2" s="536" t="s">
        <v>186</v>
      </c>
      <c r="I2" s="537" t="s">
        <v>730</v>
      </c>
      <c r="J2" s="537" t="s">
        <v>107</v>
      </c>
      <c r="K2" s="538" t="s">
        <v>10</v>
      </c>
      <c r="L2" s="539" t="s">
        <v>11</v>
      </c>
      <c r="M2" s="540" t="s">
        <v>13</v>
      </c>
      <c r="N2" s="131" t="s">
        <v>14</v>
      </c>
    </row>
    <row r="3" spans="1:14" s="547" customFormat="1" ht="14.25" customHeight="1">
      <c r="I3" s="288"/>
      <c r="J3" s="288"/>
      <c r="K3" s="780"/>
      <c r="L3" s="550">
        <f t="shared" ref="L3:L43" si="0">SUM(I3:K3)</f>
        <v>0</v>
      </c>
      <c r="M3" s="551"/>
      <c r="N3" s="1886"/>
    </row>
    <row r="4" spans="1:14" s="547" customFormat="1" ht="14.25" customHeight="1">
      <c r="A4" s="218" t="s">
        <v>731</v>
      </c>
      <c r="B4" s="1289" t="s">
        <v>732</v>
      </c>
      <c r="C4" s="1507">
        <v>56175</v>
      </c>
      <c r="D4" s="1507" t="s">
        <v>733</v>
      </c>
      <c r="E4" s="1507">
        <v>270</v>
      </c>
      <c r="F4" s="781">
        <v>360</v>
      </c>
      <c r="G4" s="548">
        <f t="shared" ref="G4:G42" si="1">F4*E4</f>
        <v>97200</v>
      </c>
      <c r="H4" s="548">
        <f t="shared" ref="H4:H42" si="2">G4/1000000</f>
        <v>9.7199999999999995E-2</v>
      </c>
      <c r="I4" s="288">
        <v>9.7199999999999995E-2</v>
      </c>
      <c r="J4" s="288"/>
      <c r="K4" s="780"/>
      <c r="L4" s="550">
        <f t="shared" si="0"/>
        <v>9.7199999999999995E-2</v>
      </c>
      <c r="M4" s="551"/>
      <c r="N4" s="1886"/>
    </row>
    <row r="5" spans="1:14" s="547" customFormat="1" ht="14.25" customHeight="1">
      <c r="A5" s="218" t="s">
        <v>731</v>
      </c>
      <c r="B5" s="1289" t="s">
        <v>734</v>
      </c>
      <c r="C5" s="1507">
        <v>56178</v>
      </c>
      <c r="D5" s="1507" t="s">
        <v>735</v>
      </c>
      <c r="E5" s="1507">
        <v>255</v>
      </c>
      <c r="F5" s="781">
        <v>484</v>
      </c>
      <c r="G5" s="548">
        <f t="shared" si="1"/>
        <v>123420</v>
      </c>
      <c r="H5" s="548">
        <f t="shared" si="2"/>
        <v>0.12342</v>
      </c>
      <c r="I5" s="554">
        <v>0.12342</v>
      </c>
      <c r="J5" s="554"/>
      <c r="K5" s="782"/>
      <c r="L5" s="550">
        <f t="shared" si="0"/>
        <v>0.12342</v>
      </c>
      <c r="M5" s="551"/>
      <c r="N5" s="1886"/>
    </row>
    <row r="6" spans="1:14" s="547" customFormat="1" ht="14.25" customHeight="1">
      <c r="A6" s="218" t="s">
        <v>731</v>
      </c>
      <c r="B6" s="1289" t="s">
        <v>736</v>
      </c>
      <c r="C6" s="1507">
        <v>56177</v>
      </c>
      <c r="D6" s="1507" t="s">
        <v>733</v>
      </c>
      <c r="E6" s="1507">
        <v>270</v>
      </c>
      <c r="F6" s="781">
        <v>560</v>
      </c>
      <c r="G6" s="548">
        <f t="shared" si="1"/>
        <v>151200</v>
      </c>
      <c r="H6" s="548">
        <f t="shared" si="2"/>
        <v>0.1512</v>
      </c>
      <c r="I6" s="554">
        <v>0.1512</v>
      </c>
      <c r="J6" s="554"/>
      <c r="K6" s="782"/>
      <c r="L6" s="550">
        <f t="shared" si="0"/>
        <v>0.1512</v>
      </c>
      <c r="M6" s="551"/>
      <c r="N6" s="1886"/>
    </row>
    <row r="7" spans="1:14" s="547" customFormat="1" ht="14.25" customHeight="1">
      <c r="A7" s="218" t="s">
        <v>731</v>
      </c>
      <c r="B7" s="1289" t="s">
        <v>737</v>
      </c>
      <c r="C7" s="1509">
        <v>56187</v>
      </c>
      <c r="D7" s="1509" t="s">
        <v>733</v>
      </c>
      <c r="E7" s="1509">
        <v>270</v>
      </c>
      <c r="F7" s="781">
        <v>540</v>
      </c>
      <c r="G7" s="548">
        <f t="shared" si="1"/>
        <v>145800</v>
      </c>
      <c r="H7" s="548">
        <f t="shared" si="2"/>
        <v>0.14580000000000001</v>
      </c>
      <c r="I7" s="554">
        <v>0.14580000000000001</v>
      </c>
      <c r="J7" s="554"/>
      <c r="K7" s="782"/>
      <c r="L7" s="550">
        <f t="shared" si="0"/>
        <v>0.14580000000000001</v>
      </c>
      <c r="M7" s="551"/>
      <c r="N7" s="1886"/>
    </row>
    <row r="8" spans="1:14" s="547" customFormat="1" ht="14.25" customHeight="1">
      <c r="A8" s="218" t="s">
        <v>731</v>
      </c>
      <c r="B8" s="1289" t="s">
        <v>738</v>
      </c>
      <c r="C8" s="1507">
        <v>56186</v>
      </c>
      <c r="D8" s="1507" t="s">
        <v>733</v>
      </c>
      <c r="E8" s="1507">
        <v>270</v>
      </c>
      <c r="F8" s="781">
        <v>920</v>
      </c>
      <c r="G8" s="548">
        <f t="shared" si="1"/>
        <v>248400</v>
      </c>
      <c r="H8" s="548">
        <f t="shared" si="2"/>
        <v>0.24840000000000001</v>
      </c>
      <c r="I8" s="554">
        <v>0.24840000000000001</v>
      </c>
      <c r="J8" s="554"/>
      <c r="K8" s="782"/>
      <c r="L8" s="550">
        <f t="shared" si="0"/>
        <v>0.24840000000000001</v>
      </c>
      <c r="M8" s="551"/>
      <c r="N8" s="1886"/>
    </row>
    <row r="9" spans="1:14" s="547" customFormat="1" ht="14.25" customHeight="1">
      <c r="A9" s="218" t="s">
        <v>731</v>
      </c>
      <c r="B9" s="1289" t="s">
        <v>739</v>
      </c>
      <c r="C9" s="1509">
        <v>56188</v>
      </c>
      <c r="D9" s="1509" t="s">
        <v>733</v>
      </c>
      <c r="E9" s="1509">
        <v>270</v>
      </c>
      <c r="F9" s="781">
        <v>360</v>
      </c>
      <c r="G9" s="548">
        <f t="shared" si="1"/>
        <v>97200</v>
      </c>
      <c r="H9" s="548">
        <f t="shared" si="2"/>
        <v>9.7199999999999995E-2</v>
      </c>
      <c r="I9" s="554">
        <v>9.7199999999999995E-2</v>
      </c>
      <c r="J9" s="554"/>
      <c r="K9" s="782"/>
      <c r="L9" s="550">
        <f t="shared" si="0"/>
        <v>9.7199999999999995E-2</v>
      </c>
      <c r="M9" s="551"/>
      <c r="N9" s="1886"/>
    </row>
    <row r="10" spans="1:14" s="547" customFormat="1" ht="14.25" customHeight="1">
      <c r="A10" s="218" t="s">
        <v>731</v>
      </c>
      <c r="B10" s="1289" t="s">
        <v>740</v>
      </c>
      <c r="C10" s="1507">
        <v>56185</v>
      </c>
      <c r="D10" s="1507" t="s">
        <v>733</v>
      </c>
      <c r="E10" s="1507">
        <v>270</v>
      </c>
      <c r="F10" s="781">
        <v>200</v>
      </c>
      <c r="G10" s="548">
        <f t="shared" si="1"/>
        <v>54000</v>
      </c>
      <c r="H10" s="548">
        <f t="shared" si="2"/>
        <v>5.3999999999999999E-2</v>
      </c>
      <c r="I10" s="554">
        <v>5.3999999999999999E-2</v>
      </c>
      <c r="J10" s="554"/>
      <c r="K10" s="782"/>
      <c r="L10" s="550">
        <f t="shared" si="0"/>
        <v>5.3999999999999999E-2</v>
      </c>
      <c r="M10" s="551"/>
      <c r="N10" s="1886"/>
    </row>
    <row r="11" spans="1:14" s="547" customFormat="1" ht="14.25" customHeight="1">
      <c r="A11" s="218" t="s">
        <v>731</v>
      </c>
      <c r="B11" s="1289" t="s">
        <v>741</v>
      </c>
      <c r="C11" s="1507">
        <v>56189</v>
      </c>
      <c r="D11" s="1507" t="s">
        <v>735</v>
      </c>
      <c r="E11" s="1507">
        <v>255</v>
      </c>
      <c r="F11" s="781">
        <v>286</v>
      </c>
      <c r="G11" s="548">
        <f t="shared" si="1"/>
        <v>72930</v>
      </c>
      <c r="H11" s="548">
        <f t="shared" si="2"/>
        <v>7.2929999999999995E-2</v>
      </c>
      <c r="I11" s="554">
        <v>7.2929999999999995E-2</v>
      </c>
      <c r="J11" s="554"/>
      <c r="K11" s="782"/>
      <c r="L11" s="550">
        <f t="shared" si="0"/>
        <v>7.2929999999999995E-2</v>
      </c>
      <c r="M11" s="551"/>
      <c r="N11" s="1886"/>
    </row>
    <row r="12" spans="1:14" s="547" customFormat="1" ht="14.25" customHeight="1">
      <c r="A12" s="218" t="s">
        <v>731</v>
      </c>
      <c r="B12" s="1289" t="s">
        <v>742</v>
      </c>
      <c r="C12" s="1509">
        <v>56106</v>
      </c>
      <c r="D12" s="1509" t="s">
        <v>733</v>
      </c>
      <c r="E12" s="1509">
        <v>270</v>
      </c>
      <c r="F12" s="781">
        <v>260</v>
      </c>
      <c r="G12" s="548">
        <f t="shared" si="1"/>
        <v>70200</v>
      </c>
      <c r="H12" s="548">
        <f t="shared" si="2"/>
        <v>7.0199999999999999E-2</v>
      </c>
      <c r="I12" s="554">
        <v>7.0199999999999999E-2</v>
      </c>
      <c r="J12" s="554"/>
      <c r="K12" s="782"/>
      <c r="L12" s="550">
        <f t="shared" si="0"/>
        <v>7.0199999999999999E-2</v>
      </c>
      <c r="M12" s="551"/>
      <c r="N12" s="1886"/>
    </row>
    <row r="13" spans="1:14" s="547" customFormat="1" ht="14.25" customHeight="1">
      <c r="A13" s="218" t="s">
        <v>731</v>
      </c>
      <c r="B13" s="1289" t="s">
        <v>743</v>
      </c>
      <c r="C13" s="1507">
        <v>56173</v>
      </c>
      <c r="D13" s="1507" t="s">
        <v>735</v>
      </c>
      <c r="E13" s="1507">
        <v>255</v>
      </c>
      <c r="F13" s="781">
        <v>770</v>
      </c>
      <c r="G13" s="548">
        <f t="shared" si="1"/>
        <v>196350</v>
      </c>
      <c r="H13" s="548">
        <f t="shared" si="2"/>
        <v>0.19635</v>
      </c>
      <c r="I13" s="554">
        <v>0.19635</v>
      </c>
      <c r="J13" s="554"/>
      <c r="K13" s="782"/>
      <c r="L13" s="550">
        <f t="shared" si="0"/>
        <v>0.19635</v>
      </c>
      <c r="M13" s="551"/>
      <c r="N13" s="1886"/>
    </row>
    <row r="14" spans="1:14" s="547" customFormat="1" ht="14.25" customHeight="1">
      <c r="A14" s="218" t="s">
        <v>731</v>
      </c>
      <c r="B14" s="1289" t="s">
        <v>744</v>
      </c>
      <c r="C14" s="1509">
        <v>56102</v>
      </c>
      <c r="D14" s="1509" t="s">
        <v>735</v>
      </c>
      <c r="E14" s="1509">
        <v>255</v>
      </c>
      <c r="F14" s="781">
        <v>1122</v>
      </c>
      <c r="G14" s="548">
        <f t="shared" si="1"/>
        <v>286110</v>
      </c>
      <c r="H14" s="548">
        <f t="shared" si="2"/>
        <v>0.28610999999999998</v>
      </c>
      <c r="I14" s="554">
        <v>0.28610999999999998</v>
      </c>
      <c r="J14" s="554"/>
      <c r="K14" s="782"/>
      <c r="L14" s="550">
        <f t="shared" si="0"/>
        <v>0.28610999999999998</v>
      </c>
      <c r="M14" s="551"/>
      <c r="N14" s="1886"/>
    </row>
    <row r="15" spans="1:14" s="547" customFormat="1" ht="14.25" customHeight="1">
      <c r="A15" s="218" t="s">
        <v>731</v>
      </c>
      <c r="B15" s="1289" t="s">
        <v>745</v>
      </c>
      <c r="C15" s="1509">
        <v>56135</v>
      </c>
      <c r="D15" s="1509" t="s">
        <v>735</v>
      </c>
      <c r="E15" s="1509">
        <v>255</v>
      </c>
      <c r="F15" s="781">
        <v>550</v>
      </c>
      <c r="G15" s="548">
        <f t="shared" si="1"/>
        <v>140250</v>
      </c>
      <c r="H15" s="548">
        <f t="shared" si="2"/>
        <v>0.14025000000000001</v>
      </c>
      <c r="I15" s="554">
        <v>0.14025000000000001</v>
      </c>
      <c r="J15" s="554"/>
      <c r="K15" s="782"/>
      <c r="L15" s="550">
        <f t="shared" si="0"/>
        <v>0.14025000000000001</v>
      </c>
      <c r="M15" s="551"/>
      <c r="N15" s="1886"/>
    </row>
    <row r="16" spans="1:14" s="547" customFormat="1" ht="14.25" customHeight="1">
      <c r="A16" s="218" t="s">
        <v>731</v>
      </c>
      <c r="B16" s="1289" t="s">
        <v>746</v>
      </c>
      <c r="C16" s="547">
        <v>56201</v>
      </c>
      <c r="D16" s="1509" t="s">
        <v>735</v>
      </c>
      <c r="E16" s="547">
        <v>255</v>
      </c>
      <c r="F16" s="781">
        <v>418</v>
      </c>
      <c r="G16" s="548">
        <f t="shared" si="1"/>
        <v>106590</v>
      </c>
      <c r="H16" s="548">
        <f t="shared" si="2"/>
        <v>0.10659</v>
      </c>
      <c r="I16" s="554">
        <v>0.10659</v>
      </c>
      <c r="J16" s="554"/>
      <c r="K16" s="782"/>
      <c r="L16" s="550">
        <f t="shared" si="0"/>
        <v>0.10659</v>
      </c>
      <c r="M16" s="551"/>
      <c r="N16" s="1886"/>
    </row>
    <row r="17" spans="1:14" s="547" customFormat="1" ht="14.25" customHeight="1">
      <c r="A17" s="218" t="s">
        <v>731</v>
      </c>
      <c r="B17" s="1289" t="s">
        <v>747</v>
      </c>
      <c r="C17" s="1509">
        <v>56205</v>
      </c>
      <c r="D17" s="1509" t="s">
        <v>733</v>
      </c>
      <c r="E17" s="1509">
        <v>270</v>
      </c>
      <c r="F17" s="781">
        <v>600</v>
      </c>
      <c r="G17" s="548">
        <f t="shared" si="1"/>
        <v>162000</v>
      </c>
      <c r="H17" s="548">
        <f t="shared" si="2"/>
        <v>0.16200000000000001</v>
      </c>
      <c r="I17" s="554">
        <v>0.16200000000000001</v>
      </c>
      <c r="J17" s="554"/>
      <c r="K17" s="782"/>
      <c r="L17" s="550">
        <f t="shared" si="0"/>
        <v>0.16200000000000001</v>
      </c>
      <c r="M17" s="551"/>
      <c r="N17" s="1886"/>
    </row>
    <row r="18" spans="1:14" s="547" customFormat="1" ht="14.25" customHeight="1">
      <c r="A18" s="218" t="s">
        <v>731</v>
      </c>
      <c r="B18" s="1289" t="s">
        <v>748</v>
      </c>
      <c r="C18" s="1509">
        <v>56097</v>
      </c>
      <c r="D18" s="1509" t="s">
        <v>733</v>
      </c>
      <c r="E18" s="1509">
        <v>270</v>
      </c>
      <c r="F18" s="781">
        <v>500</v>
      </c>
      <c r="G18" s="548">
        <f t="shared" si="1"/>
        <v>135000</v>
      </c>
      <c r="H18" s="548">
        <f t="shared" si="2"/>
        <v>0.13500000000000001</v>
      </c>
      <c r="I18" s="554">
        <v>0.13500000000000001</v>
      </c>
      <c r="J18" s="554"/>
      <c r="K18" s="782"/>
      <c r="L18" s="550">
        <f t="shared" si="0"/>
        <v>0.13500000000000001</v>
      </c>
      <c r="M18" s="551"/>
      <c r="N18" s="1886"/>
    </row>
    <row r="19" spans="1:14" s="547" customFormat="1" ht="14.25" customHeight="1">
      <c r="A19" s="218" t="s">
        <v>731</v>
      </c>
      <c r="B19" s="1289" t="s">
        <v>749</v>
      </c>
      <c r="C19" s="1507">
        <v>56172</v>
      </c>
      <c r="D19" s="1507" t="s">
        <v>733</v>
      </c>
      <c r="E19" s="1507">
        <v>270</v>
      </c>
      <c r="F19" s="781">
        <v>280</v>
      </c>
      <c r="G19" s="548">
        <f t="shared" si="1"/>
        <v>75600</v>
      </c>
      <c r="H19" s="548">
        <f t="shared" si="2"/>
        <v>7.5600000000000001E-2</v>
      </c>
      <c r="I19" s="554">
        <v>7.5600000000000001E-2</v>
      </c>
      <c r="J19" s="554"/>
      <c r="K19" s="782"/>
      <c r="L19" s="550">
        <f t="shared" si="0"/>
        <v>7.5600000000000001E-2</v>
      </c>
      <c r="M19" s="551"/>
      <c r="N19" s="1886"/>
    </row>
    <row r="20" spans="1:14" s="547" customFormat="1" ht="14.25" customHeight="1">
      <c r="A20" s="218" t="s">
        <v>731</v>
      </c>
      <c r="B20" s="1289" t="s">
        <v>750</v>
      </c>
      <c r="C20" s="1509">
        <v>56176</v>
      </c>
      <c r="D20" s="1509" t="s">
        <v>733</v>
      </c>
      <c r="E20" s="1509">
        <v>270</v>
      </c>
      <c r="F20" s="781">
        <v>1000</v>
      </c>
      <c r="G20" s="548">
        <f t="shared" si="1"/>
        <v>270000</v>
      </c>
      <c r="H20" s="548">
        <f t="shared" si="2"/>
        <v>0.27</v>
      </c>
      <c r="I20" s="554">
        <v>0.27</v>
      </c>
      <c r="J20" s="554"/>
      <c r="K20" s="782"/>
      <c r="L20" s="550">
        <f t="shared" si="0"/>
        <v>0.27</v>
      </c>
      <c r="M20" s="551"/>
      <c r="N20" s="1886"/>
    </row>
    <row r="21" spans="1:14" s="547" customFormat="1" ht="14.25" customHeight="1">
      <c r="A21" s="218" t="s">
        <v>731</v>
      </c>
      <c r="B21" s="1289" t="s">
        <v>751</v>
      </c>
      <c r="C21" s="1509">
        <v>56298</v>
      </c>
      <c r="D21" s="1507" t="s">
        <v>733</v>
      </c>
      <c r="E21" s="1509">
        <v>270</v>
      </c>
      <c r="F21" s="781">
        <v>420</v>
      </c>
      <c r="G21" s="548">
        <f t="shared" si="1"/>
        <v>113400</v>
      </c>
      <c r="H21" s="548">
        <f t="shared" si="2"/>
        <v>0.1134</v>
      </c>
      <c r="I21" s="554">
        <v>0.1134</v>
      </c>
      <c r="J21" s="554"/>
      <c r="K21" s="782"/>
      <c r="L21" s="550">
        <f t="shared" si="0"/>
        <v>0.1134</v>
      </c>
      <c r="M21" s="551"/>
      <c r="N21" s="1886"/>
    </row>
    <row r="22" spans="1:14" s="547" customFormat="1" ht="14.25" customHeight="1">
      <c r="A22" s="218" t="s">
        <v>731</v>
      </c>
      <c r="B22" s="1289" t="s">
        <v>752</v>
      </c>
      <c r="C22" s="1507">
        <v>56174</v>
      </c>
      <c r="D22" s="1509" t="s">
        <v>733</v>
      </c>
      <c r="E22" s="1507">
        <v>270</v>
      </c>
      <c r="F22" s="781">
        <v>280</v>
      </c>
      <c r="G22" s="548">
        <f t="shared" si="1"/>
        <v>75600</v>
      </c>
      <c r="H22" s="548">
        <f t="shared" si="2"/>
        <v>7.5600000000000001E-2</v>
      </c>
      <c r="I22" s="554">
        <v>7.5600000000000001E-2</v>
      </c>
      <c r="J22" s="554"/>
      <c r="K22" s="782"/>
      <c r="L22" s="550">
        <f t="shared" si="0"/>
        <v>7.5600000000000001E-2</v>
      </c>
      <c r="M22" s="551"/>
      <c r="N22" s="1886"/>
    </row>
    <row r="23" spans="1:14" s="547" customFormat="1" ht="14.25" customHeight="1">
      <c r="A23" s="218" t="s">
        <v>731</v>
      </c>
      <c r="B23" s="1289" t="s">
        <v>753</v>
      </c>
      <c r="C23" s="1509">
        <v>56300</v>
      </c>
      <c r="D23" s="1507" t="s">
        <v>733</v>
      </c>
      <c r="E23" s="1509">
        <v>270</v>
      </c>
      <c r="F23" s="781">
        <v>300</v>
      </c>
      <c r="G23" s="548">
        <f t="shared" si="1"/>
        <v>81000</v>
      </c>
      <c r="H23" s="548">
        <f t="shared" si="2"/>
        <v>8.1000000000000003E-2</v>
      </c>
      <c r="I23" s="554">
        <v>8.1000000000000003E-2</v>
      </c>
      <c r="J23" s="554"/>
      <c r="K23" s="782"/>
      <c r="L23" s="550">
        <f t="shared" si="0"/>
        <v>8.1000000000000003E-2</v>
      </c>
      <c r="M23" s="551"/>
      <c r="N23" s="1886"/>
    </row>
    <row r="24" spans="1:14" s="547" customFormat="1" ht="14.25" customHeight="1">
      <c r="A24" s="218" t="s">
        <v>731</v>
      </c>
      <c r="B24" s="1289" t="s">
        <v>754</v>
      </c>
      <c r="C24" s="1509">
        <v>56293</v>
      </c>
      <c r="D24" s="1509" t="s">
        <v>733</v>
      </c>
      <c r="E24" s="1507">
        <v>270</v>
      </c>
      <c r="F24" s="781">
        <v>360</v>
      </c>
      <c r="G24" s="548">
        <f t="shared" si="1"/>
        <v>97200</v>
      </c>
      <c r="H24" s="548">
        <f t="shared" si="2"/>
        <v>9.7199999999999995E-2</v>
      </c>
      <c r="I24" s="554">
        <v>9.7199999999999995E-2</v>
      </c>
      <c r="J24" s="554"/>
      <c r="K24" s="782"/>
      <c r="L24" s="550">
        <f t="shared" si="0"/>
        <v>9.7199999999999995E-2</v>
      </c>
      <c r="M24" s="551"/>
      <c r="N24" s="1886"/>
    </row>
    <row r="25" spans="1:14" s="547" customFormat="1" ht="14.25" customHeight="1">
      <c r="A25" s="218" t="s">
        <v>731</v>
      </c>
      <c r="B25" s="1289" t="s">
        <v>755</v>
      </c>
      <c r="C25" s="1509">
        <v>56290</v>
      </c>
      <c r="D25" s="1507" t="s">
        <v>733</v>
      </c>
      <c r="E25" s="1509">
        <v>270</v>
      </c>
      <c r="F25" s="781">
        <v>380</v>
      </c>
      <c r="G25" s="548">
        <f t="shared" si="1"/>
        <v>102600</v>
      </c>
      <c r="H25" s="548">
        <f t="shared" si="2"/>
        <v>0.1026</v>
      </c>
      <c r="I25" s="554">
        <v>0.1026</v>
      </c>
      <c r="J25" s="554"/>
      <c r="K25" s="782"/>
      <c r="L25" s="550">
        <f t="shared" si="0"/>
        <v>0.1026</v>
      </c>
      <c r="M25" s="551"/>
      <c r="N25" s="1886"/>
    </row>
    <row r="26" spans="1:14" s="547" customFormat="1" ht="14.25" customHeight="1">
      <c r="A26" s="218" t="s">
        <v>731</v>
      </c>
      <c r="B26" s="1289" t="s">
        <v>756</v>
      </c>
      <c r="C26" s="1509">
        <v>56296</v>
      </c>
      <c r="D26" s="1509" t="s">
        <v>733</v>
      </c>
      <c r="E26" s="1507">
        <v>270</v>
      </c>
      <c r="F26" s="781">
        <v>160</v>
      </c>
      <c r="G26" s="548">
        <f t="shared" si="1"/>
        <v>43200</v>
      </c>
      <c r="H26" s="548">
        <f t="shared" si="2"/>
        <v>4.3200000000000002E-2</v>
      </c>
      <c r="I26" s="554">
        <v>4.3200000000000002E-2</v>
      </c>
      <c r="J26" s="554"/>
      <c r="K26" s="782"/>
      <c r="L26" s="550">
        <f t="shared" si="0"/>
        <v>4.3200000000000002E-2</v>
      </c>
      <c r="M26" s="551"/>
      <c r="N26" s="1886"/>
    </row>
    <row r="27" spans="1:14" s="547" customFormat="1" ht="14.25" customHeight="1">
      <c r="A27" s="218" t="s">
        <v>731</v>
      </c>
      <c r="B27" s="1289" t="s">
        <v>757</v>
      </c>
      <c r="C27" s="1509">
        <v>56297</v>
      </c>
      <c r="D27" s="1507" t="s">
        <v>733</v>
      </c>
      <c r="E27" s="1509">
        <v>270</v>
      </c>
      <c r="F27" s="781">
        <v>560</v>
      </c>
      <c r="G27" s="548">
        <f t="shared" si="1"/>
        <v>151200</v>
      </c>
      <c r="H27" s="548">
        <f t="shared" si="2"/>
        <v>0.1512</v>
      </c>
      <c r="I27" s="554">
        <v>0.1512</v>
      </c>
      <c r="J27" s="554"/>
      <c r="K27" s="782"/>
      <c r="L27" s="550">
        <f t="shared" si="0"/>
        <v>0.1512</v>
      </c>
      <c r="M27" s="551"/>
      <c r="N27" s="1886"/>
    </row>
    <row r="28" spans="1:14" s="547" customFormat="1" ht="14.25" customHeight="1">
      <c r="A28" s="218" t="s">
        <v>731</v>
      </c>
      <c r="B28" s="1289" t="s">
        <v>758</v>
      </c>
      <c r="C28" s="1509">
        <v>56291</v>
      </c>
      <c r="D28" s="1509" t="s">
        <v>733</v>
      </c>
      <c r="E28" s="1507">
        <v>270</v>
      </c>
      <c r="F28" s="781">
        <v>180</v>
      </c>
      <c r="G28" s="548">
        <f t="shared" si="1"/>
        <v>48600</v>
      </c>
      <c r="H28" s="548">
        <f t="shared" si="2"/>
        <v>4.8599999999999997E-2</v>
      </c>
      <c r="I28" s="554">
        <v>4.8599999999999997E-2</v>
      </c>
      <c r="J28" s="554"/>
      <c r="K28" s="782"/>
      <c r="L28" s="550">
        <f t="shared" si="0"/>
        <v>4.8599999999999997E-2</v>
      </c>
      <c r="M28" s="551"/>
      <c r="N28" s="1886"/>
    </row>
    <row r="29" spans="1:14" s="547" customFormat="1" ht="14.25" customHeight="1">
      <c r="A29" s="218" t="s">
        <v>731</v>
      </c>
      <c r="B29" s="1289" t="s">
        <v>759</v>
      </c>
      <c r="C29" s="1507">
        <v>56204</v>
      </c>
      <c r="D29" s="1507" t="s">
        <v>733</v>
      </c>
      <c r="E29" s="1509">
        <v>270</v>
      </c>
      <c r="F29" s="781">
        <v>400</v>
      </c>
      <c r="G29" s="548">
        <f t="shared" si="1"/>
        <v>108000</v>
      </c>
      <c r="H29" s="548">
        <f t="shared" si="2"/>
        <v>0.108</v>
      </c>
      <c r="I29" s="554">
        <v>0.108</v>
      </c>
      <c r="J29" s="554"/>
      <c r="K29" s="782"/>
      <c r="L29" s="550">
        <f t="shared" si="0"/>
        <v>0.108</v>
      </c>
      <c r="M29" s="551"/>
      <c r="N29" s="1886"/>
    </row>
    <row r="30" spans="1:14" s="547" customFormat="1" ht="14.25" customHeight="1">
      <c r="A30" s="218" t="s">
        <v>731</v>
      </c>
      <c r="B30" s="1289" t="s">
        <v>760</v>
      </c>
      <c r="C30" s="1507">
        <v>56292</v>
      </c>
      <c r="D30" s="1509" t="s">
        <v>733</v>
      </c>
      <c r="E30" s="1507">
        <v>270</v>
      </c>
      <c r="F30" s="781">
        <v>160</v>
      </c>
      <c r="G30" s="548">
        <f t="shared" si="1"/>
        <v>43200</v>
      </c>
      <c r="H30" s="548">
        <f t="shared" si="2"/>
        <v>4.3200000000000002E-2</v>
      </c>
      <c r="I30" s="554">
        <v>4.3200000000000002E-2</v>
      </c>
      <c r="J30" s="554"/>
      <c r="K30" s="782"/>
      <c r="L30" s="550">
        <f t="shared" si="0"/>
        <v>4.3200000000000002E-2</v>
      </c>
      <c r="M30" s="551"/>
      <c r="N30" s="1886"/>
    </row>
    <row r="31" spans="1:14" s="547" customFormat="1" ht="14.25" customHeight="1">
      <c r="A31" s="218" t="s">
        <v>731</v>
      </c>
      <c r="B31" s="1289" t="s">
        <v>761</v>
      </c>
      <c r="C31" s="1509">
        <v>56294</v>
      </c>
      <c r="D31" s="1507" t="s">
        <v>733</v>
      </c>
      <c r="E31" s="1509">
        <v>270</v>
      </c>
      <c r="F31" s="781">
        <v>300</v>
      </c>
      <c r="G31" s="548">
        <f t="shared" si="1"/>
        <v>81000</v>
      </c>
      <c r="H31" s="548">
        <f t="shared" si="2"/>
        <v>8.1000000000000003E-2</v>
      </c>
      <c r="I31" s="554">
        <v>8.1000000000000003E-2</v>
      </c>
      <c r="J31" s="554"/>
      <c r="K31" s="782"/>
      <c r="L31" s="550">
        <f t="shared" si="0"/>
        <v>8.1000000000000003E-2</v>
      </c>
      <c r="M31" s="551"/>
      <c r="N31" s="1886"/>
    </row>
    <row r="32" spans="1:14" s="547" customFormat="1" ht="14.25" customHeight="1">
      <c r="A32" s="218" t="s">
        <v>731</v>
      </c>
      <c r="B32" s="1289" t="s">
        <v>762</v>
      </c>
      <c r="C32" s="1509">
        <v>56104</v>
      </c>
      <c r="D32" s="1509" t="s">
        <v>733</v>
      </c>
      <c r="E32" s="1509">
        <v>270</v>
      </c>
      <c r="F32" s="781">
        <v>200</v>
      </c>
      <c r="G32" s="548">
        <f t="shared" si="1"/>
        <v>54000</v>
      </c>
      <c r="H32" s="548">
        <f t="shared" si="2"/>
        <v>5.3999999999999999E-2</v>
      </c>
      <c r="I32" s="554">
        <v>5.3999999999999999E-2</v>
      </c>
      <c r="J32" s="554"/>
      <c r="K32" s="782"/>
      <c r="L32" s="550">
        <f t="shared" si="0"/>
        <v>5.3999999999999999E-2</v>
      </c>
      <c r="M32" s="551"/>
      <c r="N32" s="1886"/>
    </row>
    <row r="33" spans="1:14" s="547" customFormat="1" ht="14.25" customHeight="1">
      <c r="A33" s="218" t="s">
        <v>731</v>
      </c>
      <c r="B33" s="1289" t="s">
        <v>763</v>
      </c>
      <c r="C33" s="1509">
        <v>50311</v>
      </c>
      <c r="D33" s="1507" t="s">
        <v>733</v>
      </c>
      <c r="E33" s="1507">
        <v>270</v>
      </c>
      <c r="F33" s="781">
        <v>300</v>
      </c>
      <c r="G33" s="548">
        <f t="shared" si="1"/>
        <v>81000</v>
      </c>
      <c r="H33" s="548">
        <f t="shared" si="2"/>
        <v>8.1000000000000003E-2</v>
      </c>
      <c r="I33" s="554"/>
      <c r="J33" s="554">
        <v>8.1000000000000003E-2</v>
      </c>
      <c r="K33" s="782"/>
      <c r="L33" s="550">
        <f t="shared" si="0"/>
        <v>8.1000000000000003E-2</v>
      </c>
      <c r="M33" s="551"/>
      <c r="N33" s="1886"/>
    </row>
    <row r="34" spans="1:14" s="547" customFormat="1" ht="14.25" customHeight="1">
      <c r="A34" s="218" t="s">
        <v>731</v>
      </c>
      <c r="B34" s="1289" t="s">
        <v>764</v>
      </c>
      <c r="C34" s="1509">
        <v>56196</v>
      </c>
      <c r="D34" s="1509" t="s">
        <v>733</v>
      </c>
      <c r="E34" s="1509">
        <v>270</v>
      </c>
      <c r="F34" s="781">
        <v>760</v>
      </c>
      <c r="G34" s="548">
        <f t="shared" si="1"/>
        <v>205200</v>
      </c>
      <c r="H34" s="548">
        <f t="shared" si="2"/>
        <v>0.20519999999999999</v>
      </c>
      <c r="I34" s="554"/>
      <c r="J34" s="554">
        <v>0.20519999999999999</v>
      </c>
      <c r="K34" s="782"/>
      <c r="L34" s="550">
        <f t="shared" si="0"/>
        <v>0.20519999999999999</v>
      </c>
      <c r="M34" s="551"/>
      <c r="N34" s="1886"/>
    </row>
    <row r="35" spans="1:14" s="547" customFormat="1" ht="14.25" customHeight="1">
      <c r="A35" s="218" t="s">
        <v>731</v>
      </c>
      <c r="B35" s="1289" t="s">
        <v>765</v>
      </c>
      <c r="C35" s="1509">
        <v>56206</v>
      </c>
      <c r="D35" s="1507" t="s">
        <v>733</v>
      </c>
      <c r="E35" s="1507">
        <v>270</v>
      </c>
      <c r="F35" s="781">
        <v>300</v>
      </c>
      <c r="G35" s="548">
        <f t="shared" si="1"/>
        <v>81000</v>
      </c>
      <c r="H35" s="548">
        <f t="shared" si="2"/>
        <v>8.1000000000000003E-2</v>
      </c>
      <c r="I35" s="554"/>
      <c r="J35" s="554">
        <v>8.1000000000000003E-2</v>
      </c>
      <c r="K35" s="782"/>
      <c r="L35" s="550">
        <f t="shared" si="0"/>
        <v>8.1000000000000003E-2</v>
      </c>
      <c r="M35" s="551"/>
      <c r="N35" s="1886"/>
    </row>
    <row r="36" spans="1:14" s="547" customFormat="1" ht="14.25" customHeight="1">
      <c r="A36" s="218" t="s">
        <v>731</v>
      </c>
      <c r="B36" s="1289" t="s">
        <v>766</v>
      </c>
      <c r="C36" s="1509">
        <v>50314</v>
      </c>
      <c r="D36" s="1509" t="s">
        <v>733</v>
      </c>
      <c r="E36" s="1509">
        <v>270</v>
      </c>
      <c r="F36" s="781">
        <v>160</v>
      </c>
      <c r="G36" s="548">
        <f t="shared" si="1"/>
        <v>43200</v>
      </c>
      <c r="H36" s="548">
        <f t="shared" si="2"/>
        <v>4.3200000000000002E-2</v>
      </c>
      <c r="I36" s="554"/>
      <c r="J36" s="554">
        <v>4.3200000000000002E-2</v>
      </c>
      <c r="K36" s="782"/>
      <c r="L36" s="550">
        <f t="shared" si="0"/>
        <v>4.3200000000000002E-2</v>
      </c>
      <c r="M36" s="551"/>
      <c r="N36" s="1886"/>
    </row>
    <row r="37" spans="1:14" s="547" customFormat="1" ht="14.25" customHeight="1">
      <c r="A37" s="218" t="s">
        <v>731</v>
      </c>
      <c r="B37" s="1289" t="s">
        <v>767</v>
      </c>
      <c r="C37" s="1509">
        <v>50315</v>
      </c>
      <c r="D37" s="1507" t="s">
        <v>733</v>
      </c>
      <c r="E37" s="1509">
        <v>270</v>
      </c>
      <c r="F37" s="781">
        <v>300</v>
      </c>
      <c r="G37" s="548">
        <f t="shared" si="1"/>
        <v>81000</v>
      </c>
      <c r="H37" s="548">
        <f t="shared" si="2"/>
        <v>8.1000000000000003E-2</v>
      </c>
      <c r="I37" s="554"/>
      <c r="J37" s="554">
        <v>8.1000000000000003E-2</v>
      </c>
      <c r="K37" s="782"/>
      <c r="L37" s="550">
        <f t="shared" si="0"/>
        <v>8.1000000000000003E-2</v>
      </c>
      <c r="M37" s="551"/>
      <c r="N37" s="1886"/>
    </row>
    <row r="38" spans="1:14" s="547" customFormat="1" ht="14.25" customHeight="1">
      <c r="A38" s="218" t="s">
        <v>731</v>
      </c>
      <c r="B38" s="1289" t="s">
        <v>768</v>
      </c>
      <c r="C38" s="1509">
        <v>50308</v>
      </c>
      <c r="D38" s="1509" t="s">
        <v>733</v>
      </c>
      <c r="E38" s="1507">
        <v>270</v>
      </c>
      <c r="F38" s="781">
        <v>280</v>
      </c>
      <c r="G38" s="548">
        <f t="shared" si="1"/>
        <v>75600</v>
      </c>
      <c r="H38" s="548">
        <f t="shared" si="2"/>
        <v>7.5600000000000001E-2</v>
      </c>
      <c r="I38" s="554"/>
      <c r="J38" s="288">
        <v>7.5600000000000001E-2</v>
      </c>
      <c r="K38" s="780"/>
      <c r="L38" s="550">
        <f t="shared" si="0"/>
        <v>7.5600000000000001E-2</v>
      </c>
      <c r="M38" s="551"/>
      <c r="N38" s="1886"/>
    </row>
    <row r="39" spans="1:14" s="547" customFormat="1" ht="14.25" customHeight="1">
      <c r="A39" s="218" t="s">
        <v>731</v>
      </c>
      <c r="B39" s="1289" t="s">
        <v>769</v>
      </c>
      <c r="C39" s="1509">
        <v>56199</v>
      </c>
      <c r="D39" s="1507" t="s">
        <v>733</v>
      </c>
      <c r="E39" s="1509">
        <v>270</v>
      </c>
      <c r="F39" s="781">
        <v>200</v>
      </c>
      <c r="G39" s="548">
        <f t="shared" si="1"/>
        <v>54000</v>
      </c>
      <c r="H39" s="548">
        <f t="shared" si="2"/>
        <v>5.3999999999999999E-2</v>
      </c>
      <c r="I39" s="554"/>
      <c r="J39" s="288">
        <v>5.3999999999999999E-2</v>
      </c>
      <c r="K39" s="780"/>
      <c r="L39" s="550">
        <f t="shared" si="0"/>
        <v>5.3999999999999999E-2</v>
      </c>
      <c r="M39" s="551"/>
      <c r="N39" s="1886"/>
    </row>
    <row r="40" spans="1:14" s="547" customFormat="1" ht="14.25" customHeight="1">
      <c r="A40" s="218" t="s">
        <v>731</v>
      </c>
      <c r="B40" s="1289" t="s">
        <v>770</v>
      </c>
      <c r="C40" s="1509">
        <v>56192</v>
      </c>
      <c r="D40" s="1509" t="s">
        <v>733</v>
      </c>
      <c r="E40" s="1507">
        <v>270</v>
      </c>
      <c r="F40" s="781">
        <v>1420</v>
      </c>
      <c r="G40" s="548">
        <f t="shared" si="1"/>
        <v>383400</v>
      </c>
      <c r="H40" s="548">
        <f t="shared" si="2"/>
        <v>0.38340000000000002</v>
      </c>
      <c r="I40" s="288"/>
      <c r="J40" s="288">
        <v>0.38340000000000002</v>
      </c>
      <c r="K40" s="780"/>
      <c r="L40" s="550">
        <f t="shared" si="0"/>
        <v>0.38340000000000002</v>
      </c>
      <c r="M40" s="551"/>
      <c r="N40" s="1886"/>
    </row>
    <row r="41" spans="1:14" s="547" customFormat="1" ht="14.25" customHeight="1">
      <c r="A41" s="218" t="s">
        <v>731</v>
      </c>
      <c r="B41" s="1289" t="s">
        <v>771</v>
      </c>
      <c r="C41" s="1509">
        <v>56200</v>
      </c>
      <c r="D41" s="1507" t="s">
        <v>733</v>
      </c>
      <c r="E41" s="1509">
        <v>270</v>
      </c>
      <c r="F41" s="781">
        <v>260</v>
      </c>
      <c r="G41" s="548">
        <f t="shared" si="1"/>
        <v>70200</v>
      </c>
      <c r="H41" s="548">
        <f t="shared" si="2"/>
        <v>7.0199999999999999E-2</v>
      </c>
      <c r="I41" s="288"/>
      <c r="J41" s="288">
        <v>7.0199999999999999E-2</v>
      </c>
      <c r="K41" s="780"/>
      <c r="L41" s="550">
        <f t="shared" si="0"/>
        <v>7.0199999999999999E-2</v>
      </c>
      <c r="M41" s="551"/>
      <c r="N41" s="1886"/>
    </row>
    <row r="42" spans="1:14" s="547" customFormat="1" ht="14.25" customHeight="1">
      <c r="A42" s="553" t="s">
        <v>772</v>
      </c>
      <c r="B42" s="517" t="s">
        <v>773</v>
      </c>
      <c r="C42" s="1507" t="s">
        <v>773</v>
      </c>
      <c r="D42" s="1507" t="s">
        <v>733</v>
      </c>
      <c r="E42" s="1507">
        <v>250</v>
      </c>
      <c r="F42" s="781">
        <v>816</v>
      </c>
      <c r="G42" s="548">
        <f t="shared" si="1"/>
        <v>204000</v>
      </c>
      <c r="H42" s="548">
        <f t="shared" si="2"/>
        <v>0.20399999999999999</v>
      </c>
      <c r="I42" s="288"/>
      <c r="J42" s="288"/>
      <c r="K42" s="780">
        <v>0.20399999999999999</v>
      </c>
      <c r="L42" s="550">
        <f t="shared" si="0"/>
        <v>0.20399999999999999</v>
      </c>
      <c r="M42" s="551"/>
      <c r="N42" s="1886"/>
    </row>
    <row r="43" spans="1:14" s="547" customFormat="1" ht="14.25" customHeight="1">
      <c r="A43" s="218"/>
      <c r="B43" s="1289"/>
      <c r="C43" s="1509"/>
      <c r="D43" s="1509"/>
      <c r="E43" s="1509"/>
      <c r="F43" s="781"/>
      <c r="G43" s="548"/>
      <c r="H43" s="548"/>
      <c r="I43" s="548"/>
      <c r="J43" s="548"/>
      <c r="K43" s="548"/>
      <c r="L43" s="550">
        <f t="shared" si="0"/>
        <v>0</v>
      </c>
      <c r="M43" s="551"/>
      <c r="N43" s="1886"/>
    </row>
    <row r="44" spans="1:14" s="547" customFormat="1" ht="14.25" customHeight="1">
      <c r="A44" s="218"/>
      <c r="B44" s="1289"/>
      <c r="C44" s="1509"/>
      <c r="D44" s="1509"/>
      <c r="E44" s="1509"/>
      <c r="F44" s="781"/>
      <c r="G44" s="548"/>
      <c r="H44" s="548"/>
      <c r="I44" s="556"/>
      <c r="J44" s="548"/>
      <c r="K44" s="560"/>
      <c r="L44" s="550"/>
      <c r="M44" s="551"/>
      <c r="N44" s="1886"/>
    </row>
    <row r="45" spans="1:14" s="547" customFormat="1" ht="14.25" customHeight="1" thickBot="1">
      <c r="A45" s="272"/>
      <c r="B45" s="783"/>
      <c r="C45" s="273"/>
      <c r="D45" s="273"/>
      <c r="E45" s="273"/>
      <c r="F45" s="784"/>
      <c r="G45" s="274"/>
      <c r="H45" s="274"/>
      <c r="I45" s="561"/>
      <c r="J45" s="274"/>
      <c r="K45" s="562"/>
      <c r="L45" s="563"/>
      <c r="M45" s="564"/>
      <c r="N45" s="1886"/>
    </row>
    <row r="46" spans="1:14" ht="15.75" thickBot="1">
      <c r="A46" s="565" t="s">
        <v>197</v>
      </c>
      <c r="B46" s="785"/>
      <c r="C46" s="566"/>
      <c r="D46" s="566"/>
      <c r="E46" s="566"/>
      <c r="F46" s="786">
        <f>SUM(F5:F45)</f>
        <v>17346</v>
      </c>
      <c r="G46" s="567">
        <f>SUM(G5:G45)</f>
        <v>4612650</v>
      </c>
      <c r="H46" s="567">
        <f>SUM(H5:H45)</f>
        <v>4.6126499999999995</v>
      </c>
      <c r="I46" s="567">
        <f>SUM(I3:I45)</f>
        <v>3.4312499999999999</v>
      </c>
      <c r="J46" s="567">
        <f>SUM(J3:J45)</f>
        <v>1.0746000000000002</v>
      </c>
      <c r="K46" s="568">
        <f>SUM(K3:K45)</f>
        <v>0.20399999999999999</v>
      </c>
      <c r="L46" s="567">
        <f>SUM(L3:L45)</f>
        <v>4.7098499999999994</v>
      </c>
      <c r="M46" s="567"/>
      <c r="N46" s="567"/>
    </row>
    <row r="47" spans="1:14" ht="15.75" thickBot="1">
      <c r="A47" s="1871"/>
      <c r="B47" s="1871"/>
      <c r="C47" s="1871"/>
      <c r="D47" s="1871"/>
      <c r="E47" s="1871"/>
      <c r="F47" s="1295"/>
      <c r="G47" s="1291"/>
      <c r="H47" s="1291"/>
      <c r="I47" s="1291"/>
      <c r="J47" s="1291"/>
      <c r="K47" s="1291"/>
      <c r="L47" s="1292"/>
      <c r="M47" s="1871"/>
      <c r="N47" s="1871"/>
    </row>
    <row r="48" spans="1:14">
      <c r="A48" s="569" t="s">
        <v>774</v>
      </c>
      <c r="B48" s="787"/>
      <c r="C48" s="570"/>
      <c r="D48" s="570" t="s">
        <v>667</v>
      </c>
      <c r="E48" s="570" t="s">
        <v>668</v>
      </c>
      <c r="F48" s="788"/>
      <c r="G48" s="572">
        <v>500000</v>
      </c>
      <c r="H48" s="572">
        <f>G48/1000000</f>
        <v>0.5</v>
      </c>
      <c r="I48" s="572"/>
      <c r="J48" s="573"/>
      <c r="K48" s="574">
        <v>0.2</v>
      </c>
      <c r="L48" s="789">
        <f>SUM(I48:K48)</f>
        <v>0.2</v>
      </c>
      <c r="M48" s="576"/>
      <c r="N48" s="577"/>
    </row>
    <row r="49" spans="1:14">
      <c r="A49" s="260"/>
      <c r="B49" s="790"/>
      <c r="C49" s="261"/>
      <c r="D49" s="261"/>
      <c r="E49" s="261"/>
      <c r="F49" s="791"/>
      <c r="G49" s="263"/>
      <c r="H49" s="263"/>
      <c r="I49" s="263"/>
      <c r="J49" s="578"/>
      <c r="K49" s="271"/>
      <c r="L49" s="579"/>
      <c r="M49" s="580"/>
      <c r="N49" s="265"/>
    </row>
    <row r="50" spans="1:14">
      <c r="A50" s="260"/>
      <c r="B50" s="790"/>
      <c r="C50" s="261"/>
      <c r="D50" s="261"/>
      <c r="E50" s="261"/>
      <c r="F50" s="791"/>
      <c r="G50" s="263"/>
      <c r="H50" s="263"/>
      <c r="I50" s="263"/>
      <c r="J50" s="578"/>
      <c r="K50" s="271"/>
      <c r="L50" s="579"/>
      <c r="M50" s="580"/>
      <c r="N50" s="265"/>
    </row>
    <row r="51" spans="1:14">
      <c r="A51" s="218" t="s">
        <v>775</v>
      </c>
      <c r="B51" s="1289"/>
      <c r="C51" s="1509"/>
      <c r="D51" s="1509" t="s">
        <v>716</v>
      </c>
      <c r="E51" s="1509">
        <v>320</v>
      </c>
      <c r="F51" s="781"/>
      <c r="G51" s="548"/>
      <c r="H51" s="548"/>
      <c r="I51" s="548"/>
      <c r="J51" s="1304"/>
      <c r="K51" s="560">
        <f>G51</f>
        <v>0</v>
      </c>
      <c r="L51" s="550"/>
      <c r="M51" s="551"/>
      <c r="N51" s="221"/>
    </row>
    <row r="52" spans="1:14" ht="15.75" thickBot="1">
      <c r="A52" s="272" t="s">
        <v>776</v>
      </c>
      <c r="B52" s="783"/>
      <c r="C52" s="273"/>
      <c r="D52" s="273" t="s">
        <v>626</v>
      </c>
      <c r="E52" s="273">
        <v>260</v>
      </c>
      <c r="F52" s="784">
        <f>832*2</f>
        <v>1664</v>
      </c>
      <c r="G52" s="274"/>
      <c r="H52" s="274"/>
      <c r="I52" s="274"/>
      <c r="J52" s="581"/>
      <c r="K52" s="562">
        <f>G52</f>
        <v>0</v>
      </c>
      <c r="L52" s="563"/>
      <c r="M52" s="564"/>
      <c r="N52" s="582"/>
    </row>
    <row r="53" spans="1:14" ht="15.75" thickBot="1">
      <c r="A53" s="565"/>
      <c r="B53" s="785"/>
      <c r="C53" s="566"/>
      <c r="D53" s="566"/>
      <c r="E53" s="566"/>
      <c r="F53" s="786"/>
      <c r="G53" s="567"/>
      <c r="H53" s="567"/>
      <c r="I53" s="567"/>
      <c r="J53" s="583"/>
      <c r="K53" s="584">
        <f>SUM(K48:K52)</f>
        <v>0.2</v>
      </c>
      <c r="L53" s="585">
        <f>SUM(L48:L52)</f>
        <v>0.2</v>
      </c>
      <c r="M53" s="586"/>
      <c r="N53" s="587"/>
    </row>
    <row r="55" spans="1:14" ht="18.75" customHeight="1">
      <c r="A55" s="1871"/>
      <c r="B55" s="1871"/>
      <c r="C55" s="1871"/>
      <c r="D55" s="1871"/>
      <c r="E55" s="1871"/>
      <c r="F55" s="1295"/>
      <c r="G55" s="1291"/>
      <c r="H55" s="1291"/>
      <c r="I55" s="1305" t="s">
        <v>777</v>
      </c>
      <c r="J55" s="1291"/>
      <c r="K55" s="1291"/>
      <c r="L55" s="1292"/>
      <c r="M55" s="1871"/>
      <c r="N55" s="1871"/>
    </row>
    <row r="56" spans="1:14" ht="18" customHeight="1">
      <c r="A56" s="1871"/>
      <c r="B56" s="1871"/>
      <c r="C56" s="1871"/>
      <c r="D56" s="1871"/>
      <c r="E56" s="1871"/>
      <c r="F56" s="1295"/>
      <c r="G56" s="1291"/>
      <c r="H56" s="1291"/>
      <c r="I56" s="1291" t="s">
        <v>778</v>
      </c>
      <c r="J56" s="1291">
        <f>I46+I53</f>
        <v>3.4312499999999999</v>
      </c>
      <c r="K56" s="1291"/>
      <c r="L56" s="1292"/>
      <c r="M56" s="1871"/>
      <c r="N56" s="1871"/>
    </row>
    <row r="57" spans="1:14" ht="18" customHeight="1">
      <c r="A57" s="1871"/>
      <c r="B57" s="1871"/>
      <c r="C57" s="1871"/>
      <c r="D57" s="1871"/>
      <c r="E57" s="1871"/>
      <c r="F57" s="1295"/>
      <c r="G57" s="1291"/>
      <c r="H57" s="1291"/>
      <c r="I57" s="1291" t="s">
        <v>779</v>
      </c>
      <c r="J57" s="1291">
        <f>J46+J53</f>
        <v>1.0746000000000002</v>
      </c>
      <c r="K57" s="1291"/>
      <c r="L57" s="1292"/>
      <c r="M57" s="1871"/>
      <c r="N57" s="1871"/>
    </row>
    <row r="58" spans="1:14" ht="18" customHeight="1">
      <c r="A58" s="1871"/>
      <c r="B58" s="1871"/>
      <c r="C58" s="1871"/>
      <c r="D58" s="1871"/>
      <c r="E58" s="1871"/>
      <c r="F58" s="1295"/>
      <c r="G58" s="1291"/>
      <c r="H58" s="1291"/>
      <c r="I58" s="1291" t="s">
        <v>780</v>
      </c>
      <c r="J58" s="337">
        <f>K46</f>
        <v>0.20399999999999999</v>
      </c>
      <c r="K58" s="1291"/>
      <c r="L58" s="1292"/>
      <c r="M58" s="1871"/>
      <c r="N58" s="1871"/>
    </row>
    <row r="59" spans="1:14" ht="18" customHeight="1">
      <c r="A59" s="1871"/>
      <c r="B59" s="1871"/>
      <c r="C59" s="1871"/>
      <c r="D59" s="1871"/>
      <c r="E59" s="1871"/>
      <c r="F59" s="1871"/>
      <c r="G59" s="1871"/>
      <c r="H59" s="1871"/>
      <c r="I59" s="1291" t="s">
        <v>781</v>
      </c>
      <c r="J59" s="337">
        <f>K53</f>
        <v>0.2</v>
      </c>
      <c r="K59" s="1871"/>
      <c r="L59" s="1871"/>
      <c r="M59" s="1871"/>
      <c r="N59" s="1871"/>
    </row>
    <row r="60" spans="1:14" ht="18" customHeight="1" thickBot="1">
      <c r="A60" s="1871"/>
      <c r="B60" s="1871"/>
      <c r="C60" s="1871"/>
      <c r="D60" s="1871"/>
      <c r="E60" s="1871"/>
      <c r="F60" s="1871"/>
      <c r="G60" s="1871"/>
      <c r="H60" s="1871"/>
      <c r="I60" s="1291"/>
      <c r="J60" s="588">
        <f>SUM(J56:J59)</f>
        <v>4.9098500000000005</v>
      </c>
      <c r="K60" s="1871"/>
      <c r="L60" s="1871"/>
      <c r="M60" s="1871"/>
      <c r="N60" s="1871"/>
    </row>
    <row r="61" spans="1:14" ht="15.75" thickTop="1">
      <c r="A61" s="1871"/>
      <c r="B61" s="1871"/>
      <c r="C61" s="1871"/>
      <c r="D61" s="1871"/>
      <c r="E61" s="1871"/>
      <c r="F61" s="1871"/>
      <c r="G61" s="1871"/>
      <c r="H61" s="1871"/>
      <c r="I61" s="1291"/>
      <c r="J61" s="1291"/>
      <c r="K61" s="1871"/>
      <c r="L61" s="1871"/>
      <c r="M61" s="1871"/>
      <c r="N61" s="1871"/>
    </row>
  </sheetData>
  <phoneticPr fontId="4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rgb="FFFF0000"/>
  </sheetPr>
  <dimension ref="B1:M36"/>
  <sheetViews>
    <sheetView zoomScale="70" zoomScaleNormal="70" workbookViewId="0">
      <selection activeCell="L1" sqref="L1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17.85546875" style="333" hidden="1" customWidth="1"/>
    <col min="4" max="4" width="19" style="333" customWidth="1"/>
    <col min="5" max="5" width="12.42578125" style="333" customWidth="1"/>
    <col min="6" max="7" width="16.140625" style="335" customWidth="1"/>
    <col min="8" max="8" width="17.42578125" style="335" customWidth="1"/>
    <col min="9" max="9" width="17.28515625" style="335" bestFit="1" customWidth="1"/>
    <col min="10" max="10" width="17.28515625" style="335" customWidth="1"/>
    <col min="11" max="11" width="18.140625" style="336" customWidth="1"/>
    <col min="12" max="12" width="35.28515625" style="333" bestFit="1" customWidth="1"/>
    <col min="13" max="13" width="16.28515625" style="333" hidden="1" customWidth="1"/>
    <col min="14" max="14" width="13.85546875" style="333" customWidth="1"/>
    <col min="15" max="16384" width="9.140625" style="333"/>
  </cols>
  <sheetData>
    <row r="1" spans="2:13" ht="18.75" customHeight="1" thickBot="1">
      <c r="B1" s="124" t="s">
        <v>545</v>
      </c>
      <c r="C1" s="1871"/>
      <c r="D1" s="1871"/>
      <c r="E1" s="1871"/>
      <c r="F1" s="1291"/>
      <c r="G1" s="1291"/>
      <c r="H1" s="1291"/>
      <c r="I1" s="1291"/>
      <c r="J1" s="1291"/>
      <c r="K1" s="1292"/>
      <c r="L1" s="1871" t="s">
        <v>719</v>
      </c>
      <c r="M1" s="1871"/>
    </row>
    <row r="2" spans="2:13" s="2" customFormat="1" ht="34.5" customHeight="1">
      <c r="B2" s="207" t="s">
        <v>3</v>
      </c>
      <c r="C2" s="208" t="s">
        <v>4</v>
      </c>
      <c r="D2" s="208" t="s">
        <v>5</v>
      </c>
      <c r="E2" s="209" t="s">
        <v>404</v>
      </c>
      <c r="F2" s="536" t="s">
        <v>7</v>
      </c>
      <c r="G2" s="536" t="s">
        <v>729</v>
      </c>
      <c r="H2" s="537" t="s">
        <v>730</v>
      </c>
      <c r="I2" s="537" t="s">
        <v>107</v>
      </c>
      <c r="J2" s="538" t="s">
        <v>10</v>
      </c>
      <c r="K2" s="539" t="s">
        <v>11</v>
      </c>
      <c r="L2" s="540" t="s">
        <v>13</v>
      </c>
      <c r="M2" s="131" t="s">
        <v>14</v>
      </c>
    </row>
    <row r="3" spans="2:13" s="547" customFormat="1" ht="14.25" customHeight="1">
      <c r="B3" s="541" t="s">
        <v>731</v>
      </c>
      <c r="C3" s="185">
        <v>82768</v>
      </c>
      <c r="D3" s="185" t="s">
        <v>733</v>
      </c>
      <c r="E3" s="185">
        <v>270</v>
      </c>
      <c r="F3" s="542">
        <v>2496</v>
      </c>
      <c r="G3" s="542">
        <v>1641600</v>
      </c>
      <c r="H3" s="543">
        <v>2577420</v>
      </c>
      <c r="I3" s="543">
        <f>988270/2</f>
        <v>494135</v>
      </c>
      <c r="J3" s="544"/>
      <c r="K3" s="545">
        <f>SUM(H3:J3)</f>
        <v>3071555</v>
      </c>
      <c r="L3" s="546" t="s">
        <v>782</v>
      </c>
      <c r="M3" s="213"/>
    </row>
    <row r="4" spans="2:13" s="547" customFormat="1" ht="14.25" customHeight="1">
      <c r="B4" s="218" t="s">
        <v>731</v>
      </c>
      <c r="C4" s="1509">
        <v>82768</v>
      </c>
      <c r="D4" s="1509" t="s">
        <v>735</v>
      </c>
      <c r="E4" s="1509">
        <v>255</v>
      </c>
      <c r="F4" s="548">
        <v>1664</v>
      </c>
      <c r="G4" s="548">
        <v>1436160</v>
      </c>
      <c r="H4" s="288">
        <v>852720</v>
      </c>
      <c r="I4" s="288">
        <f>1004190/2</f>
        <v>502095</v>
      </c>
      <c r="J4" s="549"/>
      <c r="K4" s="550">
        <f>SUM(H4:J4)</f>
        <v>1354815</v>
      </c>
      <c r="L4" s="551" t="s">
        <v>782</v>
      </c>
      <c r="M4" s="552"/>
    </row>
    <row r="5" spans="2:13" s="547" customFormat="1" ht="14.25" customHeight="1">
      <c r="B5" s="218" t="s">
        <v>783</v>
      </c>
      <c r="C5" s="1509">
        <v>82930</v>
      </c>
      <c r="D5" s="1509" t="s">
        <v>733</v>
      </c>
      <c r="E5" s="1509">
        <v>250</v>
      </c>
      <c r="F5" s="548">
        <v>2496</v>
      </c>
      <c r="G5" s="548">
        <v>204000</v>
      </c>
      <c r="H5" s="288"/>
      <c r="I5" s="288"/>
      <c r="J5" s="549">
        <v>204000</v>
      </c>
      <c r="K5" s="550">
        <f>SUM(H5:J5)</f>
        <v>204000</v>
      </c>
      <c r="L5" s="551" t="s">
        <v>784</v>
      </c>
      <c r="M5" s="552"/>
    </row>
    <row r="6" spans="2:13" s="547" customFormat="1" ht="14.25" customHeight="1">
      <c r="B6" s="553" t="s">
        <v>785</v>
      </c>
      <c r="C6" s="1507">
        <v>83257</v>
      </c>
      <c r="D6" s="1507" t="s">
        <v>786</v>
      </c>
      <c r="E6" s="1507">
        <v>260</v>
      </c>
      <c r="F6" s="492">
        <v>832</v>
      </c>
      <c r="G6" s="492">
        <v>756600</v>
      </c>
      <c r="H6" s="554"/>
      <c r="I6" s="288"/>
      <c r="J6" s="549">
        <v>756600</v>
      </c>
      <c r="K6" s="550">
        <f>SUM(H6:J6)</f>
        <v>756600</v>
      </c>
      <c r="L6" s="551" t="s">
        <v>787</v>
      </c>
      <c r="M6" s="555"/>
    </row>
    <row r="7" spans="2:13" s="547" customFormat="1" ht="14.25" customHeight="1">
      <c r="B7" s="553"/>
      <c r="C7" s="1507"/>
      <c r="D7" s="517"/>
      <c r="E7" s="1507"/>
      <c r="F7" s="492"/>
      <c r="G7" s="492"/>
      <c r="H7" s="556"/>
      <c r="I7" s="548"/>
      <c r="J7" s="557"/>
      <c r="K7" s="550"/>
      <c r="L7" s="558"/>
      <c r="M7" s="265"/>
    </row>
    <row r="8" spans="2:13" s="547" customFormat="1" ht="14.25" customHeight="1">
      <c r="B8" s="553"/>
      <c r="C8" s="1507"/>
      <c r="D8" s="517"/>
      <c r="E8" s="1507"/>
      <c r="F8" s="492"/>
      <c r="G8" s="492"/>
      <c r="H8" s="556"/>
      <c r="I8" s="548"/>
      <c r="J8" s="557"/>
      <c r="K8" s="550"/>
      <c r="L8" s="558"/>
      <c r="M8" s="265"/>
    </row>
    <row r="9" spans="2:13" s="547" customFormat="1" ht="14.25" customHeight="1">
      <c r="B9" s="218"/>
      <c r="C9" s="1509"/>
      <c r="D9" s="1509"/>
      <c r="E9" s="1509"/>
      <c r="F9" s="548"/>
      <c r="G9" s="548"/>
      <c r="H9" s="548"/>
      <c r="I9" s="548"/>
      <c r="J9" s="557"/>
      <c r="K9" s="550"/>
      <c r="L9" s="551"/>
      <c r="M9" s="552"/>
    </row>
    <row r="10" spans="2:13" s="547" customFormat="1" ht="14.25" customHeight="1">
      <c r="B10" s="218"/>
      <c r="C10" s="1509"/>
      <c r="D10" s="1509"/>
      <c r="E10" s="1509"/>
      <c r="F10" s="548"/>
      <c r="G10" s="548"/>
      <c r="H10" s="548"/>
      <c r="I10" s="548"/>
      <c r="J10" s="557"/>
      <c r="K10" s="550"/>
      <c r="L10" s="551"/>
      <c r="M10" s="1886"/>
    </row>
    <row r="11" spans="2:13" s="547" customFormat="1" ht="14.25" customHeight="1">
      <c r="B11" s="218"/>
      <c r="C11" s="1509"/>
      <c r="D11" s="1509"/>
      <c r="E11" s="1509"/>
      <c r="F11" s="548"/>
      <c r="G11" s="548"/>
      <c r="H11" s="548"/>
      <c r="I11" s="548"/>
      <c r="J11" s="557"/>
      <c r="K11" s="550"/>
      <c r="L11" s="551"/>
      <c r="M11" s="1886"/>
    </row>
    <row r="12" spans="2:13" s="547" customFormat="1" ht="14.25" customHeight="1">
      <c r="B12" s="553"/>
      <c r="C12" s="1507"/>
      <c r="D12" s="1507"/>
      <c r="E12" s="1507"/>
      <c r="F12" s="492"/>
      <c r="G12" s="492"/>
      <c r="H12" s="556"/>
      <c r="I12" s="556"/>
      <c r="J12" s="559"/>
      <c r="K12" s="550"/>
      <c r="L12" s="551"/>
      <c r="M12" s="1886"/>
    </row>
    <row r="13" spans="2:13" s="547" customFormat="1" ht="14.25" customHeight="1">
      <c r="B13" s="218"/>
      <c r="C13" s="1509"/>
      <c r="D13" s="1509"/>
      <c r="E13" s="1509"/>
      <c r="F13" s="548"/>
      <c r="G13" s="548"/>
      <c r="H13" s="556"/>
      <c r="I13" s="548"/>
      <c r="J13" s="560"/>
      <c r="K13" s="550"/>
      <c r="L13" s="551"/>
      <c r="M13" s="1886"/>
    </row>
    <row r="14" spans="2:13" s="547" customFormat="1" ht="14.25" customHeight="1">
      <c r="B14" s="218"/>
      <c r="C14" s="1509"/>
      <c r="D14" s="1509"/>
      <c r="E14" s="1509"/>
      <c r="F14" s="548"/>
      <c r="G14" s="548"/>
      <c r="H14" s="556"/>
      <c r="I14" s="548"/>
      <c r="J14" s="560"/>
      <c r="K14" s="550"/>
      <c r="L14" s="551"/>
      <c r="M14" s="1886"/>
    </row>
    <row r="15" spans="2:13" s="547" customFormat="1" ht="14.25" customHeight="1">
      <c r="B15" s="218"/>
      <c r="C15" s="1509"/>
      <c r="D15" s="1509"/>
      <c r="E15" s="1509"/>
      <c r="F15" s="548"/>
      <c r="G15" s="548"/>
      <c r="H15" s="548"/>
      <c r="I15" s="548"/>
      <c r="J15" s="560"/>
      <c r="K15" s="550"/>
      <c r="L15" s="551"/>
      <c r="M15" s="1886"/>
    </row>
    <row r="16" spans="2:13" s="547" customFormat="1" ht="14.25" customHeight="1">
      <c r="B16" s="218"/>
      <c r="C16" s="1509"/>
      <c r="D16" s="1509"/>
      <c r="E16" s="1509"/>
      <c r="F16" s="548"/>
      <c r="G16" s="548"/>
      <c r="H16" s="556"/>
      <c r="I16" s="548"/>
      <c r="J16" s="560"/>
      <c r="K16" s="550"/>
      <c r="L16" s="551"/>
      <c r="M16" s="1886"/>
    </row>
    <row r="17" spans="2:13" s="547" customFormat="1" ht="14.25" customHeight="1">
      <c r="B17" s="218"/>
      <c r="C17" s="1509"/>
      <c r="D17" s="1509"/>
      <c r="E17" s="1509"/>
      <c r="F17" s="548"/>
      <c r="G17" s="548"/>
      <c r="H17" s="556"/>
      <c r="I17" s="548"/>
      <c r="J17" s="560"/>
      <c r="K17" s="550"/>
      <c r="L17" s="551"/>
      <c r="M17" s="1886"/>
    </row>
    <row r="18" spans="2:13" s="547" customFormat="1" ht="14.25" customHeight="1">
      <c r="B18" s="218"/>
      <c r="C18" s="1509"/>
      <c r="D18" s="1509"/>
      <c r="E18" s="1509"/>
      <c r="F18" s="548"/>
      <c r="G18" s="548"/>
      <c r="H18" s="556"/>
      <c r="I18" s="548"/>
      <c r="J18" s="560"/>
      <c r="K18" s="550"/>
      <c r="L18" s="551"/>
      <c r="M18" s="1886"/>
    </row>
    <row r="19" spans="2:13" s="547" customFormat="1" ht="14.25" customHeight="1">
      <c r="B19" s="218"/>
      <c r="C19" s="1509"/>
      <c r="D19" s="1509"/>
      <c r="E19" s="1509"/>
      <c r="F19" s="548"/>
      <c r="G19" s="548"/>
      <c r="H19" s="556"/>
      <c r="I19" s="548"/>
      <c r="J19" s="560"/>
      <c r="K19" s="550"/>
      <c r="L19" s="551"/>
      <c r="M19" s="1886"/>
    </row>
    <row r="20" spans="2:13" s="547" customFormat="1" ht="14.25" customHeight="1" thickBot="1">
      <c r="B20" s="272"/>
      <c r="C20" s="273"/>
      <c r="D20" s="273"/>
      <c r="E20" s="273"/>
      <c r="F20" s="274"/>
      <c r="G20" s="274"/>
      <c r="H20" s="561"/>
      <c r="I20" s="274"/>
      <c r="J20" s="562"/>
      <c r="K20" s="563"/>
      <c r="L20" s="564"/>
      <c r="M20" s="1886"/>
    </row>
    <row r="21" spans="2:13" ht="15.75" thickBot="1">
      <c r="B21" s="565" t="s">
        <v>197</v>
      </c>
      <c r="C21" s="566"/>
      <c r="D21" s="566"/>
      <c r="E21" s="566"/>
      <c r="F21" s="567" t="e">
        <f>#REF!+#REF!+#REF!+#REF!+#REF!</f>
        <v>#REF!</v>
      </c>
      <c r="G21" s="567">
        <f>SUM(G3:G20)</f>
        <v>4038360</v>
      </c>
      <c r="H21" s="567">
        <f>SUM(H3:H20)</f>
        <v>3430140</v>
      </c>
      <c r="I21" s="567">
        <f>SUM(I3:I20)</f>
        <v>996230</v>
      </c>
      <c r="J21" s="568">
        <f>SUM(J3:J20)</f>
        <v>960600</v>
      </c>
      <c r="K21" s="567">
        <f>SUM(K3:K20)</f>
        <v>5386970</v>
      </c>
      <c r="L21" s="567"/>
      <c r="M21" s="567"/>
    </row>
    <row r="22" spans="2:13" ht="15.75" thickBot="1">
      <c r="B22" s="1871"/>
      <c r="C22" s="1871"/>
      <c r="D22" s="1871"/>
      <c r="E22" s="1871"/>
      <c r="F22" s="1291"/>
      <c r="G22" s="1291"/>
      <c r="H22" s="1291"/>
      <c r="I22" s="1291"/>
      <c r="J22" s="1291"/>
      <c r="K22" s="1292"/>
      <c r="L22" s="1871"/>
      <c r="M22" s="1871"/>
    </row>
    <row r="23" spans="2:13">
      <c r="B23" s="569" t="s">
        <v>774</v>
      </c>
      <c r="C23" s="570"/>
      <c r="D23" s="570" t="s">
        <v>667</v>
      </c>
      <c r="E23" s="570" t="s">
        <v>668</v>
      </c>
      <c r="F23" s="571"/>
      <c r="G23" s="572">
        <v>500000</v>
      </c>
      <c r="H23" s="572"/>
      <c r="I23" s="573"/>
      <c r="J23" s="574">
        <v>500000</v>
      </c>
      <c r="K23" s="575"/>
      <c r="L23" s="576"/>
      <c r="M23" s="577"/>
    </row>
    <row r="24" spans="2:13">
      <c r="B24" s="260"/>
      <c r="C24" s="261"/>
      <c r="D24" s="261"/>
      <c r="E24" s="261"/>
      <c r="F24" s="263"/>
      <c r="G24" s="263"/>
      <c r="H24" s="263"/>
      <c r="I24" s="578"/>
      <c r="J24" s="271"/>
      <c r="K24" s="579"/>
      <c r="L24" s="580"/>
      <c r="M24" s="265"/>
    </row>
    <row r="25" spans="2:13">
      <c r="B25" s="260"/>
      <c r="C25" s="261"/>
      <c r="D25" s="261"/>
      <c r="E25" s="261"/>
      <c r="F25" s="263"/>
      <c r="G25" s="263"/>
      <c r="H25" s="263"/>
      <c r="I25" s="578"/>
      <c r="J25" s="271"/>
      <c r="K25" s="579"/>
      <c r="L25" s="580"/>
      <c r="M25" s="265"/>
    </row>
    <row r="26" spans="2:13">
      <c r="B26" s="218" t="s">
        <v>775</v>
      </c>
      <c r="C26" s="1509"/>
      <c r="D26" s="1509" t="s">
        <v>716</v>
      </c>
      <c r="E26" s="1509">
        <v>320</v>
      </c>
      <c r="F26" s="548"/>
      <c r="G26" s="548"/>
      <c r="H26" s="548"/>
      <c r="I26" s="1304"/>
      <c r="J26" s="560">
        <f>G26</f>
        <v>0</v>
      </c>
      <c r="K26" s="550"/>
      <c r="L26" s="551"/>
      <c r="M26" s="221"/>
    </row>
    <row r="27" spans="2:13" ht="15.75" thickBot="1">
      <c r="B27" s="272" t="s">
        <v>776</v>
      </c>
      <c r="C27" s="273"/>
      <c r="D27" s="273" t="s">
        <v>626</v>
      </c>
      <c r="E27" s="273">
        <v>260</v>
      </c>
      <c r="F27" s="274">
        <f>832*2</f>
        <v>1664</v>
      </c>
      <c r="G27" s="274"/>
      <c r="H27" s="274"/>
      <c r="I27" s="581"/>
      <c r="J27" s="562">
        <f>G27</f>
        <v>0</v>
      </c>
      <c r="K27" s="563"/>
      <c r="L27" s="564"/>
      <c r="M27" s="582"/>
    </row>
    <row r="28" spans="2:13" ht="15.75" thickBot="1">
      <c r="B28" s="565"/>
      <c r="C28" s="566"/>
      <c r="D28" s="566"/>
      <c r="E28" s="566"/>
      <c r="F28" s="567"/>
      <c r="G28" s="567"/>
      <c r="H28" s="567"/>
      <c r="I28" s="583"/>
      <c r="J28" s="584">
        <f>SUM(J23:J27)</f>
        <v>500000</v>
      </c>
      <c r="K28" s="585"/>
      <c r="L28" s="586"/>
      <c r="M28" s="587"/>
    </row>
    <row r="30" spans="2:13" ht="18.75" customHeight="1">
      <c r="B30" s="1871"/>
      <c r="C30" s="1871"/>
      <c r="D30" s="1871"/>
      <c r="E30" s="1871"/>
      <c r="F30" s="1291"/>
      <c r="G30" s="1291"/>
      <c r="H30" s="1305" t="s">
        <v>777</v>
      </c>
      <c r="I30" s="1291"/>
      <c r="J30" s="1291"/>
      <c r="K30" s="1292"/>
      <c r="L30" s="1871"/>
      <c r="M30" s="1871"/>
    </row>
    <row r="31" spans="2:13" ht="18" customHeight="1">
      <c r="B31" s="1871"/>
      <c r="C31" s="1871"/>
      <c r="D31" s="1871"/>
      <c r="E31" s="1871"/>
      <c r="F31" s="1291"/>
      <c r="G31" s="1291"/>
      <c r="H31" s="1291" t="s">
        <v>778</v>
      </c>
      <c r="I31" s="1291">
        <f>H21+H28</f>
        <v>3430140</v>
      </c>
      <c r="J31" s="1291"/>
      <c r="K31" s="1292"/>
      <c r="L31" s="1871"/>
      <c r="M31" s="1871"/>
    </row>
    <row r="32" spans="2:13" ht="18" customHeight="1">
      <c r="B32" s="1871"/>
      <c r="C32" s="1871"/>
      <c r="D32" s="1871"/>
      <c r="E32" s="1871"/>
      <c r="F32" s="1291"/>
      <c r="G32" s="1291"/>
      <c r="H32" s="1291" t="s">
        <v>779</v>
      </c>
      <c r="I32" s="1291">
        <f>I21+I28</f>
        <v>996230</v>
      </c>
      <c r="J32" s="1291"/>
      <c r="K32" s="1292"/>
      <c r="L32" s="1871"/>
      <c r="M32" s="1871"/>
    </row>
    <row r="33" spans="8:9" s="333" customFormat="1" ht="18" customHeight="1">
      <c r="H33" s="1291" t="s">
        <v>780</v>
      </c>
      <c r="I33" s="337">
        <f>J21</f>
        <v>960600</v>
      </c>
    </row>
    <row r="34" spans="8:9" s="333" customFormat="1" ht="18" customHeight="1">
      <c r="H34" s="1291" t="s">
        <v>781</v>
      </c>
      <c r="I34" s="337">
        <f>J28</f>
        <v>500000</v>
      </c>
    </row>
    <row r="35" spans="8:9" s="333" customFormat="1" ht="18" customHeight="1" thickBot="1">
      <c r="H35" s="1291"/>
      <c r="I35" s="588">
        <f>SUM(I31:I34)</f>
        <v>5886970</v>
      </c>
    </row>
    <row r="36" spans="8:9" s="333" customFormat="1" ht="15.75" thickTop="1">
      <c r="H36" s="1291"/>
      <c r="I36" s="1291"/>
    </row>
  </sheetData>
  <phoneticPr fontId="4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FFC000"/>
  </sheetPr>
  <dimension ref="A1:O120"/>
  <sheetViews>
    <sheetView topLeftCell="D1" zoomScale="106" zoomScaleNormal="106" workbookViewId="0">
      <pane ySplit="2" topLeftCell="A99" activePane="bottomLeft" state="frozen"/>
      <selection pane="bottomLeft" activeCell="H30" sqref="H30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30.140625" style="1290" customWidth="1"/>
    <col min="4" max="4" width="18.28515625" style="1290" customWidth="1"/>
    <col min="5" max="5" width="21.140625" style="1290" bestFit="1" customWidth="1"/>
    <col min="6" max="6" width="11.28515625" style="1290" bestFit="1" customWidth="1"/>
    <col min="7" max="7" width="12.5703125" style="1295" bestFit="1" customWidth="1" outlineLevel="1"/>
    <col min="8" max="8" width="16.42578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52" style="1290" customWidth="1"/>
    <col min="15" max="15" width="13.85546875" style="1290" customWidth="1"/>
    <col min="16" max="16384" width="9.140625" style="1290"/>
  </cols>
  <sheetData>
    <row r="1" spans="2:14" ht="18.75" customHeight="1">
      <c r="B1" s="1302" t="s">
        <v>788</v>
      </c>
      <c r="C1" s="1871"/>
      <c r="D1" s="1871"/>
      <c r="E1" s="1871"/>
      <c r="F1" s="1871"/>
      <c r="J1" s="1579" t="s">
        <v>538</v>
      </c>
      <c r="N1" s="1871" t="s">
        <v>789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34" t="s">
        <v>7</v>
      </c>
      <c r="H2" s="1298" t="s">
        <v>185</v>
      </c>
      <c r="I2" s="1337" t="s">
        <v>186</v>
      </c>
      <c r="J2" s="1299" t="s">
        <v>790</v>
      </c>
      <c r="K2" s="1299" t="s">
        <v>406</v>
      </c>
      <c r="L2" s="1338" t="s">
        <v>10</v>
      </c>
      <c r="M2" s="1299" t="s">
        <v>11</v>
      </c>
      <c r="N2" s="1300" t="s">
        <v>13</v>
      </c>
    </row>
    <row r="3" spans="2:14">
      <c r="B3" s="1509" t="s">
        <v>15</v>
      </c>
      <c r="C3" s="1510" t="s">
        <v>791</v>
      </c>
      <c r="D3" s="1510" t="s">
        <v>792</v>
      </c>
      <c r="E3" s="456" t="s">
        <v>285</v>
      </c>
      <c r="F3" s="456">
        <v>305</v>
      </c>
      <c r="G3" s="1328">
        <v>1824</v>
      </c>
      <c r="H3" s="1329">
        <f t="shared" ref="H3:H29" si="0">F3*G3</f>
        <v>556320</v>
      </c>
      <c r="I3" s="1330">
        <f t="shared" ref="I3:I29" si="1">H3/1000000</f>
        <v>0.55632000000000004</v>
      </c>
      <c r="J3" s="1326">
        <f t="shared" ref="J3:J24" si="2">I3</f>
        <v>0.55632000000000004</v>
      </c>
      <c r="K3" s="1404"/>
      <c r="L3" s="1580"/>
      <c r="M3" s="968">
        <f t="shared" ref="M3:M24" si="3">SUM(J3:L3)</f>
        <v>0.55632000000000004</v>
      </c>
      <c r="N3" s="844"/>
    </row>
    <row r="4" spans="2:14">
      <c r="B4" s="1509" t="s">
        <v>15</v>
      </c>
      <c r="C4" s="1510" t="s">
        <v>49</v>
      </c>
      <c r="D4" s="1510" t="s">
        <v>793</v>
      </c>
      <c r="E4" s="1507" t="s">
        <v>640</v>
      </c>
      <c r="F4" s="1507">
        <v>265</v>
      </c>
      <c r="G4" s="1525">
        <v>928</v>
      </c>
      <c r="H4" s="1530">
        <f t="shared" si="0"/>
        <v>245920</v>
      </c>
      <c r="I4" s="1521">
        <f t="shared" si="1"/>
        <v>0.24592</v>
      </c>
      <c r="J4" s="1524">
        <f t="shared" si="2"/>
        <v>0.24592</v>
      </c>
      <c r="K4" s="1524"/>
      <c r="L4" s="1581"/>
      <c r="M4" s="1518">
        <f t="shared" si="3"/>
        <v>0.24592</v>
      </c>
      <c r="N4" s="843"/>
    </row>
    <row r="5" spans="2:14" s="1513" customFormat="1" ht="16.5" customHeight="1">
      <c r="B5" s="1509" t="s">
        <v>15</v>
      </c>
      <c r="C5" s="1510" t="s">
        <v>49</v>
      </c>
      <c r="D5" s="1510">
        <v>340</v>
      </c>
      <c r="E5" s="1507" t="s">
        <v>109</v>
      </c>
      <c r="F5" s="1507">
        <v>260</v>
      </c>
      <c r="G5" s="1525">
        <v>832</v>
      </c>
      <c r="H5" s="1530">
        <f t="shared" si="0"/>
        <v>216320</v>
      </c>
      <c r="I5" s="1521">
        <f t="shared" si="1"/>
        <v>0.21632000000000001</v>
      </c>
      <c r="J5" s="1524">
        <f t="shared" si="2"/>
        <v>0.21632000000000001</v>
      </c>
      <c r="K5" s="1524"/>
      <c r="L5" s="1581"/>
      <c r="M5" s="1518">
        <f t="shared" si="3"/>
        <v>0.21632000000000001</v>
      </c>
      <c r="N5" s="843"/>
    </row>
    <row r="6" spans="2:14" s="1513" customFormat="1" ht="16.5" customHeight="1">
      <c r="B6" s="1509" t="s">
        <v>15</v>
      </c>
      <c r="C6" s="1510" t="s">
        <v>49</v>
      </c>
      <c r="D6" s="1510">
        <v>348</v>
      </c>
      <c r="E6" s="1507" t="s">
        <v>109</v>
      </c>
      <c r="F6" s="1507">
        <v>260</v>
      </c>
      <c r="G6" s="1525">
        <v>224</v>
      </c>
      <c r="H6" s="1530">
        <f t="shared" si="0"/>
        <v>58240</v>
      </c>
      <c r="I6" s="1521">
        <f t="shared" si="1"/>
        <v>5.824E-2</v>
      </c>
      <c r="J6" s="1524">
        <f t="shared" si="2"/>
        <v>5.824E-2</v>
      </c>
      <c r="K6" s="1524"/>
      <c r="L6" s="1581"/>
      <c r="M6" s="1518">
        <f t="shared" si="3"/>
        <v>5.824E-2</v>
      </c>
      <c r="N6" s="843"/>
    </row>
    <row r="7" spans="2:14" s="1513" customFormat="1" ht="16.5" customHeight="1">
      <c r="B7" s="1509" t="s">
        <v>15</v>
      </c>
      <c r="C7" s="1510" t="s">
        <v>49</v>
      </c>
      <c r="D7" s="1510">
        <v>348</v>
      </c>
      <c r="E7" s="1507" t="s">
        <v>794</v>
      </c>
      <c r="F7" s="1507">
        <v>310</v>
      </c>
      <c r="G7" s="1525">
        <v>480</v>
      </c>
      <c r="H7" s="1530">
        <f t="shared" si="0"/>
        <v>148800</v>
      </c>
      <c r="I7" s="1521">
        <f t="shared" si="1"/>
        <v>0.14879999999999999</v>
      </c>
      <c r="J7" s="1524">
        <f t="shared" si="2"/>
        <v>0.14879999999999999</v>
      </c>
      <c r="K7" s="1524"/>
      <c r="L7" s="1581"/>
      <c r="M7" s="1518">
        <f t="shared" si="3"/>
        <v>0.14879999999999999</v>
      </c>
      <c r="N7" s="843"/>
    </row>
    <row r="8" spans="2:14" s="1513" customFormat="1">
      <c r="B8" s="1509" t="s">
        <v>15</v>
      </c>
      <c r="C8" s="1510" t="s">
        <v>59</v>
      </c>
      <c r="D8" s="1510" t="s">
        <v>795</v>
      </c>
      <c r="E8" s="1507" t="s">
        <v>109</v>
      </c>
      <c r="F8" s="1507">
        <v>265</v>
      </c>
      <c r="G8" s="1525">
        <v>1024</v>
      </c>
      <c r="H8" s="1530">
        <f t="shared" si="0"/>
        <v>271360</v>
      </c>
      <c r="I8" s="1521">
        <f t="shared" si="1"/>
        <v>0.27135999999999999</v>
      </c>
      <c r="J8" s="1524">
        <f t="shared" si="2"/>
        <v>0.27135999999999999</v>
      </c>
      <c r="K8" s="1524"/>
      <c r="L8" s="1581"/>
      <c r="M8" s="1518">
        <f t="shared" si="3"/>
        <v>0.27135999999999999</v>
      </c>
      <c r="N8" s="843" t="s">
        <v>796</v>
      </c>
    </row>
    <row r="9" spans="2:14" s="1513" customFormat="1">
      <c r="B9" s="1509" t="s">
        <v>797</v>
      </c>
      <c r="C9" s="1510" t="s">
        <v>321</v>
      </c>
      <c r="D9" s="1510" t="s">
        <v>798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581"/>
      <c r="M9" s="1518">
        <f t="shared" si="3"/>
        <v>0.21632000000000001</v>
      </c>
      <c r="N9" s="843"/>
    </row>
    <row r="10" spans="2:14" s="1513" customFormat="1">
      <c r="B10" s="1509" t="s">
        <v>797</v>
      </c>
      <c r="C10" s="1510" t="s">
        <v>321</v>
      </c>
      <c r="D10" s="1510" t="s">
        <v>799</v>
      </c>
      <c r="E10" s="1507" t="s">
        <v>109</v>
      </c>
      <c r="F10" s="1507">
        <v>260</v>
      </c>
      <c r="G10" s="1525">
        <v>832</v>
      </c>
      <c r="H10" s="1530">
        <f t="shared" si="0"/>
        <v>216320</v>
      </c>
      <c r="I10" s="1521">
        <f t="shared" si="1"/>
        <v>0.21632000000000001</v>
      </c>
      <c r="J10" s="1524">
        <f t="shared" si="2"/>
        <v>0.21632000000000001</v>
      </c>
      <c r="K10" s="1524"/>
      <c r="L10" s="1581"/>
      <c r="M10" s="1518">
        <f t="shared" si="3"/>
        <v>0.21632000000000001</v>
      </c>
      <c r="N10" s="843"/>
    </row>
    <row r="11" spans="2:14" s="1513" customFormat="1">
      <c r="B11" s="1509" t="s">
        <v>797</v>
      </c>
      <c r="C11" s="1510" t="s">
        <v>321</v>
      </c>
      <c r="D11" s="1510" t="s">
        <v>800</v>
      </c>
      <c r="E11" s="1507" t="s">
        <v>801</v>
      </c>
      <c r="F11" s="1507">
        <v>255</v>
      </c>
      <c r="G11" s="1525">
        <v>928</v>
      </c>
      <c r="H11" s="1530">
        <f t="shared" si="0"/>
        <v>236640</v>
      </c>
      <c r="I11" s="1521">
        <f t="shared" si="1"/>
        <v>0.23663999999999999</v>
      </c>
      <c r="J11" s="1524">
        <f t="shared" si="2"/>
        <v>0.23663999999999999</v>
      </c>
      <c r="K11" s="1524"/>
      <c r="L11" s="1581"/>
      <c r="M11" s="1518">
        <f t="shared" si="3"/>
        <v>0.23663999999999999</v>
      </c>
      <c r="N11" s="843"/>
    </row>
    <row r="12" spans="2:14" s="1513" customFormat="1">
      <c r="B12" s="1509" t="s">
        <v>15</v>
      </c>
      <c r="C12" s="1510" t="s">
        <v>63</v>
      </c>
      <c r="D12" s="1510" t="s">
        <v>802</v>
      </c>
      <c r="E12" s="1507" t="s">
        <v>724</v>
      </c>
      <c r="F12" s="1507">
        <v>310</v>
      </c>
      <c r="G12" s="1525">
        <v>300</v>
      </c>
      <c r="H12" s="1530">
        <f t="shared" si="0"/>
        <v>93000</v>
      </c>
      <c r="I12" s="1521">
        <f t="shared" si="1"/>
        <v>9.2999999999999999E-2</v>
      </c>
      <c r="J12" s="1524">
        <f t="shared" si="2"/>
        <v>9.2999999999999999E-2</v>
      </c>
      <c r="K12" s="1524"/>
      <c r="L12" s="1399"/>
      <c r="M12" s="1518">
        <f t="shared" si="3"/>
        <v>9.2999999999999999E-2</v>
      </c>
      <c r="N12" s="843"/>
    </row>
    <row r="13" spans="2:14" s="1513" customFormat="1">
      <c r="B13" s="1509" t="s">
        <v>15</v>
      </c>
      <c r="C13" s="1510" t="s">
        <v>63</v>
      </c>
      <c r="D13" s="1510" t="s">
        <v>803</v>
      </c>
      <c r="E13" s="1507" t="s">
        <v>724</v>
      </c>
      <c r="F13" s="1507">
        <v>310</v>
      </c>
      <c r="G13" s="1525">
        <v>75</v>
      </c>
      <c r="H13" s="1530">
        <f t="shared" si="0"/>
        <v>23250</v>
      </c>
      <c r="I13" s="1521">
        <f t="shared" si="1"/>
        <v>2.325E-2</v>
      </c>
      <c r="J13" s="1524">
        <f t="shared" si="2"/>
        <v>2.325E-2</v>
      </c>
      <c r="K13" s="1524"/>
      <c r="L13" s="1399"/>
      <c r="M13" s="1518">
        <f t="shared" si="3"/>
        <v>2.325E-2</v>
      </c>
      <c r="N13" s="843"/>
    </row>
    <row r="14" spans="2:14" s="1513" customFormat="1">
      <c r="B14" s="1509" t="s">
        <v>15</v>
      </c>
      <c r="C14" s="1510" t="s">
        <v>804</v>
      </c>
      <c r="D14" s="1510" t="s">
        <v>805</v>
      </c>
      <c r="E14" s="1507" t="s">
        <v>109</v>
      </c>
      <c r="F14" s="1507">
        <v>260</v>
      </c>
      <c r="G14" s="1073">
        <v>832</v>
      </c>
      <c r="H14" s="1530">
        <f t="shared" si="0"/>
        <v>216320</v>
      </c>
      <c r="I14" s="1521">
        <f t="shared" si="1"/>
        <v>0.21632000000000001</v>
      </c>
      <c r="J14" s="1406">
        <f t="shared" si="2"/>
        <v>0.21632000000000001</v>
      </c>
      <c r="K14" s="1524"/>
      <c r="L14" s="1399"/>
      <c r="M14" s="1517">
        <f t="shared" si="3"/>
        <v>0.21632000000000001</v>
      </c>
      <c r="N14" s="843"/>
    </row>
    <row r="15" spans="2:14" s="1513" customFormat="1">
      <c r="B15" s="1509" t="s">
        <v>15</v>
      </c>
      <c r="C15" s="1510" t="s">
        <v>804</v>
      </c>
      <c r="D15" s="1510" t="s">
        <v>806</v>
      </c>
      <c r="E15" s="1507" t="s">
        <v>631</v>
      </c>
      <c r="F15" s="1507">
        <v>280</v>
      </c>
      <c r="G15" s="1073">
        <v>174</v>
      </c>
      <c r="H15" s="1530">
        <f t="shared" si="0"/>
        <v>48720</v>
      </c>
      <c r="I15" s="1521">
        <f t="shared" si="1"/>
        <v>4.8719999999999999E-2</v>
      </c>
      <c r="J15" s="1406">
        <f t="shared" si="2"/>
        <v>4.8719999999999999E-2</v>
      </c>
      <c r="K15" s="1524"/>
      <c r="L15" s="1399"/>
      <c r="M15" s="1517">
        <f t="shared" si="3"/>
        <v>4.8719999999999999E-2</v>
      </c>
      <c r="N15" s="843"/>
    </row>
    <row r="16" spans="2:14" s="1301" customFormat="1" ht="15" customHeight="1">
      <c r="B16" s="1509" t="s">
        <v>15</v>
      </c>
      <c r="C16" s="1507" t="s">
        <v>44</v>
      </c>
      <c r="D16" s="1507" t="s">
        <v>498</v>
      </c>
      <c r="E16" s="1507" t="s">
        <v>491</v>
      </c>
      <c r="F16" s="1507">
        <v>260</v>
      </c>
      <c r="G16" s="1312">
        <f>1664/2</f>
        <v>832</v>
      </c>
      <c r="H16" s="1530">
        <f t="shared" si="0"/>
        <v>216320</v>
      </c>
      <c r="I16" s="1521">
        <f t="shared" si="1"/>
        <v>0.21632000000000001</v>
      </c>
      <c r="J16" s="1336">
        <f t="shared" si="2"/>
        <v>0.21632000000000001</v>
      </c>
      <c r="K16" s="1524"/>
      <c r="L16" s="1115"/>
      <c r="M16" s="1517">
        <f t="shared" si="3"/>
        <v>0.21632000000000001</v>
      </c>
      <c r="N16" s="843" t="s">
        <v>807</v>
      </c>
    </row>
    <row r="17" spans="2:14" s="1301" customFormat="1" ht="15" customHeight="1">
      <c r="B17" s="1509" t="s">
        <v>15</v>
      </c>
      <c r="C17" s="1507" t="s">
        <v>808</v>
      </c>
      <c r="D17" s="1507">
        <v>25006</v>
      </c>
      <c r="E17" s="1507" t="s">
        <v>809</v>
      </c>
      <c r="F17" s="1507">
        <v>260</v>
      </c>
      <c r="G17" s="1307">
        <v>832</v>
      </c>
      <c r="H17" s="1530">
        <f t="shared" si="0"/>
        <v>216320</v>
      </c>
      <c r="I17" s="1521">
        <f t="shared" si="1"/>
        <v>0.21632000000000001</v>
      </c>
      <c r="J17" s="1336">
        <f t="shared" si="2"/>
        <v>0.21632000000000001</v>
      </c>
      <c r="K17" s="1524"/>
      <c r="L17" s="1399"/>
      <c r="M17" s="1517">
        <f t="shared" si="3"/>
        <v>0.21632000000000001</v>
      </c>
      <c r="N17" s="843"/>
    </row>
    <row r="18" spans="2:14" s="1301" customFormat="1" ht="15" customHeight="1">
      <c r="B18" s="1509" t="s">
        <v>15</v>
      </c>
      <c r="C18" s="1507" t="s">
        <v>810</v>
      </c>
      <c r="D18" s="1507">
        <v>10222015</v>
      </c>
      <c r="E18" s="1507" t="s">
        <v>491</v>
      </c>
      <c r="F18" s="1507">
        <v>260</v>
      </c>
      <c r="G18" s="1307">
        <v>992</v>
      </c>
      <c r="H18" s="1530">
        <f t="shared" si="0"/>
        <v>257920</v>
      </c>
      <c r="I18" s="1521">
        <f t="shared" si="1"/>
        <v>0.25791999999999998</v>
      </c>
      <c r="J18" s="1336">
        <f t="shared" si="2"/>
        <v>0.25791999999999998</v>
      </c>
      <c r="K18" s="1524"/>
      <c r="L18" s="1399"/>
      <c r="M18" s="1517">
        <f t="shared" si="3"/>
        <v>0.25791999999999998</v>
      </c>
      <c r="N18" s="843"/>
    </row>
    <row r="19" spans="2:14" s="1301" customFormat="1" ht="15" customHeight="1">
      <c r="B19" s="1509" t="s">
        <v>15</v>
      </c>
      <c r="C19" s="1507" t="s">
        <v>810</v>
      </c>
      <c r="D19" s="1507">
        <v>10292015</v>
      </c>
      <c r="E19" s="1507" t="s">
        <v>491</v>
      </c>
      <c r="F19" s="1507">
        <v>260</v>
      </c>
      <c r="G19" s="1307">
        <v>960</v>
      </c>
      <c r="H19" s="1530">
        <f t="shared" si="0"/>
        <v>249600</v>
      </c>
      <c r="I19" s="1521">
        <f t="shared" si="1"/>
        <v>0.24959999999999999</v>
      </c>
      <c r="J19" s="1336">
        <f t="shared" si="2"/>
        <v>0.24959999999999999</v>
      </c>
      <c r="K19" s="1524"/>
      <c r="L19" s="1399"/>
      <c r="M19" s="1517">
        <f t="shared" si="3"/>
        <v>0.24959999999999999</v>
      </c>
      <c r="N19" s="843"/>
    </row>
    <row r="20" spans="2:14" s="1301" customFormat="1" ht="15" customHeight="1">
      <c r="B20" s="1506" t="s">
        <v>15</v>
      </c>
      <c r="C20" s="1507" t="s">
        <v>204</v>
      </c>
      <c r="D20" s="1507">
        <v>846</v>
      </c>
      <c r="E20" s="1507" t="s">
        <v>491</v>
      </c>
      <c r="F20" s="1507">
        <v>260</v>
      </c>
      <c r="G20" s="1307">
        <v>832</v>
      </c>
      <c r="H20" s="1530">
        <f t="shared" si="0"/>
        <v>216320</v>
      </c>
      <c r="I20" s="1521">
        <f t="shared" si="1"/>
        <v>0.21632000000000001</v>
      </c>
      <c r="J20" s="1336">
        <f t="shared" si="2"/>
        <v>0.21632000000000001</v>
      </c>
      <c r="K20" s="1524"/>
      <c r="L20" s="1304"/>
      <c r="M20" s="1517">
        <f t="shared" si="3"/>
        <v>0.21632000000000001</v>
      </c>
      <c r="N20" s="843" t="s">
        <v>811</v>
      </c>
    </row>
    <row r="21" spans="2:14" s="1301" customFormat="1" ht="15" customHeight="1">
      <c r="B21" s="1506" t="s">
        <v>15</v>
      </c>
      <c r="C21" s="1507" t="s">
        <v>204</v>
      </c>
      <c r="D21" s="1507">
        <v>847</v>
      </c>
      <c r="E21" s="1507" t="s">
        <v>491</v>
      </c>
      <c r="F21" s="1507">
        <v>260</v>
      </c>
      <c r="G21" s="1307">
        <v>832</v>
      </c>
      <c r="H21" s="1530">
        <f t="shared" si="0"/>
        <v>216320</v>
      </c>
      <c r="I21" s="1521">
        <f t="shared" si="1"/>
        <v>0.21632000000000001</v>
      </c>
      <c r="J21" s="1336">
        <f t="shared" si="2"/>
        <v>0.21632000000000001</v>
      </c>
      <c r="K21" s="1524"/>
      <c r="L21" s="1304"/>
      <c r="M21" s="1517">
        <f t="shared" si="3"/>
        <v>0.21632000000000001</v>
      </c>
      <c r="N21" s="843"/>
    </row>
    <row r="22" spans="2:14" s="1301" customFormat="1" ht="15" customHeight="1">
      <c r="B22" s="1506" t="s">
        <v>15</v>
      </c>
      <c r="C22" s="1507" t="s">
        <v>204</v>
      </c>
      <c r="D22" s="1507">
        <v>1089</v>
      </c>
      <c r="E22" s="1507" t="s">
        <v>491</v>
      </c>
      <c r="F22" s="1507">
        <v>260</v>
      </c>
      <c r="G22" s="1307">
        <v>832</v>
      </c>
      <c r="H22" s="1530">
        <f t="shared" si="0"/>
        <v>216320</v>
      </c>
      <c r="I22" s="1521">
        <f t="shared" si="1"/>
        <v>0.21632000000000001</v>
      </c>
      <c r="J22" s="1336">
        <f t="shared" si="2"/>
        <v>0.21632000000000001</v>
      </c>
      <c r="K22" s="1524"/>
      <c r="L22" s="1304"/>
      <c r="M22" s="1517">
        <f t="shared" si="3"/>
        <v>0.21632000000000001</v>
      </c>
      <c r="N22" s="843"/>
    </row>
    <row r="23" spans="2:14" s="1301" customFormat="1" ht="15" customHeight="1">
      <c r="B23" s="1506" t="s">
        <v>15</v>
      </c>
      <c r="C23" s="1507" t="s">
        <v>204</v>
      </c>
      <c r="D23" s="1507">
        <v>1090</v>
      </c>
      <c r="E23" s="1507" t="s">
        <v>491</v>
      </c>
      <c r="F23" s="1507">
        <v>260</v>
      </c>
      <c r="G23" s="1307">
        <v>832</v>
      </c>
      <c r="H23" s="1530">
        <f t="shared" si="0"/>
        <v>216320</v>
      </c>
      <c r="I23" s="1521">
        <f t="shared" si="1"/>
        <v>0.21632000000000001</v>
      </c>
      <c r="J23" s="1336">
        <f t="shared" si="2"/>
        <v>0.21632000000000001</v>
      </c>
      <c r="K23" s="1524"/>
      <c r="L23" s="1304"/>
      <c r="M23" s="1517">
        <f t="shared" si="3"/>
        <v>0.21632000000000001</v>
      </c>
      <c r="N23" s="843"/>
    </row>
    <row r="24" spans="2:14" s="1301" customFormat="1" ht="15" customHeight="1">
      <c r="B24" s="1506" t="s">
        <v>19</v>
      </c>
      <c r="C24" s="493" t="s">
        <v>812</v>
      </c>
      <c r="D24" s="493">
        <v>10985</v>
      </c>
      <c r="E24" s="493" t="s">
        <v>813</v>
      </c>
      <c r="F24" s="493">
        <v>275</v>
      </c>
      <c r="G24" s="1582">
        <v>406</v>
      </c>
      <c r="H24" s="1530">
        <f t="shared" si="0"/>
        <v>111650</v>
      </c>
      <c r="I24" s="1521">
        <f t="shared" si="1"/>
        <v>0.11165</v>
      </c>
      <c r="J24" s="1336">
        <f t="shared" si="2"/>
        <v>0.11165</v>
      </c>
      <c r="K24" s="1524"/>
      <c r="L24" s="1304"/>
      <c r="M24" s="1517">
        <f t="shared" si="3"/>
        <v>0.11165</v>
      </c>
      <c r="N24" s="843"/>
    </row>
    <row r="25" spans="2:14" s="1513" customFormat="1">
      <c r="B25" s="1509" t="s">
        <v>15</v>
      </c>
      <c r="C25" s="1510" t="s">
        <v>333</v>
      </c>
      <c r="D25" s="1510" t="s">
        <v>814</v>
      </c>
      <c r="E25" s="1510" t="s">
        <v>299</v>
      </c>
      <c r="F25" s="1507">
        <v>305</v>
      </c>
      <c r="G25" s="1525">
        <f>9350-4400</f>
        <v>4950</v>
      </c>
      <c r="H25" s="1311">
        <f t="shared" si="0"/>
        <v>1509750</v>
      </c>
      <c r="I25" s="1521">
        <f t="shared" si="1"/>
        <v>1.5097499999999999</v>
      </c>
      <c r="J25" s="1522"/>
      <c r="K25" s="1522">
        <f>I25</f>
        <v>1.5097499999999999</v>
      </c>
      <c r="L25" s="1395"/>
      <c r="M25" s="1517">
        <f>J25+K25+L25</f>
        <v>1.5097499999999999</v>
      </c>
      <c r="N25" s="1515"/>
    </row>
    <row r="26" spans="2:14" s="1513" customFormat="1">
      <c r="B26" s="1509" t="s">
        <v>15</v>
      </c>
      <c r="C26" s="1510" t="s">
        <v>333</v>
      </c>
      <c r="D26" s="1510" t="s">
        <v>814</v>
      </c>
      <c r="E26" s="1510" t="s">
        <v>299</v>
      </c>
      <c r="F26" s="1507">
        <v>305</v>
      </c>
      <c r="G26" s="1525">
        <v>4400</v>
      </c>
      <c r="H26" s="1311">
        <f t="shared" si="0"/>
        <v>1342000</v>
      </c>
      <c r="I26" s="1521">
        <f t="shared" si="1"/>
        <v>1.3420000000000001</v>
      </c>
      <c r="J26" s="1522"/>
      <c r="K26" s="1522">
        <f>I26</f>
        <v>1.3420000000000001</v>
      </c>
      <c r="L26" s="1395"/>
      <c r="M26" s="1517">
        <f>J26+K26+L26</f>
        <v>1.3420000000000001</v>
      </c>
      <c r="N26" s="1515"/>
    </row>
    <row r="27" spans="2:14">
      <c r="B27" s="1509" t="s">
        <v>15</v>
      </c>
      <c r="C27" s="1507" t="s">
        <v>333</v>
      </c>
      <c r="D27" s="1507" t="s">
        <v>814</v>
      </c>
      <c r="E27" s="1507" t="s">
        <v>815</v>
      </c>
      <c r="F27" s="1507">
        <v>305</v>
      </c>
      <c r="G27" s="1525">
        <v>21225</v>
      </c>
      <c r="H27" s="1311">
        <f t="shared" si="0"/>
        <v>6473625</v>
      </c>
      <c r="I27" s="1521">
        <f t="shared" si="1"/>
        <v>6.4736250000000002</v>
      </c>
      <c r="J27" s="1522"/>
      <c r="K27" s="1522">
        <f>I27</f>
        <v>6.4736250000000002</v>
      </c>
      <c r="L27" s="1628"/>
      <c r="M27" s="1517">
        <f>J27+K27+L27</f>
        <v>6.4736250000000002</v>
      </c>
      <c r="N27" s="1515"/>
    </row>
    <row r="28" spans="2:14" s="1513" customFormat="1">
      <c r="B28" s="1509" t="s">
        <v>15</v>
      </c>
      <c r="C28" s="1507" t="s">
        <v>333</v>
      </c>
      <c r="D28" s="1507" t="s">
        <v>814</v>
      </c>
      <c r="E28" s="1507" t="s">
        <v>490</v>
      </c>
      <c r="F28" s="1507">
        <v>310</v>
      </c>
      <c r="G28" s="1525">
        <v>17575</v>
      </c>
      <c r="H28" s="1311">
        <f t="shared" si="0"/>
        <v>5448250</v>
      </c>
      <c r="I28" s="1521">
        <f t="shared" si="1"/>
        <v>5.4482499999999998</v>
      </c>
      <c r="J28" s="1522"/>
      <c r="K28" s="1522">
        <f>I28</f>
        <v>5.4482499999999998</v>
      </c>
      <c r="L28" s="1628"/>
      <c r="M28" s="1517">
        <f>J28+K28+L28</f>
        <v>5.4482499999999998</v>
      </c>
      <c r="N28" s="1515"/>
    </row>
    <row r="29" spans="2:14">
      <c r="B29" s="1509" t="s">
        <v>15</v>
      </c>
      <c r="C29" s="1510" t="s">
        <v>333</v>
      </c>
      <c r="D29" s="1510" t="s">
        <v>814</v>
      </c>
      <c r="E29" s="1510" t="s">
        <v>296</v>
      </c>
      <c r="F29" s="1507">
        <v>310</v>
      </c>
      <c r="G29" s="1525">
        <v>11550</v>
      </c>
      <c r="H29" s="1311">
        <f t="shared" si="0"/>
        <v>3580500</v>
      </c>
      <c r="I29" s="1521">
        <f t="shared" si="1"/>
        <v>3.5804999999999998</v>
      </c>
      <c r="J29" s="1522"/>
      <c r="K29" s="1522">
        <f>I29</f>
        <v>3.5804999999999998</v>
      </c>
      <c r="L29" s="1628"/>
      <c r="M29" s="1517">
        <f>J29+K29+L29</f>
        <v>3.5804999999999998</v>
      </c>
      <c r="N29" s="1515"/>
    </row>
    <row r="30" spans="2:14">
      <c r="B30" s="1294"/>
      <c r="C30" s="1296" t="s">
        <v>197</v>
      </c>
      <c r="D30" s="1294"/>
      <c r="E30" s="1294"/>
      <c r="F30" s="1294"/>
      <c r="G30" s="1426">
        <f t="shared" ref="G30:M30" si="4">SUM(G3:G29)</f>
        <v>76335</v>
      </c>
      <c r="H30" s="1426">
        <f t="shared" si="4"/>
        <v>22818745</v>
      </c>
      <c r="I30" s="1309">
        <f t="shared" si="4"/>
        <v>22.818745</v>
      </c>
      <c r="J30" s="1309">
        <f t="shared" si="4"/>
        <v>4.46462</v>
      </c>
      <c r="K30" s="1309">
        <f t="shared" si="4"/>
        <v>18.354125</v>
      </c>
      <c r="L30" s="1309">
        <f t="shared" si="4"/>
        <v>0</v>
      </c>
      <c r="M30" s="1309">
        <f t="shared" si="4"/>
        <v>22.818745</v>
      </c>
      <c r="N30" s="1303" t="s">
        <v>226</v>
      </c>
    </row>
    <row r="31" spans="2:14" s="123" customFormat="1" ht="14.25" customHeight="1">
      <c r="B31" s="1509" t="s">
        <v>15</v>
      </c>
      <c r="C31" s="1509" t="s">
        <v>816</v>
      </c>
      <c r="D31" s="1509">
        <v>83465</v>
      </c>
      <c r="E31" s="1509" t="s">
        <v>109</v>
      </c>
      <c r="F31" s="1509">
        <v>265</v>
      </c>
      <c r="G31" s="781">
        <v>832</v>
      </c>
      <c r="H31" s="781">
        <f t="shared" ref="H31:H54" si="5">F31*G31</f>
        <v>220480</v>
      </c>
      <c r="I31" s="1405">
        <f t="shared" ref="I31:I54" si="6">H31/1000000</f>
        <v>0.22048000000000001</v>
      </c>
      <c r="J31" s="1406">
        <f>I31</f>
        <v>0.22048000000000001</v>
      </c>
      <c r="K31" s="1524"/>
      <c r="L31" s="1149"/>
      <c r="M31" s="1518">
        <f t="shared" ref="M31:M54" si="7">SUM(J31:L31)</f>
        <v>0.22048000000000001</v>
      </c>
      <c r="N31" s="843"/>
    </row>
    <row r="32" spans="2:14" s="123" customFormat="1" ht="14.25" customHeight="1">
      <c r="B32" s="1509" t="s">
        <v>15</v>
      </c>
      <c r="C32" s="1509" t="s">
        <v>816</v>
      </c>
      <c r="D32" s="1509">
        <v>83465</v>
      </c>
      <c r="E32" s="1509" t="s">
        <v>109</v>
      </c>
      <c r="F32" s="1509">
        <v>265</v>
      </c>
      <c r="G32" s="781">
        <v>832</v>
      </c>
      <c r="H32" s="781">
        <f t="shared" si="5"/>
        <v>220480</v>
      </c>
      <c r="I32" s="1405">
        <f t="shared" si="6"/>
        <v>0.22048000000000001</v>
      </c>
      <c r="J32" s="1406">
        <f>I32</f>
        <v>0.22048000000000001</v>
      </c>
      <c r="K32" s="1524"/>
      <c r="L32" s="1149"/>
      <c r="M32" s="1518">
        <f t="shared" si="7"/>
        <v>0.22048000000000001</v>
      </c>
      <c r="N32" s="843"/>
    </row>
    <row r="33" spans="2:14" s="123" customFormat="1" ht="14.25" customHeight="1">
      <c r="B33" s="1509" t="s">
        <v>15</v>
      </c>
      <c r="C33" s="1509" t="s">
        <v>816</v>
      </c>
      <c r="D33" s="1509">
        <v>84184</v>
      </c>
      <c r="E33" s="1509" t="s">
        <v>109</v>
      </c>
      <c r="F33" s="1509">
        <v>265</v>
      </c>
      <c r="G33" s="781">
        <v>832</v>
      </c>
      <c r="H33" s="781">
        <f t="shared" si="5"/>
        <v>220480</v>
      </c>
      <c r="I33" s="1405">
        <f t="shared" si="6"/>
        <v>0.22048000000000001</v>
      </c>
      <c r="J33" s="1406">
        <f>I33</f>
        <v>0.22048000000000001</v>
      </c>
      <c r="K33" s="1524"/>
      <c r="L33" s="1149"/>
      <c r="M33" s="1518">
        <f t="shared" si="7"/>
        <v>0.22048000000000001</v>
      </c>
      <c r="N33" s="843"/>
    </row>
    <row r="34" spans="2:14" s="1550" customFormat="1" ht="14.25" customHeight="1">
      <c r="B34" s="1509" t="s">
        <v>15</v>
      </c>
      <c r="C34" s="1509" t="s">
        <v>816</v>
      </c>
      <c r="D34" s="1507">
        <v>83466</v>
      </c>
      <c r="E34" s="1507" t="s">
        <v>109</v>
      </c>
      <c r="F34" s="1507">
        <v>265</v>
      </c>
      <c r="G34" s="1383">
        <v>832</v>
      </c>
      <c r="H34" s="1530">
        <f t="shared" si="5"/>
        <v>220480</v>
      </c>
      <c r="I34" s="1405">
        <f t="shared" si="6"/>
        <v>0.22048000000000001</v>
      </c>
      <c r="J34" s="1384">
        <f>F34*832/1000000</f>
        <v>0.22048000000000001</v>
      </c>
      <c r="K34" s="1522"/>
      <c r="L34" s="1394"/>
      <c r="M34" s="1518">
        <f t="shared" si="7"/>
        <v>0.22048000000000001</v>
      </c>
      <c r="N34" s="1498"/>
    </row>
    <row r="35" spans="2:14" s="1550" customFormat="1" ht="14.25" customHeight="1">
      <c r="B35" s="1509" t="s">
        <v>15</v>
      </c>
      <c r="C35" s="1509" t="s">
        <v>816</v>
      </c>
      <c r="D35" s="1507">
        <v>83466</v>
      </c>
      <c r="E35" s="1507" t="s">
        <v>109</v>
      </c>
      <c r="F35" s="1507">
        <v>265</v>
      </c>
      <c r="G35" s="1383">
        <v>2496</v>
      </c>
      <c r="H35" s="1530">
        <f t="shared" si="5"/>
        <v>661440</v>
      </c>
      <c r="I35" s="1405">
        <f t="shared" si="6"/>
        <v>0.66144000000000003</v>
      </c>
      <c r="J35" s="1384">
        <f>I35</f>
        <v>0.66144000000000003</v>
      </c>
      <c r="K35" s="1522"/>
      <c r="L35" s="1394"/>
      <c r="M35" s="1518">
        <f t="shared" si="7"/>
        <v>0.66144000000000003</v>
      </c>
      <c r="N35" s="1498"/>
    </row>
    <row r="36" spans="2:14" s="1550" customFormat="1" ht="14.25" customHeight="1">
      <c r="B36" s="1509" t="s">
        <v>15</v>
      </c>
      <c r="C36" s="1509" t="s">
        <v>816</v>
      </c>
      <c r="D36" s="1507">
        <v>83466</v>
      </c>
      <c r="E36" s="1507" t="s">
        <v>109</v>
      </c>
      <c r="F36" s="1507">
        <v>265</v>
      </c>
      <c r="G36" s="1383">
        <v>832</v>
      </c>
      <c r="H36" s="1530">
        <f t="shared" si="5"/>
        <v>220480</v>
      </c>
      <c r="I36" s="1405">
        <f t="shared" si="6"/>
        <v>0.22048000000000001</v>
      </c>
      <c r="J36" s="1384">
        <f>I36</f>
        <v>0.22048000000000001</v>
      </c>
      <c r="K36" s="1522"/>
      <c r="L36" s="1394"/>
      <c r="M36" s="1518">
        <f t="shared" si="7"/>
        <v>0.22048000000000001</v>
      </c>
      <c r="N36" s="1498"/>
    </row>
    <row r="37" spans="2:14" s="1550" customFormat="1" ht="14.25" customHeight="1">
      <c r="B37" s="1509" t="s">
        <v>15</v>
      </c>
      <c r="C37" s="1509" t="s">
        <v>816</v>
      </c>
      <c r="D37" s="1507">
        <v>83467</v>
      </c>
      <c r="E37" s="1507" t="s">
        <v>109</v>
      </c>
      <c r="F37" s="1507">
        <v>265</v>
      </c>
      <c r="G37" s="1383">
        <v>2432</v>
      </c>
      <c r="H37" s="1530">
        <f t="shared" si="5"/>
        <v>644480</v>
      </c>
      <c r="I37" s="1405">
        <f t="shared" si="6"/>
        <v>0.64448000000000005</v>
      </c>
      <c r="J37" s="1384">
        <f>I37</f>
        <v>0.64448000000000005</v>
      </c>
      <c r="K37" s="1522"/>
      <c r="L37" s="1394"/>
      <c r="M37" s="1518">
        <f t="shared" si="7"/>
        <v>0.64448000000000005</v>
      </c>
      <c r="N37" s="1498"/>
    </row>
    <row r="38" spans="2:14" s="1550" customFormat="1" ht="14.25" customHeight="1">
      <c r="B38" s="1589" t="s">
        <v>15</v>
      </c>
      <c r="C38" s="1589" t="s">
        <v>816</v>
      </c>
      <c r="D38" s="1590">
        <v>83467</v>
      </c>
      <c r="E38" s="1590" t="s">
        <v>109</v>
      </c>
      <c r="F38" s="1590">
        <v>265</v>
      </c>
      <c r="G38" s="1591">
        <v>2496</v>
      </c>
      <c r="H38" s="1592">
        <f t="shared" si="5"/>
        <v>661440</v>
      </c>
      <c r="I38" s="1593">
        <f t="shared" si="6"/>
        <v>0.66144000000000003</v>
      </c>
      <c r="J38" s="1594"/>
      <c r="K38" s="1595">
        <f>I38</f>
        <v>0.66144000000000003</v>
      </c>
      <c r="L38" s="1596"/>
      <c r="M38" s="1518">
        <f t="shared" si="7"/>
        <v>0.66144000000000003</v>
      </c>
      <c r="N38" s="1498" t="s">
        <v>406</v>
      </c>
    </row>
    <row r="39" spans="2:14" s="123" customFormat="1" ht="14.25" customHeight="1">
      <c r="B39" s="1509" t="s">
        <v>19</v>
      </c>
      <c r="C39" s="1509" t="s">
        <v>247</v>
      </c>
      <c r="D39" s="1509">
        <v>63855</v>
      </c>
      <c r="E39" s="1509" t="s">
        <v>300</v>
      </c>
      <c r="F39" s="1509">
        <v>260</v>
      </c>
      <c r="G39" s="781">
        <v>832</v>
      </c>
      <c r="H39" s="781">
        <f t="shared" si="5"/>
        <v>216320</v>
      </c>
      <c r="I39" s="1405">
        <f t="shared" si="6"/>
        <v>0.21632000000000001</v>
      </c>
      <c r="J39" s="1406">
        <f>I39</f>
        <v>0.21632000000000001</v>
      </c>
      <c r="K39" s="1524"/>
      <c r="L39" s="1149"/>
      <c r="M39" s="1518">
        <f t="shared" si="7"/>
        <v>0.21632000000000001</v>
      </c>
      <c r="N39" s="843"/>
    </row>
    <row r="40" spans="2:14" s="123" customFormat="1" ht="14.25" customHeight="1">
      <c r="B40" s="1509" t="s">
        <v>19</v>
      </c>
      <c r="C40" s="1509" t="s">
        <v>247</v>
      </c>
      <c r="D40" s="1509">
        <v>63855</v>
      </c>
      <c r="E40" s="1509" t="s">
        <v>300</v>
      </c>
      <c r="F40" s="1509">
        <v>260</v>
      </c>
      <c r="G40" s="781">
        <v>4420</v>
      </c>
      <c r="H40" s="781">
        <f t="shared" si="5"/>
        <v>1149200</v>
      </c>
      <c r="I40" s="1405">
        <f t="shared" si="6"/>
        <v>1.1492</v>
      </c>
      <c r="J40" s="1406">
        <f>I40</f>
        <v>1.1492</v>
      </c>
      <c r="K40" s="1524"/>
      <c r="L40" s="1149"/>
      <c r="M40" s="1518">
        <f t="shared" si="7"/>
        <v>1.1492</v>
      </c>
      <c r="N40" s="843"/>
    </row>
    <row r="41" spans="2:14" s="123" customFormat="1" ht="14.25" customHeight="1">
      <c r="B41" s="1509" t="s">
        <v>19</v>
      </c>
      <c r="C41" s="1509" t="s">
        <v>247</v>
      </c>
      <c r="D41" s="1509">
        <v>63855</v>
      </c>
      <c r="E41" s="1509" t="s">
        <v>300</v>
      </c>
      <c r="F41" s="1509">
        <v>260</v>
      </c>
      <c r="G41" s="781">
        <v>4420</v>
      </c>
      <c r="H41" s="781">
        <f t="shared" si="5"/>
        <v>1149200</v>
      </c>
      <c r="I41" s="1405">
        <f t="shared" si="6"/>
        <v>1.1492</v>
      </c>
      <c r="J41" s="1406">
        <f>I41</f>
        <v>1.1492</v>
      </c>
      <c r="K41" s="1524"/>
      <c r="L41" s="1149"/>
      <c r="M41" s="1518">
        <f t="shared" si="7"/>
        <v>1.1492</v>
      </c>
      <c r="N41" s="843"/>
    </row>
    <row r="42" spans="2:14" s="123" customFormat="1" ht="14.25" customHeight="1">
      <c r="B42" s="1509" t="s">
        <v>19</v>
      </c>
      <c r="C42" s="1509" t="s">
        <v>247</v>
      </c>
      <c r="D42" s="1509">
        <v>63855</v>
      </c>
      <c r="E42" s="1509" t="s">
        <v>300</v>
      </c>
      <c r="F42" s="1509">
        <v>260</v>
      </c>
      <c r="G42" s="781">
        <f>4420-832</f>
        <v>3588</v>
      </c>
      <c r="H42" s="781">
        <f t="shared" si="5"/>
        <v>932880</v>
      </c>
      <c r="I42" s="1405">
        <f t="shared" si="6"/>
        <v>0.93288000000000004</v>
      </c>
      <c r="J42" s="1406">
        <f>I42</f>
        <v>0.93288000000000004</v>
      </c>
      <c r="K42" s="1524"/>
      <c r="L42" s="1149"/>
      <c r="M42" s="1518">
        <f t="shared" si="7"/>
        <v>0.93288000000000004</v>
      </c>
      <c r="N42" s="843"/>
    </row>
    <row r="43" spans="2:14" s="123" customFormat="1" ht="14.25" customHeight="1">
      <c r="B43" s="1589" t="s">
        <v>19</v>
      </c>
      <c r="C43" s="1589" t="s">
        <v>247</v>
      </c>
      <c r="D43" s="1589">
        <v>63855</v>
      </c>
      <c r="E43" s="1589" t="s">
        <v>300</v>
      </c>
      <c r="F43" s="1589">
        <v>260</v>
      </c>
      <c r="G43" s="1597">
        <f>19240+2548+832-8476</f>
        <v>14144</v>
      </c>
      <c r="H43" s="1597">
        <f t="shared" si="5"/>
        <v>3677440</v>
      </c>
      <c r="I43" s="1593">
        <f t="shared" si="6"/>
        <v>3.6774399999999998</v>
      </c>
      <c r="J43" s="1598"/>
      <c r="K43" s="1599">
        <f>I43</f>
        <v>3.6774399999999998</v>
      </c>
      <c r="L43" s="1600"/>
      <c r="M43" s="1518">
        <f t="shared" si="7"/>
        <v>3.6774399999999998</v>
      </c>
      <c r="N43" s="843" t="s">
        <v>406</v>
      </c>
    </row>
    <row r="44" spans="2:14" s="123" customFormat="1" ht="14.25" customHeight="1">
      <c r="B44" s="1509" t="s">
        <v>19</v>
      </c>
      <c r="C44" s="1509" t="s">
        <v>247</v>
      </c>
      <c r="D44" s="1509">
        <v>63860</v>
      </c>
      <c r="E44" s="1509" t="s">
        <v>300</v>
      </c>
      <c r="F44" s="1509">
        <v>265</v>
      </c>
      <c r="G44" s="781">
        <f>12480-1144</f>
        <v>11336</v>
      </c>
      <c r="H44" s="781">
        <f t="shared" si="5"/>
        <v>3004040</v>
      </c>
      <c r="I44" s="1405">
        <f t="shared" si="6"/>
        <v>3.0040399999999998</v>
      </c>
      <c r="J44" s="1406">
        <f>I44</f>
        <v>3.0040399999999998</v>
      </c>
      <c r="K44" s="1524"/>
      <c r="L44" s="1149"/>
      <c r="M44" s="1518">
        <f t="shared" si="7"/>
        <v>3.0040399999999998</v>
      </c>
      <c r="N44" s="843"/>
    </row>
    <row r="45" spans="2:14" s="123" customFormat="1" ht="14.25" customHeight="1">
      <c r="B45" s="1589" t="s">
        <v>19</v>
      </c>
      <c r="C45" s="1589" t="s">
        <v>247</v>
      </c>
      <c r="D45" s="1589">
        <v>63860</v>
      </c>
      <c r="E45" s="1589" t="s">
        <v>300</v>
      </c>
      <c r="F45" s="1589">
        <v>265</v>
      </c>
      <c r="G45" s="1597">
        <f>12480+1144</f>
        <v>13624</v>
      </c>
      <c r="H45" s="1597">
        <f t="shared" si="5"/>
        <v>3610360</v>
      </c>
      <c r="I45" s="1593">
        <f t="shared" si="6"/>
        <v>3.61036</v>
      </c>
      <c r="J45" s="1598"/>
      <c r="K45" s="1599">
        <f>I45</f>
        <v>3.61036</v>
      </c>
      <c r="L45" s="1600"/>
      <c r="M45" s="1518">
        <f t="shared" si="7"/>
        <v>3.61036</v>
      </c>
      <c r="N45" s="843" t="s">
        <v>406</v>
      </c>
    </row>
    <row r="46" spans="2:14" s="123" customFormat="1" ht="14.25" customHeight="1">
      <c r="B46" s="1509" t="s">
        <v>19</v>
      </c>
      <c r="C46" s="1509" t="s">
        <v>247</v>
      </c>
      <c r="D46" s="1509">
        <v>63859</v>
      </c>
      <c r="E46" s="1509" t="s">
        <v>300</v>
      </c>
      <c r="F46" s="1509">
        <v>265</v>
      </c>
      <c r="G46" s="781">
        <v>1196</v>
      </c>
      <c r="H46" s="781">
        <f t="shared" si="5"/>
        <v>316940</v>
      </c>
      <c r="I46" s="1405">
        <f t="shared" si="6"/>
        <v>0.31694</v>
      </c>
      <c r="J46" s="1406">
        <f>I46</f>
        <v>0.31694</v>
      </c>
      <c r="K46" s="1524"/>
      <c r="L46" s="1149"/>
      <c r="M46" s="1518">
        <f t="shared" si="7"/>
        <v>0.31694</v>
      </c>
      <c r="N46" s="843"/>
    </row>
    <row r="47" spans="2:14" s="123" customFormat="1" ht="14.25" customHeight="1">
      <c r="B47" s="1509" t="s">
        <v>19</v>
      </c>
      <c r="C47" s="1509" t="s">
        <v>247</v>
      </c>
      <c r="D47" s="1509">
        <v>63859</v>
      </c>
      <c r="E47" s="1509" t="s">
        <v>300</v>
      </c>
      <c r="F47" s="1509">
        <v>265</v>
      </c>
      <c r="G47" s="781">
        <v>12480</v>
      </c>
      <c r="H47" s="781">
        <f t="shared" si="5"/>
        <v>3307200</v>
      </c>
      <c r="I47" s="1405">
        <f t="shared" si="6"/>
        <v>3.3071999999999999</v>
      </c>
      <c r="J47" s="1406">
        <f>I47</f>
        <v>3.3071999999999999</v>
      </c>
      <c r="K47" s="1524"/>
      <c r="L47" s="1149"/>
      <c r="M47" s="1518">
        <f t="shared" si="7"/>
        <v>3.3071999999999999</v>
      </c>
      <c r="N47" s="843"/>
    </row>
    <row r="48" spans="2:14" s="123" customFormat="1" ht="14.25" customHeight="1">
      <c r="B48" s="1589" t="s">
        <v>19</v>
      </c>
      <c r="C48" s="1589" t="s">
        <v>247</v>
      </c>
      <c r="D48" s="1589">
        <v>63863</v>
      </c>
      <c r="E48" s="1589" t="s">
        <v>300</v>
      </c>
      <c r="F48" s="1589">
        <v>265</v>
      </c>
      <c r="G48" s="1597">
        <v>11648</v>
      </c>
      <c r="H48" s="1597">
        <f t="shared" si="5"/>
        <v>3086720</v>
      </c>
      <c r="I48" s="1593">
        <f t="shared" si="6"/>
        <v>3.0867200000000001</v>
      </c>
      <c r="J48" s="1598"/>
      <c r="K48" s="1599">
        <f>I48</f>
        <v>3.0867200000000001</v>
      </c>
      <c r="L48" s="1600"/>
      <c r="M48" s="1518">
        <f t="shared" si="7"/>
        <v>3.0867200000000001</v>
      </c>
      <c r="N48" s="843" t="s">
        <v>406</v>
      </c>
    </row>
    <row r="49" spans="1:14" s="123" customFormat="1" ht="14.25" customHeight="1">
      <c r="A49" s="1872"/>
      <c r="B49" s="1509" t="s">
        <v>817</v>
      </c>
      <c r="C49" s="1509" t="s">
        <v>247</v>
      </c>
      <c r="D49" s="1509">
        <v>300118</v>
      </c>
      <c r="E49" s="1509" t="s">
        <v>300</v>
      </c>
      <c r="F49" s="1509">
        <v>260</v>
      </c>
      <c r="G49" s="781">
        <v>2002</v>
      </c>
      <c r="H49" s="781">
        <f t="shared" si="5"/>
        <v>520520</v>
      </c>
      <c r="I49" s="1405">
        <f t="shared" si="6"/>
        <v>0.52051999999999998</v>
      </c>
      <c r="J49" s="1406">
        <f t="shared" ref="J49:J54" si="8">I49</f>
        <v>0.52051999999999998</v>
      </c>
      <c r="K49" s="1524"/>
      <c r="L49" s="1149"/>
      <c r="M49" s="1518">
        <f t="shared" si="7"/>
        <v>0.52051999999999998</v>
      </c>
      <c r="N49" s="843" t="s">
        <v>818</v>
      </c>
    </row>
    <row r="50" spans="1:14" s="123" customFormat="1" ht="14.25" customHeight="1">
      <c r="A50" s="1872"/>
      <c r="B50" s="1509" t="s">
        <v>817</v>
      </c>
      <c r="C50" s="1509" t="s">
        <v>247</v>
      </c>
      <c r="D50" s="1509" t="s">
        <v>819</v>
      </c>
      <c r="E50" s="1509" t="s">
        <v>300</v>
      </c>
      <c r="F50" s="1509">
        <v>260</v>
      </c>
      <c r="G50" s="781">
        <v>2002</v>
      </c>
      <c r="H50" s="781">
        <f t="shared" si="5"/>
        <v>520520</v>
      </c>
      <c r="I50" s="1405">
        <f t="shared" si="6"/>
        <v>0.52051999999999998</v>
      </c>
      <c r="J50" s="1406">
        <f t="shared" si="8"/>
        <v>0.52051999999999998</v>
      </c>
      <c r="K50" s="1524"/>
      <c r="L50" s="1149"/>
      <c r="M50" s="1518">
        <f t="shared" si="7"/>
        <v>0.52051999999999998</v>
      </c>
      <c r="N50" s="843"/>
    </row>
    <row r="51" spans="1:14" s="123" customFormat="1" ht="14.25" customHeight="1">
      <c r="A51" s="1872"/>
      <c r="B51" s="1509" t="s">
        <v>817</v>
      </c>
      <c r="C51" s="1509" t="s">
        <v>247</v>
      </c>
      <c r="D51" s="1509" t="s">
        <v>820</v>
      </c>
      <c r="E51" s="1509" t="s">
        <v>300</v>
      </c>
      <c r="F51" s="1509">
        <v>265</v>
      </c>
      <c r="G51" s="781">
        <v>5824</v>
      </c>
      <c r="H51" s="781">
        <f t="shared" si="5"/>
        <v>1543360</v>
      </c>
      <c r="I51" s="1405">
        <f t="shared" si="6"/>
        <v>1.5433600000000001</v>
      </c>
      <c r="J51" s="1406">
        <f t="shared" si="8"/>
        <v>1.5433600000000001</v>
      </c>
      <c r="K51" s="1524"/>
      <c r="L51" s="1149"/>
      <c r="M51" s="1518">
        <f t="shared" si="7"/>
        <v>1.5433600000000001</v>
      </c>
      <c r="N51" s="1407"/>
    </row>
    <row r="52" spans="1:14" s="123" customFormat="1" ht="14.25" customHeight="1">
      <c r="A52" s="1872"/>
      <c r="B52" s="1509" t="s">
        <v>817</v>
      </c>
      <c r="C52" s="1509" t="s">
        <v>247</v>
      </c>
      <c r="D52" s="1509">
        <v>300120</v>
      </c>
      <c r="E52" s="1509" t="s">
        <v>300</v>
      </c>
      <c r="F52" s="1509">
        <v>265</v>
      </c>
      <c r="G52" s="781">
        <v>2184</v>
      </c>
      <c r="H52" s="781">
        <f t="shared" si="5"/>
        <v>578760</v>
      </c>
      <c r="I52" s="1405">
        <f t="shared" si="6"/>
        <v>0.57876000000000005</v>
      </c>
      <c r="J52" s="1406">
        <f t="shared" si="8"/>
        <v>0.57876000000000005</v>
      </c>
      <c r="K52" s="1524"/>
      <c r="L52" s="1149"/>
      <c r="M52" s="1518">
        <f t="shared" si="7"/>
        <v>0.57876000000000005</v>
      </c>
      <c r="N52" s="843" t="s">
        <v>818</v>
      </c>
    </row>
    <row r="53" spans="1:14" s="123" customFormat="1" ht="14.25" customHeight="1">
      <c r="A53" s="1872"/>
      <c r="B53" s="1509" t="s">
        <v>817</v>
      </c>
      <c r="C53" s="1509" t="s">
        <v>247</v>
      </c>
      <c r="D53" s="1509">
        <v>300275</v>
      </c>
      <c r="E53" s="1509" t="s">
        <v>445</v>
      </c>
      <c r="F53" s="1509">
        <v>310</v>
      </c>
      <c r="G53" s="781">
        <v>9000</v>
      </c>
      <c r="H53" s="781">
        <f t="shared" si="5"/>
        <v>2790000</v>
      </c>
      <c r="I53" s="1405">
        <f t="shared" si="6"/>
        <v>2.79</v>
      </c>
      <c r="J53" s="1406">
        <f t="shared" si="8"/>
        <v>2.79</v>
      </c>
      <c r="K53" s="1524"/>
      <c r="L53" s="1149"/>
      <c r="M53" s="1518">
        <f t="shared" si="7"/>
        <v>2.79</v>
      </c>
      <c r="N53" s="1408"/>
    </row>
    <row r="54" spans="1:14" s="123" customFormat="1" ht="14.25" customHeight="1">
      <c r="A54" s="1872"/>
      <c r="B54" s="1509" t="s">
        <v>817</v>
      </c>
      <c r="C54" s="1509" t="s">
        <v>247</v>
      </c>
      <c r="D54" s="1509">
        <v>67045</v>
      </c>
      <c r="E54" s="1509" t="s">
        <v>445</v>
      </c>
      <c r="F54" s="1509">
        <v>310</v>
      </c>
      <c r="G54" s="781">
        <v>8000</v>
      </c>
      <c r="H54" s="781">
        <f t="shared" si="5"/>
        <v>2480000</v>
      </c>
      <c r="I54" s="1405">
        <f t="shared" si="6"/>
        <v>2.48</v>
      </c>
      <c r="J54" s="1406">
        <f t="shared" si="8"/>
        <v>2.48</v>
      </c>
      <c r="K54" s="1524"/>
      <c r="L54" s="1176"/>
      <c r="M54" s="1518">
        <f t="shared" si="7"/>
        <v>2.48</v>
      </c>
      <c r="N54" s="1409"/>
    </row>
    <row r="55" spans="1:14">
      <c r="A55" s="1871"/>
      <c r="B55" s="1294"/>
      <c r="C55" s="1296" t="s">
        <v>197</v>
      </c>
      <c r="D55" s="1294"/>
      <c r="E55" s="1294"/>
      <c r="F55" s="1294"/>
      <c r="G55" s="1426">
        <f t="shared" ref="G55:M55" si="9">SUM(G31:G54)</f>
        <v>118284</v>
      </c>
      <c r="H55" s="1426">
        <f t="shared" si="9"/>
        <v>31953220</v>
      </c>
      <c r="I55" s="1309">
        <f t="shared" si="9"/>
        <v>31.953220000000002</v>
      </c>
      <c r="J55" s="1309">
        <f t="shared" si="9"/>
        <v>20.917260000000002</v>
      </c>
      <c r="K55" s="1309">
        <f t="shared" si="9"/>
        <v>11.035959999999999</v>
      </c>
      <c r="L55" s="1309">
        <f t="shared" si="9"/>
        <v>0</v>
      </c>
      <c r="M55" s="1309">
        <f t="shared" si="9"/>
        <v>31.953220000000002</v>
      </c>
      <c r="N55" s="1303" t="s">
        <v>417</v>
      </c>
    </row>
    <row r="56" spans="1:14">
      <c r="A56" s="1871"/>
      <c r="B56" s="261" t="s">
        <v>15</v>
      </c>
      <c r="C56" s="261" t="s">
        <v>821</v>
      </c>
      <c r="D56" s="261">
        <v>8113874</v>
      </c>
      <c r="E56" s="261" t="s">
        <v>822</v>
      </c>
      <c r="F56" s="261">
        <v>260</v>
      </c>
      <c r="G56" s="1608">
        <v>832</v>
      </c>
      <c r="H56" s="791">
        <f>F56*G56</f>
        <v>216320</v>
      </c>
      <c r="I56" s="1384">
        <f>F56*G56/1000000</f>
        <v>0.21632000000000001</v>
      </c>
      <c r="J56" s="1524">
        <f t="shared" ref="J56:J62" si="10">I56</f>
        <v>0.21632000000000001</v>
      </c>
      <c r="K56" s="1610"/>
      <c r="L56" s="1611"/>
      <c r="M56" s="1517">
        <f>SUM(J56:L56)</f>
        <v>0.21632000000000001</v>
      </c>
      <c r="N56" s="841"/>
    </row>
    <row r="57" spans="1:14" s="1513" customFormat="1">
      <c r="A57" s="1871"/>
      <c r="B57" s="261" t="s">
        <v>15</v>
      </c>
      <c r="C57" s="261" t="s">
        <v>55</v>
      </c>
      <c r="D57" s="261" t="s">
        <v>823</v>
      </c>
      <c r="E57" s="261" t="s">
        <v>108</v>
      </c>
      <c r="F57" s="261">
        <v>260</v>
      </c>
      <c r="G57" s="1608">
        <v>288</v>
      </c>
      <c r="H57" s="791">
        <f>F57*G57</f>
        <v>74880</v>
      </c>
      <c r="I57" s="1384">
        <f>F57*G57/1000000</f>
        <v>7.4880000000000002E-2</v>
      </c>
      <c r="J57" s="1524">
        <f t="shared" si="10"/>
        <v>7.4880000000000002E-2</v>
      </c>
      <c r="K57" s="1610"/>
      <c r="L57" s="1149"/>
      <c r="M57" s="1517">
        <f>SUM(J57:L57)</f>
        <v>7.4880000000000002E-2</v>
      </c>
      <c r="N57" s="841"/>
    </row>
    <row r="58" spans="1:14" s="1513" customFormat="1">
      <c r="A58" s="1871"/>
      <c r="B58" s="247" t="s">
        <v>15</v>
      </c>
      <c r="C58" s="234" t="s">
        <v>824</v>
      </c>
      <c r="D58" s="234" t="s">
        <v>825</v>
      </c>
      <c r="E58" s="234" t="s">
        <v>826</v>
      </c>
      <c r="F58" s="234">
        <v>275</v>
      </c>
      <c r="G58" s="1383">
        <v>667</v>
      </c>
      <c r="H58" s="1311">
        <f>F58*G58</f>
        <v>183425</v>
      </c>
      <c r="I58" s="1207">
        <f>F58*G58/1000000</f>
        <v>0.183425</v>
      </c>
      <c r="J58" s="1551">
        <f t="shared" si="10"/>
        <v>0.183425</v>
      </c>
      <c r="K58" s="1207"/>
      <c r="L58" s="1149"/>
      <c r="M58" s="1517">
        <f>SUM(J58:L58)</f>
        <v>0.183425</v>
      </c>
      <c r="N58" s="843"/>
    </row>
    <row r="59" spans="1:14" s="123" customFormat="1" ht="14.25" customHeight="1">
      <c r="A59" s="1872"/>
      <c r="B59" s="1509" t="s">
        <v>15</v>
      </c>
      <c r="C59" s="1509" t="s">
        <v>827</v>
      </c>
      <c r="D59" s="1509" t="s">
        <v>828</v>
      </c>
      <c r="E59" s="1509" t="s">
        <v>201</v>
      </c>
      <c r="F59" s="1509">
        <v>305</v>
      </c>
      <c r="G59" s="781">
        <v>24</v>
      </c>
      <c r="H59" s="781">
        <f>F59*G59</f>
        <v>7320</v>
      </c>
      <c r="I59" s="1524">
        <f>F59*G59/1000000</f>
        <v>7.3200000000000001E-3</v>
      </c>
      <c r="J59" s="1406">
        <f t="shared" si="10"/>
        <v>7.3200000000000001E-3</v>
      </c>
      <c r="K59" s="1524"/>
      <c r="L59" s="1149"/>
      <c r="M59" s="1518">
        <f>J59+K59+L59</f>
        <v>7.3200000000000001E-3</v>
      </c>
      <c r="N59" s="1515"/>
    </row>
    <row r="60" spans="1:14" s="123" customFormat="1" ht="14.25" customHeight="1">
      <c r="A60" s="1872"/>
      <c r="B60" s="1509" t="s">
        <v>15</v>
      </c>
      <c r="C60" s="1509" t="s">
        <v>829</v>
      </c>
      <c r="D60" s="1509" t="s">
        <v>830</v>
      </c>
      <c r="E60" s="1509" t="s">
        <v>201</v>
      </c>
      <c r="F60" s="1509">
        <v>310</v>
      </c>
      <c r="G60" s="781">
        <v>2160</v>
      </c>
      <c r="H60" s="781">
        <f>G60*F60</f>
        <v>669600</v>
      </c>
      <c r="I60" s="1524">
        <f>H60/1000000</f>
        <v>0.66959999999999997</v>
      </c>
      <c r="J60" s="1406">
        <f t="shared" si="10"/>
        <v>0.66959999999999997</v>
      </c>
      <c r="K60" s="1524"/>
      <c r="L60" s="1149"/>
      <c r="M60" s="1518">
        <v>0.67</v>
      </c>
      <c r="N60" s="843"/>
    </row>
    <row r="61" spans="1:14" s="123" customFormat="1" ht="14.25" customHeight="1">
      <c r="A61" s="1872"/>
      <c r="B61" s="1509" t="s">
        <v>15</v>
      </c>
      <c r="C61" s="1507" t="s">
        <v>831</v>
      </c>
      <c r="D61" s="1507" t="s">
        <v>832</v>
      </c>
      <c r="E61" s="1507" t="s">
        <v>294</v>
      </c>
      <c r="F61" s="1507">
        <v>315</v>
      </c>
      <c r="G61" s="1526">
        <v>3575</v>
      </c>
      <c r="H61" s="1526">
        <f>F61*G61</f>
        <v>1126125</v>
      </c>
      <c r="I61" s="1331">
        <f>F61*G61/1000000</f>
        <v>1.126125</v>
      </c>
      <c r="J61" s="1609">
        <f t="shared" si="10"/>
        <v>1.126125</v>
      </c>
      <c r="K61" s="1551"/>
      <c r="L61" s="1612"/>
      <c r="M61" s="1518">
        <f>SUM(J61:K61)</f>
        <v>1.126125</v>
      </c>
      <c r="N61" s="843"/>
    </row>
    <row r="62" spans="1:14" s="123" customFormat="1" ht="14.25" customHeight="1">
      <c r="A62" s="1872"/>
      <c r="B62" s="1509" t="s">
        <v>15</v>
      </c>
      <c r="C62" s="1509" t="s">
        <v>87</v>
      </c>
      <c r="D62" s="1509">
        <v>537</v>
      </c>
      <c r="E62" s="1509" t="s">
        <v>822</v>
      </c>
      <c r="F62" s="1509">
        <v>260</v>
      </c>
      <c r="G62" s="781">
        <v>288</v>
      </c>
      <c r="H62" s="781">
        <f>F62*G62</f>
        <v>74880</v>
      </c>
      <c r="I62" s="1524">
        <f>F62*G62/1000000</f>
        <v>7.4880000000000002E-2</v>
      </c>
      <c r="J62" s="1406">
        <f t="shared" si="10"/>
        <v>7.4880000000000002E-2</v>
      </c>
      <c r="K62" s="1524"/>
      <c r="L62" s="1149"/>
      <c r="M62" s="1518">
        <f>SUM(J62:L62)</f>
        <v>7.4880000000000002E-2</v>
      </c>
      <c r="N62" s="843"/>
    </row>
    <row r="63" spans="1:14" s="123" customFormat="1" ht="14.25" customHeight="1">
      <c r="A63" s="1872"/>
      <c r="B63" s="1589" t="s">
        <v>15</v>
      </c>
      <c r="C63" s="1589" t="s">
        <v>87</v>
      </c>
      <c r="D63" s="1589">
        <v>529</v>
      </c>
      <c r="E63" s="1589" t="s">
        <v>822</v>
      </c>
      <c r="F63" s="1589">
        <v>260</v>
      </c>
      <c r="G63" s="1597">
        <v>17888</v>
      </c>
      <c r="H63" s="1597">
        <f>F63*G63</f>
        <v>4650880</v>
      </c>
      <c r="I63" s="1599">
        <f>F63*G63/1000000</f>
        <v>4.6508799999999999</v>
      </c>
      <c r="J63" s="1598"/>
      <c r="K63" s="1599">
        <f>I63</f>
        <v>4.6508799999999999</v>
      </c>
      <c r="L63" s="1600"/>
      <c r="M63" s="1518">
        <f>SUM(J63:L63)</f>
        <v>4.6508799999999999</v>
      </c>
      <c r="N63" s="843" t="s">
        <v>406</v>
      </c>
    </row>
    <row r="64" spans="1:14">
      <c r="A64" s="1872"/>
      <c r="B64" s="1607" t="s">
        <v>15</v>
      </c>
      <c r="C64" s="1601" t="s">
        <v>87</v>
      </c>
      <c r="D64" s="1602" t="s">
        <v>833</v>
      </c>
      <c r="E64" s="1601" t="s">
        <v>822</v>
      </c>
      <c r="F64" s="1601">
        <v>260</v>
      </c>
      <c r="G64" s="1603">
        <v>7872</v>
      </c>
      <c r="H64" s="1604">
        <f>G64*F64</f>
        <v>2046720</v>
      </c>
      <c r="I64" s="1605">
        <f>H64/1000000</f>
        <v>2.0467200000000001</v>
      </c>
      <c r="J64" s="1595">
        <f>I64</f>
        <v>2.0467200000000001</v>
      </c>
      <c r="K64" s="1599"/>
      <c r="L64" s="1606"/>
      <c r="M64" s="1517">
        <f>SUM(J64:L64)</f>
        <v>2.0467200000000001</v>
      </c>
      <c r="N64" s="1515"/>
    </row>
    <row r="65" spans="2:14">
      <c r="B65" s="1294"/>
      <c r="C65" s="1296" t="s">
        <v>197</v>
      </c>
      <c r="D65" s="1296"/>
      <c r="E65" s="1296"/>
      <c r="F65" s="1296"/>
      <c r="G65" s="1426">
        <f t="shared" ref="G65:M65" si="11">SUM(G56:G64)</f>
        <v>33594</v>
      </c>
      <c r="H65" s="1426">
        <f t="shared" si="11"/>
        <v>9050150</v>
      </c>
      <c r="I65" s="1309">
        <f t="shared" si="11"/>
        <v>9.0501500000000004</v>
      </c>
      <c r="J65" s="1309">
        <f t="shared" si="11"/>
        <v>4.3992699999999996</v>
      </c>
      <c r="K65" s="1309">
        <f t="shared" si="11"/>
        <v>4.6508799999999999</v>
      </c>
      <c r="L65" s="1309">
        <f t="shared" si="11"/>
        <v>0</v>
      </c>
      <c r="M65" s="1309">
        <f t="shared" si="11"/>
        <v>9.0505499999999994</v>
      </c>
      <c r="N65" s="1303" t="s">
        <v>346</v>
      </c>
    </row>
    <row r="66" spans="2:14" s="123" customFormat="1" ht="14.25" customHeight="1">
      <c r="B66" s="1509" t="s">
        <v>15</v>
      </c>
      <c r="C66" s="1509" t="s">
        <v>834</v>
      </c>
      <c r="D66" s="1509">
        <v>15111344</v>
      </c>
      <c r="E66" s="1509" t="s">
        <v>109</v>
      </c>
      <c r="F66" s="1509">
        <v>260</v>
      </c>
      <c r="G66" s="781">
        <v>832</v>
      </c>
      <c r="H66" s="781">
        <f t="shared" ref="H66:H83" si="12">F66*G66</f>
        <v>216320</v>
      </c>
      <c r="I66" s="1405">
        <f t="shared" ref="I66:I83" si="13">H66/1000000</f>
        <v>0.21632000000000001</v>
      </c>
      <c r="J66" s="1406">
        <f t="shared" ref="J66:J83" si="14">I66</f>
        <v>0.21632000000000001</v>
      </c>
      <c r="K66" s="1524"/>
      <c r="L66" s="1149"/>
      <c r="M66" s="1518">
        <f t="shared" ref="M66:M83" si="15">SUM(J66:L66)</f>
        <v>0.21632000000000001</v>
      </c>
      <c r="N66" s="843"/>
    </row>
    <row r="67" spans="2:14" s="123" customFormat="1" ht="14.25" customHeight="1">
      <c r="B67" s="1509" t="s">
        <v>15</v>
      </c>
      <c r="C67" s="1509" t="s">
        <v>834</v>
      </c>
      <c r="D67" s="1509">
        <v>15111457</v>
      </c>
      <c r="E67" s="1509" t="s">
        <v>109</v>
      </c>
      <c r="F67" s="1509">
        <v>260</v>
      </c>
      <c r="G67" s="781">
        <v>832</v>
      </c>
      <c r="H67" s="781">
        <f t="shared" si="12"/>
        <v>216320</v>
      </c>
      <c r="I67" s="1405">
        <f t="shared" si="13"/>
        <v>0.21632000000000001</v>
      </c>
      <c r="J67" s="1406">
        <f t="shared" si="14"/>
        <v>0.21632000000000001</v>
      </c>
      <c r="K67" s="1524"/>
      <c r="L67" s="1149"/>
      <c r="M67" s="1518">
        <f t="shared" si="15"/>
        <v>0.21632000000000001</v>
      </c>
      <c r="N67" s="843"/>
    </row>
    <row r="68" spans="2:14" s="123" customFormat="1" ht="14.25" customHeight="1">
      <c r="B68" s="1509" t="s">
        <v>19</v>
      </c>
      <c r="C68" s="1509" t="s">
        <v>835</v>
      </c>
      <c r="D68" s="1509">
        <v>16135</v>
      </c>
      <c r="E68" s="1509" t="s">
        <v>836</v>
      </c>
      <c r="F68" s="1509">
        <v>280</v>
      </c>
      <c r="G68" s="781">
        <v>87</v>
      </c>
      <c r="H68" s="781">
        <f t="shared" si="12"/>
        <v>24360</v>
      </c>
      <c r="I68" s="1405">
        <f t="shared" si="13"/>
        <v>2.436E-2</v>
      </c>
      <c r="J68" s="1406">
        <f t="shared" si="14"/>
        <v>2.436E-2</v>
      </c>
      <c r="K68" s="1524"/>
      <c r="L68" s="1584"/>
      <c r="M68" s="1518">
        <f t="shared" si="15"/>
        <v>2.436E-2</v>
      </c>
      <c r="N68" s="843"/>
    </row>
    <row r="69" spans="2:14" s="123" customFormat="1" ht="14.25" customHeight="1">
      <c r="B69" s="1509" t="s">
        <v>19</v>
      </c>
      <c r="C69" s="1509" t="s">
        <v>837</v>
      </c>
      <c r="D69" s="1509" t="s">
        <v>838</v>
      </c>
      <c r="E69" s="1509" t="s">
        <v>114</v>
      </c>
      <c r="F69" s="1509">
        <v>260</v>
      </c>
      <c r="G69" s="781">
        <v>812</v>
      </c>
      <c r="H69" s="781">
        <f t="shared" si="12"/>
        <v>211120</v>
      </c>
      <c r="I69" s="1405">
        <f t="shared" si="13"/>
        <v>0.21112</v>
      </c>
      <c r="J69" s="1406">
        <f t="shared" si="14"/>
        <v>0.21112</v>
      </c>
      <c r="K69" s="1524"/>
      <c r="L69" s="1149"/>
      <c r="M69" s="1518">
        <f t="shared" si="15"/>
        <v>0.21112</v>
      </c>
      <c r="N69" s="843"/>
    </row>
    <row r="70" spans="2:14" s="123" customFormat="1" ht="14.25" customHeight="1">
      <c r="B70" s="1509" t="s">
        <v>19</v>
      </c>
      <c r="C70" s="1509" t="s">
        <v>837</v>
      </c>
      <c r="D70" s="1509" t="s">
        <v>839</v>
      </c>
      <c r="E70" s="1509" t="s">
        <v>114</v>
      </c>
      <c r="F70" s="1509">
        <v>260</v>
      </c>
      <c r="G70" s="781">
        <v>812</v>
      </c>
      <c r="H70" s="781">
        <f t="shared" si="12"/>
        <v>211120</v>
      </c>
      <c r="I70" s="1405">
        <f t="shared" si="13"/>
        <v>0.21112</v>
      </c>
      <c r="J70" s="1406">
        <f t="shared" si="14"/>
        <v>0.21112</v>
      </c>
      <c r="K70" s="1524"/>
      <c r="L70" s="1149"/>
      <c r="M70" s="1518">
        <f t="shared" si="15"/>
        <v>0.21112</v>
      </c>
      <c r="N70" s="843"/>
    </row>
    <row r="71" spans="2:14" s="123" customFormat="1" ht="14.25" customHeight="1">
      <c r="B71" s="1509" t="s">
        <v>19</v>
      </c>
      <c r="C71" s="1509" t="s">
        <v>837</v>
      </c>
      <c r="D71" s="1509" t="s">
        <v>840</v>
      </c>
      <c r="E71" s="1509" t="s">
        <v>114</v>
      </c>
      <c r="F71" s="1509">
        <v>260</v>
      </c>
      <c r="G71" s="781">
        <v>348</v>
      </c>
      <c r="H71" s="781">
        <f t="shared" si="12"/>
        <v>90480</v>
      </c>
      <c r="I71" s="1405">
        <f t="shared" si="13"/>
        <v>9.0480000000000005E-2</v>
      </c>
      <c r="J71" s="1406">
        <f t="shared" si="14"/>
        <v>9.0480000000000005E-2</v>
      </c>
      <c r="K71" s="1524"/>
      <c r="L71" s="1149"/>
      <c r="M71" s="1518">
        <f t="shared" si="15"/>
        <v>9.0480000000000005E-2</v>
      </c>
      <c r="N71" s="843"/>
    </row>
    <row r="72" spans="2:14" s="123" customFormat="1" ht="14.25" customHeight="1">
      <c r="B72" s="1509" t="s">
        <v>15</v>
      </c>
      <c r="C72" s="1509" t="s">
        <v>68</v>
      </c>
      <c r="D72" s="1509" t="s">
        <v>841</v>
      </c>
      <c r="E72" s="1509" t="s">
        <v>109</v>
      </c>
      <c r="F72" s="496">
        <v>260</v>
      </c>
      <c r="G72" s="781">
        <v>832</v>
      </c>
      <c r="H72" s="781">
        <f t="shared" si="12"/>
        <v>216320</v>
      </c>
      <c r="I72" s="1405">
        <f t="shared" si="13"/>
        <v>0.21632000000000001</v>
      </c>
      <c r="J72" s="1406">
        <f t="shared" si="14"/>
        <v>0.21632000000000001</v>
      </c>
      <c r="K72" s="1524"/>
      <c r="L72" s="1149"/>
      <c r="M72" s="1518">
        <f t="shared" si="15"/>
        <v>0.21632000000000001</v>
      </c>
      <c r="N72" s="843"/>
    </row>
    <row r="73" spans="2:14" s="123" customFormat="1" ht="14.25" customHeight="1">
      <c r="B73" s="1509" t="s">
        <v>15</v>
      </c>
      <c r="C73" s="1509" t="s">
        <v>437</v>
      </c>
      <c r="D73" s="1509" t="s">
        <v>842</v>
      </c>
      <c r="E73" s="1509" t="s">
        <v>109</v>
      </c>
      <c r="F73" s="1509">
        <v>255</v>
      </c>
      <c r="G73" s="781">
        <v>832</v>
      </c>
      <c r="H73" s="781">
        <f t="shared" si="12"/>
        <v>212160</v>
      </c>
      <c r="I73" s="1405">
        <f t="shared" si="13"/>
        <v>0.21215999999999999</v>
      </c>
      <c r="J73" s="1406">
        <f t="shared" si="14"/>
        <v>0.21215999999999999</v>
      </c>
      <c r="K73" s="1524"/>
      <c r="L73" s="1149"/>
      <c r="M73" s="1518">
        <f t="shared" si="15"/>
        <v>0.21215999999999999</v>
      </c>
      <c r="N73" s="843"/>
    </row>
    <row r="74" spans="2:14" s="123" customFormat="1" ht="14.25" customHeight="1">
      <c r="B74" s="1509" t="s">
        <v>15</v>
      </c>
      <c r="C74" s="1509" t="s">
        <v>843</v>
      </c>
      <c r="D74" s="1509">
        <v>411105</v>
      </c>
      <c r="E74" s="1509" t="s">
        <v>109</v>
      </c>
      <c r="F74" s="1509">
        <v>255</v>
      </c>
      <c r="G74" s="781">
        <v>64</v>
      </c>
      <c r="H74" s="781">
        <f t="shared" si="12"/>
        <v>16320</v>
      </c>
      <c r="I74" s="1405">
        <f t="shared" si="13"/>
        <v>1.6320000000000001E-2</v>
      </c>
      <c r="J74" s="1406">
        <f t="shared" si="14"/>
        <v>1.6320000000000001E-2</v>
      </c>
      <c r="K74" s="1524"/>
      <c r="L74" s="1149"/>
      <c r="M74" s="1518">
        <f t="shared" si="15"/>
        <v>1.6320000000000001E-2</v>
      </c>
      <c r="N74" s="843"/>
    </row>
    <row r="75" spans="2:14" s="123" customFormat="1" ht="14.25" customHeight="1">
      <c r="B75" s="1509" t="s">
        <v>15</v>
      </c>
      <c r="C75" s="1509" t="s">
        <v>443</v>
      </c>
      <c r="D75" s="1509" t="s">
        <v>844</v>
      </c>
      <c r="E75" s="1509" t="s">
        <v>109</v>
      </c>
      <c r="F75" s="1509">
        <v>260</v>
      </c>
      <c r="G75" s="781">
        <v>288</v>
      </c>
      <c r="H75" s="781">
        <f t="shared" si="12"/>
        <v>74880</v>
      </c>
      <c r="I75" s="1405">
        <f t="shared" si="13"/>
        <v>7.4880000000000002E-2</v>
      </c>
      <c r="J75" s="1406">
        <f t="shared" si="14"/>
        <v>7.4880000000000002E-2</v>
      </c>
      <c r="K75" s="1524"/>
      <c r="L75" s="1149"/>
      <c r="M75" s="1518">
        <f t="shared" si="15"/>
        <v>7.4880000000000002E-2</v>
      </c>
      <c r="N75" s="843"/>
    </row>
    <row r="76" spans="2:14" s="123" customFormat="1" ht="14.25" customHeight="1">
      <c r="B76" s="1509" t="s">
        <v>15</v>
      </c>
      <c r="C76" s="1509" t="s">
        <v>20</v>
      </c>
      <c r="D76" s="1509">
        <v>673</v>
      </c>
      <c r="E76" s="1509" t="s">
        <v>845</v>
      </c>
      <c r="F76" s="1509">
        <v>315</v>
      </c>
      <c r="G76" s="781">
        <v>816</v>
      </c>
      <c r="H76" s="781">
        <f t="shared" si="12"/>
        <v>257040</v>
      </c>
      <c r="I76" s="1405">
        <f t="shared" si="13"/>
        <v>0.25703999999999999</v>
      </c>
      <c r="J76" s="1406">
        <f t="shared" si="14"/>
        <v>0.25703999999999999</v>
      </c>
      <c r="K76" s="1524"/>
      <c r="L76" s="1149"/>
      <c r="M76" s="1518">
        <f t="shared" si="15"/>
        <v>0.25703999999999999</v>
      </c>
      <c r="N76" s="843"/>
    </row>
    <row r="77" spans="2:14" s="123" customFormat="1" ht="14.25" customHeight="1">
      <c r="B77" s="1509" t="s">
        <v>15</v>
      </c>
      <c r="C77" s="511" t="s">
        <v>20</v>
      </c>
      <c r="D77" s="1509">
        <v>674</v>
      </c>
      <c r="E77" s="1507" t="s">
        <v>445</v>
      </c>
      <c r="F77" s="1509">
        <v>315</v>
      </c>
      <c r="G77" s="781">
        <v>2200</v>
      </c>
      <c r="H77" s="781">
        <f t="shared" si="12"/>
        <v>693000</v>
      </c>
      <c r="I77" s="1331">
        <f t="shared" si="13"/>
        <v>0.69299999999999995</v>
      </c>
      <c r="J77" s="1406">
        <f t="shared" si="14"/>
        <v>0.69299999999999995</v>
      </c>
      <c r="K77" s="1524"/>
      <c r="L77" s="1588"/>
      <c r="M77" s="1518">
        <f t="shared" si="15"/>
        <v>0.69299999999999995</v>
      </c>
      <c r="N77" s="843"/>
    </row>
    <row r="78" spans="2:14" s="123" customFormat="1" ht="14.25" customHeight="1">
      <c r="B78" s="1509" t="s">
        <v>15</v>
      </c>
      <c r="C78" s="511" t="s">
        <v>20</v>
      </c>
      <c r="D78" s="1509">
        <v>674</v>
      </c>
      <c r="E78" s="1507" t="s">
        <v>846</v>
      </c>
      <c r="F78" s="1509">
        <v>320</v>
      </c>
      <c r="G78" s="781">
        <v>125</v>
      </c>
      <c r="H78" s="781">
        <f t="shared" si="12"/>
        <v>40000</v>
      </c>
      <c r="I78" s="1331">
        <f t="shared" si="13"/>
        <v>0.04</v>
      </c>
      <c r="J78" s="1406">
        <f t="shared" si="14"/>
        <v>0.04</v>
      </c>
      <c r="K78" s="1524"/>
      <c r="L78" s="1588"/>
      <c r="M78" s="1518">
        <f t="shared" si="15"/>
        <v>0.04</v>
      </c>
      <c r="N78" s="843"/>
    </row>
    <row r="79" spans="2:14" s="123" customFormat="1" ht="14.25" customHeight="1">
      <c r="B79" s="1509" t="s">
        <v>15</v>
      </c>
      <c r="C79" s="1509" t="s">
        <v>453</v>
      </c>
      <c r="D79" s="1509" t="s">
        <v>847</v>
      </c>
      <c r="E79" s="1509" t="s">
        <v>109</v>
      </c>
      <c r="F79" s="1509">
        <v>260</v>
      </c>
      <c r="G79" s="781">
        <v>928</v>
      </c>
      <c r="H79" s="781">
        <f t="shared" si="12"/>
        <v>241280</v>
      </c>
      <c r="I79" s="1405">
        <f t="shared" si="13"/>
        <v>0.24127999999999999</v>
      </c>
      <c r="J79" s="1406">
        <f t="shared" si="14"/>
        <v>0.24127999999999999</v>
      </c>
      <c r="K79" s="1524"/>
      <c r="L79" s="1149"/>
      <c r="M79" s="1518">
        <f t="shared" si="15"/>
        <v>0.24127999999999999</v>
      </c>
      <c r="N79" s="843"/>
    </row>
    <row r="80" spans="2:14" s="123" customFormat="1" ht="14.25" customHeight="1">
      <c r="B80" s="1509" t="s">
        <v>15</v>
      </c>
      <c r="C80" s="1509" t="s">
        <v>453</v>
      </c>
      <c r="D80" s="1509" t="s">
        <v>848</v>
      </c>
      <c r="E80" s="1509" t="s">
        <v>109</v>
      </c>
      <c r="F80" s="1509">
        <v>260</v>
      </c>
      <c r="G80" s="781">
        <v>928</v>
      </c>
      <c r="H80" s="781">
        <f t="shared" si="12"/>
        <v>241280</v>
      </c>
      <c r="I80" s="1405">
        <f t="shared" si="13"/>
        <v>0.24127999999999999</v>
      </c>
      <c r="J80" s="1406">
        <f t="shared" si="14"/>
        <v>0.24127999999999999</v>
      </c>
      <c r="K80" s="1524"/>
      <c r="L80" s="1149"/>
      <c r="M80" s="1518">
        <f t="shared" si="15"/>
        <v>0.24127999999999999</v>
      </c>
      <c r="N80" s="843"/>
    </row>
    <row r="81" spans="2:14" s="123" customFormat="1" ht="14.25" customHeight="1">
      <c r="B81" s="1509" t="s">
        <v>15</v>
      </c>
      <c r="C81" s="1509" t="s">
        <v>453</v>
      </c>
      <c r="D81" s="1509" t="s">
        <v>849</v>
      </c>
      <c r="E81" s="1509" t="s">
        <v>850</v>
      </c>
      <c r="F81" s="1509">
        <v>260</v>
      </c>
      <c r="G81" s="781">
        <v>928</v>
      </c>
      <c r="H81" s="781">
        <f t="shared" si="12"/>
        <v>241280</v>
      </c>
      <c r="I81" s="1405">
        <f t="shared" si="13"/>
        <v>0.24127999999999999</v>
      </c>
      <c r="J81" s="1406">
        <f t="shared" si="14"/>
        <v>0.24127999999999999</v>
      </c>
      <c r="K81" s="1524"/>
      <c r="L81" s="1149"/>
      <c r="M81" s="1518">
        <f t="shared" si="15"/>
        <v>0.24127999999999999</v>
      </c>
      <c r="N81" s="843"/>
    </row>
    <row r="82" spans="2:14" s="123" customFormat="1" ht="14.25" customHeight="1">
      <c r="B82" s="1509" t="s">
        <v>15</v>
      </c>
      <c r="C82" s="1509" t="s">
        <v>26</v>
      </c>
      <c r="D82" s="1509">
        <v>11103</v>
      </c>
      <c r="E82" s="1509" t="s">
        <v>851</v>
      </c>
      <c r="F82" s="1509">
        <v>315</v>
      </c>
      <c r="G82" s="781">
        <v>120</v>
      </c>
      <c r="H82" s="781">
        <f t="shared" si="12"/>
        <v>37800</v>
      </c>
      <c r="I82" s="1405">
        <f t="shared" si="13"/>
        <v>3.78E-2</v>
      </c>
      <c r="J82" s="1406">
        <f t="shared" si="14"/>
        <v>3.78E-2</v>
      </c>
      <c r="K82" s="1524"/>
      <c r="L82" s="1149"/>
      <c r="M82" s="1518">
        <f t="shared" si="15"/>
        <v>3.78E-2</v>
      </c>
      <c r="N82" s="843"/>
    </row>
    <row r="83" spans="2:14" s="123" customFormat="1" ht="14.25" customHeight="1">
      <c r="B83" s="1509" t="s">
        <v>15</v>
      </c>
      <c r="C83" s="1509" t="s">
        <v>30</v>
      </c>
      <c r="D83" s="1509">
        <v>620389</v>
      </c>
      <c r="E83" s="1509" t="s">
        <v>108</v>
      </c>
      <c r="F83" s="1509">
        <v>260</v>
      </c>
      <c r="G83" s="781">
        <v>768</v>
      </c>
      <c r="H83" s="781">
        <f t="shared" si="12"/>
        <v>199680</v>
      </c>
      <c r="I83" s="1405">
        <f t="shared" si="13"/>
        <v>0.19968</v>
      </c>
      <c r="J83" s="1406">
        <f t="shared" si="14"/>
        <v>0.19968</v>
      </c>
      <c r="K83" s="1524"/>
      <c r="L83" s="1149"/>
      <c r="M83" s="1518">
        <f t="shared" si="15"/>
        <v>0.19968</v>
      </c>
      <c r="N83" s="843"/>
    </row>
    <row r="84" spans="2:14" s="123" customFormat="1" ht="14.25" customHeight="1">
      <c r="B84" s="1509" t="s">
        <v>15</v>
      </c>
      <c r="C84" s="1509" t="s">
        <v>852</v>
      </c>
      <c r="D84" s="1509">
        <v>77</v>
      </c>
      <c r="E84" s="1509" t="s">
        <v>109</v>
      </c>
      <c r="F84" s="1509">
        <v>260</v>
      </c>
      <c r="G84" s="781">
        <v>128</v>
      </c>
      <c r="H84" s="781">
        <f t="shared" ref="H84:H98" si="16">F84*G84</f>
        <v>33280</v>
      </c>
      <c r="I84" s="1405">
        <f t="shared" ref="I84:I98" si="17">H84/1000000</f>
        <v>3.3279999999999997E-2</v>
      </c>
      <c r="J84" s="1406">
        <f t="shared" ref="J84:J94" si="18">I84</f>
        <v>3.3279999999999997E-2</v>
      </c>
      <c r="K84" s="1524"/>
      <c r="L84" s="1149"/>
      <c r="M84" s="1518">
        <f t="shared" ref="M84:M98" si="19">SUM(J84:L84)</f>
        <v>3.3279999999999997E-2</v>
      </c>
      <c r="N84" s="843"/>
    </row>
    <row r="85" spans="2:14" s="123" customFormat="1" ht="14.25" customHeight="1">
      <c r="B85" s="1509" t="s">
        <v>15</v>
      </c>
      <c r="C85" s="1509" t="s">
        <v>457</v>
      </c>
      <c r="D85" s="1509" t="s">
        <v>853</v>
      </c>
      <c r="E85" s="1509" t="s">
        <v>109</v>
      </c>
      <c r="F85" s="1509">
        <v>260</v>
      </c>
      <c r="G85" s="781">
        <v>640</v>
      </c>
      <c r="H85" s="781">
        <f t="shared" si="16"/>
        <v>166400</v>
      </c>
      <c r="I85" s="1405">
        <f t="shared" si="17"/>
        <v>0.16639999999999999</v>
      </c>
      <c r="J85" s="1406">
        <f t="shared" si="18"/>
        <v>0.16639999999999999</v>
      </c>
      <c r="K85" s="1524"/>
      <c r="L85" s="1584"/>
      <c r="M85" s="1518">
        <f t="shared" si="19"/>
        <v>0.16639999999999999</v>
      </c>
      <c r="N85" s="843"/>
    </row>
    <row r="86" spans="2:14" s="123" customFormat="1" ht="14.25" customHeight="1">
      <c r="B86" s="1509" t="s">
        <v>15</v>
      </c>
      <c r="C86" s="1509" t="s">
        <v>457</v>
      </c>
      <c r="D86" s="1509">
        <v>2364</v>
      </c>
      <c r="E86" s="1509" t="s">
        <v>109</v>
      </c>
      <c r="F86" s="1509">
        <v>260</v>
      </c>
      <c r="G86" s="781">
        <v>640</v>
      </c>
      <c r="H86" s="781">
        <f t="shared" si="16"/>
        <v>166400</v>
      </c>
      <c r="I86" s="1405">
        <f t="shared" si="17"/>
        <v>0.16639999999999999</v>
      </c>
      <c r="J86" s="1406">
        <f t="shared" si="18"/>
        <v>0.16639999999999999</v>
      </c>
      <c r="K86" s="1524"/>
      <c r="L86" s="1149"/>
      <c r="M86" s="1518">
        <f t="shared" si="19"/>
        <v>0.16639999999999999</v>
      </c>
      <c r="N86" s="843"/>
    </row>
    <row r="87" spans="2:14" s="123" customFormat="1" ht="14.25" customHeight="1">
      <c r="B87" s="1509" t="s">
        <v>19</v>
      </c>
      <c r="C87" s="1509" t="s">
        <v>58</v>
      </c>
      <c r="D87" s="1509" t="s">
        <v>854</v>
      </c>
      <c r="E87" s="1509" t="s">
        <v>801</v>
      </c>
      <c r="F87" s="1509">
        <v>260</v>
      </c>
      <c r="G87" s="781">
        <v>1428</v>
      </c>
      <c r="H87" s="781">
        <f t="shared" si="16"/>
        <v>371280</v>
      </c>
      <c r="I87" s="1405">
        <f t="shared" si="17"/>
        <v>0.37128</v>
      </c>
      <c r="J87" s="1406">
        <f t="shared" si="18"/>
        <v>0.37128</v>
      </c>
      <c r="K87" s="1524"/>
      <c r="L87" s="1149"/>
      <c r="M87" s="1518">
        <f t="shared" si="19"/>
        <v>0.37128</v>
      </c>
      <c r="N87" s="843"/>
    </row>
    <row r="88" spans="2:14" s="123" customFormat="1" ht="14.25" customHeight="1">
      <c r="B88" s="1509" t="s">
        <v>19</v>
      </c>
      <c r="C88" s="1509" t="s">
        <v>58</v>
      </c>
      <c r="D88" s="1509" t="s">
        <v>855</v>
      </c>
      <c r="E88" s="1509" t="s">
        <v>801</v>
      </c>
      <c r="F88" s="1509">
        <v>260</v>
      </c>
      <c r="G88" s="781">
        <v>1086</v>
      </c>
      <c r="H88" s="781">
        <f t="shared" si="16"/>
        <v>282360</v>
      </c>
      <c r="I88" s="1405">
        <f t="shared" si="17"/>
        <v>0.28236</v>
      </c>
      <c r="J88" s="1406">
        <f t="shared" si="18"/>
        <v>0.28236</v>
      </c>
      <c r="K88" s="1524"/>
      <c r="L88" s="1149"/>
      <c r="M88" s="1518">
        <f t="shared" si="19"/>
        <v>0.28236</v>
      </c>
      <c r="N88" s="843"/>
    </row>
    <row r="89" spans="2:14" s="123" customFormat="1" ht="14.25" customHeight="1">
      <c r="B89" s="1509" t="s">
        <v>15</v>
      </c>
      <c r="C89" s="1509" t="s">
        <v>58</v>
      </c>
      <c r="D89" s="1509">
        <v>19025</v>
      </c>
      <c r="E89" s="1509" t="s">
        <v>109</v>
      </c>
      <c r="F89" s="1509">
        <v>260</v>
      </c>
      <c r="G89" s="781">
        <v>832</v>
      </c>
      <c r="H89" s="781">
        <f t="shared" si="16"/>
        <v>216320</v>
      </c>
      <c r="I89" s="1405">
        <f t="shared" si="17"/>
        <v>0.21632000000000001</v>
      </c>
      <c r="J89" s="1406">
        <f t="shared" si="18"/>
        <v>0.21632000000000001</v>
      </c>
      <c r="K89" s="1524"/>
      <c r="L89" s="1149"/>
      <c r="M89" s="1518">
        <f t="shared" si="19"/>
        <v>0.21632000000000001</v>
      </c>
      <c r="N89" s="843"/>
    </row>
    <row r="90" spans="2:14" s="123" customFormat="1" ht="14.25" customHeight="1">
      <c r="B90" s="1509" t="s">
        <v>15</v>
      </c>
      <c r="C90" s="1509" t="s">
        <v>58</v>
      </c>
      <c r="D90" s="1509">
        <v>19026</v>
      </c>
      <c r="E90" s="1509" t="s">
        <v>109</v>
      </c>
      <c r="F90" s="1509">
        <v>260</v>
      </c>
      <c r="G90" s="781">
        <v>832</v>
      </c>
      <c r="H90" s="781">
        <f t="shared" si="16"/>
        <v>216320</v>
      </c>
      <c r="I90" s="1405">
        <f t="shared" si="17"/>
        <v>0.21632000000000001</v>
      </c>
      <c r="J90" s="1406">
        <f t="shared" si="18"/>
        <v>0.21632000000000001</v>
      </c>
      <c r="K90" s="1524"/>
      <c r="L90" s="1149"/>
      <c r="M90" s="1518">
        <f t="shared" si="19"/>
        <v>0.21632000000000001</v>
      </c>
      <c r="N90" s="843"/>
    </row>
    <row r="91" spans="2:14" s="123" customFormat="1" ht="14.25" customHeight="1">
      <c r="B91" s="1509" t="s">
        <v>15</v>
      </c>
      <c r="C91" s="1509" t="s">
        <v>58</v>
      </c>
      <c r="D91" s="1509">
        <v>19027</v>
      </c>
      <c r="E91" s="1509" t="s">
        <v>109</v>
      </c>
      <c r="F91" s="1509">
        <v>260</v>
      </c>
      <c r="G91" s="781">
        <v>832</v>
      </c>
      <c r="H91" s="781">
        <f t="shared" si="16"/>
        <v>216320</v>
      </c>
      <c r="I91" s="1405">
        <f t="shared" si="17"/>
        <v>0.21632000000000001</v>
      </c>
      <c r="J91" s="1406">
        <f t="shared" si="18"/>
        <v>0.21632000000000001</v>
      </c>
      <c r="K91" s="1524"/>
      <c r="L91" s="1149"/>
      <c r="M91" s="1518">
        <f t="shared" si="19"/>
        <v>0.21632000000000001</v>
      </c>
      <c r="N91" s="843"/>
    </row>
    <row r="92" spans="2:14" s="123" customFormat="1" ht="14.25" customHeight="1">
      <c r="B92" s="1509" t="s">
        <v>15</v>
      </c>
      <c r="C92" s="1509" t="s">
        <v>119</v>
      </c>
      <c r="D92" s="1509" t="s">
        <v>856</v>
      </c>
      <c r="E92" s="1509" t="s">
        <v>826</v>
      </c>
      <c r="F92" s="1509">
        <v>275</v>
      </c>
      <c r="G92" s="781">
        <v>203</v>
      </c>
      <c r="H92" s="781">
        <f t="shared" si="16"/>
        <v>55825</v>
      </c>
      <c r="I92" s="1405">
        <f t="shared" si="17"/>
        <v>5.5825E-2</v>
      </c>
      <c r="J92" s="1406">
        <f t="shared" si="18"/>
        <v>5.5825E-2</v>
      </c>
      <c r="K92" s="1524"/>
      <c r="L92" s="1149"/>
      <c r="M92" s="1518">
        <f t="shared" si="19"/>
        <v>5.5825E-2</v>
      </c>
      <c r="N92" s="843"/>
    </row>
    <row r="93" spans="2:14" s="123" customFormat="1" ht="14.25" customHeight="1">
      <c r="B93" s="1509" t="s">
        <v>15</v>
      </c>
      <c r="C93" s="1509" t="s">
        <v>119</v>
      </c>
      <c r="D93" s="1509" t="s">
        <v>857</v>
      </c>
      <c r="E93" s="1509" t="s">
        <v>109</v>
      </c>
      <c r="F93" s="1509">
        <v>260</v>
      </c>
      <c r="G93" s="781">
        <v>832</v>
      </c>
      <c r="H93" s="781">
        <f t="shared" si="16"/>
        <v>216320</v>
      </c>
      <c r="I93" s="1405">
        <f t="shared" si="17"/>
        <v>0.21632000000000001</v>
      </c>
      <c r="J93" s="1406">
        <f t="shared" si="18"/>
        <v>0.21632000000000001</v>
      </c>
      <c r="K93" s="1524"/>
      <c r="L93" s="1149"/>
      <c r="M93" s="1518">
        <f t="shared" si="19"/>
        <v>0.21632000000000001</v>
      </c>
      <c r="N93" s="843"/>
    </row>
    <row r="94" spans="2:14" s="123" customFormat="1" ht="14.25" customHeight="1">
      <c r="B94" s="1509" t="s">
        <v>15</v>
      </c>
      <c r="C94" s="1509" t="s">
        <v>119</v>
      </c>
      <c r="D94" s="1509" t="s">
        <v>858</v>
      </c>
      <c r="E94" s="1509" t="s">
        <v>109</v>
      </c>
      <c r="F94" s="1509">
        <v>260</v>
      </c>
      <c r="G94" s="781">
        <v>1664</v>
      </c>
      <c r="H94" s="781">
        <f t="shared" si="16"/>
        <v>432640</v>
      </c>
      <c r="I94" s="1405">
        <f t="shared" si="17"/>
        <v>0.43264000000000002</v>
      </c>
      <c r="J94" s="1406">
        <f t="shared" si="18"/>
        <v>0.43264000000000002</v>
      </c>
      <c r="K94" s="1524"/>
      <c r="L94" s="1149"/>
      <c r="M94" s="1518">
        <f t="shared" si="19"/>
        <v>0.43264000000000002</v>
      </c>
      <c r="N94" s="843"/>
    </row>
    <row r="95" spans="2:14" s="123" customFormat="1" ht="14.25" customHeight="1">
      <c r="B95" s="1509" t="s">
        <v>15</v>
      </c>
      <c r="C95" s="1509" t="s">
        <v>119</v>
      </c>
      <c r="D95" s="1509" t="s">
        <v>859</v>
      </c>
      <c r="E95" s="1509" t="s">
        <v>109</v>
      </c>
      <c r="F95" s="1509">
        <v>260</v>
      </c>
      <c r="G95" s="781">
        <v>2496</v>
      </c>
      <c r="H95" s="781">
        <f t="shared" si="16"/>
        <v>648960</v>
      </c>
      <c r="I95" s="1405">
        <f t="shared" si="17"/>
        <v>0.64895999999999998</v>
      </c>
      <c r="J95" s="1406">
        <f>I95</f>
        <v>0.64895999999999998</v>
      </c>
      <c r="K95" s="1524"/>
      <c r="L95" s="1149"/>
      <c r="M95" s="1518">
        <f t="shared" si="19"/>
        <v>0.64895999999999998</v>
      </c>
      <c r="N95" s="843" t="s">
        <v>860</v>
      </c>
    </row>
    <row r="96" spans="2:14" s="123" customFormat="1" ht="14.25" customHeight="1">
      <c r="B96" s="1509" t="s">
        <v>15</v>
      </c>
      <c r="C96" s="1509" t="s">
        <v>119</v>
      </c>
      <c r="D96" s="1509" t="s">
        <v>861</v>
      </c>
      <c r="E96" s="1509" t="s">
        <v>109</v>
      </c>
      <c r="F96" s="1509">
        <v>260</v>
      </c>
      <c r="G96" s="781">
        <v>832</v>
      </c>
      <c r="H96" s="781">
        <f t="shared" si="16"/>
        <v>216320</v>
      </c>
      <c r="I96" s="1405">
        <f t="shared" si="17"/>
        <v>0.21632000000000001</v>
      </c>
      <c r="J96" s="1406">
        <f>I96</f>
        <v>0.21632000000000001</v>
      </c>
      <c r="K96" s="1524"/>
      <c r="L96" s="1149"/>
      <c r="M96" s="1518">
        <f t="shared" si="19"/>
        <v>0.21632000000000001</v>
      </c>
      <c r="N96" s="843" t="s">
        <v>862</v>
      </c>
    </row>
    <row r="97" spans="2:15" s="123" customFormat="1" ht="14.25" customHeight="1">
      <c r="B97" s="1509" t="s">
        <v>15</v>
      </c>
      <c r="C97" s="1509" t="s">
        <v>119</v>
      </c>
      <c r="D97" s="1509" t="s">
        <v>863</v>
      </c>
      <c r="E97" s="1509" t="s">
        <v>109</v>
      </c>
      <c r="F97" s="1509">
        <v>260</v>
      </c>
      <c r="G97" s="781">
        <v>832</v>
      </c>
      <c r="H97" s="781">
        <f t="shared" si="16"/>
        <v>216320</v>
      </c>
      <c r="I97" s="1405">
        <f t="shared" si="17"/>
        <v>0.21632000000000001</v>
      </c>
      <c r="J97" s="1406">
        <f>I97</f>
        <v>0.21632000000000001</v>
      </c>
      <c r="K97" s="1524"/>
      <c r="L97" s="1149"/>
      <c r="M97" s="1518">
        <f t="shared" si="19"/>
        <v>0.21632000000000001</v>
      </c>
      <c r="N97" s="843"/>
      <c r="O97" s="1872"/>
    </row>
    <row r="98" spans="2:15" s="123" customFormat="1" ht="14.25" customHeight="1">
      <c r="B98" s="1509" t="s">
        <v>15</v>
      </c>
      <c r="C98" s="1509" t="s">
        <v>119</v>
      </c>
      <c r="D98" s="1509" t="s">
        <v>864</v>
      </c>
      <c r="E98" s="1509" t="s">
        <v>109</v>
      </c>
      <c r="F98" s="1509">
        <v>260</v>
      </c>
      <c r="G98" s="781">
        <v>1664</v>
      </c>
      <c r="H98" s="781">
        <f t="shared" si="16"/>
        <v>432640</v>
      </c>
      <c r="I98" s="1405">
        <f t="shared" si="17"/>
        <v>0.43264000000000002</v>
      </c>
      <c r="J98" s="1406">
        <f>I98</f>
        <v>0.43264000000000002</v>
      </c>
      <c r="K98" s="1524"/>
      <c r="L98" s="1149"/>
      <c r="M98" s="1518">
        <f t="shared" si="19"/>
        <v>0.43264000000000002</v>
      </c>
      <c r="N98" s="843"/>
      <c r="O98" s="1872"/>
    </row>
    <row r="99" spans="2:15">
      <c r="B99" s="1294"/>
      <c r="C99" s="1296" t="s">
        <v>197</v>
      </c>
      <c r="D99" s="1294"/>
      <c r="E99" s="1294"/>
      <c r="F99" s="1294"/>
      <c r="G99" s="919">
        <f t="shared" ref="G99:M99" si="20">SUM(G66:G98)</f>
        <v>27493</v>
      </c>
      <c r="H99" s="919">
        <f t="shared" si="20"/>
        <v>7328465</v>
      </c>
      <c r="I99" s="1308">
        <f t="shared" si="20"/>
        <v>7.3284649999999969</v>
      </c>
      <c r="J99" s="1309">
        <f t="shared" si="20"/>
        <v>7.3284649999999969</v>
      </c>
      <c r="K99" s="1309">
        <f t="shared" si="20"/>
        <v>0</v>
      </c>
      <c r="L99" s="1309">
        <f t="shared" si="20"/>
        <v>0</v>
      </c>
      <c r="M99" s="1309">
        <f t="shared" si="20"/>
        <v>7.3284649999999969</v>
      </c>
      <c r="N99" s="1303" t="s">
        <v>376</v>
      </c>
      <c r="O99" s="1871"/>
    </row>
    <row r="100" spans="2:15">
      <c r="B100" s="1265" t="s">
        <v>15</v>
      </c>
      <c r="C100" s="1265" t="s">
        <v>232</v>
      </c>
      <c r="D100" s="1265" t="s">
        <v>470</v>
      </c>
      <c r="E100" s="1265" t="s">
        <v>295</v>
      </c>
      <c r="F100" s="1265">
        <v>315</v>
      </c>
      <c r="G100" s="1613">
        <f>116754-17226</f>
        <v>99528</v>
      </c>
      <c r="H100" s="1614">
        <f>F100*G100</f>
        <v>31351320</v>
      </c>
      <c r="I100" s="1615">
        <f t="shared" ref="I100:I108" si="21">H100/1000000</f>
        <v>31.351320000000001</v>
      </c>
      <c r="J100" s="1339">
        <f t="shared" ref="J100:J108" si="22">I100</f>
        <v>31.351320000000001</v>
      </c>
      <c r="K100" s="1339">
        <f>I100-L100-J100</f>
        <v>0</v>
      </c>
      <c r="L100" s="1616"/>
      <c r="M100" s="1518">
        <f t="shared" ref="M100:M108" si="23">SUM(J100:L100)</f>
        <v>31.351320000000001</v>
      </c>
      <c r="N100" s="844" t="s">
        <v>865</v>
      </c>
      <c r="O100" s="1388"/>
    </row>
    <row r="101" spans="2:15">
      <c r="B101" s="692" t="s">
        <v>15</v>
      </c>
      <c r="C101" s="692" t="s">
        <v>232</v>
      </c>
      <c r="D101" s="692" t="s">
        <v>866</v>
      </c>
      <c r="E101" s="692" t="s">
        <v>295</v>
      </c>
      <c r="F101" s="692">
        <v>315</v>
      </c>
      <c r="G101" s="1617">
        <v>59218</v>
      </c>
      <c r="H101" s="1618">
        <f>G101*F101</f>
        <v>18653670</v>
      </c>
      <c r="I101" s="1609">
        <f t="shared" si="21"/>
        <v>18.653670000000002</v>
      </c>
      <c r="J101" s="1551">
        <f t="shared" si="22"/>
        <v>18.653670000000002</v>
      </c>
      <c r="K101" s="1551">
        <f>I101-L101-J101</f>
        <v>0</v>
      </c>
      <c r="L101" s="1619"/>
      <c r="M101" s="1518">
        <f t="shared" si="23"/>
        <v>18.653670000000002</v>
      </c>
      <c r="N101" s="843"/>
      <c r="O101" s="1388"/>
    </row>
    <row r="102" spans="2:15">
      <c r="B102" s="1506" t="s">
        <v>15</v>
      </c>
      <c r="C102" s="1507" t="s">
        <v>237</v>
      </c>
      <c r="D102" s="1507" t="s">
        <v>867</v>
      </c>
      <c r="E102" s="1507" t="s">
        <v>108</v>
      </c>
      <c r="F102" s="1509">
        <v>260</v>
      </c>
      <c r="G102" s="1537">
        <v>960</v>
      </c>
      <c r="H102" s="1526">
        <f t="shared" ref="H102:H108" si="24">F102*G102</f>
        <v>249600</v>
      </c>
      <c r="I102" s="1417">
        <f t="shared" si="21"/>
        <v>0.24959999999999999</v>
      </c>
      <c r="J102" s="1533">
        <f t="shared" si="22"/>
        <v>0.24959999999999999</v>
      </c>
      <c r="K102" s="1524">
        <f>I102-J102</f>
        <v>0</v>
      </c>
      <c r="L102" s="1538"/>
      <c r="M102" s="1518">
        <f t="shared" si="23"/>
        <v>0.24959999999999999</v>
      </c>
      <c r="N102" s="1516"/>
      <c r="O102" s="1532"/>
    </row>
    <row r="103" spans="2:15">
      <c r="B103" s="1506" t="s">
        <v>15</v>
      </c>
      <c r="C103" s="1507" t="s">
        <v>237</v>
      </c>
      <c r="D103" s="1507" t="s">
        <v>868</v>
      </c>
      <c r="E103" s="1507" t="s">
        <v>108</v>
      </c>
      <c r="F103" s="1509">
        <v>260</v>
      </c>
      <c r="G103" s="1537">
        <v>960</v>
      </c>
      <c r="H103" s="1526">
        <f t="shared" si="24"/>
        <v>249600</v>
      </c>
      <c r="I103" s="1417">
        <f t="shared" si="21"/>
        <v>0.24959999999999999</v>
      </c>
      <c r="J103" s="1533">
        <f t="shared" si="22"/>
        <v>0.24959999999999999</v>
      </c>
      <c r="K103" s="1524">
        <f>I103-J103</f>
        <v>0</v>
      </c>
      <c r="L103" s="1538"/>
      <c r="M103" s="1518">
        <f t="shared" si="23"/>
        <v>0.24959999999999999</v>
      </c>
      <c r="N103" s="1516"/>
      <c r="O103" s="1532"/>
    </row>
    <row r="104" spans="2:15">
      <c r="B104" s="1506" t="s">
        <v>15</v>
      </c>
      <c r="C104" s="1507" t="s">
        <v>237</v>
      </c>
      <c r="D104" s="1507" t="s">
        <v>869</v>
      </c>
      <c r="E104" s="1507" t="s">
        <v>108</v>
      </c>
      <c r="F104" s="1509">
        <v>260</v>
      </c>
      <c r="G104" s="1537">
        <v>960</v>
      </c>
      <c r="H104" s="1526">
        <f t="shared" si="24"/>
        <v>249600</v>
      </c>
      <c r="I104" s="1417">
        <f t="shared" si="21"/>
        <v>0.24959999999999999</v>
      </c>
      <c r="J104" s="1533">
        <f t="shared" si="22"/>
        <v>0.24959999999999999</v>
      </c>
      <c r="K104" s="1524">
        <f>I104-J104</f>
        <v>0</v>
      </c>
      <c r="L104" s="1538"/>
      <c r="M104" s="1518">
        <f t="shared" si="23"/>
        <v>0.24959999999999999</v>
      </c>
      <c r="N104" s="1516"/>
      <c r="O104" s="1532"/>
    </row>
    <row r="105" spans="2:15" s="1513" customFormat="1">
      <c r="B105" s="1506" t="s">
        <v>19</v>
      </c>
      <c r="C105" s="1507" t="s">
        <v>870</v>
      </c>
      <c r="D105" s="1587" t="s">
        <v>871</v>
      </c>
      <c r="E105" s="1507" t="s">
        <v>872</v>
      </c>
      <c r="F105" s="1509">
        <v>265</v>
      </c>
      <c r="G105" s="1537">
        <v>32</v>
      </c>
      <c r="H105" s="1526">
        <f t="shared" si="24"/>
        <v>8480</v>
      </c>
      <c r="I105" s="1417">
        <f t="shared" si="21"/>
        <v>8.4799999999999997E-3</v>
      </c>
      <c r="J105" s="1533">
        <f t="shared" si="22"/>
        <v>8.4799999999999997E-3</v>
      </c>
      <c r="K105" s="1524"/>
      <c r="L105" s="1538"/>
      <c r="M105" s="1518">
        <f t="shared" si="23"/>
        <v>8.4799999999999997E-3</v>
      </c>
      <c r="N105" s="1516"/>
      <c r="O105" s="1532"/>
    </row>
    <row r="106" spans="2:15">
      <c r="B106" s="338" t="s">
        <v>15</v>
      </c>
      <c r="C106" s="338" t="s">
        <v>873</v>
      </c>
      <c r="D106" s="338">
        <v>113774</v>
      </c>
      <c r="E106" s="338" t="s">
        <v>330</v>
      </c>
      <c r="F106" s="1509">
        <v>310</v>
      </c>
      <c r="G106" s="1526">
        <v>300</v>
      </c>
      <c r="H106" s="1526">
        <f t="shared" si="24"/>
        <v>93000</v>
      </c>
      <c r="I106" s="1331">
        <f t="shared" si="21"/>
        <v>9.2999999999999999E-2</v>
      </c>
      <c r="J106" s="1533">
        <f t="shared" si="22"/>
        <v>9.2999999999999999E-2</v>
      </c>
      <c r="K106" s="1524"/>
      <c r="L106" s="1538"/>
      <c r="M106" s="1518">
        <f t="shared" si="23"/>
        <v>9.2999999999999999E-2</v>
      </c>
      <c r="N106" s="1516"/>
      <c r="O106" s="1390"/>
    </row>
    <row r="107" spans="2:15" s="1513" customFormat="1">
      <c r="B107" s="338" t="s">
        <v>15</v>
      </c>
      <c r="C107" s="338" t="s">
        <v>874</v>
      </c>
      <c r="D107" s="338">
        <v>8106</v>
      </c>
      <c r="E107" s="338" t="s">
        <v>875</v>
      </c>
      <c r="F107" s="1509">
        <v>295</v>
      </c>
      <c r="G107" s="1526">
        <v>7755</v>
      </c>
      <c r="H107" s="1526">
        <f t="shared" si="24"/>
        <v>2287725</v>
      </c>
      <c r="I107" s="1331">
        <f t="shared" si="21"/>
        <v>2.287725</v>
      </c>
      <c r="J107" s="1533">
        <f t="shared" si="22"/>
        <v>2.287725</v>
      </c>
      <c r="K107" s="1524"/>
      <c r="L107" s="1538"/>
      <c r="M107" s="1518">
        <f t="shared" si="23"/>
        <v>2.287725</v>
      </c>
      <c r="N107" s="1516" t="s">
        <v>876</v>
      </c>
      <c r="O107" s="1390"/>
    </row>
    <row r="108" spans="2:15" s="1513" customFormat="1">
      <c r="B108" s="1410" t="s">
        <v>15</v>
      </c>
      <c r="C108" s="1410" t="s">
        <v>874</v>
      </c>
      <c r="D108" s="1410">
        <v>8182</v>
      </c>
      <c r="E108" s="1410" t="s">
        <v>875</v>
      </c>
      <c r="F108" s="198">
        <v>310</v>
      </c>
      <c r="G108" s="1620">
        <v>1512</v>
      </c>
      <c r="H108" s="1621">
        <f t="shared" si="24"/>
        <v>468720</v>
      </c>
      <c r="I108" s="1622">
        <f t="shared" si="21"/>
        <v>0.46872000000000003</v>
      </c>
      <c r="J108" s="1623">
        <f t="shared" si="22"/>
        <v>0.46872000000000003</v>
      </c>
      <c r="K108" s="1624"/>
      <c r="L108" s="1625"/>
      <c r="M108" s="1626">
        <f t="shared" si="23"/>
        <v>0.46872000000000003</v>
      </c>
      <c r="N108" s="1627" t="s">
        <v>876</v>
      </c>
      <c r="O108" s="1390"/>
    </row>
    <row r="109" spans="2:15">
      <c r="B109" s="1294"/>
      <c r="C109" s="1296" t="s">
        <v>197</v>
      </c>
      <c r="D109" s="1294"/>
      <c r="E109" s="1294"/>
      <c r="F109" s="1294"/>
      <c r="G109" s="1418">
        <f>SUM(G100:G108)</f>
        <v>171225</v>
      </c>
      <c r="H109" s="1268">
        <f>SUM(H100:H108)</f>
        <v>53611715</v>
      </c>
      <c r="I109" s="1419">
        <f>SUM(I100:I107)</f>
        <v>53.142995000000013</v>
      </c>
      <c r="J109" s="936">
        <f>SUM(J100:J107)</f>
        <v>53.142995000000013</v>
      </c>
      <c r="K109" s="1392">
        <f>SUM(K100:K107)</f>
        <v>0</v>
      </c>
      <c r="L109" s="1420">
        <f>SUM(L100:L107)</f>
        <v>0</v>
      </c>
      <c r="M109" s="1309">
        <f>SUM(M100:M108)</f>
        <v>53.611715000000011</v>
      </c>
      <c r="N109" s="1303" t="s">
        <v>246</v>
      </c>
      <c r="O109" s="1391"/>
    </row>
    <row r="110" spans="2:15" s="1293" customFormat="1" ht="22.5" customHeight="1">
      <c r="B110" s="1318"/>
      <c r="C110" s="1318"/>
      <c r="D110" s="1318"/>
      <c r="E110" s="1319"/>
      <c r="F110" s="1318"/>
      <c r="G110" s="1320">
        <f t="shared" ref="G110:M110" si="25">G30+G55+G65+G99+G109</f>
        <v>426931</v>
      </c>
      <c r="H110" s="1320">
        <f t="shared" si="25"/>
        <v>124762295</v>
      </c>
      <c r="I110" s="1583">
        <f t="shared" si="25"/>
        <v>124.29357500000002</v>
      </c>
      <c r="J110" s="1583">
        <f t="shared" si="25"/>
        <v>90.252610000000004</v>
      </c>
      <c r="K110" s="1583">
        <f t="shared" si="25"/>
        <v>34.040965</v>
      </c>
      <c r="L110" s="1583">
        <f t="shared" si="25"/>
        <v>0</v>
      </c>
      <c r="M110" s="1583">
        <f t="shared" si="25"/>
        <v>124.76269500000001</v>
      </c>
      <c r="N110" s="1629" t="s">
        <v>877</v>
      </c>
    </row>
    <row r="111" spans="2:15" s="1293" customFormat="1" ht="22.5" customHeight="1">
      <c r="B111" s="1318"/>
      <c r="C111" s="1318"/>
      <c r="D111" s="1318"/>
      <c r="E111" s="1319"/>
      <c r="F111" s="1318"/>
      <c r="G111" s="1320"/>
      <c r="H111" s="1320"/>
      <c r="I111" s="1583"/>
      <c r="J111" s="1583"/>
      <c r="K111" s="1583"/>
      <c r="L111" s="1583"/>
      <c r="M111" s="1583">
        <f>M110-M107-M108</f>
        <v>122.00625000000001</v>
      </c>
      <c r="N111" s="1629" t="s">
        <v>878</v>
      </c>
    </row>
    <row r="112" spans="2:15" ht="18.75" customHeight="1">
      <c r="B112" s="1871"/>
      <c r="C112" s="1871"/>
      <c r="D112" s="1871"/>
      <c r="E112" s="1871"/>
      <c r="F112" s="1871"/>
      <c r="L112" s="1361" t="s">
        <v>516</v>
      </c>
      <c r="M112" s="1360">
        <v>122</v>
      </c>
      <c r="N112" s="1871"/>
      <c r="O112" s="1871"/>
    </row>
    <row r="113" spans="2:14" ht="18.75" customHeight="1">
      <c r="B113" s="1871"/>
      <c r="C113" s="1871"/>
      <c r="D113" s="1871"/>
      <c r="E113" s="1871"/>
      <c r="F113" s="1871"/>
      <c r="L113" s="1362" t="s">
        <v>517</v>
      </c>
      <c r="M113" s="1363">
        <f>M110-M112</f>
        <v>2.7626950000000079</v>
      </c>
      <c r="N113" s="1871"/>
    </row>
    <row r="115" spans="2:14" ht="15.75">
      <c r="B115" s="1302" t="s">
        <v>879</v>
      </c>
      <c r="C115" s="1871"/>
      <c r="D115" s="1871"/>
      <c r="E115" s="1871"/>
      <c r="F115" s="1871"/>
      <c r="N115" s="1871" t="s">
        <v>880</v>
      </c>
    </row>
    <row r="116" spans="2:14" ht="30">
      <c r="B116" s="1345" t="s">
        <v>2</v>
      </c>
      <c r="C116" s="1345" t="s">
        <v>3</v>
      </c>
      <c r="D116" s="1345" t="s">
        <v>4</v>
      </c>
      <c r="E116" s="1346" t="s">
        <v>5</v>
      </c>
      <c r="F116" s="1345" t="s">
        <v>6</v>
      </c>
      <c r="G116" s="1347" t="s">
        <v>7</v>
      </c>
      <c r="H116" s="1348" t="s">
        <v>185</v>
      </c>
      <c r="I116" s="1348" t="s">
        <v>186</v>
      </c>
      <c r="J116" s="1349" t="s">
        <v>520</v>
      </c>
      <c r="K116" s="1350" t="s">
        <v>188</v>
      </c>
      <c r="L116" s="1351" t="s">
        <v>10</v>
      </c>
      <c r="M116" s="1350" t="s">
        <v>11</v>
      </c>
      <c r="N116" s="1346" t="s">
        <v>13</v>
      </c>
    </row>
    <row r="117" spans="2:14">
      <c r="B117" s="1506"/>
      <c r="C117" s="1507"/>
      <c r="D117" s="1314"/>
      <c r="E117" s="1507"/>
      <c r="F117" s="1507"/>
      <c r="G117" s="1525"/>
      <c r="H117" s="1525"/>
      <c r="I117" s="1331"/>
      <c r="J117" s="1524"/>
      <c r="K117" s="1527"/>
      <c r="L117" s="1107">
        <f>I117</f>
        <v>0</v>
      </c>
      <c r="M117" s="1518">
        <f>SUM(J117:L117)</f>
        <v>0</v>
      </c>
      <c r="N117" s="843"/>
    </row>
    <row r="118" spans="2:14">
      <c r="B118" s="1506"/>
      <c r="C118" s="1507"/>
      <c r="D118" s="1314"/>
      <c r="E118" s="1507"/>
      <c r="F118" s="1507"/>
      <c r="G118" s="1525"/>
      <c r="H118" s="1525"/>
      <c r="I118" s="1331"/>
      <c r="J118" s="1524"/>
      <c r="K118" s="1527"/>
      <c r="L118" s="1310"/>
      <c r="M118" s="1518">
        <f>K118</f>
        <v>0</v>
      </c>
      <c r="N118" s="843"/>
    </row>
    <row r="119" spans="2:14">
      <c r="B119" s="455"/>
      <c r="C119" s="457"/>
      <c r="D119" s="1259"/>
      <c r="E119" s="457"/>
      <c r="F119" s="457"/>
      <c r="G119" s="1332"/>
      <c r="H119" s="1332"/>
      <c r="I119" s="1333"/>
      <c r="J119" s="1327"/>
      <c r="K119" s="1340"/>
      <c r="L119" s="1315"/>
      <c r="M119" s="1027">
        <f>K119</f>
        <v>0</v>
      </c>
      <c r="N119" s="854"/>
    </row>
    <row r="120" spans="2:14">
      <c r="B120" s="1353"/>
      <c r="C120" s="1354" t="s">
        <v>197</v>
      </c>
      <c r="D120" s="1354"/>
      <c r="E120" s="1354"/>
      <c r="F120" s="1354"/>
      <c r="G120" s="1355">
        <f>SUM('US Dec'!G54:G54)</f>
        <v>348</v>
      </c>
      <c r="H120" s="1355">
        <f>SUM('US Dec'!H54:H54)</f>
        <v>90480</v>
      </c>
      <c r="I120" s="1356">
        <f>SUM(I117:I119)</f>
        <v>0</v>
      </c>
      <c r="J120" s="1356">
        <f>SUM('US Dec'!J54:J54)</f>
        <v>9.0480000000000005E-2</v>
      </c>
      <c r="K120" s="1357">
        <f>SUM(K117:K119)</f>
        <v>0</v>
      </c>
      <c r="L120" s="1358">
        <f>SUM(L117:L119)</f>
        <v>0</v>
      </c>
      <c r="M120" s="1352">
        <f>SUM(M117:M119)</f>
        <v>0</v>
      </c>
      <c r="N120" s="1359"/>
    </row>
  </sheetData>
  <autoFilter ref="B2:N113" xr:uid="{00000000-0009-0000-0000-00000E000000}"/>
  <sortState xmlns:xlrd2="http://schemas.microsoft.com/office/spreadsheetml/2017/richdata2" ref="B51:N58">
    <sortCondition ref="C51:C58"/>
  </sortState>
  <phoneticPr fontId="43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C00000"/>
  </sheetPr>
  <dimension ref="A1:O11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40.7109375" style="1290" bestFit="1" customWidth="1"/>
    <col min="4" max="4" width="25.28515625" style="1290" customWidth="1"/>
    <col min="5" max="5" width="21.140625" style="1290" bestFit="1" customWidth="1"/>
    <col min="6" max="6" width="13.85546875" style="1290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91.5703125" style="1290" bestFit="1" customWidth="1"/>
    <col min="15" max="16384" width="9.140625" style="1290"/>
  </cols>
  <sheetData>
    <row r="1" spans="2:14" ht="18.75" customHeight="1">
      <c r="B1" s="1302" t="s">
        <v>881</v>
      </c>
      <c r="C1" s="1871"/>
      <c r="D1" s="1871"/>
      <c r="E1" s="1871"/>
      <c r="F1" s="1871"/>
      <c r="N1" s="1871" t="s">
        <v>882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883</v>
      </c>
      <c r="K2" s="1299" t="s">
        <v>188</v>
      </c>
      <c r="L2" s="1393" t="s">
        <v>10</v>
      </c>
      <c r="M2" s="1299" t="s">
        <v>11</v>
      </c>
      <c r="N2" s="1300" t="s">
        <v>13</v>
      </c>
    </row>
    <row r="3" spans="2:14" ht="15" customHeight="1">
      <c r="B3" s="1506" t="s">
        <v>19</v>
      </c>
      <c r="C3" s="1507" t="s">
        <v>49</v>
      </c>
      <c r="D3" s="1507">
        <v>234</v>
      </c>
      <c r="E3" s="1507" t="s">
        <v>884</v>
      </c>
      <c r="F3" s="1507">
        <v>265</v>
      </c>
      <c r="G3" s="1328">
        <v>1364</v>
      </c>
      <c r="H3" s="1329">
        <f t="shared" ref="H3:H27" si="0">F3*G3</f>
        <v>361460</v>
      </c>
      <c r="I3" s="1330">
        <f t="shared" ref="I3:I27" si="1">H3/1000000</f>
        <v>0.36146</v>
      </c>
      <c r="J3" s="1326">
        <f t="shared" ref="J3:J9" si="2">I3</f>
        <v>0.36146</v>
      </c>
      <c r="K3" s="1326"/>
      <c r="L3" s="1655"/>
      <c r="M3" s="1517">
        <f>J3+K3+L3</f>
        <v>0.36146</v>
      </c>
      <c r="N3" s="1515"/>
    </row>
    <row r="4" spans="2:14" ht="15" customHeight="1">
      <c r="B4" s="1506" t="s">
        <v>19</v>
      </c>
      <c r="C4" s="1510" t="s">
        <v>49</v>
      </c>
      <c r="D4" s="1510">
        <v>235</v>
      </c>
      <c r="E4" s="1510" t="s">
        <v>884</v>
      </c>
      <c r="F4" s="1507">
        <v>265</v>
      </c>
      <c r="G4" s="1413">
        <v>1364</v>
      </c>
      <c r="H4" s="1530">
        <f t="shared" si="0"/>
        <v>361460</v>
      </c>
      <c r="I4" s="1521">
        <f t="shared" si="1"/>
        <v>0.36146</v>
      </c>
      <c r="J4" s="1522">
        <f t="shared" si="2"/>
        <v>0.36146</v>
      </c>
      <c r="K4" s="1524"/>
      <c r="L4" s="1655"/>
      <c r="M4" s="1517">
        <f>J4+K4+L4</f>
        <v>0.36146</v>
      </c>
      <c r="N4" s="1515"/>
    </row>
    <row r="5" spans="2:14" ht="15" customHeight="1">
      <c r="B5" s="1509" t="s">
        <v>15</v>
      </c>
      <c r="C5" s="1510" t="s">
        <v>49</v>
      </c>
      <c r="D5" s="1510">
        <v>275</v>
      </c>
      <c r="E5" s="1510" t="s">
        <v>109</v>
      </c>
      <c r="F5" s="1507">
        <v>260</v>
      </c>
      <c r="G5" s="1413">
        <v>448</v>
      </c>
      <c r="H5" s="1530">
        <f t="shared" si="0"/>
        <v>116480</v>
      </c>
      <c r="I5" s="1521">
        <f t="shared" si="1"/>
        <v>0.11648</v>
      </c>
      <c r="J5" s="1522">
        <f t="shared" si="2"/>
        <v>0.11648</v>
      </c>
      <c r="K5" s="1524"/>
      <c r="L5" s="1655"/>
      <c r="M5" s="1517">
        <f t="shared" ref="M5:M15" si="3">SUM(J5:L5)</f>
        <v>0.11648</v>
      </c>
      <c r="N5" s="1515"/>
    </row>
    <row r="6" spans="2:14">
      <c r="B6" s="1509" t="s">
        <v>15</v>
      </c>
      <c r="C6" s="1510" t="s">
        <v>49</v>
      </c>
      <c r="D6" s="1510">
        <v>318</v>
      </c>
      <c r="E6" s="1507" t="s">
        <v>445</v>
      </c>
      <c r="F6" s="1507">
        <v>310</v>
      </c>
      <c r="G6" s="1525">
        <v>975</v>
      </c>
      <c r="H6" s="1530">
        <f t="shared" si="0"/>
        <v>302250</v>
      </c>
      <c r="I6" s="1521">
        <f t="shared" si="1"/>
        <v>0.30225000000000002</v>
      </c>
      <c r="J6" s="1524">
        <f t="shared" si="2"/>
        <v>0.30225000000000002</v>
      </c>
      <c r="K6" s="1524"/>
      <c r="L6" s="1481"/>
      <c r="M6" s="1518">
        <f t="shared" si="3"/>
        <v>0.30225000000000002</v>
      </c>
      <c r="N6" s="1515" t="s">
        <v>885</v>
      </c>
    </row>
    <row r="7" spans="2:14" s="1513" customFormat="1">
      <c r="B7" s="1509" t="s">
        <v>15</v>
      </c>
      <c r="C7" s="1510" t="s">
        <v>49</v>
      </c>
      <c r="D7" s="1510">
        <v>323</v>
      </c>
      <c r="E7" s="1510" t="s">
        <v>294</v>
      </c>
      <c r="F7" s="1507">
        <v>315</v>
      </c>
      <c r="G7" s="1525">
        <v>2875</v>
      </c>
      <c r="H7" s="1530">
        <f t="shared" si="0"/>
        <v>905625</v>
      </c>
      <c r="I7" s="1521">
        <f t="shared" si="1"/>
        <v>0.90562500000000001</v>
      </c>
      <c r="J7" s="1524">
        <f t="shared" si="2"/>
        <v>0.90562500000000001</v>
      </c>
      <c r="K7" s="1631"/>
      <c r="L7" s="1481"/>
      <c r="M7" s="1518">
        <f t="shared" si="3"/>
        <v>0.90562500000000001</v>
      </c>
      <c r="N7" s="1515"/>
    </row>
    <row r="8" spans="2:14">
      <c r="B8" s="1509" t="s">
        <v>15</v>
      </c>
      <c r="C8" s="1507" t="s">
        <v>49</v>
      </c>
      <c r="D8" s="1507">
        <v>352</v>
      </c>
      <c r="E8" s="1507" t="s">
        <v>109</v>
      </c>
      <c r="F8" s="1507">
        <v>260</v>
      </c>
      <c r="G8" s="1525">
        <v>1024</v>
      </c>
      <c r="H8" s="1530">
        <f t="shared" si="0"/>
        <v>266240</v>
      </c>
      <c r="I8" s="1521">
        <f t="shared" si="1"/>
        <v>0.26623999999999998</v>
      </c>
      <c r="J8" s="1524">
        <f t="shared" si="2"/>
        <v>0.26623999999999998</v>
      </c>
      <c r="K8" s="1524"/>
      <c r="L8" s="1399"/>
      <c r="M8" s="1518">
        <f t="shared" si="3"/>
        <v>0.26623999999999998</v>
      </c>
      <c r="N8" s="1515"/>
    </row>
    <row r="9" spans="2:14">
      <c r="B9" s="1509" t="s">
        <v>15</v>
      </c>
      <c r="C9" s="1510" t="s">
        <v>49</v>
      </c>
      <c r="D9" s="1510" t="s">
        <v>886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399"/>
      <c r="M9" s="1518">
        <f t="shared" si="3"/>
        <v>0.21632000000000001</v>
      </c>
      <c r="N9" s="1515"/>
    </row>
    <row r="10" spans="2:14" s="1513" customFormat="1">
      <c r="B10" s="1633" t="s">
        <v>15</v>
      </c>
      <c r="C10" s="1635" t="s">
        <v>36</v>
      </c>
      <c r="D10" s="1635" t="s">
        <v>887</v>
      </c>
      <c r="E10" s="1635" t="s">
        <v>445</v>
      </c>
      <c r="F10" s="1635">
        <v>315</v>
      </c>
      <c r="G10" s="1636">
        <v>4225</v>
      </c>
      <c r="H10" s="1637">
        <f t="shared" si="0"/>
        <v>1330875</v>
      </c>
      <c r="I10" s="1638">
        <f t="shared" si="1"/>
        <v>1.330875</v>
      </c>
      <c r="J10" s="1639"/>
      <c r="K10" s="1639">
        <f>I10</f>
        <v>1.330875</v>
      </c>
      <c r="L10" s="1657"/>
      <c r="M10" s="1518">
        <f t="shared" si="3"/>
        <v>1.330875</v>
      </c>
      <c r="N10" s="1515" t="s">
        <v>888</v>
      </c>
    </row>
    <row r="11" spans="2:14">
      <c r="B11" s="1509" t="s">
        <v>15</v>
      </c>
      <c r="C11" s="1507" t="s">
        <v>321</v>
      </c>
      <c r="D11" s="1507" t="s">
        <v>799</v>
      </c>
      <c r="E11" s="1507" t="s">
        <v>109</v>
      </c>
      <c r="F11" s="1507">
        <v>260</v>
      </c>
      <c r="G11" s="1525">
        <v>832</v>
      </c>
      <c r="H11" s="1530">
        <f t="shared" si="0"/>
        <v>216320</v>
      </c>
      <c r="I11" s="1521">
        <f t="shared" si="1"/>
        <v>0.21632000000000001</v>
      </c>
      <c r="J11" s="1524">
        <f t="shared" ref="J11:J21" si="4">I11</f>
        <v>0.21632000000000001</v>
      </c>
      <c r="K11" s="1631"/>
      <c r="L11" s="1567"/>
      <c r="M11" s="1518">
        <f t="shared" si="3"/>
        <v>0.21632000000000001</v>
      </c>
      <c r="N11" s="1515"/>
    </row>
    <row r="12" spans="2:14" s="1513" customFormat="1">
      <c r="B12" s="1509" t="s">
        <v>15</v>
      </c>
      <c r="C12" s="1507" t="s">
        <v>321</v>
      </c>
      <c r="D12" s="1507" t="s">
        <v>889</v>
      </c>
      <c r="E12" s="1507" t="s">
        <v>890</v>
      </c>
      <c r="F12" s="1507">
        <v>270</v>
      </c>
      <c r="G12" s="1525">
        <v>754</v>
      </c>
      <c r="H12" s="1530">
        <f t="shared" si="0"/>
        <v>203580</v>
      </c>
      <c r="I12" s="1521">
        <f t="shared" si="1"/>
        <v>0.20358000000000001</v>
      </c>
      <c r="J12" s="1524">
        <f t="shared" si="4"/>
        <v>0.20358000000000001</v>
      </c>
      <c r="K12" s="1631"/>
      <c r="L12" s="1567"/>
      <c r="M12" s="1518">
        <f t="shared" si="3"/>
        <v>0.20358000000000001</v>
      </c>
      <c r="N12" s="1515" t="s">
        <v>885</v>
      </c>
    </row>
    <row r="13" spans="2:14" s="1513" customFormat="1">
      <c r="B13" s="1509" t="s">
        <v>15</v>
      </c>
      <c r="C13" s="1507" t="s">
        <v>321</v>
      </c>
      <c r="D13" s="1507" t="s">
        <v>891</v>
      </c>
      <c r="E13" s="1507" t="s">
        <v>890</v>
      </c>
      <c r="F13" s="1507">
        <v>270</v>
      </c>
      <c r="G13" s="1525">
        <v>1508</v>
      </c>
      <c r="H13" s="1530">
        <f t="shared" si="0"/>
        <v>407160</v>
      </c>
      <c r="I13" s="1521">
        <f t="shared" si="1"/>
        <v>0.40716000000000002</v>
      </c>
      <c r="J13" s="1524">
        <f t="shared" si="4"/>
        <v>0.40716000000000002</v>
      </c>
      <c r="K13" s="1631"/>
      <c r="L13" s="1567"/>
      <c r="M13" s="1518">
        <f t="shared" si="3"/>
        <v>0.40716000000000002</v>
      </c>
      <c r="N13" s="1515" t="s">
        <v>885</v>
      </c>
    </row>
    <row r="14" spans="2:14" s="1513" customFormat="1">
      <c r="B14" s="1509" t="s">
        <v>15</v>
      </c>
      <c r="C14" s="1507" t="s">
        <v>321</v>
      </c>
      <c r="D14" s="1507" t="s">
        <v>892</v>
      </c>
      <c r="E14" s="1507" t="s">
        <v>109</v>
      </c>
      <c r="F14" s="1507">
        <v>260</v>
      </c>
      <c r="G14" s="1525">
        <v>1088</v>
      </c>
      <c r="H14" s="1530">
        <f t="shared" si="0"/>
        <v>282880</v>
      </c>
      <c r="I14" s="1521">
        <f t="shared" si="1"/>
        <v>0.28288000000000002</v>
      </c>
      <c r="J14" s="1524">
        <f t="shared" si="4"/>
        <v>0.28288000000000002</v>
      </c>
      <c r="K14" s="1631"/>
      <c r="L14" s="1567"/>
      <c r="M14" s="1518">
        <f t="shared" si="3"/>
        <v>0.28288000000000002</v>
      </c>
      <c r="N14" s="1515" t="s">
        <v>893</v>
      </c>
    </row>
    <row r="15" spans="2:14" s="1513" customFormat="1">
      <c r="B15" s="1509" t="s">
        <v>15</v>
      </c>
      <c r="C15" s="1510" t="s">
        <v>493</v>
      </c>
      <c r="D15" s="1510">
        <v>1020</v>
      </c>
      <c r="E15" s="1507" t="s">
        <v>109</v>
      </c>
      <c r="F15" s="1507">
        <v>260</v>
      </c>
      <c r="G15" s="1525">
        <v>256</v>
      </c>
      <c r="H15" s="1530">
        <f t="shared" si="0"/>
        <v>66560</v>
      </c>
      <c r="I15" s="1521">
        <f t="shared" si="1"/>
        <v>6.6559999999999994E-2</v>
      </c>
      <c r="J15" s="1524">
        <f t="shared" si="4"/>
        <v>6.6559999999999994E-2</v>
      </c>
      <c r="K15" s="1631"/>
      <c r="L15" s="1567"/>
      <c r="M15" s="1518">
        <f t="shared" si="3"/>
        <v>6.6559999999999994E-2</v>
      </c>
      <c r="N15" s="1515"/>
    </row>
    <row r="16" spans="2:14" s="1513" customFormat="1">
      <c r="B16" s="1506" t="s">
        <v>19</v>
      </c>
      <c r="C16" s="1510" t="s">
        <v>35</v>
      </c>
      <c r="D16" s="1510" t="s">
        <v>894</v>
      </c>
      <c r="E16" s="1507" t="s">
        <v>895</v>
      </c>
      <c r="F16" s="1507">
        <v>265</v>
      </c>
      <c r="G16" s="1525">
        <v>754</v>
      </c>
      <c r="H16" s="1530">
        <f t="shared" si="0"/>
        <v>199810</v>
      </c>
      <c r="I16" s="1521">
        <f t="shared" si="1"/>
        <v>0.19980999999999999</v>
      </c>
      <c r="J16" s="1524">
        <f t="shared" si="4"/>
        <v>0.19980999999999999</v>
      </c>
      <c r="K16" s="1524"/>
      <c r="L16" s="1567"/>
      <c r="M16" s="1518">
        <f t="shared" ref="M16:M25" si="5">J16+K16+L16</f>
        <v>0.19980999999999999</v>
      </c>
      <c r="N16" s="1515"/>
    </row>
    <row r="17" spans="1:14" s="1513" customFormat="1">
      <c r="A17" s="1871"/>
      <c r="B17" s="1506" t="s">
        <v>15</v>
      </c>
      <c r="C17" s="1510" t="s">
        <v>63</v>
      </c>
      <c r="D17" s="1510" t="s">
        <v>896</v>
      </c>
      <c r="E17" s="1507" t="s">
        <v>897</v>
      </c>
      <c r="F17" s="1507">
        <v>310</v>
      </c>
      <c r="G17" s="1525">
        <v>48</v>
      </c>
      <c r="H17" s="1530">
        <f t="shared" si="0"/>
        <v>14880</v>
      </c>
      <c r="I17" s="1521">
        <f t="shared" si="1"/>
        <v>1.4880000000000001E-2</v>
      </c>
      <c r="J17" s="1524">
        <f t="shared" si="4"/>
        <v>1.4880000000000001E-2</v>
      </c>
      <c r="K17" s="1631"/>
      <c r="L17" s="1567"/>
      <c r="M17" s="1518">
        <f t="shared" si="5"/>
        <v>1.4880000000000001E-2</v>
      </c>
      <c r="N17" s="1515"/>
    </row>
    <row r="18" spans="1:14" s="1513" customFormat="1">
      <c r="A18" s="1871"/>
      <c r="B18" s="1506" t="s">
        <v>15</v>
      </c>
      <c r="C18" s="1510" t="s">
        <v>63</v>
      </c>
      <c r="D18" s="1510" t="s">
        <v>898</v>
      </c>
      <c r="E18" s="1507" t="s">
        <v>233</v>
      </c>
      <c r="F18" s="1507">
        <v>315</v>
      </c>
      <c r="G18" s="1525">
        <v>203</v>
      </c>
      <c r="H18" s="1530">
        <f t="shared" si="0"/>
        <v>63945</v>
      </c>
      <c r="I18" s="1521">
        <f t="shared" si="1"/>
        <v>6.3945000000000002E-2</v>
      </c>
      <c r="J18" s="1524">
        <f t="shared" si="4"/>
        <v>6.3945000000000002E-2</v>
      </c>
      <c r="K18" s="1631"/>
      <c r="L18" s="1567"/>
      <c r="M18" s="1518">
        <f t="shared" si="5"/>
        <v>6.3945000000000002E-2</v>
      </c>
      <c r="N18" s="1515"/>
    </row>
    <row r="19" spans="1:14" s="1513" customFormat="1">
      <c r="A19" s="1871"/>
      <c r="B19" s="1506" t="s">
        <v>15</v>
      </c>
      <c r="C19" s="1510" t="s">
        <v>596</v>
      </c>
      <c r="D19" s="1510" t="s">
        <v>899</v>
      </c>
      <c r="E19" s="1507" t="s">
        <v>109</v>
      </c>
      <c r="F19" s="1507">
        <v>260</v>
      </c>
      <c r="G19" s="1525">
        <v>1664</v>
      </c>
      <c r="H19" s="1530">
        <f t="shared" si="0"/>
        <v>432640</v>
      </c>
      <c r="I19" s="1521">
        <f t="shared" si="1"/>
        <v>0.43264000000000002</v>
      </c>
      <c r="J19" s="1524">
        <f t="shared" si="4"/>
        <v>0.43264000000000002</v>
      </c>
      <c r="K19" s="1631"/>
      <c r="L19" s="1567"/>
      <c r="M19" s="1518">
        <f t="shared" si="5"/>
        <v>0.43264000000000002</v>
      </c>
      <c r="N19" s="1515"/>
    </row>
    <row r="20" spans="1:14" s="1513" customFormat="1">
      <c r="A20" s="1871"/>
      <c r="B20" s="1506" t="s">
        <v>15</v>
      </c>
      <c r="C20" s="1510" t="s">
        <v>900</v>
      </c>
      <c r="D20" s="1510" t="s">
        <v>901</v>
      </c>
      <c r="E20" s="1507" t="s">
        <v>109</v>
      </c>
      <c r="F20" s="1507">
        <v>260</v>
      </c>
      <c r="G20" s="1525">
        <v>1664</v>
      </c>
      <c r="H20" s="1530">
        <f t="shared" si="0"/>
        <v>432640</v>
      </c>
      <c r="I20" s="1521">
        <f t="shared" si="1"/>
        <v>0.43264000000000002</v>
      </c>
      <c r="J20" s="1524">
        <f t="shared" si="4"/>
        <v>0.43264000000000002</v>
      </c>
      <c r="K20" s="1631"/>
      <c r="L20" s="1567"/>
      <c r="M20" s="1518">
        <f t="shared" si="5"/>
        <v>0.43264000000000002</v>
      </c>
      <c r="N20" s="1515"/>
    </row>
    <row r="21" spans="1:14">
      <c r="A21" s="1871"/>
      <c r="B21" s="1509" t="s">
        <v>15</v>
      </c>
      <c r="C21" s="1507" t="s">
        <v>902</v>
      </c>
      <c r="D21" s="1507">
        <v>21</v>
      </c>
      <c r="E21" s="1507" t="s">
        <v>109</v>
      </c>
      <c r="F21" s="1507">
        <v>260</v>
      </c>
      <c r="G21" s="1525">
        <v>1024</v>
      </c>
      <c r="H21" s="1530">
        <f t="shared" si="0"/>
        <v>266240</v>
      </c>
      <c r="I21" s="1521">
        <f t="shared" si="1"/>
        <v>0.26623999999999998</v>
      </c>
      <c r="J21" s="1524">
        <f t="shared" si="4"/>
        <v>0.26623999999999998</v>
      </c>
      <c r="K21" s="1631"/>
      <c r="L21" s="1567"/>
      <c r="M21" s="1518">
        <f t="shared" si="5"/>
        <v>0.26623999999999998</v>
      </c>
      <c r="N21" s="1515"/>
    </row>
    <row r="22" spans="1:14" s="1513" customFormat="1">
      <c r="A22" s="1871"/>
      <c r="B22" s="1509" t="s">
        <v>15</v>
      </c>
      <c r="C22" s="1510" t="s">
        <v>903</v>
      </c>
      <c r="D22" s="1510">
        <v>384</v>
      </c>
      <c r="E22" s="1507" t="s">
        <v>897</v>
      </c>
      <c r="F22" s="1507">
        <v>305</v>
      </c>
      <c r="G22" s="1525">
        <v>168</v>
      </c>
      <c r="H22" s="1530">
        <f t="shared" si="0"/>
        <v>51240</v>
      </c>
      <c r="I22" s="1521">
        <f t="shared" si="1"/>
        <v>5.1240000000000001E-2</v>
      </c>
      <c r="J22" s="1524"/>
      <c r="K22" s="1631">
        <f>I22</f>
        <v>5.1240000000000001E-2</v>
      </c>
      <c r="L22" s="1481"/>
      <c r="M22" s="1518">
        <f t="shared" si="5"/>
        <v>5.1240000000000001E-2</v>
      </c>
      <c r="N22" s="1515"/>
    </row>
    <row r="23" spans="1:14" s="1513" customFormat="1">
      <c r="A23" s="1871"/>
      <c r="B23" s="1589" t="s">
        <v>15</v>
      </c>
      <c r="C23" s="1601" t="s">
        <v>904</v>
      </c>
      <c r="D23" s="1601">
        <v>387</v>
      </c>
      <c r="E23" s="1590" t="s">
        <v>114</v>
      </c>
      <c r="F23" s="1590">
        <v>260</v>
      </c>
      <c r="G23" s="1668">
        <v>185</v>
      </c>
      <c r="H23" s="1592">
        <f t="shared" si="0"/>
        <v>48100</v>
      </c>
      <c r="I23" s="1669">
        <f t="shared" si="1"/>
        <v>4.8099999999999997E-2</v>
      </c>
      <c r="J23" s="1599"/>
      <c r="K23" s="1599">
        <f>I23</f>
        <v>4.8099999999999997E-2</v>
      </c>
      <c r="L23" s="1670"/>
      <c r="M23" s="1518">
        <f t="shared" si="5"/>
        <v>4.8099999999999997E-2</v>
      </c>
      <c r="N23" s="1515"/>
    </row>
    <row r="24" spans="1:14" s="1513" customFormat="1">
      <c r="A24" s="1871"/>
      <c r="B24" s="1589" t="s">
        <v>15</v>
      </c>
      <c r="C24" s="1601" t="s">
        <v>904</v>
      </c>
      <c r="D24" s="1601">
        <v>387</v>
      </c>
      <c r="E24" s="1590" t="s">
        <v>114</v>
      </c>
      <c r="F24" s="1590">
        <v>265</v>
      </c>
      <c r="G24" s="1668">
        <v>130</v>
      </c>
      <c r="H24" s="1592">
        <f t="shared" si="0"/>
        <v>34450</v>
      </c>
      <c r="I24" s="1669">
        <f t="shared" si="1"/>
        <v>3.4450000000000001E-2</v>
      </c>
      <c r="J24" s="1595"/>
      <c r="K24" s="1595">
        <f>I24</f>
        <v>3.4450000000000001E-2</v>
      </c>
      <c r="L24" s="1671"/>
      <c r="M24" s="1518">
        <f t="shared" si="5"/>
        <v>3.4450000000000001E-2</v>
      </c>
      <c r="N24" s="1515"/>
    </row>
    <row r="25" spans="1:14" s="1513" customFormat="1">
      <c r="A25" s="1871"/>
      <c r="B25" s="1589" t="s">
        <v>15</v>
      </c>
      <c r="C25" s="1601" t="s">
        <v>707</v>
      </c>
      <c r="D25" s="1601">
        <v>768128</v>
      </c>
      <c r="E25" s="1590" t="s">
        <v>108</v>
      </c>
      <c r="F25" s="1590">
        <v>260</v>
      </c>
      <c r="G25" s="1668">
        <v>4160</v>
      </c>
      <c r="H25" s="1592">
        <f t="shared" si="0"/>
        <v>1081600</v>
      </c>
      <c r="I25" s="1669">
        <f t="shared" si="1"/>
        <v>1.0815999999999999</v>
      </c>
      <c r="J25" s="1595"/>
      <c r="K25" s="1595">
        <f>I25</f>
        <v>1.0815999999999999</v>
      </c>
      <c r="L25" s="1671"/>
      <c r="M25" s="1518">
        <f t="shared" si="5"/>
        <v>1.0815999999999999</v>
      </c>
      <c r="N25" s="1515" t="s">
        <v>905</v>
      </c>
    </row>
    <row r="26" spans="1:14" s="1513" customFormat="1">
      <c r="A26" s="1871"/>
      <c r="B26" s="1633" t="s">
        <v>15</v>
      </c>
      <c r="C26" s="1634" t="s">
        <v>204</v>
      </c>
      <c r="D26" s="1634">
        <v>1091</v>
      </c>
      <c r="E26" s="1635" t="s">
        <v>109</v>
      </c>
      <c r="F26" s="1635">
        <v>260</v>
      </c>
      <c r="G26" s="1636">
        <v>832</v>
      </c>
      <c r="H26" s="1637">
        <f t="shared" si="0"/>
        <v>216320</v>
      </c>
      <c r="I26" s="1638">
        <f t="shared" si="1"/>
        <v>0.21632000000000001</v>
      </c>
      <c r="J26" s="1643"/>
      <c r="K26" s="1643">
        <f>I26</f>
        <v>0.21632000000000001</v>
      </c>
      <c r="L26" s="1644"/>
      <c r="M26" s="1518">
        <f>SUM(J26:L26)</f>
        <v>0.21632000000000001</v>
      </c>
      <c r="N26" s="1515" t="s">
        <v>906</v>
      </c>
    </row>
    <row r="27" spans="1:14" s="1301" customFormat="1" ht="15" customHeight="1">
      <c r="B27" s="1633" t="s">
        <v>15</v>
      </c>
      <c r="C27" s="1635" t="s">
        <v>204</v>
      </c>
      <c r="D27" s="1635">
        <v>1097</v>
      </c>
      <c r="E27" s="1635" t="s">
        <v>109</v>
      </c>
      <c r="F27" s="1635">
        <v>260</v>
      </c>
      <c r="G27" s="1645">
        <v>832</v>
      </c>
      <c r="H27" s="1637">
        <f t="shared" si="0"/>
        <v>216320</v>
      </c>
      <c r="I27" s="1638">
        <f t="shared" si="1"/>
        <v>0.21632000000000001</v>
      </c>
      <c r="J27" s="1646">
        <f>I27</f>
        <v>0.21632000000000001</v>
      </c>
      <c r="K27" s="1639"/>
      <c r="L27" s="1647"/>
      <c r="M27" s="1517">
        <f>SUM(J27:L27)</f>
        <v>0.21632000000000001</v>
      </c>
      <c r="N27" s="1515"/>
    </row>
    <row r="28" spans="1:14">
      <c r="A28" s="1871"/>
      <c r="B28" s="1294"/>
      <c r="C28" s="1296" t="s">
        <v>197</v>
      </c>
      <c r="D28" s="1296"/>
      <c r="E28" s="1296"/>
      <c r="F28" s="1296"/>
      <c r="G28" s="1269">
        <f t="shared" ref="G28:M28" si="6">SUM(G3:G27)</f>
        <v>29209</v>
      </c>
      <c r="H28" s="1269">
        <f t="shared" si="6"/>
        <v>8095395</v>
      </c>
      <c r="I28" s="1308">
        <f t="shared" si="6"/>
        <v>8.0953949999999981</v>
      </c>
      <c r="J28" s="1309">
        <f t="shared" si="6"/>
        <v>5.3328099999999994</v>
      </c>
      <c r="K28" s="1309">
        <f t="shared" si="6"/>
        <v>2.7625850000000001</v>
      </c>
      <c r="L28" s="1398">
        <f t="shared" si="6"/>
        <v>0</v>
      </c>
      <c r="M28" s="1309">
        <f t="shared" si="6"/>
        <v>8.0953949999999981</v>
      </c>
      <c r="N28" s="1313" t="s">
        <v>226</v>
      </c>
    </row>
    <row r="29" spans="1:14" s="125" customFormat="1" ht="14.25" customHeight="1">
      <c r="A29" s="1411"/>
      <c r="B29" s="1506" t="s">
        <v>15</v>
      </c>
      <c r="C29" s="1510" t="s">
        <v>407</v>
      </c>
      <c r="D29" s="1510">
        <v>84783</v>
      </c>
      <c r="E29" s="1510" t="s">
        <v>283</v>
      </c>
      <c r="F29" s="1507">
        <v>260</v>
      </c>
      <c r="G29" s="1413">
        <v>5824</v>
      </c>
      <c r="H29" s="1526">
        <f t="shared" ref="H29:H52" si="7">F29*G29</f>
        <v>1514240</v>
      </c>
      <c r="I29" s="1331">
        <f t="shared" ref="I29:I52" si="8">H29/1000000</f>
        <v>1.51424</v>
      </c>
      <c r="J29" s="1522">
        <f>I29</f>
        <v>1.51424</v>
      </c>
      <c r="K29" s="1522"/>
      <c r="L29" s="1655"/>
      <c r="M29" s="1517">
        <f t="shared" ref="M29:M45" si="9">SUM(J29:L29)</f>
        <v>1.51424</v>
      </c>
      <c r="N29" s="1515"/>
    </row>
    <row r="30" spans="1:14" s="125" customFormat="1" ht="14.25" customHeight="1">
      <c r="A30" s="1411"/>
      <c r="B30" s="1506" t="s">
        <v>15</v>
      </c>
      <c r="C30" s="1510" t="s">
        <v>407</v>
      </c>
      <c r="D30" s="1510">
        <v>84783</v>
      </c>
      <c r="E30" s="1510" t="s">
        <v>283</v>
      </c>
      <c r="F30" s="1507">
        <v>260</v>
      </c>
      <c r="G30" s="1413">
        <v>5824</v>
      </c>
      <c r="H30" s="1526">
        <f t="shared" si="7"/>
        <v>1514240</v>
      </c>
      <c r="I30" s="1331">
        <f t="shared" si="8"/>
        <v>1.51424</v>
      </c>
      <c r="J30" s="1522"/>
      <c r="K30" s="1522">
        <f>I30</f>
        <v>1.51424</v>
      </c>
      <c r="L30" s="1655"/>
      <c r="M30" s="1517">
        <f t="shared" si="9"/>
        <v>1.51424</v>
      </c>
      <c r="N30" s="1515"/>
    </row>
    <row r="31" spans="1:14" s="125" customFormat="1" ht="14.25" customHeight="1">
      <c r="A31" s="1411"/>
      <c r="B31" s="1506" t="s">
        <v>15</v>
      </c>
      <c r="C31" s="1510" t="s">
        <v>407</v>
      </c>
      <c r="D31" s="1510">
        <v>84783</v>
      </c>
      <c r="E31" s="1510" t="s">
        <v>283</v>
      </c>
      <c r="F31" s="1507">
        <v>260</v>
      </c>
      <c r="G31" s="1413">
        <v>5824</v>
      </c>
      <c r="H31" s="1526">
        <f t="shared" si="7"/>
        <v>1514240</v>
      </c>
      <c r="I31" s="1331">
        <f t="shared" si="8"/>
        <v>1.51424</v>
      </c>
      <c r="J31" s="1522"/>
      <c r="K31" s="1522">
        <f>I31</f>
        <v>1.51424</v>
      </c>
      <c r="L31" s="1655"/>
      <c r="M31" s="1517">
        <f t="shared" si="9"/>
        <v>1.51424</v>
      </c>
      <c r="N31" s="1515"/>
    </row>
    <row r="32" spans="1:14" s="125" customFormat="1" ht="14.25" customHeight="1">
      <c r="A32" s="1411"/>
      <c r="B32" s="1506" t="s">
        <v>15</v>
      </c>
      <c r="C32" s="1510" t="s">
        <v>407</v>
      </c>
      <c r="D32" s="1510">
        <v>84783</v>
      </c>
      <c r="E32" s="1510" t="s">
        <v>283</v>
      </c>
      <c r="F32" s="1507">
        <v>260</v>
      </c>
      <c r="G32" s="1413">
        <v>960</v>
      </c>
      <c r="H32" s="1526">
        <f t="shared" si="7"/>
        <v>249600</v>
      </c>
      <c r="I32" s="1331">
        <f t="shared" si="8"/>
        <v>0.24959999999999999</v>
      </c>
      <c r="J32" s="1522"/>
      <c r="K32" s="1522">
        <f>I32</f>
        <v>0.24959999999999999</v>
      </c>
      <c r="L32" s="1655"/>
      <c r="M32" s="1517">
        <f t="shared" si="9"/>
        <v>0.24959999999999999</v>
      </c>
      <c r="N32" s="1515"/>
    </row>
    <row r="33" spans="1:14" s="125" customFormat="1" ht="14.25" customHeight="1">
      <c r="A33" s="1411"/>
      <c r="B33" s="1506" t="s">
        <v>15</v>
      </c>
      <c r="C33" s="1510" t="s">
        <v>407</v>
      </c>
      <c r="D33" s="1510">
        <v>84783</v>
      </c>
      <c r="E33" s="1510" t="s">
        <v>283</v>
      </c>
      <c r="F33" s="1507">
        <v>260</v>
      </c>
      <c r="G33" s="1413">
        <v>960</v>
      </c>
      <c r="H33" s="1526">
        <f t="shared" si="7"/>
        <v>249600</v>
      </c>
      <c r="I33" s="1331">
        <f t="shared" si="8"/>
        <v>0.24959999999999999</v>
      </c>
      <c r="J33" s="1522"/>
      <c r="K33" s="1522">
        <f>I33</f>
        <v>0.24959999999999999</v>
      </c>
      <c r="L33" s="1655"/>
      <c r="M33" s="1517">
        <f t="shared" si="9"/>
        <v>0.24959999999999999</v>
      </c>
      <c r="N33" s="1515"/>
    </row>
    <row r="34" spans="1:14" s="125" customFormat="1" ht="14.25" customHeight="1">
      <c r="A34" s="1411"/>
      <c r="B34" s="1506" t="s">
        <v>15</v>
      </c>
      <c r="C34" s="1510" t="s">
        <v>407</v>
      </c>
      <c r="D34" s="1510">
        <v>84783</v>
      </c>
      <c r="E34" s="1510" t="s">
        <v>283</v>
      </c>
      <c r="F34" s="1507">
        <v>260</v>
      </c>
      <c r="G34" s="1413">
        <v>3904</v>
      </c>
      <c r="H34" s="1526">
        <f t="shared" si="7"/>
        <v>1015040</v>
      </c>
      <c r="I34" s="1331">
        <f t="shared" si="8"/>
        <v>1.0150399999999999</v>
      </c>
      <c r="J34" s="1522"/>
      <c r="K34" s="1522">
        <f>I34</f>
        <v>1.0150399999999999</v>
      </c>
      <c r="L34" s="1655"/>
      <c r="M34" s="1517">
        <f t="shared" si="9"/>
        <v>1.0150399999999999</v>
      </c>
      <c r="N34" s="1515"/>
    </row>
    <row r="35" spans="1:14" s="125" customFormat="1" ht="14.25" customHeight="1">
      <c r="A35" s="1411"/>
      <c r="B35" s="1506" t="s">
        <v>15</v>
      </c>
      <c r="C35" s="1510" t="s">
        <v>407</v>
      </c>
      <c r="D35" s="1510">
        <v>83465</v>
      </c>
      <c r="E35" s="1510" t="s">
        <v>283</v>
      </c>
      <c r="F35" s="1507">
        <v>265</v>
      </c>
      <c r="G35" s="1413">
        <v>832</v>
      </c>
      <c r="H35" s="1526">
        <f t="shared" si="7"/>
        <v>220480</v>
      </c>
      <c r="I35" s="1331">
        <f t="shared" si="8"/>
        <v>0.22048000000000001</v>
      </c>
      <c r="J35" s="1522">
        <f>I35</f>
        <v>0.22048000000000001</v>
      </c>
      <c r="K35" s="1522"/>
      <c r="L35" s="1655"/>
      <c r="M35" s="1517">
        <f t="shared" si="9"/>
        <v>0.22048000000000001</v>
      </c>
      <c r="N35" s="1515"/>
    </row>
    <row r="36" spans="1:14" s="125" customFormat="1" ht="14.25" customHeight="1">
      <c r="A36" s="1411"/>
      <c r="B36" s="1506" t="s">
        <v>15</v>
      </c>
      <c r="C36" s="1510" t="s">
        <v>407</v>
      </c>
      <c r="D36" s="1510">
        <v>83467</v>
      </c>
      <c r="E36" s="1510" t="s">
        <v>283</v>
      </c>
      <c r="F36" s="1507">
        <v>265</v>
      </c>
      <c r="G36" s="1413">
        <v>1728</v>
      </c>
      <c r="H36" s="1526">
        <f t="shared" si="7"/>
        <v>457920</v>
      </c>
      <c r="I36" s="1331">
        <f t="shared" si="8"/>
        <v>0.45791999999999999</v>
      </c>
      <c r="J36" s="1522">
        <f>I36</f>
        <v>0.45791999999999999</v>
      </c>
      <c r="K36" s="1522"/>
      <c r="L36" s="1655"/>
      <c r="M36" s="1517">
        <f t="shared" si="9"/>
        <v>0.45791999999999999</v>
      </c>
      <c r="N36" s="1515"/>
    </row>
    <row r="37" spans="1:14" s="125" customFormat="1" ht="14.25" customHeight="1">
      <c r="A37" s="1411"/>
      <c r="B37" s="1506" t="s">
        <v>15</v>
      </c>
      <c r="C37" s="1510" t="s">
        <v>407</v>
      </c>
      <c r="D37" s="1510">
        <v>83467</v>
      </c>
      <c r="E37" s="1510" t="s">
        <v>283</v>
      </c>
      <c r="F37" s="1507">
        <v>265</v>
      </c>
      <c r="G37" s="1413">
        <v>3168</v>
      </c>
      <c r="H37" s="1526">
        <f t="shared" si="7"/>
        <v>839520</v>
      </c>
      <c r="I37" s="1331">
        <f t="shared" si="8"/>
        <v>0.83952000000000004</v>
      </c>
      <c r="J37" s="1522">
        <f>I37</f>
        <v>0.83952000000000004</v>
      </c>
      <c r="K37" s="1522"/>
      <c r="L37" s="1655"/>
      <c r="M37" s="1517">
        <f t="shared" si="9"/>
        <v>0.83952000000000004</v>
      </c>
      <c r="N37" s="1515"/>
    </row>
    <row r="38" spans="1:14" s="125" customFormat="1" ht="14.25" customHeight="1">
      <c r="A38" s="1411"/>
      <c r="B38" s="1506" t="s">
        <v>15</v>
      </c>
      <c r="C38" s="1510" t="s">
        <v>407</v>
      </c>
      <c r="D38" s="1510">
        <v>83467</v>
      </c>
      <c r="E38" s="1510" t="s">
        <v>283</v>
      </c>
      <c r="F38" s="1507">
        <v>265</v>
      </c>
      <c r="G38" s="1413">
        <v>2624</v>
      </c>
      <c r="H38" s="1526">
        <f t="shared" si="7"/>
        <v>695360</v>
      </c>
      <c r="I38" s="1331">
        <f t="shared" si="8"/>
        <v>0.69535999999999998</v>
      </c>
      <c r="J38" s="1522">
        <f>I38</f>
        <v>0.69535999999999998</v>
      </c>
      <c r="K38" s="1522"/>
      <c r="L38" s="1655"/>
      <c r="M38" s="1517">
        <f t="shared" si="9"/>
        <v>0.69535999999999998</v>
      </c>
      <c r="N38" s="1515"/>
    </row>
    <row r="39" spans="1:14" s="125" customFormat="1" ht="14.25" customHeight="1">
      <c r="A39" s="1411"/>
      <c r="B39" s="1506" t="s">
        <v>15</v>
      </c>
      <c r="C39" s="1510" t="s">
        <v>407</v>
      </c>
      <c r="D39" s="1510">
        <v>83467</v>
      </c>
      <c r="E39" s="1510" t="s">
        <v>283</v>
      </c>
      <c r="F39" s="1507">
        <v>265</v>
      </c>
      <c r="G39" s="1413">
        <v>864</v>
      </c>
      <c r="H39" s="1526">
        <f t="shared" si="7"/>
        <v>228960</v>
      </c>
      <c r="I39" s="1331">
        <f t="shared" si="8"/>
        <v>0.22896</v>
      </c>
      <c r="J39" s="1522">
        <f>I39</f>
        <v>0.22896</v>
      </c>
      <c r="K39" s="1522"/>
      <c r="L39" s="1655"/>
      <c r="M39" s="1517">
        <f t="shared" si="9"/>
        <v>0.22896</v>
      </c>
      <c r="N39" s="1515"/>
    </row>
    <row r="40" spans="1:14" s="125" customFormat="1" ht="14.25" customHeight="1">
      <c r="A40" s="1411"/>
      <c r="B40" s="1506" t="s">
        <v>15</v>
      </c>
      <c r="C40" s="1510" t="s">
        <v>407</v>
      </c>
      <c r="D40" s="1510">
        <v>83467</v>
      </c>
      <c r="E40" s="1510" t="s">
        <v>283</v>
      </c>
      <c r="F40" s="1507">
        <v>265</v>
      </c>
      <c r="G40" s="1413">
        <v>6720</v>
      </c>
      <c r="H40" s="1526">
        <f t="shared" si="7"/>
        <v>1780800</v>
      </c>
      <c r="I40" s="1331">
        <f t="shared" si="8"/>
        <v>1.7807999999999999</v>
      </c>
      <c r="J40" s="1522"/>
      <c r="K40" s="1522">
        <f t="shared" ref="K40:K50" si="10">I40</f>
        <v>1.7807999999999999</v>
      </c>
      <c r="L40" s="1655"/>
      <c r="M40" s="1517">
        <f t="shared" si="9"/>
        <v>1.7807999999999999</v>
      </c>
      <c r="N40" s="1515"/>
    </row>
    <row r="41" spans="1:14" s="123" customFormat="1" ht="14.25" customHeight="1">
      <c r="A41" s="1872"/>
      <c r="B41" s="1506" t="s">
        <v>15</v>
      </c>
      <c r="C41" s="1510" t="s">
        <v>407</v>
      </c>
      <c r="D41" s="1510">
        <v>83467</v>
      </c>
      <c r="E41" s="1510" t="s">
        <v>283</v>
      </c>
      <c r="F41" s="1507">
        <v>265</v>
      </c>
      <c r="G41" s="1413">
        <v>2944</v>
      </c>
      <c r="H41" s="1526">
        <f t="shared" si="7"/>
        <v>780160</v>
      </c>
      <c r="I41" s="1331">
        <f t="shared" si="8"/>
        <v>0.78015999999999996</v>
      </c>
      <c r="J41" s="1522"/>
      <c r="K41" s="1522">
        <f t="shared" si="10"/>
        <v>0.78015999999999996</v>
      </c>
      <c r="L41" s="1655"/>
      <c r="M41" s="1517">
        <f t="shared" si="9"/>
        <v>0.78015999999999996</v>
      </c>
      <c r="N41" s="1515"/>
    </row>
    <row r="42" spans="1:14" s="125" customFormat="1" ht="14.25" customHeight="1">
      <c r="A42" s="1411"/>
      <c r="B42" s="1506" t="s">
        <v>15</v>
      </c>
      <c r="C42" s="1510" t="s">
        <v>407</v>
      </c>
      <c r="D42" s="1510">
        <v>83467</v>
      </c>
      <c r="E42" s="1510" t="s">
        <v>283</v>
      </c>
      <c r="F42" s="1507">
        <v>265</v>
      </c>
      <c r="G42" s="1413">
        <v>1984</v>
      </c>
      <c r="H42" s="1526">
        <f t="shared" si="7"/>
        <v>525760</v>
      </c>
      <c r="I42" s="1331">
        <f t="shared" si="8"/>
        <v>0.52576000000000001</v>
      </c>
      <c r="J42" s="1522"/>
      <c r="K42" s="1522">
        <f t="shared" si="10"/>
        <v>0.52576000000000001</v>
      </c>
      <c r="L42" s="1655"/>
      <c r="M42" s="1517">
        <f t="shared" si="9"/>
        <v>0.52576000000000001</v>
      </c>
      <c r="N42" s="1515"/>
    </row>
    <row r="43" spans="1:14" s="123" customFormat="1" ht="14.25" customHeight="1">
      <c r="A43" s="1872"/>
      <c r="B43" s="1506" t="s">
        <v>15</v>
      </c>
      <c r="C43" s="1510" t="s">
        <v>407</v>
      </c>
      <c r="D43" s="1510">
        <v>83724</v>
      </c>
      <c r="E43" s="1510" t="s">
        <v>283</v>
      </c>
      <c r="F43" s="1507">
        <v>265</v>
      </c>
      <c r="G43" s="1413">
        <v>5792</v>
      </c>
      <c r="H43" s="1526">
        <f t="shared" si="7"/>
        <v>1534880</v>
      </c>
      <c r="I43" s="1331">
        <f t="shared" si="8"/>
        <v>1.53488</v>
      </c>
      <c r="J43" s="1522"/>
      <c r="K43" s="1522">
        <f t="shared" si="10"/>
        <v>1.53488</v>
      </c>
      <c r="L43" s="1655"/>
      <c r="M43" s="1517">
        <f t="shared" si="9"/>
        <v>1.53488</v>
      </c>
      <c r="N43" s="1515"/>
    </row>
    <row r="44" spans="1:14" s="123" customFormat="1" ht="14.25" customHeight="1">
      <c r="A44" s="1872"/>
      <c r="B44" s="1506" t="s">
        <v>15</v>
      </c>
      <c r="C44" s="1510" t="s">
        <v>407</v>
      </c>
      <c r="D44" s="1510">
        <v>83724</v>
      </c>
      <c r="E44" s="1510" t="s">
        <v>283</v>
      </c>
      <c r="F44" s="1507">
        <v>265</v>
      </c>
      <c r="G44" s="1413">
        <f>13440-5792</f>
        <v>7648</v>
      </c>
      <c r="H44" s="1526">
        <f t="shared" si="7"/>
        <v>2026720</v>
      </c>
      <c r="I44" s="1331">
        <f t="shared" si="8"/>
        <v>2.0267200000000001</v>
      </c>
      <c r="J44" s="1522"/>
      <c r="K44" s="1522">
        <f t="shared" si="10"/>
        <v>2.0267200000000001</v>
      </c>
      <c r="L44" s="1655"/>
      <c r="M44" s="1517">
        <f t="shared" si="9"/>
        <v>2.0267200000000001</v>
      </c>
      <c r="N44" s="1515"/>
    </row>
    <row r="45" spans="1:14" s="123" customFormat="1" ht="14.25" customHeight="1">
      <c r="A45" s="1872"/>
      <c r="B45" s="1509" t="s">
        <v>15</v>
      </c>
      <c r="C45" s="1510" t="s">
        <v>907</v>
      </c>
      <c r="D45" s="1510">
        <v>300119</v>
      </c>
      <c r="E45" s="1510" t="s">
        <v>300</v>
      </c>
      <c r="F45" s="1507">
        <v>260</v>
      </c>
      <c r="G45" s="1413">
        <v>2548</v>
      </c>
      <c r="H45" s="1526">
        <f t="shared" si="7"/>
        <v>662480</v>
      </c>
      <c r="I45" s="1331">
        <f t="shared" si="8"/>
        <v>0.66247999999999996</v>
      </c>
      <c r="J45" s="1522"/>
      <c r="K45" s="1522">
        <f t="shared" si="10"/>
        <v>0.66247999999999996</v>
      </c>
      <c r="L45" s="1655"/>
      <c r="M45" s="1517">
        <f t="shared" si="9"/>
        <v>0.66247999999999996</v>
      </c>
      <c r="N45" s="1515"/>
    </row>
    <row r="46" spans="1:14" s="125" customFormat="1" ht="14.25" customHeight="1">
      <c r="A46" s="1410"/>
      <c r="B46" s="1509" t="s">
        <v>19</v>
      </c>
      <c r="C46" s="1510" t="s">
        <v>907</v>
      </c>
      <c r="D46" s="1510">
        <v>63857</v>
      </c>
      <c r="E46" s="1510" t="s">
        <v>300</v>
      </c>
      <c r="F46" s="1507">
        <v>260</v>
      </c>
      <c r="G46" s="1413">
        <v>3328</v>
      </c>
      <c r="H46" s="1526">
        <f t="shared" si="7"/>
        <v>865280</v>
      </c>
      <c r="I46" s="1331">
        <f t="shared" si="8"/>
        <v>0.86528000000000005</v>
      </c>
      <c r="J46" s="1522"/>
      <c r="K46" s="1522">
        <f t="shared" si="10"/>
        <v>0.86528000000000005</v>
      </c>
      <c r="L46" s="1655"/>
      <c r="M46" s="1517">
        <f t="shared" ref="M46:M52" si="11">I46</f>
        <v>0.86528000000000005</v>
      </c>
      <c r="N46" s="1515"/>
    </row>
    <row r="47" spans="1:14" s="125" customFormat="1" ht="14.25" customHeight="1">
      <c r="A47" s="1410"/>
      <c r="B47" s="1509" t="s">
        <v>15</v>
      </c>
      <c r="C47" s="1510" t="s">
        <v>907</v>
      </c>
      <c r="D47" s="1510">
        <v>300119</v>
      </c>
      <c r="E47" s="1510" t="s">
        <v>300</v>
      </c>
      <c r="F47" s="1507">
        <v>260</v>
      </c>
      <c r="G47" s="1413">
        <v>2548</v>
      </c>
      <c r="H47" s="1526">
        <f t="shared" si="7"/>
        <v>662480</v>
      </c>
      <c r="I47" s="1331">
        <f t="shared" si="8"/>
        <v>0.66247999999999996</v>
      </c>
      <c r="J47" s="1522"/>
      <c r="K47" s="1522">
        <f t="shared" si="10"/>
        <v>0.66247999999999996</v>
      </c>
      <c r="L47" s="1655"/>
      <c r="M47" s="1517">
        <f t="shared" si="11"/>
        <v>0.66247999999999996</v>
      </c>
      <c r="N47" s="1515"/>
    </row>
    <row r="48" spans="1:14" s="125" customFormat="1" ht="14.25" customHeight="1">
      <c r="A48" s="1410"/>
      <c r="B48" s="1509" t="s">
        <v>19</v>
      </c>
      <c r="C48" s="1510" t="s">
        <v>907</v>
      </c>
      <c r="D48" s="1510">
        <v>63857</v>
      </c>
      <c r="E48" s="1510" t="s">
        <v>300</v>
      </c>
      <c r="F48" s="1507">
        <v>260</v>
      </c>
      <c r="G48" s="1413">
        <v>22568</v>
      </c>
      <c r="H48" s="1526">
        <f t="shared" si="7"/>
        <v>5867680</v>
      </c>
      <c r="I48" s="1331">
        <f t="shared" si="8"/>
        <v>5.86768</v>
      </c>
      <c r="J48" s="1522"/>
      <c r="K48" s="1522">
        <f t="shared" si="10"/>
        <v>5.86768</v>
      </c>
      <c r="L48" s="1655"/>
      <c r="M48" s="1517">
        <f t="shared" si="11"/>
        <v>5.86768</v>
      </c>
      <c r="N48" s="1515"/>
    </row>
    <row r="49" spans="1:14" s="125" customFormat="1" ht="14.25" customHeight="1">
      <c r="A49" s="1410"/>
      <c r="B49" s="1509" t="s">
        <v>15</v>
      </c>
      <c r="C49" s="1510" t="s">
        <v>907</v>
      </c>
      <c r="D49" s="1510">
        <v>69048</v>
      </c>
      <c r="E49" s="1510" t="s">
        <v>897</v>
      </c>
      <c r="F49" s="1507">
        <v>305</v>
      </c>
      <c r="G49" s="1413">
        <v>2970</v>
      </c>
      <c r="H49" s="1526">
        <f t="shared" si="7"/>
        <v>905850</v>
      </c>
      <c r="I49" s="1331">
        <f t="shared" si="8"/>
        <v>0.90585000000000004</v>
      </c>
      <c r="J49" s="1522"/>
      <c r="K49" s="1522">
        <f t="shared" si="10"/>
        <v>0.90585000000000004</v>
      </c>
      <c r="L49" s="1655"/>
      <c r="M49" s="1517">
        <f t="shared" si="11"/>
        <v>0.90585000000000004</v>
      </c>
      <c r="N49" s="1515"/>
    </row>
    <row r="50" spans="1:14" s="125" customFormat="1" ht="14.25" customHeight="1">
      <c r="A50" s="1410"/>
      <c r="B50" s="1509" t="s">
        <v>19</v>
      </c>
      <c r="C50" s="1510" t="s">
        <v>907</v>
      </c>
      <c r="D50" s="1510">
        <v>63857</v>
      </c>
      <c r="E50" s="1510" t="s">
        <v>300</v>
      </c>
      <c r="F50" s="1507">
        <v>260</v>
      </c>
      <c r="G50" s="1413">
        <v>1664</v>
      </c>
      <c r="H50" s="1526">
        <f t="shared" si="7"/>
        <v>432640</v>
      </c>
      <c r="I50" s="1331">
        <f t="shared" si="8"/>
        <v>0.43264000000000002</v>
      </c>
      <c r="J50" s="1522"/>
      <c r="K50" s="1522">
        <f t="shared" si="10"/>
        <v>0.43264000000000002</v>
      </c>
      <c r="L50" s="1655"/>
      <c r="M50" s="1517">
        <f t="shared" si="11"/>
        <v>0.43264000000000002</v>
      </c>
      <c r="N50" s="1515"/>
    </row>
    <row r="51" spans="1:14" s="125" customFormat="1" ht="14.25" customHeight="1">
      <c r="A51" s="1410"/>
      <c r="B51" s="1509" t="s">
        <v>19</v>
      </c>
      <c r="C51" s="1510" t="s">
        <v>907</v>
      </c>
      <c r="D51" s="1510">
        <v>63855</v>
      </c>
      <c r="E51" s="1510" t="s">
        <v>300</v>
      </c>
      <c r="F51" s="1507">
        <v>260</v>
      </c>
      <c r="G51" s="1413">
        <v>832</v>
      </c>
      <c r="H51" s="1526">
        <f t="shared" si="7"/>
        <v>216320</v>
      </c>
      <c r="I51" s="1331">
        <f t="shared" si="8"/>
        <v>0.21632000000000001</v>
      </c>
      <c r="J51" s="1522">
        <f>I51</f>
        <v>0.21632000000000001</v>
      </c>
      <c r="K51" s="1522"/>
      <c r="L51" s="1655"/>
      <c r="M51" s="1517">
        <f t="shared" si="11"/>
        <v>0.21632000000000001</v>
      </c>
      <c r="N51" s="1515"/>
    </row>
    <row r="52" spans="1:14" s="125" customFormat="1" ht="14.25" customHeight="1">
      <c r="A52" s="1410"/>
      <c r="B52" s="1509" t="s">
        <v>19</v>
      </c>
      <c r="C52" s="1510" t="s">
        <v>907</v>
      </c>
      <c r="D52" s="1510">
        <v>63855</v>
      </c>
      <c r="E52" s="1510" t="s">
        <v>300</v>
      </c>
      <c r="F52" s="1507">
        <v>260</v>
      </c>
      <c r="G52" s="1413">
        <f>8476-832</f>
        <v>7644</v>
      </c>
      <c r="H52" s="1526">
        <f t="shared" si="7"/>
        <v>1987440</v>
      </c>
      <c r="I52" s="1331">
        <f t="shared" si="8"/>
        <v>1.9874400000000001</v>
      </c>
      <c r="J52" s="1522"/>
      <c r="K52" s="1522">
        <f>I52</f>
        <v>1.9874400000000001</v>
      </c>
      <c r="L52" s="1655"/>
      <c r="M52" s="1517">
        <f t="shared" si="11"/>
        <v>1.9874400000000001</v>
      </c>
      <c r="N52" s="1515"/>
    </row>
    <row r="53" spans="1:14">
      <c r="A53" s="1871"/>
      <c r="B53" s="1294"/>
      <c r="C53" s="1296" t="s">
        <v>197</v>
      </c>
      <c r="D53" s="1296"/>
      <c r="E53" s="1296"/>
      <c r="F53" s="1296"/>
      <c r="G53" s="1412">
        <f t="shared" ref="G53:M53" si="12">SUM(G29:G52)</f>
        <v>101702</v>
      </c>
      <c r="H53" s="1412">
        <f t="shared" si="12"/>
        <v>26747690</v>
      </c>
      <c r="I53" s="1502">
        <f t="shared" si="12"/>
        <v>26.747689999999999</v>
      </c>
      <c r="J53" s="1502">
        <f t="shared" si="12"/>
        <v>4.1727999999999996</v>
      </c>
      <c r="K53" s="1309">
        <f t="shared" si="12"/>
        <v>22.574890000000003</v>
      </c>
      <c r="L53" s="1398">
        <f t="shared" si="12"/>
        <v>0</v>
      </c>
      <c r="M53" s="1309">
        <f t="shared" si="12"/>
        <v>26.747689999999999</v>
      </c>
      <c r="N53" s="1303" t="s">
        <v>417</v>
      </c>
    </row>
    <row r="54" spans="1:14" s="123" customFormat="1" ht="14.25" customHeight="1">
      <c r="A54" s="1872"/>
      <c r="B54" s="1509" t="s">
        <v>19</v>
      </c>
      <c r="C54" s="1131" t="s">
        <v>908</v>
      </c>
      <c r="D54" s="1509" t="s">
        <v>909</v>
      </c>
      <c r="E54" s="338" t="s">
        <v>114</v>
      </c>
      <c r="F54" s="1507">
        <v>260</v>
      </c>
      <c r="G54" s="1414">
        <v>348</v>
      </c>
      <c r="H54" s="1526">
        <f t="shared" ref="H54:H73" si="13">F54*G54</f>
        <v>90480</v>
      </c>
      <c r="I54" s="1331">
        <f>F54*G54/1000000</f>
        <v>9.0480000000000005E-2</v>
      </c>
      <c r="J54" s="1533">
        <f>I54</f>
        <v>9.0480000000000005E-2</v>
      </c>
      <c r="K54" s="1415"/>
      <c r="L54" s="1397"/>
      <c r="M54" s="1518">
        <f t="shared" ref="M54:M73" si="14">SUM(J54:L54)</f>
        <v>9.0480000000000005E-2</v>
      </c>
      <c r="N54" s="1416"/>
    </row>
    <row r="55" spans="1:14" s="123" customFormat="1" ht="14.25" customHeight="1">
      <c r="A55" s="1872"/>
      <c r="B55" s="1506" t="s">
        <v>15</v>
      </c>
      <c r="C55" s="1131" t="s">
        <v>910</v>
      </c>
      <c r="D55" s="1509" t="s">
        <v>911</v>
      </c>
      <c r="E55" s="338" t="s">
        <v>474</v>
      </c>
      <c r="F55" s="1507">
        <v>315</v>
      </c>
      <c r="G55" s="1414">
        <v>75</v>
      </c>
      <c r="H55" s="1526">
        <f t="shared" si="13"/>
        <v>23625</v>
      </c>
      <c r="I55" s="1331">
        <f>H55/1000000</f>
        <v>2.3625E-2</v>
      </c>
      <c r="J55" s="1533">
        <f>I55</f>
        <v>2.3625E-2</v>
      </c>
      <c r="K55" s="1415"/>
      <c r="L55" s="1397"/>
      <c r="M55" s="1518">
        <f t="shared" si="14"/>
        <v>2.3625E-2</v>
      </c>
      <c r="N55" s="1076"/>
    </row>
    <row r="56" spans="1:14" s="123" customFormat="1" ht="14.25" customHeight="1">
      <c r="A56" s="1872"/>
      <c r="B56" s="1509" t="s">
        <v>15</v>
      </c>
      <c r="C56" s="1131" t="s">
        <v>912</v>
      </c>
      <c r="D56" s="1509">
        <v>1040</v>
      </c>
      <c r="E56" s="338" t="s">
        <v>826</v>
      </c>
      <c r="F56" s="1507">
        <v>275</v>
      </c>
      <c r="G56" s="1414">
        <v>754</v>
      </c>
      <c r="H56" s="1526">
        <f t="shared" si="13"/>
        <v>207350</v>
      </c>
      <c r="I56" s="1331">
        <f t="shared" ref="I56:I66" si="15">F56*G56/1000000</f>
        <v>0.20735000000000001</v>
      </c>
      <c r="J56" s="1533">
        <f>I56</f>
        <v>0.20735000000000001</v>
      </c>
      <c r="K56" s="1415"/>
      <c r="L56" s="1397"/>
      <c r="M56" s="1518">
        <f t="shared" si="14"/>
        <v>0.20735000000000001</v>
      </c>
      <c r="N56" s="1416"/>
    </row>
    <row r="57" spans="1:14" s="123" customFormat="1" ht="14.25" customHeight="1">
      <c r="A57" s="1872"/>
      <c r="B57" s="1509" t="s">
        <v>15</v>
      </c>
      <c r="C57" s="1131" t="s">
        <v>912</v>
      </c>
      <c r="D57" s="1509">
        <v>1030</v>
      </c>
      <c r="E57" s="338" t="s">
        <v>212</v>
      </c>
      <c r="F57" s="1507">
        <v>265</v>
      </c>
      <c r="G57" s="1414">
        <v>1664</v>
      </c>
      <c r="H57" s="1526">
        <f t="shared" si="13"/>
        <v>440960</v>
      </c>
      <c r="I57" s="1331">
        <f t="shared" si="15"/>
        <v>0.44096000000000002</v>
      </c>
      <c r="J57" s="1533">
        <f>I57</f>
        <v>0.44096000000000002</v>
      </c>
      <c r="K57" s="1415"/>
      <c r="L57" s="1397"/>
      <c r="M57" s="1518">
        <f t="shared" si="14"/>
        <v>0.44096000000000002</v>
      </c>
      <c r="N57" s="1416"/>
    </row>
    <row r="58" spans="1:14" s="1513" customFormat="1">
      <c r="A58" s="1871"/>
      <c r="B58" s="1589" t="s">
        <v>19</v>
      </c>
      <c r="C58" s="1601" t="s">
        <v>843</v>
      </c>
      <c r="D58" s="1607">
        <v>411117</v>
      </c>
      <c r="E58" s="1672" t="s">
        <v>108</v>
      </c>
      <c r="F58" s="1601">
        <v>255</v>
      </c>
      <c r="G58" s="1673">
        <v>64</v>
      </c>
      <c r="H58" s="1674">
        <f t="shared" si="13"/>
        <v>16320</v>
      </c>
      <c r="I58" s="1675">
        <f t="shared" si="15"/>
        <v>1.6320000000000001E-2</v>
      </c>
      <c r="J58" s="1676"/>
      <c r="K58" s="1677">
        <f>I58</f>
        <v>1.6320000000000001E-2</v>
      </c>
      <c r="L58" s="1678"/>
      <c r="M58" s="1518">
        <f t="shared" si="14"/>
        <v>1.6320000000000001E-2</v>
      </c>
      <c r="N58" s="842"/>
    </row>
    <row r="59" spans="1:14" s="123" customFormat="1" ht="14.25" customHeight="1">
      <c r="A59" s="1872"/>
      <c r="B59" s="1509" t="s">
        <v>19</v>
      </c>
      <c r="C59" s="1131" t="s">
        <v>913</v>
      </c>
      <c r="D59" s="1509" t="s">
        <v>914</v>
      </c>
      <c r="E59" s="338" t="s">
        <v>223</v>
      </c>
      <c r="F59" s="1507">
        <v>270</v>
      </c>
      <c r="G59" s="1414">
        <v>174</v>
      </c>
      <c r="H59" s="1526">
        <f t="shared" si="13"/>
        <v>46980</v>
      </c>
      <c r="I59" s="1331">
        <f t="shared" si="15"/>
        <v>4.6980000000000001E-2</v>
      </c>
      <c r="J59" s="1533">
        <f>I59</f>
        <v>4.6980000000000001E-2</v>
      </c>
      <c r="K59" s="1415"/>
      <c r="L59" s="1397"/>
      <c r="M59" s="1518">
        <f t="shared" si="14"/>
        <v>4.6980000000000001E-2</v>
      </c>
      <c r="N59" s="1416"/>
    </row>
    <row r="60" spans="1:14" s="123" customFormat="1" ht="14.25" customHeight="1">
      <c r="A60" s="1872"/>
      <c r="B60" s="1509" t="s">
        <v>19</v>
      </c>
      <c r="C60" s="1131" t="s">
        <v>443</v>
      </c>
      <c r="D60" s="1509" t="s">
        <v>915</v>
      </c>
      <c r="E60" s="338" t="s">
        <v>890</v>
      </c>
      <c r="F60" s="1507">
        <v>270</v>
      </c>
      <c r="G60" s="1414">
        <v>203</v>
      </c>
      <c r="H60" s="1526">
        <f t="shared" si="13"/>
        <v>54810</v>
      </c>
      <c r="I60" s="1331">
        <f t="shared" si="15"/>
        <v>5.4809999999999998E-2</v>
      </c>
      <c r="J60" s="1533">
        <f>I60</f>
        <v>5.4809999999999998E-2</v>
      </c>
      <c r="K60" s="1415"/>
      <c r="L60" s="1397"/>
      <c r="M60" s="1518">
        <f t="shared" si="14"/>
        <v>5.4809999999999998E-2</v>
      </c>
      <c r="N60" s="1416"/>
    </row>
    <row r="61" spans="1:14" s="123" customFormat="1" ht="14.25" customHeight="1">
      <c r="A61" s="1872"/>
      <c r="B61" s="1509" t="s">
        <v>15</v>
      </c>
      <c r="C61" s="1131" t="s">
        <v>443</v>
      </c>
      <c r="D61" s="1509" t="s">
        <v>916</v>
      </c>
      <c r="E61" s="338" t="s">
        <v>917</v>
      </c>
      <c r="F61" s="1507">
        <v>310</v>
      </c>
      <c r="G61" s="1414">
        <v>120</v>
      </c>
      <c r="H61" s="1526">
        <f t="shared" si="13"/>
        <v>37200</v>
      </c>
      <c r="I61" s="1331">
        <f t="shared" si="15"/>
        <v>3.7199999999999997E-2</v>
      </c>
      <c r="J61" s="1533">
        <f>I61</f>
        <v>3.7199999999999997E-2</v>
      </c>
      <c r="K61" s="1415"/>
      <c r="L61" s="1397"/>
      <c r="M61" s="1518">
        <f t="shared" si="14"/>
        <v>3.7199999999999997E-2</v>
      </c>
      <c r="N61" s="1416"/>
    </row>
    <row r="62" spans="1:14" s="123" customFormat="1" ht="14.25" customHeight="1">
      <c r="A62" s="1872"/>
      <c r="B62" s="1509" t="s">
        <v>15</v>
      </c>
      <c r="C62" s="1131" t="s">
        <v>443</v>
      </c>
      <c r="D62" s="1509" t="s">
        <v>918</v>
      </c>
      <c r="E62" s="338" t="s">
        <v>917</v>
      </c>
      <c r="F62" s="1507">
        <v>310</v>
      </c>
      <c r="G62" s="1414">
        <v>336</v>
      </c>
      <c r="H62" s="1526">
        <f t="shared" si="13"/>
        <v>104160</v>
      </c>
      <c r="I62" s="1331">
        <f t="shared" si="15"/>
        <v>0.10416</v>
      </c>
      <c r="J62" s="1533"/>
      <c r="K62" s="1415"/>
      <c r="L62" s="1397">
        <f>I62</f>
        <v>0.10416</v>
      </c>
      <c r="M62" s="1518">
        <f t="shared" si="14"/>
        <v>0.10416</v>
      </c>
      <c r="N62" s="1416"/>
    </row>
    <row r="63" spans="1:14" s="123" customFormat="1" ht="14.25" customHeight="1">
      <c r="A63" s="1872"/>
      <c r="B63" s="1509" t="s">
        <v>19</v>
      </c>
      <c r="C63" s="1131" t="s">
        <v>443</v>
      </c>
      <c r="D63" s="1509" t="s">
        <v>919</v>
      </c>
      <c r="E63" s="338" t="s">
        <v>890</v>
      </c>
      <c r="F63" s="1507">
        <v>270</v>
      </c>
      <c r="G63" s="1414">
        <v>203</v>
      </c>
      <c r="H63" s="1526">
        <f t="shared" si="13"/>
        <v>54810</v>
      </c>
      <c r="I63" s="1331">
        <f t="shared" si="15"/>
        <v>5.4809999999999998E-2</v>
      </c>
      <c r="J63" s="1533">
        <f>I63</f>
        <v>5.4809999999999998E-2</v>
      </c>
      <c r="K63" s="1415"/>
      <c r="L63" s="1397"/>
      <c r="M63" s="1518">
        <f t="shared" si="14"/>
        <v>5.4809999999999998E-2</v>
      </c>
      <c r="N63" s="1416"/>
    </row>
    <row r="64" spans="1:14" s="123" customFormat="1" ht="14.25" customHeight="1">
      <c r="A64" s="1872"/>
      <c r="B64" s="1509" t="s">
        <v>19</v>
      </c>
      <c r="C64" s="1131" t="s">
        <v>443</v>
      </c>
      <c r="D64" s="1509" t="s">
        <v>920</v>
      </c>
      <c r="E64" s="338" t="s">
        <v>890</v>
      </c>
      <c r="F64" s="1507">
        <v>270</v>
      </c>
      <c r="G64" s="1414">
        <v>203</v>
      </c>
      <c r="H64" s="1526">
        <f t="shared" si="13"/>
        <v>54810</v>
      </c>
      <c r="I64" s="1331">
        <f t="shared" si="15"/>
        <v>5.4809999999999998E-2</v>
      </c>
      <c r="J64" s="1533">
        <f>I64</f>
        <v>5.4809999999999998E-2</v>
      </c>
      <c r="K64" s="1415"/>
      <c r="L64" s="1397"/>
      <c r="M64" s="1518">
        <f t="shared" si="14"/>
        <v>5.4809999999999998E-2</v>
      </c>
      <c r="N64" s="1416"/>
    </row>
    <row r="65" spans="2:14" s="123" customFormat="1" ht="14.25" customHeight="1">
      <c r="B65" s="1509" t="s">
        <v>15</v>
      </c>
      <c r="C65" s="1131" t="s">
        <v>921</v>
      </c>
      <c r="D65" s="1509" t="s">
        <v>922</v>
      </c>
      <c r="E65" s="338" t="s">
        <v>826</v>
      </c>
      <c r="F65" s="1507">
        <v>275</v>
      </c>
      <c r="G65" s="1414">
        <v>2523</v>
      </c>
      <c r="H65" s="1526">
        <f t="shared" si="13"/>
        <v>693825</v>
      </c>
      <c r="I65" s="1331">
        <f t="shared" si="15"/>
        <v>0.69382500000000003</v>
      </c>
      <c r="J65" s="1533">
        <f>I65</f>
        <v>0.69382500000000003</v>
      </c>
      <c r="K65" s="1415"/>
      <c r="L65" s="1115"/>
      <c r="M65" s="1518">
        <f t="shared" si="14"/>
        <v>0.69382500000000003</v>
      </c>
      <c r="N65" s="1416"/>
    </row>
    <row r="66" spans="2:14" s="123" customFormat="1" ht="14.25" customHeight="1">
      <c r="B66" s="1509" t="s">
        <v>15</v>
      </c>
      <c r="C66" s="1131" t="s">
        <v>923</v>
      </c>
      <c r="D66" s="1509" t="s">
        <v>924</v>
      </c>
      <c r="E66" s="338" t="s">
        <v>419</v>
      </c>
      <c r="F66" s="1507">
        <v>305</v>
      </c>
      <c r="G66" s="1414">
        <v>6525</v>
      </c>
      <c r="H66" s="1526">
        <f t="shared" si="13"/>
        <v>1990125</v>
      </c>
      <c r="I66" s="1331">
        <f t="shared" si="15"/>
        <v>1.9901249999999999</v>
      </c>
      <c r="J66" s="1533"/>
      <c r="K66" s="1415">
        <f>I66</f>
        <v>1.9901249999999999</v>
      </c>
      <c r="L66" s="1397"/>
      <c r="M66" s="1518">
        <f t="shared" si="14"/>
        <v>1.9901249999999999</v>
      </c>
      <c r="N66" s="1416"/>
    </row>
    <row r="67" spans="2:14" s="123" customFormat="1" ht="14.25" customHeight="1">
      <c r="B67" s="1509" t="s">
        <v>15</v>
      </c>
      <c r="C67" s="1131" t="s">
        <v>925</v>
      </c>
      <c r="D67" s="1509" t="s">
        <v>926</v>
      </c>
      <c r="E67" s="338" t="s">
        <v>419</v>
      </c>
      <c r="F67" s="1507">
        <v>310</v>
      </c>
      <c r="G67" s="1414">
        <v>25</v>
      </c>
      <c r="H67" s="1526">
        <f t="shared" si="13"/>
        <v>7750</v>
      </c>
      <c r="I67" s="1331">
        <f>H67/1000000</f>
        <v>7.7499999999999999E-3</v>
      </c>
      <c r="J67" s="1533">
        <f t="shared" ref="J67:J73" si="16">I67</f>
        <v>7.7499999999999999E-3</v>
      </c>
      <c r="K67" s="1415"/>
      <c r="L67" s="1397"/>
      <c r="M67" s="1518">
        <f t="shared" si="14"/>
        <v>7.7499999999999999E-3</v>
      </c>
      <c r="N67" s="1076"/>
    </row>
    <row r="68" spans="2:14" s="123" customFormat="1" ht="14.25" customHeight="1">
      <c r="B68" s="1509" t="s">
        <v>15</v>
      </c>
      <c r="C68" s="1131" t="s">
        <v>927</v>
      </c>
      <c r="D68" s="1509" t="s">
        <v>928</v>
      </c>
      <c r="E68" s="338" t="s">
        <v>929</v>
      </c>
      <c r="F68" s="1507">
        <v>305</v>
      </c>
      <c r="G68" s="1414">
        <v>25</v>
      </c>
      <c r="H68" s="1526">
        <f t="shared" si="13"/>
        <v>7625</v>
      </c>
      <c r="I68" s="1331">
        <f>H68/1000000</f>
        <v>7.6249999999999998E-3</v>
      </c>
      <c r="J68" s="1533">
        <f t="shared" si="16"/>
        <v>7.6249999999999998E-3</v>
      </c>
      <c r="K68" s="1415"/>
      <c r="L68" s="1397"/>
      <c r="M68" s="1518">
        <f t="shared" si="14"/>
        <v>7.6249999999999998E-3</v>
      </c>
      <c r="N68" s="843"/>
    </row>
    <row r="69" spans="2:14" s="123" customFormat="1" ht="14.25" customHeight="1">
      <c r="B69" s="1589" t="s">
        <v>19</v>
      </c>
      <c r="C69" s="1679" t="s">
        <v>930</v>
      </c>
      <c r="D69" s="1589">
        <v>1053</v>
      </c>
      <c r="E69" s="1680" t="s">
        <v>890</v>
      </c>
      <c r="F69" s="1590">
        <v>270</v>
      </c>
      <c r="G69" s="1681">
        <v>29</v>
      </c>
      <c r="H69" s="1674">
        <f t="shared" si="13"/>
        <v>7830</v>
      </c>
      <c r="I69" s="1675">
        <f>F69*G69/1000000</f>
        <v>7.8300000000000002E-3</v>
      </c>
      <c r="J69" s="1676">
        <f t="shared" si="16"/>
        <v>7.8300000000000002E-3</v>
      </c>
      <c r="K69" s="1677"/>
      <c r="L69" s="1678"/>
      <c r="M69" s="1518">
        <f t="shared" si="14"/>
        <v>7.8300000000000002E-3</v>
      </c>
      <c r="N69" s="1416"/>
    </row>
    <row r="70" spans="2:14">
      <c r="B70" s="1509" t="s">
        <v>19</v>
      </c>
      <c r="C70" s="1507" t="s">
        <v>931</v>
      </c>
      <c r="D70" s="1509">
        <v>1001318</v>
      </c>
      <c r="E70" s="338" t="s">
        <v>114</v>
      </c>
      <c r="F70" s="1507">
        <v>255</v>
      </c>
      <c r="G70" s="1414">
        <v>128</v>
      </c>
      <c r="H70" s="1526">
        <f t="shared" si="13"/>
        <v>32640</v>
      </c>
      <c r="I70" s="1331">
        <f>F70*G70/1000000</f>
        <v>3.2640000000000002E-2</v>
      </c>
      <c r="J70" s="1533">
        <f t="shared" si="16"/>
        <v>3.2640000000000002E-2</v>
      </c>
      <c r="K70" s="1415"/>
      <c r="L70" s="1397"/>
      <c r="M70" s="1518">
        <f t="shared" si="14"/>
        <v>3.2640000000000002E-2</v>
      </c>
      <c r="N70" s="842"/>
    </row>
    <row r="71" spans="2:14" s="1513" customFormat="1">
      <c r="B71" s="1509" t="s">
        <v>19</v>
      </c>
      <c r="C71" s="1510" t="s">
        <v>932</v>
      </c>
      <c r="D71" s="187">
        <v>56</v>
      </c>
      <c r="E71" s="495" t="s">
        <v>890</v>
      </c>
      <c r="F71" s="1510">
        <v>270</v>
      </c>
      <c r="G71" s="1586">
        <v>261</v>
      </c>
      <c r="H71" s="1526">
        <f t="shared" si="13"/>
        <v>70470</v>
      </c>
      <c r="I71" s="1331">
        <f>F71*G71/1000000</f>
        <v>7.0470000000000005E-2</v>
      </c>
      <c r="J71" s="1533">
        <f t="shared" si="16"/>
        <v>7.0470000000000005E-2</v>
      </c>
      <c r="K71" s="1415"/>
      <c r="L71" s="1397"/>
      <c r="M71" s="1518">
        <f t="shared" si="14"/>
        <v>7.0470000000000005E-2</v>
      </c>
      <c r="N71" s="842"/>
    </row>
    <row r="72" spans="2:14" s="1513" customFormat="1">
      <c r="B72" s="1509" t="s">
        <v>19</v>
      </c>
      <c r="C72" s="1510" t="s">
        <v>933</v>
      </c>
      <c r="D72" s="187">
        <v>1004</v>
      </c>
      <c r="E72" s="495" t="s">
        <v>108</v>
      </c>
      <c r="F72" s="1510">
        <v>255</v>
      </c>
      <c r="G72" s="1586">
        <v>192</v>
      </c>
      <c r="H72" s="1526">
        <f t="shared" si="13"/>
        <v>48960</v>
      </c>
      <c r="I72" s="1331">
        <f>F72*G72/1000000</f>
        <v>4.8959999999999997E-2</v>
      </c>
      <c r="J72" s="1533">
        <f t="shared" si="16"/>
        <v>4.8959999999999997E-2</v>
      </c>
      <c r="K72" s="1415"/>
      <c r="L72" s="1397"/>
      <c r="M72" s="1518">
        <f t="shared" si="14"/>
        <v>4.8959999999999997E-2</v>
      </c>
      <c r="N72" s="842"/>
    </row>
    <row r="73" spans="2:14" s="1513" customFormat="1">
      <c r="B73" s="1509" t="s">
        <v>15</v>
      </c>
      <c r="C73" s="1510" t="s">
        <v>934</v>
      </c>
      <c r="D73" s="187">
        <v>23456</v>
      </c>
      <c r="E73" s="495" t="s">
        <v>419</v>
      </c>
      <c r="F73" s="1510">
        <v>315</v>
      </c>
      <c r="G73" s="1586">
        <v>850</v>
      </c>
      <c r="H73" s="1526">
        <f t="shared" si="13"/>
        <v>267750</v>
      </c>
      <c r="I73" s="1331">
        <f>F73*G73/1000000</f>
        <v>0.26774999999999999</v>
      </c>
      <c r="J73" s="1533">
        <f t="shared" si="16"/>
        <v>0.26774999999999999</v>
      </c>
      <c r="K73" s="1415"/>
      <c r="L73" s="1397"/>
      <c r="M73" s="1518">
        <f t="shared" si="14"/>
        <v>0.26774999999999999</v>
      </c>
      <c r="N73" s="842"/>
    </row>
    <row r="74" spans="2:14">
      <c r="B74" s="1294"/>
      <c r="C74" s="1296" t="s">
        <v>197</v>
      </c>
      <c r="D74" s="1296"/>
      <c r="E74" s="1296"/>
      <c r="F74" s="1296"/>
      <c r="G74" s="1269">
        <f t="shared" ref="G74:M74" si="17">SUM(G54:G73)</f>
        <v>14702</v>
      </c>
      <c r="H74" s="1269">
        <f t="shared" si="17"/>
        <v>4258480</v>
      </c>
      <c r="I74" s="1308">
        <f t="shared" si="17"/>
        <v>4.2584799999999996</v>
      </c>
      <c r="J74" s="1308">
        <f t="shared" si="17"/>
        <v>2.147875</v>
      </c>
      <c r="K74" s="1392">
        <f t="shared" si="17"/>
        <v>2.0064449999999998</v>
      </c>
      <c r="L74" s="1658">
        <f t="shared" si="17"/>
        <v>0.10416</v>
      </c>
      <c r="M74" s="1309">
        <f t="shared" si="17"/>
        <v>4.2584799999999996</v>
      </c>
      <c r="N74" s="1303" t="s">
        <v>346</v>
      </c>
    </row>
    <row r="75" spans="2:14" s="123" customFormat="1" ht="14.25" customHeight="1">
      <c r="B75" s="1649" t="s">
        <v>15</v>
      </c>
      <c r="C75" s="1633" t="s">
        <v>401</v>
      </c>
      <c r="D75" s="1633">
        <v>40002816115</v>
      </c>
      <c r="E75" s="1633" t="s">
        <v>935</v>
      </c>
      <c r="F75" s="1633">
        <v>310</v>
      </c>
      <c r="G75" s="1653">
        <v>11808</v>
      </c>
      <c r="H75" s="1653">
        <f t="shared" ref="H75:H86" si="18">F75*G75</f>
        <v>3660480</v>
      </c>
      <c r="I75" s="1641">
        <f t="shared" ref="I75:I87" si="19">H75/1000000</f>
        <v>3.6604800000000002</v>
      </c>
      <c r="J75" s="1640"/>
      <c r="K75" s="1639">
        <f>I75</f>
        <v>3.6604800000000002</v>
      </c>
      <c r="L75" s="1654"/>
      <c r="M75" s="1518">
        <f t="shared" ref="M75:M84" si="20">SUM(J75:L75)</f>
        <v>3.6604800000000002</v>
      </c>
      <c r="N75" s="843" t="s">
        <v>936</v>
      </c>
    </row>
    <row r="76" spans="2:14" s="123" customFormat="1" ht="14.25" customHeight="1">
      <c r="B76" s="1509" t="s">
        <v>15</v>
      </c>
      <c r="C76" s="1509" t="s">
        <v>373</v>
      </c>
      <c r="D76" s="1509" t="s">
        <v>937</v>
      </c>
      <c r="E76" s="1509" t="s">
        <v>938</v>
      </c>
      <c r="F76" s="1509">
        <v>250</v>
      </c>
      <c r="G76" s="781">
        <v>672</v>
      </c>
      <c r="H76" s="781">
        <f t="shared" si="18"/>
        <v>168000</v>
      </c>
      <c r="I76" s="1331">
        <f t="shared" si="19"/>
        <v>0.16800000000000001</v>
      </c>
      <c r="J76" s="1406">
        <f>I76</f>
        <v>0.16800000000000001</v>
      </c>
      <c r="K76" s="1524"/>
      <c r="L76" s="1400"/>
      <c r="M76" s="1518">
        <f t="shared" si="20"/>
        <v>0.16800000000000001</v>
      </c>
      <c r="N76" s="843"/>
    </row>
    <row r="77" spans="2:14" s="123" customFormat="1" ht="14.25" customHeight="1">
      <c r="B77" s="1509" t="s">
        <v>15</v>
      </c>
      <c r="C77" s="1509" t="s">
        <v>437</v>
      </c>
      <c r="D77" s="1509" t="s">
        <v>939</v>
      </c>
      <c r="E77" s="1509" t="s">
        <v>850</v>
      </c>
      <c r="F77" s="1509">
        <v>255</v>
      </c>
      <c r="G77" s="781">
        <v>832</v>
      </c>
      <c r="H77" s="781">
        <f t="shared" si="18"/>
        <v>212160</v>
      </c>
      <c r="I77" s="1331">
        <f t="shared" si="19"/>
        <v>0.21215999999999999</v>
      </c>
      <c r="J77" s="1406">
        <f>I77</f>
        <v>0.21215999999999999</v>
      </c>
      <c r="K77" s="1524"/>
      <c r="L77" s="1400"/>
      <c r="M77" s="1518">
        <f t="shared" si="20"/>
        <v>0.21215999999999999</v>
      </c>
      <c r="N77" s="843"/>
    </row>
    <row r="78" spans="2:14" s="123" customFormat="1" ht="14.25" customHeight="1">
      <c r="B78" s="1509" t="s">
        <v>15</v>
      </c>
      <c r="C78" s="1509" t="s">
        <v>437</v>
      </c>
      <c r="D78" s="1509" t="s">
        <v>940</v>
      </c>
      <c r="E78" s="1509" t="s">
        <v>850</v>
      </c>
      <c r="F78" s="1509">
        <v>255</v>
      </c>
      <c r="G78" s="781">
        <v>832</v>
      </c>
      <c r="H78" s="781">
        <f t="shared" si="18"/>
        <v>212160</v>
      </c>
      <c r="I78" s="1331">
        <f t="shared" si="19"/>
        <v>0.21215999999999999</v>
      </c>
      <c r="J78" s="1406"/>
      <c r="K78" s="1524">
        <f>I78</f>
        <v>0.21215999999999999</v>
      </c>
      <c r="L78" s="1400"/>
      <c r="M78" s="1518">
        <f t="shared" si="20"/>
        <v>0.21215999999999999</v>
      </c>
      <c r="N78" s="843"/>
    </row>
    <row r="79" spans="2:14" s="123" customFormat="1" ht="14.25" customHeight="1">
      <c r="B79" s="1509" t="s">
        <v>15</v>
      </c>
      <c r="C79" s="1507" t="s">
        <v>437</v>
      </c>
      <c r="D79" s="1509" t="s">
        <v>941</v>
      </c>
      <c r="E79" s="1507" t="s">
        <v>850</v>
      </c>
      <c r="F79" s="1507">
        <v>255</v>
      </c>
      <c r="G79" s="1414">
        <v>832</v>
      </c>
      <c r="H79" s="1526">
        <f t="shared" si="18"/>
        <v>212160</v>
      </c>
      <c r="I79" s="1331">
        <f t="shared" si="19"/>
        <v>0.21215999999999999</v>
      </c>
      <c r="J79" s="1585"/>
      <c r="K79" s="1415">
        <f>I79</f>
        <v>0.21215999999999999</v>
      </c>
      <c r="L79" s="1568"/>
      <c r="M79" s="1518">
        <f t="shared" si="20"/>
        <v>0.21215999999999999</v>
      </c>
      <c r="N79" s="843"/>
    </row>
    <row r="80" spans="2:14" s="1513" customFormat="1">
      <c r="B80" s="1649" t="s">
        <v>15</v>
      </c>
      <c r="C80" s="1649" t="s">
        <v>437</v>
      </c>
      <c r="D80" s="1649" t="s">
        <v>942</v>
      </c>
      <c r="E80" s="1635" t="s">
        <v>108</v>
      </c>
      <c r="F80" s="1650">
        <v>255</v>
      </c>
      <c r="G80" s="1651">
        <v>832</v>
      </c>
      <c r="H80" s="1642">
        <f t="shared" si="18"/>
        <v>212160</v>
      </c>
      <c r="I80" s="1641">
        <f t="shared" si="19"/>
        <v>0.21215999999999999</v>
      </c>
      <c r="J80" s="1652"/>
      <c r="K80" s="1648"/>
      <c r="L80" s="1647">
        <f>I80</f>
        <v>0.21215999999999999</v>
      </c>
      <c r="M80" s="1518">
        <f t="shared" si="20"/>
        <v>0.21215999999999999</v>
      </c>
      <c r="N80" s="843" t="s">
        <v>943</v>
      </c>
    </row>
    <row r="81" spans="2:15" s="123" customFormat="1" ht="14.25" customHeight="1">
      <c r="B81" s="1509" t="s">
        <v>15</v>
      </c>
      <c r="C81" s="1509" t="s">
        <v>910</v>
      </c>
      <c r="D81" s="1509" t="s">
        <v>944</v>
      </c>
      <c r="E81" s="1507" t="s">
        <v>945</v>
      </c>
      <c r="F81" s="692">
        <v>305</v>
      </c>
      <c r="G81" s="1414">
        <v>110</v>
      </c>
      <c r="H81" s="1526">
        <f t="shared" si="18"/>
        <v>33550</v>
      </c>
      <c r="I81" s="1331">
        <f t="shared" si="19"/>
        <v>3.3550000000000003E-2</v>
      </c>
      <c r="J81" s="1585"/>
      <c r="K81" s="1524">
        <f>I81</f>
        <v>3.3550000000000003E-2</v>
      </c>
      <c r="L81" s="1568"/>
      <c r="M81" s="1518">
        <f t="shared" si="20"/>
        <v>3.3550000000000003E-2</v>
      </c>
      <c r="N81" s="843"/>
      <c r="O81" s="1872"/>
    </row>
    <row r="82" spans="2:15" s="123" customFormat="1" ht="14.25" customHeight="1">
      <c r="B82" s="1649" t="s">
        <v>15</v>
      </c>
      <c r="C82" s="1633" t="s">
        <v>20</v>
      </c>
      <c r="D82" s="1633">
        <v>704</v>
      </c>
      <c r="E82" s="1633" t="s">
        <v>946</v>
      </c>
      <c r="F82" s="1633">
        <v>275</v>
      </c>
      <c r="G82" s="1653">
        <v>9686</v>
      </c>
      <c r="H82" s="1653">
        <f t="shared" si="18"/>
        <v>2663650</v>
      </c>
      <c r="I82" s="1641">
        <f t="shared" si="19"/>
        <v>2.6636500000000001</v>
      </c>
      <c r="J82" s="1640">
        <f>754*F82/1000000</f>
        <v>0.20735000000000001</v>
      </c>
      <c r="K82" s="1639"/>
      <c r="L82" s="1654">
        <f>I82-J82</f>
        <v>2.4563000000000001</v>
      </c>
      <c r="M82" s="1518">
        <f t="shared" si="20"/>
        <v>2.6636500000000001</v>
      </c>
      <c r="N82" s="843" t="s">
        <v>947</v>
      </c>
      <c r="O82" s="1872"/>
    </row>
    <row r="83" spans="2:15" s="123" customFormat="1" ht="14.25" customHeight="1">
      <c r="B83" s="1509" t="s">
        <v>15</v>
      </c>
      <c r="C83" s="1509" t="s">
        <v>453</v>
      </c>
      <c r="D83" s="1509" t="s">
        <v>948</v>
      </c>
      <c r="E83" s="1509" t="s">
        <v>917</v>
      </c>
      <c r="F83" s="1509">
        <v>310</v>
      </c>
      <c r="G83" s="781">
        <v>288</v>
      </c>
      <c r="H83" s="781">
        <f t="shared" si="18"/>
        <v>89280</v>
      </c>
      <c r="I83" s="1331">
        <f t="shared" si="19"/>
        <v>8.9279999999999998E-2</v>
      </c>
      <c r="J83" s="1406">
        <f>I83</f>
        <v>8.9279999999999998E-2</v>
      </c>
      <c r="K83" s="1524"/>
      <c r="L83" s="1400"/>
      <c r="M83" s="1518">
        <f t="shared" si="20"/>
        <v>8.9279999999999998E-2</v>
      </c>
      <c r="N83" s="843"/>
      <c r="O83" s="1872"/>
    </row>
    <row r="84" spans="2:15" s="123" customFormat="1" ht="14.25" customHeight="1">
      <c r="B84" s="1509" t="s">
        <v>15</v>
      </c>
      <c r="C84" s="1509" t="s">
        <v>852</v>
      </c>
      <c r="D84" s="1509">
        <v>75</v>
      </c>
      <c r="E84" s="1507" t="s">
        <v>949</v>
      </c>
      <c r="F84" s="1509">
        <v>280</v>
      </c>
      <c r="G84" s="781">
        <v>2465</v>
      </c>
      <c r="H84" s="781">
        <f t="shared" si="18"/>
        <v>690200</v>
      </c>
      <c r="I84" s="1331">
        <f t="shared" si="19"/>
        <v>0.69020000000000004</v>
      </c>
      <c r="J84" s="1406">
        <f>I84</f>
        <v>0.69020000000000004</v>
      </c>
      <c r="K84" s="1524"/>
      <c r="L84" s="1400"/>
      <c r="M84" s="1518">
        <f t="shared" si="20"/>
        <v>0.69020000000000004</v>
      </c>
      <c r="N84" s="843"/>
      <c r="O84" s="1872"/>
    </row>
    <row r="85" spans="2:15" s="123" customFormat="1" ht="14.25" customHeight="1">
      <c r="B85" s="1509" t="s">
        <v>19</v>
      </c>
      <c r="C85" s="511" t="s">
        <v>30</v>
      </c>
      <c r="D85" s="1509">
        <v>616633</v>
      </c>
      <c r="E85" s="1507" t="s">
        <v>114</v>
      </c>
      <c r="F85" s="1509">
        <v>255</v>
      </c>
      <c r="G85" s="781">
        <v>754</v>
      </c>
      <c r="H85" s="781">
        <f t="shared" si="18"/>
        <v>192270</v>
      </c>
      <c r="I85" s="1331">
        <f t="shared" si="19"/>
        <v>0.19227</v>
      </c>
      <c r="J85" s="1406">
        <f>I85</f>
        <v>0.19227</v>
      </c>
      <c r="K85" s="1524"/>
      <c r="L85" s="1481"/>
      <c r="M85" s="1518">
        <f>SUM(J85:L85)</f>
        <v>0.19227</v>
      </c>
      <c r="N85" s="843"/>
      <c r="O85" s="1872"/>
    </row>
    <row r="86" spans="2:15" s="123" customFormat="1" ht="14.25" customHeight="1">
      <c r="B86" s="187" t="s">
        <v>15</v>
      </c>
      <c r="C86" s="511" t="s">
        <v>119</v>
      </c>
      <c r="D86" s="1509" t="s">
        <v>950</v>
      </c>
      <c r="E86" s="1509" t="s">
        <v>108</v>
      </c>
      <c r="F86" s="1509">
        <v>260</v>
      </c>
      <c r="G86" s="781">
        <v>896</v>
      </c>
      <c r="H86" s="781">
        <f t="shared" si="18"/>
        <v>232960</v>
      </c>
      <c r="I86" s="1331">
        <f t="shared" si="19"/>
        <v>0.23296</v>
      </c>
      <c r="J86" s="1406"/>
      <c r="K86" s="1524">
        <f>I86</f>
        <v>0.23296</v>
      </c>
      <c r="L86" s="1481"/>
      <c r="M86" s="1518">
        <f>SUM(J86:L86)</f>
        <v>0.23296</v>
      </c>
      <c r="N86" s="843"/>
      <c r="O86" s="1872"/>
    </row>
    <row r="87" spans="2:15" s="123" customFormat="1" ht="14.25" customHeight="1">
      <c r="B87" s="1607" t="s">
        <v>15</v>
      </c>
      <c r="C87" s="1682" t="s">
        <v>119</v>
      </c>
      <c r="D87" s="1589" t="s">
        <v>951</v>
      </c>
      <c r="E87" s="1589" t="s">
        <v>108</v>
      </c>
      <c r="F87" s="1589">
        <v>260</v>
      </c>
      <c r="G87" s="1597">
        <v>896</v>
      </c>
      <c r="H87" s="1597">
        <f>F87*G87</f>
        <v>232960</v>
      </c>
      <c r="I87" s="1675">
        <f t="shared" si="19"/>
        <v>0.23296</v>
      </c>
      <c r="J87" s="1598"/>
      <c r="K87" s="1599"/>
      <c r="L87" s="1670">
        <f>I87</f>
        <v>0.23296</v>
      </c>
      <c r="M87" s="1518">
        <f>SUM(J87:L87)</f>
        <v>0.23296</v>
      </c>
      <c r="N87" s="843"/>
      <c r="O87" s="1872"/>
    </row>
    <row r="88" spans="2:15" s="123" customFormat="1" ht="14.25" customHeight="1">
      <c r="B88" s="1660" t="s">
        <v>15</v>
      </c>
      <c r="C88" s="1662" t="s">
        <v>119</v>
      </c>
      <c r="D88" s="1663" t="s">
        <v>952</v>
      </c>
      <c r="E88" s="1663" t="s">
        <v>212</v>
      </c>
      <c r="F88" s="1663">
        <v>265</v>
      </c>
      <c r="G88" s="1664">
        <v>64</v>
      </c>
      <c r="H88" s="1664">
        <f>F88*G88</f>
        <v>16960</v>
      </c>
      <c r="I88" s="1661">
        <f>H88/1000000</f>
        <v>1.6959999999999999E-2</v>
      </c>
      <c r="J88" s="1665"/>
      <c r="K88" s="1666">
        <f>I88</f>
        <v>1.6959999999999999E-2</v>
      </c>
      <c r="L88" s="1667"/>
      <c r="M88" s="1518">
        <f>SUM(J88:L88)</f>
        <v>1.6959999999999999E-2</v>
      </c>
      <c r="N88" s="843" t="s">
        <v>953</v>
      </c>
      <c r="O88" s="1872"/>
    </row>
    <row r="89" spans="2:15" ht="14.25" customHeight="1">
      <c r="B89" s="1294"/>
      <c r="C89" s="1296" t="s">
        <v>197</v>
      </c>
      <c r="D89" s="1296"/>
      <c r="E89" s="1296"/>
      <c r="F89" s="1296"/>
      <c r="G89" s="1269">
        <f t="shared" ref="G89:M89" si="21">SUM(G75:G88)</f>
        <v>30967</v>
      </c>
      <c r="H89" s="1269">
        <f t="shared" si="21"/>
        <v>8828950</v>
      </c>
      <c r="I89" s="1308">
        <f t="shared" si="21"/>
        <v>8.8289500000000007</v>
      </c>
      <c r="J89" s="1309">
        <f t="shared" si="21"/>
        <v>1.5592599999999999</v>
      </c>
      <c r="K89" s="1309">
        <f t="shared" si="21"/>
        <v>4.3682700000000008</v>
      </c>
      <c r="L89" s="1398">
        <f t="shared" si="21"/>
        <v>2.9014199999999999</v>
      </c>
      <c r="M89" s="1309">
        <f t="shared" si="21"/>
        <v>8.8289500000000007</v>
      </c>
      <c r="N89" s="1303" t="s">
        <v>376</v>
      </c>
      <c r="O89" s="1871"/>
    </row>
    <row r="90" spans="2:15" s="1513" customFormat="1">
      <c r="B90" s="692" t="s">
        <v>15</v>
      </c>
      <c r="C90" s="1509" t="s">
        <v>237</v>
      </c>
      <c r="D90" s="692" t="s">
        <v>954</v>
      </c>
      <c r="E90" s="692" t="s">
        <v>108</v>
      </c>
      <c r="F90" s="692">
        <v>260</v>
      </c>
      <c r="G90" s="1618">
        <v>960</v>
      </c>
      <c r="H90" s="1618">
        <f t="shared" ref="H90:H103" si="22">F90*G90</f>
        <v>249600</v>
      </c>
      <c r="I90" s="1551">
        <f t="shared" ref="I90:I106" si="23">H90/1000000</f>
        <v>0.24959999999999999</v>
      </c>
      <c r="J90" s="1551">
        <f>I90</f>
        <v>0.24959999999999999</v>
      </c>
      <c r="K90" s="1551"/>
      <c r="L90" s="1115"/>
      <c r="M90" s="1518">
        <f t="shared" ref="M90:M106" si="24">SUM(J90:L90)</f>
        <v>0.24959999999999999</v>
      </c>
      <c r="N90" s="1516"/>
      <c r="O90" s="1388"/>
    </row>
    <row r="91" spans="2:15" s="1513" customFormat="1">
      <c r="B91" s="692" t="s">
        <v>15</v>
      </c>
      <c r="C91" s="1509" t="s">
        <v>237</v>
      </c>
      <c r="D91" s="692" t="s">
        <v>955</v>
      </c>
      <c r="E91" s="692" t="s">
        <v>108</v>
      </c>
      <c r="F91" s="692">
        <v>260</v>
      </c>
      <c r="G91" s="1618">
        <v>960</v>
      </c>
      <c r="H91" s="1618">
        <v>249600</v>
      </c>
      <c r="I91" s="1551">
        <v>0.24959999999999999</v>
      </c>
      <c r="J91" s="1551">
        <v>0.24959999999999999</v>
      </c>
      <c r="K91" s="1551"/>
      <c r="L91" s="1115"/>
      <c r="M91" s="1518">
        <v>0.24959999999999999</v>
      </c>
      <c r="N91" s="1516"/>
      <c r="O91" s="1388"/>
    </row>
    <row r="92" spans="2:15" s="1513" customFormat="1">
      <c r="B92" s="692" t="s">
        <v>15</v>
      </c>
      <c r="C92" s="1509" t="s">
        <v>956</v>
      </c>
      <c r="D92" s="692" t="s">
        <v>957</v>
      </c>
      <c r="E92" s="692" t="s">
        <v>958</v>
      </c>
      <c r="F92" s="692">
        <v>315</v>
      </c>
      <c r="G92" s="1618">
        <v>24882</v>
      </c>
      <c r="H92" s="1618">
        <f t="shared" si="22"/>
        <v>7837830</v>
      </c>
      <c r="I92" s="1551">
        <f t="shared" si="23"/>
        <v>7.8378300000000003</v>
      </c>
      <c r="J92" s="1551">
        <f>I92</f>
        <v>7.8378300000000003</v>
      </c>
      <c r="K92" s="1551"/>
      <c r="L92" s="1115"/>
      <c r="M92" s="1518">
        <f t="shared" si="24"/>
        <v>7.8378300000000003</v>
      </c>
      <c r="N92" s="1516"/>
      <c r="O92" s="1388"/>
    </row>
    <row r="93" spans="2:15" s="1513" customFormat="1">
      <c r="B93" s="692" t="s">
        <v>15</v>
      </c>
      <c r="C93" s="1509" t="s">
        <v>956</v>
      </c>
      <c r="D93" s="692" t="s">
        <v>957</v>
      </c>
      <c r="E93" s="692" t="s">
        <v>958</v>
      </c>
      <c r="F93" s="692">
        <v>315</v>
      </c>
      <c r="G93" s="1618">
        <v>8531</v>
      </c>
      <c r="H93" s="1618">
        <f t="shared" si="22"/>
        <v>2687265</v>
      </c>
      <c r="I93" s="1551">
        <f t="shared" si="23"/>
        <v>2.687265</v>
      </c>
      <c r="J93" s="1551">
        <f>I93</f>
        <v>2.687265</v>
      </c>
      <c r="K93" s="1551"/>
      <c r="L93" s="1115"/>
      <c r="M93" s="1518">
        <f t="shared" si="24"/>
        <v>2.687265</v>
      </c>
      <c r="N93" s="1516"/>
      <c r="O93" s="1388"/>
    </row>
    <row r="94" spans="2:15" s="1513" customFormat="1">
      <c r="B94" s="692" t="s">
        <v>15</v>
      </c>
      <c r="C94" s="1509" t="s">
        <v>956</v>
      </c>
      <c r="D94" s="692" t="s">
        <v>957</v>
      </c>
      <c r="E94" s="692" t="s">
        <v>959</v>
      </c>
      <c r="F94" s="692">
        <v>325</v>
      </c>
      <c r="G94" s="1618">
        <v>22330</v>
      </c>
      <c r="H94" s="1618">
        <f t="shared" si="22"/>
        <v>7257250</v>
      </c>
      <c r="I94" s="1551">
        <f t="shared" si="23"/>
        <v>7.25725</v>
      </c>
      <c r="J94" s="1551">
        <f>I94</f>
        <v>7.25725</v>
      </c>
      <c r="K94" s="1551"/>
      <c r="L94" s="1115"/>
      <c r="M94" s="1518">
        <f t="shared" si="24"/>
        <v>7.25725</v>
      </c>
      <c r="N94" s="1516"/>
      <c r="O94" s="1388"/>
    </row>
    <row r="95" spans="2:15" s="1513" customFormat="1">
      <c r="B95" s="692" t="s">
        <v>15</v>
      </c>
      <c r="C95" s="1509" t="s">
        <v>956</v>
      </c>
      <c r="D95" s="692" t="s">
        <v>957</v>
      </c>
      <c r="E95" s="692" t="s">
        <v>959</v>
      </c>
      <c r="F95" s="692">
        <v>325</v>
      </c>
      <c r="G95" s="1618">
        <v>16588</v>
      </c>
      <c r="H95" s="1618">
        <f t="shared" si="22"/>
        <v>5391100</v>
      </c>
      <c r="I95" s="1551">
        <f t="shared" si="23"/>
        <v>5.3910999999999998</v>
      </c>
      <c r="J95" s="1551">
        <f>I95</f>
        <v>5.3910999999999998</v>
      </c>
      <c r="K95" s="1551"/>
      <c r="L95" s="1115"/>
      <c r="M95" s="1518">
        <f t="shared" si="24"/>
        <v>5.3910999999999998</v>
      </c>
      <c r="N95" s="1516"/>
      <c r="O95" s="1388"/>
    </row>
    <row r="96" spans="2:15" s="1513" customFormat="1">
      <c r="B96" s="692" t="s">
        <v>15</v>
      </c>
      <c r="C96" s="1509" t="s">
        <v>956</v>
      </c>
      <c r="D96" s="692" t="s">
        <v>957</v>
      </c>
      <c r="E96" s="692" t="s">
        <v>959</v>
      </c>
      <c r="F96" s="692">
        <v>325</v>
      </c>
      <c r="G96" s="1618">
        <v>16588</v>
      </c>
      <c r="H96" s="1618">
        <f t="shared" si="22"/>
        <v>5391100</v>
      </c>
      <c r="I96" s="1551">
        <f t="shared" si="23"/>
        <v>5.3910999999999998</v>
      </c>
      <c r="J96" s="1551"/>
      <c r="K96" s="1551">
        <f t="shared" ref="K96:K104" si="25">I96</f>
        <v>5.3910999999999998</v>
      </c>
      <c r="L96" s="1115"/>
      <c r="M96" s="1518">
        <f t="shared" si="24"/>
        <v>5.3910999999999998</v>
      </c>
      <c r="N96" s="1516"/>
      <c r="O96" s="1388"/>
    </row>
    <row r="97" spans="2:15" s="1513" customFormat="1">
      <c r="B97" s="692" t="s">
        <v>15</v>
      </c>
      <c r="C97" s="1509" t="s">
        <v>956</v>
      </c>
      <c r="D97" s="692" t="s">
        <v>960</v>
      </c>
      <c r="E97" s="692" t="s">
        <v>958</v>
      </c>
      <c r="F97" s="692">
        <v>315</v>
      </c>
      <c r="G97" s="1618">
        <v>842</v>
      </c>
      <c r="H97" s="1618">
        <f t="shared" si="22"/>
        <v>265230</v>
      </c>
      <c r="I97" s="1551">
        <f t="shared" si="23"/>
        <v>0.26523000000000002</v>
      </c>
      <c r="J97" s="1551"/>
      <c r="K97" s="1551">
        <f t="shared" si="25"/>
        <v>0.26523000000000002</v>
      </c>
      <c r="L97" s="1115"/>
      <c r="M97" s="1518">
        <f t="shared" si="24"/>
        <v>0.26523000000000002</v>
      </c>
      <c r="N97" s="1516" t="s">
        <v>961</v>
      </c>
      <c r="O97" s="1388"/>
    </row>
    <row r="98" spans="2:15" s="1513" customFormat="1">
      <c r="B98" s="692" t="s">
        <v>15</v>
      </c>
      <c r="C98" s="1509" t="s">
        <v>956</v>
      </c>
      <c r="D98" s="692" t="s">
        <v>960</v>
      </c>
      <c r="E98" s="692" t="s">
        <v>958</v>
      </c>
      <c r="F98" s="692">
        <v>315</v>
      </c>
      <c r="G98" s="1618">
        <v>2726</v>
      </c>
      <c r="H98" s="1618">
        <f t="shared" si="22"/>
        <v>858690</v>
      </c>
      <c r="I98" s="1551">
        <f t="shared" si="23"/>
        <v>0.85868999999999995</v>
      </c>
      <c r="J98" s="1551"/>
      <c r="K98" s="1551">
        <f t="shared" si="25"/>
        <v>0.85868999999999995</v>
      </c>
      <c r="L98" s="1115"/>
      <c r="M98" s="1518">
        <f t="shared" si="24"/>
        <v>0.85868999999999995</v>
      </c>
      <c r="N98" s="1516" t="s">
        <v>961</v>
      </c>
      <c r="O98" s="1388"/>
    </row>
    <row r="99" spans="2:15" s="1513" customFormat="1">
      <c r="B99" s="692" t="s">
        <v>15</v>
      </c>
      <c r="C99" s="1509" t="s">
        <v>956</v>
      </c>
      <c r="D99" s="692" t="s">
        <v>960</v>
      </c>
      <c r="E99" s="692" t="s">
        <v>958</v>
      </c>
      <c r="F99" s="692">
        <v>315</v>
      </c>
      <c r="G99" s="1618">
        <v>3538</v>
      </c>
      <c r="H99" s="1618">
        <f t="shared" si="22"/>
        <v>1114470</v>
      </c>
      <c r="I99" s="1551">
        <f t="shared" si="23"/>
        <v>1.1144700000000001</v>
      </c>
      <c r="J99" s="1551"/>
      <c r="K99" s="1551">
        <f t="shared" si="25"/>
        <v>1.1144700000000001</v>
      </c>
      <c r="L99" s="1115"/>
      <c r="M99" s="1518">
        <f t="shared" si="24"/>
        <v>1.1144700000000001</v>
      </c>
      <c r="N99" s="1516" t="s">
        <v>961</v>
      </c>
      <c r="O99" s="1388"/>
    </row>
    <row r="100" spans="2:15" s="1513" customFormat="1">
      <c r="B100" s="692" t="s">
        <v>15</v>
      </c>
      <c r="C100" s="1509" t="s">
        <v>956</v>
      </c>
      <c r="D100" s="692" t="s">
        <v>960</v>
      </c>
      <c r="E100" s="692" t="s">
        <v>958</v>
      </c>
      <c r="F100" s="692">
        <v>315</v>
      </c>
      <c r="G100" s="1618">
        <v>14036</v>
      </c>
      <c r="H100" s="1618">
        <f t="shared" si="22"/>
        <v>4421340</v>
      </c>
      <c r="I100" s="1551">
        <f t="shared" si="23"/>
        <v>4.4213399999999998</v>
      </c>
      <c r="J100" s="1551"/>
      <c r="K100" s="1551">
        <f t="shared" si="25"/>
        <v>4.4213399999999998</v>
      </c>
      <c r="L100" s="1115"/>
      <c r="M100" s="1518">
        <f t="shared" si="24"/>
        <v>4.4213399999999998</v>
      </c>
      <c r="N100" s="1516"/>
      <c r="O100" s="1388"/>
    </row>
    <row r="101" spans="2:15" s="1513" customFormat="1">
      <c r="B101" s="692" t="s">
        <v>15</v>
      </c>
      <c r="C101" s="1509" t="s">
        <v>956</v>
      </c>
      <c r="D101" s="692" t="s">
        <v>960</v>
      </c>
      <c r="E101" s="692" t="s">
        <v>958</v>
      </c>
      <c r="F101" s="692">
        <v>315</v>
      </c>
      <c r="G101" s="1618">
        <v>25520</v>
      </c>
      <c r="H101" s="1618">
        <f t="shared" si="22"/>
        <v>8038800</v>
      </c>
      <c r="I101" s="1551">
        <f t="shared" si="23"/>
        <v>8.0388000000000002</v>
      </c>
      <c r="J101" s="1551"/>
      <c r="K101" s="1551">
        <f t="shared" si="25"/>
        <v>8.0388000000000002</v>
      </c>
      <c r="L101" s="1115"/>
      <c r="M101" s="1518">
        <f t="shared" si="24"/>
        <v>8.0388000000000002</v>
      </c>
      <c r="N101" s="1516"/>
      <c r="O101" s="1388"/>
    </row>
    <row r="102" spans="2:15" s="1513" customFormat="1">
      <c r="B102" s="692" t="s">
        <v>15</v>
      </c>
      <c r="C102" s="1509" t="s">
        <v>956</v>
      </c>
      <c r="D102" s="692" t="s">
        <v>960</v>
      </c>
      <c r="E102" s="692" t="s">
        <v>958</v>
      </c>
      <c r="F102" s="692">
        <v>315</v>
      </c>
      <c r="G102" s="1618">
        <v>20416</v>
      </c>
      <c r="H102" s="1618">
        <f t="shared" si="22"/>
        <v>6431040</v>
      </c>
      <c r="I102" s="1551">
        <f t="shared" si="23"/>
        <v>6.4310400000000003</v>
      </c>
      <c r="J102" s="1551"/>
      <c r="K102" s="1551">
        <f t="shared" si="25"/>
        <v>6.4310400000000003</v>
      </c>
      <c r="L102" s="1115"/>
      <c r="M102" s="1518">
        <f t="shared" si="24"/>
        <v>6.4310400000000003</v>
      </c>
      <c r="N102" s="1516"/>
      <c r="O102" s="1388"/>
    </row>
    <row r="103" spans="2:15" s="1513" customFormat="1">
      <c r="B103" s="692" t="s">
        <v>15</v>
      </c>
      <c r="C103" s="692" t="s">
        <v>956</v>
      </c>
      <c r="D103" s="692" t="s">
        <v>960</v>
      </c>
      <c r="E103" s="692" t="s">
        <v>958</v>
      </c>
      <c r="F103" s="692">
        <v>315</v>
      </c>
      <c r="G103" s="1618">
        <f>7018+1276</f>
        <v>8294</v>
      </c>
      <c r="H103" s="1618">
        <f t="shared" si="22"/>
        <v>2612610</v>
      </c>
      <c r="I103" s="1551">
        <f t="shared" si="23"/>
        <v>2.6126100000000001</v>
      </c>
      <c r="J103" s="1551"/>
      <c r="K103" s="1551">
        <f t="shared" si="25"/>
        <v>2.6126100000000001</v>
      </c>
      <c r="L103" s="1115"/>
      <c r="M103" s="1518">
        <f t="shared" si="24"/>
        <v>2.6126100000000001</v>
      </c>
      <c r="N103" s="1516" t="s">
        <v>962</v>
      </c>
      <c r="O103" s="1388"/>
    </row>
    <row r="104" spans="2:15" s="1513" customFormat="1">
      <c r="B104" s="692" t="s">
        <v>15</v>
      </c>
      <c r="C104" s="692" t="s">
        <v>956</v>
      </c>
      <c r="D104" s="692" t="s">
        <v>963</v>
      </c>
      <c r="E104" s="692" t="s">
        <v>958</v>
      </c>
      <c r="F104" s="692">
        <v>315</v>
      </c>
      <c r="G104" s="1618">
        <v>754</v>
      </c>
      <c r="H104" s="1618">
        <f>F104*G104</f>
        <v>237510</v>
      </c>
      <c r="I104" s="1551">
        <f t="shared" si="23"/>
        <v>0.23751</v>
      </c>
      <c r="J104" s="1551"/>
      <c r="K104" s="1551">
        <f t="shared" si="25"/>
        <v>0.23751</v>
      </c>
      <c r="L104" s="1115"/>
      <c r="M104" s="1518">
        <f t="shared" si="24"/>
        <v>0.23751</v>
      </c>
      <c r="N104" s="1516"/>
      <c r="O104" s="1388"/>
    </row>
    <row r="105" spans="2:15">
      <c r="B105" s="692" t="s">
        <v>15</v>
      </c>
      <c r="C105" s="1509" t="s">
        <v>956</v>
      </c>
      <c r="D105" s="692" t="s">
        <v>963</v>
      </c>
      <c r="E105" s="692" t="s">
        <v>958</v>
      </c>
      <c r="F105" s="692">
        <v>315</v>
      </c>
      <c r="G105" s="1618">
        <v>12760</v>
      </c>
      <c r="H105" s="1618">
        <f>G105*F105</f>
        <v>4019400</v>
      </c>
      <c r="I105" s="1551">
        <f t="shared" si="23"/>
        <v>4.0194000000000001</v>
      </c>
      <c r="J105" s="1551"/>
      <c r="K105" s="1551">
        <f>I105-L105</f>
        <v>4.0194000000000001</v>
      </c>
      <c r="L105" s="1115">
        <v>0</v>
      </c>
      <c r="M105" s="1518">
        <f t="shared" si="24"/>
        <v>4.0194000000000001</v>
      </c>
      <c r="N105" s="1516"/>
      <c r="O105" s="1388"/>
    </row>
    <row r="106" spans="2:15" s="1513" customFormat="1">
      <c r="B106" s="692" t="s">
        <v>15</v>
      </c>
      <c r="C106" s="1509" t="s">
        <v>956</v>
      </c>
      <c r="D106" s="692" t="s">
        <v>963</v>
      </c>
      <c r="E106" s="692" t="s">
        <v>958</v>
      </c>
      <c r="F106" s="692">
        <v>315</v>
      </c>
      <c r="G106" s="1618">
        <f>16385+29</f>
        <v>16414</v>
      </c>
      <c r="H106" s="1618">
        <f>G106*F106</f>
        <v>5170410</v>
      </c>
      <c r="I106" s="1551">
        <f t="shared" si="23"/>
        <v>5.1704100000000004</v>
      </c>
      <c r="J106" s="1551"/>
      <c r="K106" s="1551">
        <f>I106</f>
        <v>5.1704100000000004</v>
      </c>
      <c r="L106" s="1115"/>
      <c r="M106" s="1518">
        <f t="shared" si="24"/>
        <v>5.1704100000000004</v>
      </c>
      <c r="N106" s="1516" t="s">
        <v>964</v>
      </c>
      <c r="O106" s="1388"/>
    </row>
    <row r="107" spans="2:15">
      <c r="B107" s="1294"/>
      <c r="C107" s="1294"/>
      <c r="D107" s="1294"/>
      <c r="E107" s="1294"/>
      <c r="F107" s="1294"/>
      <c r="G107" s="1514">
        <f t="shared" ref="G107:M107" si="26">SUM(G90:G106)</f>
        <v>196139</v>
      </c>
      <c r="H107" s="1514">
        <f t="shared" si="26"/>
        <v>62233245</v>
      </c>
      <c r="I107" s="890">
        <f t="shared" si="26"/>
        <v>62.233244999999997</v>
      </c>
      <c r="J107" s="890">
        <f t="shared" si="26"/>
        <v>23.672645000000003</v>
      </c>
      <c r="K107" s="890">
        <f t="shared" si="26"/>
        <v>38.560599999999994</v>
      </c>
      <c r="L107" s="1659">
        <f t="shared" si="26"/>
        <v>0</v>
      </c>
      <c r="M107" s="890">
        <f t="shared" si="26"/>
        <v>62.233244999999997</v>
      </c>
      <c r="N107" s="1303" t="s">
        <v>246</v>
      </c>
      <c r="O107" s="1871"/>
    </row>
    <row r="108" spans="2:15" s="1293" customFormat="1" ht="24" customHeight="1">
      <c r="B108" s="1318"/>
      <c r="C108" s="1318"/>
      <c r="D108" s="1318"/>
      <c r="E108" s="1319"/>
      <c r="F108" s="1318"/>
      <c r="G108" s="1320">
        <f t="shared" ref="G108:M108" si="27">G107+G89+G74+G53+G28</f>
        <v>372719</v>
      </c>
      <c r="H108" s="1320">
        <f t="shared" si="27"/>
        <v>110163760</v>
      </c>
      <c r="I108" s="1583">
        <f t="shared" si="27"/>
        <v>110.16376</v>
      </c>
      <c r="J108" s="1583">
        <f t="shared" si="27"/>
        <v>36.885390000000001</v>
      </c>
      <c r="K108" s="1583">
        <f t="shared" si="27"/>
        <v>70.272790000000001</v>
      </c>
      <c r="L108" s="1656">
        <f t="shared" si="27"/>
        <v>3.0055799999999997</v>
      </c>
      <c r="M108" s="1583">
        <f t="shared" si="27"/>
        <v>110.16376</v>
      </c>
      <c r="N108" s="1322"/>
    </row>
    <row r="109" spans="2:15" ht="18.75" customHeight="1">
      <c r="B109" s="1871"/>
      <c r="C109" s="1871"/>
      <c r="D109" s="1871"/>
      <c r="E109" s="1871"/>
      <c r="F109" s="1871"/>
      <c r="J109" s="1632">
        <f>J108/M108</f>
        <v>0.33482326674398188</v>
      </c>
      <c r="L109" s="1361" t="s">
        <v>516</v>
      </c>
      <c r="M109" s="1360">
        <v>128</v>
      </c>
      <c r="N109" s="1871"/>
      <c r="O109" s="1871"/>
    </row>
    <row r="110" spans="2:15" ht="18.75" customHeight="1">
      <c r="B110" s="1871"/>
      <c r="C110" s="1871"/>
      <c r="D110" s="1871"/>
      <c r="E110" s="1871"/>
      <c r="F110" s="1871"/>
      <c r="L110" s="1362" t="s">
        <v>517</v>
      </c>
      <c r="M110" s="1363">
        <f>M108-M109</f>
        <v>-17.836240000000004</v>
      </c>
      <c r="N110" s="1871"/>
      <c r="O110" s="1871"/>
    </row>
    <row r="112" spans="2:15" ht="15.75">
      <c r="B112" s="1302" t="s">
        <v>965</v>
      </c>
      <c r="C112" s="1871"/>
      <c r="D112" s="1871"/>
      <c r="E112" s="1871"/>
      <c r="F112" s="1871"/>
      <c r="N112" s="1871"/>
      <c r="O112" s="1871"/>
    </row>
    <row r="113" spans="2:15">
      <c r="B113" s="1345" t="s">
        <v>2</v>
      </c>
      <c r="C113" s="1345" t="s">
        <v>3</v>
      </c>
      <c r="D113" s="1345" t="s">
        <v>4</v>
      </c>
      <c r="E113" s="1346" t="s">
        <v>5</v>
      </c>
      <c r="F113" s="1345" t="s">
        <v>6</v>
      </c>
      <c r="G113" s="1347" t="s">
        <v>7</v>
      </c>
      <c r="H113" s="1348" t="s">
        <v>185</v>
      </c>
      <c r="I113" s="1348" t="s">
        <v>186</v>
      </c>
      <c r="J113" s="1349"/>
      <c r="K113" s="1350"/>
      <c r="L113" s="1402" t="s">
        <v>10</v>
      </c>
      <c r="M113" s="1350" t="s">
        <v>11</v>
      </c>
      <c r="N113" s="1346" t="s">
        <v>13</v>
      </c>
      <c r="O113" s="1871"/>
    </row>
    <row r="114" spans="2:15" s="1513" customFormat="1">
      <c r="B114" s="1506"/>
      <c r="C114" s="1507" t="s">
        <v>966</v>
      </c>
      <c r="D114" s="1314"/>
      <c r="E114" s="1507" t="s">
        <v>967</v>
      </c>
      <c r="F114" s="1507">
        <v>270</v>
      </c>
      <c r="G114" s="1525">
        <v>7250</v>
      </c>
      <c r="H114" s="1525">
        <f>G114*F114</f>
        <v>1957500</v>
      </c>
      <c r="I114" s="1331">
        <f>H114/1000000</f>
        <v>1.9575</v>
      </c>
      <c r="J114" s="1524"/>
      <c r="K114" s="1527"/>
      <c r="L114" s="1683">
        <f>I114</f>
        <v>1.9575</v>
      </c>
      <c r="M114" s="1479">
        <f>SUM(J114:L114)</f>
        <v>1.9575</v>
      </c>
      <c r="N114" s="1516" t="s">
        <v>968</v>
      </c>
      <c r="O114" s="1871"/>
    </row>
    <row r="115" spans="2:15" s="1513" customFormat="1">
      <c r="B115" s="1506"/>
      <c r="C115" s="1507" t="s">
        <v>969</v>
      </c>
      <c r="D115" s="1314"/>
      <c r="E115" s="1507" t="s">
        <v>970</v>
      </c>
      <c r="F115" s="1507">
        <v>305</v>
      </c>
      <c r="G115" s="1525">
        <f>1312*25</f>
        <v>32800</v>
      </c>
      <c r="H115" s="1525">
        <f>G115*F115</f>
        <v>10004000</v>
      </c>
      <c r="I115" s="1331">
        <f>H115/1000000</f>
        <v>10.004</v>
      </c>
      <c r="J115" s="1524"/>
      <c r="K115" s="1527"/>
      <c r="L115" s="1683">
        <f>I115</f>
        <v>10.004</v>
      </c>
      <c r="M115" s="1479">
        <f>SUM(J115:L115)</f>
        <v>10.004</v>
      </c>
      <c r="N115" s="1516" t="s">
        <v>971</v>
      </c>
      <c r="O115" s="1871"/>
    </row>
    <row r="116" spans="2:15" s="1513" customFormat="1">
      <c r="B116" s="1506"/>
      <c r="C116" s="1131" t="s">
        <v>972</v>
      </c>
      <c r="D116" s="1314"/>
      <c r="E116" s="1507" t="s">
        <v>970</v>
      </c>
      <c r="F116" s="1507">
        <v>305</v>
      </c>
      <c r="G116" s="1525">
        <v>39344</v>
      </c>
      <c r="H116" s="1525">
        <f>G116*F116</f>
        <v>11999920</v>
      </c>
      <c r="I116" s="1331">
        <f>H116/1000000</f>
        <v>11.999919999999999</v>
      </c>
      <c r="J116" s="1524"/>
      <c r="K116" s="1527"/>
      <c r="L116" s="1683">
        <f>I116</f>
        <v>11.999919999999999</v>
      </c>
      <c r="M116" s="1479">
        <f>SUM(J116:L116)</f>
        <v>11.999919999999999</v>
      </c>
      <c r="N116" s="843"/>
      <c r="O116" s="1871"/>
    </row>
    <row r="117" spans="2:15" s="1513" customFormat="1">
      <c r="B117" s="1506"/>
      <c r="C117" s="1507" t="s">
        <v>973</v>
      </c>
      <c r="D117" s="1314"/>
      <c r="E117" s="1507" t="s">
        <v>970</v>
      </c>
      <c r="F117" s="1507">
        <v>305</v>
      </c>
      <c r="G117" s="1525">
        <v>3275</v>
      </c>
      <c r="H117" s="1525">
        <f>G117*F117</f>
        <v>998875</v>
      </c>
      <c r="I117" s="1331">
        <f>H117/1000000</f>
        <v>0.99887499999999996</v>
      </c>
      <c r="J117" s="1524"/>
      <c r="K117" s="1527"/>
      <c r="L117" s="1683">
        <f>I117</f>
        <v>0.99887499999999996</v>
      </c>
      <c r="M117" s="1479">
        <f>SUM(J117:L117)</f>
        <v>0.99887499999999996</v>
      </c>
      <c r="N117" s="843" t="s">
        <v>974</v>
      </c>
      <c r="O117" s="1871"/>
    </row>
    <row r="118" spans="2:15" s="1513" customFormat="1">
      <c r="B118" s="1506" t="s">
        <v>15</v>
      </c>
      <c r="C118" s="1507" t="s">
        <v>82</v>
      </c>
      <c r="D118" s="1314">
        <v>29519</v>
      </c>
      <c r="E118" s="1507" t="s">
        <v>108</v>
      </c>
      <c r="F118" s="1507">
        <v>255</v>
      </c>
      <c r="G118" s="1525">
        <v>1024</v>
      </c>
      <c r="H118" s="1525">
        <f>F118*G118</f>
        <v>261120</v>
      </c>
      <c r="I118" s="1331">
        <f>H118/1000000</f>
        <v>0.26112000000000002</v>
      </c>
      <c r="J118" s="1524"/>
      <c r="K118" s="1527"/>
      <c r="L118" s="1683">
        <f>I118</f>
        <v>0.26112000000000002</v>
      </c>
      <c r="M118" s="1479">
        <f>SUM(J118:L118)</f>
        <v>0.26112000000000002</v>
      </c>
      <c r="N118" s="1516" t="s">
        <v>975</v>
      </c>
      <c r="O118" s="1388"/>
    </row>
    <row r="119" spans="2:15">
      <c r="B119" s="1353"/>
      <c r="C119" s="1354" t="s">
        <v>197</v>
      </c>
      <c r="D119" s="1354"/>
      <c r="E119" s="1354"/>
      <c r="F119" s="1354"/>
      <c r="G119" s="1356">
        <f>SUM(G115:G117)</f>
        <v>75419</v>
      </c>
      <c r="H119" s="1630">
        <f t="shared" ref="H119:M119" si="28">SUM(H115:H115)</f>
        <v>10004000</v>
      </c>
      <c r="I119" s="1356">
        <f t="shared" si="28"/>
        <v>10.004</v>
      </c>
      <c r="J119" s="1356">
        <f t="shared" si="28"/>
        <v>0</v>
      </c>
      <c r="K119" s="1356">
        <f t="shared" si="28"/>
        <v>0</v>
      </c>
      <c r="L119" s="1356">
        <f t="shared" si="28"/>
        <v>10.004</v>
      </c>
      <c r="M119" s="1352">
        <f t="shared" si="28"/>
        <v>10.004</v>
      </c>
      <c r="N119" s="1359"/>
      <c r="O119" s="1871"/>
    </row>
  </sheetData>
  <autoFilter ref="B2:N2" xr:uid="{00000000-0009-0000-0000-00000F000000}"/>
  <sortState xmlns:xlrd2="http://schemas.microsoft.com/office/spreadsheetml/2017/richdata2" ref="B61:N72">
    <sortCondition ref="C61:C72"/>
  </sortState>
  <phoneticPr fontId="43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theme="0"/>
  </sheetPr>
  <dimension ref="A1:O12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513" customWidth="1"/>
    <col min="2" max="2" width="12.7109375" style="1513" customWidth="1"/>
    <col min="3" max="3" width="35.42578125" style="1513" bestFit="1" customWidth="1"/>
    <col min="4" max="4" width="23.140625" style="1513" bestFit="1" customWidth="1"/>
    <col min="5" max="5" width="18.85546875" style="1513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3.28515625" style="129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45.7109375" style="1513" customWidth="1"/>
    <col min="15" max="16384" width="9.140625" style="1513"/>
  </cols>
  <sheetData>
    <row r="1" spans="2:15" ht="18.75" customHeight="1">
      <c r="B1" s="1302" t="s">
        <v>976</v>
      </c>
      <c r="C1" s="1871"/>
      <c r="D1" s="1871"/>
      <c r="E1" s="1871"/>
      <c r="F1" s="1871"/>
      <c r="L1" s="1690"/>
      <c r="N1" s="1871" t="s">
        <v>977</v>
      </c>
      <c r="O1" s="1871"/>
    </row>
    <row r="2" spans="2:15" s="1288" customFormat="1" ht="34.5" customHeight="1">
      <c r="B2" s="1297" t="s">
        <v>2</v>
      </c>
      <c r="C2" s="1297" t="s">
        <v>978</v>
      </c>
      <c r="D2" s="1297" t="s">
        <v>979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980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5" ht="15" customHeight="1">
      <c r="B3" s="1509" t="s">
        <v>981</v>
      </c>
      <c r="C3" s="1507" t="s">
        <v>49</v>
      </c>
      <c r="D3" s="1507" t="s">
        <v>982</v>
      </c>
      <c r="E3" s="1507" t="s">
        <v>445</v>
      </c>
      <c r="F3" s="1507">
        <v>310</v>
      </c>
      <c r="G3" s="1328">
        <v>550</v>
      </c>
      <c r="H3" s="1329">
        <f t="shared" ref="H3:H21" si="0">F3*G3</f>
        <v>170500</v>
      </c>
      <c r="I3" s="1330">
        <f t="shared" ref="I3:I23" si="1">H3/1000000</f>
        <v>0.17050000000000001</v>
      </c>
      <c r="J3" s="1326">
        <f>I3</f>
        <v>0.17050000000000001</v>
      </c>
      <c r="K3" s="1524"/>
      <c r="L3" s="1536"/>
      <c r="M3" s="1517">
        <f t="shared" ref="M3:M23" si="2">J3+K3+L3</f>
        <v>0.17050000000000001</v>
      </c>
      <c r="N3" s="1695"/>
      <c r="O3" s="1871"/>
    </row>
    <row r="4" spans="2:15" ht="15" customHeight="1">
      <c r="B4" s="1509" t="s">
        <v>981</v>
      </c>
      <c r="C4" s="1510" t="s">
        <v>49</v>
      </c>
      <c r="D4" s="1510">
        <v>376</v>
      </c>
      <c r="E4" s="1510" t="s">
        <v>445</v>
      </c>
      <c r="F4" s="1507">
        <v>315</v>
      </c>
      <c r="G4" s="1413">
        <v>225</v>
      </c>
      <c r="H4" s="1530">
        <f t="shared" si="0"/>
        <v>70875</v>
      </c>
      <c r="I4" s="1521">
        <f t="shared" si="1"/>
        <v>7.0874999999999994E-2</v>
      </c>
      <c r="J4" s="1522">
        <f>I4</f>
        <v>7.0874999999999994E-2</v>
      </c>
      <c r="K4" s="1524"/>
      <c r="L4" s="1536"/>
      <c r="M4" s="1517">
        <f t="shared" si="2"/>
        <v>7.0874999999999994E-2</v>
      </c>
      <c r="N4" s="843"/>
      <c r="O4" s="1871"/>
    </row>
    <row r="5" spans="2:15" ht="15" customHeight="1">
      <c r="B5" s="1509" t="s">
        <v>981</v>
      </c>
      <c r="C5" s="1510" t="s">
        <v>49</v>
      </c>
      <c r="D5" s="1510" t="s">
        <v>983</v>
      </c>
      <c r="E5" s="1510" t="s">
        <v>109</v>
      </c>
      <c r="F5" s="1507">
        <v>260</v>
      </c>
      <c r="G5" s="1413"/>
      <c r="H5" s="1530">
        <f>F5*G5</f>
        <v>0</v>
      </c>
      <c r="I5" s="1521">
        <f t="shared" si="1"/>
        <v>0</v>
      </c>
      <c r="J5" s="1522"/>
      <c r="K5" s="1524"/>
      <c r="L5" s="1574"/>
      <c r="M5" s="1517">
        <f>J5+K5+L5</f>
        <v>0</v>
      </c>
      <c r="N5" s="843" t="s">
        <v>984</v>
      </c>
      <c r="O5" s="1413">
        <v>3840</v>
      </c>
    </row>
    <row r="6" spans="2:15" ht="15" customHeight="1">
      <c r="B6" s="1509" t="s">
        <v>981</v>
      </c>
      <c r="C6" s="1510" t="s">
        <v>49</v>
      </c>
      <c r="D6" s="1510" t="s">
        <v>983</v>
      </c>
      <c r="E6" s="1510" t="s">
        <v>445</v>
      </c>
      <c r="F6" s="1507">
        <v>315</v>
      </c>
      <c r="G6" s="1413"/>
      <c r="H6" s="1530">
        <f t="shared" si="0"/>
        <v>0</v>
      </c>
      <c r="I6" s="1521">
        <f t="shared" si="1"/>
        <v>0</v>
      </c>
      <c r="J6" s="1522"/>
      <c r="K6" s="1524"/>
      <c r="L6" s="1574"/>
      <c r="M6" s="1517">
        <f t="shared" si="2"/>
        <v>0</v>
      </c>
      <c r="N6" s="843" t="s">
        <v>984</v>
      </c>
      <c r="O6" s="1413">
        <v>250</v>
      </c>
    </row>
    <row r="7" spans="2:15" ht="15" customHeight="1">
      <c r="B7" s="1509" t="s">
        <v>981</v>
      </c>
      <c r="C7" s="1510" t="s">
        <v>49</v>
      </c>
      <c r="D7" s="1510" t="s">
        <v>983</v>
      </c>
      <c r="E7" s="1510" t="s">
        <v>294</v>
      </c>
      <c r="F7" s="1507">
        <v>315</v>
      </c>
      <c r="G7" s="1413"/>
      <c r="H7" s="1530">
        <f t="shared" si="0"/>
        <v>0</v>
      </c>
      <c r="I7" s="1521">
        <f t="shared" si="1"/>
        <v>0</v>
      </c>
      <c r="J7" s="1522"/>
      <c r="K7" s="1524"/>
      <c r="L7" s="1574"/>
      <c r="M7" s="1517">
        <f t="shared" si="2"/>
        <v>0</v>
      </c>
      <c r="N7" s="843" t="s">
        <v>984</v>
      </c>
      <c r="O7" s="1413">
        <v>675</v>
      </c>
    </row>
    <row r="8" spans="2:15" ht="15" customHeight="1">
      <c r="B8" s="1509" t="s">
        <v>981</v>
      </c>
      <c r="C8" s="1510" t="s">
        <v>321</v>
      </c>
      <c r="D8" s="1510" t="s">
        <v>985</v>
      </c>
      <c r="E8" s="1510" t="s">
        <v>223</v>
      </c>
      <c r="F8" s="1507">
        <v>270</v>
      </c>
      <c r="G8" s="1413">
        <v>754</v>
      </c>
      <c r="H8" s="1530">
        <f t="shared" si="0"/>
        <v>203580</v>
      </c>
      <c r="I8" s="1521">
        <f t="shared" si="1"/>
        <v>0.20358000000000001</v>
      </c>
      <c r="J8" s="1522">
        <f>I8</f>
        <v>0.20358000000000001</v>
      </c>
      <c r="K8" s="1524"/>
      <c r="L8" s="1574"/>
      <c r="M8" s="1517">
        <f t="shared" si="2"/>
        <v>0.20358000000000001</v>
      </c>
      <c r="N8" s="843"/>
      <c r="O8" s="1871"/>
    </row>
    <row r="9" spans="2:15" ht="15" customHeight="1">
      <c r="B9" s="1509" t="s">
        <v>981</v>
      </c>
      <c r="C9" s="1510" t="s">
        <v>321</v>
      </c>
      <c r="D9" s="1510" t="s">
        <v>986</v>
      </c>
      <c r="E9" s="1510" t="s">
        <v>109</v>
      </c>
      <c r="F9" s="1507">
        <v>255</v>
      </c>
      <c r="G9" s="1413">
        <v>928</v>
      </c>
      <c r="H9" s="1530">
        <f t="shared" si="0"/>
        <v>236640</v>
      </c>
      <c r="I9" s="1521">
        <f t="shared" si="1"/>
        <v>0.23663999999999999</v>
      </c>
      <c r="J9" s="1522">
        <f>I9</f>
        <v>0.23663999999999999</v>
      </c>
      <c r="K9" s="1524"/>
      <c r="L9" s="1574"/>
      <c r="M9" s="1517">
        <f t="shared" si="2"/>
        <v>0.23663999999999999</v>
      </c>
      <c r="N9" s="843"/>
      <c r="O9" s="1871"/>
    </row>
    <row r="10" spans="2:15" ht="15" customHeight="1">
      <c r="B10" s="1509" t="s">
        <v>981</v>
      </c>
      <c r="C10" s="1510" t="s">
        <v>321</v>
      </c>
      <c r="D10" s="1510" t="s">
        <v>987</v>
      </c>
      <c r="E10" s="1510" t="s">
        <v>109</v>
      </c>
      <c r="F10" s="1507">
        <v>260</v>
      </c>
      <c r="G10" s="1413">
        <v>960</v>
      </c>
      <c r="H10" s="1530">
        <f t="shared" si="0"/>
        <v>249600</v>
      </c>
      <c r="I10" s="1521">
        <f t="shared" si="1"/>
        <v>0.24959999999999999</v>
      </c>
      <c r="J10" s="1522"/>
      <c r="K10" s="1631">
        <f>I10</f>
        <v>0.24959999999999999</v>
      </c>
      <c r="L10" s="1574"/>
      <c r="M10" s="1517">
        <f t="shared" si="2"/>
        <v>0.24959999999999999</v>
      </c>
      <c r="N10" s="843"/>
      <c r="O10" s="1871"/>
    </row>
    <row r="11" spans="2:15" ht="15" customHeight="1">
      <c r="B11" s="1509" t="s">
        <v>981</v>
      </c>
      <c r="C11" s="1510" t="s">
        <v>493</v>
      </c>
      <c r="D11" s="1510">
        <v>1023</v>
      </c>
      <c r="E11" s="1510" t="s">
        <v>988</v>
      </c>
      <c r="F11" s="1507">
        <v>280</v>
      </c>
      <c r="G11" s="1413">
        <v>87</v>
      </c>
      <c r="H11" s="1530">
        <f t="shared" si="0"/>
        <v>24360</v>
      </c>
      <c r="I11" s="1521">
        <f t="shared" si="1"/>
        <v>2.436E-2</v>
      </c>
      <c r="J11" s="1522">
        <f>I11</f>
        <v>2.436E-2</v>
      </c>
      <c r="K11" s="1631"/>
      <c r="L11" s="1574"/>
      <c r="M11" s="1517">
        <f t="shared" si="2"/>
        <v>2.436E-2</v>
      </c>
      <c r="N11" s="843"/>
      <c r="O11" s="1871"/>
    </row>
    <row r="12" spans="2:15">
      <c r="B12" s="1509" t="s">
        <v>981</v>
      </c>
      <c r="C12" s="1510" t="s">
        <v>35</v>
      </c>
      <c r="D12" s="1510">
        <v>1889</v>
      </c>
      <c r="E12" s="1507" t="s">
        <v>109</v>
      </c>
      <c r="F12" s="1507">
        <v>265</v>
      </c>
      <c r="G12" s="1525">
        <v>832</v>
      </c>
      <c r="H12" s="1530">
        <f t="shared" si="0"/>
        <v>220480</v>
      </c>
      <c r="I12" s="1521">
        <f t="shared" si="1"/>
        <v>0.22048000000000001</v>
      </c>
      <c r="J12" s="1524"/>
      <c r="K12" s="1524">
        <f>I12</f>
        <v>0.22048000000000001</v>
      </c>
      <c r="L12" s="1481"/>
      <c r="M12" s="1517">
        <f t="shared" si="2"/>
        <v>0.22048000000000001</v>
      </c>
      <c r="N12" s="843"/>
      <c r="O12" s="1871"/>
    </row>
    <row r="13" spans="2:15">
      <c r="B13" s="1509" t="s">
        <v>981</v>
      </c>
      <c r="C13" s="1510" t="s">
        <v>989</v>
      </c>
      <c r="D13" s="1510" t="s">
        <v>990</v>
      </c>
      <c r="E13" s="1507" t="s">
        <v>991</v>
      </c>
      <c r="F13" s="1507">
        <v>310</v>
      </c>
      <c r="H13" s="1530">
        <f t="shared" si="0"/>
        <v>0</v>
      </c>
      <c r="I13" s="1521">
        <f t="shared" si="1"/>
        <v>0</v>
      </c>
      <c r="J13" s="1524"/>
      <c r="K13" s="1524"/>
      <c r="L13" s="1481"/>
      <c r="M13" s="1517">
        <f t="shared" si="2"/>
        <v>0</v>
      </c>
      <c r="N13" s="843" t="s">
        <v>984</v>
      </c>
      <c r="O13" s="1525">
        <v>4440</v>
      </c>
    </row>
    <row r="14" spans="2:15">
      <c r="B14" s="1509" t="s">
        <v>981</v>
      </c>
      <c r="C14" s="1510" t="s">
        <v>63</v>
      </c>
      <c r="D14" s="1510" t="s">
        <v>992</v>
      </c>
      <c r="E14" s="1507" t="s">
        <v>993</v>
      </c>
      <c r="F14" s="1507">
        <v>315</v>
      </c>
      <c r="G14" s="1525">
        <v>783</v>
      </c>
      <c r="H14" s="1530">
        <f t="shared" si="0"/>
        <v>246645</v>
      </c>
      <c r="I14" s="1521">
        <f t="shared" si="1"/>
        <v>0.246645</v>
      </c>
      <c r="J14" s="1524">
        <f>I14</f>
        <v>0.246645</v>
      </c>
      <c r="K14" s="1524"/>
      <c r="L14" s="1481"/>
      <c r="M14" s="1517">
        <f t="shared" si="2"/>
        <v>0.246645</v>
      </c>
      <c r="N14" s="1515"/>
      <c r="O14" s="1871"/>
    </row>
    <row r="15" spans="2:15">
      <c r="B15" s="1509" t="s">
        <v>981</v>
      </c>
      <c r="C15" s="1510" t="s">
        <v>328</v>
      </c>
      <c r="D15" s="1510" t="s">
        <v>994</v>
      </c>
      <c r="E15" s="1507" t="s">
        <v>995</v>
      </c>
      <c r="F15" s="1507">
        <v>280</v>
      </c>
      <c r="G15" s="1525">
        <v>87</v>
      </c>
      <c r="H15" s="1530">
        <f t="shared" si="0"/>
        <v>24360</v>
      </c>
      <c r="I15" s="1521">
        <f t="shared" si="1"/>
        <v>2.436E-2</v>
      </c>
      <c r="J15" s="1524">
        <f>I15</f>
        <v>2.436E-2</v>
      </c>
      <c r="K15" s="1524"/>
      <c r="L15" s="1481"/>
      <c r="M15" s="1517">
        <f t="shared" si="2"/>
        <v>2.436E-2</v>
      </c>
      <c r="N15" s="1515"/>
      <c r="O15" s="1871"/>
    </row>
    <row r="16" spans="2:15">
      <c r="B16" s="1509" t="s">
        <v>981</v>
      </c>
      <c r="C16" s="1510" t="s">
        <v>38</v>
      </c>
      <c r="D16" s="1510" t="s">
        <v>996</v>
      </c>
      <c r="E16" s="1507" t="s">
        <v>223</v>
      </c>
      <c r="F16" s="1507">
        <v>270</v>
      </c>
      <c r="G16" s="1525">
        <v>580</v>
      </c>
      <c r="H16" s="1530">
        <f>F16*G16</f>
        <v>156600</v>
      </c>
      <c r="I16" s="1521">
        <f t="shared" si="1"/>
        <v>0.15659999999999999</v>
      </c>
      <c r="J16" s="1524"/>
      <c r="K16" s="1524">
        <f>I16</f>
        <v>0.15659999999999999</v>
      </c>
      <c r="L16" s="1684"/>
      <c r="M16" s="1517">
        <f>J16+K16+L16</f>
        <v>0.15659999999999999</v>
      </c>
      <c r="N16" s="843"/>
      <c r="O16" s="1871"/>
    </row>
    <row r="17" spans="1:14">
      <c r="A17" s="1871"/>
      <c r="B17" s="1509" t="s">
        <v>981</v>
      </c>
      <c r="C17" s="1510" t="s">
        <v>204</v>
      </c>
      <c r="D17" s="1510">
        <v>1174</v>
      </c>
      <c r="E17" s="1507" t="s">
        <v>109</v>
      </c>
      <c r="F17" s="1507">
        <v>260</v>
      </c>
      <c r="G17" s="1525">
        <v>416</v>
      </c>
      <c r="H17" s="1530">
        <f t="shared" si="0"/>
        <v>108160</v>
      </c>
      <c r="I17" s="1521">
        <f t="shared" si="1"/>
        <v>0.10816000000000001</v>
      </c>
      <c r="J17" s="1524">
        <f>I17</f>
        <v>0.10816000000000001</v>
      </c>
      <c r="K17" s="1524"/>
      <c r="L17" s="1684"/>
      <c r="M17" s="1517">
        <f t="shared" si="2"/>
        <v>0.10816000000000001</v>
      </c>
      <c r="N17" s="843"/>
    </row>
    <row r="18" spans="1:14">
      <c r="A18" s="1871"/>
      <c r="B18" s="1509" t="s">
        <v>981</v>
      </c>
      <c r="C18" s="1507" t="s">
        <v>204</v>
      </c>
      <c r="D18" s="1507">
        <v>1092</v>
      </c>
      <c r="E18" s="1507" t="s">
        <v>109</v>
      </c>
      <c r="F18" s="1507">
        <v>260</v>
      </c>
      <c r="G18" s="1525">
        <v>832</v>
      </c>
      <c r="H18" s="1530">
        <f t="shared" si="0"/>
        <v>216320</v>
      </c>
      <c r="I18" s="1521">
        <f t="shared" si="1"/>
        <v>0.21632000000000001</v>
      </c>
      <c r="J18" s="1524">
        <f>I18</f>
        <v>0.21632000000000001</v>
      </c>
      <c r="K18" s="1524"/>
      <c r="L18" s="1481"/>
      <c r="M18" s="1517">
        <f t="shared" si="2"/>
        <v>0.21632000000000001</v>
      </c>
      <c r="N18" s="843"/>
    </row>
    <row r="19" spans="1:14">
      <c r="A19" s="1871"/>
      <c r="B19" s="1509" t="s">
        <v>981</v>
      </c>
      <c r="C19" s="1510" t="s">
        <v>204</v>
      </c>
      <c r="D19" s="1510">
        <v>1093</v>
      </c>
      <c r="E19" s="1507" t="s">
        <v>109</v>
      </c>
      <c r="F19" s="1507">
        <v>260</v>
      </c>
      <c r="G19" s="1525">
        <v>832</v>
      </c>
      <c r="H19" s="1530">
        <f t="shared" si="0"/>
        <v>216320</v>
      </c>
      <c r="I19" s="1521">
        <f t="shared" si="1"/>
        <v>0.21632000000000001</v>
      </c>
      <c r="J19" s="1524">
        <f>I19</f>
        <v>0.21632000000000001</v>
      </c>
      <c r="K19" s="1631"/>
      <c r="L19" s="1481"/>
      <c r="M19" s="1517">
        <f t="shared" si="2"/>
        <v>0.21632000000000001</v>
      </c>
      <c r="N19" s="843"/>
    </row>
    <row r="20" spans="1:14">
      <c r="A20" s="1871"/>
      <c r="B20" s="1509" t="s">
        <v>981</v>
      </c>
      <c r="C20" s="1507" t="s">
        <v>204</v>
      </c>
      <c r="D20" s="1507">
        <v>1174</v>
      </c>
      <c r="E20" s="1507" t="s">
        <v>109</v>
      </c>
      <c r="F20" s="1507">
        <v>260</v>
      </c>
      <c r="G20" s="1525">
        <v>416</v>
      </c>
      <c r="H20" s="1530">
        <f t="shared" si="0"/>
        <v>108160</v>
      </c>
      <c r="I20" s="1521">
        <f t="shared" si="1"/>
        <v>0.10816000000000001</v>
      </c>
      <c r="J20" s="1524">
        <f>I20</f>
        <v>0.10816000000000001</v>
      </c>
      <c r="K20" s="1406"/>
      <c r="L20" s="1684"/>
      <c r="M20" s="1517">
        <f t="shared" si="2"/>
        <v>0.10816000000000001</v>
      </c>
      <c r="N20" s="843"/>
    </row>
    <row r="21" spans="1:14">
      <c r="A21" s="1871"/>
      <c r="B21" s="1509" t="s">
        <v>981</v>
      </c>
      <c r="C21" s="1507" t="s">
        <v>204</v>
      </c>
      <c r="D21" s="1507">
        <v>1098</v>
      </c>
      <c r="E21" s="1507" t="s">
        <v>109</v>
      </c>
      <c r="F21" s="1507">
        <v>260</v>
      </c>
      <c r="G21" s="1525">
        <v>832</v>
      </c>
      <c r="H21" s="1530">
        <f t="shared" si="0"/>
        <v>216320</v>
      </c>
      <c r="I21" s="1521">
        <f t="shared" si="1"/>
        <v>0.21632000000000001</v>
      </c>
      <c r="J21" s="1524">
        <f>I21</f>
        <v>0.21632000000000001</v>
      </c>
      <c r="K21" s="1406"/>
      <c r="L21" s="1684"/>
      <c r="M21" s="1517">
        <f t="shared" si="2"/>
        <v>0.21632000000000001</v>
      </c>
      <c r="N21" s="843"/>
    </row>
    <row r="22" spans="1:14">
      <c r="A22" s="1871"/>
      <c r="B22" s="1509" t="s">
        <v>981</v>
      </c>
      <c r="C22" s="1507" t="s">
        <v>997</v>
      </c>
      <c r="D22" s="1507">
        <v>4692</v>
      </c>
      <c r="E22" s="1507" t="s">
        <v>617</v>
      </c>
      <c r="F22" s="1507" t="s">
        <v>617</v>
      </c>
      <c r="G22" s="1525"/>
      <c r="H22" s="1530">
        <v>337200</v>
      </c>
      <c r="I22" s="1521">
        <f t="shared" si="1"/>
        <v>0.3372</v>
      </c>
      <c r="J22" s="1524"/>
      <c r="K22" s="1406"/>
      <c r="L22" s="1684">
        <f>I22</f>
        <v>0.3372</v>
      </c>
      <c r="M22" s="1517">
        <f t="shared" si="2"/>
        <v>0.3372</v>
      </c>
      <c r="N22" s="843" t="s">
        <v>998</v>
      </c>
    </row>
    <row r="23" spans="1:14">
      <c r="A23" s="1871"/>
      <c r="B23" s="1509" t="s">
        <v>981</v>
      </c>
      <c r="C23" s="1507" t="s">
        <v>999</v>
      </c>
      <c r="D23" s="1507" t="s">
        <v>1000</v>
      </c>
      <c r="E23" s="1507" t="s">
        <v>988</v>
      </c>
      <c r="F23" s="1507">
        <v>280</v>
      </c>
      <c r="G23" s="1525">
        <v>696</v>
      </c>
      <c r="H23" s="1530">
        <f>F23*G23</f>
        <v>194880</v>
      </c>
      <c r="I23" s="1521">
        <f t="shared" si="1"/>
        <v>0.19488</v>
      </c>
      <c r="J23" s="1524">
        <f>I23</f>
        <v>0.19488</v>
      </c>
      <c r="K23" s="1406"/>
      <c r="L23" s="1684"/>
      <c r="M23" s="1517">
        <f t="shared" si="2"/>
        <v>0.19488</v>
      </c>
      <c r="N23" s="843"/>
    </row>
    <row r="24" spans="1:14" s="308" customFormat="1">
      <c r="B24" s="1421"/>
      <c r="C24" s="1422" t="s">
        <v>197</v>
      </c>
      <c r="D24" s="1422"/>
      <c r="E24" s="1422"/>
      <c r="F24" s="1422"/>
      <c r="G24" s="1423">
        <f t="shared" ref="G24:M24" si="3">SUM(G3:G23)</f>
        <v>9810</v>
      </c>
      <c r="H24" s="1423">
        <f t="shared" si="3"/>
        <v>3001000</v>
      </c>
      <c r="I24" s="1014">
        <f t="shared" si="3"/>
        <v>3.0010000000000003</v>
      </c>
      <c r="J24" s="1309">
        <f t="shared" si="3"/>
        <v>2.0371200000000003</v>
      </c>
      <c r="K24" s="1309">
        <f t="shared" si="3"/>
        <v>0.62668000000000001</v>
      </c>
      <c r="L24" s="1396">
        <f t="shared" si="3"/>
        <v>0.3372</v>
      </c>
      <c r="M24" s="1309">
        <f t="shared" si="3"/>
        <v>3.0010000000000003</v>
      </c>
      <c r="N24" s="1428" t="s">
        <v>226</v>
      </c>
    </row>
    <row r="25" spans="1:14" s="125" customFormat="1" ht="14.25" customHeight="1">
      <c r="A25" s="1410"/>
      <c r="B25" s="1506" t="s">
        <v>981</v>
      </c>
      <c r="C25" s="1510" t="s">
        <v>407</v>
      </c>
      <c r="D25" s="1510">
        <v>83724</v>
      </c>
      <c r="E25" s="1510" t="s">
        <v>283</v>
      </c>
      <c r="F25" s="1507">
        <v>265</v>
      </c>
      <c r="G25" s="1413">
        <v>2880</v>
      </c>
      <c r="H25" s="1329">
        <v>763200</v>
      </c>
      <c r="I25" s="1330">
        <f t="shared" ref="I25:I61" si="4">H25/1000000</f>
        <v>0.76319999999999999</v>
      </c>
      <c r="J25" s="1522">
        <f>I25</f>
        <v>0.76319999999999999</v>
      </c>
      <c r="K25" s="1522"/>
      <c r="L25" s="1395"/>
      <c r="M25" s="1517">
        <f t="shared" ref="M25:M61" si="5">SUM(J25:L25)</f>
        <v>0.76319999999999999</v>
      </c>
      <c r="N25" s="1515"/>
    </row>
    <row r="26" spans="1:14" s="125" customFormat="1" ht="14.25" customHeight="1">
      <c r="A26" s="1411"/>
      <c r="B26" s="1506" t="s">
        <v>981</v>
      </c>
      <c r="C26" s="1510" t="s">
        <v>407</v>
      </c>
      <c r="D26" s="1510">
        <v>83724</v>
      </c>
      <c r="E26" s="1510" t="s">
        <v>283</v>
      </c>
      <c r="F26" s="1507">
        <v>265</v>
      </c>
      <c r="G26" s="1413">
        <v>1920</v>
      </c>
      <c r="H26" s="1526">
        <v>508800</v>
      </c>
      <c r="I26" s="1331">
        <f t="shared" si="4"/>
        <v>0.50880000000000003</v>
      </c>
      <c r="J26" s="1522">
        <f>I26</f>
        <v>0.50880000000000003</v>
      </c>
      <c r="K26" s="1522"/>
      <c r="L26" s="1395"/>
      <c r="M26" s="1517">
        <f t="shared" si="5"/>
        <v>0.50880000000000003</v>
      </c>
      <c r="N26" s="1515"/>
    </row>
    <row r="27" spans="1:14" s="125" customFormat="1" ht="14.25" customHeight="1">
      <c r="A27" s="1411"/>
      <c r="B27" s="1506" t="s">
        <v>981</v>
      </c>
      <c r="C27" s="1510" t="s">
        <v>407</v>
      </c>
      <c r="D27" s="1510">
        <v>83724</v>
      </c>
      <c r="E27" s="1510" t="s">
        <v>283</v>
      </c>
      <c r="F27" s="1507">
        <v>265</v>
      </c>
      <c r="G27" s="1413">
        <v>2688</v>
      </c>
      <c r="H27" s="1526">
        <v>712320</v>
      </c>
      <c r="I27" s="1331">
        <f t="shared" si="4"/>
        <v>0.71231999999999995</v>
      </c>
      <c r="J27" s="1522"/>
      <c r="K27" s="1522">
        <f>I27</f>
        <v>0.71231999999999995</v>
      </c>
      <c r="L27" s="1395"/>
      <c r="M27" s="1517">
        <f t="shared" si="5"/>
        <v>0.71231999999999995</v>
      </c>
      <c r="N27" s="1515"/>
    </row>
    <row r="28" spans="1:14" s="125" customFormat="1" ht="14.25" customHeight="1">
      <c r="A28" s="1411"/>
      <c r="B28" s="1506" t="s">
        <v>981</v>
      </c>
      <c r="C28" s="1510" t="s">
        <v>407</v>
      </c>
      <c r="D28" s="1510">
        <v>83724</v>
      </c>
      <c r="E28" s="1510" t="s">
        <v>283</v>
      </c>
      <c r="F28" s="1507">
        <v>265</v>
      </c>
      <c r="G28" s="1413">
        <v>8992</v>
      </c>
      <c r="H28" s="1526">
        <v>2382880</v>
      </c>
      <c r="I28" s="1331">
        <f t="shared" si="4"/>
        <v>2.3828800000000001</v>
      </c>
      <c r="J28" s="1522"/>
      <c r="K28" s="1522">
        <f>I28</f>
        <v>2.3828800000000001</v>
      </c>
      <c r="L28" s="1395"/>
      <c r="M28" s="1517">
        <f t="shared" si="5"/>
        <v>2.3828800000000001</v>
      </c>
      <c r="N28" s="1515"/>
    </row>
    <row r="29" spans="1:14" s="125" customFormat="1" ht="14.25" customHeight="1">
      <c r="A29" s="1410"/>
      <c r="B29" s="1506" t="s">
        <v>981</v>
      </c>
      <c r="C29" s="1510" t="s">
        <v>407</v>
      </c>
      <c r="D29" s="1510">
        <v>84911</v>
      </c>
      <c r="E29" s="1510" t="s">
        <v>283</v>
      </c>
      <c r="F29" s="1507">
        <v>265</v>
      </c>
      <c r="G29" s="1413">
        <v>800</v>
      </c>
      <c r="H29" s="1526">
        <f>F29*G29</f>
        <v>212000</v>
      </c>
      <c r="I29" s="1331">
        <f t="shared" si="4"/>
        <v>0.21199999999999999</v>
      </c>
      <c r="J29" s="1522"/>
      <c r="K29" s="1522">
        <f>I29</f>
        <v>0.21199999999999999</v>
      </c>
      <c r="L29" s="1395"/>
      <c r="M29" s="1517">
        <f t="shared" si="5"/>
        <v>0.21199999999999999</v>
      </c>
      <c r="N29" s="1515"/>
    </row>
    <row r="30" spans="1:14" s="125" customFormat="1" ht="14.25" customHeight="1">
      <c r="A30" s="1411"/>
      <c r="B30" s="1506" t="s">
        <v>981</v>
      </c>
      <c r="C30" s="1510" t="s">
        <v>907</v>
      </c>
      <c r="D30" s="1510">
        <v>69634</v>
      </c>
      <c r="E30" s="1510" t="s">
        <v>445</v>
      </c>
      <c r="F30" s="1507">
        <v>310</v>
      </c>
      <c r="G30" s="1413">
        <v>3750</v>
      </c>
      <c r="H30" s="1526">
        <v>1162500</v>
      </c>
      <c r="I30" s="1331">
        <f t="shared" si="4"/>
        <v>1.1625000000000001</v>
      </c>
      <c r="J30" s="1522">
        <f>I30</f>
        <v>1.1625000000000001</v>
      </c>
      <c r="K30" s="1522"/>
      <c r="L30" s="1395"/>
      <c r="M30" s="1517">
        <f t="shared" si="5"/>
        <v>1.1625000000000001</v>
      </c>
      <c r="N30" s="1515"/>
    </row>
    <row r="31" spans="1:14" s="125" customFormat="1" ht="14.25" customHeight="1">
      <c r="A31" s="1411"/>
      <c r="B31" s="1506" t="s">
        <v>981</v>
      </c>
      <c r="C31" s="1510" t="s">
        <v>907</v>
      </c>
      <c r="D31" s="1510">
        <v>69634</v>
      </c>
      <c r="E31" s="1510" t="s">
        <v>445</v>
      </c>
      <c r="F31" s="1507">
        <v>310</v>
      </c>
      <c r="G31" s="1413">
        <v>3750</v>
      </c>
      <c r="H31" s="1526">
        <v>1162500</v>
      </c>
      <c r="I31" s="1331">
        <f t="shared" si="4"/>
        <v>1.1625000000000001</v>
      </c>
      <c r="J31" s="1522">
        <f>I31</f>
        <v>1.1625000000000001</v>
      </c>
      <c r="K31" s="1522"/>
      <c r="L31" s="1395"/>
      <c r="M31" s="1517">
        <f t="shared" si="5"/>
        <v>1.1625000000000001</v>
      </c>
      <c r="N31" s="1515"/>
    </row>
    <row r="32" spans="1:14" s="125" customFormat="1" ht="14.25" customHeight="1">
      <c r="A32" s="1411"/>
      <c r="B32" s="1506" t="s">
        <v>981</v>
      </c>
      <c r="C32" s="1510" t="s">
        <v>907</v>
      </c>
      <c r="D32" s="1510">
        <v>69634</v>
      </c>
      <c r="E32" s="1510" t="s">
        <v>445</v>
      </c>
      <c r="F32" s="1507">
        <v>310</v>
      </c>
      <c r="G32" s="1413">
        <v>3750</v>
      </c>
      <c r="H32" s="1526">
        <v>1162500</v>
      </c>
      <c r="I32" s="1331">
        <f t="shared" si="4"/>
        <v>1.1625000000000001</v>
      </c>
      <c r="J32" s="1522">
        <f>I32</f>
        <v>1.1625000000000001</v>
      </c>
      <c r="K32" s="1522"/>
      <c r="L32" s="1395"/>
      <c r="M32" s="1517">
        <f t="shared" si="5"/>
        <v>1.1625000000000001</v>
      </c>
      <c r="N32" s="1515"/>
    </row>
    <row r="33" spans="1:14" s="125" customFormat="1" ht="14.25" customHeight="1">
      <c r="A33" s="1411"/>
      <c r="B33" s="1506" t="s">
        <v>981</v>
      </c>
      <c r="C33" s="1510" t="s">
        <v>907</v>
      </c>
      <c r="D33" s="1510">
        <v>69634</v>
      </c>
      <c r="E33" s="1510" t="s">
        <v>445</v>
      </c>
      <c r="F33" s="1507">
        <v>310</v>
      </c>
      <c r="G33" s="1413">
        <v>2750</v>
      </c>
      <c r="H33" s="1526">
        <v>852500</v>
      </c>
      <c r="I33" s="1331">
        <f t="shared" si="4"/>
        <v>0.85250000000000004</v>
      </c>
      <c r="J33" s="1522">
        <f>I33</f>
        <v>0.85250000000000004</v>
      </c>
      <c r="K33" s="1522"/>
      <c r="L33" s="1395"/>
      <c r="M33" s="1517">
        <f t="shared" si="5"/>
        <v>0.85250000000000004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69638</v>
      </c>
      <c r="E34" s="1510" t="s">
        <v>445</v>
      </c>
      <c r="F34" s="1507">
        <v>310</v>
      </c>
      <c r="G34" s="1413">
        <v>1100</v>
      </c>
      <c r="H34" s="1526">
        <v>341000</v>
      </c>
      <c r="I34" s="1331">
        <f t="shared" si="4"/>
        <v>0.34100000000000003</v>
      </c>
      <c r="J34" s="1522"/>
      <c r="K34" s="1522">
        <f>I34</f>
        <v>0.34100000000000003</v>
      </c>
      <c r="L34" s="1395"/>
      <c r="M34" s="1517">
        <f t="shared" si="5"/>
        <v>0.34100000000000003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69638</v>
      </c>
      <c r="E35" s="1510" t="s">
        <v>445</v>
      </c>
      <c r="F35" s="1507">
        <v>310</v>
      </c>
      <c r="G35" s="1413">
        <v>3900</v>
      </c>
      <c r="H35" s="1526">
        <v>1209000</v>
      </c>
      <c r="I35" s="1331">
        <f t="shared" si="4"/>
        <v>1.2090000000000001</v>
      </c>
      <c r="J35" s="1522">
        <f t="shared" ref="J35:J41" si="6">I35</f>
        <v>1.2090000000000001</v>
      </c>
      <c r="K35" s="1522"/>
      <c r="L35" s="1395"/>
      <c r="M35" s="1517">
        <f t="shared" si="5"/>
        <v>1.2090000000000001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69047</v>
      </c>
      <c r="E36" s="1510" t="s">
        <v>109</v>
      </c>
      <c r="F36" s="1507">
        <v>260</v>
      </c>
      <c r="G36" s="1413">
        <v>4864</v>
      </c>
      <c r="H36" s="1526">
        <v>1264640</v>
      </c>
      <c r="I36" s="1331">
        <f t="shared" si="4"/>
        <v>1.26464</v>
      </c>
      <c r="J36" s="1522">
        <f t="shared" si="6"/>
        <v>1.26464</v>
      </c>
      <c r="K36" s="1522"/>
      <c r="L36" s="1395"/>
      <c r="M36" s="1517">
        <f t="shared" si="5"/>
        <v>1.26464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69248</v>
      </c>
      <c r="E37" s="1510" t="s">
        <v>300</v>
      </c>
      <c r="F37" s="1507">
        <v>265</v>
      </c>
      <c r="G37" s="1413">
        <v>5304</v>
      </c>
      <c r="H37" s="1526">
        <v>1405560</v>
      </c>
      <c r="I37" s="1331">
        <f t="shared" si="4"/>
        <v>1.4055599999999999</v>
      </c>
      <c r="J37" s="1522">
        <f t="shared" si="6"/>
        <v>1.4055599999999999</v>
      </c>
      <c r="K37" s="1522"/>
      <c r="L37" s="1395"/>
      <c r="M37" s="1517">
        <f t="shared" si="5"/>
        <v>1.4055599999999999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69248</v>
      </c>
      <c r="E38" s="1510" t="s">
        <v>300</v>
      </c>
      <c r="F38" s="1507">
        <v>265</v>
      </c>
      <c r="G38" s="1413">
        <v>5304</v>
      </c>
      <c r="H38" s="1526">
        <v>1405560</v>
      </c>
      <c r="I38" s="1331">
        <f t="shared" si="4"/>
        <v>1.4055599999999999</v>
      </c>
      <c r="J38" s="1522">
        <f t="shared" si="6"/>
        <v>1.4055599999999999</v>
      </c>
      <c r="K38" s="1522"/>
      <c r="L38" s="1395"/>
      <c r="M38" s="1517">
        <f t="shared" si="5"/>
        <v>1.4055599999999999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69248</v>
      </c>
      <c r="E39" s="1510" t="s">
        <v>300</v>
      </c>
      <c r="F39" s="1507">
        <v>265</v>
      </c>
      <c r="G39" s="1413">
        <v>4420</v>
      </c>
      <c r="H39" s="1526">
        <v>1171300</v>
      </c>
      <c r="I39" s="1331">
        <f t="shared" si="4"/>
        <v>1.1713</v>
      </c>
      <c r="J39" s="1522">
        <f t="shared" si="6"/>
        <v>1.1713</v>
      </c>
      <c r="K39" s="1522"/>
      <c r="L39" s="1395"/>
      <c r="M39" s="1517">
        <f t="shared" si="5"/>
        <v>1.1713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69248</v>
      </c>
      <c r="E40" s="1510" t="s">
        <v>300</v>
      </c>
      <c r="F40" s="1507">
        <v>265</v>
      </c>
      <c r="G40" s="1413">
        <v>4420</v>
      </c>
      <c r="H40" s="1526">
        <v>1171300</v>
      </c>
      <c r="I40" s="1331">
        <f t="shared" si="4"/>
        <v>1.1713</v>
      </c>
      <c r="J40" s="1522">
        <f t="shared" si="6"/>
        <v>1.1713</v>
      </c>
      <c r="K40" s="1522"/>
      <c r="L40" s="1395"/>
      <c r="M40" s="1517">
        <f t="shared" si="5"/>
        <v>1.1713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69248</v>
      </c>
      <c r="E41" s="1510" t="s">
        <v>300</v>
      </c>
      <c r="F41" s="1507">
        <v>265</v>
      </c>
      <c r="G41" s="1413">
        <v>3848</v>
      </c>
      <c r="H41" s="1526">
        <v>1019720</v>
      </c>
      <c r="I41" s="1331">
        <f t="shared" si="4"/>
        <v>1.01972</v>
      </c>
      <c r="J41" s="1522">
        <f t="shared" si="6"/>
        <v>1.01972</v>
      </c>
      <c r="K41" s="1522"/>
      <c r="L41" s="1395"/>
      <c r="M41" s="1517">
        <f t="shared" si="5"/>
        <v>1.01972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69249</v>
      </c>
      <c r="E42" s="1510" t="s">
        <v>300</v>
      </c>
      <c r="F42" s="1507">
        <v>260</v>
      </c>
      <c r="G42" s="1413">
        <v>4420</v>
      </c>
      <c r="H42" s="1526">
        <v>1149200</v>
      </c>
      <c r="I42" s="1331">
        <f t="shared" si="4"/>
        <v>1.1492</v>
      </c>
      <c r="J42" s="1522">
        <f t="shared" ref="J42:J52" si="7">I42</f>
        <v>1.1492</v>
      </c>
      <c r="K42" s="1522"/>
      <c r="L42" s="1395"/>
      <c r="M42" s="1517">
        <f t="shared" si="5"/>
        <v>1.1492</v>
      </c>
      <c r="N42" s="1515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69249</v>
      </c>
      <c r="E43" s="1510" t="s">
        <v>300</v>
      </c>
      <c r="F43" s="1507">
        <v>260</v>
      </c>
      <c r="G43" s="1413">
        <v>884</v>
      </c>
      <c r="H43" s="1526">
        <v>229840</v>
      </c>
      <c r="I43" s="1331">
        <f t="shared" si="4"/>
        <v>0.22983999999999999</v>
      </c>
      <c r="J43" s="1522">
        <f t="shared" si="7"/>
        <v>0.22983999999999999</v>
      </c>
      <c r="K43" s="1522"/>
      <c r="L43" s="1395"/>
      <c r="M43" s="1517">
        <f t="shared" si="5"/>
        <v>0.22983999999999999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69249</v>
      </c>
      <c r="E44" s="1510" t="s">
        <v>300</v>
      </c>
      <c r="F44" s="1507">
        <v>260</v>
      </c>
      <c r="G44" s="1413">
        <v>884</v>
      </c>
      <c r="H44" s="1526">
        <v>229840</v>
      </c>
      <c r="I44" s="1331">
        <f t="shared" si="4"/>
        <v>0.22983999999999999</v>
      </c>
      <c r="J44" s="1522">
        <f t="shared" si="7"/>
        <v>0.22983999999999999</v>
      </c>
      <c r="K44" s="1522"/>
      <c r="L44" s="1395"/>
      <c r="M44" s="1517">
        <f t="shared" si="5"/>
        <v>0.22983999999999999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69249</v>
      </c>
      <c r="E45" s="1510" t="s">
        <v>300</v>
      </c>
      <c r="F45" s="1507">
        <v>260</v>
      </c>
      <c r="G45" s="1413">
        <v>884</v>
      </c>
      <c r="H45" s="1526">
        <v>229840</v>
      </c>
      <c r="I45" s="1331">
        <f t="shared" si="4"/>
        <v>0.22983999999999999</v>
      </c>
      <c r="J45" s="1522">
        <f t="shared" si="7"/>
        <v>0.22983999999999999</v>
      </c>
      <c r="K45" s="1522"/>
      <c r="L45" s="1395"/>
      <c r="M45" s="1517">
        <f t="shared" si="5"/>
        <v>0.22983999999999999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69249</v>
      </c>
      <c r="E46" s="1510" t="s">
        <v>300</v>
      </c>
      <c r="F46" s="1507">
        <v>260</v>
      </c>
      <c r="G46" s="1413">
        <v>884</v>
      </c>
      <c r="H46" s="1526">
        <v>229840</v>
      </c>
      <c r="I46" s="1331">
        <f t="shared" si="4"/>
        <v>0.22983999999999999</v>
      </c>
      <c r="J46" s="1522">
        <f t="shared" si="7"/>
        <v>0.22983999999999999</v>
      </c>
      <c r="K46" s="1522"/>
      <c r="L46" s="1395"/>
      <c r="M46" s="1517">
        <f t="shared" si="5"/>
        <v>0.22983999999999999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69249</v>
      </c>
      <c r="E47" s="1510" t="s">
        <v>300</v>
      </c>
      <c r="F47" s="1507">
        <v>260</v>
      </c>
      <c r="G47" s="1413">
        <v>884</v>
      </c>
      <c r="H47" s="1526">
        <v>229840</v>
      </c>
      <c r="I47" s="1331">
        <f t="shared" si="4"/>
        <v>0.22983999999999999</v>
      </c>
      <c r="J47" s="1522">
        <f t="shared" si="7"/>
        <v>0.22983999999999999</v>
      </c>
      <c r="K47" s="1522"/>
      <c r="L47" s="1395"/>
      <c r="M47" s="1517">
        <f t="shared" si="5"/>
        <v>0.22983999999999999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69249</v>
      </c>
      <c r="E48" s="1510" t="s">
        <v>300</v>
      </c>
      <c r="F48" s="1507">
        <v>260</v>
      </c>
      <c r="G48" s="1413">
        <v>2652</v>
      </c>
      <c r="H48" s="1526">
        <v>689520</v>
      </c>
      <c r="I48" s="1331">
        <f t="shared" si="4"/>
        <v>0.68952000000000002</v>
      </c>
      <c r="J48" s="1522">
        <f t="shared" si="7"/>
        <v>0.68952000000000002</v>
      </c>
      <c r="K48" s="1522"/>
      <c r="L48" s="1395"/>
      <c r="M48" s="1517">
        <f t="shared" si="5"/>
        <v>0.68952000000000002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69249</v>
      </c>
      <c r="E49" s="1510" t="s">
        <v>300</v>
      </c>
      <c r="F49" s="1507">
        <v>260</v>
      </c>
      <c r="G49" s="1413">
        <v>2652</v>
      </c>
      <c r="H49" s="1526">
        <v>689520</v>
      </c>
      <c r="I49" s="1331">
        <f t="shared" si="4"/>
        <v>0.68952000000000002</v>
      </c>
      <c r="J49" s="1522">
        <f t="shared" si="7"/>
        <v>0.68952000000000002</v>
      </c>
      <c r="K49" s="1522"/>
      <c r="L49" s="1395"/>
      <c r="M49" s="1517">
        <f t="shared" si="5"/>
        <v>0.68952000000000002</v>
      </c>
      <c r="N49" s="1515"/>
    </row>
    <row r="50" spans="1:14" s="125" customFormat="1" ht="14.25" customHeight="1">
      <c r="A50" s="1411"/>
      <c r="B50" s="1506" t="s">
        <v>981</v>
      </c>
      <c r="C50" s="1510" t="s">
        <v>907</v>
      </c>
      <c r="D50" s="1510">
        <v>69249</v>
      </c>
      <c r="E50" s="1510" t="s">
        <v>300</v>
      </c>
      <c r="F50" s="1507">
        <v>260</v>
      </c>
      <c r="G50" s="1413">
        <v>2652</v>
      </c>
      <c r="H50" s="1526">
        <v>689520</v>
      </c>
      <c r="I50" s="1331">
        <f t="shared" si="4"/>
        <v>0.68952000000000002</v>
      </c>
      <c r="J50" s="1522">
        <f t="shared" si="7"/>
        <v>0.68952000000000002</v>
      </c>
      <c r="K50" s="1522"/>
      <c r="L50" s="1395"/>
      <c r="M50" s="1517">
        <f t="shared" si="5"/>
        <v>0.68952000000000002</v>
      </c>
      <c r="N50" s="1515"/>
    </row>
    <row r="51" spans="1:14" s="125" customFormat="1" ht="14.25" customHeight="1">
      <c r="A51" s="1411"/>
      <c r="B51" s="1506" t="s">
        <v>981</v>
      </c>
      <c r="C51" s="1510" t="s">
        <v>907</v>
      </c>
      <c r="D51" s="1510">
        <v>69249</v>
      </c>
      <c r="E51" s="1510" t="s">
        <v>300</v>
      </c>
      <c r="F51" s="1507">
        <v>260</v>
      </c>
      <c r="G51" s="1413">
        <v>4732</v>
      </c>
      <c r="H51" s="1526">
        <v>1230320</v>
      </c>
      <c r="I51" s="1331">
        <f t="shared" si="4"/>
        <v>1.2303200000000001</v>
      </c>
      <c r="J51" s="1522">
        <f t="shared" si="7"/>
        <v>1.2303200000000001</v>
      </c>
      <c r="K51" s="1522"/>
      <c r="L51" s="1395"/>
      <c r="M51" s="1517">
        <f t="shared" si="5"/>
        <v>1.2303200000000001</v>
      </c>
      <c r="N51" s="1515"/>
    </row>
    <row r="52" spans="1:14" s="125" customFormat="1" ht="14.25" customHeight="1">
      <c r="A52" s="1411"/>
      <c r="B52" s="1506" t="s">
        <v>981</v>
      </c>
      <c r="C52" s="1510" t="s">
        <v>907</v>
      </c>
      <c r="D52" s="1510">
        <v>69249</v>
      </c>
      <c r="E52" s="1510" t="s">
        <v>300</v>
      </c>
      <c r="F52" s="1507">
        <v>260</v>
      </c>
      <c r="G52" s="1413">
        <v>1768</v>
      </c>
      <c r="H52" s="1526">
        <v>459680</v>
      </c>
      <c r="I52" s="1331">
        <f t="shared" si="4"/>
        <v>0.45967999999999998</v>
      </c>
      <c r="J52" s="1522">
        <f t="shared" si="7"/>
        <v>0.45967999999999998</v>
      </c>
      <c r="K52" s="1522"/>
      <c r="L52" s="1395"/>
      <c r="M52" s="1517">
        <f t="shared" si="5"/>
        <v>0.45967999999999998</v>
      </c>
      <c r="N52" s="1515"/>
    </row>
    <row r="53" spans="1:14" s="125" customFormat="1" ht="14.25" customHeight="1">
      <c r="A53" s="1411"/>
      <c r="B53" s="1506" t="s">
        <v>981</v>
      </c>
      <c r="C53" s="1510" t="s">
        <v>907</v>
      </c>
      <c r="D53" s="1510">
        <v>69250</v>
      </c>
      <c r="E53" s="1510" t="s">
        <v>300</v>
      </c>
      <c r="F53" s="1507">
        <v>265</v>
      </c>
      <c r="G53" s="1413">
        <v>884</v>
      </c>
      <c r="H53" s="1526">
        <v>234260</v>
      </c>
      <c r="I53" s="1331">
        <f t="shared" si="4"/>
        <v>0.23426</v>
      </c>
      <c r="J53" s="1522"/>
      <c r="K53" s="1522">
        <f t="shared" ref="K53:K61" si="8">I53</f>
        <v>0.23426</v>
      </c>
      <c r="L53" s="1395"/>
      <c r="M53" s="1517">
        <f t="shared" si="5"/>
        <v>0.23426</v>
      </c>
      <c r="N53" s="1515"/>
    </row>
    <row r="54" spans="1:14" s="125" customFormat="1" ht="14.25" customHeight="1">
      <c r="A54" s="1411"/>
      <c r="B54" s="1506" t="s">
        <v>981</v>
      </c>
      <c r="C54" s="1510" t="s">
        <v>907</v>
      </c>
      <c r="D54" s="1510">
        <v>69250</v>
      </c>
      <c r="E54" s="1510" t="s">
        <v>300</v>
      </c>
      <c r="F54" s="1507">
        <v>265</v>
      </c>
      <c r="G54" s="1413">
        <v>884</v>
      </c>
      <c r="H54" s="1526">
        <v>234260</v>
      </c>
      <c r="I54" s="1331">
        <f t="shared" si="4"/>
        <v>0.23426</v>
      </c>
      <c r="J54" s="1522"/>
      <c r="K54" s="1522">
        <f t="shared" si="8"/>
        <v>0.23426</v>
      </c>
      <c r="L54" s="1395"/>
      <c r="M54" s="1517">
        <f t="shared" si="5"/>
        <v>0.23426</v>
      </c>
      <c r="N54" s="1515"/>
    </row>
    <row r="55" spans="1:14" s="125" customFormat="1" ht="14.25" customHeight="1">
      <c r="A55" s="1411"/>
      <c r="B55" s="1506" t="s">
        <v>981</v>
      </c>
      <c r="C55" s="1510" t="s">
        <v>907</v>
      </c>
      <c r="D55" s="1510">
        <v>69250</v>
      </c>
      <c r="E55" s="1510" t="s">
        <v>300</v>
      </c>
      <c r="F55" s="1507">
        <v>265</v>
      </c>
      <c r="G55" s="1413">
        <v>884</v>
      </c>
      <c r="H55" s="1526">
        <v>234260</v>
      </c>
      <c r="I55" s="1331">
        <f t="shared" si="4"/>
        <v>0.23426</v>
      </c>
      <c r="J55" s="1522"/>
      <c r="K55" s="1522">
        <f t="shared" si="8"/>
        <v>0.23426</v>
      </c>
      <c r="L55" s="1395"/>
      <c r="M55" s="1517">
        <f t="shared" si="5"/>
        <v>0.23426</v>
      </c>
      <c r="N55" s="1515"/>
    </row>
    <row r="56" spans="1:14" s="125" customFormat="1" ht="14.25" customHeight="1">
      <c r="A56" s="1411"/>
      <c r="B56" s="1506" t="s">
        <v>981</v>
      </c>
      <c r="C56" s="1510" t="s">
        <v>907</v>
      </c>
      <c r="D56" s="1510">
        <v>69250</v>
      </c>
      <c r="E56" s="1510" t="s">
        <v>300</v>
      </c>
      <c r="F56" s="1507">
        <v>265</v>
      </c>
      <c r="G56" s="1413">
        <v>884</v>
      </c>
      <c r="H56" s="1526">
        <v>234260</v>
      </c>
      <c r="I56" s="1331">
        <f t="shared" si="4"/>
        <v>0.23426</v>
      </c>
      <c r="J56" s="1522"/>
      <c r="K56" s="1522">
        <f t="shared" si="8"/>
        <v>0.23426</v>
      </c>
      <c r="L56" s="1395"/>
      <c r="M56" s="1517">
        <f t="shared" si="5"/>
        <v>0.23426</v>
      </c>
      <c r="N56" s="1515"/>
    </row>
    <row r="57" spans="1:14" s="125" customFormat="1" ht="14.25" customHeight="1">
      <c r="A57" s="1411"/>
      <c r="B57" s="1506" t="s">
        <v>981</v>
      </c>
      <c r="C57" s="1510" t="s">
        <v>907</v>
      </c>
      <c r="D57" s="1510">
        <v>69250</v>
      </c>
      <c r="E57" s="1510" t="s">
        <v>300</v>
      </c>
      <c r="F57" s="1507">
        <v>265</v>
      </c>
      <c r="G57" s="1413">
        <v>884</v>
      </c>
      <c r="H57" s="1526">
        <v>234260</v>
      </c>
      <c r="I57" s="1331">
        <f t="shared" si="4"/>
        <v>0.23426</v>
      </c>
      <c r="J57" s="1522"/>
      <c r="K57" s="1522">
        <f t="shared" si="8"/>
        <v>0.23426</v>
      </c>
      <c r="L57" s="1395"/>
      <c r="M57" s="1517">
        <f t="shared" si="5"/>
        <v>0.23426</v>
      </c>
      <c r="N57" s="1515"/>
    </row>
    <row r="58" spans="1:14" s="125" customFormat="1" ht="14.25" customHeight="1">
      <c r="A58" s="1411"/>
      <c r="B58" s="1506" t="s">
        <v>981</v>
      </c>
      <c r="C58" s="1510" t="s">
        <v>907</v>
      </c>
      <c r="D58" s="1510">
        <v>69250</v>
      </c>
      <c r="E58" s="1510" t="s">
        <v>300</v>
      </c>
      <c r="F58" s="1507">
        <v>265</v>
      </c>
      <c r="G58" s="1413">
        <v>884</v>
      </c>
      <c r="H58" s="1526">
        <v>234260</v>
      </c>
      <c r="I58" s="1331">
        <f t="shared" si="4"/>
        <v>0.23426</v>
      </c>
      <c r="J58" s="1522"/>
      <c r="K58" s="1522">
        <f t="shared" si="8"/>
        <v>0.23426</v>
      </c>
      <c r="L58" s="1395"/>
      <c r="M58" s="1517">
        <f t="shared" si="5"/>
        <v>0.23426</v>
      </c>
      <c r="N58" s="1515"/>
    </row>
    <row r="59" spans="1:14" s="125" customFormat="1" ht="14.25" customHeight="1">
      <c r="A59" s="1411"/>
      <c r="B59" s="1509" t="s">
        <v>981</v>
      </c>
      <c r="C59" s="1510" t="s">
        <v>907</v>
      </c>
      <c r="D59" s="1510">
        <v>69250</v>
      </c>
      <c r="E59" s="1510" t="s">
        <v>300</v>
      </c>
      <c r="F59" s="1507">
        <v>265</v>
      </c>
      <c r="G59" s="1413">
        <v>884</v>
      </c>
      <c r="H59" s="1526">
        <v>234260</v>
      </c>
      <c r="I59" s="1331">
        <f t="shared" si="4"/>
        <v>0.23426</v>
      </c>
      <c r="J59" s="1522"/>
      <c r="K59" s="1522">
        <f t="shared" si="8"/>
        <v>0.23426</v>
      </c>
      <c r="L59" s="1395"/>
      <c r="M59" s="1517">
        <f t="shared" si="5"/>
        <v>0.23426</v>
      </c>
      <c r="N59" s="1515"/>
    </row>
    <row r="60" spans="1:14" s="125" customFormat="1" ht="14.25" customHeight="1">
      <c r="A60" s="1411"/>
      <c r="B60" s="1509" t="s">
        <v>981</v>
      </c>
      <c r="C60" s="1510" t="s">
        <v>907</v>
      </c>
      <c r="D60" s="1510">
        <v>69250</v>
      </c>
      <c r="E60" s="1510" t="s">
        <v>300</v>
      </c>
      <c r="F60" s="1507">
        <v>265</v>
      </c>
      <c r="G60" s="1413">
        <v>884</v>
      </c>
      <c r="H60" s="1526">
        <v>234260</v>
      </c>
      <c r="I60" s="1331">
        <f t="shared" si="4"/>
        <v>0.23426</v>
      </c>
      <c r="J60" s="1522"/>
      <c r="K60" s="1522">
        <f t="shared" si="8"/>
        <v>0.23426</v>
      </c>
      <c r="L60" s="1395"/>
      <c r="M60" s="1517">
        <f t="shared" si="5"/>
        <v>0.23426</v>
      </c>
      <c r="N60" s="1515"/>
    </row>
    <row r="61" spans="1:14" s="125" customFormat="1" ht="14.25" customHeight="1">
      <c r="A61" s="1411"/>
      <c r="B61" s="1509" t="s">
        <v>981</v>
      </c>
      <c r="C61" s="1510" t="s">
        <v>907</v>
      </c>
      <c r="D61" s="1510">
        <v>69250</v>
      </c>
      <c r="E61" s="1510" t="s">
        <v>300</v>
      </c>
      <c r="F61" s="1507">
        <v>265</v>
      </c>
      <c r="G61" s="1413">
        <v>4576</v>
      </c>
      <c r="H61" s="1526">
        <v>1212640</v>
      </c>
      <c r="I61" s="1331">
        <f t="shared" si="4"/>
        <v>1.2126399999999999</v>
      </c>
      <c r="J61" s="1522"/>
      <c r="K61" s="1522">
        <f t="shared" si="8"/>
        <v>1.2126399999999999</v>
      </c>
      <c r="L61" s="1395"/>
      <c r="M61" s="1517">
        <f t="shared" si="5"/>
        <v>1.2126399999999999</v>
      </c>
      <c r="N61" s="1515"/>
    </row>
    <row r="62" spans="1:14" s="308" customFormat="1">
      <c r="B62" s="1421"/>
      <c r="C62" s="1422" t="s">
        <v>197</v>
      </c>
      <c r="D62" s="1422"/>
      <c r="E62" s="1422"/>
      <c r="F62" s="1422"/>
      <c r="G62" s="1686">
        <f t="shared" ref="G62:M62" si="9">SUM(G25:G61)</f>
        <v>99384</v>
      </c>
      <c r="H62" s="1686">
        <f t="shared" si="9"/>
        <v>27050960</v>
      </c>
      <c r="I62" s="1687">
        <f t="shared" si="9"/>
        <v>27.050959999999989</v>
      </c>
      <c r="J62" s="1687">
        <f t="shared" si="9"/>
        <v>20.316040000000001</v>
      </c>
      <c r="K62" s="1309">
        <f t="shared" si="9"/>
        <v>6.7349200000000007</v>
      </c>
      <c r="L62" s="1396">
        <f t="shared" si="9"/>
        <v>0</v>
      </c>
      <c r="M62" s="1309">
        <f t="shared" si="9"/>
        <v>27.050959999999989</v>
      </c>
      <c r="N62" s="1425" t="s">
        <v>417</v>
      </c>
    </row>
    <row r="63" spans="1:14" s="123" customFormat="1" ht="14.25" customHeight="1">
      <c r="A63" s="1872"/>
      <c r="B63" s="1509" t="s">
        <v>981</v>
      </c>
      <c r="C63" s="1131" t="s">
        <v>1001</v>
      </c>
      <c r="D63" s="1509" t="s">
        <v>1002</v>
      </c>
      <c r="E63" s="338" t="s">
        <v>108</v>
      </c>
      <c r="F63" s="1507">
        <v>260</v>
      </c>
      <c r="G63" s="1414">
        <v>832</v>
      </c>
      <c r="H63" s="1526">
        <f>F63*G63</f>
        <v>216320</v>
      </c>
      <c r="I63" s="1331">
        <f t="shared" ref="I63:I75" si="10">F63*G63/1000000</f>
        <v>0.21632000000000001</v>
      </c>
      <c r="J63" s="1533">
        <f>I63</f>
        <v>0.21632000000000001</v>
      </c>
      <c r="K63" s="1415"/>
      <c r="L63" s="1691"/>
      <c r="M63" s="1518">
        <f t="shared" ref="M63:M85" si="11">SUM(J63:L63)</f>
        <v>0.21632000000000001</v>
      </c>
      <c r="N63" s="1416"/>
    </row>
    <row r="64" spans="1:14" s="123" customFormat="1" ht="14.25" customHeight="1">
      <c r="A64" s="1872"/>
      <c r="B64" s="1509" t="s">
        <v>981</v>
      </c>
      <c r="C64" s="1131" t="s">
        <v>1001</v>
      </c>
      <c r="D64" s="1509" t="s">
        <v>1003</v>
      </c>
      <c r="E64" s="338" t="s">
        <v>296</v>
      </c>
      <c r="F64" s="1507">
        <v>310</v>
      </c>
      <c r="G64" s="1414">
        <v>175</v>
      </c>
      <c r="H64" s="1526">
        <f t="shared" ref="H64:H85" si="12">F64*G64</f>
        <v>54250</v>
      </c>
      <c r="I64" s="1331">
        <f>F64*G64/1000000</f>
        <v>5.425E-2</v>
      </c>
      <c r="J64" s="1533"/>
      <c r="K64" s="1415">
        <f>I64</f>
        <v>5.425E-2</v>
      </c>
      <c r="L64" s="1691"/>
      <c r="M64" s="1518">
        <f>SUM(J64:L64)</f>
        <v>5.425E-2</v>
      </c>
      <c r="N64" s="1416"/>
    </row>
    <row r="65" spans="2:15" s="123" customFormat="1" ht="14.25" customHeight="1">
      <c r="B65" s="1509" t="s">
        <v>981</v>
      </c>
      <c r="C65" s="1131" t="s">
        <v>1004</v>
      </c>
      <c r="D65" s="1509" t="s">
        <v>1005</v>
      </c>
      <c r="E65" s="338" t="s">
        <v>299</v>
      </c>
      <c r="F65" s="1507">
        <v>305</v>
      </c>
      <c r="G65" s="1414">
        <v>125</v>
      </c>
      <c r="H65" s="1526">
        <f t="shared" si="12"/>
        <v>38125</v>
      </c>
      <c r="I65" s="1331">
        <f t="shared" si="10"/>
        <v>3.8124999999999999E-2</v>
      </c>
      <c r="J65" s="1533"/>
      <c r="K65" s="1415">
        <f>I65</f>
        <v>3.8124999999999999E-2</v>
      </c>
      <c r="L65" s="1691"/>
      <c r="M65" s="1518">
        <f t="shared" si="11"/>
        <v>3.8124999999999999E-2</v>
      </c>
      <c r="N65" s="723"/>
      <c r="O65" s="1872"/>
    </row>
    <row r="66" spans="2:15" s="123" customFormat="1" ht="14.25" customHeight="1">
      <c r="B66" s="1509" t="s">
        <v>981</v>
      </c>
      <c r="C66" s="1131" t="s">
        <v>908</v>
      </c>
      <c r="D66" s="1509" t="s">
        <v>1006</v>
      </c>
      <c r="E66" s="338" t="s">
        <v>656</v>
      </c>
      <c r="F66" s="1507">
        <v>260</v>
      </c>
      <c r="G66" s="1872"/>
      <c r="H66" s="1526">
        <f t="shared" si="12"/>
        <v>0</v>
      </c>
      <c r="I66" s="1331">
        <f t="shared" si="10"/>
        <v>0</v>
      </c>
      <c r="J66" s="1533"/>
      <c r="K66" s="1415"/>
      <c r="L66" s="1691"/>
      <c r="M66" s="1518">
        <f t="shared" si="11"/>
        <v>0</v>
      </c>
      <c r="N66" s="843" t="s">
        <v>984</v>
      </c>
      <c r="O66" s="1414">
        <v>580</v>
      </c>
    </row>
    <row r="67" spans="2:15" s="123" customFormat="1" ht="14.25" customHeight="1">
      <c r="B67" s="1509" t="s">
        <v>981</v>
      </c>
      <c r="C67" s="1131" t="s">
        <v>908</v>
      </c>
      <c r="D67" s="1509" t="s">
        <v>1007</v>
      </c>
      <c r="E67" s="338" t="s">
        <v>1008</v>
      </c>
      <c r="F67" s="1507">
        <v>260</v>
      </c>
      <c r="G67" s="1872"/>
      <c r="H67" s="1526">
        <f t="shared" si="12"/>
        <v>0</v>
      </c>
      <c r="I67" s="1331">
        <f t="shared" si="10"/>
        <v>0</v>
      </c>
      <c r="J67" s="1533"/>
      <c r="K67" s="1415"/>
      <c r="L67" s="1691"/>
      <c r="M67" s="1518">
        <f t="shared" si="11"/>
        <v>0</v>
      </c>
      <c r="N67" s="843" t="s">
        <v>984</v>
      </c>
      <c r="O67" s="1414">
        <v>406</v>
      </c>
    </row>
    <row r="68" spans="2:15" s="123" customFormat="1" ht="14.25" customHeight="1">
      <c r="B68" s="1509" t="s">
        <v>981</v>
      </c>
      <c r="C68" s="1131" t="s">
        <v>908</v>
      </c>
      <c r="D68" s="1509" t="s">
        <v>1009</v>
      </c>
      <c r="E68" s="338" t="s">
        <v>656</v>
      </c>
      <c r="F68" s="1507">
        <v>260</v>
      </c>
      <c r="G68" s="1872"/>
      <c r="H68" s="1526">
        <f t="shared" si="12"/>
        <v>0</v>
      </c>
      <c r="I68" s="1331">
        <f t="shared" si="10"/>
        <v>0</v>
      </c>
      <c r="J68" s="1533"/>
      <c r="K68" s="1415"/>
      <c r="L68" s="1691"/>
      <c r="M68" s="1518">
        <f t="shared" si="11"/>
        <v>0</v>
      </c>
      <c r="N68" s="843" t="s">
        <v>984</v>
      </c>
      <c r="O68" s="1414">
        <v>812</v>
      </c>
    </row>
    <row r="69" spans="2:15" s="123" customFormat="1" ht="14.25" customHeight="1">
      <c r="B69" s="1509" t="s">
        <v>981</v>
      </c>
      <c r="C69" s="1131" t="s">
        <v>56</v>
      </c>
      <c r="D69" s="1509" t="s">
        <v>1010</v>
      </c>
      <c r="E69" s="338" t="s">
        <v>369</v>
      </c>
      <c r="F69" s="1507">
        <v>265</v>
      </c>
      <c r="G69" s="1414">
        <v>256</v>
      </c>
      <c r="H69" s="1526">
        <f t="shared" si="12"/>
        <v>67840</v>
      </c>
      <c r="I69" s="1331">
        <f t="shared" si="10"/>
        <v>6.7839999999999998E-2</v>
      </c>
      <c r="J69" s="1533">
        <f>I69</f>
        <v>6.7839999999999998E-2</v>
      </c>
      <c r="K69" s="1415"/>
      <c r="L69" s="1691"/>
      <c r="M69" s="1518">
        <f t="shared" si="11"/>
        <v>6.7839999999999998E-2</v>
      </c>
      <c r="N69" s="1416"/>
      <c r="O69" s="1872"/>
    </row>
    <row r="70" spans="2:15" s="123" customFormat="1" ht="14.25" customHeight="1">
      <c r="B70" s="1509" t="s">
        <v>981</v>
      </c>
      <c r="C70" s="1019" t="s">
        <v>843</v>
      </c>
      <c r="D70" s="187">
        <v>411120</v>
      </c>
      <c r="E70" s="495" t="s">
        <v>108</v>
      </c>
      <c r="F70" s="1510">
        <v>255</v>
      </c>
      <c r="G70" s="1586">
        <v>128</v>
      </c>
      <c r="H70" s="1526">
        <f t="shared" si="12"/>
        <v>32640</v>
      </c>
      <c r="I70" s="1331">
        <f t="shared" si="10"/>
        <v>3.2640000000000002E-2</v>
      </c>
      <c r="J70" s="1533"/>
      <c r="K70" s="1415">
        <f>I70</f>
        <v>3.2640000000000002E-2</v>
      </c>
      <c r="L70" s="1691"/>
      <c r="M70" s="1518">
        <f t="shared" si="11"/>
        <v>3.2640000000000002E-2</v>
      </c>
      <c r="N70" s="842"/>
      <c r="O70" s="1872"/>
    </row>
    <row r="71" spans="2:15" s="123" customFormat="1" ht="14.25" customHeight="1">
      <c r="B71" s="1509" t="s">
        <v>981</v>
      </c>
      <c r="C71" s="1019" t="s">
        <v>843</v>
      </c>
      <c r="D71" s="187">
        <v>411132</v>
      </c>
      <c r="E71" s="495" t="s">
        <v>108</v>
      </c>
      <c r="F71" s="1510">
        <v>255</v>
      </c>
      <c r="G71" s="1586">
        <v>64</v>
      </c>
      <c r="H71" s="1526">
        <f t="shared" si="12"/>
        <v>16320</v>
      </c>
      <c r="I71" s="1331">
        <f t="shared" si="10"/>
        <v>1.6320000000000001E-2</v>
      </c>
      <c r="J71" s="1533"/>
      <c r="K71" s="1415">
        <f>I71</f>
        <v>1.6320000000000001E-2</v>
      </c>
      <c r="L71" s="1691"/>
      <c r="M71" s="1518">
        <f t="shared" si="11"/>
        <v>1.6320000000000001E-2</v>
      </c>
      <c r="N71" s="842"/>
      <c r="O71" s="1872"/>
    </row>
    <row r="72" spans="2:15" s="123" customFormat="1" ht="14.25" customHeight="1">
      <c r="B72" s="1509" t="s">
        <v>981</v>
      </c>
      <c r="C72" s="1019" t="s">
        <v>843</v>
      </c>
      <c r="D72" s="187">
        <v>411132</v>
      </c>
      <c r="E72" s="495" t="s">
        <v>223</v>
      </c>
      <c r="F72" s="1510">
        <v>270</v>
      </c>
      <c r="G72" s="1586">
        <v>116</v>
      </c>
      <c r="H72" s="1526">
        <f t="shared" si="12"/>
        <v>31320</v>
      </c>
      <c r="I72" s="1331">
        <f>F72*G72/1000000</f>
        <v>3.1320000000000001E-2</v>
      </c>
      <c r="J72" s="1533"/>
      <c r="K72" s="1415">
        <f>I72</f>
        <v>3.1320000000000001E-2</v>
      </c>
      <c r="L72" s="1691"/>
      <c r="M72" s="1518">
        <f>SUM(J72:L72)</f>
        <v>3.1320000000000001E-2</v>
      </c>
      <c r="N72" s="842"/>
      <c r="O72" s="1872"/>
    </row>
    <row r="73" spans="2:15" s="123" customFormat="1" ht="14.25" customHeight="1">
      <c r="B73" s="1509" t="s">
        <v>981</v>
      </c>
      <c r="C73" s="1019" t="s">
        <v>443</v>
      </c>
      <c r="D73" s="187" t="s">
        <v>1011</v>
      </c>
      <c r="E73" s="495" t="s">
        <v>223</v>
      </c>
      <c r="F73" s="1510">
        <v>270</v>
      </c>
      <c r="G73" s="1586">
        <v>348</v>
      </c>
      <c r="H73" s="1526">
        <f t="shared" si="12"/>
        <v>93960</v>
      </c>
      <c r="I73" s="1331">
        <f t="shared" si="10"/>
        <v>9.3960000000000002E-2</v>
      </c>
      <c r="J73" s="1533">
        <f>I73</f>
        <v>9.3960000000000002E-2</v>
      </c>
      <c r="K73" s="1415"/>
      <c r="L73" s="1691"/>
      <c r="M73" s="1518">
        <f t="shared" si="11"/>
        <v>9.3960000000000002E-2</v>
      </c>
      <c r="N73" s="842"/>
      <c r="O73" s="1872"/>
    </row>
    <row r="74" spans="2:15" s="123" customFormat="1" ht="14.25" customHeight="1">
      <c r="B74" s="1509" t="s">
        <v>981</v>
      </c>
      <c r="C74" s="1019" t="s">
        <v>443</v>
      </c>
      <c r="D74" s="187" t="s">
        <v>1012</v>
      </c>
      <c r="E74" s="495" t="s">
        <v>223</v>
      </c>
      <c r="F74" s="1510">
        <v>270</v>
      </c>
      <c r="G74" s="1586">
        <v>174</v>
      </c>
      <c r="H74" s="1526">
        <f>F74*G74</f>
        <v>46980</v>
      </c>
      <c r="I74" s="1331">
        <f>F74*G74/1000000</f>
        <v>4.6980000000000001E-2</v>
      </c>
      <c r="J74" s="1533">
        <f>I74</f>
        <v>4.6980000000000001E-2</v>
      </c>
      <c r="K74" s="1415"/>
      <c r="L74" s="1691"/>
      <c r="M74" s="1518">
        <f>SUM(J74:L74)</f>
        <v>4.6980000000000001E-2</v>
      </c>
      <c r="N74" s="842"/>
      <c r="O74" s="1872"/>
    </row>
    <row r="75" spans="2:15" s="123" customFormat="1" ht="14.25" customHeight="1">
      <c r="B75" s="1509" t="s">
        <v>981</v>
      </c>
      <c r="C75" s="1019" t="s">
        <v>1013</v>
      </c>
      <c r="D75" s="187">
        <v>9</v>
      </c>
      <c r="E75" s="495" t="s">
        <v>419</v>
      </c>
      <c r="F75" s="1510">
        <v>305</v>
      </c>
      <c r="G75" s="1586">
        <v>175</v>
      </c>
      <c r="H75" s="1526">
        <f t="shared" si="12"/>
        <v>53375</v>
      </c>
      <c r="I75" s="1331">
        <f t="shared" si="10"/>
        <v>5.3374999999999999E-2</v>
      </c>
      <c r="J75" s="1533">
        <f>I75</f>
        <v>5.3374999999999999E-2</v>
      </c>
      <c r="K75" s="1415"/>
      <c r="L75" s="1691"/>
      <c r="M75" s="1518">
        <f t="shared" si="11"/>
        <v>5.3374999999999999E-2</v>
      </c>
      <c r="N75" s="842"/>
      <c r="O75" s="1872"/>
    </row>
    <row r="76" spans="2:15" s="123" customFormat="1" ht="14.25" customHeight="1">
      <c r="B76" s="1509" t="s">
        <v>981</v>
      </c>
      <c r="C76" s="1019" t="s">
        <v>1013</v>
      </c>
      <c r="D76" s="187">
        <v>11</v>
      </c>
      <c r="E76" s="495" t="s">
        <v>419</v>
      </c>
      <c r="F76" s="1510">
        <v>305</v>
      </c>
      <c r="G76" s="1586">
        <v>25</v>
      </c>
      <c r="H76" s="1526">
        <f>F76*G76</f>
        <v>7625</v>
      </c>
      <c r="I76" s="1331">
        <f>F76*G76/1000000</f>
        <v>7.6249999999999998E-3</v>
      </c>
      <c r="J76" s="1533"/>
      <c r="K76" s="1415">
        <f>I76</f>
        <v>7.6249999999999998E-3</v>
      </c>
      <c r="L76" s="1691"/>
      <c r="M76" s="1518">
        <f>SUM(J76:L76)</f>
        <v>7.6249999999999998E-3</v>
      </c>
      <c r="N76" s="842"/>
      <c r="O76" s="1872"/>
    </row>
    <row r="77" spans="2:15">
      <c r="B77" s="1506" t="s">
        <v>981</v>
      </c>
      <c r="C77" s="1510" t="s">
        <v>1014</v>
      </c>
      <c r="D77" s="187">
        <v>1053</v>
      </c>
      <c r="E77" s="495" t="s">
        <v>223</v>
      </c>
      <c r="F77" s="1510">
        <v>270</v>
      </c>
      <c r="G77" s="1586">
        <v>29</v>
      </c>
      <c r="H77" s="1526">
        <f t="shared" si="12"/>
        <v>7830</v>
      </c>
      <c r="I77" s="1331">
        <f>H77/1000000</f>
        <v>7.8300000000000002E-3</v>
      </c>
      <c r="J77" s="1533">
        <f>I77</f>
        <v>7.8300000000000002E-3</v>
      </c>
      <c r="K77" s="1415"/>
      <c r="L77" s="1691"/>
      <c r="M77" s="1518">
        <f t="shared" si="11"/>
        <v>7.8300000000000002E-3</v>
      </c>
      <c r="N77" s="843"/>
      <c r="O77" s="1871"/>
    </row>
    <row r="78" spans="2:15" s="123" customFormat="1" ht="14.25" customHeight="1">
      <c r="B78" s="1509" t="s">
        <v>981</v>
      </c>
      <c r="C78" s="1131" t="s">
        <v>1015</v>
      </c>
      <c r="D78" s="1509">
        <v>57</v>
      </c>
      <c r="E78" s="338" t="s">
        <v>223</v>
      </c>
      <c r="F78" s="1507">
        <v>270</v>
      </c>
      <c r="G78" s="1414">
        <v>261</v>
      </c>
      <c r="H78" s="1526">
        <f t="shared" si="12"/>
        <v>70470</v>
      </c>
      <c r="I78" s="1331">
        <f t="shared" ref="I78:I85" si="13">F78*G78/1000000</f>
        <v>7.0470000000000005E-2</v>
      </c>
      <c r="J78" s="1533">
        <f>I78</f>
        <v>7.0470000000000005E-2</v>
      </c>
      <c r="K78" s="1415"/>
      <c r="L78" s="1691"/>
      <c r="M78" s="1518">
        <f t="shared" si="11"/>
        <v>7.0470000000000005E-2</v>
      </c>
      <c r="N78" s="1416"/>
      <c r="O78" s="1872"/>
    </row>
    <row r="79" spans="2:15" s="123" customFormat="1" ht="14.25" customHeight="1">
      <c r="B79" s="1509" t="s">
        <v>981</v>
      </c>
      <c r="C79" s="1131" t="s">
        <v>1015</v>
      </c>
      <c r="D79" s="1509">
        <v>58</v>
      </c>
      <c r="E79" s="338" t="s">
        <v>223</v>
      </c>
      <c r="F79" s="1507">
        <v>270</v>
      </c>
      <c r="G79" s="1414">
        <v>261</v>
      </c>
      <c r="H79" s="1526">
        <f t="shared" si="12"/>
        <v>70470</v>
      </c>
      <c r="I79" s="1331">
        <f t="shared" si="13"/>
        <v>7.0470000000000005E-2</v>
      </c>
      <c r="J79" s="1533"/>
      <c r="K79" s="1415">
        <f>I79</f>
        <v>7.0470000000000005E-2</v>
      </c>
      <c r="L79" s="1691"/>
      <c r="M79" s="1518">
        <f t="shared" si="11"/>
        <v>7.0470000000000005E-2</v>
      </c>
      <c r="N79" s="1416"/>
      <c r="O79" s="1872"/>
    </row>
    <row r="80" spans="2:15" s="123" customFormat="1" ht="14.25" customHeight="1">
      <c r="B80" s="1509" t="s">
        <v>981</v>
      </c>
      <c r="C80" s="1131" t="s">
        <v>1016</v>
      </c>
      <c r="D80" s="1509">
        <v>177</v>
      </c>
      <c r="E80" s="338" t="s">
        <v>419</v>
      </c>
      <c r="F80" s="1507">
        <v>305</v>
      </c>
      <c r="G80" s="1414">
        <v>125</v>
      </c>
      <c r="H80" s="1526">
        <f t="shared" si="12"/>
        <v>38125</v>
      </c>
      <c r="I80" s="1331">
        <f t="shared" si="13"/>
        <v>3.8124999999999999E-2</v>
      </c>
      <c r="J80" s="1533">
        <f>I80</f>
        <v>3.8124999999999999E-2</v>
      </c>
      <c r="K80" s="1415"/>
      <c r="L80" s="1691"/>
      <c r="M80" s="1518">
        <f t="shared" si="11"/>
        <v>3.8124999999999999E-2</v>
      </c>
      <c r="N80" s="1416"/>
      <c r="O80" s="1872"/>
    </row>
    <row r="81" spans="2:15" s="123" customFormat="1" ht="14.25" customHeight="1">
      <c r="B81" s="1509" t="s">
        <v>981</v>
      </c>
      <c r="C81" s="1131" t="s">
        <v>1016</v>
      </c>
      <c r="D81" s="1509">
        <v>178</v>
      </c>
      <c r="E81" s="338" t="s">
        <v>419</v>
      </c>
      <c r="F81" s="1507">
        <v>305</v>
      </c>
      <c r="G81" s="1872"/>
      <c r="H81" s="1526">
        <f t="shared" si="12"/>
        <v>0</v>
      </c>
      <c r="I81" s="1331">
        <f t="shared" si="13"/>
        <v>0</v>
      </c>
      <c r="J81" s="1533"/>
      <c r="K81" s="1415"/>
      <c r="L81" s="1691"/>
      <c r="M81" s="1518">
        <f t="shared" si="11"/>
        <v>0</v>
      </c>
      <c r="N81" s="843" t="s">
        <v>984</v>
      </c>
      <c r="O81" s="1414">
        <v>500</v>
      </c>
    </row>
    <row r="82" spans="2:15" s="123" customFormat="1" ht="14.25" customHeight="1">
      <c r="B82" s="1509" t="s">
        <v>981</v>
      </c>
      <c r="C82" s="1131" t="s">
        <v>1016</v>
      </c>
      <c r="D82" s="1509">
        <v>179</v>
      </c>
      <c r="E82" s="338" t="s">
        <v>419</v>
      </c>
      <c r="F82" s="1507">
        <v>305</v>
      </c>
      <c r="G82" s="1872"/>
      <c r="H82" s="1526">
        <f t="shared" si="12"/>
        <v>0</v>
      </c>
      <c r="I82" s="1331">
        <f t="shared" si="13"/>
        <v>0</v>
      </c>
      <c r="J82" s="1533"/>
      <c r="K82" s="1415"/>
      <c r="L82" s="1691"/>
      <c r="M82" s="1518">
        <f t="shared" si="11"/>
        <v>0</v>
      </c>
      <c r="N82" s="843" t="s">
        <v>984</v>
      </c>
      <c r="O82" s="1414">
        <v>125</v>
      </c>
    </row>
    <row r="83" spans="2:15" s="123" customFormat="1" ht="14.25" customHeight="1">
      <c r="B83" s="1509" t="s">
        <v>981</v>
      </c>
      <c r="C83" s="1131" t="s">
        <v>1016</v>
      </c>
      <c r="D83" s="1509">
        <v>180</v>
      </c>
      <c r="E83" s="338" t="s">
        <v>419</v>
      </c>
      <c r="F83" s="1507">
        <v>305</v>
      </c>
      <c r="G83" s="1872"/>
      <c r="H83" s="1526">
        <f t="shared" si="12"/>
        <v>0</v>
      </c>
      <c r="I83" s="1331">
        <f t="shared" si="13"/>
        <v>0</v>
      </c>
      <c r="J83" s="1533"/>
      <c r="K83" s="1415"/>
      <c r="L83" s="1691"/>
      <c r="M83" s="1518">
        <f t="shared" si="11"/>
        <v>0</v>
      </c>
      <c r="N83" s="843" t="s">
        <v>984</v>
      </c>
      <c r="O83" s="1414">
        <v>125</v>
      </c>
    </row>
    <row r="84" spans="2:15" s="123" customFormat="1" ht="14.25" customHeight="1">
      <c r="B84" s="1509" t="s">
        <v>981</v>
      </c>
      <c r="C84" s="1019" t="s">
        <v>1017</v>
      </c>
      <c r="D84" s="187" t="s">
        <v>1018</v>
      </c>
      <c r="E84" s="338" t="s">
        <v>223</v>
      </c>
      <c r="F84" s="1510">
        <v>270</v>
      </c>
      <c r="G84" s="1586">
        <v>4582</v>
      </c>
      <c r="H84" s="1526">
        <f t="shared" si="12"/>
        <v>1237140</v>
      </c>
      <c r="I84" s="1331">
        <f t="shared" si="13"/>
        <v>1.2371399999999999</v>
      </c>
      <c r="J84" s="1533"/>
      <c r="K84" s="1415">
        <f>I84</f>
        <v>1.2371399999999999</v>
      </c>
      <c r="L84" s="1691"/>
      <c r="M84" s="1518">
        <f t="shared" si="11"/>
        <v>1.2371399999999999</v>
      </c>
      <c r="N84" s="843"/>
      <c r="O84" s="1872"/>
    </row>
    <row r="85" spans="2:15">
      <c r="B85" s="1509" t="s">
        <v>981</v>
      </c>
      <c r="C85" s="1510" t="s">
        <v>1019</v>
      </c>
      <c r="D85" s="187">
        <v>336570</v>
      </c>
      <c r="E85" s="495" t="s">
        <v>419</v>
      </c>
      <c r="F85" s="1510">
        <v>315</v>
      </c>
      <c r="G85" s="1586">
        <v>300</v>
      </c>
      <c r="H85" s="1526">
        <f t="shared" si="12"/>
        <v>94500</v>
      </c>
      <c r="I85" s="1331">
        <f t="shared" si="13"/>
        <v>9.4500000000000001E-2</v>
      </c>
      <c r="J85" s="1533">
        <f>I85</f>
        <v>9.4500000000000001E-2</v>
      </c>
      <c r="K85" s="1415"/>
      <c r="L85" s="1691"/>
      <c r="M85" s="1518">
        <f t="shared" si="11"/>
        <v>9.4500000000000001E-2</v>
      </c>
      <c r="N85" s="843" t="s">
        <v>1020</v>
      </c>
      <c r="O85" s="1871"/>
    </row>
    <row r="86" spans="2:15" s="308" customFormat="1">
      <c r="B86" s="1421"/>
      <c r="C86" s="1422" t="s">
        <v>197</v>
      </c>
      <c r="D86" s="1422"/>
      <c r="E86" s="1422"/>
      <c r="F86" s="1422"/>
      <c r="G86" s="1423">
        <f t="shared" ref="G86:M86" si="14">SUM(G63:G85)</f>
        <v>7976</v>
      </c>
      <c r="H86" s="1423">
        <f t="shared" si="14"/>
        <v>2177290</v>
      </c>
      <c r="I86" s="1014">
        <f t="shared" si="14"/>
        <v>2.1772900000000002</v>
      </c>
      <c r="J86" s="1014">
        <f t="shared" si="14"/>
        <v>0.68940000000000001</v>
      </c>
      <c r="K86" s="1424">
        <f t="shared" si="14"/>
        <v>1.4878899999999999</v>
      </c>
      <c r="L86" s="1119">
        <f t="shared" si="14"/>
        <v>0</v>
      </c>
      <c r="M86" s="1309">
        <f t="shared" si="14"/>
        <v>2.1772900000000002</v>
      </c>
      <c r="N86" s="1425" t="s">
        <v>346</v>
      </c>
    </row>
    <row r="87" spans="2:15" s="123" customFormat="1" ht="14.25" customHeight="1">
      <c r="B87" s="1509" t="s">
        <v>981</v>
      </c>
      <c r="C87" s="1509" t="s">
        <v>437</v>
      </c>
      <c r="D87" s="1509" t="s">
        <v>1021</v>
      </c>
      <c r="E87" s="1509" t="s">
        <v>108</v>
      </c>
      <c r="F87" s="1509">
        <v>255</v>
      </c>
      <c r="G87" s="781">
        <v>832</v>
      </c>
      <c r="H87" s="781">
        <f>F87*G87</f>
        <v>212160</v>
      </c>
      <c r="I87" s="1405">
        <f>H87/1000000</f>
        <v>0.21215999999999999</v>
      </c>
      <c r="J87" s="1406"/>
      <c r="K87" s="1524">
        <f>I87</f>
        <v>0.21215999999999999</v>
      </c>
      <c r="L87" s="1400"/>
      <c r="M87" s="1518">
        <f>SUM(J87:L87)</f>
        <v>0.21215999999999999</v>
      </c>
      <c r="N87" s="1688"/>
      <c r="O87" s="1872"/>
    </row>
    <row r="88" spans="2:15" s="123" customFormat="1" ht="14.25" customHeight="1">
      <c r="B88" s="1509" t="s">
        <v>981</v>
      </c>
      <c r="C88" s="1509" t="s">
        <v>20</v>
      </c>
      <c r="D88" s="1509">
        <v>704</v>
      </c>
      <c r="E88" s="1509" t="s">
        <v>946</v>
      </c>
      <c r="F88" s="1509">
        <v>275</v>
      </c>
      <c r="G88" s="1872"/>
      <c r="H88" s="781">
        <f>F88*G88</f>
        <v>0</v>
      </c>
      <c r="I88" s="1405">
        <f t="shared" ref="I88:I96" si="15">H88/1000000</f>
        <v>0</v>
      </c>
      <c r="J88" s="1406"/>
      <c r="K88" s="1524"/>
      <c r="L88" s="1400"/>
      <c r="M88" s="1518">
        <f t="shared" ref="M88:M96" si="16">SUM(J88:L88)</f>
        <v>0</v>
      </c>
      <c r="N88" s="843" t="s">
        <v>984</v>
      </c>
      <c r="O88" s="781">
        <v>5916</v>
      </c>
    </row>
    <row r="89" spans="2:15" s="123" customFormat="1" ht="14.25" customHeight="1">
      <c r="B89" s="1509" t="s">
        <v>981</v>
      </c>
      <c r="C89" s="1509" t="s">
        <v>457</v>
      </c>
      <c r="D89" s="1509">
        <v>2405</v>
      </c>
      <c r="E89" s="1509" t="s">
        <v>430</v>
      </c>
      <c r="F89" s="1509">
        <v>260</v>
      </c>
      <c r="G89" s="781">
        <v>832</v>
      </c>
      <c r="H89" s="781">
        <f>F89*G89</f>
        <v>216320</v>
      </c>
      <c r="I89" s="1405">
        <f t="shared" si="15"/>
        <v>0.21632000000000001</v>
      </c>
      <c r="J89" s="1406"/>
      <c r="K89" s="1524">
        <f>I89</f>
        <v>0.21632000000000001</v>
      </c>
      <c r="L89" s="1400"/>
      <c r="M89" s="1518">
        <f>SUM(J89:L89)</f>
        <v>0.21632000000000001</v>
      </c>
      <c r="N89" s="843"/>
      <c r="O89" s="1872"/>
    </row>
    <row r="90" spans="2:15" s="123" customFormat="1" ht="14.25" customHeight="1">
      <c r="B90" s="1509" t="s">
        <v>981</v>
      </c>
      <c r="C90" s="1509" t="s">
        <v>457</v>
      </c>
      <c r="D90" s="1509">
        <v>2410</v>
      </c>
      <c r="E90" s="1509" t="s">
        <v>1022</v>
      </c>
      <c r="F90" s="1509">
        <v>270</v>
      </c>
      <c r="G90" s="781">
        <v>348</v>
      </c>
      <c r="H90" s="781">
        <f t="shared" ref="H90:H96" si="17">F90*G90</f>
        <v>93960</v>
      </c>
      <c r="I90" s="1405">
        <f t="shared" si="15"/>
        <v>9.3960000000000002E-2</v>
      </c>
      <c r="J90" s="1406">
        <f t="shared" ref="J90:J95" si="18">I90</f>
        <v>9.3960000000000002E-2</v>
      </c>
      <c r="K90" s="1524"/>
      <c r="L90" s="1400"/>
      <c r="M90" s="1518">
        <f t="shared" si="16"/>
        <v>9.3960000000000002E-2</v>
      </c>
      <c r="N90" s="843"/>
      <c r="O90" s="1872"/>
    </row>
    <row r="91" spans="2:15" s="123" customFormat="1" ht="14.25" customHeight="1">
      <c r="B91" s="1509" t="s">
        <v>981</v>
      </c>
      <c r="C91" s="1509" t="s">
        <v>457</v>
      </c>
      <c r="D91" s="1509">
        <v>2411</v>
      </c>
      <c r="E91" s="1509" t="s">
        <v>1023</v>
      </c>
      <c r="F91" s="1509">
        <v>270</v>
      </c>
      <c r="G91" s="781">
        <v>754</v>
      </c>
      <c r="H91" s="781">
        <f t="shared" si="17"/>
        <v>203580</v>
      </c>
      <c r="I91" s="1405">
        <f t="shared" si="15"/>
        <v>0.20358000000000001</v>
      </c>
      <c r="J91" s="1406"/>
      <c r="K91" s="1524">
        <f>I91</f>
        <v>0.20358000000000001</v>
      </c>
      <c r="L91" s="1400"/>
      <c r="M91" s="1518">
        <f t="shared" si="16"/>
        <v>0.20358000000000001</v>
      </c>
      <c r="N91" s="843"/>
      <c r="O91" s="1872"/>
    </row>
    <row r="92" spans="2:15" s="123" customFormat="1" ht="14.25" customHeight="1">
      <c r="B92" s="1509" t="s">
        <v>981</v>
      </c>
      <c r="C92" s="1509" t="s">
        <v>119</v>
      </c>
      <c r="D92" s="1509" t="s">
        <v>1024</v>
      </c>
      <c r="E92" s="1509" t="s">
        <v>430</v>
      </c>
      <c r="F92" s="1509">
        <v>260</v>
      </c>
      <c r="G92" s="781">
        <v>2432</v>
      </c>
      <c r="H92" s="781">
        <f t="shared" si="17"/>
        <v>632320</v>
      </c>
      <c r="I92" s="1405">
        <f t="shared" si="15"/>
        <v>0.63231999999999999</v>
      </c>
      <c r="J92" s="1406">
        <f t="shared" si="18"/>
        <v>0.63231999999999999</v>
      </c>
      <c r="K92" s="1524"/>
      <c r="L92" s="1400"/>
      <c r="M92" s="1518">
        <f t="shared" si="16"/>
        <v>0.63231999999999999</v>
      </c>
      <c r="N92" s="843"/>
      <c r="O92" s="1872"/>
    </row>
    <row r="93" spans="2:15" s="123" customFormat="1" ht="14.25" customHeight="1">
      <c r="B93" s="1509" t="s">
        <v>981</v>
      </c>
      <c r="C93" s="1509" t="s">
        <v>119</v>
      </c>
      <c r="D93" s="1509" t="s">
        <v>1024</v>
      </c>
      <c r="E93" s="1509" t="s">
        <v>430</v>
      </c>
      <c r="F93" s="1509">
        <v>260</v>
      </c>
      <c r="G93" s="781">
        <v>832</v>
      </c>
      <c r="H93" s="781">
        <f t="shared" si="17"/>
        <v>216320</v>
      </c>
      <c r="I93" s="1405">
        <f t="shared" si="15"/>
        <v>0.21632000000000001</v>
      </c>
      <c r="J93" s="1406">
        <f t="shared" si="18"/>
        <v>0.21632000000000001</v>
      </c>
      <c r="K93" s="1524"/>
      <c r="L93" s="1400"/>
      <c r="M93" s="1518">
        <f t="shared" si="16"/>
        <v>0.21632000000000001</v>
      </c>
      <c r="N93" s="843"/>
      <c r="O93" s="1872"/>
    </row>
    <row r="94" spans="2:15" s="123" customFormat="1" ht="14.25" customHeight="1">
      <c r="B94" s="1509" t="s">
        <v>981</v>
      </c>
      <c r="C94" s="1509" t="s">
        <v>119</v>
      </c>
      <c r="D94" s="1509" t="s">
        <v>1025</v>
      </c>
      <c r="E94" s="1509" t="s">
        <v>1026</v>
      </c>
      <c r="F94" s="1509">
        <v>310</v>
      </c>
      <c r="G94" s="781">
        <v>220</v>
      </c>
      <c r="H94" s="781">
        <f t="shared" si="17"/>
        <v>68200</v>
      </c>
      <c r="I94" s="1405">
        <f t="shared" si="15"/>
        <v>6.8199999999999997E-2</v>
      </c>
      <c r="J94" s="1406">
        <f t="shared" si="18"/>
        <v>6.8199999999999997E-2</v>
      </c>
      <c r="K94" s="1524"/>
      <c r="L94" s="1400"/>
      <c r="M94" s="1518">
        <f t="shared" si="16"/>
        <v>6.8199999999999997E-2</v>
      </c>
      <c r="N94" s="843"/>
      <c r="O94" s="1872"/>
    </row>
    <row r="95" spans="2:15" s="123" customFormat="1" ht="14.25" customHeight="1">
      <c r="B95" s="1509" t="s">
        <v>981</v>
      </c>
      <c r="C95" s="1509" t="s">
        <v>119</v>
      </c>
      <c r="D95" s="1509" t="s">
        <v>951</v>
      </c>
      <c r="E95" s="1509" t="s">
        <v>430</v>
      </c>
      <c r="F95" s="1509">
        <v>260</v>
      </c>
      <c r="G95" s="781">
        <v>896</v>
      </c>
      <c r="H95" s="781">
        <f t="shared" si="17"/>
        <v>232960</v>
      </c>
      <c r="I95" s="1405">
        <f t="shared" si="15"/>
        <v>0.23296</v>
      </c>
      <c r="J95" s="1406">
        <f t="shared" si="18"/>
        <v>0.23296</v>
      </c>
      <c r="K95" s="1524"/>
      <c r="L95" s="1400"/>
      <c r="M95" s="1518">
        <f t="shared" si="16"/>
        <v>0.23296</v>
      </c>
      <c r="N95" s="843"/>
      <c r="O95" s="1872"/>
    </row>
    <row r="96" spans="2:15" s="123" customFormat="1" ht="14.25" customHeight="1">
      <c r="B96" s="1509" t="s">
        <v>981</v>
      </c>
      <c r="C96" s="1509" t="s">
        <v>119</v>
      </c>
      <c r="D96" s="1509" t="s">
        <v>1027</v>
      </c>
      <c r="E96" s="1509" t="s">
        <v>1026</v>
      </c>
      <c r="F96" s="1509">
        <v>305</v>
      </c>
      <c r="G96" s="781">
        <v>100</v>
      </c>
      <c r="H96" s="781">
        <f t="shared" si="17"/>
        <v>30500</v>
      </c>
      <c r="I96" s="1405">
        <f t="shared" si="15"/>
        <v>3.0499999999999999E-2</v>
      </c>
      <c r="J96" s="1406"/>
      <c r="K96" s="1524">
        <f>I96</f>
        <v>3.0499999999999999E-2</v>
      </c>
      <c r="L96" s="1400"/>
      <c r="M96" s="1518">
        <f t="shared" si="16"/>
        <v>3.0499999999999999E-2</v>
      </c>
      <c r="N96" s="843"/>
      <c r="O96" s="1872"/>
    </row>
    <row r="97" spans="2:15" s="308" customFormat="1">
      <c r="B97" s="1421"/>
      <c r="C97" s="1422" t="s">
        <v>197</v>
      </c>
      <c r="D97" s="1422"/>
      <c r="E97" s="1422"/>
      <c r="F97" s="1422"/>
      <c r="G97" s="1423">
        <f>SUM(G88:G96)</f>
        <v>6414</v>
      </c>
      <c r="H97" s="1423">
        <f>SUM(H88:H96)</f>
        <v>1694160</v>
      </c>
      <c r="I97" s="1014">
        <f>SUM(I87:I96)</f>
        <v>1.9063200000000002</v>
      </c>
      <c r="J97" s="1309">
        <f>SUM(J87:J96)</f>
        <v>1.2437600000000002</v>
      </c>
      <c r="K97" s="1309">
        <f>SUM(K87:K96)</f>
        <v>0.66255999999999993</v>
      </c>
      <c r="L97" s="1396">
        <f>SUM(L87:L96)</f>
        <v>0</v>
      </c>
      <c r="M97" s="1309">
        <f>SUM(M87:M96)</f>
        <v>1.9063200000000002</v>
      </c>
      <c r="N97" s="1425" t="s">
        <v>376</v>
      </c>
    </row>
    <row r="98" spans="2:15">
      <c r="B98" s="1509" t="s">
        <v>981</v>
      </c>
      <c r="C98" s="1509" t="s">
        <v>237</v>
      </c>
      <c r="D98" s="692" t="s">
        <v>1028</v>
      </c>
      <c r="E98" s="692" t="s">
        <v>108</v>
      </c>
      <c r="F98" s="692">
        <v>260</v>
      </c>
      <c r="G98" s="1618">
        <v>960</v>
      </c>
      <c r="H98" s="1618">
        <f t="shared" ref="H98:H107" si="19">F98*G98</f>
        <v>249600</v>
      </c>
      <c r="I98" s="1551">
        <f>H98/1000000</f>
        <v>0.24959999999999999</v>
      </c>
      <c r="J98" s="1551">
        <f>I98</f>
        <v>0.24959999999999999</v>
      </c>
      <c r="K98" s="1551"/>
      <c r="L98" s="1115"/>
      <c r="M98" s="1518">
        <f>SUM(J98:L98)</f>
        <v>0.24959999999999999</v>
      </c>
      <c r="N98" s="1516"/>
      <c r="O98" s="1871"/>
    </row>
    <row r="99" spans="2:15">
      <c r="B99" s="1509" t="s">
        <v>981</v>
      </c>
      <c r="C99" s="1509" t="s">
        <v>237</v>
      </c>
      <c r="D99" s="692" t="s">
        <v>1029</v>
      </c>
      <c r="E99" s="692" t="s">
        <v>108</v>
      </c>
      <c r="F99" s="692">
        <v>260</v>
      </c>
      <c r="G99" s="1618">
        <v>960</v>
      </c>
      <c r="H99" s="1618">
        <f t="shared" si="19"/>
        <v>249600</v>
      </c>
      <c r="I99" s="1551">
        <f>H99/1000000</f>
        <v>0.24959999999999999</v>
      </c>
      <c r="J99" s="1551">
        <f>I99</f>
        <v>0.24959999999999999</v>
      </c>
      <c r="K99" s="1551"/>
      <c r="L99" s="1115"/>
      <c r="M99" s="1518">
        <f>SUM(J99:L99)</f>
        <v>0.24959999999999999</v>
      </c>
      <c r="N99" s="1516"/>
      <c r="O99" s="1871"/>
    </row>
    <row r="100" spans="2:15">
      <c r="B100" s="1509" t="s">
        <v>981</v>
      </c>
      <c r="C100" s="1509" t="s">
        <v>237</v>
      </c>
      <c r="D100" s="692" t="s">
        <v>1030</v>
      </c>
      <c r="E100" s="692" t="s">
        <v>108</v>
      </c>
      <c r="F100" s="692">
        <v>260</v>
      </c>
      <c r="G100" s="1618">
        <v>960</v>
      </c>
      <c r="H100" s="1618">
        <f t="shared" si="19"/>
        <v>249600</v>
      </c>
      <c r="I100" s="1551">
        <f>H100/1000000</f>
        <v>0.24959999999999999</v>
      </c>
      <c r="J100" s="1551"/>
      <c r="K100" s="1551">
        <f>I100</f>
        <v>0.24959999999999999</v>
      </c>
      <c r="L100" s="1115"/>
      <c r="M100" s="1518">
        <f>SUM(J100:L100)</f>
        <v>0.24959999999999999</v>
      </c>
      <c r="N100" s="1516"/>
      <c r="O100" s="1871"/>
    </row>
    <row r="101" spans="2:15">
      <c r="B101" s="1509" t="s">
        <v>981</v>
      </c>
      <c r="C101" s="1509" t="s">
        <v>237</v>
      </c>
      <c r="D101" s="692" t="s">
        <v>1031</v>
      </c>
      <c r="E101" s="692" t="s">
        <v>108</v>
      </c>
      <c r="F101" s="692">
        <v>260</v>
      </c>
      <c r="G101" s="1618">
        <v>960</v>
      </c>
      <c r="H101" s="1618">
        <f t="shared" si="19"/>
        <v>249600</v>
      </c>
      <c r="I101" s="1551">
        <f>H101/1000000</f>
        <v>0.24959999999999999</v>
      </c>
      <c r="J101" s="1551">
        <f>I101</f>
        <v>0.24959999999999999</v>
      </c>
      <c r="K101" s="1551"/>
      <c r="L101" s="1115"/>
      <c r="M101" s="1518">
        <f>SUM(J101:L101)</f>
        <v>0.24959999999999999</v>
      </c>
      <c r="N101" s="1516"/>
      <c r="O101" s="1871"/>
    </row>
    <row r="102" spans="2:15">
      <c r="B102" s="1509" t="s">
        <v>981</v>
      </c>
      <c r="C102" s="1509" t="s">
        <v>956</v>
      </c>
      <c r="D102" s="692" t="s">
        <v>957</v>
      </c>
      <c r="E102" s="692" t="s">
        <v>959</v>
      </c>
      <c r="F102" s="692">
        <v>325</v>
      </c>
      <c r="G102" s="1618">
        <v>33176</v>
      </c>
      <c r="H102" s="1618">
        <f t="shared" si="19"/>
        <v>10782200</v>
      </c>
      <c r="I102" s="1551">
        <f t="shared" ref="I102:I118" si="20">H102/1000000</f>
        <v>10.7822</v>
      </c>
      <c r="J102" s="1551">
        <f>I102</f>
        <v>10.7822</v>
      </c>
      <c r="K102" s="1551"/>
      <c r="L102" s="1684"/>
      <c r="M102" s="1518">
        <f t="shared" ref="M102:M118" si="21">SUM(J102:L102)</f>
        <v>10.7822</v>
      </c>
      <c r="N102" s="1516"/>
      <c r="O102" s="1388"/>
    </row>
    <row r="103" spans="2:15">
      <c r="B103" s="1509" t="s">
        <v>981</v>
      </c>
      <c r="C103" s="1509" t="s">
        <v>956</v>
      </c>
      <c r="D103" s="692" t="s">
        <v>957</v>
      </c>
      <c r="E103" s="692" t="s">
        <v>959</v>
      </c>
      <c r="F103" s="692">
        <v>325</v>
      </c>
      <c r="G103" s="1618">
        <v>24882</v>
      </c>
      <c r="H103" s="1618">
        <f t="shared" si="19"/>
        <v>8086650</v>
      </c>
      <c r="I103" s="1551">
        <f t="shared" si="20"/>
        <v>8.0866500000000006</v>
      </c>
      <c r="J103" s="1551">
        <f>I103</f>
        <v>8.0866500000000006</v>
      </c>
      <c r="K103" s="1551"/>
      <c r="L103" s="1684"/>
      <c r="M103" s="1518">
        <f t="shared" si="21"/>
        <v>8.0866500000000006</v>
      </c>
      <c r="N103" s="1516"/>
      <c r="O103" s="1388"/>
    </row>
    <row r="104" spans="2:15">
      <c r="B104" s="1509" t="s">
        <v>981</v>
      </c>
      <c r="C104" s="1509" t="s">
        <v>956</v>
      </c>
      <c r="D104" s="692" t="s">
        <v>957</v>
      </c>
      <c r="E104" s="692" t="s">
        <v>959</v>
      </c>
      <c r="F104" s="692">
        <v>325</v>
      </c>
      <c r="G104" s="1618">
        <v>24882</v>
      </c>
      <c r="H104" s="1618">
        <f t="shared" si="19"/>
        <v>8086650</v>
      </c>
      <c r="I104" s="1551">
        <f t="shared" si="20"/>
        <v>8.0866500000000006</v>
      </c>
      <c r="J104" s="1551">
        <f>I104</f>
        <v>8.0866500000000006</v>
      </c>
      <c r="K104" s="1551"/>
      <c r="L104" s="1684"/>
      <c r="M104" s="1518">
        <f t="shared" si="21"/>
        <v>8.0866500000000006</v>
      </c>
      <c r="N104" s="1516"/>
      <c r="O104" s="1388"/>
    </row>
    <row r="105" spans="2:15">
      <c r="B105" s="1509" t="s">
        <v>981</v>
      </c>
      <c r="C105" s="1509" t="s">
        <v>956</v>
      </c>
      <c r="D105" s="692" t="s">
        <v>957</v>
      </c>
      <c r="E105" s="692" t="s">
        <v>959</v>
      </c>
      <c r="F105" s="692">
        <v>325</v>
      </c>
      <c r="G105" s="1618">
        <v>24882</v>
      </c>
      <c r="H105" s="1618">
        <f t="shared" si="19"/>
        <v>8086650</v>
      </c>
      <c r="I105" s="1551">
        <f t="shared" si="20"/>
        <v>8.0866500000000006</v>
      </c>
      <c r="J105" s="1551">
        <f>I105</f>
        <v>8.0866500000000006</v>
      </c>
      <c r="K105" s="1551"/>
      <c r="L105" s="1684"/>
      <c r="M105" s="1518">
        <f t="shared" si="21"/>
        <v>8.0866500000000006</v>
      </c>
      <c r="N105" s="1516"/>
      <c r="O105" s="1388"/>
    </row>
    <row r="106" spans="2:15">
      <c r="B106" s="1509" t="s">
        <v>981</v>
      </c>
      <c r="C106" s="1509" t="s">
        <v>956</v>
      </c>
      <c r="D106" s="692" t="s">
        <v>960</v>
      </c>
      <c r="E106" s="692" t="s">
        <v>958</v>
      </c>
      <c r="F106" s="692">
        <v>315</v>
      </c>
      <c r="G106" s="1618">
        <v>9570</v>
      </c>
      <c r="H106" s="1618">
        <f t="shared" si="19"/>
        <v>3014550</v>
      </c>
      <c r="I106" s="1551">
        <f t="shared" ref="I106:I111" si="22">H106/1000000</f>
        <v>3.0145499999999998</v>
      </c>
      <c r="J106" s="1551"/>
      <c r="K106" s="1551">
        <f>I106</f>
        <v>3.0145499999999998</v>
      </c>
      <c r="L106" s="1684"/>
      <c r="M106" s="1518">
        <f t="shared" ref="M106:M111" si="23">SUM(J106:L106)</f>
        <v>3.0145499999999998</v>
      </c>
      <c r="N106" s="1516"/>
      <c r="O106" s="1388"/>
    </row>
    <row r="107" spans="2:15" s="1290" customFormat="1">
      <c r="B107" s="1509" t="s">
        <v>981</v>
      </c>
      <c r="C107" s="1509" t="s">
        <v>956</v>
      </c>
      <c r="D107" s="692" t="s">
        <v>960</v>
      </c>
      <c r="E107" s="692" t="s">
        <v>958</v>
      </c>
      <c r="F107" s="692">
        <v>315</v>
      </c>
      <c r="G107" s="1618">
        <v>6380</v>
      </c>
      <c r="H107" s="1618">
        <f t="shared" si="19"/>
        <v>2009700</v>
      </c>
      <c r="I107" s="1551">
        <f t="shared" si="22"/>
        <v>2.0097</v>
      </c>
      <c r="J107" s="1551"/>
      <c r="K107" s="1551">
        <f>I107</f>
        <v>2.0097</v>
      </c>
      <c r="L107" s="1684"/>
      <c r="M107" s="1518">
        <f t="shared" si="23"/>
        <v>2.0097</v>
      </c>
      <c r="N107" s="1516"/>
      <c r="O107" s="1388"/>
    </row>
    <row r="108" spans="2:15">
      <c r="B108" s="1509" t="s">
        <v>981</v>
      </c>
      <c r="C108" s="1509" t="s">
        <v>956</v>
      </c>
      <c r="D108" s="692" t="s">
        <v>960</v>
      </c>
      <c r="E108" s="692" t="s">
        <v>958</v>
      </c>
      <c r="F108" s="692">
        <v>315</v>
      </c>
      <c r="G108" s="1618">
        <v>5104</v>
      </c>
      <c r="H108" s="1618">
        <f>F108*G108</f>
        <v>1607760</v>
      </c>
      <c r="I108" s="1551">
        <f t="shared" si="22"/>
        <v>1.6077600000000001</v>
      </c>
      <c r="J108" s="1551">
        <f>I108</f>
        <v>1.6077600000000001</v>
      </c>
      <c r="K108" s="1551"/>
      <c r="L108" s="1684"/>
      <c r="M108" s="1518">
        <f t="shared" si="23"/>
        <v>1.6077600000000001</v>
      </c>
      <c r="N108" s="1516"/>
      <c r="O108" s="1388"/>
    </row>
    <row r="109" spans="2:15">
      <c r="B109" s="1509" t="s">
        <v>981</v>
      </c>
      <c r="C109" s="1509" t="s">
        <v>956</v>
      </c>
      <c r="D109" s="692" t="s">
        <v>1032</v>
      </c>
      <c r="E109" s="1507" t="s">
        <v>958</v>
      </c>
      <c r="F109" s="692">
        <v>315</v>
      </c>
      <c r="G109" s="1537">
        <v>24128</v>
      </c>
      <c r="H109" s="1526">
        <f>F109*G109</f>
        <v>7600320</v>
      </c>
      <c r="I109" s="1696">
        <f t="shared" si="22"/>
        <v>7.60032</v>
      </c>
      <c r="J109" s="1551"/>
      <c r="K109" s="1697">
        <f>I109</f>
        <v>7.60032</v>
      </c>
      <c r="L109" s="1399"/>
      <c r="M109" s="1518">
        <f t="shared" si="23"/>
        <v>7.60032</v>
      </c>
      <c r="N109" s="1516"/>
      <c r="O109" s="1532"/>
    </row>
    <row r="110" spans="2:15">
      <c r="B110" s="1509" t="s">
        <v>981</v>
      </c>
      <c r="C110" s="1509" t="s">
        <v>956</v>
      </c>
      <c r="D110" s="692" t="s">
        <v>1032</v>
      </c>
      <c r="E110" s="1507" t="s">
        <v>958</v>
      </c>
      <c r="F110" s="692">
        <v>315</v>
      </c>
      <c r="G110" s="1537">
        <v>174</v>
      </c>
      <c r="H110" s="1526">
        <f>F110*G110</f>
        <v>54810</v>
      </c>
      <c r="I110" s="1696">
        <f t="shared" si="22"/>
        <v>5.4809999999999998E-2</v>
      </c>
      <c r="J110" s="1551"/>
      <c r="K110" s="1697">
        <f>I110</f>
        <v>5.4809999999999998E-2</v>
      </c>
      <c r="L110" s="1399"/>
      <c r="M110" s="1518">
        <f t="shared" si="23"/>
        <v>5.4809999999999998E-2</v>
      </c>
      <c r="N110" s="1516"/>
      <c r="O110" s="1532"/>
    </row>
    <row r="111" spans="2:15">
      <c r="B111" s="1509" t="s">
        <v>981</v>
      </c>
      <c r="C111" s="1509" t="s">
        <v>956</v>
      </c>
      <c r="D111" s="692" t="s">
        <v>1032</v>
      </c>
      <c r="E111" s="692" t="s">
        <v>959</v>
      </c>
      <c r="F111" s="692">
        <v>330</v>
      </c>
      <c r="G111" s="1537">
        <v>17226</v>
      </c>
      <c r="H111" s="1526">
        <f>F111*G111</f>
        <v>5684580</v>
      </c>
      <c r="I111" s="1696">
        <f t="shared" si="22"/>
        <v>5.6845800000000004</v>
      </c>
      <c r="J111" s="1551">
        <f>I111</f>
        <v>5.6845800000000004</v>
      </c>
      <c r="K111" s="1697"/>
      <c r="L111" s="1399"/>
      <c r="M111" s="1518">
        <f t="shared" si="23"/>
        <v>5.6845800000000004</v>
      </c>
      <c r="N111" s="1516"/>
      <c r="O111" s="1532"/>
    </row>
    <row r="112" spans="2:15">
      <c r="B112" s="1509" t="s">
        <v>981</v>
      </c>
      <c r="C112" s="1509" t="s">
        <v>956</v>
      </c>
      <c r="D112" s="692" t="s">
        <v>1032</v>
      </c>
      <c r="E112" s="692" t="s">
        <v>959</v>
      </c>
      <c r="F112" s="692">
        <v>330</v>
      </c>
      <c r="G112" s="1618">
        <v>13398</v>
      </c>
      <c r="H112" s="1618">
        <f t="shared" ref="H112:H118" si="24">F112*G112</f>
        <v>4421340</v>
      </c>
      <c r="I112" s="1551">
        <f t="shared" si="20"/>
        <v>4.4213399999999998</v>
      </c>
      <c r="J112" s="1551"/>
      <c r="K112" s="1551">
        <f t="shared" ref="K112:K118" si="25">I112</f>
        <v>4.4213399999999998</v>
      </c>
      <c r="L112" s="1684"/>
      <c r="M112" s="1518">
        <f t="shared" si="21"/>
        <v>4.4213399999999998</v>
      </c>
      <c r="N112" s="1516"/>
      <c r="O112" s="1388"/>
    </row>
    <row r="113" spans="2:15">
      <c r="B113" s="1509" t="s">
        <v>981</v>
      </c>
      <c r="C113" s="1509" t="s">
        <v>956</v>
      </c>
      <c r="D113" s="692" t="s">
        <v>1032</v>
      </c>
      <c r="E113" s="692" t="s">
        <v>959</v>
      </c>
      <c r="F113" s="692">
        <v>330</v>
      </c>
      <c r="G113" s="1618">
        <v>15312</v>
      </c>
      <c r="H113" s="1618">
        <f t="shared" si="24"/>
        <v>5052960</v>
      </c>
      <c r="I113" s="1551">
        <f t="shared" si="20"/>
        <v>5.0529599999999997</v>
      </c>
      <c r="J113" s="1551"/>
      <c r="K113" s="1551">
        <f t="shared" si="25"/>
        <v>5.0529599999999997</v>
      </c>
      <c r="L113" s="1684"/>
      <c r="M113" s="1518">
        <f t="shared" si="21"/>
        <v>5.0529599999999997</v>
      </c>
      <c r="N113" s="1516"/>
      <c r="O113" s="1388"/>
    </row>
    <row r="114" spans="2:15">
      <c r="B114" s="1509" t="s">
        <v>981</v>
      </c>
      <c r="C114" s="1509" t="s">
        <v>956</v>
      </c>
      <c r="D114" s="692" t="s">
        <v>1032</v>
      </c>
      <c r="E114" s="692" t="s">
        <v>959</v>
      </c>
      <c r="F114" s="692">
        <v>330</v>
      </c>
      <c r="G114" s="1618">
        <v>13398</v>
      </c>
      <c r="H114" s="1618">
        <f t="shared" si="24"/>
        <v>4421340</v>
      </c>
      <c r="I114" s="1551">
        <f t="shared" si="20"/>
        <v>4.4213399999999998</v>
      </c>
      <c r="J114" s="1551"/>
      <c r="K114" s="1551">
        <f t="shared" si="25"/>
        <v>4.4213399999999998</v>
      </c>
      <c r="L114" s="1684"/>
      <c r="M114" s="1518">
        <f t="shared" si="21"/>
        <v>4.4213399999999998</v>
      </c>
      <c r="N114" s="1516"/>
      <c r="O114" s="1388"/>
    </row>
    <row r="115" spans="2:15">
      <c r="B115" s="1509" t="s">
        <v>981</v>
      </c>
      <c r="C115" s="1509" t="s">
        <v>956</v>
      </c>
      <c r="D115" s="692" t="s">
        <v>1033</v>
      </c>
      <c r="E115" s="692" t="s">
        <v>959</v>
      </c>
      <c r="F115" s="692">
        <v>325</v>
      </c>
      <c r="G115" s="1618">
        <v>31262</v>
      </c>
      <c r="H115" s="1618">
        <f t="shared" si="24"/>
        <v>10160150</v>
      </c>
      <c r="I115" s="1551">
        <f t="shared" si="20"/>
        <v>10.16015</v>
      </c>
      <c r="J115" s="1551">
        <f>I115</f>
        <v>10.16015</v>
      </c>
      <c r="K115" s="1551"/>
      <c r="L115" s="1684"/>
      <c r="M115" s="1518">
        <f t="shared" si="21"/>
        <v>10.16015</v>
      </c>
      <c r="N115" s="1516"/>
      <c r="O115" s="1388"/>
    </row>
    <row r="116" spans="2:15">
      <c r="B116" s="1509" t="s">
        <v>981</v>
      </c>
      <c r="C116" s="1509" t="s">
        <v>956</v>
      </c>
      <c r="D116" s="692" t="s">
        <v>1033</v>
      </c>
      <c r="E116" s="692" t="s">
        <v>959</v>
      </c>
      <c r="F116" s="692">
        <v>325</v>
      </c>
      <c r="G116" s="1618">
        <v>25520</v>
      </c>
      <c r="H116" s="1618">
        <f t="shared" si="24"/>
        <v>8294000</v>
      </c>
      <c r="I116" s="1551">
        <f t="shared" si="20"/>
        <v>8.2940000000000005</v>
      </c>
      <c r="J116" s="1551">
        <f>I116</f>
        <v>8.2940000000000005</v>
      </c>
      <c r="K116" s="1551"/>
      <c r="L116" s="1684"/>
      <c r="M116" s="1518">
        <f t="shared" si="21"/>
        <v>8.2940000000000005</v>
      </c>
      <c r="N116" s="1516"/>
      <c r="O116" s="1388"/>
    </row>
    <row r="117" spans="2:15">
      <c r="B117" s="1509" t="s">
        <v>981</v>
      </c>
      <c r="C117" s="1509" t="s">
        <v>956</v>
      </c>
      <c r="D117" s="692" t="s">
        <v>1033</v>
      </c>
      <c r="E117" s="692" t="s">
        <v>959</v>
      </c>
      <c r="F117" s="692">
        <v>325</v>
      </c>
      <c r="G117" s="1618">
        <v>25520</v>
      </c>
      <c r="H117" s="1618">
        <f t="shared" si="24"/>
        <v>8294000</v>
      </c>
      <c r="I117" s="1551">
        <f t="shared" si="20"/>
        <v>8.2940000000000005</v>
      </c>
      <c r="J117" s="1551"/>
      <c r="K117" s="1551">
        <f t="shared" si="25"/>
        <v>8.2940000000000005</v>
      </c>
      <c r="L117" s="1684"/>
      <c r="M117" s="1518">
        <f t="shared" si="21"/>
        <v>8.2940000000000005</v>
      </c>
      <c r="N117" s="1516"/>
      <c r="O117" s="1388"/>
    </row>
    <row r="118" spans="2:15">
      <c r="B118" s="1509" t="s">
        <v>981</v>
      </c>
      <c r="C118" s="1509" t="s">
        <v>956</v>
      </c>
      <c r="D118" s="692" t="s">
        <v>1033</v>
      </c>
      <c r="E118" s="692" t="s">
        <v>959</v>
      </c>
      <c r="F118" s="692">
        <v>325</v>
      </c>
      <c r="G118" s="1618">
        <v>22330</v>
      </c>
      <c r="H118" s="1618">
        <f t="shared" si="24"/>
        <v>7257250</v>
      </c>
      <c r="I118" s="1551">
        <f t="shared" si="20"/>
        <v>7.25725</v>
      </c>
      <c r="J118" s="1551"/>
      <c r="K118" s="1551">
        <f t="shared" si="25"/>
        <v>7.25725</v>
      </c>
      <c r="L118" s="1684"/>
      <c r="M118" s="1518">
        <f t="shared" si="21"/>
        <v>7.25725</v>
      </c>
      <c r="N118" s="1516"/>
      <c r="O118" s="1388"/>
    </row>
    <row r="119" spans="2:15" s="308" customFormat="1">
      <c r="B119" s="1421"/>
      <c r="C119" s="1422" t="s">
        <v>197</v>
      </c>
      <c r="D119" s="1421"/>
      <c r="E119" s="1421"/>
      <c r="F119" s="1421"/>
      <c r="G119" s="1692">
        <f t="shared" ref="G119:M119" si="26">SUM(G98:G118)</f>
        <v>320984</v>
      </c>
      <c r="H119" s="1692">
        <f t="shared" si="26"/>
        <v>103913310</v>
      </c>
      <c r="I119" s="890">
        <f t="shared" si="26"/>
        <v>103.91331</v>
      </c>
      <c r="J119" s="890">
        <f t="shared" si="26"/>
        <v>61.537439999999989</v>
      </c>
      <c r="K119" s="890">
        <f t="shared" si="26"/>
        <v>42.375869999999999</v>
      </c>
      <c r="L119" s="1685">
        <f t="shared" si="26"/>
        <v>0</v>
      </c>
      <c r="M119" s="890">
        <f t="shared" si="26"/>
        <v>103.91331</v>
      </c>
      <c r="N119" s="1425" t="s">
        <v>246</v>
      </c>
    </row>
    <row r="120" spans="2:15" s="1293" customFormat="1" ht="24" customHeight="1">
      <c r="B120" s="1318"/>
      <c r="C120" s="1318"/>
      <c r="D120" s="1318"/>
      <c r="E120" s="1319"/>
      <c r="F120" s="1318"/>
      <c r="G120" s="1320">
        <f t="shared" ref="G120:M120" si="27">G119+G97+G86+G62+G24</f>
        <v>444568</v>
      </c>
      <c r="H120" s="1320">
        <f>H119+H97+H86+H62+H24</f>
        <v>137836720</v>
      </c>
      <c r="I120" s="1583">
        <f t="shared" si="27"/>
        <v>138.04887999999997</v>
      </c>
      <c r="J120" s="1583">
        <f>J119+J97+J86+J62+J24</f>
        <v>85.823759999999993</v>
      </c>
      <c r="K120" s="1583">
        <f t="shared" si="27"/>
        <v>51.887920000000001</v>
      </c>
      <c r="L120" s="1583">
        <f t="shared" si="27"/>
        <v>0.3372</v>
      </c>
      <c r="M120" s="1583">
        <f t="shared" si="27"/>
        <v>138.04887999999997</v>
      </c>
      <c r="N120" s="1322"/>
    </row>
    <row r="121" spans="2:15" ht="18.75" customHeight="1">
      <c r="B121" s="1871"/>
      <c r="C121" s="1871"/>
      <c r="D121" s="1871"/>
      <c r="E121" s="1871"/>
      <c r="F121" s="1871"/>
      <c r="J121" s="1698">
        <f>J120/I120</f>
        <v>0.62169109955835944</v>
      </c>
      <c r="L121" s="1693" t="s">
        <v>516</v>
      </c>
      <c r="M121" s="1360">
        <v>135</v>
      </c>
      <c r="N121" s="1871"/>
      <c r="O121" s="1871"/>
    </row>
    <row r="122" spans="2:15" ht="18.75" customHeight="1">
      <c r="B122" s="1871"/>
      <c r="C122" s="1871"/>
      <c r="D122" s="1871"/>
      <c r="E122" s="1871"/>
      <c r="F122" s="1871"/>
      <c r="L122" s="1694" t="s">
        <v>517</v>
      </c>
      <c r="M122" s="1363">
        <f>M120-M121</f>
        <v>3.0488799999999685</v>
      </c>
      <c r="N122" s="1871"/>
      <c r="O122" s="1871"/>
    </row>
    <row r="124" spans="2:15" ht="15.75">
      <c r="B124" s="1302" t="s">
        <v>1034</v>
      </c>
      <c r="C124" s="1871"/>
      <c r="D124" s="1871"/>
      <c r="E124" s="1871"/>
      <c r="F124" s="1871"/>
      <c r="N124" s="1871"/>
      <c r="O124" s="1871"/>
    </row>
    <row r="125" spans="2:15" ht="30">
      <c r="B125" s="1345" t="s">
        <v>2</v>
      </c>
      <c r="C125" s="1345" t="s">
        <v>3</v>
      </c>
      <c r="D125" s="1345" t="s">
        <v>4</v>
      </c>
      <c r="E125" s="1346" t="s">
        <v>5</v>
      </c>
      <c r="F125" s="1345" t="s">
        <v>6</v>
      </c>
      <c r="G125" s="1347" t="s">
        <v>7</v>
      </c>
      <c r="H125" s="1348" t="s">
        <v>185</v>
      </c>
      <c r="I125" s="1348" t="s">
        <v>186</v>
      </c>
      <c r="J125" s="1349" t="s">
        <v>520</v>
      </c>
      <c r="K125" s="1350" t="s">
        <v>188</v>
      </c>
      <c r="L125" s="1351" t="s">
        <v>10</v>
      </c>
      <c r="M125" s="1350" t="s">
        <v>11</v>
      </c>
      <c r="N125" s="1346" t="s">
        <v>13</v>
      </c>
      <c r="O125" s="1871"/>
    </row>
    <row r="126" spans="2:15">
      <c r="B126" s="1506"/>
      <c r="C126" s="1507"/>
      <c r="D126" s="1314"/>
      <c r="E126" s="1507"/>
      <c r="F126" s="1507"/>
      <c r="G126" s="1525"/>
      <c r="H126" s="1525"/>
      <c r="I126" s="1331"/>
      <c r="J126" s="1524"/>
      <c r="K126" s="1527"/>
      <c r="L126" s="1478"/>
      <c r="M126" s="1479">
        <f>SUM(J126:L126)</f>
        <v>0</v>
      </c>
      <c r="N126" s="843"/>
      <c r="O126" s="1871"/>
    </row>
    <row r="127" spans="2:15">
      <c r="B127" s="1506"/>
      <c r="C127" s="1507"/>
      <c r="D127" s="1314"/>
      <c r="E127" s="1507"/>
      <c r="F127" s="1507"/>
      <c r="G127" s="1525"/>
      <c r="H127" s="1525"/>
      <c r="I127" s="1331"/>
      <c r="J127" s="1524"/>
      <c r="K127" s="1527"/>
      <c r="L127" s="1310"/>
      <c r="M127" s="1479">
        <f>SUM(J127:L127)</f>
        <v>0</v>
      </c>
      <c r="N127" s="843"/>
      <c r="O127" s="1871"/>
    </row>
    <row r="128" spans="2:15">
      <c r="B128" s="455"/>
      <c r="C128" s="457"/>
      <c r="D128" s="1259"/>
      <c r="E128" s="457"/>
      <c r="F128" s="457"/>
      <c r="G128" s="1332"/>
      <c r="H128" s="1332"/>
      <c r="I128" s="1333"/>
      <c r="J128" s="1327"/>
      <c r="K128" s="1340"/>
      <c r="L128" s="1315"/>
      <c r="M128" s="1027">
        <f>K128</f>
        <v>0</v>
      </c>
      <c r="N128" s="854"/>
      <c r="O128" s="1871"/>
    </row>
    <row r="129" spans="2:14">
      <c r="B129" s="1353"/>
      <c r="C129" s="1354" t="s">
        <v>197</v>
      </c>
      <c r="D129" s="1354"/>
      <c r="E129" s="1354"/>
      <c r="F129" s="1354"/>
      <c r="G129" s="1355">
        <f>SUM(G120:G128)</f>
        <v>444568</v>
      </c>
      <c r="H129" s="1355">
        <f t="shared" ref="H129:M129" si="28">SUM(H120:H128)</f>
        <v>137836720</v>
      </c>
      <c r="I129" s="1355">
        <f t="shared" si="28"/>
        <v>138.04887999999997</v>
      </c>
      <c r="J129" s="1355">
        <f t="shared" si="28"/>
        <v>86.445451099558355</v>
      </c>
      <c r="K129" s="1355">
        <f t="shared" si="28"/>
        <v>51.887920000000001</v>
      </c>
      <c r="L129" s="1355">
        <f t="shared" si="28"/>
        <v>0.3372</v>
      </c>
      <c r="M129" s="1355">
        <f t="shared" si="28"/>
        <v>276.09775999999988</v>
      </c>
      <c r="N129" s="1359"/>
    </row>
  </sheetData>
  <autoFilter ref="B2:N2" xr:uid="{00000000-0009-0000-0000-000010000000}"/>
  <sortState xmlns:xlrd2="http://schemas.microsoft.com/office/spreadsheetml/2017/richdata2" ref="B3:N19">
    <sortCondition ref="C3:C19"/>
  </sortState>
  <phoneticPr fontId="43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0"/>
  </sheetPr>
  <dimension ref="B1:N31"/>
  <sheetViews>
    <sheetView zoomScale="80" zoomScaleNormal="80" workbookViewId="0">
      <pane ySplit="2" topLeftCell="A3" activePane="bottomLeft" state="frozen"/>
      <selection pane="bottomLeft" activeCell="B23" sqref="B23"/>
    </sheetView>
  </sheetViews>
  <sheetFormatPr defaultColWidth="9.140625" defaultRowHeight="15" outlineLevelCol="1"/>
  <cols>
    <col min="1" max="1" width="2.5703125" style="1513" customWidth="1"/>
    <col min="2" max="2" width="35.855468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28.5703125" style="1513" customWidth="1"/>
    <col min="14" max="16384" width="9.140625" style="1513"/>
  </cols>
  <sheetData>
    <row r="1" spans="2:14" ht="18.75" customHeight="1">
      <c r="B1" s="1302" t="s">
        <v>1035</v>
      </c>
      <c r="C1" s="1871"/>
      <c r="D1" s="1871"/>
      <c r="E1" s="1871"/>
      <c r="M1" s="1871" t="s">
        <v>1036</v>
      </c>
      <c r="N1" s="1871"/>
    </row>
    <row r="2" spans="2:14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1037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4" s="123" customFormat="1" ht="14.25" customHeight="1">
      <c r="B3" s="1507" t="s">
        <v>1038</v>
      </c>
      <c r="C3" s="692" t="s">
        <v>1039</v>
      </c>
      <c r="D3" s="957" t="s">
        <v>636</v>
      </c>
      <c r="E3" s="692">
        <v>310</v>
      </c>
      <c r="F3" s="1618">
        <v>1</v>
      </c>
      <c r="G3" s="1618">
        <f>F3*E3</f>
        <v>310</v>
      </c>
      <c r="H3" s="1331">
        <f>G3/1000000</f>
        <v>3.1E-4</v>
      </c>
      <c r="I3" s="1406"/>
      <c r="J3" s="1524">
        <f>H3</f>
        <v>3.1E-4</v>
      </c>
      <c r="K3" s="1568"/>
      <c r="L3" s="1517">
        <f>I3+J3+K3</f>
        <v>3.1E-4</v>
      </c>
      <c r="M3" s="842"/>
      <c r="N3" s="1872"/>
    </row>
    <row r="4" spans="2:14" ht="15" customHeight="1">
      <c r="B4" s="1422" t="s">
        <v>197</v>
      </c>
      <c r="C4" s="1422"/>
      <c r="D4" s="1422"/>
      <c r="E4" s="1422"/>
      <c r="F4" s="1423">
        <f t="shared" ref="F4:L4" si="0">SUM(F3:F3)</f>
        <v>1</v>
      </c>
      <c r="G4" s="1423">
        <f t="shared" si="0"/>
        <v>310</v>
      </c>
      <c r="H4" s="1424">
        <f t="shared" si="0"/>
        <v>3.1E-4</v>
      </c>
      <c r="I4" s="1424">
        <f t="shared" si="0"/>
        <v>0</v>
      </c>
      <c r="J4" s="1424">
        <f t="shared" si="0"/>
        <v>3.1E-4</v>
      </c>
      <c r="K4" s="1424">
        <f t="shared" si="0"/>
        <v>0</v>
      </c>
      <c r="L4" s="1424">
        <f t="shared" si="0"/>
        <v>3.1E-4</v>
      </c>
      <c r="M4" s="1428" t="s">
        <v>1040</v>
      </c>
      <c r="N4" s="1871"/>
    </row>
    <row r="5" spans="2:14">
      <c r="B5" s="1019" t="s">
        <v>1041</v>
      </c>
      <c r="C5" s="187" t="s">
        <v>1042</v>
      </c>
      <c r="D5" s="495" t="s">
        <v>108</v>
      </c>
      <c r="E5" s="1510">
        <v>255</v>
      </c>
      <c r="F5" s="1586">
        <v>32</v>
      </c>
      <c r="G5" s="1526">
        <f t="shared" ref="G5:G13" si="1">E5*F5</f>
        <v>8160</v>
      </c>
      <c r="H5" s="1331">
        <f t="shared" ref="H5:H13" si="2">E5*F5/1000000</f>
        <v>8.1600000000000006E-3</v>
      </c>
      <c r="I5" s="1533">
        <f>H5</f>
        <v>8.1600000000000006E-3</v>
      </c>
      <c r="J5" s="1415"/>
      <c r="K5" s="1691"/>
      <c r="L5" s="1518">
        <f t="shared" ref="L5:L13" si="3">SUM(I5:K5)</f>
        <v>8.1600000000000006E-3</v>
      </c>
      <c r="M5" s="842"/>
      <c r="N5" s="1871"/>
    </row>
    <row r="6" spans="2:14">
      <c r="B6" s="1019" t="s">
        <v>1043</v>
      </c>
      <c r="C6" s="187">
        <v>10468</v>
      </c>
      <c r="D6" s="495" t="s">
        <v>636</v>
      </c>
      <c r="E6" s="1510">
        <v>310</v>
      </c>
      <c r="F6" s="1586">
        <v>200</v>
      </c>
      <c r="G6" s="1526">
        <f t="shared" si="1"/>
        <v>62000</v>
      </c>
      <c r="H6" s="1331">
        <f t="shared" si="2"/>
        <v>6.2E-2</v>
      </c>
      <c r="I6" s="1533">
        <f>H6</f>
        <v>6.2E-2</v>
      </c>
      <c r="J6" s="1415"/>
      <c r="K6" s="1691"/>
      <c r="L6" s="1518">
        <f t="shared" si="3"/>
        <v>6.2E-2</v>
      </c>
      <c r="M6" s="842"/>
      <c r="N6" s="1871"/>
    </row>
    <row r="7" spans="2:14">
      <c r="B7" s="1019" t="s">
        <v>1044</v>
      </c>
      <c r="C7" s="187">
        <v>4100000486</v>
      </c>
      <c r="D7" s="495" t="s">
        <v>636</v>
      </c>
      <c r="E7" s="1510">
        <v>315</v>
      </c>
      <c r="F7" s="1586">
        <v>5625</v>
      </c>
      <c r="G7" s="1526">
        <f t="shared" si="1"/>
        <v>1771875</v>
      </c>
      <c r="H7" s="1331">
        <f t="shared" si="2"/>
        <v>1.7718750000000001</v>
      </c>
      <c r="I7" s="1533">
        <f>H7</f>
        <v>1.7718750000000001</v>
      </c>
      <c r="J7" s="1415"/>
      <c r="K7" s="1691"/>
      <c r="L7" s="1518">
        <f t="shared" si="3"/>
        <v>1.7718750000000001</v>
      </c>
      <c r="M7" s="842"/>
      <c r="N7" s="1871"/>
    </row>
    <row r="8" spans="2:14" s="308" customFormat="1">
      <c r="B8" s="1019" t="s">
        <v>1045</v>
      </c>
      <c r="C8" s="187" t="s">
        <v>1046</v>
      </c>
      <c r="D8" s="495" t="s">
        <v>1047</v>
      </c>
      <c r="E8" s="1510">
        <v>260</v>
      </c>
      <c r="F8" s="1586">
        <v>832</v>
      </c>
      <c r="G8" s="1526">
        <f t="shared" si="1"/>
        <v>216320</v>
      </c>
      <c r="H8" s="1331">
        <f t="shared" si="2"/>
        <v>0.21632000000000001</v>
      </c>
      <c r="I8" s="1533">
        <f>H8</f>
        <v>0.21632000000000001</v>
      </c>
      <c r="J8" s="1415"/>
      <c r="K8" s="1691"/>
      <c r="L8" s="1518">
        <f t="shared" si="3"/>
        <v>0.21632000000000001</v>
      </c>
      <c r="M8" s="842"/>
    </row>
    <row r="9" spans="2:14" s="308" customFormat="1">
      <c r="B9" s="1019" t="s">
        <v>1044</v>
      </c>
      <c r="C9" s="187">
        <v>4100000464</v>
      </c>
      <c r="D9" s="495" t="s">
        <v>1047</v>
      </c>
      <c r="E9" s="1510">
        <v>265</v>
      </c>
      <c r="F9" s="1586">
        <v>1664</v>
      </c>
      <c r="G9" s="1526">
        <f t="shared" si="1"/>
        <v>440960</v>
      </c>
      <c r="H9" s="1331">
        <f t="shared" si="2"/>
        <v>0.44096000000000002</v>
      </c>
      <c r="I9" s="1533"/>
      <c r="J9" s="1415">
        <f>I9</f>
        <v>0</v>
      </c>
      <c r="K9" s="1691"/>
      <c r="L9" s="1518">
        <f t="shared" si="3"/>
        <v>0</v>
      </c>
      <c r="M9" s="842"/>
    </row>
    <row r="10" spans="2:14" s="308" customFormat="1">
      <c r="B10" s="1019" t="s">
        <v>1048</v>
      </c>
      <c r="C10" s="187" t="s">
        <v>1049</v>
      </c>
      <c r="D10" s="495" t="s">
        <v>1047</v>
      </c>
      <c r="E10" s="1510">
        <v>265</v>
      </c>
      <c r="F10" s="1586">
        <v>192</v>
      </c>
      <c r="G10" s="1526">
        <f t="shared" si="1"/>
        <v>50880</v>
      </c>
      <c r="H10" s="1331">
        <f t="shared" si="2"/>
        <v>5.0880000000000002E-2</v>
      </c>
      <c r="I10" s="1533"/>
      <c r="J10" s="1415">
        <f>I10</f>
        <v>0</v>
      </c>
      <c r="K10" s="1691"/>
      <c r="L10" s="1518">
        <f t="shared" si="3"/>
        <v>0</v>
      </c>
      <c r="M10" s="842"/>
    </row>
    <row r="11" spans="2:14" s="123" customFormat="1" ht="14.25" customHeight="1">
      <c r="B11" s="1019" t="s">
        <v>1050</v>
      </c>
      <c r="C11" s="187" t="s">
        <v>1051</v>
      </c>
      <c r="D11" s="495" t="s">
        <v>636</v>
      </c>
      <c r="E11" s="1510">
        <v>310</v>
      </c>
      <c r="F11" s="1586">
        <v>400</v>
      </c>
      <c r="G11" s="1526">
        <f t="shared" si="1"/>
        <v>124000</v>
      </c>
      <c r="H11" s="1331">
        <f t="shared" si="2"/>
        <v>0.124</v>
      </c>
      <c r="I11" s="1533"/>
      <c r="J11" s="1415">
        <f>I11</f>
        <v>0</v>
      </c>
      <c r="K11" s="1691"/>
      <c r="L11" s="1518">
        <f t="shared" si="3"/>
        <v>0</v>
      </c>
      <c r="M11" s="1872"/>
      <c r="N11" s="1872"/>
    </row>
    <row r="12" spans="2:14" s="123" customFormat="1" ht="14.25" customHeight="1">
      <c r="B12" s="1019" t="s">
        <v>1050</v>
      </c>
      <c r="C12" s="187" t="s">
        <v>1052</v>
      </c>
      <c r="D12" s="495" t="s">
        <v>636</v>
      </c>
      <c r="E12" s="1510">
        <v>310</v>
      </c>
      <c r="F12" s="1586">
        <v>400</v>
      </c>
      <c r="G12" s="1526">
        <f t="shared" si="1"/>
        <v>124000</v>
      </c>
      <c r="H12" s="1331">
        <f t="shared" si="2"/>
        <v>0.124</v>
      </c>
      <c r="I12" s="1533"/>
      <c r="J12" s="1415">
        <f>I12</f>
        <v>0</v>
      </c>
      <c r="K12" s="1691"/>
      <c r="L12" s="1518">
        <f t="shared" si="3"/>
        <v>0</v>
      </c>
      <c r="M12" s="842"/>
      <c r="N12" s="1872"/>
    </row>
    <row r="13" spans="2:14" s="123" customFormat="1" ht="14.25" customHeight="1">
      <c r="B13" s="1019" t="s">
        <v>1053</v>
      </c>
      <c r="C13" s="187">
        <v>314738</v>
      </c>
      <c r="D13" s="495" t="s">
        <v>1047</v>
      </c>
      <c r="E13" s="1510">
        <v>260</v>
      </c>
      <c r="F13" s="1586">
        <v>32</v>
      </c>
      <c r="G13" s="1526">
        <f t="shared" si="1"/>
        <v>8320</v>
      </c>
      <c r="H13" s="1331">
        <f t="shared" si="2"/>
        <v>8.3199999999999993E-3</v>
      </c>
      <c r="I13" s="1533">
        <f>H13</f>
        <v>8.3199999999999993E-3</v>
      </c>
      <c r="J13" s="1415"/>
      <c r="K13" s="1691"/>
      <c r="L13" s="1518">
        <f t="shared" si="3"/>
        <v>8.3199999999999993E-3</v>
      </c>
      <c r="M13" s="842"/>
      <c r="N13" s="1872"/>
    </row>
    <row r="14" spans="2:14" s="123" customFormat="1" ht="14.25" customHeight="1">
      <c r="B14" s="1422" t="s">
        <v>197</v>
      </c>
      <c r="C14" s="1422"/>
      <c r="D14" s="1422"/>
      <c r="E14" s="1422"/>
      <c r="F14" s="1423">
        <f t="shared" ref="F14:L14" si="4">SUM(F5:F13)</f>
        <v>9377</v>
      </c>
      <c r="G14" s="1423">
        <f t="shared" si="4"/>
        <v>2806515</v>
      </c>
      <c r="H14" s="1424">
        <f t="shared" si="4"/>
        <v>2.8065150000000001</v>
      </c>
      <c r="I14" s="1424">
        <f t="shared" si="4"/>
        <v>2.066675</v>
      </c>
      <c r="J14" s="1424">
        <f t="shared" si="4"/>
        <v>0</v>
      </c>
      <c r="K14" s="1424">
        <f t="shared" si="4"/>
        <v>0</v>
      </c>
      <c r="L14" s="1424">
        <f t="shared" si="4"/>
        <v>2.066675</v>
      </c>
      <c r="M14" s="1425" t="s">
        <v>1054</v>
      </c>
      <c r="N14" s="1872"/>
    </row>
    <row r="15" spans="2:14">
      <c r="B15" s="1509" t="s">
        <v>1055</v>
      </c>
      <c r="C15" s="692" t="s">
        <v>1056</v>
      </c>
      <c r="D15" s="692" t="s">
        <v>108</v>
      </c>
      <c r="E15" s="692">
        <v>255</v>
      </c>
      <c r="F15" s="1618">
        <v>32</v>
      </c>
      <c r="G15" s="1618">
        <f>E15*F15</f>
        <v>8160</v>
      </c>
      <c r="H15" s="1551">
        <f>G15/1000000</f>
        <v>8.1600000000000006E-3</v>
      </c>
      <c r="I15" s="1551">
        <f>H15</f>
        <v>8.1600000000000006E-3</v>
      </c>
      <c r="J15" s="1551"/>
      <c r="K15" s="1684"/>
      <c r="L15" s="1518">
        <f>SUM(I15:K15)</f>
        <v>8.1600000000000006E-3</v>
      </c>
      <c r="M15" s="1516"/>
      <c r="N15" s="1388"/>
    </row>
    <row r="16" spans="2:14" s="308" customFormat="1">
      <c r="B16" s="1509" t="s">
        <v>1055</v>
      </c>
      <c r="C16" s="692" t="s">
        <v>1057</v>
      </c>
      <c r="D16" s="692" t="s">
        <v>1047</v>
      </c>
      <c r="E16" s="692">
        <v>260</v>
      </c>
      <c r="F16" s="1618">
        <v>224</v>
      </c>
      <c r="G16" s="1618">
        <f>E16*F16</f>
        <v>58240</v>
      </c>
      <c r="H16" s="1551">
        <f>G16/1000000</f>
        <v>5.824E-2</v>
      </c>
      <c r="I16" s="1551">
        <f>H16</f>
        <v>5.824E-2</v>
      </c>
      <c r="J16" s="1551"/>
      <c r="K16" s="1684"/>
      <c r="L16" s="1518">
        <f>SUM(I16:K16)</f>
        <v>5.824E-2</v>
      </c>
      <c r="M16" s="1516"/>
    </row>
    <row r="17" spans="2:14">
      <c r="B17" s="692" t="s">
        <v>1055</v>
      </c>
      <c r="C17" s="692" t="s">
        <v>1058</v>
      </c>
      <c r="D17" s="692" t="s">
        <v>1047</v>
      </c>
      <c r="E17" s="692">
        <v>260</v>
      </c>
      <c r="F17" s="1618">
        <v>32</v>
      </c>
      <c r="G17" s="1618">
        <f>E17*F17</f>
        <v>8320</v>
      </c>
      <c r="H17" s="1551">
        <f>G17/1000000</f>
        <v>8.3199999999999993E-3</v>
      </c>
      <c r="I17" s="1551"/>
      <c r="J17" s="1551">
        <f>H17</f>
        <v>8.3199999999999993E-3</v>
      </c>
      <c r="K17" s="1730"/>
      <c r="L17" s="1094">
        <f>SUM(I17:K17)</f>
        <v>8.3199999999999993E-3</v>
      </c>
      <c r="M17" s="845"/>
      <c r="N17" s="1388"/>
    </row>
    <row r="18" spans="2:14">
      <c r="B18" s="692" t="s">
        <v>1055</v>
      </c>
      <c r="C18" s="692" t="s">
        <v>1059</v>
      </c>
      <c r="D18" s="692" t="s">
        <v>1047</v>
      </c>
      <c r="E18" s="692">
        <v>260</v>
      </c>
      <c r="F18" s="1618">
        <v>320</v>
      </c>
      <c r="G18" s="1618">
        <f>E18*F18</f>
        <v>83200</v>
      </c>
      <c r="H18" s="1551">
        <f>G18/1000000</f>
        <v>8.3199999999999996E-2</v>
      </c>
      <c r="I18" s="1551"/>
      <c r="J18" s="1551">
        <f>H18</f>
        <v>8.3199999999999996E-2</v>
      </c>
      <c r="K18" s="1730"/>
      <c r="L18" s="1094">
        <f>SUM(I18:K18)</f>
        <v>8.3199999999999996E-2</v>
      </c>
      <c r="M18" s="845"/>
      <c r="N18" s="1388"/>
    </row>
    <row r="19" spans="2:14">
      <c r="B19" s="1422" t="s">
        <v>197</v>
      </c>
      <c r="C19" s="1294"/>
      <c r="D19" s="1294"/>
      <c r="E19" s="1692"/>
      <c r="F19" s="1692">
        <f t="shared" ref="F19:L19" si="5">SUM(F15:F18)</f>
        <v>608</v>
      </c>
      <c r="G19" s="1692">
        <f t="shared" si="5"/>
        <v>157920</v>
      </c>
      <c r="H19" s="890">
        <f t="shared" si="5"/>
        <v>0.15792</v>
      </c>
      <c r="I19" s="890">
        <f t="shared" si="5"/>
        <v>6.6400000000000001E-2</v>
      </c>
      <c r="J19" s="890">
        <f t="shared" si="5"/>
        <v>9.151999999999999E-2</v>
      </c>
      <c r="K19" s="1685">
        <f t="shared" si="5"/>
        <v>0</v>
      </c>
      <c r="L19" s="890">
        <f t="shared" si="5"/>
        <v>0.15792</v>
      </c>
      <c r="M19" s="1425" t="s">
        <v>1060</v>
      </c>
      <c r="N19" s="1388"/>
    </row>
    <row r="20" spans="2:14" ht="15.75">
      <c r="B20" s="1318"/>
      <c r="C20" s="1318"/>
      <c r="D20" s="1319"/>
      <c r="E20" s="1318"/>
      <c r="F20" s="1320">
        <f t="shared" ref="F20:L20" si="6">F19+F14+F4</f>
        <v>9986</v>
      </c>
      <c r="G20" s="1320">
        <f t="shared" si="6"/>
        <v>2964745</v>
      </c>
      <c r="H20" s="1583">
        <f t="shared" si="6"/>
        <v>2.9647449999999997</v>
      </c>
      <c r="I20" s="1583">
        <f t="shared" si="6"/>
        <v>2.1330749999999998</v>
      </c>
      <c r="J20" s="1583">
        <f t="shared" si="6"/>
        <v>9.1829999999999995E-2</v>
      </c>
      <c r="K20" s="1583">
        <f t="shared" si="6"/>
        <v>0</v>
      </c>
      <c r="L20" s="1583">
        <f t="shared" si="6"/>
        <v>2.2249049999999997</v>
      </c>
      <c r="M20" s="1322"/>
      <c r="N20" s="1388"/>
    </row>
    <row r="21" spans="2:14" ht="15.75">
      <c r="B21" s="1871"/>
      <c r="C21" s="1871"/>
      <c r="D21" s="1871"/>
      <c r="E21" s="1871"/>
      <c r="H21" s="1700" t="s">
        <v>1061</v>
      </c>
      <c r="I21" s="1701">
        <f>I20/L21</f>
        <v>0.53326874999999996</v>
      </c>
      <c r="K21" s="1693" t="s">
        <v>516</v>
      </c>
      <c r="L21" s="1360">
        <v>4</v>
      </c>
      <c r="M21" s="1871"/>
      <c r="N21" s="1871"/>
    </row>
    <row r="22" spans="2:14" s="1293" customFormat="1" ht="24" customHeight="1">
      <c r="B22" s="1871"/>
      <c r="C22" s="1871"/>
      <c r="D22" s="1871"/>
      <c r="E22" s="1871"/>
      <c r="F22" s="1295"/>
      <c r="G22" s="1291"/>
      <c r="H22" s="1291"/>
      <c r="I22" s="1291"/>
      <c r="J22" s="1583">
        <f>L20</f>
        <v>2.2249049999999997</v>
      </c>
      <c r="K22" s="1693" t="s">
        <v>517</v>
      </c>
      <c r="L22" s="1363">
        <f>L20-L21</f>
        <v>-1.7750950000000003</v>
      </c>
      <c r="M22" s="1871"/>
    </row>
    <row r="23" spans="2:14" ht="18.75" customHeight="1">
      <c r="B23" s="1871"/>
      <c r="C23" s="1871"/>
      <c r="D23" s="1871"/>
      <c r="E23" s="1871"/>
      <c r="J23" s="1583">
        <f>I20+J20</f>
        <v>2.2249049999999997</v>
      </c>
      <c r="K23" s="1693" t="s">
        <v>517</v>
      </c>
      <c r="L23" s="1702">
        <f>I20+J20-L21</f>
        <v>-1.7750950000000003</v>
      </c>
      <c r="M23" s="1871" t="s">
        <v>1062</v>
      </c>
      <c r="N23" s="1871"/>
    </row>
    <row r="24" spans="2:14" ht="18.75" customHeight="1">
      <c r="B24" s="1871"/>
      <c r="C24" s="1871"/>
      <c r="D24" s="1871"/>
      <c r="E24" s="1871"/>
      <c r="I24" s="1292">
        <f>L20</f>
        <v>2.2249049999999997</v>
      </c>
      <c r="J24" s="1583">
        <f>I20+J20+L31+K20</f>
        <v>2.2249049999999997</v>
      </c>
      <c r="K24" s="1693" t="s">
        <v>517</v>
      </c>
      <c r="L24" s="1363">
        <f>I20+J20+L31+K20-L21</f>
        <v>-1.7750950000000003</v>
      </c>
      <c r="M24" s="1871" t="s">
        <v>1063</v>
      </c>
      <c r="N24" s="1871"/>
    </row>
    <row r="25" spans="2:14" ht="18.75" customHeight="1">
      <c r="B25" s="1302"/>
      <c r="C25" s="1871"/>
      <c r="D25" s="1871"/>
      <c r="E25" s="1871"/>
      <c r="M25" s="1871"/>
      <c r="N25" s="1871"/>
    </row>
    <row r="26" spans="2:14" ht="30">
      <c r="B26" s="1345" t="s">
        <v>3</v>
      </c>
      <c r="C26" s="1345" t="s">
        <v>4</v>
      </c>
      <c r="D26" s="1346" t="s">
        <v>5</v>
      </c>
      <c r="E26" s="1345" t="s">
        <v>6</v>
      </c>
      <c r="F26" s="1347" t="s">
        <v>7</v>
      </c>
      <c r="G26" s="1348" t="s">
        <v>185</v>
      </c>
      <c r="H26" s="1348" t="s">
        <v>186</v>
      </c>
      <c r="I26" s="1349"/>
      <c r="J26" s="1350" t="s">
        <v>188</v>
      </c>
      <c r="K26" s="1402" t="s">
        <v>10</v>
      </c>
      <c r="L26" s="1350" t="s">
        <v>11</v>
      </c>
      <c r="M26" s="1346" t="s">
        <v>13</v>
      </c>
      <c r="N26" s="1871"/>
    </row>
    <row r="27" spans="2:14" s="123" customFormat="1" ht="14.25" customHeight="1">
      <c r="B27" s="1507"/>
      <c r="C27" s="1507"/>
      <c r="D27" s="1510"/>
      <c r="E27" s="1507"/>
      <c r="F27" s="1525"/>
      <c r="G27" s="1526"/>
      <c r="H27" s="1331"/>
      <c r="I27" s="1406"/>
      <c r="J27" s="1551"/>
      <c r="K27" s="1481"/>
      <c r="L27" s="1517"/>
      <c r="M27" s="842"/>
      <c r="N27" s="1872"/>
    </row>
    <row r="28" spans="2:14" s="123" customFormat="1" ht="14.25" customHeight="1">
      <c r="B28" s="1507"/>
      <c r="C28" s="1507"/>
      <c r="D28" s="495"/>
      <c r="E28" s="1507"/>
      <c r="F28" s="1525"/>
      <c r="G28" s="1526"/>
      <c r="H28" s="1331"/>
      <c r="I28" s="1406"/>
      <c r="J28" s="1551">
        <f>H28</f>
        <v>0</v>
      </c>
      <c r="K28" s="1481"/>
      <c r="L28" s="1517">
        <f>I28+J28+K28</f>
        <v>0</v>
      </c>
      <c r="M28" s="842"/>
      <c r="N28" s="1872"/>
    </row>
    <row r="29" spans="2:14" s="123" customFormat="1" ht="14.25" customHeight="1">
      <c r="B29" s="1507"/>
      <c r="C29" s="1507"/>
      <c r="D29" s="1510"/>
      <c r="E29" s="1507"/>
      <c r="F29" s="1525"/>
      <c r="G29" s="1526">
        <f>E29*F29</f>
        <v>0</v>
      </c>
      <c r="H29" s="1331">
        <f>G29/1000000</f>
        <v>0</v>
      </c>
      <c r="I29" s="1406"/>
      <c r="J29" s="1726">
        <f>H29</f>
        <v>0</v>
      </c>
      <c r="K29" s="1481"/>
      <c r="L29" s="1517">
        <f>I29+J29+K29</f>
        <v>0</v>
      </c>
      <c r="M29" s="842"/>
      <c r="N29" s="1872"/>
    </row>
    <row r="30" spans="2:14" s="123" customFormat="1" ht="14.25" customHeight="1">
      <c r="B30" s="1019"/>
      <c r="C30" s="187"/>
      <c r="D30" s="495"/>
      <c r="E30" s="1510"/>
      <c r="F30" s="1586"/>
      <c r="G30" s="1526">
        <f>E30*F30</f>
        <v>0</v>
      </c>
      <c r="H30" s="1331">
        <f>E30*F30/1000000</f>
        <v>0</v>
      </c>
      <c r="I30" s="1533"/>
      <c r="J30" s="1415"/>
      <c r="K30" s="1691">
        <f>H30</f>
        <v>0</v>
      </c>
      <c r="L30" s="1518">
        <f>SUM(I30:K30)</f>
        <v>0</v>
      </c>
      <c r="M30" s="842"/>
      <c r="N30" s="1872"/>
    </row>
    <row r="31" spans="2:14">
      <c r="B31" s="1354" t="s">
        <v>197</v>
      </c>
      <c r="C31" s="1354"/>
      <c r="D31" s="1354"/>
      <c r="E31" s="1354"/>
      <c r="F31" s="1355"/>
      <c r="G31" s="1630">
        <f t="shared" ref="G31:L31" si="7">SUM(G27:G30)</f>
        <v>0</v>
      </c>
      <c r="H31" s="1356">
        <f t="shared" si="7"/>
        <v>0</v>
      </c>
      <c r="I31" s="1356">
        <f t="shared" si="7"/>
        <v>0</v>
      </c>
      <c r="J31" s="1357">
        <f t="shared" si="7"/>
        <v>0</v>
      </c>
      <c r="K31" s="1357">
        <f t="shared" si="7"/>
        <v>0</v>
      </c>
      <c r="L31" s="1352">
        <f t="shared" si="7"/>
        <v>0</v>
      </c>
      <c r="M31" s="1359"/>
      <c r="N31" s="1871"/>
    </row>
  </sheetData>
  <autoFilter ref="B2:M31" xr:uid="{00000000-0009-0000-0000-000011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 filterMode="1">
    <tabColor theme="0"/>
  </sheetPr>
  <dimension ref="A1:AV732"/>
  <sheetViews>
    <sheetView tabSelected="1" zoomScaleNormal="100" zoomScaleSheetLayoutView="98" workbookViewId="0">
      <pane ySplit="2" topLeftCell="A540" activePane="bottomLeft" state="frozen"/>
      <selection pane="bottomLeft" activeCell="V560" sqref="V560"/>
    </sheetView>
  </sheetViews>
  <sheetFormatPr defaultColWidth="9.140625" defaultRowHeight="15"/>
  <cols>
    <col min="1" max="1" width="5.7109375" style="1513" customWidth="1"/>
    <col min="2" max="2" width="20.28515625" style="1513" customWidth="1"/>
    <col min="3" max="3" width="22.28515625" style="1513" customWidth="1"/>
    <col min="4" max="4" width="13.85546875" style="1513" customWidth="1"/>
    <col min="5" max="5" width="5.28515625" style="1513" customWidth="1"/>
    <col min="6" max="6" width="11.85546875" style="1825" customWidth="1"/>
    <col min="7" max="7" width="13.5703125" style="1291" customWidth="1"/>
    <col min="8" max="8" width="11.28515625" style="1812" customWidth="1"/>
    <col min="9" max="9" width="10.85546875" style="1812" customWidth="1"/>
    <col min="10" max="10" width="10" style="1812" customWidth="1"/>
    <col min="11" max="11" width="10.5703125" style="1812" customWidth="1"/>
    <col min="12" max="12" width="8.5703125" style="1813" customWidth="1"/>
    <col min="13" max="13" width="9.28515625" style="1814" customWidth="1"/>
    <col min="14" max="14" width="8.5703125" style="1829" customWidth="1"/>
    <col min="15" max="15" width="9.28515625" style="1829" customWidth="1"/>
    <col min="16" max="17" width="9" style="1829" customWidth="1"/>
    <col min="18" max="18" width="6.5703125" style="1829" customWidth="1"/>
    <col min="19" max="19" width="2.5703125" style="1513" customWidth="1"/>
    <col min="20" max="20" width="8.28515625" style="1513" customWidth="1"/>
    <col min="21" max="21" width="7.5703125" style="1513" customWidth="1"/>
    <col min="22" max="22" width="12.7109375" style="1513" customWidth="1"/>
    <col min="23" max="23" width="6.28515625" style="1513" customWidth="1"/>
    <col min="24" max="24" width="9.7109375" style="1513" customWidth="1"/>
    <col min="25" max="25" width="3.42578125" style="1513" customWidth="1"/>
    <col min="26" max="26" width="7.140625" style="1513" customWidth="1"/>
    <col min="27" max="27" width="3.140625" style="1513" customWidth="1"/>
    <col min="28" max="28" width="5.28515625" style="1513" customWidth="1"/>
    <col min="29" max="29" width="2.42578125" style="1513" customWidth="1"/>
    <col min="30" max="30" width="4" style="1513" customWidth="1"/>
    <col min="31" max="31" width="6.28515625" style="1513" customWidth="1"/>
    <col min="32" max="32" width="2.85546875" style="1513" customWidth="1"/>
    <col min="33" max="33" width="2.28515625" style="1513" customWidth="1"/>
    <col min="34" max="34" width="2.140625" style="1513" customWidth="1"/>
    <col min="35" max="35" width="8.7109375" style="2020" customWidth="1"/>
    <col min="36" max="36" width="10.140625" style="2020" customWidth="1"/>
    <col min="37" max="37" width="26.140625" style="2054" customWidth="1"/>
    <col min="38" max="38" width="7.7109375" style="2054" customWidth="1"/>
    <col min="39" max="39" width="6.7109375" style="2054" customWidth="1"/>
    <col min="40" max="42" width="5.85546875" style="2054" customWidth="1"/>
    <col min="43" max="43" width="17.7109375" style="1513" customWidth="1"/>
    <col min="44" max="44" width="9.140625" style="1513"/>
    <col min="45" max="45" width="12.140625" style="1513" customWidth="1"/>
    <col min="46" max="46" width="9.140625" style="1513"/>
    <col min="47" max="47" width="11.42578125" style="1513" customWidth="1"/>
    <col min="48" max="48" width="9.140625" style="1513"/>
    <col min="49" max="49" width="10.5703125" style="1513" customWidth="1"/>
    <col min="50" max="16384" width="9.140625" style="1513"/>
  </cols>
  <sheetData>
    <row r="1" spans="1:44" ht="18.75" customHeight="1">
      <c r="A1" s="1871"/>
      <c r="B1" s="1302" t="s">
        <v>2006</v>
      </c>
      <c r="C1" s="2053">
        <f>AQ1</f>
        <v>56614371.073993005</v>
      </c>
      <c r="D1" s="2029" t="s">
        <v>3632</v>
      </c>
      <c r="E1" s="1899"/>
      <c r="F1" s="2139">
        <f>SUBTOTAL(9,F2:F543)</f>
        <v>281947</v>
      </c>
      <c r="G1" s="2261">
        <f>SUBTOTAL(9,G2:G543)</f>
        <v>118689675</v>
      </c>
      <c r="H1" s="1849" t="s">
        <v>1068</v>
      </c>
      <c r="I1" s="1846" t="s">
        <v>1069</v>
      </c>
      <c r="J1" s="2347"/>
      <c r="K1" s="2140">
        <f>SUBTOTAL(9,K2:K543)</f>
        <v>2.1475199999999997</v>
      </c>
      <c r="L1" s="1954" t="s">
        <v>3462</v>
      </c>
      <c r="M1" s="2113" t="s">
        <v>3417</v>
      </c>
      <c r="N1" s="2112" t="s">
        <v>3374</v>
      </c>
      <c r="O1" s="2100" t="s">
        <v>4368</v>
      </c>
      <c r="P1" s="2052" t="s">
        <v>3437</v>
      </c>
      <c r="Q1" s="1862" t="s">
        <v>2227</v>
      </c>
      <c r="R1" s="2020"/>
      <c r="S1" s="2020"/>
      <c r="T1" s="2263" t="s">
        <v>4067</v>
      </c>
      <c r="U1" s="2020"/>
      <c r="V1" s="2020"/>
      <c r="W1" s="2020"/>
      <c r="X1" s="2020"/>
      <c r="Y1" s="1871"/>
      <c r="Z1" s="1871"/>
      <c r="AA1" s="1871"/>
      <c r="AB1" s="1871"/>
      <c r="AC1" s="1871"/>
      <c r="AD1" s="2020"/>
      <c r="AE1" s="1871"/>
      <c r="AF1" s="1871"/>
      <c r="AG1" s="1871"/>
      <c r="AH1" s="1871"/>
      <c r="AJ1" s="2045" t="str">
        <f>SUBSTITUTE(T1,"F","")</f>
        <v>7700010822 (PT5)</v>
      </c>
      <c r="AQ1" s="2299">
        <f>SUBTOTAL(9,AQ2:AQ543)</f>
        <v>56614371.073993005</v>
      </c>
    </row>
    <row r="2" spans="1:44" s="1288" customFormat="1" ht="33" customHeight="1" thickBot="1">
      <c r="A2" s="1830" t="s">
        <v>1064</v>
      </c>
      <c r="B2" s="1858" t="s">
        <v>1198</v>
      </c>
      <c r="C2" s="1858" t="s">
        <v>978</v>
      </c>
      <c r="D2" s="1859" t="s">
        <v>5</v>
      </c>
      <c r="E2" s="1858" t="s">
        <v>6</v>
      </c>
      <c r="F2" s="1858" t="s">
        <v>7</v>
      </c>
      <c r="G2" s="1297" t="s">
        <v>185</v>
      </c>
      <c r="H2" s="1860" t="s">
        <v>186</v>
      </c>
      <c r="I2" s="1861" t="s">
        <v>672</v>
      </c>
      <c r="J2" s="1816" t="s">
        <v>1070</v>
      </c>
      <c r="K2" s="1817" t="s">
        <v>10</v>
      </c>
      <c r="L2" s="1817" t="s">
        <v>1071</v>
      </c>
      <c r="M2" s="1816" t="s">
        <v>11</v>
      </c>
      <c r="N2" s="1900" t="s">
        <v>1072</v>
      </c>
      <c r="O2" s="1900" t="s">
        <v>1073</v>
      </c>
      <c r="P2" s="1900" t="s">
        <v>1074</v>
      </c>
      <c r="Q2" s="1900" t="s">
        <v>1075</v>
      </c>
      <c r="R2" s="1830" t="s">
        <v>1076</v>
      </c>
      <c r="S2" s="1830" t="s">
        <v>1077</v>
      </c>
      <c r="T2" s="1830" t="s">
        <v>1078</v>
      </c>
      <c r="U2" s="1830" t="s">
        <v>12</v>
      </c>
      <c r="V2" s="1830" t="s">
        <v>1079</v>
      </c>
      <c r="W2" s="1901" t="s">
        <v>1080</v>
      </c>
      <c r="X2" s="1902" t="s">
        <v>1081</v>
      </c>
      <c r="Y2" s="1903" t="s">
        <v>1082</v>
      </c>
      <c r="Z2" s="1904" t="s">
        <v>1083</v>
      </c>
      <c r="AA2" s="1904" t="s">
        <v>1084</v>
      </c>
      <c r="AB2" s="1905" t="s">
        <v>1085</v>
      </c>
      <c r="AC2" s="1904" t="s">
        <v>1086</v>
      </c>
      <c r="AD2" s="1906" t="s">
        <v>1087</v>
      </c>
      <c r="AE2" s="1906" t="s">
        <v>406</v>
      </c>
      <c r="AF2" s="1876" t="s">
        <v>1088</v>
      </c>
      <c r="AG2" s="1876" t="s">
        <v>1089</v>
      </c>
      <c r="AH2" s="1876" t="s">
        <v>1090</v>
      </c>
      <c r="AI2" s="2044"/>
      <c r="AJ2" s="2077" cm="1">
        <f t="array" ref="AJ2">SUM(MID(0&amp;A2,LARGE(INDEX(ISNUMBER(--MID(A2,ROW($1:$129),1))*ROW($1:$129),),ROW($1:$129))+1,1)*10^ROW($1:$129)/10)</f>
        <v>0</v>
      </c>
      <c r="AK2" s="2068" t="s">
        <v>3151</v>
      </c>
      <c r="AL2" s="2068" t="s">
        <v>6</v>
      </c>
      <c r="AM2" s="2068" t="s">
        <v>3152</v>
      </c>
      <c r="AN2" s="2068" t="s">
        <v>3152</v>
      </c>
      <c r="AO2" s="2078" t="s">
        <v>4258</v>
      </c>
      <c r="AP2" s="2078"/>
      <c r="AQ2" s="1288" t="s">
        <v>4372</v>
      </c>
      <c r="AR2" s="1288" t="s">
        <v>12</v>
      </c>
    </row>
    <row r="3" spans="1:44" s="1494" customFormat="1" ht="15" hidden="1" customHeight="1" thickTop="1">
      <c r="A3" s="1872" t="s">
        <v>1091</v>
      </c>
      <c r="B3" s="2029">
        <v>220210</v>
      </c>
      <c r="C3" s="2029" t="s">
        <v>4247</v>
      </c>
      <c r="D3" s="2029" t="s">
        <v>2503</v>
      </c>
      <c r="E3" s="2029">
        <v>395</v>
      </c>
      <c r="F3" s="1950">
        <v>256</v>
      </c>
      <c r="G3" s="1833">
        <f>F3*E3</f>
        <v>101120</v>
      </c>
      <c r="H3" s="1831">
        <f>E3*F3/1000000</f>
        <v>0.10112</v>
      </c>
      <c r="I3" s="1837">
        <f>H3</f>
        <v>0.10112</v>
      </c>
      <c r="J3" s="2104"/>
      <c r="K3" s="2104"/>
      <c r="L3" s="2105"/>
      <c r="M3" s="1832">
        <f t="shared" ref="M3:M35" si="0">SUM(I3:L3)</f>
        <v>0.10112</v>
      </c>
      <c r="N3" s="2030">
        <v>44669</v>
      </c>
      <c r="O3" s="2030" t="s">
        <v>4238</v>
      </c>
      <c r="P3" s="2030">
        <v>44669</v>
      </c>
      <c r="Q3" s="2030">
        <v>44670</v>
      </c>
      <c r="R3" s="2029" t="s">
        <v>400</v>
      </c>
      <c r="S3" s="2029">
        <v>60</v>
      </c>
      <c r="T3" s="1951" t="s">
        <v>3446</v>
      </c>
      <c r="U3" s="2024">
        <f>225.15/395</f>
        <v>0.57000000000000006</v>
      </c>
      <c r="V3" s="2029"/>
      <c r="W3" s="2029" t="s">
        <v>1103</v>
      </c>
      <c r="X3" s="2029"/>
      <c r="Y3" s="2029">
        <v>60</v>
      </c>
      <c r="Z3" s="2030" t="s">
        <v>4248</v>
      </c>
      <c r="AA3" s="2030" t="s">
        <v>1099</v>
      </c>
      <c r="AB3" s="1949" t="s">
        <v>4249</v>
      </c>
      <c r="AC3" s="2029" t="s">
        <v>1096</v>
      </c>
      <c r="AD3" s="1937" t="s">
        <v>1099</v>
      </c>
      <c r="AE3" s="2029" t="s">
        <v>2230</v>
      </c>
      <c r="AF3" s="2026" t="s">
        <v>1098</v>
      </c>
      <c r="AG3" s="2029" t="s">
        <v>1087</v>
      </c>
      <c r="AH3" s="2029"/>
      <c r="AI3" s="2047" t="str">
        <f t="shared" ref="AI3:AI35" si="1">T3</f>
        <v>30390155H</v>
      </c>
      <c r="AJ3" s="2076" cm="1">
        <f t="array" ref="AJ3">SUM(MID(0&amp;AI3,LARGE(INDEX(ISNUMBER(--MID(AI3,ROW($1:$129),1))*ROW($1:$129),),ROW($1:$129))+1,1)*10^ROW($1:$129)/10)</f>
        <v>30390155</v>
      </c>
      <c r="AK3" s="1953" t="str">
        <f>VLOOKUP($AJ3,'Item Master Data'!$A:$F,3,FALSE)</f>
        <v>Q.PEAK DUO BLK ML G10+</v>
      </c>
      <c r="AL3" s="1494">
        <f>VLOOKUP($AJ3,'Item Master Data'!$A:$F,6,FALSE)</f>
        <v>395</v>
      </c>
      <c r="AM3" s="1494">
        <f t="shared" ref="AM3:AM35" si="2">F3/AN3</f>
        <v>8</v>
      </c>
      <c r="AN3" s="1494">
        <f>VLOOKUP(AJ3,'Item Master Data'!$A:$G,7,FALSE)</f>
        <v>32</v>
      </c>
      <c r="AO3" s="1494">
        <f t="shared" ref="AO3:AO35" si="3">E3-AL3</f>
        <v>0</v>
      </c>
      <c r="AQ3" s="2297">
        <f>G3*U3</f>
        <v>57638.400000000009</v>
      </c>
    </row>
    <row r="4" spans="1:44" s="1494" customFormat="1" ht="15" customHeight="1" thickTop="1">
      <c r="A4" s="1550" t="s">
        <v>1091</v>
      </c>
      <c r="B4" s="2029" t="s">
        <v>3237</v>
      </c>
      <c r="C4" s="2029" t="s">
        <v>1102</v>
      </c>
      <c r="D4" s="2029" t="s">
        <v>2503</v>
      </c>
      <c r="E4" s="2029">
        <v>360</v>
      </c>
      <c r="F4" s="1950">
        <v>832</v>
      </c>
      <c r="G4" s="1833">
        <f>F4*E4</f>
        <v>299520</v>
      </c>
      <c r="H4" s="2108">
        <f>E4*F4/1000000</f>
        <v>0.29952000000000001</v>
      </c>
      <c r="I4" s="1837">
        <f>H4</f>
        <v>0.29952000000000001</v>
      </c>
      <c r="J4" s="2104"/>
      <c r="K4" s="2104"/>
      <c r="L4" s="2105"/>
      <c r="M4" s="1832">
        <f t="shared" si="0"/>
        <v>0.29952000000000001</v>
      </c>
      <c r="N4" s="2030">
        <v>44657</v>
      </c>
      <c r="O4" s="2030">
        <v>44629</v>
      </c>
      <c r="P4" s="2030">
        <v>44657</v>
      </c>
      <c r="Q4" s="2030">
        <v>44658</v>
      </c>
      <c r="R4" s="2029" t="s">
        <v>400</v>
      </c>
      <c r="S4" s="2029">
        <v>60</v>
      </c>
      <c r="T4" s="2284">
        <v>49203132</v>
      </c>
      <c r="U4" s="2079">
        <v>0.53</v>
      </c>
      <c r="V4" s="2029"/>
      <c r="W4" s="2029" t="s">
        <v>1103</v>
      </c>
      <c r="X4" s="2029"/>
      <c r="Y4" s="2029">
        <v>60</v>
      </c>
      <c r="Z4" s="2030" t="s">
        <v>1104</v>
      </c>
      <c r="AA4" s="2030" t="s">
        <v>1099</v>
      </c>
      <c r="AB4" s="1949" t="s">
        <v>2537</v>
      </c>
      <c r="AC4" s="2029" t="s">
        <v>1096</v>
      </c>
      <c r="AD4" s="1937" t="s">
        <v>3658</v>
      </c>
      <c r="AE4" s="2029" t="s">
        <v>2230</v>
      </c>
      <c r="AF4" s="2026"/>
      <c r="AG4" s="2029" t="s">
        <v>1087</v>
      </c>
      <c r="AH4" s="2029"/>
      <c r="AI4" s="2047">
        <f t="shared" si="1"/>
        <v>49203132</v>
      </c>
      <c r="AJ4" s="2076" cm="1">
        <f t="array" ref="AJ4">SUM(MID(0&amp;AI4,LARGE(INDEX(ISNUMBER(--MID(AI4,ROW($1:$129),1))*ROW($1:$129),),ROW($1:$129))+1,1)*10^ROW($1:$129)/10)</f>
        <v>49203132</v>
      </c>
      <c r="AK4" s="1953" t="str">
        <f>VLOOKUP($AJ4,'Item Master Data'!$A:$F,3,FALSE)</f>
        <v>Q.PEAK DUO BLK G10+</v>
      </c>
      <c r="AL4" s="1494">
        <f>VLOOKUP($AJ4,'Item Master Data'!$A:$F,6,FALSE)</f>
        <v>360</v>
      </c>
      <c r="AM4" s="1494">
        <f t="shared" si="2"/>
        <v>26</v>
      </c>
      <c r="AN4" s="1494">
        <f>VLOOKUP(AJ4,'Item Master Data'!$A:$G,7,FALSE)</f>
        <v>32</v>
      </c>
      <c r="AO4" s="1494">
        <f t="shared" si="3"/>
        <v>0</v>
      </c>
      <c r="AQ4" s="2297">
        <f t="shared" ref="AQ4:AQ65" si="4">G4*U4</f>
        <v>158745.60000000001</v>
      </c>
    </row>
    <row r="5" spans="1:44" s="1494" customFormat="1" ht="15" customHeight="1">
      <c r="A5" s="1550" t="s">
        <v>1091</v>
      </c>
      <c r="B5" s="2029" t="s">
        <v>3472</v>
      </c>
      <c r="C5" s="2029" t="s">
        <v>1102</v>
      </c>
      <c r="D5" s="2029" t="s">
        <v>2503</v>
      </c>
      <c r="E5" s="2029">
        <v>360</v>
      </c>
      <c r="F5" s="1950">
        <v>832</v>
      </c>
      <c r="G5" s="1833">
        <f>F5*E5</f>
        <v>299520</v>
      </c>
      <c r="H5" s="2108">
        <f>E5*F5/1000000</f>
        <v>0.29952000000000001</v>
      </c>
      <c r="I5" s="1837">
        <f>H5</f>
        <v>0.29952000000000001</v>
      </c>
      <c r="J5" s="2104"/>
      <c r="K5" s="2104"/>
      <c r="L5" s="2105"/>
      <c r="M5" s="1832">
        <f t="shared" si="0"/>
        <v>0.29952000000000001</v>
      </c>
      <c r="N5" s="2030">
        <v>44670</v>
      </c>
      <c r="O5" s="2030">
        <v>44644</v>
      </c>
      <c r="P5" s="2030">
        <v>44670</v>
      </c>
      <c r="Q5" s="2030">
        <v>44673</v>
      </c>
      <c r="R5" s="2029" t="s">
        <v>400</v>
      </c>
      <c r="S5" s="2029">
        <v>60</v>
      </c>
      <c r="T5" s="2029">
        <v>49203132</v>
      </c>
      <c r="U5" s="2079">
        <v>0.53</v>
      </c>
      <c r="V5" s="2029"/>
      <c r="W5" s="2029" t="s">
        <v>1103</v>
      </c>
      <c r="X5" s="2029"/>
      <c r="Y5" s="2029">
        <v>60</v>
      </c>
      <c r="Z5" s="2030" t="s">
        <v>1104</v>
      </c>
      <c r="AA5" s="2030" t="s">
        <v>1099</v>
      </c>
      <c r="AB5" s="1949" t="s">
        <v>2537</v>
      </c>
      <c r="AC5" s="2029" t="s">
        <v>1096</v>
      </c>
      <c r="AD5" s="1937" t="s">
        <v>3658</v>
      </c>
      <c r="AE5" s="2029" t="s">
        <v>2230</v>
      </c>
      <c r="AF5" s="2026"/>
      <c r="AG5" s="2029" t="s">
        <v>1087</v>
      </c>
      <c r="AH5" s="2029"/>
      <c r="AI5" s="2047">
        <f t="shared" si="1"/>
        <v>49203132</v>
      </c>
      <c r="AJ5" s="2076" cm="1">
        <f t="array" ref="AJ5">SUM(MID(0&amp;AI5,LARGE(INDEX(ISNUMBER(--MID(AI5,ROW($1:$129),1))*ROW($1:$129),),ROW($1:$129))+1,1)*10^ROW($1:$129)/10)</f>
        <v>49203132</v>
      </c>
      <c r="AK5" s="1953" t="str">
        <f>VLOOKUP($AJ5,'Item Master Data'!$A:$F,3,FALSE)</f>
        <v>Q.PEAK DUO BLK G10+</v>
      </c>
      <c r="AL5" s="1494">
        <f>VLOOKUP($AJ5,'Item Master Data'!$A:$F,6,FALSE)</f>
        <v>360</v>
      </c>
      <c r="AM5" s="1494">
        <f t="shared" si="2"/>
        <v>26</v>
      </c>
      <c r="AN5" s="1494">
        <f>VLOOKUP(AJ5,'Item Master Data'!$A:$G,7,FALSE)</f>
        <v>32</v>
      </c>
      <c r="AO5" s="1494">
        <f t="shared" si="3"/>
        <v>0</v>
      </c>
      <c r="AQ5" s="2297">
        <f t="shared" si="4"/>
        <v>158745.60000000001</v>
      </c>
    </row>
    <row r="6" spans="1:44" s="1494" customFormat="1" ht="15" hidden="1" customHeight="1">
      <c r="A6" s="1550" t="s">
        <v>1091</v>
      </c>
      <c r="B6" s="2029" t="s">
        <v>3587</v>
      </c>
      <c r="C6" s="2029" t="s">
        <v>1102</v>
      </c>
      <c r="D6" s="2029" t="s">
        <v>2220</v>
      </c>
      <c r="E6" s="2029">
        <v>400</v>
      </c>
      <c r="F6" s="1950">
        <v>768</v>
      </c>
      <c r="G6" s="1833">
        <f>F6*E6</f>
        <v>307200</v>
      </c>
      <c r="H6" s="2108">
        <f>E6*F6/1000000</f>
        <v>0.30719999999999997</v>
      </c>
      <c r="I6" s="1837">
        <f>H6</f>
        <v>0.30719999999999997</v>
      </c>
      <c r="J6" s="2104"/>
      <c r="K6" s="2104"/>
      <c r="L6" s="2105"/>
      <c r="M6" s="1832">
        <f t="shared" si="0"/>
        <v>0.30719999999999997</v>
      </c>
      <c r="N6" s="2030">
        <v>44662</v>
      </c>
      <c r="O6" s="2030">
        <v>44657</v>
      </c>
      <c r="P6" s="2030">
        <v>44662</v>
      </c>
      <c r="Q6" s="2030">
        <v>44663</v>
      </c>
      <c r="R6" s="2029" t="s">
        <v>400</v>
      </c>
      <c r="S6" s="2029">
        <v>60</v>
      </c>
      <c r="T6" s="1951" t="s">
        <v>3369</v>
      </c>
      <c r="U6" s="2079">
        <v>0.55000000000000004</v>
      </c>
      <c r="V6" s="2029"/>
      <c r="W6" s="2029" t="s">
        <v>1103</v>
      </c>
      <c r="X6" s="2029"/>
      <c r="Y6" s="2029">
        <v>60</v>
      </c>
      <c r="Z6" s="2030" t="s">
        <v>1104</v>
      </c>
      <c r="AA6" s="2030" t="s">
        <v>1099</v>
      </c>
      <c r="AB6" s="1949" t="s">
        <v>2537</v>
      </c>
      <c r="AC6" s="2029" t="s">
        <v>1096</v>
      </c>
      <c r="AD6" s="1937" t="s">
        <v>1099</v>
      </c>
      <c r="AE6" s="2029" t="s">
        <v>2230</v>
      </c>
      <c r="AF6" s="2026" t="s">
        <v>1098</v>
      </c>
      <c r="AG6" s="2029" t="s">
        <v>1087</v>
      </c>
      <c r="AH6" s="2029"/>
      <c r="AI6" s="2047" t="str">
        <f t="shared" si="1"/>
        <v>30390156H</v>
      </c>
      <c r="AJ6" s="2076" cm="1">
        <f t="array" ref="AJ6">SUM(MID(0&amp;AI6,LARGE(INDEX(ISNUMBER(--MID(AI6,ROW($1:$129),1))*ROW($1:$129),),ROW($1:$129))+1,1)*10^ROW($1:$129)/10)</f>
        <v>30390156</v>
      </c>
      <c r="AK6" s="1953" t="str">
        <f>VLOOKUP($AJ6,'Item Master Data'!$A:$F,3,FALSE)</f>
        <v>Q.PEAK DUO BLK ML G10+</v>
      </c>
      <c r="AL6" s="1494">
        <f>VLOOKUP($AJ6,'Item Master Data'!$A:$F,6,FALSE)</f>
        <v>400</v>
      </c>
      <c r="AM6" s="1494">
        <f t="shared" si="2"/>
        <v>24</v>
      </c>
      <c r="AN6" s="1494">
        <f>VLOOKUP(AJ6,'Item Master Data'!$A:$G,7,FALSE)</f>
        <v>32</v>
      </c>
      <c r="AO6" s="1494">
        <f t="shared" si="3"/>
        <v>0</v>
      </c>
      <c r="AQ6" s="2297">
        <f t="shared" si="4"/>
        <v>168960</v>
      </c>
    </row>
    <row r="7" spans="1:44" s="1494" customFormat="1" ht="15" customHeight="1">
      <c r="A7" s="1550" t="s">
        <v>1091</v>
      </c>
      <c r="B7" s="2029" t="s">
        <v>4261</v>
      </c>
      <c r="C7" s="2029" t="s">
        <v>4262</v>
      </c>
      <c r="D7" s="2029" t="s">
        <v>2254</v>
      </c>
      <c r="E7" s="2029">
        <v>480</v>
      </c>
      <c r="F7" s="1950">
        <v>638</v>
      </c>
      <c r="G7" s="1833">
        <f t="shared" ref="G7" si="5">F7*E7</f>
        <v>306240</v>
      </c>
      <c r="H7" s="1831">
        <f t="shared" ref="H7" si="6">E7*F7/1000000</f>
        <v>0.30624000000000001</v>
      </c>
      <c r="I7" s="1837"/>
      <c r="J7" s="2104"/>
      <c r="K7" s="2104"/>
      <c r="L7" s="2105">
        <f>H7</f>
        <v>0.30624000000000001</v>
      </c>
      <c r="M7" s="1832">
        <f t="shared" si="0"/>
        <v>0.30624000000000001</v>
      </c>
      <c r="N7" s="2112" t="s">
        <v>3374</v>
      </c>
      <c r="O7" s="2021">
        <v>44671</v>
      </c>
      <c r="P7" s="2030"/>
      <c r="Q7" s="2030"/>
      <c r="R7" s="2029" t="s">
        <v>400</v>
      </c>
      <c r="S7" s="2029">
        <v>72</v>
      </c>
      <c r="T7" s="1951">
        <v>49303156</v>
      </c>
      <c r="U7" s="2024">
        <v>0.49</v>
      </c>
      <c r="V7" s="2029"/>
      <c r="W7" s="2029" t="s">
        <v>1103</v>
      </c>
      <c r="X7" s="2029"/>
      <c r="Y7" s="2029">
        <v>60</v>
      </c>
      <c r="Z7" s="2030" t="s">
        <v>1131</v>
      </c>
      <c r="AA7" s="2030" t="s">
        <v>1099</v>
      </c>
      <c r="AB7" s="1949" t="s">
        <v>4264</v>
      </c>
      <c r="AC7" s="2029" t="s">
        <v>1096</v>
      </c>
      <c r="AD7" s="1937" t="s">
        <v>3658</v>
      </c>
      <c r="AE7" s="2029" t="s">
        <v>2230</v>
      </c>
      <c r="AF7" s="2026" t="s">
        <v>1098</v>
      </c>
      <c r="AG7" s="2029" t="s">
        <v>1087</v>
      </c>
      <c r="AH7" s="2029"/>
      <c r="AI7" s="2047">
        <f t="shared" si="1"/>
        <v>49303156</v>
      </c>
      <c r="AJ7" s="2076" cm="1">
        <f t="array" ref="AJ7">SUM(MID(0&amp;AI7,LARGE(INDEX(ISNUMBER(--MID(AI7,ROW($1:$129),1))*ROW($1:$129),),ROW($1:$129))+1,1)*10^ROW($1:$129)/10)</f>
        <v>49303156</v>
      </c>
      <c r="AK7" s="1953" t="str">
        <f>VLOOKUP($AJ7,'Item Master Data'!$A:$F,3,FALSE)</f>
        <v>Q.PEAK DUO XL G10 BFG</v>
      </c>
      <c r="AL7" s="1494">
        <f>VLOOKUP($AJ7,'Item Master Data'!$A:$F,6,FALSE)</f>
        <v>480</v>
      </c>
      <c r="AM7" s="1494">
        <f t="shared" si="2"/>
        <v>22</v>
      </c>
      <c r="AN7" s="1494">
        <f>VLOOKUP(AJ7,'Item Master Data'!$A:$G,7,FALSE)</f>
        <v>29</v>
      </c>
      <c r="AO7" s="1494">
        <f t="shared" si="3"/>
        <v>0</v>
      </c>
      <c r="AQ7" s="2297">
        <f t="shared" si="4"/>
        <v>150057.60000000001</v>
      </c>
    </row>
    <row r="8" spans="1:44" s="1494" customFormat="1" ht="15" customHeight="1">
      <c r="A8" s="1550" t="s">
        <v>1091</v>
      </c>
      <c r="B8" s="2029" t="s">
        <v>4263</v>
      </c>
      <c r="C8" s="2029" t="s">
        <v>4262</v>
      </c>
      <c r="D8" s="2029" t="s">
        <v>2254</v>
      </c>
      <c r="E8" s="2029">
        <v>480</v>
      </c>
      <c r="F8" s="1950">
        <v>638</v>
      </c>
      <c r="G8" s="1833">
        <f t="shared" ref="G8" si="7">F8*E8</f>
        <v>306240</v>
      </c>
      <c r="H8" s="1831">
        <f t="shared" ref="H8" si="8">E8*F8/1000000</f>
        <v>0.30624000000000001</v>
      </c>
      <c r="I8" s="1837"/>
      <c r="J8" s="2104"/>
      <c r="K8" s="2104"/>
      <c r="L8" s="2105">
        <f>H8</f>
        <v>0.30624000000000001</v>
      </c>
      <c r="M8" s="1832">
        <f t="shared" si="0"/>
        <v>0.30624000000000001</v>
      </c>
      <c r="N8" s="2112" t="s">
        <v>3374</v>
      </c>
      <c r="O8" s="2021">
        <v>44671</v>
      </c>
      <c r="P8" s="2030"/>
      <c r="Q8" s="2030"/>
      <c r="R8" s="2029" t="s">
        <v>400</v>
      </c>
      <c r="S8" s="2029">
        <v>72</v>
      </c>
      <c r="T8" s="2029">
        <v>49303156</v>
      </c>
      <c r="U8" s="2024">
        <v>0.49</v>
      </c>
      <c r="V8" s="2029"/>
      <c r="W8" s="2029" t="s">
        <v>1103</v>
      </c>
      <c r="X8" s="2029"/>
      <c r="Y8" s="2029">
        <v>60</v>
      </c>
      <c r="Z8" s="2030" t="s">
        <v>1131</v>
      </c>
      <c r="AA8" s="2030" t="s">
        <v>1099</v>
      </c>
      <c r="AB8" s="1949" t="s">
        <v>4264</v>
      </c>
      <c r="AC8" s="2029" t="s">
        <v>1096</v>
      </c>
      <c r="AD8" s="1937" t="s">
        <v>3658</v>
      </c>
      <c r="AE8" s="2029" t="s">
        <v>2230</v>
      </c>
      <c r="AF8" s="2026" t="s">
        <v>1098</v>
      </c>
      <c r="AG8" s="2029" t="s">
        <v>1087</v>
      </c>
      <c r="AH8" s="2029"/>
      <c r="AI8" s="2047">
        <f t="shared" si="1"/>
        <v>49303156</v>
      </c>
      <c r="AJ8" s="2076" cm="1">
        <f t="array" ref="AJ8">SUM(MID(0&amp;AI8,LARGE(INDEX(ISNUMBER(--MID(AI8,ROW($1:$129),1))*ROW($1:$129),),ROW($1:$129))+1,1)*10^ROW($1:$129)/10)</f>
        <v>49303156</v>
      </c>
      <c r="AK8" s="1953" t="str">
        <f>VLOOKUP($AJ8,'Item Master Data'!$A:$F,3,FALSE)</f>
        <v>Q.PEAK DUO XL G10 BFG</v>
      </c>
      <c r="AL8" s="1494">
        <f>VLOOKUP($AJ8,'Item Master Data'!$A:$F,6,FALSE)</f>
        <v>480</v>
      </c>
      <c r="AM8" s="1494">
        <f t="shared" si="2"/>
        <v>22</v>
      </c>
      <c r="AN8" s="1494">
        <f>VLOOKUP(AJ8,'Item Master Data'!$A:$G,7,FALSE)</f>
        <v>29</v>
      </c>
      <c r="AO8" s="1494">
        <f t="shared" si="3"/>
        <v>0</v>
      </c>
      <c r="AQ8" s="2297">
        <f t="shared" si="4"/>
        <v>150057.60000000001</v>
      </c>
    </row>
    <row r="9" spans="1:44" s="1494" customFormat="1" ht="15" hidden="1" customHeight="1">
      <c r="A9" s="1550" t="s">
        <v>1091</v>
      </c>
      <c r="B9" s="2029" t="s">
        <v>3589</v>
      </c>
      <c r="C9" s="2029" t="s">
        <v>3156</v>
      </c>
      <c r="D9" s="2029" t="s">
        <v>2220</v>
      </c>
      <c r="E9" s="2029">
        <v>400</v>
      </c>
      <c r="F9" s="1950">
        <v>1664</v>
      </c>
      <c r="G9" s="1833">
        <f t="shared" ref="G9:G57" si="9">F9*E9</f>
        <v>665600</v>
      </c>
      <c r="H9" s="2108">
        <f t="shared" ref="H9:H57" si="10">E9*F9/1000000</f>
        <v>0.66559999999999997</v>
      </c>
      <c r="I9" s="1837">
        <f>H9</f>
        <v>0.66559999999999997</v>
      </c>
      <c r="J9" s="2104"/>
      <c r="K9" s="2104"/>
      <c r="L9" s="2105"/>
      <c r="M9" s="1832">
        <f t="shared" si="0"/>
        <v>0.66559999999999997</v>
      </c>
      <c r="N9" s="2030">
        <v>44652</v>
      </c>
      <c r="O9" s="2030">
        <v>44638</v>
      </c>
      <c r="P9" s="2030">
        <v>44652</v>
      </c>
      <c r="Q9" s="2030">
        <v>44652</v>
      </c>
      <c r="R9" s="2029" t="s">
        <v>400</v>
      </c>
      <c r="S9" s="2029">
        <v>60</v>
      </c>
      <c r="T9" s="1951" t="s">
        <v>3267</v>
      </c>
      <c r="U9" s="2024">
        <v>0.55000000000000004</v>
      </c>
      <c r="V9" s="2029"/>
      <c r="W9" s="2029" t="s">
        <v>1103</v>
      </c>
      <c r="X9" s="2029"/>
      <c r="Y9" s="2029">
        <v>60</v>
      </c>
      <c r="Z9" s="2030" t="s">
        <v>2509</v>
      </c>
      <c r="AA9" s="2030" t="s">
        <v>1099</v>
      </c>
      <c r="AB9" s="1949">
        <v>93305</v>
      </c>
      <c r="AC9" s="2029" t="s">
        <v>1096</v>
      </c>
      <c r="AD9" s="1937" t="s">
        <v>1099</v>
      </c>
      <c r="AE9" s="2029" t="s">
        <v>2230</v>
      </c>
      <c r="AF9" s="2026"/>
      <c r="AG9" s="2029" t="s">
        <v>1087</v>
      </c>
      <c r="AH9" s="2029"/>
      <c r="AI9" s="2047" t="str">
        <f t="shared" si="1"/>
        <v>30390456H</v>
      </c>
      <c r="AJ9" s="2076" cm="1">
        <f t="array" ref="AJ9">SUM(MID(0&amp;AI9,LARGE(INDEX(ISNUMBER(--MID(AI9,ROW($1:$129),1))*ROW($1:$129),),ROW($1:$129))+1,1)*10^ROW($1:$129)/10)</f>
        <v>30390456</v>
      </c>
      <c r="AK9" s="1953" t="str">
        <f>VLOOKUP($AJ9,'Item Master Data'!$A:$F,3,FALSE)</f>
        <v>Q.PEAK DUO BLK ML G10+</v>
      </c>
      <c r="AL9" s="1494">
        <f>VLOOKUP($AJ9,'Item Master Data'!$A:$F,6,FALSE)</f>
        <v>400</v>
      </c>
      <c r="AM9" s="1494">
        <f t="shared" si="2"/>
        <v>52</v>
      </c>
      <c r="AN9" s="1494">
        <f>VLOOKUP(AJ9,'Item Master Data'!$A:$G,7,FALSE)</f>
        <v>32</v>
      </c>
      <c r="AO9" s="1494">
        <f t="shared" si="3"/>
        <v>0</v>
      </c>
      <c r="AQ9" s="2297">
        <f t="shared" si="4"/>
        <v>366080.00000000006</v>
      </c>
    </row>
    <row r="10" spans="1:44" s="1494" customFormat="1" ht="15" hidden="1" customHeight="1">
      <c r="A10" s="1872" t="s">
        <v>1091</v>
      </c>
      <c r="B10" s="2029" t="s">
        <v>3590</v>
      </c>
      <c r="C10" s="2029" t="s">
        <v>3156</v>
      </c>
      <c r="D10" s="2029" t="s">
        <v>2220</v>
      </c>
      <c r="E10" s="2029">
        <v>400</v>
      </c>
      <c r="F10" s="1950">
        <v>2912</v>
      </c>
      <c r="G10" s="1833">
        <f t="shared" si="9"/>
        <v>1164800</v>
      </c>
      <c r="H10" s="1831">
        <f t="shared" si="10"/>
        <v>1.1648000000000001</v>
      </c>
      <c r="I10" s="1837">
        <f>H10</f>
        <v>1.1648000000000001</v>
      </c>
      <c r="J10" s="2104"/>
      <c r="K10" s="2104"/>
      <c r="L10" s="2105"/>
      <c r="M10" s="1832">
        <f t="shared" si="0"/>
        <v>1.1648000000000001</v>
      </c>
      <c r="N10" s="2030">
        <v>44664</v>
      </c>
      <c r="O10" s="2030">
        <v>44657</v>
      </c>
      <c r="P10" s="2030">
        <v>44664</v>
      </c>
      <c r="Q10" s="2030">
        <v>44664</v>
      </c>
      <c r="R10" s="2029" t="s">
        <v>400</v>
      </c>
      <c r="S10" s="2029">
        <v>60</v>
      </c>
      <c r="T10" s="1951" t="s">
        <v>3369</v>
      </c>
      <c r="U10" s="2024">
        <v>0.55000000000000004</v>
      </c>
      <c r="V10" s="2029"/>
      <c r="W10" s="2029" t="s">
        <v>1103</v>
      </c>
      <c r="X10" s="2029"/>
      <c r="Y10" s="2029">
        <v>60</v>
      </c>
      <c r="Z10" s="2030" t="s">
        <v>2509</v>
      </c>
      <c r="AA10" s="2030" t="s">
        <v>1099</v>
      </c>
      <c r="AB10" s="1949">
        <v>93305</v>
      </c>
      <c r="AC10" s="2029" t="s">
        <v>1096</v>
      </c>
      <c r="AD10" s="1937" t="s">
        <v>1099</v>
      </c>
      <c r="AE10" s="2029" t="s">
        <v>2230</v>
      </c>
      <c r="AF10" s="2026" t="s">
        <v>1098</v>
      </c>
      <c r="AG10" s="2029" t="s">
        <v>1087</v>
      </c>
      <c r="AH10" s="2029"/>
      <c r="AI10" s="2047" t="str">
        <f t="shared" si="1"/>
        <v>30390156H</v>
      </c>
      <c r="AJ10" s="2076" cm="1">
        <f t="array" ref="AJ10">SUM(MID(0&amp;AI10,LARGE(INDEX(ISNUMBER(--MID(AI10,ROW($1:$129),1))*ROW($1:$129),),ROW($1:$129))+1,1)*10^ROW($1:$129)/10)</f>
        <v>30390156</v>
      </c>
      <c r="AK10" s="1953" t="str">
        <f>VLOOKUP($AJ10,'Item Master Data'!$A:$F,3,FALSE)</f>
        <v>Q.PEAK DUO BLK ML G10+</v>
      </c>
      <c r="AL10" s="1494">
        <f>VLOOKUP($AJ10,'Item Master Data'!$A:$F,6,FALSE)</f>
        <v>400</v>
      </c>
      <c r="AM10" s="1494">
        <f t="shared" si="2"/>
        <v>91</v>
      </c>
      <c r="AN10" s="1494">
        <f>VLOOKUP(AJ10,'Item Master Data'!$A:$G,7,FALSE)</f>
        <v>32</v>
      </c>
      <c r="AO10" s="1494">
        <f t="shared" si="3"/>
        <v>0</v>
      </c>
      <c r="AQ10" s="2297">
        <f t="shared" si="4"/>
        <v>640640</v>
      </c>
    </row>
    <row r="11" spans="1:44" s="1494" customFormat="1" ht="15" hidden="1" customHeight="1">
      <c r="A11" s="1872" t="s">
        <v>1091</v>
      </c>
      <c r="B11" s="2029" t="s">
        <v>3591</v>
      </c>
      <c r="C11" s="2029" t="s">
        <v>3592</v>
      </c>
      <c r="D11" s="2029" t="s">
        <v>2220</v>
      </c>
      <c r="E11" s="2029">
        <v>400</v>
      </c>
      <c r="F11" s="1950">
        <v>768</v>
      </c>
      <c r="G11" s="1833">
        <f t="shared" si="9"/>
        <v>307200</v>
      </c>
      <c r="H11" s="1831">
        <f t="shared" si="10"/>
        <v>0.30719999999999997</v>
      </c>
      <c r="I11" s="1837">
        <f>H11</f>
        <v>0.30719999999999997</v>
      </c>
      <c r="J11" s="2104"/>
      <c r="K11" s="2104"/>
      <c r="L11" s="2105"/>
      <c r="M11" s="1832">
        <f t="shared" si="0"/>
        <v>0.30719999999999997</v>
      </c>
      <c r="N11" s="2030">
        <v>44662</v>
      </c>
      <c r="O11" s="2030">
        <v>44657</v>
      </c>
      <c r="P11" s="2030">
        <v>44662</v>
      </c>
      <c r="Q11" s="2030">
        <v>44664</v>
      </c>
      <c r="R11" s="2029" t="s">
        <v>2221</v>
      </c>
      <c r="S11" s="2029">
        <v>60</v>
      </c>
      <c r="T11" s="1951" t="s">
        <v>3369</v>
      </c>
      <c r="U11" s="2024">
        <v>0.55000000000000004</v>
      </c>
      <c r="V11" s="2029"/>
      <c r="W11" s="2029" t="s">
        <v>1103</v>
      </c>
      <c r="X11" s="2029"/>
      <c r="Y11" s="2029">
        <v>60</v>
      </c>
      <c r="Z11" s="2030" t="s">
        <v>903</v>
      </c>
      <c r="AA11" s="2030" t="s">
        <v>3467</v>
      </c>
      <c r="AB11" s="1949">
        <v>83642</v>
      </c>
      <c r="AC11" s="2029" t="s">
        <v>1096</v>
      </c>
      <c r="AD11" s="1937" t="s">
        <v>1099</v>
      </c>
      <c r="AE11" s="2029" t="s">
        <v>2230</v>
      </c>
      <c r="AF11" s="2026" t="s">
        <v>1098</v>
      </c>
      <c r="AG11" s="2029" t="s">
        <v>1087</v>
      </c>
      <c r="AH11" s="2029"/>
      <c r="AI11" s="2047" t="str">
        <f t="shared" si="1"/>
        <v>30390156H</v>
      </c>
      <c r="AJ11" s="2076" cm="1">
        <f t="array" ref="AJ11">SUM(MID(0&amp;AI11,LARGE(INDEX(ISNUMBER(--MID(AI11,ROW($1:$129),1))*ROW($1:$129),),ROW($1:$129))+1,1)*10^ROW($1:$129)/10)</f>
        <v>30390156</v>
      </c>
      <c r="AK11" s="1953" t="str">
        <f>VLOOKUP($AJ11,'Item Master Data'!$A:$F,3,FALSE)</f>
        <v>Q.PEAK DUO BLK ML G10+</v>
      </c>
      <c r="AL11" s="1494">
        <f>VLOOKUP($AJ11,'Item Master Data'!$A:$F,6,FALSE)</f>
        <v>400</v>
      </c>
      <c r="AM11" s="1494">
        <f t="shared" si="2"/>
        <v>24</v>
      </c>
      <c r="AN11" s="1494">
        <f>VLOOKUP(AJ11,'Item Master Data'!$A:$G,7,FALSE)</f>
        <v>32</v>
      </c>
      <c r="AO11" s="1494">
        <f t="shared" si="3"/>
        <v>0</v>
      </c>
      <c r="AQ11" s="2297">
        <f t="shared" si="4"/>
        <v>168960</v>
      </c>
    </row>
    <row r="12" spans="1:44" s="1494" customFormat="1" ht="15" hidden="1" customHeight="1">
      <c r="A12" s="1872" t="s">
        <v>1091</v>
      </c>
      <c r="B12" s="2029" t="s">
        <v>3594</v>
      </c>
      <c r="C12" s="2029" t="s">
        <v>3238</v>
      </c>
      <c r="D12" s="2029" t="s">
        <v>2220</v>
      </c>
      <c r="E12" s="2029">
        <v>400</v>
      </c>
      <c r="F12" s="1950">
        <v>1536</v>
      </c>
      <c r="G12" s="1833">
        <f t="shared" si="9"/>
        <v>614400</v>
      </c>
      <c r="H12" s="1831">
        <f t="shared" si="10"/>
        <v>0.61439999999999995</v>
      </c>
      <c r="I12" s="1837">
        <f>H12</f>
        <v>0.61439999999999995</v>
      </c>
      <c r="J12" s="2104"/>
      <c r="K12" s="2104"/>
      <c r="L12" s="2105"/>
      <c r="M12" s="1832">
        <f t="shared" si="0"/>
        <v>0.61439999999999995</v>
      </c>
      <c r="N12" s="2030">
        <v>44665</v>
      </c>
      <c r="O12" s="2030">
        <v>44657</v>
      </c>
      <c r="P12" s="2030">
        <v>44665</v>
      </c>
      <c r="Q12" s="2030">
        <v>44665</v>
      </c>
      <c r="R12" s="2029" t="s">
        <v>1093</v>
      </c>
      <c r="S12" s="2029">
        <v>60</v>
      </c>
      <c r="T12" s="1951" t="s">
        <v>3369</v>
      </c>
      <c r="U12" s="2024">
        <v>0.55000000000000004</v>
      </c>
      <c r="V12" s="2029"/>
      <c r="W12" s="2029" t="s">
        <v>1103</v>
      </c>
      <c r="X12" s="2029"/>
      <c r="Y12" s="2029">
        <v>60</v>
      </c>
      <c r="Z12" s="2030" t="s">
        <v>3268</v>
      </c>
      <c r="AA12" s="2030" t="s">
        <v>1099</v>
      </c>
      <c r="AB12" s="1949">
        <v>91311</v>
      </c>
      <c r="AC12" s="2029" t="s">
        <v>1096</v>
      </c>
      <c r="AD12" s="1937" t="s">
        <v>1099</v>
      </c>
      <c r="AE12" s="2029" t="s">
        <v>2230</v>
      </c>
      <c r="AF12" s="2026" t="s">
        <v>1098</v>
      </c>
      <c r="AG12" s="2029" t="s">
        <v>1087</v>
      </c>
      <c r="AH12" s="2029"/>
      <c r="AI12" s="2047" t="str">
        <f t="shared" si="1"/>
        <v>30390156H</v>
      </c>
      <c r="AJ12" s="2076" cm="1">
        <f t="array" ref="AJ12">SUM(MID(0&amp;AI12,LARGE(INDEX(ISNUMBER(--MID(AI12,ROW($1:$129),1))*ROW($1:$129),),ROW($1:$129))+1,1)*10^ROW($1:$129)/10)</f>
        <v>30390156</v>
      </c>
      <c r="AK12" s="1953" t="str">
        <f>VLOOKUP($AJ12,'Item Master Data'!$A:$F,3,FALSE)</f>
        <v>Q.PEAK DUO BLK ML G10+</v>
      </c>
      <c r="AL12" s="1494">
        <f>VLOOKUP($AJ12,'Item Master Data'!$A:$F,6,FALSE)</f>
        <v>400</v>
      </c>
      <c r="AM12" s="1494">
        <f t="shared" si="2"/>
        <v>48</v>
      </c>
      <c r="AN12" s="1494">
        <f>VLOOKUP(AJ12,'Item Master Data'!$A:$G,7,FALSE)</f>
        <v>32</v>
      </c>
      <c r="AO12" s="1494">
        <f t="shared" si="3"/>
        <v>0</v>
      </c>
      <c r="AQ12" s="2297">
        <f t="shared" si="4"/>
        <v>337920</v>
      </c>
    </row>
    <row r="13" spans="1:44" s="1494" customFormat="1" ht="15" customHeight="1">
      <c r="A13" s="1550" t="s">
        <v>1091</v>
      </c>
      <c r="B13" s="2029" t="s">
        <v>3595</v>
      </c>
      <c r="C13" s="2029" t="s">
        <v>3238</v>
      </c>
      <c r="D13" s="2029" t="s">
        <v>2503</v>
      </c>
      <c r="E13" s="2029">
        <v>360</v>
      </c>
      <c r="F13" s="1950">
        <v>1536</v>
      </c>
      <c r="G13" s="1833">
        <f t="shared" si="9"/>
        <v>552960</v>
      </c>
      <c r="H13" s="2108">
        <f t="shared" si="10"/>
        <v>0.55296000000000001</v>
      </c>
      <c r="I13" s="1837"/>
      <c r="J13" s="2104"/>
      <c r="K13" s="2104"/>
      <c r="L13" s="2105">
        <f>H13</f>
        <v>0.55296000000000001</v>
      </c>
      <c r="M13" s="1832">
        <f t="shared" si="0"/>
        <v>0.55296000000000001</v>
      </c>
      <c r="N13" s="2112" t="s">
        <v>3374</v>
      </c>
      <c r="O13" s="2030">
        <v>44663</v>
      </c>
      <c r="P13" s="2030"/>
      <c r="Q13" s="2030"/>
      <c r="R13" s="2029" t="s">
        <v>1093</v>
      </c>
      <c r="S13" s="2029">
        <v>60</v>
      </c>
      <c r="T13" s="1951">
        <v>49203132</v>
      </c>
      <c r="U13" s="2024">
        <v>0.53</v>
      </c>
      <c r="V13" s="2029"/>
      <c r="W13" s="2029" t="s">
        <v>1103</v>
      </c>
      <c r="X13" s="2029"/>
      <c r="Y13" s="2029">
        <v>60</v>
      </c>
      <c r="Z13" s="2030" t="s">
        <v>3268</v>
      </c>
      <c r="AA13" s="2030" t="s">
        <v>1099</v>
      </c>
      <c r="AB13" s="1949">
        <v>91311</v>
      </c>
      <c r="AC13" s="2029" t="s">
        <v>1096</v>
      </c>
      <c r="AD13" s="1937" t="s">
        <v>3658</v>
      </c>
      <c r="AE13" s="2029" t="s">
        <v>2230</v>
      </c>
      <c r="AF13" s="2026"/>
      <c r="AG13" s="2029" t="s">
        <v>1087</v>
      </c>
      <c r="AH13" s="2029"/>
      <c r="AI13" s="2047">
        <f t="shared" si="1"/>
        <v>49203132</v>
      </c>
      <c r="AJ13" s="2076" cm="1">
        <f t="array" ref="AJ13">SUM(MID(0&amp;AI13,LARGE(INDEX(ISNUMBER(--MID(AI13,ROW($1:$129),1))*ROW($1:$129),),ROW($1:$129))+1,1)*10^ROW($1:$129)/10)</f>
        <v>49203132</v>
      </c>
      <c r="AK13" s="1953" t="str">
        <f>VLOOKUP($AJ13,'Item Master Data'!$A:$F,3,FALSE)</f>
        <v>Q.PEAK DUO BLK G10+</v>
      </c>
      <c r="AL13" s="1494">
        <f>VLOOKUP($AJ13,'Item Master Data'!$A:$F,6,FALSE)</f>
        <v>360</v>
      </c>
      <c r="AM13" s="1494">
        <f t="shared" si="2"/>
        <v>48</v>
      </c>
      <c r="AN13" s="1494">
        <f>VLOOKUP(AJ13,'Item Master Data'!$A:$G,7,FALSE)</f>
        <v>32</v>
      </c>
      <c r="AO13" s="1494">
        <f t="shared" si="3"/>
        <v>0</v>
      </c>
      <c r="AQ13" s="2297">
        <f t="shared" si="4"/>
        <v>293068.79999999999</v>
      </c>
    </row>
    <row r="14" spans="1:44" s="1494" customFormat="1" ht="15" customHeight="1">
      <c r="A14" s="1550" t="s">
        <v>1091</v>
      </c>
      <c r="B14" s="2029" t="s">
        <v>3725</v>
      </c>
      <c r="C14" s="2029" t="s">
        <v>3186</v>
      </c>
      <c r="D14" s="2029" t="s">
        <v>2503</v>
      </c>
      <c r="E14" s="2029">
        <v>360</v>
      </c>
      <c r="F14" s="1950">
        <v>768</v>
      </c>
      <c r="G14" s="1833">
        <f t="shared" si="9"/>
        <v>276480</v>
      </c>
      <c r="H14" s="2108">
        <f t="shared" si="10"/>
        <v>0.27648</v>
      </c>
      <c r="I14" s="1837">
        <f>H14</f>
        <v>0.27648</v>
      </c>
      <c r="J14" s="2104"/>
      <c r="K14" s="2104"/>
      <c r="L14" s="2105"/>
      <c r="M14" s="1832">
        <f t="shared" si="0"/>
        <v>0.27648</v>
      </c>
      <c r="N14" s="2030">
        <v>44659</v>
      </c>
      <c r="O14" s="2030">
        <v>44644</v>
      </c>
      <c r="P14" s="2030">
        <v>44659</v>
      </c>
      <c r="Q14" s="2030">
        <v>44665</v>
      </c>
      <c r="R14" s="2029" t="s">
        <v>2221</v>
      </c>
      <c r="S14" s="2029">
        <v>60</v>
      </c>
      <c r="T14" s="2029">
        <v>49203132</v>
      </c>
      <c r="U14" s="2024">
        <v>0.53</v>
      </c>
      <c r="V14" s="2029"/>
      <c r="W14" s="2029" t="s">
        <v>1103</v>
      </c>
      <c r="X14" s="2029"/>
      <c r="Y14" s="2029">
        <v>60</v>
      </c>
      <c r="Z14" s="2030" t="s">
        <v>3746</v>
      </c>
      <c r="AA14" s="2030" t="s">
        <v>1099</v>
      </c>
      <c r="AB14" s="1949" t="s">
        <v>3747</v>
      </c>
      <c r="AC14" s="2029" t="s">
        <v>1096</v>
      </c>
      <c r="AD14" s="1937" t="s">
        <v>3658</v>
      </c>
      <c r="AE14" s="2029" t="s">
        <v>2230</v>
      </c>
      <c r="AF14" s="2026"/>
      <c r="AG14" s="2029" t="s">
        <v>1087</v>
      </c>
      <c r="AH14" s="2029"/>
      <c r="AI14" s="2047">
        <f t="shared" si="1"/>
        <v>49203132</v>
      </c>
      <c r="AJ14" s="2076" cm="1">
        <f t="array" ref="AJ14">SUM(MID(0&amp;AI14,LARGE(INDEX(ISNUMBER(--MID(AI14,ROW($1:$129),1))*ROW($1:$129),),ROW($1:$129))+1,1)*10^ROW($1:$129)/10)</f>
        <v>49203132</v>
      </c>
      <c r="AK14" s="1953" t="str">
        <f>VLOOKUP($AJ14,'Item Master Data'!$A:$F,3,FALSE)</f>
        <v>Q.PEAK DUO BLK G10+</v>
      </c>
      <c r="AL14" s="1494">
        <f>VLOOKUP($AJ14,'Item Master Data'!$A:$F,6,FALSE)</f>
        <v>360</v>
      </c>
      <c r="AM14" s="1494">
        <f t="shared" si="2"/>
        <v>24</v>
      </c>
      <c r="AN14" s="1494">
        <f>VLOOKUP(AJ14,'Item Master Data'!$A:$G,7,FALSE)</f>
        <v>32</v>
      </c>
      <c r="AO14" s="1494">
        <f t="shared" si="3"/>
        <v>0</v>
      </c>
      <c r="AQ14" s="2297">
        <f t="shared" si="4"/>
        <v>146534.39999999999</v>
      </c>
    </row>
    <row r="15" spans="1:44" s="1494" customFormat="1" ht="15" hidden="1" customHeight="1">
      <c r="A15" s="1550" t="s">
        <v>1091</v>
      </c>
      <c r="B15" s="2029" t="s">
        <v>3726</v>
      </c>
      <c r="C15" s="2029" t="s">
        <v>3186</v>
      </c>
      <c r="D15" s="2029" t="s">
        <v>2220</v>
      </c>
      <c r="E15" s="2029">
        <v>400</v>
      </c>
      <c r="F15" s="1950">
        <v>768</v>
      </c>
      <c r="G15" s="1833">
        <f t="shared" si="9"/>
        <v>307200</v>
      </c>
      <c r="H15" s="2108">
        <f t="shared" si="10"/>
        <v>0.30719999999999997</v>
      </c>
      <c r="I15" s="1837">
        <f>H15</f>
        <v>0.30719999999999997</v>
      </c>
      <c r="J15" s="2104"/>
      <c r="K15" s="2104"/>
      <c r="L15" s="2105"/>
      <c r="M15" s="1832">
        <f t="shared" si="0"/>
        <v>0.30719999999999997</v>
      </c>
      <c r="N15" s="2030">
        <v>44662</v>
      </c>
      <c r="O15" s="2030">
        <v>44657</v>
      </c>
      <c r="P15" s="2030">
        <v>44662</v>
      </c>
      <c r="Q15" s="2030">
        <v>44663</v>
      </c>
      <c r="R15" s="2029" t="s">
        <v>2221</v>
      </c>
      <c r="S15" s="2029">
        <v>60</v>
      </c>
      <c r="T15" s="1951" t="s">
        <v>3369</v>
      </c>
      <c r="U15" s="2024">
        <v>0.55000000000000004</v>
      </c>
      <c r="V15" s="2029"/>
      <c r="W15" s="2029" t="s">
        <v>1103</v>
      </c>
      <c r="X15" s="2029"/>
      <c r="Y15" s="2029">
        <v>60</v>
      </c>
      <c r="Z15" s="2030" t="s">
        <v>2510</v>
      </c>
      <c r="AA15" s="2030" t="s">
        <v>1099</v>
      </c>
      <c r="AB15" s="1949" t="s">
        <v>3269</v>
      </c>
      <c r="AC15" s="2029" t="s">
        <v>1096</v>
      </c>
      <c r="AD15" s="1937" t="s">
        <v>1099</v>
      </c>
      <c r="AE15" s="2029" t="s">
        <v>2230</v>
      </c>
      <c r="AF15" s="2026" t="s">
        <v>1098</v>
      </c>
      <c r="AG15" s="2029" t="s">
        <v>1087</v>
      </c>
      <c r="AH15" s="2029"/>
      <c r="AI15" s="2047" t="str">
        <f t="shared" si="1"/>
        <v>30390156H</v>
      </c>
      <c r="AJ15" s="2076" cm="1">
        <f t="array" ref="AJ15">SUM(MID(0&amp;AI15,LARGE(INDEX(ISNUMBER(--MID(AI15,ROW($1:$129),1))*ROW($1:$129),),ROW($1:$129))+1,1)*10^ROW($1:$129)/10)</f>
        <v>30390156</v>
      </c>
      <c r="AK15" s="1953" t="str">
        <f>VLOOKUP($AJ15,'Item Master Data'!$A:$F,3,FALSE)</f>
        <v>Q.PEAK DUO BLK ML G10+</v>
      </c>
      <c r="AL15" s="1494">
        <f>VLOOKUP($AJ15,'Item Master Data'!$A:$F,6,FALSE)</f>
        <v>400</v>
      </c>
      <c r="AM15" s="1494">
        <f t="shared" si="2"/>
        <v>24</v>
      </c>
      <c r="AN15" s="1494">
        <f>VLOOKUP(AJ15,'Item Master Data'!$A:$G,7,FALSE)</f>
        <v>32</v>
      </c>
      <c r="AO15" s="1494">
        <f t="shared" si="3"/>
        <v>0</v>
      </c>
      <c r="AQ15" s="2297">
        <f t="shared" si="4"/>
        <v>168960</v>
      </c>
    </row>
    <row r="16" spans="1:44" s="1494" customFormat="1" ht="15" customHeight="1">
      <c r="A16" s="1550" t="s">
        <v>1091</v>
      </c>
      <c r="B16" s="2029" t="s">
        <v>3727</v>
      </c>
      <c r="C16" s="2029" t="s">
        <v>3186</v>
      </c>
      <c r="D16" s="2029" t="s">
        <v>2503</v>
      </c>
      <c r="E16" s="2029">
        <v>360</v>
      </c>
      <c r="F16" s="1950">
        <v>1152</v>
      </c>
      <c r="G16" s="1833">
        <f t="shared" si="9"/>
        <v>414720</v>
      </c>
      <c r="H16" s="2108">
        <f t="shared" si="10"/>
        <v>0.41471999999999998</v>
      </c>
      <c r="I16" s="1837"/>
      <c r="J16" s="2104"/>
      <c r="K16" s="2104"/>
      <c r="L16" s="2105">
        <f>H16</f>
        <v>0.41471999999999998</v>
      </c>
      <c r="M16" s="1832">
        <f t="shared" si="0"/>
        <v>0.41471999999999998</v>
      </c>
      <c r="N16" s="2112" t="s">
        <v>3374</v>
      </c>
      <c r="O16" s="2030">
        <v>44663</v>
      </c>
      <c r="P16" s="2030"/>
      <c r="Q16" s="2030"/>
      <c r="R16" s="2029" t="s">
        <v>2221</v>
      </c>
      <c r="S16" s="2029">
        <v>60</v>
      </c>
      <c r="T16" s="1951">
        <v>49203132</v>
      </c>
      <c r="U16" s="2024">
        <v>0.53</v>
      </c>
      <c r="V16" s="2029"/>
      <c r="W16" s="2029" t="s">
        <v>1103</v>
      </c>
      <c r="X16" s="2029"/>
      <c r="Y16" s="2029">
        <v>60</v>
      </c>
      <c r="Z16" s="2030" t="s">
        <v>2510</v>
      </c>
      <c r="AA16" s="2030" t="s">
        <v>1099</v>
      </c>
      <c r="AB16" s="1949" t="s">
        <v>3269</v>
      </c>
      <c r="AC16" s="2029" t="s">
        <v>1096</v>
      </c>
      <c r="AD16" s="1937" t="s">
        <v>3658</v>
      </c>
      <c r="AE16" s="2029" t="s">
        <v>2230</v>
      </c>
      <c r="AF16" s="2026"/>
      <c r="AG16" s="2029" t="s">
        <v>1087</v>
      </c>
      <c r="AH16" s="2029"/>
      <c r="AI16" s="2047">
        <f t="shared" si="1"/>
        <v>49203132</v>
      </c>
      <c r="AJ16" s="2076" cm="1">
        <f t="array" ref="AJ16">SUM(MID(0&amp;AI16,LARGE(INDEX(ISNUMBER(--MID(AI16,ROW($1:$129),1))*ROW($1:$129),),ROW($1:$129))+1,1)*10^ROW($1:$129)/10)</f>
        <v>49203132</v>
      </c>
      <c r="AK16" s="1953" t="str">
        <f>VLOOKUP($AJ16,'Item Master Data'!$A:$F,3,FALSE)</f>
        <v>Q.PEAK DUO BLK G10+</v>
      </c>
      <c r="AL16" s="1494">
        <f>VLOOKUP($AJ16,'Item Master Data'!$A:$F,6,FALSE)</f>
        <v>360</v>
      </c>
      <c r="AM16" s="1494">
        <f t="shared" si="2"/>
        <v>36</v>
      </c>
      <c r="AN16" s="1494">
        <f>VLOOKUP(AJ16,'Item Master Data'!$A:$G,7,FALSE)</f>
        <v>32</v>
      </c>
      <c r="AO16" s="1494">
        <f t="shared" si="3"/>
        <v>0</v>
      </c>
      <c r="AQ16" s="2297">
        <f t="shared" si="4"/>
        <v>219801.60000000001</v>
      </c>
    </row>
    <row r="17" spans="1:43" s="1494" customFormat="1" ht="15" hidden="1" customHeight="1">
      <c r="A17" s="1550" t="s">
        <v>1091</v>
      </c>
      <c r="B17" s="2029" t="s">
        <v>4320</v>
      </c>
      <c r="C17" s="2029" t="s">
        <v>3186</v>
      </c>
      <c r="D17" s="2029" t="s">
        <v>2229</v>
      </c>
      <c r="E17" s="2029">
        <v>475</v>
      </c>
      <c r="F17" s="1950">
        <v>1073</v>
      </c>
      <c r="G17" s="1833">
        <f t="shared" si="9"/>
        <v>509675</v>
      </c>
      <c r="H17" s="2108">
        <f t="shared" si="10"/>
        <v>0.50967499999999999</v>
      </c>
      <c r="I17" s="1837">
        <f>H17</f>
        <v>0.50967499999999999</v>
      </c>
      <c r="J17" s="1818"/>
      <c r="K17" s="2104"/>
      <c r="L17" s="2105"/>
      <c r="M17" s="1832">
        <f t="shared" si="0"/>
        <v>0.50967499999999999</v>
      </c>
      <c r="N17" s="2030">
        <v>44672</v>
      </c>
      <c r="O17" s="2030">
        <v>44665</v>
      </c>
      <c r="P17" s="2030">
        <v>44672</v>
      </c>
      <c r="Q17" s="2030">
        <v>44673</v>
      </c>
      <c r="R17" s="2029" t="s">
        <v>2221</v>
      </c>
      <c r="S17" s="2029">
        <v>72</v>
      </c>
      <c r="T17" s="1951" t="s">
        <v>3194</v>
      </c>
      <c r="U17" s="2024">
        <v>0.46498947368421056</v>
      </c>
      <c r="V17" s="2029"/>
      <c r="W17" s="2029" t="s">
        <v>1103</v>
      </c>
      <c r="X17" s="2029"/>
      <c r="Y17" s="2029">
        <v>60</v>
      </c>
      <c r="Z17" s="2030" t="s">
        <v>2510</v>
      </c>
      <c r="AA17" s="2030" t="s">
        <v>1099</v>
      </c>
      <c r="AB17" s="1949" t="s">
        <v>3269</v>
      </c>
      <c r="AC17" s="2029" t="s">
        <v>1096</v>
      </c>
      <c r="AD17" s="1937" t="s">
        <v>1099</v>
      </c>
      <c r="AE17" s="2029" t="s">
        <v>2230</v>
      </c>
      <c r="AF17" s="2026"/>
      <c r="AG17" s="2029" t="s">
        <v>1087</v>
      </c>
      <c r="AH17" s="2029"/>
      <c r="AI17" s="2047" t="str">
        <f t="shared" si="1"/>
        <v>30397471C</v>
      </c>
      <c r="AJ17" s="2076" cm="1">
        <f t="array" ref="AJ17">SUM(MID(0&amp;AI17,LARGE(INDEX(ISNUMBER(--MID(AI17,ROW($1:$129),1))*ROW($1:$129),),ROW($1:$129))+1,1)*10^ROW($1:$129)/10)</f>
        <v>30397471</v>
      </c>
      <c r="AK17" s="1953" t="str">
        <f>VLOOKUP($AJ17,'Item Master Data'!$A:$F,3,FALSE)</f>
        <v>Q.PEAK DUO XL G10</v>
      </c>
      <c r="AL17" s="1494">
        <f>VLOOKUP($AJ17,'Item Master Data'!$A:$F,6,FALSE)</f>
        <v>475</v>
      </c>
      <c r="AM17" s="1494">
        <f t="shared" si="2"/>
        <v>37</v>
      </c>
      <c r="AN17" s="1494">
        <f>VLOOKUP(AJ17,'Item Master Data'!$A:$G,7,FALSE)</f>
        <v>29</v>
      </c>
      <c r="AO17" s="1494">
        <f t="shared" si="3"/>
        <v>0</v>
      </c>
      <c r="AQ17" s="2297">
        <f t="shared" si="4"/>
        <v>236993.51</v>
      </c>
    </row>
    <row r="18" spans="1:43" s="1494" customFormat="1" hidden="1">
      <c r="A18" s="1550" t="s">
        <v>1091</v>
      </c>
      <c r="B18" s="2029" t="s">
        <v>4321</v>
      </c>
      <c r="C18" s="2029" t="s">
        <v>3186</v>
      </c>
      <c r="D18" s="2029" t="s">
        <v>2229</v>
      </c>
      <c r="E18" s="2029">
        <v>475</v>
      </c>
      <c r="F18" s="1950">
        <v>2407</v>
      </c>
      <c r="G18" s="1833">
        <f t="shared" si="9"/>
        <v>1143325</v>
      </c>
      <c r="H18" s="2108">
        <f t="shared" si="10"/>
        <v>1.1433249999999999</v>
      </c>
      <c r="I18" s="1837">
        <f>H18</f>
        <v>1.1433249999999999</v>
      </c>
      <c r="J18" s="2104"/>
      <c r="K18" s="2104"/>
      <c r="L18" s="2105"/>
      <c r="M18" s="1832">
        <f t="shared" si="0"/>
        <v>1.1433249999999999</v>
      </c>
      <c r="N18" s="2030">
        <v>44672</v>
      </c>
      <c r="O18" s="2030">
        <v>44665</v>
      </c>
      <c r="P18" s="2030">
        <v>44672</v>
      </c>
      <c r="Q18" s="2030">
        <v>44673</v>
      </c>
      <c r="R18" s="2029" t="s">
        <v>2221</v>
      </c>
      <c r="S18" s="2029">
        <v>72</v>
      </c>
      <c r="T18" s="1951" t="s">
        <v>3194</v>
      </c>
      <c r="U18" s="2024">
        <v>0.46498947368421056</v>
      </c>
      <c r="V18" s="2029"/>
      <c r="W18" s="2029" t="s">
        <v>1103</v>
      </c>
      <c r="X18" s="2029"/>
      <c r="Y18" s="2029">
        <v>60</v>
      </c>
      <c r="Z18" s="2030" t="s">
        <v>2510</v>
      </c>
      <c r="AA18" s="2030" t="s">
        <v>1099</v>
      </c>
      <c r="AB18" s="1949" t="s">
        <v>3269</v>
      </c>
      <c r="AC18" s="2029" t="s">
        <v>1096</v>
      </c>
      <c r="AD18" s="1937" t="s">
        <v>2259</v>
      </c>
      <c r="AE18" s="2029" t="s">
        <v>2230</v>
      </c>
      <c r="AF18" s="2026"/>
      <c r="AG18" s="2029" t="s">
        <v>1087</v>
      </c>
      <c r="AH18" s="2029"/>
      <c r="AI18" s="2047" t="str">
        <f t="shared" si="1"/>
        <v>30397471C</v>
      </c>
      <c r="AJ18" s="2076" cm="1">
        <f t="array" ref="AJ18">SUM(MID(0&amp;AI18,LARGE(INDEX(ISNUMBER(--MID(AI18,ROW($1:$129),1))*ROW($1:$129),),ROW($1:$129))+1,1)*10^ROW($1:$129)/10)</f>
        <v>30397471</v>
      </c>
      <c r="AK18" s="1953" t="str">
        <f>VLOOKUP($AJ18,'Item Master Data'!$A:$F,3,FALSE)</f>
        <v>Q.PEAK DUO XL G10</v>
      </c>
      <c r="AL18" s="1494">
        <f>VLOOKUP($AJ18,'Item Master Data'!$A:$F,6,FALSE)</f>
        <v>475</v>
      </c>
      <c r="AM18" s="1494">
        <f t="shared" si="2"/>
        <v>83</v>
      </c>
      <c r="AN18" s="1494">
        <f>VLOOKUP(AJ18,'Item Master Data'!$A:$G,7,FALSE)</f>
        <v>29</v>
      </c>
      <c r="AO18" s="1494">
        <f t="shared" si="3"/>
        <v>0</v>
      </c>
      <c r="AQ18" s="2297">
        <f t="shared" si="4"/>
        <v>531634.09000000008</v>
      </c>
    </row>
    <row r="19" spans="1:43" s="1494" customFormat="1" ht="15" customHeight="1">
      <c r="A19" s="1550" t="s">
        <v>1091</v>
      </c>
      <c r="B19" s="2029" t="s">
        <v>4350</v>
      </c>
      <c r="C19" s="2029" t="s">
        <v>2262</v>
      </c>
      <c r="D19" s="2029" t="s">
        <v>2503</v>
      </c>
      <c r="E19" s="2029">
        <v>360</v>
      </c>
      <c r="F19" s="1950">
        <v>832</v>
      </c>
      <c r="G19" s="1833">
        <f t="shared" si="9"/>
        <v>299520</v>
      </c>
      <c r="H19" s="2108">
        <f t="shared" si="10"/>
        <v>0.29952000000000001</v>
      </c>
      <c r="I19" s="1837">
        <f>H19</f>
        <v>0.29952000000000001</v>
      </c>
      <c r="J19" s="2104"/>
      <c r="K19" s="2104"/>
      <c r="L19" s="2105"/>
      <c r="M19" s="1832">
        <f t="shared" si="0"/>
        <v>0.29952000000000001</v>
      </c>
      <c r="N19" s="2030">
        <v>44670</v>
      </c>
      <c r="O19" s="2030">
        <v>44662</v>
      </c>
      <c r="P19" s="2030">
        <v>44670</v>
      </c>
      <c r="Q19" s="2030">
        <v>44676</v>
      </c>
      <c r="R19" s="2029" t="s">
        <v>1093</v>
      </c>
      <c r="S19" s="2029">
        <v>60</v>
      </c>
      <c r="T19" s="1951">
        <v>49203132</v>
      </c>
      <c r="U19" s="2024">
        <v>0.53</v>
      </c>
      <c r="V19" s="2029"/>
      <c r="W19" s="2029" t="s">
        <v>1103</v>
      </c>
      <c r="X19" s="2029"/>
      <c r="Y19" s="2029">
        <v>60</v>
      </c>
      <c r="Z19" s="2030" t="s">
        <v>2266</v>
      </c>
      <c r="AA19" s="2030" t="s">
        <v>1099</v>
      </c>
      <c r="AB19" s="1949" t="s">
        <v>3196</v>
      </c>
      <c r="AC19" s="2029" t="s">
        <v>1096</v>
      </c>
      <c r="AD19" s="1937" t="s">
        <v>3658</v>
      </c>
      <c r="AE19" s="2029" t="s">
        <v>2230</v>
      </c>
      <c r="AF19" s="2026"/>
      <c r="AG19" s="2029" t="s">
        <v>1087</v>
      </c>
      <c r="AH19" s="2029"/>
      <c r="AI19" s="2047">
        <f t="shared" si="1"/>
        <v>49203132</v>
      </c>
      <c r="AJ19" s="2076" cm="1">
        <f t="array" ref="AJ19">SUM(MID(0&amp;AI19,LARGE(INDEX(ISNUMBER(--MID(AI19,ROW($1:$129),1))*ROW($1:$129),),ROW($1:$129))+1,1)*10^ROW($1:$129)/10)</f>
        <v>49203132</v>
      </c>
      <c r="AK19" s="1953" t="str">
        <f>VLOOKUP($AJ19,'Item Master Data'!$A:$F,3,FALSE)</f>
        <v>Q.PEAK DUO BLK G10+</v>
      </c>
      <c r="AL19" s="1494">
        <f>VLOOKUP($AJ19,'Item Master Data'!$A:$F,6,FALSE)</f>
        <v>360</v>
      </c>
      <c r="AM19" s="1494">
        <f t="shared" si="2"/>
        <v>26</v>
      </c>
      <c r="AN19" s="1494">
        <f>VLOOKUP(AJ19,'Item Master Data'!$A:$G,7,FALSE)</f>
        <v>32</v>
      </c>
      <c r="AO19" s="1494">
        <f t="shared" si="3"/>
        <v>0</v>
      </c>
      <c r="AQ19" s="2297">
        <f t="shared" si="4"/>
        <v>158745.60000000001</v>
      </c>
    </row>
    <row r="20" spans="1:43" s="1494" customFormat="1" ht="15" hidden="1" customHeight="1">
      <c r="A20" s="1550" t="s">
        <v>1091</v>
      </c>
      <c r="B20" s="2029" t="s">
        <v>3433</v>
      </c>
      <c r="C20" s="2029" t="s">
        <v>2262</v>
      </c>
      <c r="D20" s="2029" t="s">
        <v>1108</v>
      </c>
      <c r="E20" s="2029">
        <v>340</v>
      </c>
      <c r="F20" s="1950">
        <v>1664</v>
      </c>
      <c r="G20" s="1833">
        <f t="shared" ref="G20" si="11">F20*E20</f>
        <v>565760</v>
      </c>
      <c r="H20" s="2108">
        <f t="shared" ref="H20" si="12">E20*F20/1000000</f>
        <v>0.56576000000000004</v>
      </c>
      <c r="I20" s="1837">
        <f>H20</f>
        <v>0.56576000000000004</v>
      </c>
      <c r="J20" s="1818"/>
      <c r="K20" s="2104"/>
      <c r="L20" s="2105"/>
      <c r="M20" s="1832">
        <f t="shared" ref="M20" si="13">SUM(I20:L20)</f>
        <v>0.56576000000000004</v>
      </c>
      <c r="N20" s="2030" t="s">
        <v>4379</v>
      </c>
      <c r="O20" s="2030">
        <v>44635</v>
      </c>
      <c r="P20" s="2030">
        <v>44680</v>
      </c>
      <c r="Q20" s="2030">
        <v>44680</v>
      </c>
      <c r="R20" s="2029" t="s">
        <v>1093</v>
      </c>
      <c r="S20" s="2029">
        <v>60</v>
      </c>
      <c r="T20" s="1951" t="s">
        <v>3266</v>
      </c>
      <c r="U20" s="2024">
        <v>0.45499999999999996</v>
      </c>
      <c r="V20" s="2029" t="s">
        <v>3641</v>
      </c>
      <c r="W20" s="2029" t="s">
        <v>1103</v>
      </c>
      <c r="X20" s="2029"/>
      <c r="Y20" s="2029">
        <v>60</v>
      </c>
      <c r="Z20" s="2030" t="s">
        <v>1161</v>
      </c>
      <c r="AA20" s="2030" t="s">
        <v>1099</v>
      </c>
      <c r="AB20" s="1949" t="s">
        <v>3748</v>
      </c>
      <c r="AC20" s="2029" t="s">
        <v>1096</v>
      </c>
      <c r="AD20" s="1937" t="s">
        <v>1099</v>
      </c>
      <c r="AE20" s="2029" t="s">
        <v>2230</v>
      </c>
      <c r="AF20" s="2026" t="s">
        <v>1098</v>
      </c>
      <c r="AG20" s="2029" t="s">
        <v>2235</v>
      </c>
      <c r="AH20" s="2029"/>
      <c r="AI20" s="2047" t="str">
        <f t="shared" ref="AI20" si="14">T20</f>
        <v>30376609H</v>
      </c>
      <c r="AJ20" s="2076" cm="1">
        <f t="array" ref="AJ20">SUM(MID(0&amp;AI20,LARGE(INDEX(ISNUMBER(--MID(AI20,ROW($1:$129),1))*ROW($1:$129),),ROW($1:$129))+1,1)*10^ROW($1:$129)/10)</f>
        <v>30376609</v>
      </c>
      <c r="AK20" s="1953" t="str">
        <f>VLOOKUP($AJ20,'Item Master Data'!$A:$F,3,FALSE)</f>
        <v>Q.PEAK DUO BLK G6+</v>
      </c>
      <c r="AL20" s="1494">
        <f>VLOOKUP($AJ20,'Item Master Data'!$A:$F,6,FALSE)</f>
        <v>340</v>
      </c>
      <c r="AM20" s="1494">
        <f t="shared" ref="AM20" si="15">F20/AN20</f>
        <v>52</v>
      </c>
      <c r="AN20" s="1494">
        <f>VLOOKUP(AJ20,'Item Master Data'!$A:$G,7,FALSE)</f>
        <v>32</v>
      </c>
      <c r="AO20" s="1494">
        <f t="shared" ref="AO20" si="16">E20-AL20</f>
        <v>0</v>
      </c>
      <c r="AQ20" s="2297">
        <f t="shared" ref="AQ20" si="17">G20*U20</f>
        <v>257420.79999999999</v>
      </c>
    </row>
    <row r="21" spans="1:43" s="1494" customFormat="1" ht="15" hidden="1" customHeight="1">
      <c r="A21" s="1550" t="s">
        <v>1091</v>
      </c>
      <c r="B21" s="2029" t="s">
        <v>3433</v>
      </c>
      <c r="C21" s="2029" t="s">
        <v>2262</v>
      </c>
      <c r="D21" s="2029" t="s">
        <v>1108</v>
      </c>
      <c r="E21" s="2029">
        <v>340</v>
      </c>
      <c r="F21" s="1950">
        <f>2496-1664</f>
        <v>832</v>
      </c>
      <c r="G21" s="1833">
        <f t="shared" si="9"/>
        <v>282880</v>
      </c>
      <c r="H21" s="2108">
        <f t="shared" si="10"/>
        <v>0.28288000000000002</v>
      </c>
      <c r="I21" s="1837"/>
      <c r="J21" s="2104">
        <f>H21</f>
        <v>0.28288000000000002</v>
      </c>
      <c r="K21" s="2104"/>
      <c r="L21" s="2105"/>
      <c r="M21" s="1832">
        <f t="shared" si="0"/>
        <v>0.28288000000000002</v>
      </c>
      <c r="N21" s="2030" t="s">
        <v>4270</v>
      </c>
      <c r="O21" s="2030">
        <v>44635</v>
      </c>
      <c r="P21" s="2030">
        <v>44680</v>
      </c>
      <c r="Q21" s="2030">
        <v>44680</v>
      </c>
      <c r="R21" s="2029" t="s">
        <v>1093</v>
      </c>
      <c r="S21" s="2029">
        <v>60</v>
      </c>
      <c r="T21" s="1951" t="s">
        <v>3266</v>
      </c>
      <c r="U21" s="2024">
        <v>0.45499999999999996</v>
      </c>
      <c r="V21" s="2029" t="s">
        <v>3641</v>
      </c>
      <c r="W21" s="2029" t="s">
        <v>1103</v>
      </c>
      <c r="X21" s="2029"/>
      <c r="Y21" s="2029">
        <v>60</v>
      </c>
      <c r="Z21" s="2030" t="s">
        <v>1161</v>
      </c>
      <c r="AA21" s="2030" t="s">
        <v>1099</v>
      </c>
      <c r="AB21" s="1949" t="s">
        <v>3748</v>
      </c>
      <c r="AC21" s="2029" t="s">
        <v>1096</v>
      </c>
      <c r="AD21" s="1937" t="s">
        <v>1099</v>
      </c>
      <c r="AE21" s="2029" t="s">
        <v>2230</v>
      </c>
      <c r="AF21" s="2026" t="s">
        <v>1098</v>
      </c>
      <c r="AG21" s="2029" t="s">
        <v>2235</v>
      </c>
      <c r="AH21" s="2029"/>
      <c r="AI21" s="2047" t="str">
        <f t="shared" si="1"/>
        <v>30376609H</v>
      </c>
      <c r="AJ21" s="2076" cm="1">
        <f t="array" ref="AJ21">SUM(MID(0&amp;AI21,LARGE(INDEX(ISNUMBER(--MID(AI21,ROW($1:$129),1))*ROW($1:$129),),ROW($1:$129))+1,1)*10^ROW($1:$129)/10)</f>
        <v>30376609</v>
      </c>
      <c r="AK21" s="1953" t="str">
        <f>VLOOKUP($AJ21,'Item Master Data'!$A:$F,3,FALSE)</f>
        <v>Q.PEAK DUO BLK G6+</v>
      </c>
      <c r="AL21" s="1494">
        <f>VLOOKUP($AJ21,'Item Master Data'!$A:$F,6,FALSE)</f>
        <v>340</v>
      </c>
      <c r="AM21" s="1494">
        <f t="shared" si="2"/>
        <v>26</v>
      </c>
      <c r="AN21" s="1494">
        <f>VLOOKUP(AJ21,'Item Master Data'!$A:$G,7,FALSE)</f>
        <v>32</v>
      </c>
      <c r="AO21" s="1494">
        <f t="shared" si="3"/>
        <v>0</v>
      </c>
      <c r="AQ21" s="2297">
        <f t="shared" si="4"/>
        <v>128710.39999999999</v>
      </c>
    </row>
    <row r="22" spans="1:43" s="1494" customFormat="1" ht="15" customHeight="1">
      <c r="A22" s="1550" t="s">
        <v>1091</v>
      </c>
      <c r="B22" s="2029" t="s">
        <v>3240</v>
      </c>
      <c r="C22" s="2029" t="s">
        <v>2262</v>
      </c>
      <c r="D22" s="2029" t="s">
        <v>2210</v>
      </c>
      <c r="E22" s="2029">
        <v>480</v>
      </c>
      <c r="F22" s="1950">
        <v>638</v>
      </c>
      <c r="G22" s="1833">
        <f t="shared" si="9"/>
        <v>306240</v>
      </c>
      <c r="H22" s="2108">
        <f t="shared" si="10"/>
        <v>0.30624000000000001</v>
      </c>
      <c r="I22" s="1837">
        <f>H22</f>
        <v>0.30624000000000001</v>
      </c>
      <c r="J22" s="2104"/>
      <c r="K22" s="2104"/>
      <c r="L22" s="2105"/>
      <c r="M22" s="1832">
        <f t="shared" si="0"/>
        <v>0.30624000000000001</v>
      </c>
      <c r="N22" s="2029" t="s">
        <v>4281</v>
      </c>
      <c r="O22" s="2021">
        <v>44669</v>
      </c>
      <c r="P22" s="2030">
        <v>44677</v>
      </c>
      <c r="Q22" s="2030">
        <v>44680</v>
      </c>
      <c r="R22" s="2029" t="s">
        <v>400</v>
      </c>
      <c r="S22" s="2029">
        <v>72</v>
      </c>
      <c r="T22" s="2300">
        <v>49303556</v>
      </c>
      <c r="U22" s="2024">
        <v>0.47</v>
      </c>
      <c r="V22" s="2030"/>
      <c r="W22" s="2029" t="s">
        <v>1103</v>
      </c>
      <c r="X22" s="2029"/>
      <c r="Y22" s="2029">
        <v>60</v>
      </c>
      <c r="Z22" s="2030" t="s">
        <v>2266</v>
      </c>
      <c r="AA22" s="2030" t="s">
        <v>1099</v>
      </c>
      <c r="AB22" s="1949">
        <v>93703</v>
      </c>
      <c r="AC22" s="2029" t="s">
        <v>1096</v>
      </c>
      <c r="AD22" s="1937" t="s">
        <v>3658</v>
      </c>
      <c r="AE22" s="2029" t="s">
        <v>2230</v>
      </c>
      <c r="AF22" s="2026"/>
      <c r="AG22" s="2029" t="s">
        <v>2235</v>
      </c>
      <c r="AH22" s="2029"/>
      <c r="AI22" s="2047">
        <f t="shared" si="1"/>
        <v>49303556</v>
      </c>
      <c r="AJ22" s="2076" cm="1">
        <f t="array" ref="AJ22">SUM(MID(0&amp;AI22,LARGE(INDEX(ISNUMBER(--MID(AI22,ROW($1:$129),1))*ROW($1:$129),),ROW($1:$129))+1,1)*10^ROW($1:$129)/10)</f>
        <v>49303556</v>
      </c>
      <c r="AK22" s="1953" t="str">
        <f>VLOOKUP($AJ22,'Item Master Data'!$A:$F,3,FALSE)</f>
        <v>Q.PEAK DUO XL G10 BFG</v>
      </c>
      <c r="AL22" s="1494">
        <f>VLOOKUP($AJ22,'Item Master Data'!$A:$F,6,FALSE)</f>
        <v>480</v>
      </c>
      <c r="AM22" s="1494">
        <f t="shared" si="2"/>
        <v>22</v>
      </c>
      <c r="AN22" s="1494">
        <f>VLOOKUP(AJ22,'Item Master Data'!$A:$G,7,FALSE)</f>
        <v>29</v>
      </c>
      <c r="AO22" s="1494">
        <f t="shared" si="3"/>
        <v>0</v>
      </c>
      <c r="AQ22" s="2297">
        <f t="shared" si="4"/>
        <v>143932.79999999999</v>
      </c>
    </row>
    <row r="23" spans="1:43" s="1494" customFormat="1" ht="15" customHeight="1">
      <c r="A23" s="1550" t="s">
        <v>1091</v>
      </c>
      <c r="B23" s="2029" t="s">
        <v>3240</v>
      </c>
      <c r="C23" s="2029" t="s">
        <v>2262</v>
      </c>
      <c r="D23" s="2029" t="s">
        <v>2210</v>
      </c>
      <c r="E23" s="2029">
        <v>480</v>
      </c>
      <c r="F23" s="1950">
        <f>1914-638</f>
        <v>1276</v>
      </c>
      <c r="G23" s="1833">
        <f t="shared" si="9"/>
        <v>612480</v>
      </c>
      <c r="H23" s="2108">
        <f t="shared" si="10"/>
        <v>0.61248000000000002</v>
      </c>
      <c r="I23" s="1837"/>
      <c r="J23" s="2104">
        <f>H23</f>
        <v>0.61248000000000002</v>
      </c>
      <c r="K23" s="2104"/>
      <c r="L23" s="2105"/>
      <c r="M23" s="1832">
        <f t="shared" si="0"/>
        <v>0.61248000000000002</v>
      </c>
      <c r="N23" s="2029" t="s">
        <v>4270</v>
      </c>
      <c r="O23" s="2021">
        <v>44669</v>
      </c>
      <c r="P23" s="2030">
        <v>44677</v>
      </c>
      <c r="Q23" s="2030">
        <v>44680</v>
      </c>
      <c r="R23" s="2029" t="s">
        <v>400</v>
      </c>
      <c r="S23" s="2029">
        <v>72</v>
      </c>
      <c r="T23" s="2300">
        <v>49303556</v>
      </c>
      <c r="U23" s="2024">
        <v>0.47</v>
      </c>
      <c r="V23" s="2030"/>
      <c r="W23" s="2029" t="s">
        <v>1103</v>
      </c>
      <c r="X23" s="2029"/>
      <c r="Y23" s="2029">
        <v>60</v>
      </c>
      <c r="Z23" s="2030" t="s">
        <v>2266</v>
      </c>
      <c r="AA23" s="2030" t="s">
        <v>1099</v>
      </c>
      <c r="AB23" s="1949">
        <v>93703</v>
      </c>
      <c r="AC23" s="2029" t="s">
        <v>1096</v>
      </c>
      <c r="AD23" s="1937" t="s">
        <v>3658</v>
      </c>
      <c r="AE23" s="2029" t="s">
        <v>2230</v>
      </c>
      <c r="AF23" s="2026"/>
      <c r="AG23" s="2029" t="s">
        <v>2235</v>
      </c>
      <c r="AH23" s="2029"/>
      <c r="AI23" s="2047">
        <f t="shared" si="1"/>
        <v>49303556</v>
      </c>
      <c r="AJ23" s="2076" cm="1">
        <f t="array" ref="AJ23">SUM(MID(0&amp;AI23,LARGE(INDEX(ISNUMBER(--MID(AI23,ROW($1:$129),1))*ROW($1:$129),),ROW($1:$129))+1,1)*10^ROW($1:$129)/10)</f>
        <v>49303556</v>
      </c>
      <c r="AK23" s="1953" t="str">
        <f>VLOOKUP($AJ23,'Item Master Data'!$A:$F,3,FALSE)</f>
        <v>Q.PEAK DUO XL G10 BFG</v>
      </c>
      <c r="AL23" s="1494">
        <f>VLOOKUP($AJ23,'Item Master Data'!$A:$F,6,FALSE)</f>
        <v>480</v>
      </c>
      <c r="AM23" s="1494">
        <f t="shared" si="2"/>
        <v>44</v>
      </c>
      <c r="AN23" s="1494">
        <f>VLOOKUP(AJ23,'Item Master Data'!$A:$G,7,FALSE)</f>
        <v>29</v>
      </c>
      <c r="AO23" s="1494">
        <f t="shared" si="3"/>
        <v>0</v>
      </c>
      <c r="AQ23" s="2297">
        <f t="shared" si="4"/>
        <v>287865.59999999998</v>
      </c>
    </row>
    <row r="24" spans="1:43" s="1494" customFormat="1" ht="15" customHeight="1">
      <c r="A24" s="1550" t="s">
        <v>1091</v>
      </c>
      <c r="B24" s="2029" t="s">
        <v>3598</v>
      </c>
      <c r="C24" s="2029" t="s">
        <v>2262</v>
      </c>
      <c r="D24" s="2029" t="s">
        <v>2254</v>
      </c>
      <c r="E24" s="2029">
        <v>480</v>
      </c>
      <c r="F24" s="1950">
        <v>638</v>
      </c>
      <c r="G24" s="1833">
        <f t="shared" si="9"/>
        <v>306240</v>
      </c>
      <c r="H24" s="1831">
        <f t="shared" si="10"/>
        <v>0.30624000000000001</v>
      </c>
      <c r="I24" s="1837">
        <f>H24</f>
        <v>0.30624000000000001</v>
      </c>
      <c r="J24" s="2104"/>
      <c r="K24" s="2104"/>
      <c r="L24" s="2105"/>
      <c r="M24" s="1832">
        <f t="shared" si="0"/>
        <v>0.30624000000000001</v>
      </c>
      <c r="N24" s="2030">
        <v>44673</v>
      </c>
      <c r="O24" s="2021">
        <v>44670</v>
      </c>
      <c r="P24" s="2030">
        <v>44673</v>
      </c>
      <c r="Q24" s="2030">
        <v>44677</v>
      </c>
      <c r="R24" s="2029" t="s">
        <v>400</v>
      </c>
      <c r="S24" s="2029">
        <v>72</v>
      </c>
      <c r="T24" s="1951">
        <v>49303156</v>
      </c>
      <c r="U24" s="2024">
        <v>0.49</v>
      </c>
      <c r="V24" s="2029"/>
      <c r="W24" s="2029" t="s">
        <v>1103</v>
      </c>
      <c r="X24" s="2029"/>
      <c r="Y24" s="2029">
        <v>60</v>
      </c>
      <c r="Z24" s="2030" t="s">
        <v>2266</v>
      </c>
      <c r="AA24" s="2030" t="s">
        <v>1099</v>
      </c>
      <c r="AB24" s="1949">
        <v>93703</v>
      </c>
      <c r="AC24" s="2029" t="s">
        <v>1096</v>
      </c>
      <c r="AD24" s="1937" t="s">
        <v>3658</v>
      </c>
      <c r="AE24" s="2029" t="s">
        <v>2230</v>
      </c>
      <c r="AF24" s="2026"/>
      <c r="AG24" s="2029" t="s">
        <v>1087</v>
      </c>
      <c r="AH24" s="2029"/>
      <c r="AI24" s="2047">
        <f t="shared" si="1"/>
        <v>49303156</v>
      </c>
      <c r="AJ24" s="2076" cm="1">
        <f t="array" ref="AJ24">SUM(MID(0&amp;AI24,LARGE(INDEX(ISNUMBER(--MID(AI24,ROW($1:$129),1))*ROW($1:$129),),ROW($1:$129))+1,1)*10^ROW($1:$129)/10)</f>
        <v>49303156</v>
      </c>
      <c r="AK24" s="1953" t="str">
        <f>VLOOKUP($AJ24,'Item Master Data'!$A:$F,3,FALSE)</f>
        <v>Q.PEAK DUO XL G10 BFG</v>
      </c>
      <c r="AL24" s="1494">
        <f>VLOOKUP($AJ24,'Item Master Data'!$A:$F,6,FALSE)</f>
        <v>480</v>
      </c>
      <c r="AM24" s="1494">
        <f t="shared" si="2"/>
        <v>22</v>
      </c>
      <c r="AN24" s="1494">
        <f>VLOOKUP(AJ24,'Item Master Data'!$A:$G,7,FALSE)</f>
        <v>29</v>
      </c>
      <c r="AO24" s="1494">
        <f t="shared" si="3"/>
        <v>0</v>
      </c>
      <c r="AQ24" s="2297">
        <f t="shared" si="4"/>
        <v>150057.60000000001</v>
      </c>
    </row>
    <row r="25" spans="1:43" s="1494" customFormat="1" ht="15" hidden="1" customHeight="1">
      <c r="A25" s="1550" t="s">
        <v>1091</v>
      </c>
      <c r="B25" s="2029" t="s">
        <v>3599</v>
      </c>
      <c r="C25" s="2029" t="s">
        <v>3241</v>
      </c>
      <c r="D25" s="2029" t="s">
        <v>3471</v>
      </c>
      <c r="E25" s="2029">
        <v>405</v>
      </c>
      <c r="F25" s="1950">
        <v>768</v>
      </c>
      <c r="G25" s="1833">
        <f t="shared" si="9"/>
        <v>311040</v>
      </c>
      <c r="H25" s="2108">
        <f t="shared" si="10"/>
        <v>0.31103999999999998</v>
      </c>
      <c r="I25" s="1837"/>
      <c r="J25" s="2104">
        <f>H25</f>
        <v>0.31103999999999998</v>
      </c>
      <c r="K25" s="2104"/>
      <c r="L25" s="2105"/>
      <c r="M25" s="1832">
        <f t="shared" si="0"/>
        <v>0.31103999999999998</v>
      </c>
      <c r="N25" s="2030"/>
      <c r="O25" s="2021">
        <v>44669</v>
      </c>
      <c r="P25" s="2030">
        <v>44677</v>
      </c>
      <c r="Q25" s="2030">
        <v>44690</v>
      </c>
      <c r="R25" s="2029" t="s">
        <v>1093</v>
      </c>
      <c r="S25" s="2029">
        <v>60</v>
      </c>
      <c r="T25" s="1951" t="s">
        <v>3445</v>
      </c>
      <c r="U25" s="2024">
        <v>0.56999999999999995</v>
      </c>
      <c r="V25" s="2029"/>
      <c r="W25" s="2029" t="s">
        <v>1103</v>
      </c>
      <c r="X25" s="2029"/>
      <c r="Y25" s="2029">
        <v>60</v>
      </c>
      <c r="Z25" s="2030" t="s">
        <v>3749</v>
      </c>
      <c r="AA25" s="2030" t="s">
        <v>3750</v>
      </c>
      <c r="AB25" s="1949" t="s">
        <v>3751</v>
      </c>
      <c r="AC25" s="2029" t="s">
        <v>1096</v>
      </c>
      <c r="AD25" s="2029" t="s">
        <v>1099</v>
      </c>
      <c r="AE25" s="2029" t="s">
        <v>2230</v>
      </c>
      <c r="AF25" s="2026" t="s">
        <v>1110</v>
      </c>
      <c r="AG25" s="2029" t="s">
        <v>1087</v>
      </c>
      <c r="AH25" s="2029"/>
      <c r="AI25" s="2047" t="str">
        <f t="shared" si="1"/>
        <v>30372157H</v>
      </c>
      <c r="AJ25" s="2076" cm="1">
        <f t="array" ref="AJ25">SUM(MID(0&amp;AI25,LARGE(INDEX(ISNUMBER(--MID(AI25,ROW($1:$129),1))*ROW($1:$129),),ROW($1:$129))+1,1)*10^ROW($1:$129)/10)</f>
        <v>30372157</v>
      </c>
      <c r="AK25" s="1953" t="str">
        <f>VLOOKUP($AJ25,'Item Master Data'!$A:$F,3,FALSE)</f>
        <v>Q.PEAK DUO ML G10.a+</v>
      </c>
      <c r="AL25" s="1494">
        <f>VLOOKUP($AJ25,'Item Master Data'!$A:$F,6,FALSE)</f>
        <v>405</v>
      </c>
      <c r="AM25" s="1494">
        <f t="shared" si="2"/>
        <v>24</v>
      </c>
      <c r="AN25" s="1494">
        <f>VLOOKUP(AJ25,'Item Master Data'!$A:$G,7,FALSE)</f>
        <v>32</v>
      </c>
      <c r="AO25" s="1494">
        <f t="shared" si="3"/>
        <v>0</v>
      </c>
      <c r="AQ25" s="2297">
        <f t="shared" si="4"/>
        <v>177292.79999999999</v>
      </c>
    </row>
    <row r="26" spans="1:43" s="1494" customFormat="1" ht="15" hidden="1" customHeight="1">
      <c r="A26" s="1550" t="s">
        <v>1091</v>
      </c>
      <c r="B26" s="2029" t="s">
        <v>3600</v>
      </c>
      <c r="C26" s="2029" t="s">
        <v>3241</v>
      </c>
      <c r="D26" s="2029" t="s">
        <v>3471</v>
      </c>
      <c r="E26" s="2029">
        <v>405</v>
      </c>
      <c r="F26" s="1950">
        <v>768</v>
      </c>
      <c r="G26" s="1833">
        <f t="shared" si="9"/>
        <v>311040</v>
      </c>
      <c r="H26" s="2108">
        <f t="shared" si="10"/>
        <v>0.31103999999999998</v>
      </c>
      <c r="I26" s="1837"/>
      <c r="J26" s="2104">
        <f>H26</f>
        <v>0.31103999999999998</v>
      </c>
      <c r="K26" s="2104"/>
      <c r="L26" s="2105"/>
      <c r="M26" s="1832">
        <f t="shared" si="0"/>
        <v>0.31103999999999998</v>
      </c>
      <c r="N26" s="2030"/>
      <c r="O26" s="2021">
        <v>44669</v>
      </c>
      <c r="P26" s="2030">
        <v>44677</v>
      </c>
      <c r="Q26" s="2030">
        <v>44690</v>
      </c>
      <c r="R26" s="2029" t="s">
        <v>1093</v>
      </c>
      <c r="S26" s="2029">
        <v>60</v>
      </c>
      <c r="T26" s="1951" t="s">
        <v>3445</v>
      </c>
      <c r="U26" s="2024">
        <v>0.56999999999999995</v>
      </c>
      <c r="V26" s="2029"/>
      <c r="W26" s="2029" t="s">
        <v>1103</v>
      </c>
      <c r="X26" s="2029"/>
      <c r="Y26" s="2029">
        <v>60</v>
      </c>
      <c r="Z26" s="2030" t="s">
        <v>3749</v>
      </c>
      <c r="AA26" s="2030" t="s">
        <v>3750</v>
      </c>
      <c r="AB26" s="1949" t="s">
        <v>3751</v>
      </c>
      <c r="AC26" s="2029" t="s">
        <v>1096</v>
      </c>
      <c r="AD26" s="2029" t="s">
        <v>1099</v>
      </c>
      <c r="AE26" s="2029" t="s">
        <v>2230</v>
      </c>
      <c r="AF26" s="2026" t="s">
        <v>1110</v>
      </c>
      <c r="AG26" s="2029" t="s">
        <v>1087</v>
      </c>
      <c r="AH26" s="2029"/>
      <c r="AI26" s="2047" t="str">
        <f t="shared" si="1"/>
        <v>30372157H</v>
      </c>
      <c r="AJ26" s="2076" cm="1">
        <f t="array" ref="AJ26">SUM(MID(0&amp;AI26,LARGE(INDEX(ISNUMBER(--MID(AI26,ROW($1:$129),1))*ROW($1:$129),),ROW($1:$129))+1,1)*10^ROW($1:$129)/10)</f>
        <v>30372157</v>
      </c>
      <c r="AK26" s="1953" t="str">
        <f>VLOOKUP($AJ26,'Item Master Data'!$A:$F,3,FALSE)</f>
        <v>Q.PEAK DUO ML G10.a+</v>
      </c>
      <c r="AL26" s="1494">
        <f>VLOOKUP($AJ26,'Item Master Data'!$A:$F,6,FALSE)</f>
        <v>405</v>
      </c>
      <c r="AM26" s="1494">
        <f t="shared" si="2"/>
        <v>24</v>
      </c>
      <c r="AN26" s="1494">
        <f>VLOOKUP(AJ26,'Item Master Data'!$A:$G,7,FALSE)</f>
        <v>32</v>
      </c>
      <c r="AO26" s="1494">
        <f t="shared" si="3"/>
        <v>0</v>
      </c>
      <c r="AQ26" s="2297">
        <f t="shared" si="4"/>
        <v>177292.79999999999</v>
      </c>
    </row>
    <row r="27" spans="1:43" s="1494" customFormat="1" ht="15" hidden="1" customHeight="1">
      <c r="A27" s="1550" t="s">
        <v>1091</v>
      </c>
      <c r="B27" s="2029" t="s">
        <v>3601</v>
      </c>
      <c r="C27" s="2029" t="s">
        <v>3241</v>
      </c>
      <c r="D27" s="2029" t="s">
        <v>3381</v>
      </c>
      <c r="E27" s="2029">
        <v>405</v>
      </c>
      <c r="F27" s="1950">
        <v>768</v>
      </c>
      <c r="G27" s="1833">
        <f t="shared" si="9"/>
        <v>311040</v>
      </c>
      <c r="H27" s="2108">
        <f t="shared" si="10"/>
        <v>0.31103999999999998</v>
      </c>
      <c r="I27" s="1837"/>
      <c r="J27" s="2104">
        <f>H27</f>
        <v>0.31103999999999998</v>
      </c>
      <c r="K27" s="2104"/>
      <c r="L27" s="2105"/>
      <c r="M27" s="1832">
        <f t="shared" si="0"/>
        <v>0.31103999999999998</v>
      </c>
      <c r="N27" s="2030"/>
      <c r="O27" s="2021">
        <v>44669</v>
      </c>
      <c r="P27" s="2030">
        <v>44677</v>
      </c>
      <c r="Q27" s="2030">
        <v>44690</v>
      </c>
      <c r="R27" s="2029" t="s">
        <v>1093</v>
      </c>
      <c r="S27" s="2029">
        <v>60</v>
      </c>
      <c r="T27" s="1951" t="s">
        <v>3445</v>
      </c>
      <c r="U27" s="2024">
        <v>0.56999999999999995</v>
      </c>
      <c r="V27" s="2029"/>
      <c r="W27" s="2029" t="s">
        <v>1103</v>
      </c>
      <c r="X27" s="2029"/>
      <c r="Y27" s="2029">
        <v>60</v>
      </c>
      <c r="Z27" s="2030" t="s">
        <v>3749</v>
      </c>
      <c r="AA27" s="2030" t="s">
        <v>3750</v>
      </c>
      <c r="AB27" s="1949" t="s">
        <v>3751</v>
      </c>
      <c r="AC27" s="2029" t="s">
        <v>1096</v>
      </c>
      <c r="AD27" s="2029" t="s">
        <v>1099</v>
      </c>
      <c r="AE27" s="2029" t="s">
        <v>2230</v>
      </c>
      <c r="AF27" s="2026" t="s">
        <v>1110</v>
      </c>
      <c r="AG27" s="2029" t="s">
        <v>1087</v>
      </c>
      <c r="AH27" s="2029"/>
      <c r="AI27" s="2047" t="str">
        <f t="shared" si="1"/>
        <v>30372157H</v>
      </c>
      <c r="AJ27" s="2076" cm="1">
        <f t="array" ref="AJ27">SUM(MID(0&amp;AI27,LARGE(INDEX(ISNUMBER(--MID(AI27,ROW($1:$129),1))*ROW($1:$129),),ROW($1:$129))+1,1)*10^ROW($1:$129)/10)</f>
        <v>30372157</v>
      </c>
      <c r="AK27" s="1953" t="str">
        <f>VLOOKUP($AJ27,'Item Master Data'!$A:$F,3,FALSE)</f>
        <v>Q.PEAK DUO ML G10.a+</v>
      </c>
      <c r="AL27" s="1494">
        <f>VLOOKUP($AJ27,'Item Master Data'!$A:$F,6,FALSE)</f>
        <v>405</v>
      </c>
      <c r="AM27" s="1494">
        <f t="shared" si="2"/>
        <v>24</v>
      </c>
      <c r="AN27" s="1494">
        <f>VLOOKUP(AJ27,'Item Master Data'!$A:$G,7,FALSE)</f>
        <v>32</v>
      </c>
      <c r="AO27" s="1494">
        <f t="shared" si="3"/>
        <v>0</v>
      </c>
      <c r="AQ27" s="2297">
        <f t="shared" si="4"/>
        <v>177292.79999999999</v>
      </c>
    </row>
    <row r="28" spans="1:43" s="1494" customFormat="1" ht="15" hidden="1" customHeight="1">
      <c r="A28" s="1550" t="s">
        <v>1091</v>
      </c>
      <c r="B28" s="2029" t="s">
        <v>3602</v>
      </c>
      <c r="C28" s="2029" t="s">
        <v>3603</v>
      </c>
      <c r="D28" s="2029" t="s">
        <v>2220</v>
      </c>
      <c r="E28" s="2029">
        <v>400</v>
      </c>
      <c r="F28" s="1950">
        <v>768</v>
      </c>
      <c r="G28" s="1833">
        <f t="shared" si="9"/>
        <v>307200</v>
      </c>
      <c r="H28" s="2108">
        <f t="shared" si="10"/>
        <v>0.30719999999999997</v>
      </c>
      <c r="I28" s="1837">
        <f t="shared" ref="I28:I39" si="18">H28</f>
        <v>0.30719999999999997</v>
      </c>
      <c r="J28" s="2104"/>
      <c r="K28" s="2104"/>
      <c r="L28" s="2105"/>
      <c r="M28" s="1832">
        <f t="shared" si="0"/>
        <v>0.30719999999999997</v>
      </c>
      <c r="N28" s="2030">
        <v>44662</v>
      </c>
      <c r="O28" s="2030">
        <v>44657</v>
      </c>
      <c r="P28" s="2030">
        <v>44662</v>
      </c>
      <c r="Q28" s="2030">
        <v>44664</v>
      </c>
      <c r="R28" s="2029" t="s">
        <v>2221</v>
      </c>
      <c r="S28" s="2029">
        <v>60</v>
      </c>
      <c r="T28" s="1951" t="s">
        <v>3369</v>
      </c>
      <c r="U28" s="2024">
        <v>0.55000000000000004</v>
      </c>
      <c r="V28" s="2029"/>
      <c r="W28" s="2029" t="s">
        <v>1103</v>
      </c>
      <c r="X28" s="2029"/>
      <c r="Y28" s="2029">
        <v>60</v>
      </c>
      <c r="Z28" s="2030" t="s">
        <v>3752</v>
      </c>
      <c r="AA28" s="2030" t="s">
        <v>3467</v>
      </c>
      <c r="AB28" s="1949">
        <v>83202</v>
      </c>
      <c r="AC28" s="2029" t="s">
        <v>1096</v>
      </c>
      <c r="AD28" s="1937" t="s">
        <v>1099</v>
      </c>
      <c r="AE28" s="2029" t="s">
        <v>2230</v>
      </c>
      <c r="AF28" s="2026" t="s">
        <v>1098</v>
      </c>
      <c r="AG28" s="2029" t="s">
        <v>1087</v>
      </c>
      <c r="AH28" s="2029"/>
      <c r="AI28" s="2047" t="str">
        <f t="shared" si="1"/>
        <v>30390156H</v>
      </c>
      <c r="AJ28" s="2076" cm="1">
        <f t="array" ref="AJ28">SUM(MID(0&amp;AI28,LARGE(INDEX(ISNUMBER(--MID(AI28,ROW($1:$129),1))*ROW($1:$129),),ROW($1:$129))+1,1)*10^ROW($1:$129)/10)</f>
        <v>30390156</v>
      </c>
      <c r="AK28" s="1953" t="str">
        <f>VLOOKUP($AJ28,'Item Master Data'!$A:$F,3,FALSE)</f>
        <v>Q.PEAK DUO BLK ML G10+</v>
      </c>
      <c r="AL28" s="1494">
        <f>VLOOKUP($AJ28,'Item Master Data'!$A:$F,6,FALSE)</f>
        <v>400</v>
      </c>
      <c r="AM28" s="1494">
        <f t="shared" si="2"/>
        <v>24</v>
      </c>
      <c r="AN28" s="1494">
        <f>VLOOKUP(AJ28,'Item Master Data'!$A:$G,7,FALSE)</f>
        <v>32</v>
      </c>
      <c r="AO28" s="1494">
        <f t="shared" si="3"/>
        <v>0</v>
      </c>
      <c r="AQ28" s="2297">
        <f t="shared" si="4"/>
        <v>168960</v>
      </c>
    </row>
    <row r="29" spans="1:43" s="1494" customFormat="1" ht="15" hidden="1" customHeight="1">
      <c r="A29" s="1550" t="s">
        <v>1091</v>
      </c>
      <c r="B29" s="2029" t="s">
        <v>3604</v>
      </c>
      <c r="C29" s="2029" t="s">
        <v>3392</v>
      </c>
      <c r="D29" s="2029" t="s">
        <v>2220</v>
      </c>
      <c r="E29" s="2029">
        <v>400</v>
      </c>
      <c r="F29" s="1950">
        <v>768</v>
      </c>
      <c r="G29" s="1833">
        <f t="shared" si="9"/>
        <v>307200</v>
      </c>
      <c r="H29" s="2108">
        <f t="shared" si="10"/>
        <v>0.30719999999999997</v>
      </c>
      <c r="I29" s="1837">
        <f t="shared" si="18"/>
        <v>0.30719999999999997</v>
      </c>
      <c r="J29" s="2104"/>
      <c r="K29" s="2104"/>
      <c r="L29" s="2105"/>
      <c r="M29" s="1832">
        <f t="shared" si="0"/>
        <v>0.30719999999999997</v>
      </c>
      <c r="N29" s="2030">
        <v>44662</v>
      </c>
      <c r="O29" s="2030">
        <v>44657</v>
      </c>
      <c r="P29" s="2030">
        <v>44662</v>
      </c>
      <c r="Q29" s="2030">
        <v>44664</v>
      </c>
      <c r="R29" s="2029" t="s">
        <v>2221</v>
      </c>
      <c r="S29" s="2029">
        <v>60</v>
      </c>
      <c r="T29" s="1951" t="s">
        <v>3369</v>
      </c>
      <c r="U29" s="2024">
        <v>0.55000000000000004</v>
      </c>
      <c r="V29" s="2219"/>
      <c r="W29" s="1951" t="s">
        <v>1103</v>
      </c>
      <c r="X29" s="1951"/>
      <c r="Y29" s="1951">
        <v>60</v>
      </c>
      <c r="Z29" s="2030" t="s">
        <v>3753</v>
      </c>
      <c r="AA29" s="1951" t="s">
        <v>1142</v>
      </c>
      <c r="AB29" s="1949" t="s">
        <v>3715</v>
      </c>
      <c r="AC29" s="1951" t="s">
        <v>1096</v>
      </c>
      <c r="AD29" s="1937" t="s">
        <v>1099</v>
      </c>
      <c r="AE29" s="2029" t="s">
        <v>2230</v>
      </c>
      <c r="AF29" s="2026" t="s">
        <v>1098</v>
      </c>
      <c r="AG29" s="2026" t="s">
        <v>1087</v>
      </c>
      <c r="AH29" s="2029"/>
      <c r="AI29" s="2047" t="str">
        <f t="shared" si="1"/>
        <v>30390156H</v>
      </c>
      <c r="AJ29" s="2076" cm="1">
        <f t="array" ref="AJ29">SUM(MID(0&amp;AI29,LARGE(INDEX(ISNUMBER(--MID(AI29,ROW($1:$129),1))*ROW($1:$129),),ROW($1:$129))+1,1)*10^ROW($1:$129)/10)</f>
        <v>30390156</v>
      </c>
      <c r="AK29" s="1953" t="str">
        <f>VLOOKUP($AJ29,'Item Master Data'!$A:$F,3,FALSE)</f>
        <v>Q.PEAK DUO BLK ML G10+</v>
      </c>
      <c r="AL29" s="1494">
        <f>VLOOKUP($AJ29,'Item Master Data'!$A:$F,6,FALSE)</f>
        <v>400</v>
      </c>
      <c r="AM29" s="1494">
        <f t="shared" si="2"/>
        <v>24</v>
      </c>
      <c r="AN29" s="1494">
        <f>VLOOKUP(AJ29,'Item Master Data'!$A:$G,7,FALSE)</f>
        <v>32</v>
      </c>
      <c r="AO29" s="1494">
        <f t="shared" si="3"/>
        <v>0</v>
      </c>
      <c r="AQ29" s="2297">
        <f t="shared" si="4"/>
        <v>168960</v>
      </c>
    </row>
    <row r="30" spans="1:43" s="1494" customFormat="1" ht="15" customHeight="1">
      <c r="A30" s="1550" t="s">
        <v>1091</v>
      </c>
      <c r="B30" s="2029" t="s">
        <v>3605</v>
      </c>
      <c r="C30" s="2029" t="s">
        <v>1111</v>
      </c>
      <c r="D30" s="2029" t="s">
        <v>2502</v>
      </c>
      <c r="E30" s="2029">
        <v>360</v>
      </c>
      <c r="F30" s="1950">
        <v>2496</v>
      </c>
      <c r="G30" s="1833">
        <f t="shared" si="9"/>
        <v>898560</v>
      </c>
      <c r="H30" s="2108">
        <f t="shared" si="10"/>
        <v>0.89856000000000003</v>
      </c>
      <c r="I30" s="1837">
        <f t="shared" si="18"/>
        <v>0.89856000000000003</v>
      </c>
      <c r="J30" s="2104"/>
      <c r="K30" s="2104"/>
      <c r="L30" s="2105"/>
      <c r="M30" s="1832">
        <f t="shared" si="0"/>
        <v>0.89856000000000003</v>
      </c>
      <c r="N30" s="2030">
        <v>44676</v>
      </c>
      <c r="O30" s="2021">
        <v>44663</v>
      </c>
      <c r="P30" s="2030">
        <v>44676</v>
      </c>
      <c r="Q30" s="2030">
        <v>44680</v>
      </c>
      <c r="R30" s="2029" t="s">
        <v>1093</v>
      </c>
      <c r="S30" s="2029">
        <v>60</v>
      </c>
      <c r="T30" s="1951">
        <v>49203132</v>
      </c>
      <c r="U30" s="2079">
        <v>0.53</v>
      </c>
      <c r="V30" s="2029"/>
      <c r="W30" s="2029" t="s">
        <v>1103</v>
      </c>
      <c r="X30" s="2029"/>
      <c r="Y30" s="2029">
        <v>60</v>
      </c>
      <c r="Z30" s="2030" t="s">
        <v>2226</v>
      </c>
      <c r="AA30" s="2030" t="s">
        <v>1099</v>
      </c>
      <c r="AB30" s="1949">
        <v>92507</v>
      </c>
      <c r="AC30" s="2029" t="s">
        <v>1096</v>
      </c>
      <c r="AD30" s="1937" t="s">
        <v>3658</v>
      </c>
      <c r="AE30" s="2029" t="s">
        <v>2230</v>
      </c>
      <c r="AF30" s="2026"/>
      <c r="AG30" s="2029" t="s">
        <v>1087</v>
      </c>
      <c r="AH30" s="2029"/>
      <c r="AI30" s="2047">
        <f t="shared" si="1"/>
        <v>49203132</v>
      </c>
      <c r="AJ30" s="2076" cm="1">
        <f t="array" ref="AJ30">SUM(MID(0&amp;AI30,LARGE(INDEX(ISNUMBER(--MID(AI30,ROW($1:$129),1))*ROW($1:$129),),ROW($1:$129))+1,1)*10^ROW($1:$129)/10)</f>
        <v>49203132</v>
      </c>
      <c r="AK30" s="1953" t="str">
        <f>VLOOKUP($AJ30,'Item Master Data'!$A:$F,3,FALSE)</f>
        <v>Q.PEAK DUO BLK G10+</v>
      </c>
      <c r="AL30" s="1494">
        <f>VLOOKUP($AJ30,'Item Master Data'!$A:$F,6,FALSE)</f>
        <v>360</v>
      </c>
      <c r="AM30" s="1494">
        <f t="shared" si="2"/>
        <v>78</v>
      </c>
      <c r="AN30" s="1494">
        <f>VLOOKUP(AJ30,'Item Master Data'!$A:$G,7,FALSE)</f>
        <v>32</v>
      </c>
      <c r="AO30" s="1494">
        <f t="shared" si="3"/>
        <v>0</v>
      </c>
      <c r="AQ30" s="2297">
        <f t="shared" si="4"/>
        <v>476236.80000000005</v>
      </c>
    </row>
    <row r="31" spans="1:43" s="1494" customFormat="1" ht="15" hidden="1" customHeight="1">
      <c r="A31" s="1550" t="s">
        <v>1091</v>
      </c>
      <c r="B31" s="2029" t="s">
        <v>3243</v>
      </c>
      <c r="C31" s="2029" t="s">
        <v>1111</v>
      </c>
      <c r="D31" s="2029" t="s">
        <v>2220</v>
      </c>
      <c r="E31" s="2029">
        <v>400</v>
      </c>
      <c r="F31" s="1950">
        <v>2496</v>
      </c>
      <c r="G31" s="1833">
        <f t="shared" si="9"/>
        <v>998400</v>
      </c>
      <c r="H31" s="2108">
        <f t="shared" si="10"/>
        <v>0.99839999999999995</v>
      </c>
      <c r="I31" s="1837">
        <f t="shared" si="18"/>
        <v>0.99839999999999995</v>
      </c>
      <c r="J31" s="2104"/>
      <c r="K31" s="2104"/>
      <c r="L31" s="2105"/>
      <c r="M31" s="1832">
        <f t="shared" si="0"/>
        <v>0.99839999999999995</v>
      </c>
      <c r="N31" s="2030">
        <v>44664</v>
      </c>
      <c r="O31" s="2030">
        <v>44656</v>
      </c>
      <c r="P31" s="2030">
        <v>44664</v>
      </c>
      <c r="Q31" s="2030">
        <v>44664</v>
      </c>
      <c r="R31" s="2029" t="s">
        <v>1093</v>
      </c>
      <c r="S31" s="2029">
        <v>60</v>
      </c>
      <c r="T31" s="1951" t="s">
        <v>3369</v>
      </c>
      <c r="U31" s="2024">
        <v>0.55000000000000004</v>
      </c>
      <c r="V31" s="2029"/>
      <c r="W31" s="2029" t="s">
        <v>1103</v>
      </c>
      <c r="X31" s="2029"/>
      <c r="Y31" s="2029">
        <v>60</v>
      </c>
      <c r="Z31" s="2030" t="s">
        <v>3754</v>
      </c>
      <c r="AA31" s="2030" t="s">
        <v>1099</v>
      </c>
      <c r="AB31" s="1949" t="s">
        <v>2222</v>
      </c>
      <c r="AC31" s="2029" t="s">
        <v>1096</v>
      </c>
      <c r="AD31" s="1937" t="s">
        <v>1099</v>
      </c>
      <c r="AE31" s="2029" t="s">
        <v>2230</v>
      </c>
      <c r="AF31" s="2026" t="s">
        <v>1098</v>
      </c>
      <c r="AG31" s="2029" t="s">
        <v>1087</v>
      </c>
      <c r="AH31" s="2029"/>
      <c r="AI31" s="2047" t="str">
        <f t="shared" si="1"/>
        <v>30390156H</v>
      </c>
      <c r="AJ31" s="2076" cm="1">
        <f t="array" ref="AJ31">SUM(MID(0&amp;AI31,LARGE(INDEX(ISNUMBER(--MID(AI31,ROW($1:$129),1))*ROW($1:$129),),ROW($1:$129))+1,1)*10^ROW($1:$129)/10)</f>
        <v>30390156</v>
      </c>
      <c r="AK31" s="1953" t="str">
        <f>VLOOKUP($AJ31,'Item Master Data'!$A:$F,3,FALSE)</f>
        <v>Q.PEAK DUO BLK ML G10+</v>
      </c>
      <c r="AL31" s="1494">
        <f>VLOOKUP($AJ31,'Item Master Data'!$A:$F,6,FALSE)</f>
        <v>400</v>
      </c>
      <c r="AM31" s="1494">
        <f t="shared" si="2"/>
        <v>78</v>
      </c>
      <c r="AN31" s="1494">
        <f>VLOOKUP(AJ31,'Item Master Data'!$A:$G,7,FALSE)</f>
        <v>32</v>
      </c>
      <c r="AO31" s="1494">
        <f t="shared" si="3"/>
        <v>0</v>
      </c>
      <c r="AQ31" s="2297">
        <f t="shared" si="4"/>
        <v>549120</v>
      </c>
    </row>
    <row r="32" spans="1:43" s="1494" customFormat="1" ht="15" hidden="1" customHeight="1">
      <c r="A32" s="1550" t="s">
        <v>1091</v>
      </c>
      <c r="B32" s="2029" t="s">
        <v>3244</v>
      </c>
      <c r="C32" s="2029" t="s">
        <v>1111</v>
      </c>
      <c r="D32" s="2029" t="s">
        <v>2220</v>
      </c>
      <c r="E32" s="2029">
        <v>400</v>
      </c>
      <c r="F32" s="1950">
        <v>2304</v>
      </c>
      <c r="G32" s="1833">
        <f t="shared" si="9"/>
        <v>921600</v>
      </c>
      <c r="H32" s="2108">
        <f t="shared" si="10"/>
        <v>0.92159999999999997</v>
      </c>
      <c r="I32" s="1837">
        <f t="shared" si="18"/>
        <v>0.92159999999999997</v>
      </c>
      <c r="J32" s="2104"/>
      <c r="K32" s="2104"/>
      <c r="L32" s="2105"/>
      <c r="M32" s="1832">
        <f t="shared" si="0"/>
        <v>0.92159999999999997</v>
      </c>
      <c r="N32" s="2030">
        <v>44652</v>
      </c>
      <c r="O32" s="2030">
        <v>44641</v>
      </c>
      <c r="P32" s="2030">
        <v>44652</v>
      </c>
      <c r="Q32" s="2030">
        <v>44652</v>
      </c>
      <c r="R32" s="2029" t="s">
        <v>1093</v>
      </c>
      <c r="S32" s="2029">
        <v>60</v>
      </c>
      <c r="T32" s="1951" t="s">
        <v>3369</v>
      </c>
      <c r="U32" s="2024">
        <v>0.55000000000000004</v>
      </c>
      <c r="V32" s="2029"/>
      <c r="W32" s="2029" t="s">
        <v>1103</v>
      </c>
      <c r="X32" s="2029"/>
      <c r="Y32" s="2029">
        <v>60</v>
      </c>
      <c r="Z32" s="2030" t="s">
        <v>2226</v>
      </c>
      <c r="AA32" s="2030" t="s">
        <v>1099</v>
      </c>
      <c r="AB32" s="1949" t="s">
        <v>2222</v>
      </c>
      <c r="AC32" s="2029" t="s">
        <v>1096</v>
      </c>
      <c r="AD32" s="2233" t="s">
        <v>1099</v>
      </c>
      <c r="AE32" s="2029" t="s">
        <v>2230</v>
      </c>
      <c r="AF32" s="2026" t="s">
        <v>1098</v>
      </c>
      <c r="AG32" s="2029" t="s">
        <v>1087</v>
      </c>
      <c r="AH32" s="2029"/>
      <c r="AI32" s="2047" t="str">
        <f t="shared" si="1"/>
        <v>30390156H</v>
      </c>
      <c r="AJ32" s="2076" cm="1">
        <f t="array" ref="AJ32">SUM(MID(0&amp;AI32,LARGE(INDEX(ISNUMBER(--MID(AI32,ROW($1:$129),1))*ROW($1:$129),),ROW($1:$129))+1,1)*10^ROW($1:$129)/10)</f>
        <v>30390156</v>
      </c>
      <c r="AK32" s="1953" t="str">
        <f>VLOOKUP($AJ32,'Item Master Data'!$A:$F,3,FALSE)</f>
        <v>Q.PEAK DUO BLK ML G10+</v>
      </c>
      <c r="AL32" s="1494">
        <f>VLOOKUP($AJ32,'Item Master Data'!$A:$F,6,FALSE)</f>
        <v>400</v>
      </c>
      <c r="AM32" s="1494">
        <f t="shared" si="2"/>
        <v>72</v>
      </c>
      <c r="AN32" s="1494">
        <f>VLOOKUP(AJ32,'Item Master Data'!$A:$G,7,FALSE)</f>
        <v>32</v>
      </c>
      <c r="AO32" s="1494">
        <f t="shared" si="3"/>
        <v>0</v>
      </c>
      <c r="AQ32" s="2297">
        <f t="shared" si="4"/>
        <v>506880.00000000006</v>
      </c>
    </row>
    <row r="33" spans="1:43" s="1494" customFormat="1" ht="15" hidden="1" customHeight="1">
      <c r="A33" s="1550" t="s">
        <v>1091</v>
      </c>
      <c r="B33" s="2029" t="s">
        <v>3245</v>
      </c>
      <c r="C33" s="2029" t="s">
        <v>1111</v>
      </c>
      <c r="D33" s="2029" t="s">
        <v>2220</v>
      </c>
      <c r="E33" s="2029">
        <v>400</v>
      </c>
      <c r="F33" s="1950">
        <v>2304</v>
      </c>
      <c r="G33" s="1833">
        <f t="shared" si="9"/>
        <v>921600</v>
      </c>
      <c r="H33" s="2108">
        <f t="shared" si="10"/>
        <v>0.92159999999999997</v>
      </c>
      <c r="I33" s="1837">
        <f t="shared" si="18"/>
        <v>0.92159999999999997</v>
      </c>
      <c r="J33" s="2104"/>
      <c r="K33" s="2104"/>
      <c r="L33" s="2105"/>
      <c r="M33" s="1832">
        <f t="shared" si="0"/>
        <v>0.92159999999999997</v>
      </c>
      <c r="N33" s="2030">
        <v>44663</v>
      </c>
      <c r="O33" s="2030">
        <v>44656</v>
      </c>
      <c r="P33" s="2030">
        <v>44663</v>
      </c>
      <c r="Q33" s="2030">
        <v>44663</v>
      </c>
      <c r="R33" s="2029" t="s">
        <v>1093</v>
      </c>
      <c r="S33" s="2029">
        <v>60</v>
      </c>
      <c r="T33" s="1951" t="s">
        <v>3369</v>
      </c>
      <c r="U33" s="2024">
        <v>0.55000000000000004</v>
      </c>
      <c r="V33" s="2029"/>
      <c r="W33" s="2029" t="s">
        <v>1103</v>
      </c>
      <c r="X33" s="2029"/>
      <c r="Y33" s="2029">
        <v>60</v>
      </c>
      <c r="Z33" s="2030" t="s">
        <v>2226</v>
      </c>
      <c r="AA33" s="2030" t="s">
        <v>1099</v>
      </c>
      <c r="AB33" s="1949" t="s">
        <v>2222</v>
      </c>
      <c r="AC33" s="2029" t="s">
        <v>1096</v>
      </c>
      <c r="AD33" s="2233" t="s">
        <v>1099</v>
      </c>
      <c r="AE33" s="2029" t="s">
        <v>2230</v>
      </c>
      <c r="AF33" s="2026" t="s">
        <v>1098</v>
      </c>
      <c r="AG33" s="2029" t="s">
        <v>1087</v>
      </c>
      <c r="AH33" s="2029"/>
      <c r="AI33" s="2047" t="str">
        <f t="shared" si="1"/>
        <v>30390156H</v>
      </c>
      <c r="AJ33" s="2076" cm="1">
        <f t="array" ref="AJ33">SUM(MID(0&amp;AI33,LARGE(INDEX(ISNUMBER(--MID(AI33,ROW($1:$129),1))*ROW($1:$129),),ROW($1:$129))+1,1)*10^ROW($1:$129)/10)</f>
        <v>30390156</v>
      </c>
      <c r="AK33" s="1953" t="str">
        <f>VLOOKUP($AJ33,'Item Master Data'!$A:$F,3,FALSE)</f>
        <v>Q.PEAK DUO BLK ML G10+</v>
      </c>
      <c r="AL33" s="1494">
        <f>VLOOKUP($AJ33,'Item Master Data'!$A:$F,6,FALSE)</f>
        <v>400</v>
      </c>
      <c r="AM33" s="1494">
        <f t="shared" si="2"/>
        <v>72</v>
      </c>
      <c r="AN33" s="1494">
        <f>VLOOKUP(AJ33,'Item Master Data'!$A:$G,7,FALSE)</f>
        <v>32</v>
      </c>
      <c r="AO33" s="1494">
        <f t="shared" si="3"/>
        <v>0</v>
      </c>
      <c r="AQ33" s="2297">
        <f t="shared" si="4"/>
        <v>506880.00000000006</v>
      </c>
    </row>
    <row r="34" spans="1:43" s="1494" customFormat="1" ht="15" hidden="1" customHeight="1">
      <c r="A34" s="1550" t="s">
        <v>1091</v>
      </c>
      <c r="B34" s="2029" t="s">
        <v>3606</v>
      </c>
      <c r="C34" s="2029" t="s">
        <v>1111</v>
      </c>
      <c r="D34" s="2029" t="s">
        <v>2220</v>
      </c>
      <c r="E34" s="2029">
        <v>400</v>
      </c>
      <c r="F34" s="1950">
        <v>1536</v>
      </c>
      <c r="G34" s="1833">
        <f t="shared" si="9"/>
        <v>614400</v>
      </c>
      <c r="H34" s="2108">
        <f t="shared" si="10"/>
        <v>0.61439999999999995</v>
      </c>
      <c r="I34" s="1837">
        <f t="shared" si="18"/>
        <v>0.61439999999999995</v>
      </c>
      <c r="J34" s="2104"/>
      <c r="K34" s="2104"/>
      <c r="L34" s="2105"/>
      <c r="M34" s="1832">
        <f t="shared" si="0"/>
        <v>0.61439999999999995</v>
      </c>
      <c r="N34" s="2030">
        <v>44659</v>
      </c>
      <c r="O34" s="2030">
        <v>44656</v>
      </c>
      <c r="P34" s="2030">
        <v>44659</v>
      </c>
      <c r="Q34" s="2030">
        <v>44659</v>
      </c>
      <c r="R34" s="2029" t="s">
        <v>1093</v>
      </c>
      <c r="S34" s="2029">
        <v>60</v>
      </c>
      <c r="T34" s="1951" t="s">
        <v>3369</v>
      </c>
      <c r="U34" s="2024">
        <v>0.55000000000000004</v>
      </c>
      <c r="V34" s="2220"/>
      <c r="W34" s="1951" t="s">
        <v>1103</v>
      </c>
      <c r="X34" s="1951"/>
      <c r="Y34" s="1951">
        <v>60</v>
      </c>
      <c r="Z34" s="2030" t="s">
        <v>2226</v>
      </c>
      <c r="AA34" s="1951" t="s">
        <v>1099</v>
      </c>
      <c r="AB34" s="1949" t="s">
        <v>2222</v>
      </c>
      <c r="AC34" s="1951" t="s">
        <v>1096</v>
      </c>
      <c r="AD34" s="2233" t="s">
        <v>1099</v>
      </c>
      <c r="AE34" s="2029" t="s">
        <v>2230</v>
      </c>
      <c r="AF34" s="2026" t="s">
        <v>1098</v>
      </c>
      <c r="AG34" s="2026" t="s">
        <v>1087</v>
      </c>
      <c r="AH34" s="2029"/>
      <c r="AI34" s="2047" t="str">
        <f t="shared" si="1"/>
        <v>30390156H</v>
      </c>
      <c r="AJ34" s="2076" cm="1">
        <f t="array" ref="AJ34">SUM(MID(0&amp;AI34,LARGE(INDEX(ISNUMBER(--MID(AI34,ROW($1:$129),1))*ROW($1:$129),),ROW($1:$129))+1,1)*10^ROW($1:$129)/10)</f>
        <v>30390156</v>
      </c>
      <c r="AK34" s="1953" t="str">
        <f>VLOOKUP($AJ34,'Item Master Data'!$A:$F,3,FALSE)</f>
        <v>Q.PEAK DUO BLK ML G10+</v>
      </c>
      <c r="AL34" s="1494">
        <f>VLOOKUP($AJ34,'Item Master Data'!$A:$F,6,FALSE)</f>
        <v>400</v>
      </c>
      <c r="AM34" s="1494">
        <f t="shared" si="2"/>
        <v>48</v>
      </c>
      <c r="AN34" s="1494">
        <f>VLOOKUP(AJ34,'Item Master Data'!$A:$G,7,FALSE)</f>
        <v>32</v>
      </c>
      <c r="AO34" s="1494">
        <f t="shared" si="3"/>
        <v>0</v>
      </c>
      <c r="AQ34" s="2297">
        <f t="shared" si="4"/>
        <v>337920</v>
      </c>
    </row>
    <row r="35" spans="1:43" s="1494" customFormat="1" ht="15" hidden="1" customHeight="1">
      <c r="A35" s="1550" t="s">
        <v>1091</v>
      </c>
      <c r="B35" s="2029" t="s">
        <v>3246</v>
      </c>
      <c r="C35" s="2029" t="s">
        <v>1111</v>
      </c>
      <c r="D35" s="2029" t="s">
        <v>2220</v>
      </c>
      <c r="E35" s="2029">
        <v>400</v>
      </c>
      <c r="F35" s="1950">
        <v>1536</v>
      </c>
      <c r="G35" s="1833">
        <f t="shared" si="9"/>
        <v>614400</v>
      </c>
      <c r="H35" s="2108">
        <f t="shared" si="10"/>
        <v>0.61439999999999995</v>
      </c>
      <c r="I35" s="1837">
        <f t="shared" si="18"/>
        <v>0.61439999999999995</v>
      </c>
      <c r="J35" s="2104"/>
      <c r="K35" s="2104"/>
      <c r="L35" s="2105"/>
      <c r="M35" s="1832">
        <f t="shared" si="0"/>
        <v>0.61439999999999995</v>
      </c>
      <c r="N35" s="2030">
        <v>44662</v>
      </c>
      <c r="O35" s="2030">
        <v>44656</v>
      </c>
      <c r="P35" s="2030">
        <v>44662</v>
      </c>
      <c r="Q35" s="2030">
        <v>44662</v>
      </c>
      <c r="R35" s="2029" t="s">
        <v>1093</v>
      </c>
      <c r="S35" s="2029">
        <v>60</v>
      </c>
      <c r="T35" s="1951" t="s">
        <v>3369</v>
      </c>
      <c r="U35" s="2024">
        <v>0.55000000000000004</v>
      </c>
      <c r="V35" s="2029"/>
      <c r="W35" s="2029" t="s">
        <v>1103</v>
      </c>
      <c r="X35" s="2029"/>
      <c r="Y35" s="2029">
        <v>60</v>
      </c>
      <c r="Z35" s="2030" t="s">
        <v>2226</v>
      </c>
      <c r="AA35" s="2030" t="s">
        <v>1099</v>
      </c>
      <c r="AB35" s="1949" t="s">
        <v>2222</v>
      </c>
      <c r="AC35" s="2029" t="s">
        <v>1096</v>
      </c>
      <c r="AD35" s="2233" t="s">
        <v>1099</v>
      </c>
      <c r="AE35" s="2029" t="s">
        <v>2230</v>
      </c>
      <c r="AF35" s="2026" t="s">
        <v>1098</v>
      </c>
      <c r="AG35" s="2029" t="s">
        <v>1087</v>
      </c>
      <c r="AH35" s="2029"/>
      <c r="AI35" s="2047" t="str">
        <f t="shared" si="1"/>
        <v>30390156H</v>
      </c>
      <c r="AJ35" s="2076" cm="1">
        <f t="array" ref="AJ35">SUM(MID(0&amp;AI35,LARGE(INDEX(ISNUMBER(--MID(AI35,ROW($1:$129),1))*ROW($1:$129),),ROW($1:$129))+1,1)*10^ROW($1:$129)/10)</f>
        <v>30390156</v>
      </c>
      <c r="AK35" s="1953" t="str">
        <f>VLOOKUP($AJ35,'Item Master Data'!$A:$F,3,FALSE)</f>
        <v>Q.PEAK DUO BLK ML G10+</v>
      </c>
      <c r="AL35" s="1494">
        <f>VLOOKUP($AJ35,'Item Master Data'!$A:$F,6,FALSE)</f>
        <v>400</v>
      </c>
      <c r="AM35" s="1494">
        <f t="shared" si="2"/>
        <v>48</v>
      </c>
      <c r="AN35" s="1494">
        <f>VLOOKUP(AJ35,'Item Master Data'!$A:$G,7,FALSE)</f>
        <v>32</v>
      </c>
      <c r="AO35" s="1494">
        <f t="shared" si="3"/>
        <v>0</v>
      </c>
      <c r="AQ35" s="2297">
        <f t="shared" si="4"/>
        <v>337920</v>
      </c>
    </row>
    <row r="36" spans="1:43" s="1494" customFormat="1" ht="15" customHeight="1">
      <c r="A36" s="1550" t="s">
        <v>1091</v>
      </c>
      <c r="B36" s="2029" t="s">
        <v>3729</v>
      </c>
      <c r="C36" s="2029" t="s">
        <v>1111</v>
      </c>
      <c r="D36" s="1951" t="s">
        <v>2210</v>
      </c>
      <c r="E36" s="2029">
        <v>480</v>
      </c>
      <c r="F36" s="1950">
        <v>812</v>
      </c>
      <c r="G36" s="1833">
        <f t="shared" si="9"/>
        <v>389760</v>
      </c>
      <c r="H36" s="2108">
        <f t="shared" si="10"/>
        <v>0.38976</v>
      </c>
      <c r="I36" s="1837">
        <f t="shared" si="18"/>
        <v>0.38976</v>
      </c>
      <c r="J36" s="2104"/>
      <c r="K36" s="2104"/>
      <c r="L36" s="2105"/>
      <c r="M36" s="1832">
        <f t="shared" ref="M36:M66" si="19">SUM(I36:L36)</f>
        <v>0.38976</v>
      </c>
      <c r="N36" s="2030">
        <v>44676</v>
      </c>
      <c r="O36" s="2021">
        <v>44663</v>
      </c>
      <c r="P36" s="2030">
        <v>44676</v>
      </c>
      <c r="Q36" s="2030">
        <v>44680</v>
      </c>
      <c r="R36" s="2029" t="s">
        <v>1093</v>
      </c>
      <c r="S36" s="2029">
        <v>72</v>
      </c>
      <c r="T36" s="2029">
        <v>49303156</v>
      </c>
      <c r="U36" s="2024">
        <v>0.49</v>
      </c>
      <c r="V36" s="2220"/>
      <c r="W36" s="1951" t="s">
        <v>1103</v>
      </c>
      <c r="X36" s="1951"/>
      <c r="Y36" s="1951">
        <v>60</v>
      </c>
      <c r="Z36" s="2030" t="s">
        <v>3755</v>
      </c>
      <c r="AA36" s="1951" t="s">
        <v>1099</v>
      </c>
      <c r="AB36" s="1949" t="s">
        <v>3756</v>
      </c>
      <c r="AC36" s="1951" t="s">
        <v>1096</v>
      </c>
      <c r="AD36" s="1937" t="s">
        <v>3658</v>
      </c>
      <c r="AE36" s="2029" t="s">
        <v>2230</v>
      </c>
      <c r="AF36" s="2026"/>
      <c r="AG36" s="2026" t="s">
        <v>1087</v>
      </c>
      <c r="AH36" s="2029"/>
      <c r="AI36" s="2047">
        <f t="shared" ref="AI36:AI66" si="20">T36</f>
        <v>49303156</v>
      </c>
      <c r="AJ36" s="2076" cm="1">
        <f t="array" ref="AJ36">SUM(MID(0&amp;AI36,LARGE(INDEX(ISNUMBER(--MID(AI36,ROW($1:$129),1))*ROW($1:$129),),ROW($1:$129))+1,1)*10^ROW($1:$129)/10)</f>
        <v>49303156</v>
      </c>
      <c r="AK36" s="1953" t="str">
        <f>VLOOKUP($AJ36,'Item Master Data'!$A:$F,3,FALSE)</f>
        <v>Q.PEAK DUO XL G10 BFG</v>
      </c>
      <c r="AL36" s="1494">
        <f>VLOOKUP($AJ36,'Item Master Data'!$A:$F,6,FALSE)</f>
        <v>480</v>
      </c>
      <c r="AM36" s="1494">
        <f t="shared" ref="AM36:AM66" si="21">F36/AN36</f>
        <v>28</v>
      </c>
      <c r="AN36" s="1494">
        <f>VLOOKUP(AJ36,'Item Master Data'!$A:$G,7,FALSE)</f>
        <v>29</v>
      </c>
      <c r="AO36" s="1494">
        <f t="shared" ref="AO36:AO66" si="22">E36-AL36</f>
        <v>0</v>
      </c>
      <c r="AQ36" s="2297">
        <f t="shared" si="4"/>
        <v>190982.39999999999</v>
      </c>
    </row>
    <row r="37" spans="1:43" s="1494" customFormat="1" ht="15" customHeight="1">
      <c r="A37" s="1550" t="s">
        <v>1091</v>
      </c>
      <c r="B37" s="2029" t="s">
        <v>3607</v>
      </c>
      <c r="C37" s="2029" t="s">
        <v>1114</v>
      </c>
      <c r="D37" s="2029" t="s">
        <v>2503</v>
      </c>
      <c r="E37" s="2029">
        <v>360</v>
      </c>
      <c r="F37" s="1950">
        <v>1664</v>
      </c>
      <c r="G37" s="1833">
        <f t="shared" si="9"/>
        <v>599040</v>
      </c>
      <c r="H37" s="2108">
        <f t="shared" si="10"/>
        <v>0.59904000000000002</v>
      </c>
      <c r="I37" s="1837">
        <f t="shared" si="18"/>
        <v>0.59904000000000002</v>
      </c>
      <c r="J37" s="2104"/>
      <c r="K37" s="2104"/>
      <c r="L37" s="2105"/>
      <c r="M37" s="1832">
        <f t="shared" si="19"/>
        <v>0.59904000000000002</v>
      </c>
      <c r="N37" s="2030">
        <v>44673</v>
      </c>
      <c r="O37" s="2021">
        <v>44663</v>
      </c>
      <c r="P37" s="2030">
        <v>44673</v>
      </c>
      <c r="Q37" s="2030">
        <v>44678</v>
      </c>
      <c r="R37" s="2029" t="s">
        <v>2233</v>
      </c>
      <c r="S37" s="2029">
        <v>60</v>
      </c>
      <c r="T37" s="1951">
        <v>49203132</v>
      </c>
      <c r="U37" s="2024">
        <v>0.53</v>
      </c>
      <c r="V37" s="2029"/>
      <c r="W37" s="2029" t="s">
        <v>1103</v>
      </c>
      <c r="X37" s="2029"/>
      <c r="Y37" s="2029">
        <v>60</v>
      </c>
      <c r="Z37" s="2030" t="s">
        <v>1100</v>
      </c>
      <c r="AA37" s="2030" t="s">
        <v>1099</v>
      </c>
      <c r="AB37" s="1949">
        <v>95834</v>
      </c>
      <c r="AC37" s="2029" t="s">
        <v>1096</v>
      </c>
      <c r="AD37" s="1937" t="s">
        <v>3658</v>
      </c>
      <c r="AE37" s="2029" t="s">
        <v>2230</v>
      </c>
      <c r="AF37" s="2026"/>
      <c r="AG37" s="2029" t="s">
        <v>1087</v>
      </c>
      <c r="AH37" s="2029"/>
      <c r="AI37" s="2047">
        <f t="shared" si="20"/>
        <v>49203132</v>
      </c>
      <c r="AJ37" s="2076" cm="1">
        <f t="array" ref="AJ37">SUM(MID(0&amp;AI37,LARGE(INDEX(ISNUMBER(--MID(AI37,ROW($1:$129),1))*ROW($1:$129),),ROW($1:$129))+1,1)*10^ROW($1:$129)/10)</f>
        <v>49203132</v>
      </c>
      <c r="AK37" s="1953" t="str">
        <f>VLOOKUP($AJ37,'Item Master Data'!$A:$F,3,FALSE)</f>
        <v>Q.PEAK DUO BLK G10+</v>
      </c>
      <c r="AL37" s="1494">
        <f>VLOOKUP($AJ37,'Item Master Data'!$A:$F,6,FALSE)</f>
        <v>360</v>
      </c>
      <c r="AM37" s="1494">
        <f t="shared" si="21"/>
        <v>52</v>
      </c>
      <c r="AN37" s="1494">
        <f>VLOOKUP(AJ37,'Item Master Data'!$A:$G,7,FALSE)</f>
        <v>32</v>
      </c>
      <c r="AO37" s="1494">
        <f t="shared" si="22"/>
        <v>0</v>
      </c>
      <c r="AQ37" s="2297">
        <f t="shared" si="4"/>
        <v>317491.20000000001</v>
      </c>
    </row>
    <row r="38" spans="1:43" s="1494" customFormat="1" ht="15" hidden="1" customHeight="1">
      <c r="A38" s="1550" t="s">
        <v>1091</v>
      </c>
      <c r="B38" s="2029" t="s">
        <v>3247</v>
      </c>
      <c r="C38" s="2029" t="s">
        <v>1114</v>
      </c>
      <c r="D38" s="2029" t="s">
        <v>2220</v>
      </c>
      <c r="E38" s="2029">
        <v>400</v>
      </c>
      <c r="F38" s="1950">
        <v>3840</v>
      </c>
      <c r="G38" s="1833">
        <f t="shared" si="9"/>
        <v>1536000</v>
      </c>
      <c r="H38" s="2108">
        <f t="shared" si="10"/>
        <v>1.536</v>
      </c>
      <c r="I38" s="1837">
        <f t="shared" si="18"/>
        <v>1.536</v>
      </c>
      <c r="J38" s="2104"/>
      <c r="K38" s="2104"/>
      <c r="L38" s="2105"/>
      <c r="M38" s="1832">
        <f t="shared" si="19"/>
        <v>1.536</v>
      </c>
      <c r="N38" s="2030">
        <v>44652</v>
      </c>
      <c r="O38" s="2030">
        <v>44628</v>
      </c>
      <c r="P38" s="2030">
        <v>44652</v>
      </c>
      <c r="Q38" s="2030">
        <v>44655</v>
      </c>
      <c r="R38" s="2029" t="s">
        <v>2233</v>
      </c>
      <c r="S38" s="2029">
        <v>60</v>
      </c>
      <c r="T38" s="1951" t="s">
        <v>3267</v>
      </c>
      <c r="U38" s="2024">
        <v>0.55000000000000004</v>
      </c>
      <c r="V38" s="2029"/>
      <c r="W38" s="2029" t="s">
        <v>1103</v>
      </c>
      <c r="X38" s="2029"/>
      <c r="Y38" s="2029">
        <v>60</v>
      </c>
      <c r="Z38" s="2030" t="s">
        <v>1115</v>
      </c>
      <c r="AA38" s="2030" t="s">
        <v>1099</v>
      </c>
      <c r="AB38" s="1949" t="s">
        <v>1101</v>
      </c>
      <c r="AC38" s="2029" t="s">
        <v>1096</v>
      </c>
      <c r="AD38" s="2233" t="s">
        <v>1099</v>
      </c>
      <c r="AE38" s="2029" t="s">
        <v>2230</v>
      </c>
      <c r="AF38" s="2026" t="s">
        <v>1098</v>
      </c>
      <c r="AG38" s="2029" t="s">
        <v>1087</v>
      </c>
      <c r="AH38" s="2029"/>
      <c r="AI38" s="2047" t="str">
        <f t="shared" si="20"/>
        <v>30390456H</v>
      </c>
      <c r="AJ38" s="2076" cm="1">
        <f t="array" ref="AJ38">SUM(MID(0&amp;AI38,LARGE(INDEX(ISNUMBER(--MID(AI38,ROW($1:$129),1))*ROW($1:$129),),ROW($1:$129))+1,1)*10^ROW($1:$129)/10)</f>
        <v>30390456</v>
      </c>
      <c r="AK38" s="1953" t="str">
        <f>VLOOKUP($AJ38,'Item Master Data'!$A:$F,3,FALSE)</f>
        <v>Q.PEAK DUO BLK ML G10+</v>
      </c>
      <c r="AL38" s="1494">
        <f>VLOOKUP($AJ38,'Item Master Data'!$A:$F,6,FALSE)</f>
        <v>400</v>
      </c>
      <c r="AM38" s="1494">
        <f t="shared" si="21"/>
        <v>120</v>
      </c>
      <c r="AN38" s="1494">
        <f>VLOOKUP(AJ38,'Item Master Data'!$A:$G,7,FALSE)</f>
        <v>32</v>
      </c>
      <c r="AO38" s="1494">
        <f t="shared" si="22"/>
        <v>0</v>
      </c>
      <c r="AQ38" s="2297">
        <f t="shared" si="4"/>
        <v>844800.00000000012</v>
      </c>
    </row>
    <row r="39" spans="1:43" s="1494" customFormat="1" ht="15" hidden="1" customHeight="1">
      <c r="A39" s="1550" t="s">
        <v>1091</v>
      </c>
      <c r="B39" s="2029" t="s">
        <v>3608</v>
      </c>
      <c r="C39" s="2029" t="s">
        <v>1114</v>
      </c>
      <c r="D39" s="2029" t="s">
        <v>2220</v>
      </c>
      <c r="E39" s="2029">
        <v>400</v>
      </c>
      <c r="F39" s="1950">
        <v>4608</v>
      </c>
      <c r="G39" s="1833">
        <f t="shared" si="9"/>
        <v>1843200</v>
      </c>
      <c r="H39" s="2108">
        <f t="shared" si="10"/>
        <v>1.8431999999999999</v>
      </c>
      <c r="I39" s="1837">
        <f t="shared" si="18"/>
        <v>1.8431999999999999</v>
      </c>
      <c r="J39" s="2104"/>
      <c r="K39" s="2104"/>
      <c r="L39" s="2105"/>
      <c r="M39" s="1832">
        <f t="shared" si="19"/>
        <v>1.8431999999999999</v>
      </c>
      <c r="N39" s="2030">
        <v>44669</v>
      </c>
      <c r="O39" s="2030">
        <v>44657</v>
      </c>
      <c r="P39" s="2030">
        <v>44669</v>
      </c>
      <c r="Q39" s="2030">
        <v>44670</v>
      </c>
      <c r="R39" s="2029" t="s">
        <v>2233</v>
      </c>
      <c r="S39" s="2029">
        <v>60</v>
      </c>
      <c r="T39" s="1951" t="s">
        <v>3369</v>
      </c>
      <c r="U39" s="2024">
        <v>0.55000000000000004</v>
      </c>
      <c r="V39" s="2029"/>
      <c r="W39" s="2029" t="s">
        <v>1103</v>
      </c>
      <c r="X39" s="2029"/>
      <c r="Y39" s="2029">
        <v>60</v>
      </c>
      <c r="Z39" s="2030" t="s">
        <v>1115</v>
      </c>
      <c r="AA39" s="2030" t="s">
        <v>1099</v>
      </c>
      <c r="AB39" s="1949" t="s">
        <v>1101</v>
      </c>
      <c r="AC39" s="2029" t="s">
        <v>1096</v>
      </c>
      <c r="AD39" s="2233" t="s">
        <v>1099</v>
      </c>
      <c r="AE39" s="2029" t="s">
        <v>2230</v>
      </c>
      <c r="AF39" s="2026" t="s">
        <v>1098</v>
      </c>
      <c r="AG39" s="2029" t="s">
        <v>1087</v>
      </c>
      <c r="AH39" s="2029"/>
      <c r="AI39" s="2047" t="str">
        <f t="shared" si="20"/>
        <v>30390156H</v>
      </c>
      <c r="AJ39" s="2076" cm="1">
        <f t="array" ref="AJ39">SUM(MID(0&amp;AI39,LARGE(INDEX(ISNUMBER(--MID(AI39,ROW($1:$129),1))*ROW($1:$129),),ROW($1:$129))+1,1)*10^ROW($1:$129)/10)</f>
        <v>30390156</v>
      </c>
      <c r="AK39" s="1953" t="str">
        <f>VLOOKUP($AJ39,'Item Master Data'!$A:$F,3,FALSE)</f>
        <v>Q.PEAK DUO BLK ML G10+</v>
      </c>
      <c r="AL39" s="1494">
        <f>VLOOKUP($AJ39,'Item Master Data'!$A:$F,6,FALSE)</f>
        <v>400</v>
      </c>
      <c r="AM39" s="1494">
        <f t="shared" si="21"/>
        <v>144</v>
      </c>
      <c r="AN39" s="1494">
        <f>VLOOKUP(AJ39,'Item Master Data'!$A:$G,7,FALSE)</f>
        <v>32</v>
      </c>
      <c r="AO39" s="1494">
        <f t="shared" si="22"/>
        <v>0</v>
      </c>
      <c r="AQ39" s="2297">
        <f t="shared" si="4"/>
        <v>1013760.0000000001</v>
      </c>
    </row>
    <row r="40" spans="1:43" s="1494" customFormat="1" ht="15" customHeight="1">
      <c r="A40" s="1550" t="s">
        <v>1091</v>
      </c>
      <c r="B40" s="2029" t="s">
        <v>3609</v>
      </c>
      <c r="C40" s="2029" t="s">
        <v>56</v>
      </c>
      <c r="D40" s="2029" t="s">
        <v>2503</v>
      </c>
      <c r="E40" s="2029">
        <v>360</v>
      </c>
      <c r="F40" s="1950">
        <v>2304</v>
      </c>
      <c r="G40" s="1833">
        <f t="shared" si="9"/>
        <v>829440</v>
      </c>
      <c r="H40" s="2108">
        <f t="shared" si="10"/>
        <v>0.82943999999999996</v>
      </c>
      <c r="I40" s="1837"/>
      <c r="J40" s="2104">
        <f>H40</f>
        <v>0.82943999999999996</v>
      </c>
      <c r="K40" s="2104"/>
      <c r="L40" s="2105"/>
      <c r="M40" s="1832">
        <f t="shared" si="19"/>
        <v>0.82943999999999996</v>
      </c>
      <c r="N40" s="2029"/>
      <c r="O40" s="2021">
        <v>44663</v>
      </c>
      <c r="P40" s="2030">
        <v>44678</v>
      </c>
      <c r="Q40" s="2030">
        <v>44684</v>
      </c>
      <c r="R40" s="2029" t="s">
        <v>400</v>
      </c>
      <c r="S40" s="2029">
        <v>60</v>
      </c>
      <c r="T40" s="1951">
        <v>49203132</v>
      </c>
      <c r="U40" s="2024">
        <v>0.53</v>
      </c>
      <c r="V40" s="2029"/>
      <c r="W40" s="2029" t="s">
        <v>1103</v>
      </c>
      <c r="X40" s="2029"/>
      <c r="Y40" s="2029">
        <v>60</v>
      </c>
      <c r="Z40" s="2030" t="s">
        <v>1117</v>
      </c>
      <c r="AA40" s="2030" t="s">
        <v>1099</v>
      </c>
      <c r="AB40" s="1949">
        <v>92126</v>
      </c>
      <c r="AC40" s="2029" t="s">
        <v>1096</v>
      </c>
      <c r="AD40" s="1937" t="s">
        <v>3658</v>
      </c>
      <c r="AE40" s="2029" t="s">
        <v>2230</v>
      </c>
      <c r="AF40" s="2026"/>
      <c r="AG40" s="2029" t="s">
        <v>1087</v>
      </c>
      <c r="AH40" s="2029"/>
      <c r="AI40" s="2047">
        <f t="shared" si="20"/>
        <v>49203132</v>
      </c>
      <c r="AJ40" s="2076" cm="1">
        <f t="array" ref="AJ40">SUM(MID(0&amp;AI40,LARGE(INDEX(ISNUMBER(--MID(AI40,ROW($1:$129),1))*ROW($1:$129),),ROW($1:$129))+1,1)*10^ROW($1:$129)/10)</f>
        <v>49203132</v>
      </c>
      <c r="AK40" s="1953" t="str">
        <f>VLOOKUP($AJ40,'Item Master Data'!$A:$F,3,FALSE)</f>
        <v>Q.PEAK DUO BLK G10+</v>
      </c>
      <c r="AL40" s="1494">
        <f>VLOOKUP($AJ40,'Item Master Data'!$A:$F,6,FALSE)</f>
        <v>360</v>
      </c>
      <c r="AM40" s="1494">
        <f t="shared" si="21"/>
        <v>72</v>
      </c>
      <c r="AN40" s="1494">
        <f>VLOOKUP(AJ40,'Item Master Data'!$A:$G,7,FALSE)</f>
        <v>32</v>
      </c>
      <c r="AO40" s="1494">
        <f t="shared" si="22"/>
        <v>0</v>
      </c>
      <c r="AQ40" s="2297">
        <f t="shared" si="4"/>
        <v>439603.20000000001</v>
      </c>
    </row>
    <row r="41" spans="1:43" s="1494" customFormat="1" ht="15" customHeight="1">
      <c r="A41" s="1550" t="s">
        <v>1091</v>
      </c>
      <c r="B41" s="2029" t="s">
        <v>4322</v>
      </c>
      <c r="C41" s="2029" t="s">
        <v>56</v>
      </c>
      <c r="D41" s="2029" t="s">
        <v>2210</v>
      </c>
      <c r="E41" s="2029">
        <v>480</v>
      </c>
      <c r="F41" s="1950">
        <v>638</v>
      </c>
      <c r="G41" s="1833">
        <f t="shared" si="9"/>
        <v>306240</v>
      </c>
      <c r="H41" s="2108">
        <f t="shared" si="10"/>
        <v>0.30624000000000001</v>
      </c>
      <c r="I41" s="1837"/>
      <c r="J41" s="2104">
        <f>H41</f>
        <v>0.30624000000000001</v>
      </c>
      <c r="K41" s="2104"/>
      <c r="L41" s="2105"/>
      <c r="M41" s="1832">
        <f t="shared" si="19"/>
        <v>0.30624000000000001</v>
      </c>
      <c r="N41" s="2030" t="s">
        <v>4366</v>
      </c>
      <c r="O41" s="2030">
        <v>44665</v>
      </c>
      <c r="P41" s="2243">
        <v>44673</v>
      </c>
      <c r="Q41" s="2030">
        <v>44678</v>
      </c>
      <c r="R41" s="2029" t="s">
        <v>400</v>
      </c>
      <c r="S41" s="2029">
        <v>72</v>
      </c>
      <c r="T41" s="1951">
        <v>49303156</v>
      </c>
      <c r="U41" s="2024">
        <f>225.6/480</f>
        <v>0.47</v>
      </c>
      <c r="V41" s="2029"/>
      <c r="W41" s="2029" t="s">
        <v>1103</v>
      </c>
      <c r="X41" s="2029"/>
      <c r="Y41" s="2029">
        <v>60</v>
      </c>
      <c r="Z41" s="2030" t="s">
        <v>1117</v>
      </c>
      <c r="AA41" s="2030" t="s">
        <v>1099</v>
      </c>
      <c r="AB41" s="1949">
        <v>92126</v>
      </c>
      <c r="AC41" s="2029" t="s">
        <v>1096</v>
      </c>
      <c r="AD41" s="1937" t="s">
        <v>3658</v>
      </c>
      <c r="AE41" s="2029" t="s">
        <v>2230</v>
      </c>
      <c r="AF41" s="2026" t="s">
        <v>1098</v>
      </c>
      <c r="AG41" s="2026" t="s">
        <v>1087</v>
      </c>
      <c r="AH41" s="2029"/>
      <c r="AI41" s="2047">
        <f t="shared" si="20"/>
        <v>49303156</v>
      </c>
      <c r="AJ41" s="2076" cm="1">
        <f t="array" ref="AJ41">SUM(MID(0&amp;AI41,LARGE(INDEX(ISNUMBER(--MID(AI41,ROW($1:$129),1))*ROW($1:$129),),ROW($1:$129))+1,1)*10^ROW($1:$129)/10)</f>
        <v>49303156</v>
      </c>
      <c r="AK41" s="1953" t="str">
        <f>VLOOKUP($AJ41,'Item Master Data'!$A:$F,3,FALSE)</f>
        <v>Q.PEAK DUO XL G10 BFG</v>
      </c>
      <c r="AL41" s="1494">
        <f>VLOOKUP($AJ41,'Item Master Data'!$A:$F,6,FALSE)</f>
        <v>480</v>
      </c>
      <c r="AM41" s="1494">
        <f t="shared" si="21"/>
        <v>22</v>
      </c>
      <c r="AN41" s="1494">
        <f>VLOOKUP(AJ41,'Item Master Data'!$A:$G,7,FALSE)</f>
        <v>29</v>
      </c>
      <c r="AO41" s="1494">
        <f t="shared" si="22"/>
        <v>0</v>
      </c>
      <c r="AQ41" s="2297">
        <f t="shared" si="4"/>
        <v>143932.79999999999</v>
      </c>
    </row>
    <row r="42" spans="1:43" s="1494" customFormat="1" ht="15" hidden="1" customHeight="1">
      <c r="A42" s="1550" t="s">
        <v>1091</v>
      </c>
      <c r="B42" s="2029" t="s">
        <v>3610</v>
      </c>
      <c r="C42" s="2029" t="s">
        <v>56</v>
      </c>
      <c r="D42" s="2029" t="s">
        <v>2220</v>
      </c>
      <c r="E42" s="2029">
        <v>400</v>
      </c>
      <c r="F42" s="1950">
        <v>2304</v>
      </c>
      <c r="G42" s="1833">
        <f t="shared" si="9"/>
        <v>921600</v>
      </c>
      <c r="H42" s="2108">
        <f t="shared" si="10"/>
        <v>0.92159999999999997</v>
      </c>
      <c r="I42" s="1837">
        <f>H42</f>
        <v>0.92159999999999997</v>
      </c>
      <c r="J42" s="2104"/>
      <c r="K42" s="2104"/>
      <c r="L42" s="2105"/>
      <c r="M42" s="1832">
        <f t="shared" si="19"/>
        <v>0.92159999999999997</v>
      </c>
      <c r="N42" s="2030">
        <v>44664</v>
      </c>
      <c r="O42" s="2030">
        <v>44657</v>
      </c>
      <c r="P42" s="2030">
        <v>44664</v>
      </c>
      <c r="Q42" s="2030">
        <v>44665</v>
      </c>
      <c r="R42" s="2029" t="s">
        <v>400</v>
      </c>
      <c r="S42" s="2029">
        <v>60</v>
      </c>
      <c r="T42" s="1951" t="s">
        <v>3369</v>
      </c>
      <c r="U42" s="2024">
        <v>0.55000000000000004</v>
      </c>
      <c r="V42" s="2029"/>
      <c r="W42" s="2029" t="s">
        <v>1103</v>
      </c>
      <c r="X42" s="2029"/>
      <c r="Y42" s="2029">
        <v>60</v>
      </c>
      <c r="Z42" s="2029" t="s">
        <v>1117</v>
      </c>
      <c r="AA42" s="2029" t="s">
        <v>1099</v>
      </c>
      <c r="AB42" s="2029">
        <v>92126</v>
      </c>
      <c r="AC42" s="2029" t="s">
        <v>1096</v>
      </c>
      <c r="AD42" s="1937" t="s">
        <v>1099</v>
      </c>
      <c r="AE42" s="2029" t="s">
        <v>2230</v>
      </c>
      <c r="AF42" s="2026" t="s">
        <v>1098</v>
      </c>
      <c r="AG42" s="2026" t="s">
        <v>1087</v>
      </c>
      <c r="AH42" s="2029"/>
      <c r="AI42" s="2047" t="str">
        <f t="shared" si="20"/>
        <v>30390156H</v>
      </c>
      <c r="AJ42" s="2076" cm="1">
        <f t="array" ref="AJ42">SUM(MID(0&amp;AI42,LARGE(INDEX(ISNUMBER(--MID(AI42,ROW($1:$129),1))*ROW($1:$129),),ROW($1:$129))+1,1)*10^ROW($1:$129)/10)</f>
        <v>30390156</v>
      </c>
      <c r="AK42" s="1953" t="str">
        <f>VLOOKUP($AJ42,'Item Master Data'!$A:$F,3,FALSE)</f>
        <v>Q.PEAK DUO BLK ML G10+</v>
      </c>
      <c r="AL42" s="1494">
        <f>VLOOKUP($AJ42,'Item Master Data'!$A:$F,6,FALSE)</f>
        <v>400</v>
      </c>
      <c r="AM42" s="1494">
        <f t="shared" si="21"/>
        <v>72</v>
      </c>
      <c r="AN42" s="1494">
        <f>VLOOKUP(AJ42,'Item Master Data'!$A:$G,7,FALSE)</f>
        <v>32</v>
      </c>
      <c r="AO42" s="1494">
        <f t="shared" si="22"/>
        <v>0</v>
      </c>
      <c r="AQ42" s="2297">
        <f t="shared" si="4"/>
        <v>506880.00000000006</v>
      </c>
    </row>
    <row r="43" spans="1:43" s="1494" customFormat="1" ht="15" customHeight="1">
      <c r="A43" s="1550" t="s">
        <v>1091</v>
      </c>
      <c r="B43" s="2227" t="s">
        <v>4251</v>
      </c>
      <c r="C43" s="2228" t="s">
        <v>56</v>
      </c>
      <c r="D43" s="2228" t="s">
        <v>2503</v>
      </c>
      <c r="E43" s="2228">
        <v>360</v>
      </c>
      <c r="F43" s="2229">
        <v>1536</v>
      </c>
      <c r="G43" s="1833">
        <f t="shared" si="9"/>
        <v>552960</v>
      </c>
      <c r="H43" s="2108">
        <f t="shared" si="10"/>
        <v>0.55296000000000001</v>
      </c>
      <c r="I43" s="1837"/>
      <c r="J43" s="2104"/>
      <c r="K43" s="2104"/>
      <c r="L43" s="2105">
        <f>H43</f>
        <v>0.55296000000000001</v>
      </c>
      <c r="M43" s="1832">
        <f t="shared" si="19"/>
        <v>0.55296000000000001</v>
      </c>
      <c r="N43" s="2112" t="s">
        <v>3374</v>
      </c>
      <c r="O43" s="2021">
        <v>44663</v>
      </c>
      <c r="P43" s="2101"/>
      <c r="Q43" s="2101"/>
      <c r="R43" s="2029" t="s">
        <v>400</v>
      </c>
      <c r="S43" s="2228">
        <v>60</v>
      </c>
      <c r="T43" s="1951">
        <v>49203132</v>
      </c>
      <c r="U43" s="2024">
        <v>0.53</v>
      </c>
      <c r="V43" s="2029" t="s">
        <v>3418</v>
      </c>
      <c r="W43" s="2228" t="s">
        <v>1103</v>
      </c>
      <c r="X43" s="2228"/>
      <c r="Y43" s="2228">
        <v>60</v>
      </c>
      <c r="Z43" s="2228" t="s">
        <v>1117</v>
      </c>
      <c r="AA43" s="2228" t="s">
        <v>1099</v>
      </c>
      <c r="AB43" s="2228">
        <v>92126</v>
      </c>
      <c r="AC43" s="2228" t="s">
        <v>1096</v>
      </c>
      <c r="AD43" s="1937" t="s">
        <v>3658</v>
      </c>
      <c r="AE43" s="2228" t="s">
        <v>2230</v>
      </c>
      <c r="AF43" s="2234"/>
      <c r="AG43" s="2234" t="s">
        <v>1087</v>
      </c>
      <c r="AH43" s="2029"/>
      <c r="AI43" s="2047">
        <f t="shared" si="20"/>
        <v>49203132</v>
      </c>
      <c r="AJ43" s="2076" cm="1">
        <f t="array" ref="AJ43">SUM(MID(0&amp;AI43,LARGE(INDEX(ISNUMBER(--MID(AI43,ROW($1:$129),1))*ROW($1:$129),),ROW($1:$129))+1,1)*10^ROW($1:$129)/10)</f>
        <v>49203132</v>
      </c>
      <c r="AK43" s="1953" t="str">
        <f>VLOOKUP($AJ43,'Item Master Data'!$A:$F,3,FALSE)</f>
        <v>Q.PEAK DUO BLK G10+</v>
      </c>
      <c r="AL43" s="1494">
        <f>VLOOKUP($AJ43,'Item Master Data'!$A:$F,6,FALSE)</f>
        <v>360</v>
      </c>
      <c r="AM43" s="1494">
        <f t="shared" si="21"/>
        <v>48</v>
      </c>
      <c r="AN43" s="1494">
        <f>VLOOKUP(AJ43,'Item Master Data'!$A:$G,7,FALSE)</f>
        <v>32</v>
      </c>
      <c r="AO43" s="1494">
        <f t="shared" si="22"/>
        <v>0</v>
      </c>
      <c r="AQ43" s="2297">
        <f t="shared" si="4"/>
        <v>293068.79999999999</v>
      </c>
    </row>
    <row r="44" spans="1:43" s="1494" customFormat="1" ht="15" hidden="1" customHeight="1">
      <c r="A44" s="1550" t="s">
        <v>1091</v>
      </c>
      <c r="B44" s="2227" t="s">
        <v>3730</v>
      </c>
      <c r="C44" s="2228" t="s">
        <v>56</v>
      </c>
      <c r="D44" s="2228" t="s">
        <v>2209</v>
      </c>
      <c r="E44" s="2228">
        <v>405</v>
      </c>
      <c r="F44" s="2229">
        <v>1664</v>
      </c>
      <c r="G44" s="1833">
        <f t="shared" si="9"/>
        <v>673920</v>
      </c>
      <c r="H44" s="2108">
        <f t="shared" si="10"/>
        <v>0.67391999999999996</v>
      </c>
      <c r="I44" s="1837">
        <f>H44</f>
        <v>0.67391999999999996</v>
      </c>
      <c r="J44" s="2104"/>
      <c r="K44" s="2104"/>
      <c r="L44" s="2105"/>
      <c r="M44" s="1832">
        <f t="shared" si="19"/>
        <v>0.67391999999999996</v>
      </c>
      <c r="N44" s="2101">
        <v>44665</v>
      </c>
      <c r="O44" s="2101">
        <v>44662</v>
      </c>
      <c r="P44" s="2101">
        <v>44665</v>
      </c>
      <c r="Q44" s="2101">
        <v>44666</v>
      </c>
      <c r="R44" s="2029" t="s">
        <v>400</v>
      </c>
      <c r="S44" s="2228">
        <v>60</v>
      </c>
      <c r="T44" s="1951" t="s">
        <v>3445</v>
      </c>
      <c r="U44" s="2024">
        <v>0.55000000000000004</v>
      </c>
      <c r="V44" s="2029"/>
      <c r="W44" s="2228" t="s">
        <v>1103</v>
      </c>
      <c r="X44" s="2228"/>
      <c r="Y44" s="2228">
        <v>60</v>
      </c>
      <c r="Z44" s="2101" t="s">
        <v>1117</v>
      </c>
      <c r="AA44" s="2101" t="s">
        <v>1099</v>
      </c>
      <c r="AB44" s="2235">
        <v>92126</v>
      </c>
      <c r="AC44" s="2228" t="s">
        <v>1096</v>
      </c>
      <c r="AD44" s="1937" t="s">
        <v>1099</v>
      </c>
      <c r="AE44" s="2228" t="s">
        <v>2230</v>
      </c>
      <c r="AF44" s="2234" t="s">
        <v>1110</v>
      </c>
      <c r="AG44" s="2228" t="s">
        <v>1087</v>
      </c>
      <c r="AH44" s="2029"/>
      <c r="AI44" s="2047" t="str">
        <f t="shared" si="20"/>
        <v>30372157H</v>
      </c>
      <c r="AJ44" s="2076" cm="1">
        <f t="array" ref="AJ44">SUM(MID(0&amp;AI44,LARGE(INDEX(ISNUMBER(--MID(AI44,ROW($1:$129),1))*ROW($1:$129),),ROW($1:$129))+1,1)*10^ROW($1:$129)/10)</f>
        <v>30372157</v>
      </c>
      <c r="AK44" s="1953" t="str">
        <f>VLOOKUP($AJ44,'Item Master Data'!$A:$F,3,FALSE)</f>
        <v>Q.PEAK DUO ML G10.a+</v>
      </c>
      <c r="AL44" s="1494">
        <f>VLOOKUP($AJ44,'Item Master Data'!$A:$F,6,FALSE)</f>
        <v>405</v>
      </c>
      <c r="AM44" s="1494">
        <f t="shared" si="21"/>
        <v>52</v>
      </c>
      <c r="AN44" s="1494">
        <f>VLOOKUP(AJ44,'Item Master Data'!$A:$G,7,FALSE)</f>
        <v>32</v>
      </c>
      <c r="AO44" s="1494">
        <f t="shared" si="22"/>
        <v>0</v>
      </c>
      <c r="AQ44" s="2297">
        <f t="shared" si="4"/>
        <v>370656.00000000006</v>
      </c>
    </row>
    <row r="45" spans="1:43" s="1494" customFormat="1" ht="15" customHeight="1">
      <c r="A45" s="1550" t="s">
        <v>1091</v>
      </c>
      <c r="B45" s="2227" t="s">
        <v>3248</v>
      </c>
      <c r="C45" s="2228" t="s">
        <v>56</v>
      </c>
      <c r="D45" s="2029" t="s">
        <v>2210</v>
      </c>
      <c r="E45" s="2228">
        <v>480</v>
      </c>
      <c r="F45" s="2229">
        <v>1276</v>
      </c>
      <c r="G45" s="1833">
        <f t="shared" si="9"/>
        <v>612480</v>
      </c>
      <c r="H45" s="1831">
        <f t="shared" si="10"/>
        <v>0.61248000000000002</v>
      </c>
      <c r="I45" s="1837"/>
      <c r="J45" s="2104"/>
      <c r="K45" s="2104">
        <f>H45</f>
        <v>0.61248000000000002</v>
      </c>
      <c r="L45" s="2105"/>
      <c r="M45" s="1832">
        <f t="shared" si="19"/>
        <v>0.61248000000000002</v>
      </c>
      <c r="N45" s="1954" t="s">
        <v>3462</v>
      </c>
      <c r="O45" s="2021">
        <v>44670</v>
      </c>
      <c r="P45" s="2101">
        <v>44678</v>
      </c>
      <c r="Q45" s="2101">
        <v>44683</v>
      </c>
      <c r="R45" s="2029" t="s">
        <v>400</v>
      </c>
      <c r="S45" s="2228">
        <v>72</v>
      </c>
      <c r="T45" s="1951">
        <v>49303156</v>
      </c>
      <c r="U45" s="2024">
        <v>0.49</v>
      </c>
      <c r="V45" s="2029"/>
      <c r="W45" s="2228" t="s">
        <v>1103</v>
      </c>
      <c r="X45" s="2228"/>
      <c r="Y45" s="2228">
        <v>60</v>
      </c>
      <c r="Z45" s="2101" t="s">
        <v>3757</v>
      </c>
      <c r="AA45" s="2101" t="s">
        <v>1097</v>
      </c>
      <c r="AB45" s="2235">
        <v>30071</v>
      </c>
      <c r="AC45" s="2228" t="s">
        <v>1096</v>
      </c>
      <c r="AD45" s="1937" t="s">
        <v>3658</v>
      </c>
      <c r="AE45" s="2228" t="s">
        <v>2230</v>
      </c>
      <c r="AF45" s="2234"/>
      <c r="AG45" s="2228" t="s">
        <v>2235</v>
      </c>
      <c r="AH45" s="2029"/>
      <c r="AI45" s="2047">
        <f t="shared" si="20"/>
        <v>49303156</v>
      </c>
      <c r="AJ45" s="2076" cm="1">
        <f t="array" ref="AJ45">SUM(MID(0&amp;AI45,LARGE(INDEX(ISNUMBER(--MID(AI45,ROW($1:$129),1))*ROW($1:$129),),ROW($1:$129))+1,1)*10^ROW($1:$129)/10)</f>
        <v>49303156</v>
      </c>
      <c r="AK45" s="1953" t="str">
        <f>VLOOKUP($AJ45,'Item Master Data'!$A:$F,3,FALSE)</f>
        <v>Q.PEAK DUO XL G10 BFG</v>
      </c>
      <c r="AL45" s="1494">
        <f>VLOOKUP($AJ45,'Item Master Data'!$A:$F,6,FALSE)</f>
        <v>480</v>
      </c>
      <c r="AM45" s="1494">
        <f t="shared" si="21"/>
        <v>44</v>
      </c>
      <c r="AN45" s="1494">
        <f>VLOOKUP(AJ45,'Item Master Data'!$A:$G,7,FALSE)</f>
        <v>29</v>
      </c>
      <c r="AO45" s="1494">
        <f t="shared" si="22"/>
        <v>0</v>
      </c>
      <c r="AQ45" s="2297">
        <f t="shared" si="4"/>
        <v>300115.20000000001</v>
      </c>
    </row>
    <row r="46" spans="1:43" s="1494" customFormat="1" ht="15" hidden="1" customHeight="1">
      <c r="A46" s="1550" t="s">
        <v>1091</v>
      </c>
      <c r="B46" s="2029" t="s">
        <v>3611</v>
      </c>
      <c r="C46" s="2029" t="s">
        <v>1119</v>
      </c>
      <c r="D46" s="2029" t="s">
        <v>2220</v>
      </c>
      <c r="E46" s="2029">
        <v>400</v>
      </c>
      <c r="F46" s="1950">
        <v>832</v>
      </c>
      <c r="G46" s="1833">
        <f t="shared" si="9"/>
        <v>332800</v>
      </c>
      <c r="H46" s="2108">
        <f t="shared" si="10"/>
        <v>0.33279999999999998</v>
      </c>
      <c r="I46" s="1837">
        <f t="shared" ref="I46" si="23">H46</f>
        <v>0.33279999999999998</v>
      </c>
      <c r="J46" s="2104"/>
      <c r="K46" s="2104"/>
      <c r="L46" s="2105"/>
      <c r="M46" s="1832">
        <f t="shared" si="19"/>
        <v>0.33279999999999998</v>
      </c>
      <c r="N46" s="2030">
        <v>44673</v>
      </c>
      <c r="O46" s="2030">
        <v>44657</v>
      </c>
      <c r="P46" s="2030">
        <v>44673</v>
      </c>
      <c r="Q46" s="2030">
        <v>44676</v>
      </c>
      <c r="R46" s="2029" t="s">
        <v>1093</v>
      </c>
      <c r="S46" s="2029">
        <v>60</v>
      </c>
      <c r="T46" s="1951" t="s">
        <v>3369</v>
      </c>
      <c r="U46" s="2024">
        <v>0.55000000000000004</v>
      </c>
      <c r="V46" s="2219"/>
      <c r="W46" s="2029" t="s">
        <v>1103</v>
      </c>
      <c r="X46" s="2029"/>
      <c r="Y46" s="2029">
        <v>60</v>
      </c>
      <c r="Z46" s="2030" t="s">
        <v>3760</v>
      </c>
      <c r="AA46" s="2030" t="s">
        <v>1099</v>
      </c>
      <c r="AB46" s="1949" t="s">
        <v>3761</v>
      </c>
      <c r="AC46" s="2029" t="s">
        <v>1096</v>
      </c>
      <c r="AD46" s="1937" t="s">
        <v>1099</v>
      </c>
      <c r="AE46" s="2029" t="s">
        <v>2230</v>
      </c>
      <c r="AF46" s="2026" t="s">
        <v>1098</v>
      </c>
      <c r="AG46" s="2026" t="s">
        <v>1087</v>
      </c>
      <c r="AH46" s="2029"/>
      <c r="AI46" s="2047" t="str">
        <f t="shared" si="20"/>
        <v>30390156H</v>
      </c>
      <c r="AJ46" s="2076" cm="1">
        <f t="array" ref="AJ46">SUM(MID(0&amp;AI46,LARGE(INDEX(ISNUMBER(--MID(AI46,ROW($1:$129),1))*ROW($1:$129),),ROW($1:$129))+1,1)*10^ROW($1:$129)/10)</f>
        <v>30390156</v>
      </c>
      <c r="AK46" s="1953" t="str">
        <f>VLOOKUP($AJ46,'Item Master Data'!$A:$F,3,FALSE)</f>
        <v>Q.PEAK DUO BLK ML G10+</v>
      </c>
      <c r="AL46" s="1494">
        <f>VLOOKUP($AJ46,'Item Master Data'!$A:$F,6,FALSE)</f>
        <v>400</v>
      </c>
      <c r="AM46" s="1494">
        <f t="shared" si="21"/>
        <v>26</v>
      </c>
      <c r="AN46" s="1494">
        <f>VLOOKUP(AJ46,'Item Master Data'!$A:$G,7,FALSE)</f>
        <v>32</v>
      </c>
      <c r="AO46" s="1494">
        <f t="shared" si="22"/>
        <v>0</v>
      </c>
      <c r="AQ46" s="2297">
        <f t="shared" si="4"/>
        <v>183040.00000000003</v>
      </c>
    </row>
    <row r="47" spans="1:43" s="1494" customFormat="1" ht="15" customHeight="1">
      <c r="A47" s="1550" t="s">
        <v>1091</v>
      </c>
      <c r="B47" s="2029" t="s">
        <v>3613</v>
      </c>
      <c r="C47" s="2029" t="s">
        <v>1120</v>
      </c>
      <c r="D47" s="2029" t="s">
        <v>2503</v>
      </c>
      <c r="E47" s="2029">
        <v>360</v>
      </c>
      <c r="F47" s="1950">
        <v>768</v>
      </c>
      <c r="G47" s="1833">
        <f t="shared" si="9"/>
        <v>276480</v>
      </c>
      <c r="H47" s="2108">
        <f t="shared" si="10"/>
        <v>0.27648</v>
      </c>
      <c r="I47" s="1837">
        <f t="shared" ref="I47:I53" si="24">H47</f>
        <v>0.27648</v>
      </c>
      <c r="J47" s="2104"/>
      <c r="K47" s="2104"/>
      <c r="L47" s="2105"/>
      <c r="M47" s="1832">
        <f t="shared" si="19"/>
        <v>0.27648</v>
      </c>
      <c r="N47" s="2030">
        <v>44657</v>
      </c>
      <c r="O47" s="2030">
        <v>44655</v>
      </c>
      <c r="P47" s="2030">
        <v>44657</v>
      </c>
      <c r="Q47" s="2030">
        <v>44662</v>
      </c>
      <c r="R47" s="2029" t="s">
        <v>2233</v>
      </c>
      <c r="S47" s="2029">
        <v>60</v>
      </c>
      <c r="T47" s="1951">
        <v>49203132</v>
      </c>
      <c r="U47" s="2024">
        <v>0.53</v>
      </c>
      <c r="V47" s="2029"/>
      <c r="W47" s="2029" t="s">
        <v>1103</v>
      </c>
      <c r="X47" s="2029"/>
      <c r="Y47" s="2029">
        <v>60</v>
      </c>
      <c r="Z47" s="2030" t="s">
        <v>3762</v>
      </c>
      <c r="AA47" s="2030" t="s">
        <v>1099</v>
      </c>
      <c r="AB47" s="1949">
        <v>95403</v>
      </c>
      <c r="AC47" s="2029" t="s">
        <v>1096</v>
      </c>
      <c r="AD47" s="1937" t="s">
        <v>3658</v>
      </c>
      <c r="AE47" s="2029" t="s">
        <v>2230</v>
      </c>
      <c r="AF47" s="2026"/>
      <c r="AG47" s="2029" t="s">
        <v>1087</v>
      </c>
      <c r="AH47" s="2029"/>
      <c r="AI47" s="2047">
        <f t="shared" si="20"/>
        <v>49203132</v>
      </c>
      <c r="AJ47" s="2076" cm="1">
        <f t="array" ref="AJ47">SUM(MID(0&amp;AI47,LARGE(INDEX(ISNUMBER(--MID(AI47,ROW($1:$129),1))*ROW($1:$129),),ROW($1:$129))+1,1)*10^ROW($1:$129)/10)</f>
        <v>49203132</v>
      </c>
      <c r="AK47" s="1953" t="str">
        <f>VLOOKUP($AJ47,'Item Master Data'!$A:$F,3,FALSE)</f>
        <v>Q.PEAK DUO BLK G10+</v>
      </c>
      <c r="AL47" s="1494">
        <f>VLOOKUP($AJ47,'Item Master Data'!$A:$F,6,FALSE)</f>
        <v>360</v>
      </c>
      <c r="AM47" s="1494">
        <f t="shared" si="21"/>
        <v>24</v>
      </c>
      <c r="AN47" s="1494">
        <f>VLOOKUP(AJ47,'Item Master Data'!$A:$G,7,FALSE)</f>
        <v>32</v>
      </c>
      <c r="AO47" s="1494">
        <f t="shared" si="22"/>
        <v>0</v>
      </c>
      <c r="AQ47" s="2297">
        <f t="shared" si="4"/>
        <v>146534.39999999999</v>
      </c>
    </row>
    <row r="48" spans="1:43" s="1494" customFormat="1" ht="15" hidden="1" customHeight="1">
      <c r="A48" s="1550" t="s">
        <v>1091</v>
      </c>
      <c r="B48" s="2227" t="s">
        <v>3614</v>
      </c>
      <c r="C48" s="2228" t="s">
        <v>2219</v>
      </c>
      <c r="D48" s="2029" t="s">
        <v>2220</v>
      </c>
      <c r="E48" s="2228">
        <v>400</v>
      </c>
      <c r="F48" s="2229">
        <v>768</v>
      </c>
      <c r="G48" s="1833">
        <f t="shared" si="9"/>
        <v>307200</v>
      </c>
      <c r="H48" s="2108">
        <f t="shared" si="10"/>
        <v>0.30719999999999997</v>
      </c>
      <c r="I48" s="1837">
        <f t="shared" si="24"/>
        <v>0.30719999999999997</v>
      </c>
      <c r="J48" s="2104"/>
      <c r="K48" s="2104"/>
      <c r="L48" s="2105"/>
      <c r="M48" s="1832">
        <f t="shared" si="19"/>
        <v>0.30719999999999997</v>
      </c>
      <c r="N48" s="2101">
        <v>44663</v>
      </c>
      <c r="O48" s="2101">
        <v>44657</v>
      </c>
      <c r="P48" s="2101">
        <v>44663</v>
      </c>
      <c r="Q48" s="2101">
        <v>44666</v>
      </c>
      <c r="R48" s="2029" t="s">
        <v>2233</v>
      </c>
      <c r="S48" s="2228">
        <v>60</v>
      </c>
      <c r="T48" s="1951" t="s">
        <v>3369</v>
      </c>
      <c r="U48" s="2024">
        <v>0.55000000000000004</v>
      </c>
      <c r="V48" s="2029"/>
      <c r="W48" s="2228" t="s">
        <v>1103</v>
      </c>
      <c r="X48" s="2228"/>
      <c r="Y48" s="2228">
        <v>60</v>
      </c>
      <c r="Z48" s="2101" t="s">
        <v>2223</v>
      </c>
      <c r="AA48" s="2101" t="s">
        <v>1106</v>
      </c>
      <c r="AB48" s="2235" t="s">
        <v>2224</v>
      </c>
      <c r="AC48" s="2228" t="s">
        <v>1096</v>
      </c>
      <c r="AD48" s="2233" t="s">
        <v>1099</v>
      </c>
      <c r="AE48" s="2228" t="s">
        <v>2230</v>
      </c>
      <c r="AF48" s="2234" t="s">
        <v>1098</v>
      </c>
      <c r="AG48" s="2228" t="s">
        <v>1087</v>
      </c>
      <c r="AH48" s="2029"/>
      <c r="AI48" s="2047" t="str">
        <f t="shared" si="20"/>
        <v>30390156H</v>
      </c>
      <c r="AJ48" s="2076" cm="1">
        <f t="array" ref="AJ48">SUM(MID(0&amp;AI48,LARGE(INDEX(ISNUMBER(--MID(AI48,ROW($1:$129),1))*ROW($1:$129),),ROW($1:$129))+1,1)*10^ROW($1:$129)/10)</f>
        <v>30390156</v>
      </c>
      <c r="AK48" s="1953" t="str">
        <f>VLOOKUP($AJ48,'Item Master Data'!$A:$F,3,FALSE)</f>
        <v>Q.PEAK DUO BLK ML G10+</v>
      </c>
      <c r="AL48" s="1494">
        <f>VLOOKUP($AJ48,'Item Master Data'!$A:$F,6,FALSE)</f>
        <v>400</v>
      </c>
      <c r="AM48" s="1494">
        <f t="shared" si="21"/>
        <v>24</v>
      </c>
      <c r="AN48" s="1494">
        <f>VLOOKUP(AJ48,'Item Master Data'!$A:$G,7,FALSE)</f>
        <v>32</v>
      </c>
      <c r="AO48" s="1494">
        <f t="shared" si="22"/>
        <v>0</v>
      </c>
      <c r="AQ48" s="2297">
        <f t="shared" si="4"/>
        <v>168960</v>
      </c>
    </row>
    <row r="49" spans="1:43" s="1494" customFormat="1" ht="15" hidden="1" customHeight="1">
      <c r="A49" s="1550" t="s">
        <v>1091</v>
      </c>
      <c r="B49" s="2227" t="s">
        <v>3615</v>
      </c>
      <c r="C49" s="2228" t="s">
        <v>2219</v>
      </c>
      <c r="D49" s="2029" t="s">
        <v>2220</v>
      </c>
      <c r="E49" s="2228">
        <v>400</v>
      </c>
      <c r="F49" s="2229">
        <v>768</v>
      </c>
      <c r="G49" s="1833">
        <f t="shared" si="9"/>
        <v>307200</v>
      </c>
      <c r="H49" s="2108">
        <f t="shared" si="10"/>
        <v>0.30719999999999997</v>
      </c>
      <c r="I49" s="1837">
        <f t="shared" si="24"/>
        <v>0.30719999999999997</v>
      </c>
      <c r="J49" s="2104"/>
      <c r="K49" s="2104"/>
      <c r="L49" s="2105"/>
      <c r="M49" s="1832">
        <f t="shared" si="19"/>
        <v>0.30719999999999997</v>
      </c>
      <c r="N49" s="2101">
        <v>44663</v>
      </c>
      <c r="O49" s="2101">
        <v>44657</v>
      </c>
      <c r="P49" s="2101">
        <v>44663</v>
      </c>
      <c r="Q49" s="2101">
        <v>44665</v>
      </c>
      <c r="R49" s="2029" t="s">
        <v>2233</v>
      </c>
      <c r="S49" s="2228">
        <v>60</v>
      </c>
      <c r="T49" s="1951" t="s">
        <v>3369</v>
      </c>
      <c r="U49" s="2024">
        <v>0.55000000000000004</v>
      </c>
      <c r="V49" s="2029"/>
      <c r="W49" s="2228" t="s">
        <v>1103</v>
      </c>
      <c r="X49" s="2228"/>
      <c r="Y49" s="2228">
        <v>60</v>
      </c>
      <c r="Z49" s="2101" t="s">
        <v>2223</v>
      </c>
      <c r="AA49" s="2101" t="s">
        <v>1106</v>
      </c>
      <c r="AB49" s="2235" t="s">
        <v>2224</v>
      </c>
      <c r="AC49" s="2228" t="s">
        <v>1096</v>
      </c>
      <c r="AD49" s="2233" t="s">
        <v>1099</v>
      </c>
      <c r="AE49" s="2228" t="s">
        <v>2230</v>
      </c>
      <c r="AF49" s="2234" t="s">
        <v>1098</v>
      </c>
      <c r="AG49" s="2228" t="s">
        <v>1087</v>
      </c>
      <c r="AH49" s="2029"/>
      <c r="AI49" s="2047" t="str">
        <f t="shared" si="20"/>
        <v>30390156H</v>
      </c>
      <c r="AJ49" s="2076" cm="1">
        <f t="array" ref="AJ49">SUM(MID(0&amp;AI49,LARGE(INDEX(ISNUMBER(--MID(AI49,ROW($1:$129),1))*ROW($1:$129),),ROW($1:$129))+1,1)*10^ROW($1:$129)/10)</f>
        <v>30390156</v>
      </c>
      <c r="AK49" s="1953" t="str">
        <f>VLOOKUP($AJ49,'Item Master Data'!$A:$F,3,FALSE)</f>
        <v>Q.PEAK DUO BLK ML G10+</v>
      </c>
      <c r="AL49" s="1494">
        <f>VLOOKUP($AJ49,'Item Master Data'!$A:$F,6,FALSE)</f>
        <v>400</v>
      </c>
      <c r="AM49" s="1494">
        <f t="shared" si="21"/>
        <v>24</v>
      </c>
      <c r="AN49" s="1494">
        <f>VLOOKUP(AJ49,'Item Master Data'!$A:$G,7,FALSE)</f>
        <v>32</v>
      </c>
      <c r="AO49" s="1494">
        <f t="shared" si="22"/>
        <v>0</v>
      </c>
      <c r="AQ49" s="2297">
        <f t="shared" si="4"/>
        <v>168960</v>
      </c>
    </row>
    <row r="50" spans="1:43" s="1494" customFormat="1" ht="15" hidden="1" customHeight="1">
      <c r="A50" s="1550" t="s">
        <v>1091</v>
      </c>
      <c r="B50" s="2227" t="s">
        <v>3616</v>
      </c>
      <c r="C50" s="2228" t="s">
        <v>2219</v>
      </c>
      <c r="D50" s="2029" t="s">
        <v>2220</v>
      </c>
      <c r="E50" s="2228">
        <v>400</v>
      </c>
      <c r="F50" s="2229">
        <v>768</v>
      </c>
      <c r="G50" s="1833">
        <f t="shared" si="9"/>
        <v>307200</v>
      </c>
      <c r="H50" s="2108">
        <f t="shared" si="10"/>
        <v>0.30719999999999997</v>
      </c>
      <c r="I50" s="1837">
        <f t="shared" si="24"/>
        <v>0.30719999999999997</v>
      </c>
      <c r="J50" s="2104"/>
      <c r="K50" s="2104"/>
      <c r="L50" s="2105"/>
      <c r="M50" s="1832">
        <f t="shared" si="19"/>
        <v>0.30719999999999997</v>
      </c>
      <c r="N50" s="2101">
        <v>44662</v>
      </c>
      <c r="O50" s="2101">
        <v>44657</v>
      </c>
      <c r="P50" s="2101">
        <v>44662</v>
      </c>
      <c r="Q50" s="2101">
        <v>44664</v>
      </c>
      <c r="R50" s="2029" t="s">
        <v>2233</v>
      </c>
      <c r="S50" s="2228">
        <v>60</v>
      </c>
      <c r="T50" s="1951" t="s">
        <v>3369</v>
      </c>
      <c r="U50" s="2024">
        <v>0.55000000000000004</v>
      </c>
      <c r="V50" s="2029"/>
      <c r="W50" s="2228" t="s">
        <v>1103</v>
      </c>
      <c r="X50" s="2228"/>
      <c r="Y50" s="2228">
        <v>60</v>
      </c>
      <c r="Z50" s="2101" t="s">
        <v>2223</v>
      </c>
      <c r="AA50" s="2101" t="s">
        <v>1106</v>
      </c>
      <c r="AB50" s="2235" t="s">
        <v>2224</v>
      </c>
      <c r="AC50" s="2228" t="s">
        <v>1096</v>
      </c>
      <c r="AD50" s="2233" t="s">
        <v>1099</v>
      </c>
      <c r="AE50" s="2228" t="s">
        <v>2230</v>
      </c>
      <c r="AF50" s="2234" t="s">
        <v>1098</v>
      </c>
      <c r="AG50" s="2228" t="s">
        <v>1087</v>
      </c>
      <c r="AH50" s="2029"/>
      <c r="AI50" s="2047" t="str">
        <f t="shared" si="20"/>
        <v>30390156H</v>
      </c>
      <c r="AJ50" s="2076" cm="1">
        <f t="array" ref="AJ50">SUM(MID(0&amp;AI50,LARGE(INDEX(ISNUMBER(--MID(AI50,ROW($1:$129),1))*ROW($1:$129),),ROW($1:$129))+1,1)*10^ROW($1:$129)/10)</f>
        <v>30390156</v>
      </c>
      <c r="AK50" s="1953" t="str">
        <f>VLOOKUP($AJ50,'Item Master Data'!$A:$F,3,FALSE)</f>
        <v>Q.PEAK DUO BLK ML G10+</v>
      </c>
      <c r="AL50" s="1494">
        <f>VLOOKUP($AJ50,'Item Master Data'!$A:$F,6,FALSE)</f>
        <v>400</v>
      </c>
      <c r="AM50" s="1494">
        <f t="shared" si="21"/>
        <v>24</v>
      </c>
      <c r="AN50" s="1494">
        <f>VLOOKUP(AJ50,'Item Master Data'!$A:$G,7,FALSE)</f>
        <v>32</v>
      </c>
      <c r="AO50" s="1494">
        <f t="shared" si="22"/>
        <v>0</v>
      </c>
      <c r="AQ50" s="2297">
        <f t="shared" si="4"/>
        <v>168960</v>
      </c>
    </row>
    <row r="51" spans="1:43" s="1494" customFormat="1" ht="15" hidden="1" customHeight="1">
      <c r="A51" s="1550" t="s">
        <v>1091</v>
      </c>
      <c r="B51" s="2029" t="s">
        <v>3617</v>
      </c>
      <c r="C51" s="2029" t="s">
        <v>2219</v>
      </c>
      <c r="D51" s="2029" t="s">
        <v>2220</v>
      </c>
      <c r="E51" s="2029">
        <v>400</v>
      </c>
      <c r="F51" s="1950">
        <v>768</v>
      </c>
      <c r="G51" s="1833">
        <f t="shared" si="9"/>
        <v>307200</v>
      </c>
      <c r="H51" s="2108">
        <f t="shared" si="10"/>
        <v>0.30719999999999997</v>
      </c>
      <c r="I51" s="1837">
        <f t="shared" si="24"/>
        <v>0.30719999999999997</v>
      </c>
      <c r="J51" s="2104"/>
      <c r="K51" s="2104"/>
      <c r="L51" s="2105"/>
      <c r="M51" s="1832">
        <f t="shared" si="19"/>
        <v>0.30719999999999997</v>
      </c>
      <c r="N51" s="2101">
        <v>44662</v>
      </c>
      <c r="O51" s="2030">
        <v>44657</v>
      </c>
      <c r="P51" s="2101">
        <v>44662</v>
      </c>
      <c r="Q51" s="2101">
        <v>44664</v>
      </c>
      <c r="R51" s="2029" t="s">
        <v>2233</v>
      </c>
      <c r="S51" s="2029">
        <v>60</v>
      </c>
      <c r="T51" s="1951" t="s">
        <v>3369</v>
      </c>
      <c r="U51" s="2024">
        <v>0.55000000000000004</v>
      </c>
      <c r="V51" s="2029"/>
      <c r="W51" s="2029" t="s">
        <v>1103</v>
      </c>
      <c r="X51" s="2029"/>
      <c r="Y51" s="2029">
        <v>60</v>
      </c>
      <c r="Z51" s="2030" t="s">
        <v>2223</v>
      </c>
      <c r="AA51" s="2030" t="s">
        <v>1106</v>
      </c>
      <c r="AB51" s="1949" t="s">
        <v>2224</v>
      </c>
      <c r="AC51" s="2029" t="s">
        <v>1096</v>
      </c>
      <c r="AD51" s="1937" t="s">
        <v>1099</v>
      </c>
      <c r="AE51" s="2029" t="s">
        <v>2230</v>
      </c>
      <c r="AF51" s="2026" t="s">
        <v>1098</v>
      </c>
      <c r="AG51" s="2029" t="s">
        <v>1087</v>
      </c>
      <c r="AH51" s="2029"/>
      <c r="AI51" s="2047" t="str">
        <f t="shared" si="20"/>
        <v>30390156H</v>
      </c>
      <c r="AJ51" s="2076" cm="1">
        <f t="array" ref="AJ51">SUM(MID(0&amp;AI51,LARGE(INDEX(ISNUMBER(--MID(AI51,ROW($1:$129),1))*ROW($1:$129),),ROW($1:$129))+1,1)*10^ROW($1:$129)/10)</f>
        <v>30390156</v>
      </c>
      <c r="AK51" s="1953" t="str">
        <f>VLOOKUP($AJ51,'Item Master Data'!$A:$F,3,FALSE)</f>
        <v>Q.PEAK DUO BLK ML G10+</v>
      </c>
      <c r="AL51" s="1494">
        <f>VLOOKUP($AJ51,'Item Master Data'!$A:$F,6,FALSE)</f>
        <v>400</v>
      </c>
      <c r="AM51" s="1494">
        <f t="shared" si="21"/>
        <v>24</v>
      </c>
      <c r="AN51" s="1494">
        <f>VLOOKUP(AJ51,'Item Master Data'!$A:$G,7,FALSE)</f>
        <v>32</v>
      </c>
      <c r="AO51" s="1494">
        <f t="shared" si="22"/>
        <v>0</v>
      </c>
      <c r="AQ51" s="2297">
        <f t="shared" si="4"/>
        <v>168960</v>
      </c>
    </row>
    <row r="52" spans="1:43" s="1494" customFormat="1" ht="15" hidden="1" customHeight="1">
      <c r="A52" s="1550" t="s">
        <v>1091</v>
      </c>
      <c r="B52" s="2029" t="s">
        <v>3618</v>
      </c>
      <c r="C52" s="2029" t="s">
        <v>3257</v>
      </c>
      <c r="D52" s="2029" t="s">
        <v>2220</v>
      </c>
      <c r="E52" s="2029">
        <v>400</v>
      </c>
      <c r="F52" s="1950">
        <v>768</v>
      </c>
      <c r="G52" s="1833">
        <f t="shared" si="9"/>
        <v>307200</v>
      </c>
      <c r="H52" s="2108">
        <f t="shared" si="10"/>
        <v>0.30719999999999997</v>
      </c>
      <c r="I52" s="1837">
        <f t="shared" si="24"/>
        <v>0.30719999999999997</v>
      </c>
      <c r="J52" s="2104"/>
      <c r="K52" s="2104"/>
      <c r="L52" s="2105"/>
      <c r="M52" s="1832">
        <f t="shared" si="19"/>
        <v>0.30719999999999997</v>
      </c>
      <c r="N52" s="2101">
        <v>44662</v>
      </c>
      <c r="O52" s="2030">
        <v>44657</v>
      </c>
      <c r="P52" s="2101">
        <v>44662</v>
      </c>
      <c r="Q52" s="2101">
        <v>44664</v>
      </c>
      <c r="R52" s="2029" t="s">
        <v>2233</v>
      </c>
      <c r="S52" s="2029">
        <v>60</v>
      </c>
      <c r="T52" s="1951" t="s">
        <v>3369</v>
      </c>
      <c r="U52" s="2024">
        <v>0.55000000000000004</v>
      </c>
      <c r="V52" s="2029"/>
      <c r="W52" s="2029" t="s">
        <v>1103</v>
      </c>
      <c r="X52" s="2029"/>
      <c r="Y52" s="2029">
        <v>60</v>
      </c>
      <c r="Z52" s="2030" t="s">
        <v>3272</v>
      </c>
      <c r="AA52" s="2030" t="s">
        <v>1106</v>
      </c>
      <c r="AB52" s="1949">
        <v>99217</v>
      </c>
      <c r="AC52" s="2029" t="s">
        <v>1096</v>
      </c>
      <c r="AD52" s="1937" t="s">
        <v>1099</v>
      </c>
      <c r="AE52" s="2029" t="s">
        <v>2230</v>
      </c>
      <c r="AF52" s="2026" t="s">
        <v>1098</v>
      </c>
      <c r="AG52" s="2029" t="s">
        <v>1087</v>
      </c>
      <c r="AH52" s="2029"/>
      <c r="AI52" s="2047" t="str">
        <f t="shared" si="20"/>
        <v>30390156H</v>
      </c>
      <c r="AJ52" s="2076" cm="1">
        <f t="array" ref="AJ52">SUM(MID(0&amp;AI52,LARGE(INDEX(ISNUMBER(--MID(AI52,ROW($1:$129),1))*ROW($1:$129),),ROW($1:$129))+1,1)*10^ROW($1:$129)/10)</f>
        <v>30390156</v>
      </c>
      <c r="AK52" s="1953" t="str">
        <f>VLOOKUP($AJ52,'Item Master Data'!$A:$F,3,FALSE)</f>
        <v>Q.PEAK DUO BLK ML G10+</v>
      </c>
      <c r="AL52" s="1494">
        <f>VLOOKUP($AJ52,'Item Master Data'!$A:$F,6,FALSE)</f>
        <v>400</v>
      </c>
      <c r="AM52" s="1494">
        <f t="shared" si="21"/>
        <v>24</v>
      </c>
      <c r="AN52" s="1494">
        <f>VLOOKUP(AJ52,'Item Master Data'!$A:$G,7,FALSE)</f>
        <v>32</v>
      </c>
      <c r="AO52" s="1494">
        <f t="shared" si="22"/>
        <v>0</v>
      </c>
      <c r="AQ52" s="2297">
        <f t="shared" si="4"/>
        <v>168960</v>
      </c>
    </row>
    <row r="53" spans="1:43" s="1494" customFormat="1" ht="15" hidden="1" customHeight="1">
      <c r="A53" s="1550" t="s">
        <v>1091</v>
      </c>
      <c r="B53" s="2029" t="s">
        <v>3619</v>
      </c>
      <c r="C53" s="2029" t="s">
        <v>3257</v>
      </c>
      <c r="D53" s="2029" t="s">
        <v>2220</v>
      </c>
      <c r="E53" s="2029">
        <v>400</v>
      </c>
      <c r="F53" s="1950">
        <v>768</v>
      </c>
      <c r="G53" s="1833">
        <f t="shared" si="9"/>
        <v>307200</v>
      </c>
      <c r="H53" s="2108">
        <f t="shared" si="10"/>
        <v>0.30719999999999997</v>
      </c>
      <c r="I53" s="1837">
        <f t="shared" si="24"/>
        <v>0.30719999999999997</v>
      </c>
      <c r="J53" s="2104"/>
      <c r="K53" s="2104"/>
      <c r="L53" s="2105"/>
      <c r="M53" s="1832">
        <f t="shared" si="19"/>
        <v>0.30719999999999997</v>
      </c>
      <c r="N53" s="2101">
        <v>44662</v>
      </c>
      <c r="O53" s="2030">
        <v>44657</v>
      </c>
      <c r="P53" s="2101">
        <v>44662</v>
      </c>
      <c r="Q53" s="2101">
        <v>44664</v>
      </c>
      <c r="R53" s="2029" t="s">
        <v>2233</v>
      </c>
      <c r="S53" s="2029">
        <v>60</v>
      </c>
      <c r="T53" s="1951" t="s">
        <v>3369</v>
      </c>
      <c r="U53" s="2024">
        <v>0.55000000000000004</v>
      </c>
      <c r="V53" s="2029"/>
      <c r="W53" s="2029" t="s">
        <v>1103</v>
      </c>
      <c r="X53" s="2029"/>
      <c r="Y53" s="2029">
        <v>60</v>
      </c>
      <c r="Z53" s="2030" t="s">
        <v>3272</v>
      </c>
      <c r="AA53" s="2030" t="s">
        <v>1106</v>
      </c>
      <c r="AB53" s="1949">
        <v>99217</v>
      </c>
      <c r="AC53" s="2029" t="s">
        <v>1096</v>
      </c>
      <c r="AD53" s="1937" t="s">
        <v>1099</v>
      </c>
      <c r="AE53" s="2029" t="s">
        <v>2230</v>
      </c>
      <c r="AF53" s="2026" t="s">
        <v>1098</v>
      </c>
      <c r="AG53" s="2029" t="s">
        <v>1087</v>
      </c>
      <c r="AH53" s="2029"/>
      <c r="AI53" s="2047" t="str">
        <f t="shared" si="20"/>
        <v>30390156H</v>
      </c>
      <c r="AJ53" s="2076" cm="1">
        <f t="array" ref="AJ53">SUM(MID(0&amp;AI53,LARGE(INDEX(ISNUMBER(--MID(AI53,ROW($1:$129),1))*ROW($1:$129),),ROW($1:$129))+1,1)*10^ROW($1:$129)/10)</f>
        <v>30390156</v>
      </c>
      <c r="AK53" s="1953" t="str">
        <f>VLOOKUP($AJ53,'Item Master Data'!$A:$F,3,FALSE)</f>
        <v>Q.PEAK DUO BLK ML G10+</v>
      </c>
      <c r="AL53" s="1494">
        <f>VLOOKUP($AJ53,'Item Master Data'!$A:$F,6,FALSE)</f>
        <v>400</v>
      </c>
      <c r="AM53" s="1494">
        <f t="shared" si="21"/>
        <v>24</v>
      </c>
      <c r="AN53" s="1494">
        <f>VLOOKUP(AJ53,'Item Master Data'!$A:$G,7,FALSE)</f>
        <v>32</v>
      </c>
      <c r="AO53" s="1494">
        <f t="shared" si="22"/>
        <v>0</v>
      </c>
      <c r="AQ53" s="2297">
        <f t="shared" si="4"/>
        <v>168960</v>
      </c>
    </row>
    <row r="54" spans="1:43" s="1494" customFormat="1" ht="15" hidden="1" customHeight="1">
      <c r="A54" s="1550" t="s">
        <v>1091</v>
      </c>
      <c r="B54" s="2029" t="s">
        <v>3620</v>
      </c>
      <c r="C54" s="2029" t="s">
        <v>2501</v>
      </c>
      <c r="D54" s="2029" t="s">
        <v>2220</v>
      </c>
      <c r="E54" s="2029">
        <v>400</v>
      </c>
      <c r="F54" s="1950">
        <v>832</v>
      </c>
      <c r="G54" s="1833">
        <f t="shared" si="9"/>
        <v>332800</v>
      </c>
      <c r="H54" s="2108">
        <f t="shared" si="10"/>
        <v>0.33279999999999998</v>
      </c>
      <c r="I54" s="1837">
        <f>H54</f>
        <v>0.33279999999999998</v>
      </c>
      <c r="J54" s="2104"/>
      <c r="K54" s="2104"/>
      <c r="L54" s="2105"/>
      <c r="M54" s="1832">
        <f t="shared" si="19"/>
        <v>0.33279999999999998</v>
      </c>
      <c r="N54" s="2030">
        <v>44665</v>
      </c>
      <c r="O54" s="2030">
        <v>44657</v>
      </c>
      <c r="P54" s="2030">
        <v>44665</v>
      </c>
      <c r="Q54" s="2030">
        <v>44666</v>
      </c>
      <c r="R54" s="2029" t="s">
        <v>1093</v>
      </c>
      <c r="S54" s="2029">
        <v>60</v>
      </c>
      <c r="T54" s="1951" t="s">
        <v>3369</v>
      </c>
      <c r="U54" s="2024">
        <v>0.55000000000000004</v>
      </c>
      <c r="V54" s="2029"/>
      <c r="W54" s="2029" t="s">
        <v>1103</v>
      </c>
      <c r="X54" s="2029"/>
      <c r="Y54" s="2029">
        <v>60</v>
      </c>
      <c r="Z54" s="2030" t="s">
        <v>2511</v>
      </c>
      <c r="AA54" s="2030" t="s">
        <v>1099</v>
      </c>
      <c r="AB54" s="1949" t="s">
        <v>2512</v>
      </c>
      <c r="AC54" s="2029" t="s">
        <v>1096</v>
      </c>
      <c r="AD54" s="1937" t="s">
        <v>1099</v>
      </c>
      <c r="AE54" s="2029" t="s">
        <v>2230</v>
      </c>
      <c r="AF54" s="2026" t="s">
        <v>1098</v>
      </c>
      <c r="AG54" s="2029" t="s">
        <v>1087</v>
      </c>
      <c r="AH54" s="2029"/>
      <c r="AI54" s="2047" t="str">
        <f t="shared" si="20"/>
        <v>30390156H</v>
      </c>
      <c r="AJ54" s="2076" cm="1">
        <f t="array" ref="AJ54">SUM(MID(0&amp;AI54,LARGE(INDEX(ISNUMBER(--MID(AI54,ROW($1:$129),1))*ROW($1:$129),),ROW($1:$129))+1,1)*10^ROW($1:$129)/10)</f>
        <v>30390156</v>
      </c>
      <c r="AK54" s="1953" t="str">
        <f>VLOOKUP($AJ54,'Item Master Data'!$A:$F,3,FALSE)</f>
        <v>Q.PEAK DUO BLK ML G10+</v>
      </c>
      <c r="AL54" s="1494">
        <f>VLOOKUP($AJ54,'Item Master Data'!$A:$F,6,FALSE)</f>
        <v>400</v>
      </c>
      <c r="AM54" s="1494">
        <f t="shared" si="21"/>
        <v>26</v>
      </c>
      <c r="AN54" s="1494">
        <f>VLOOKUP(AJ54,'Item Master Data'!$A:$G,7,FALSE)</f>
        <v>32</v>
      </c>
      <c r="AO54" s="1494">
        <f t="shared" si="22"/>
        <v>0</v>
      </c>
      <c r="AQ54" s="2297">
        <f t="shared" si="4"/>
        <v>183040.00000000003</v>
      </c>
    </row>
    <row r="55" spans="1:43" s="1494" customFormat="1" ht="17.25" customHeight="1">
      <c r="A55" s="1550" t="s">
        <v>1091</v>
      </c>
      <c r="B55" s="2029" t="s">
        <v>3621</v>
      </c>
      <c r="C55" s="2029" t="s">
        <v>2501</v>
      </c>
      <c r="D55" s="2029" t="s">
        <v>2503</v>
      </c>
      <c r="E55" s="2029">
        <v>360</v>
      </c>
      <c r="F55" s="1950">
        <v>832</v>
      </c>
      <c r="G55" s="1833">
        <f t="shared" si="9"/>
        <v>299520</v>
      </c>
      <c r="H55" s="2108">
        <f t="shared" si="10"/>
        <v>0.29952000000000001</v>
      </c>
      <c r="I55" s="1837"/>
      <c r="J55" s="2104"/>
      <c r="K55" s="2104"/>
      <c r="L55" s="2105">
        <f>H55</f>
        <v>0.29952000000000001</v>
      </c>
      <c r="M55" s="1832">
        <f t="shared" si="19"/>
        <v>0.29952000000000001</v>
      </c>
      <c r="N55" s="2112" t="s">
        <v>3374</v>
      </c>
      <c r="O55" s="2021">
        <v>44663</v>
      </c>
      <c r="P55" s="2030"/>
      <c r="Q55" s="2030"/>
      <c r="R55" s="2029" t="s">
        <v>1093</v>
      </c>
      <c r="S55" s="2029">
        <v>60</v>
      </c>
      <c r="T55" s="1951">
        <v>49203132</v>
      </c>
      <c r="U55" s="2024">
        <v>0.53</v>
      </c>
      <c r="V55" s="2029"/>
      <c r="W55" s="2029" t="s">
        <v>1103</v>
      </c>
      <c r="X55" s="2029"/>
      <c r="Y55" s="2029">
        <v>60</v>
      </c>
      <c r="Z55" s="2030" t="s">
        <v>2511</v>
      </c>
      <c r="AA55" s="2030" t="s">
        <v>1099</v>
      </c>
      <c r="AB55" s="1949" t="s">
        <v>2512</v>
      </c>
      <c r="AC55" s="2029" t="s">
        <v>1096</v>
      </c>
      <c r="AD55" s="1937" t="s">
        <v>3658</v>
      </c>
      <c r="AE55" s="2029" t="s">
        <v>2230</v>
      </c>
      <c r="AF55" s="2026"/>
      <c r="AG55" s="2029" t="s">
        <v>1087</v>
      </c>
      <c r="AH55" s="2029"/>
      <c r="AI55" s="2047">
        <f t="shared" si="20"/>
        <v>49203132</v>
      </c>
      <c r="AJ55" s="2076" cm="1">
        <f t="array" ref="AJ55">SUM(MID(0&amp;AI55,LARGE(INDEX(ISNUMBER(--MID(AI55,ROW($1:$129),1))*ROW($1:$129),),ROW($1:$129))+1,1)*10^ROW($1:$129)/10)</f>
        <v>49203132</v>
      </c>
      <c r="AK55" s="1953" t="str">
        <f>VLOOKUP($AJ55,'Item Master Data'!$A:$F,3,FALSE)</f>
        <v>Q.PEAK DUO BLK G10+</v>
      </c>
      <c r="AL55" s="1494">
        <f>VLOOKUP($AJ55,'Item Master Data'!$A:$F,6,FALSE)</f>
        <v>360</v>
      </c>
      <c r="AM55" s="1494">
        <f t="shared" si="21"/>
        <v>26</v>
      </c>
      <c r="AN55" s="1494">
        <f>VLOOKUP(AJ55,'Item Master Data'!$A:$G,7,FALSE)</f>
        <v>32</v>
      </c>
      <c r="AO55" s="1494">
        <f t="shared" si="22"/>
        <v>0</v>
      </c>
      <c r="AQ55" s="2297">
        <f t="shared" si="4"/>
        <v>158745.60000000001</v>
      </c>
    </row>
    <row r="56" spans="1:43" s="1494" customFormat="1" ht="15" hidden="1" customHeight="1">
      <c r="A56" s="1550" t="s">
        <v>1091</v>
      </c>
      <c r="B56" s="2029" t="s">
        <v>3473</v>
      </c>
      <c r="C56" s="2029" t="s">
        <v>1121</v>
      </c>
      <c r="D56" s="2029" t="s">
        <v>2503</v>
      </c>
      <c r="E56" s="2029">
        <v>360</v>
      </c>
      <c r="F56" s="1950">
        <v>768</v>
      </c>
      <c r="G56" s="1833">
        <f t="shared" si="9"/>
        <v>276480</v>
      </c>
      <c r="H56" s="2108">
        <f t="shared" si="10"/>
        <v>0.27648</v>
      </c>
      <c r="I56" s="1837">
        <f>H56</f>
        <v>0.27648</v>
      </c>
      <c r="J56" s="2104"/>
      <c r="K56" s="2104"/>
      <c r="L56" s="2105"/>
      <c r="M56" s="1832">
        <f t="shared" si="19"/>
        <v>0.27648</v>
      </c>
      <c r="N56" s="2030">
        <v>44656</v>
      </c>
      <c r="O56" s="2030">
        <v>44645</v>
      </c>
      <c r="P56" s="2030">
        <v>44656</v>
      </c>
      <c r="Q56" s="2030">
        <v>44659</v>
      </c>
      <c r="R56" s="2029" t="s">
        <v>400</v>
      </c>
      <c r="S56" s="2029">
        <v>60</v>
      </c>
      <c r="T56" s="1951">
        <v>49203132</v>
      </c>
      <c r="U56" s="2024">
        <v>0.53</v>
      </c>
      <c r="V56" s="2029"/>
      <c r="W56" s="2029" t="s">
        <v>1103</v>
      </c>
      <c r="X56" s="2029"/>
      <c r="Y56" s="2029">
        <v>60</v>
      </c>
      <c r="Z56" s="2030" t="s">
        <v>3273</v>
      </c>
      <c r="AA56" s="2030" t="s">
        <v>1099</v>
      </c>
      <c r="AB56" s="1949" t="s">
        <v>3234</v>
      </c>
      <c r="AC56" s="2029" t="s">
        <v>1096</v>
      </c>
      <c r="AD56" s="2283" t="s">
        <v>1097</v>
      </c>
      <c r="AE56" s="2029"/>
      <c r="AF56" s="2026"/>
      <c r="AG56" s="2029" t="s">
        <v>1087</v>
      </c>
      <c r="AH56" s="2029"/>
      <c r="AI56" s="2047">
        <f t="shared" si="20"/>
        <v>49203132</v>
      </c>
      <c r="AJ56" s="2076" cm="1">
        <f t="array" ref="AJ56">SUM(MID(0&amp;AI56,LARGE(INDEX(ISNUMBER(--MID(AI56,ROW($1:$129),1))*ROW($1:$129),),ROW($1:$129))+1,1)*10^ROW($1:$129)/10)</f>
        <v>49203132</v>
      </c>
      <c r="AK56" s="1953" t="str">
        <f>VLOOKUP($AJ56,'Item Master Data'!$A:$F,3,FALSE)</f>
        <v>Q.PEAK DUO BLK G10+</v>
      </c>
      <c r="AL56" s="1494">
        <f>VLOOKUP($AJ56,'Item Master Data'!$A:$F,6,FALSE)</f>
        <v>360</v>
      </c>
      <c r="AM56" s="1494">
        <f t="shared" si="21"/>
        <v>24</v>
      </c>
      <c r="AN56" s="1494">
        <f>VLOOKUP(AJ56,'Item Master Data'!$A:$G,7,FALSE)</f>
        <v>32</v>
      </c>
      <c r="AO56" s="1494">
        <f t="shared" si="22"/>
        <v>0</v>
      </c>
      <c r="AQ56" s="2297">
        <f t="shared" si="4"/>
        <v>146534.39999999999</v>
      </c>
    </row>
    <row r="57" spans="1:43" s="1494" customFormat="1" ht="15" hidden="1" customHeight="1">
      <c r="A57" s="1550" t="s">
        <v>1091</v>
      </c>
      <c r="B57" s="2029" t="s">
        <v>3623</v>
      </c>
      <c r="C57" s="2029" t="s">
        <v>1121</v>
      </c>
      <c r="D57" s="2029" t="s">
        <v>2220</v>
      </c>
      <c r="E57" s="2029">
        <v>400</v>
      </c>
      <c r="F57" s="1950">
        <v>768</v>
      </c>
      <c r="G57" s="1833">
        <f t="shared" si="9"/>
        <v>307200</v>
      </c>
      <c r="H57" s="2108">
        <f t="shared" si="10"/>
        <v>0.30719999999999997</v>
      </c>
      <c r="I57" s="1837">
        <f>H57</f>
        <v>0.30719999999999997</v>
      </c>
      <c r="J57" s="2104"/>
      <c r="K57" s="2104"/>
      <c r="L57" s="2105"/>
      <c r="M57" s="1832">
        <f t="shared" si="19"/>
        <v>0.30719999999999997</v>
      </c>
      <c r="N57" s="2030">
        <v>44664</v>
      </c>
      <c r="O57" s="2030">
        <v>44657</v>
      </c>
      <c r="P57" s="2030">
        <v>44664</v>
      </c>
      <c r="Q57" s="2030">
        <v>44665</v>
      </c>
      <c r="R57" s="2029" t="s">
        <v>1093</v>
      </c>
      <c r="S57" s="2029">
        <v>60</v>
      </c>
      <c r="T57" s="1951" t="s">
        <v>3369</v>
      </c>
      <c r="U57" s="2024">
        <v>0.55000000000000004</v>
      </c>
      <c r="V57" s="2029"/>
      <c r="W57" s="2029" t="s">
        <v>1103</v>
      </c>
      <c r="X57" s="2029"/>
      <c r="Y57" s="2029">
        <v>60</v>
      </c>
      <c r="Z57" s="2030" t="s">
        <v>1122</v>
      </c>
      <c r="AA57" s="2030" t="s">
        <v>1099</v>
      </c>
      <c r="AB57" s="1949">
        <v>93003</v>
      </c>
      <c r="AC57" s="2029" t="s">
        <v>1096</v>
      </c>
      <c r="AD57" s="1937" t="s">
        <v>1099</v>
      </c>
      <c r="AE57" s="2029" t="s">
        <v>2230</v>
      </c>
      <c r="AF57" s="2026" t="s">
        <v>1098</v>
      </c>
      <c r="AG57" s="2029" t="s">
        <v>1087</v>
      </c>
      <c r="AH57" s="2029"/>
      <c r="AI57" s="2047" t="str">
        <f t="shared" si="20"/>
        <v>30390156H</v>
      </c>
      <c r="AJ57" s="2076" cm="1">
        <f t="array" ref="AJ57">SUM(MID(0&amp;AI57,LARGE(INDEX(ISNUMBER(--MID(AI57,ROW($1:$129),1))*ROW($1:$129),),ROW($1:$129))+1,1)*10^ROW($1:$129)/10)</f>
        <v>30390156</v>
      </c>
      <c r="AK57" s="1953" t="str">
        <f>VLOOKUP($AJ57,'Item Master Data'!$A:$F,3,FALSE)</f>
        <v>Q.PEAK DUO BLK ML G10+</v>
      </c>
      <c r="AL57" s="1494">
        <f>VLOOKUP($AJ57,'Item Master Data'!$A:$F,6,FALSE)</f>
        <v>400</v>
      </c>
      <c r="AM57" s="1494">
        <f t="shared" si="21"/>
        <v>24</v>
      </c>
      <c r="AN57" s="1494">
        <f>VLOOKUP(AJ57,'Item Master Data'!$A:$G,7,FALSE)</f>
        <v>32</v>
      </c>
      <c r="AO57" s="1494">
        <f t="shared" si="22"/>
        <v>0</v>
      </c>
      <c r="AQ57" s="2297">
        <f t="shared" si="4"/>
        <v>168960</v>
      </c>
    </row>
    <row r="58" spans="1:43" s="1494" customFormat="1" ht="15" hidden="1" customHeight="1">
      <c r="A58" s="1550" t="s">
        <v>1091</v>
      </c>
      <c r="B58" s="2029" t="s">
        <v>3260</v>
      </c>
      <c r="C58" s="2029" t="s">
        <v>2499</v>
      </c>
      <c r="D58" s="2029" t="s">
        <v>2220</v>
      </c>
      <c r="E58" s="2029">
        <v>400</v>
      </c>
      <c r="F58" s="1950">
        <v>768</v>
      </c>
      <c r="G58" s="1833">
        <f t="shared" ref="G58:G65" si="25">F58*E58</f>
        <v>307200</v>
      </c>
      <c r="H58" s="2108">
        <f t="shared" ref="H58:H64" si="26">E58*F58/1000000</f>
        <v>0.30719999999999997</v>
      </c>
      <c r="I58" s="1837">
        <f>H58</f>
        <v>0.30719999999999997</v>
      </c>
      <c r="J58" s="2104"/>
      <c r="K58" s="2104"/>
      <c r="L58" s="2105"/>
      <c r="M58" s="1832">
        <f t="shared" si="19"/>
        <v>0.30719999999999997</v>
      </c>
      <c r="N58" s="2030">
        <v>44663</v>
      </c>
      <c r="O58" s="2030">
        <v>44658</v>
      </c>
      <c r="P58" s="2030">
        <v>44663</v>
      </c>
      <c r="Q58" s="2030">
        <v>44663</v>
      </c>
      <c r="R58" s="2029" t="s">
        <v>2221</v>
      </c>
      <c r="S58" s="2029">
        <v>60</v>
      </c>
      <c r="T58" s="1951" t="s">
        <v>3267</v>
      </c>
      <c r="U58" s="2024">
        <f t="shared" ref="U58:U73" si="27">188/400</f>
        <v>0.47</v>
      </c>
      <c r="V58" s="2029"/>
      <c r="W58" s="2029" t="s">
        <v>1094</v>
      </c>
      <c r="X58" s="2029"/>
      <c r="Y58" s="2029">
        <v>60</v>
      </c>
      <c r="Z58" s="2030" t="s">
        <v>2508</v>
      </c>
      <c r="AA58" s="2030" t="s">
        <v>1099</v>
      </c>
      <c r="AB58" s="1949">
        <v>95765</v>
      </c>
      <c r="AC58" s="2029" t="s">
        <v>1096</v>
      </c>
      <c r="AD58" s="2029" t="s">
        <v>3855</v>
      </c>
      <c r="AE58" s="2029" t="s">
        <v>2230</v>
      </c>
      <c r="AF58" s="2026" t="s">
        <v>1098</v>
      </c>
      <c r="AG58" s="2029" t="s">
        <v>1087</v>
      </c>
      <c r="AH58" s="2029"/>
      <c r="AI58" s="2047" t="str">
        <f t="shared" si="20"/>
        <v>30390456H</v>
      </c>
      <c r="AJ58" s="2076" cm="1">
        <f t="array" ref="AJ58">SUM(MID(0&amp;AI58,LARGE(INDEX(ISNUMBER(--MID(AI58,ROW($1:$129),1))*ROW($1:$129),),ROW($1:$129))+1,1)*10^ROW($1:$129)/10)</f>
        <v>30390456</v>
      </c>
      <c r="AK58" s="1953" t="str">
        <f>VLOOKUP($AJ58,'Item Master Data'!$A:$F,3,FALSE)</f>
        <v>Q.PEAK DUO BLK ML G10+</v>
      </c>
      <c r="AL58" s="1494">
        <f>VLOOKUP($AJ58,'Item Master Data'!$A:$F,6,FALSE)</f>
        <v>400</v>
      </c>
      <c r="AM58" s="1494">
        <f t="shared" si="21"/>
        <v>24</v>
      </c>
      <c r="AN58" s="1494">
        <f>VLOOKUP(AJ58,'Item Master Data'!$A:$G,7,FALSE)</f>
        <v>32</v>
      </c>
      <c r="AO58" s="1494">
        <f t="shared" si="22"/>
        <v>0</v>
      </c>
      <c r="AQ58" s="2297">
        <f t="shared" si="4"/>
        <v>144384</v>
      </c>
    </row>
    <row r="59" spans="1:43" s="1494" customFormat="1" ht="15" hidden="1" customHeight="1">
      <c r="A59" s="1872" t="s">
        <v>1091</v>
      </c>
      <c r="B59" s="2029" t="s">
        <v>3731</v>
      </c>
      <c r="C59" s="2029" t="s">
        <v>2499</v>
      </c>
      <c r="D59" s="2029" t="s">
        <v>2220</v>
      </c>
      <c r="E59" s="2029">
        <v>400</v>
      </c>
      <c r="F59" s="1950">
        <v>768</v>
      </c>
      <c r="G59" s="1833">
        <f t="shared" si="25"/>
        <v>307200</v>
      </c>
      <c r="H59" s="2108">
        <f t="shared" si="26"/>
        <v>0.30719999999999997</v>
      </c>
      <c r="I59" s="1837"/>
      <c r="J59" s="2104"/>
      <c r="K59" s="2104"/>
      <c r="L59" s="2105">
        <f>H59</f>
        <v>0.30719999999999997</v>
      </c>
      <c r="M59" s="1832">
        <f t="shared" si="19"/>
        <v>0.30719999999999997</v>
      </c>
      <c r="N59" s="2113" t="s">
        <v>3417</v>
      </c>
      <c r="O59" s="2030">
        <v>44673</v>
      </c>
      <c r="P59" s="2030"/>
      <c r="Q59" s="2030"/>
      <c r="R59" s="2029" t="s">
        <v>2221</v>
      </c>
      <c r="S59" s="2029">
        <v>60</v>
      </c>
      <c r="T59" s="1951" t="s">
        <v>3267</v>
      </c>
      <c r="U59" s="2024">
        <f t="shared" si="27"/>
        <v>0.47</v>
      </c>
      <c r="V59" s="2029" t="s">
        <v>3645</v>
      </c>
      <c r="W59" s="2029" t="s">
        <v>1094</v>
      </c>
      <c r="X59" s="2029"/>
      <c r="Y59" s="2029">
        <v>60</v>
      </c>
      <c r="Z59" s="2030" t="s">
        <v>2508</v>
      </c>
      <c r="AA59" s="2030" t="s">
        <v>1099</v>
      </c>
      <c r="AB59" s="1949">
        <v>95765</v>
      </c>
      <c r="AC59" s="2029" t="s">
        <v>1096</v>
      </c>
      <c r="AD59" s="1937" t="s">
        <v>1099</v>
      </c>
      <c r="AE59" s="2029"/>
      <c r="AF59" s="2026" t="s">
        <v>1098</v>
      </c>
      <c r="AG59" s="2029" t="s">
        <v>1087</v>
      </c>
      <c r="AH59" s="2029"/>
      <c r="AI59" s="2047" t="str">
        <f t="shared" si="20"/>
        <v>30390456H</v>
      </c>
      <c r="AJ59" s="2076" cm="1">
        <f t="array" ref="AJ59">SUM(MID(0&amp;AI59,LARGE(INDEX(ISNUMBER(--MID(AI59,ROW($1:$129),1))*ROW($1:$129),),ROW($1:$129))+1,1)*10^ROW($1:$129)/10)</f>
        <v>30390456</v>
      </c>
      <c r="AK59" s="1953" t="str">
        <f>VLOOKUP($AJ59,'Item Master Data'!$A:$F,3,FALSE)</f>
        <v>Q.PEAK DUO BLK ML G10+</v>
      </c>
      <c r="AL59" s="1494">
        <f>VLOOKUP($AJ59,'Item Master Data'!$A:$F,6,FALSE)</f>
        <v>400</v>
      </c>
      <c r="AM59" s="1494">
        <f t="shared" si="21"/>
        <v>24</v>
      </c>
      <c r="AN59" s="1494">
        <f>VLOOKUP(AJ59,'Item Master Data'!$A:$G,7,FALSE)</f>
        <v>32</v>
      </c>
      <c r="AO59" s="1494">
        <f t="shared" si="22"/>
        <v>0</v>
      </c>
      <c r="AQ59" s="2297">
        <f t="shared" si="4"/>
        <v>144384</v>
      </c>
    </row>
    <row r="60" spans="1:43" s="1494" customFormat="1" ht="15" hidden="1" customHeight="1">
      <c r="A60" s="1872" t="s">
        <v>1091</v>
      </c>
      <c r="B60" s="2029" t="s">
        <v>3624</v>
      </c>
      <c r="C60" s="2029" t="s">
        <v>2499</v>
      </c>
      <c r="D60" s="2029" t="s">
        <v>2220</v>
      </c>
      <c r="E60" s="2029">
        <v>400</v>
      </c>
      <c r="F60" s="1950">
        <v>768</v>
      </c>
      <c r="G60" s="1833">
        <f t="shared" si="25"/>
        <v>307200</v>
      </c>
      <c r="H60" s="1831">
        <f t="shared" si="26"/>
        <v>0.30719999999999997</v>
      </c>
      <c r="I60" s="1837"/>
      <c r="J60" s="2104">
        <f>H60</f>
        <v>0.30719999999999997</v>
      </c>
      <c r="K60" s="2104"/>
      <c r="L60" s="2105"/>
      <c r="M60" s="1832">
        <f t="shared" si="19"/>
        <v>0.30719999999999997</v>
      </c>
      <c r="N60" s="2030"/>
      <c r="O60" s="2030">
        <v>44658</v>
      </c>
      <c r="P60" s="2030">
        <v>44665</v>
      </c>
      <c r="Q60" s="2030">
        <v>44666</v>
      </c>
      <c r="R60" s="2029" t="s">
        <v>2221</v>
      </c>
      <c r="S60" s="2029">
        <v>60</v>
      </c>
      <c r="T60" s="1951" t="s">
        <v>3267</v>
      </c>
      <c r="U60" s="2024">
        <f t="shared" si="27"/>
        <v>0.47</v>
      </c>
      <c r="V60" s="2029"/>
      <c r="W60" s="2029" t="s">
        <v>1094</v>
      </c>
      <c r="X60" s="2029"/>
      <c r="Y60" s="2029">
        <v>60</v>
      </c>
      <c r="Z60" s="2030" t="s">
        <v>1145</v>
      </c>
      <c r="AA60" s="2030" t="s">
        <v>1099</v>
      </c>
      <c r="AB60" s="1949">
        <v>92123</v>
      </c>
      <c r="AC60" s="2029" t="s">
        <v>1096</v>
      </c>
      <c r="AD60" s="1937" t="s">
        <v>1099</v>
      </c>
      <c r="AE60" s="2029" t="s">
        <v>2230</v>
      </c>
      <c r="AF60" s="2026" t="s">
        <v>1098</v>
      </c>
      <c r="AG60" s="2029" t="s">
        <v>1087</v>
      </c>
      <c r="AH60" s="2029"/>
      <c r="AI60" s="2047" t="str">
        <f t="shared" si="20"/>
        <v>30390456H</v>
      </c>
      <c r="AJ60" s="2076" cm="1">
        <f t="array" ref="AJ60">SUM(MID(0&amp;AI60,LARGE(INDEX(ISNUMBER(--MID(AI60,ROW($1:$129),1))*ROW($1:$129),),ROW($1:$129))+1,1)*10^ROW($1:$129)/10)</f>
        <v>30390456</v>
      </c>
      <c r="AK60" s="1953" t="str">
        <f>VLOOKUP($AJ60,'Item Master Data'!$A:$F,3,FALSE)</f>
        <v>Q.PEAK DUO BLK ML G10+</v>
      </c>
      <c r="AL60" s="1494">
        <f>VLOOKUP($AJ60,'Item Master Data'!$A:$F,6,FALSE)</f>
        <v>400</v>
      </c>
      <c r="AM60" s="1494">
        <f t="shared" si="21"/>
        <v>24</v>
      </c>
      <c r="AN60" s="1494">
        <f>VLOOKUP(AJ60,'Item Master Data'!$A:$G,7,FALSE)</f>
        <v>32</v>
      </c>
      <c r="AO60" s="1494">
        <f t="shared" si="22"/>
        <v>0</v>
      </c>
      <c r="AQ60" s="2297">
        <f t="shared" si="4"/>
        <v>144384</v>
      </c>
    </row>
    <row r="61" spans="1:43" s="1494" customFormat="1" ht="15" hidden="1" customHeight="1">
      <c r="A61" s="1550" t="s">
        <v>1091</v>
      </c>
      <c r="B61" s="2029" t="s">
        <v>3625</v>
      </c>
      <c r="C61" s="2029" t="s">
        <v>2499</v>
      </c>
      <c r="D61" s="2029" t="s">
        <v>2220</v>
      </c>
      <c r="E61" s="2029">
        <v>400</v>
      </c>
      <c r="F61" s="1950">
        <v>768</v>
      </c>
      <c r="G61" s="1833">
        <f t="shared" si="25"/>
        <v>307200</v>
      </c>
      <c r="H61" s="1831">
        <f t="shared" si="26"/>
        <v>0.30719999999999997</v>
      </c>
      <c r="I61" s="1837"/>
      <c r="J61" s="2104"/>
      <c r="K61" s="2104"/>
      <c r="L61" s="2105">
        <f>H61</f>
        <v>0.30719999999999997</v>
      </c>
      <c r="M61" s="1832">
        <f t="shared" si="19"/>
        <v>0.30719999999999997</v>
      </c>
      <c r="N61" s="2113" t="s">
        <v>3417</v>
      </c>
      <c r="O61" s="2030">
        <v>44673</v>
      </c>
      <c r="P61" s="2030"/>
      <c r="Q61" s="2030"/>
      <c r="R61" s="2029" t="s">
        <v>2221</v>
      </c>
      <c r="S61" s="2029">
        <v>60</v>
      </c>
      <c r="T61" s="1951" t="s">
        <v>3267</v>
      </c>
      <c r="U61" s="2024">
        <f t="shared" si="27"/>
        <v>0.47</v>
      </c>
      <c r="V61" s="2029" t="s">
        <v>3646</v>
      </c>
      <c r="W61" s="2029" t="s">
        <v>1094</v>
      </c>
      <c r="X61" s="2029"/>
      <c r="Y61" s="2029">
        <v>60</v>
      </c>
      <c r="Z61" s="2030" t="s">
        <v>2226</v>
      </c>
      <c r="AA61" s="2030" t="s">
        <v>1099</v>
      </c>
      <c r="AB61" s="1949">
        <v>92507</v>
      </c>
      <c r="AC61" s="2029" t="s">
        <v>1096</v>
      </c>
      <c r="AD61" s="1937" t="s">
        <v>1099</v>
      </c>
      <c r="AE61" s="2029" t="s">
        <v>2230</v>
      </c>
      <c r="AF61" s="2026"/>
      <c r="AG61" s="2029" t="s">
        <v>1087</v>
      </c>
      <c r="AH61" s="2029"/>
      <c r="AI61" s="2047" t="str">
        <f t="shared" si="20"/>
        <v>30390456H</v>
      </c>
      <c r="AJ61" s="2076" cm="1">
        <f t="array" ref="AJ61">SUM(MID(0&amp;AI61,LARGE(INDEX(ISNUMBER(--MID(AI61,ROW($1:$129),1))*ROW($1:$129),),ROW($1:$129))+1,1)*10^ROW($1:$129)/10)</f>
        <v>30390456</v>
      </c>
      <c r="AK61" s="1953" t="str">
        <f>VLOOKUP($AJ61,'Item Master Data'!$A:$F,3,FALSE)</f>
        <v>Q.PEAK DUO BLK ML G10+</v>
      </c>
      <c r="AL61" s="1494">
        <f>VLOOKUP($AJ61,'Item Master Data'!$A:$F,6,FALSE)</f>
        <v>400</v>
      </c>
      <c r="AM61" s="1494">
        <f t="shared" si="21"/>
        <v>24</v>
      </c>
      <c r="AN61" s="1494">
        <f>VLOOKUP(AJ61,'Item Master Data'!$A:$G,7,FALSE)</f>
        <v>32</v>
      </c>
      <c r="AO61" s="1494">
        <f t="shared" si="22"/>
        <v>0</v>
      </c>
      <c r="AQ61" s="2297">
        <f t="shared" si="4"/>
        <v>144384</v>
      </c>
    </row>
    <row r="62" spans="1:43" s="1494" customFormat="1" ht="15" hidden="1" customHeight="1">
      <c r="A62" s="1550" t="s">
        <v>1091</v>
      </c>
      <c r="B62" s="2029" t="s">
        <v>3262</v>
      </c>
      <c r="C62" s="2029" t="s">
        <v>2499</v>
      </c>
      <c r="D62" s="2029" t="s">
        <v>2220</v>
      </c>
      <c r="E62" s="2029">
        <v>400</v>
      </c>
      <c r="F62" s="1950">
        <v>768</v>
      </c>
      <c r="G62" s="1833">
        <f t="shared" ref="G62" si="28">F62*E62</f>
        <v>307200</v>
      </c>
      <c r="H62" s="2108">
        <f t="shared" si="26"/>
        <v>0.30719999999999997</v>
      </c>
      <c r="I62" s="1837">
        <f>H62</f>
        <v>0.30719999999999997</v>
      </c>
      <c r="J62" s="2104"/>
      <c r="K62" s="2104"/>
      <c r="L62" s="2105"/>
      <c r="M62" s="1832">
        <f t="shared" ref="M62" si="29">SUM(I62:L62)</f>
        <v>0.30719999999999997</v>
      </c>
      <c r="N62" s="2030">
        <v>44666</v>
      </c>
      <c r="O62" s="2030">
        <v>44658</v>
      </c>
      <c r="P62" s="2030">
        <v>44666</v>
      </c>
      <c r="Q62" s="2030">
        <v>44666</v>
      </c>
      <c r="R62" s="2029" t="s">
        <v>2221</v>
      </c>
      <c r="S62" s="2029">
        <v>60</v>
      </c>
      <c r="T62" s="1951" t="s">
        <v>3267</v>
      </c>
      <c r="U62" s="2024">
        <f t="shared" si="27"/>
        <v>0.47</v>
      </c>
      <c r="V62" s="2029"/>
      <c r="W62" s="2029" t="s">
        <v>1094</v>
      </c>
      <c r="X62" s="2029"/>
      <c r="Y62" s="2029">
        <v>60</v>
      </c>
      <c r="Z62" s="2030" t="s">
        <v>2509</v>
      </c>
      <c r="AA62" s="2030" t="s">
        <v>1099</v>
      </c>
      <c r="AB62" s="1949">
        <v>93308</v>
      </c>
      <c r="AC62" s="2029" t="s">
        <v>1096</v>
      </c>
      <c r="AD62" s="1937" t="s">
        <v>1099</v>
      </c>
      <c r="AE62" s="2029" t="s">
        <v>2230</v>
      </c>
      <c r="AF62" s="2026" t="s">
        <v>1098</v>
      </c>
      <c r="AG62" s="2029" t="s">
        <v>1087</v>
      </c>
      <c r="AH62" s="2029"/>
      <c r="AI62" s="2047" t="str">
        <f t="shared" ref="AI62" si="30">T62</f>
        <v>30390456H</v>
      </c>
      <c r="AJ62" s="2076" cm="1">
        <f t="array" ref="AJ62">SUM(MID(0&amp;AI62,LARGE(INDEX(ISNUMBER(--MID(AI62,ROW($1:$129),1))*ROW($1:$129),),ROW($1:$129))+1,1)*10^ROW($1:$129)/10)</f>
        <v>30390456</v>
      </c>
      <c r="AK62" s="1953" t="str">
        <f>VLOOKUP($AJ62,'Item Master Data'!$A:$F,3,FALSE)</f>
        <v>Q.PEAK DUO BLK ML G10+</v>
      </c>
      <c r="AL62" s="1494">
        <f>VLOOKUP($AJ62,'Item Master Data'!$A:$F,6,FALSE)</f>
        <v>400</v>
      </c>
      <c r="AM62" s="1494">
        <f t="shared" ref="AM62" si="31">F62/AN62</f>
        <v>24</v>
      </c>
      <c r="AN62" s="1494">
        <f>VLOOKUP(AJ62,'Item Master Data'!$A:$G,7,FALSE)</f>
        <v>32</v>
      </c>
      <c r="AO62" s="1494">
        <f t="shared" ref="AO62" si="32">E62-AL62</f>
        <v>0</v>
      </c>
      <c r="AQ62" s="2297">
        <f t="shared" si="4"/>
        <v>144384</v>
      </c>
    </row>
    <row r="63" spans="1:43" s="1494" customFormat="1" ht="15" hidden="1" customHeight="1">
      <c r="A63" s="1872" t="s">
        <v>1091</v>
      </c>
      <c r="B63" s="2029" t="s">
        <v>3527</v>
      </c>
      <c r="C63" s="2029" t="s">
        <v>2499</v>
      </c>
      <c r="D63" s="2029" t="s">
        <v>2220</v>
      </c>
      <c r="E63" s="2029">
        <v>400</v>
      </c>
      <c r="F63" s="1950">
        <v>1536</v>
      </c>
      <c r="G63" s="1833">
        <f t="shared" si="25"/>
        <v>614400</v>
      </c>
      <c r="H63" s="1831">
        <f t="shared" si="26"/>
        <v>0.61439999999999995</v>
      </c>
      <c r="I63" s="1837">
        <f>H63</f>
        <v>0.61439999999999995</v>
      </c>
      <c r="J63" s="2104"/>
      <c r="K63" s="2104"/>
      <c r="L63" s="2105"/>
      <c r="M63" s="1832">
        <f t="shared" si="19"/>
        <v>0.61439999999999995</v>
      </c>
      <c r="N63" s="2030">
        <v>44656</v>
      </c>
      <c r="O63" s="2030">
        <v>44649</v>
      </c>
      <c r="P63" s="2030">
        <v>44655</v>
      </c>
      <c r="Q63" s="2030">
        <v>44656</v>
      </c>
      <c r="R63" s="2029" t="s">
        <v>2221</v>
      </c>
      <c r="S63" s="2029">
        <v>60</v>
      </c>
      <c r="T63" s="1951" t="s">
        <v>3267</v>
      </c>
      <c r="U63" s="2024">
        <f t="shared" si="27"/>
        <v>0.47</v>
      </c>
      <c r="V63" s="2029" t="s">
        <v>3647</v>
      </c>
      <c r="W63" s="2029" t="s">
        <v>1094</v>
      </c>
      <c r="X63" s="2029"/>
      <c r="Y63" s="2029">
        <v>60</v>
      </c>
      <c r="Z63" s="2030" t="s">
        <v>2266</v>
      </c>
      <c r="AA63" s="2030" t="s">
        <v>1099</v>
      </c>
      <c r="AB63" s="1949">
        <v>93722</v>
      </c>
      <c r="AC63" s="2029" t="s">
        <v>1096</v>
      </c>
      <c r="AD63" s="1937" t="s">
        <v>1099</v>
      </c>
      <c r="AE63" s="2029" t="s">
        <v>2230</v>
      </c>
      <c r="AF63" s="2026"/>
      <c r="AG63" s="2029" t="s">
        <v>1087</v>
      </c>
      <c r="AH63" s="2029"/>
      <c r="AI63" s="2047" t="str">
        <f t="shared" si="20"/>
        <v>30390456H</v>
      </c>
      <c r="AJ63" s="2076" cm="1">
        <f t="array" ref="AJ63">SUM(MID(0&amp;AI63,LARGE(INDEX(ISNUMBER(--MID(AI63,ROW($1:$129),1))*ROW($1:$129),),ROW($1:$129))+1,1)*10^ROW($1:$129)/10)</f>
        <v>30390456</v>
      </c>
      <c r="AK63" s="1953" t="str">
        <f>VLOOKUP($AJ63,'Item Master Data'!$A:$F,3,FALSE)</f>
        <v>Q.PEAK DUO BLK ML G10+</v>
      </c>
      <c r="AL63" s="1494">
        <f>VLOOKUP($AJ63,'Item Master Data'!$A:$F,6,FALSE)</f>
        <v>400</v>
      </c>
      <c r="AM63" s="1494">
        <f t="shared" si="21"/>
        <v>48</v>
      </c>
      <c r="AN63" s="1494">
        <f>VLOOKUP(AJ63,'Item Master Data'!$A:$G,7,FALSE)</f>
        <v>32</v>
      </c>
      <c r="AO63" s="1494">
        <f t="shared" si="22"/>
        <v>0</v>
      </c>
      <c r="AQ63" s="2297">
        <f t="shared" si="4"/>
        <v>288768</v>
      </c>
    </row>
    <row r="64" spans="1:43" s="1494" customFormat="1" ht="15" hidden="1" customHeight="1">
      <c r="A64" s="1550" t="s">
        <v>1091</v>
      </c>
      <c r="B64" s="2029" t="s">
        <v>3626</v>
      </c>
      <c r="C64" s="2029" t="s">
        <v>2499</v>
      </c>
      <c r="D64" s="2029" t="s">
        <v>2220</v>
      </c>
      <c r="E64" s="2029">
        <v>400</v>
      </c>
      <c r="F64" s="1950">
        <v>1536</v>
      </c>
      <c r="G64" s="1833">
        <f t="shared" si="25"/>
        <v>614400</v>
      </c>
      <c r="H64" s="1831">
        <f t="shared" si="26"/>
        <v>0.61439999999999995</v>
      </c>
      <c r="I64" s="1837"/>
      <c r="J64" s="2104"/>
      <c r="K64" s="2104"/>
      <c r="L64" s="2105">
        <f>H64</f>
        <v>0.61439999999999995</v>
      </c>
      <c r="M64" s="1832">
        <f t="shared" si="19"/>
        <v>0.61439999999999995</v>
      </c>
      <c r="N64" s="2113" t="s">
        <v>3417</v>
      </c>
      <c r="O64" s="2030">
        <v>44673</v>
      </c>
      <c r="P64" s="2030"/>
      <c r="Q64" s="2030"/>
      <c r="R64" s="2029" t="s">
        <v>2221</v>
      </c>
      <c r="S64" s="2029">
        <v>60</v>
      </c>
      <c r="T64" s="1951" t="s">
        <v>3267</v>
      </c>
      <c r="U64" s="2024">
        <f t="shared" si="27"/>
        <v>0.47</v>
      </c>
      <c r="V64" s="2029"/>
      <c r="W64" s="2029" t="s">
        <v>1094</v>
      </c>
      <c r="X64" s="2029"/>
      <c r="Y64" s="2029">
        <v>60</v>
      </c>
      <c r="Z64" s="2030" t="s">
        <v>2266</v>
      </c>
      <c r="AA64" s="2030" t="s">
        <v>1099</v>
      </c>
      <c r="AB64" s="1949">
        <v>93722</v>
      </c>
      <c r="AC64" s="2029" t="s">
        <v>1096</v>
      </c>
      <c r="AD64" s="1937" t="s">
        <v>1099</v>
      </c>
      <c r="AE64" s="2029" t="s">
        <v>2230</v>
      </c>
      <c r="AF64" s="2026" t="s">
        <v>1098</v>
      </c>
      <c r="AG64" s="2029" t="s">
        <v>1087</v>
      </c>
      <c r="AH64" s="2029"/>
      <c r="AI64" s="2047" t="str">
        <f t="shared" si="20"/>
        <v>30390456H</v>
      </c>
      <c r="AJ64" s="2076" cm="1">
        <f t="array" ref="AJ64">SUM(MID(0&amp;AI64,LARGE(INDEX(ISNUMBER(--MID(AI64,ROW($1:$129),1))*ROW($1:$129),),ROW($1:$129))+1,1)*10^ROW($1:$129)/10)</f>
        <v>30390456</v>
      </c>
      <c r="AK64" s="1953" t="str">
        <f>VLOOKUP($AJ64,'Item Master Data'!$A:$F,3,FALSE)</f>
        <v>Q.PEAK DUO BLK ML G10+</v>
      </c>
      <c r="AL64" s="1494">
        <f>VLOOKUP($AJ64,'Item Master Data'!$A:$F,6,FALSE)</f>
        <v>400</v>
      </c>
      <c r="AM64" s="1494">
        <f t="shared" si="21"/>
        <v>48</v>
      </c>
      <c r="AN64" s="1494">
        <f>VLOOKUP(AJ64,'Item Master Data'!$A:$G,7,FALSE)</f>
        <v>32</v>
      </c>
      <c r="AO64" s="1494">
        <f t="shared" si="22"/>
        <v>0</v>
      </c>
      <c r="AQ64" s="2297">
        <f t="shared" si="4"/>
        <v>288768</v>
      </c>
    </row>
    <row r="65" spans="1:43" s="1494" customFormat="1" ht="15" hidden="1" customHeight="1">
      <c r="A65" s="1550" t="s">
        <v>1091</v>
      </c>
      <c r="B65" s="2245" t="s">
        <v>3627</v>
      </c>
      <c r="C65" s="2029" t="s">
        <v>2499</v>
      </c>
      <c r="D65" s="2029" t="s">
        <v>2220</v>
      </c>
      <c r="E65" s="2029">
        <v>400</v>
      </c>
      <c r="F65" s="1950">
        <v>768</v>
      </c>
      <c r="G65" s="1833">
        <f t="shared" si="25"/>
        <v>307200</v>
      </c>
      <c r="H65" s="2108">
        <f t="shared" ref="H65" si="33">E65*F65/1000000</f>
        <v>0.30719999999999997</v>
      </c>
      <c r="I65" s="1837">
        <f>H65</f>
        <v>0.30719999999999997</v>
      </c>
      <c r="J65" s="2104"/>
      <c r="K65" s="2104"/>
      <c r="L65" s="2105"/>
      <c r="M65" s="1832">
        <f t="shared" ref="M65" si="34">SUM(I65:L65)</f>
        <v>0.30719999999999997</v>
      </c>
      <c r="N65" s="2030">
        <v>44673</v>
      </c>
      <c r="O65" s="2030">
        <v>44665</v>
      </c>
      <c r="P65" s="2030">
        <v>44672</v>
      </c>
      <c r="Q65" s="2030">
        <v>44673</v>
      </c>
      <c r="R65" s="2029" t="s">
        <v>2221</v>
      </c>
      <c r="S65" s="2029">
        <v>60</v>
      </c>
      <c r="T65" s="1951" t="s">
        <v>3369</v>
      </c>
      <c r="U65" s="2024">
        <f t="shared" si="27"/>
        <v>0.47</v>
      </c>
      <c r="V65" s="2029"/>
      <c r="W65" s="2029" t="s">
        <v>1094</v>
      </c>
      <c r="X65" s="2029"/>
      <c r="Y65" s="2029">
        <v>60</v>
      </c>
      <c r="Z65" s="2030" t="s">
        <v>2510</v>
      </c>
      <c r="AA65" s="2030" t="s">
        <v>1099</v>
      </c>
      <c r="AB65" s="1949">
        <v>95928</v>
      </c>
      <c r="AC65" s="2029" t="s">
        <v>1096</v>
      </c>
      <c r="AD65" s="1937" t="s">
        <v>1099</v>
      </c>
      <c r="AE65" s="2029" t="s">
        <v>2230</v>
      </c>
      <c r="AF65" s="2026" t="s">
        <v>1098</v>
      </c>
      <c r="AG65" s="2029" t="s">
        <v>1087</v>
      </c>
      <c r="AH65" s="2029"/>
      <c r="AI65" s="2047" t="str">
        <f t="shared" ref="AI65" si="35">T65</f>
        <v>30390156H</v>
      </c>
      <c r="AJ65" s="2076" cm="1">
        <f t="array" ref="AJ65">SUM(MID(0&amp;AI65,LARGE(INDEX(ISNUMBER(--MID(AI65,ROW($1:$129),1))*ROW($1:$129),),ROW($1:$129))+1,1)*10^ROW($1:$129)/10)</f>
        <v>30390156</v>
      </c>
      <c r="AK65" s="1953" t="str">
        <f>VLOOKUP($AJ65,'Item Master Data'!$A:$F,3,FALSE)</f>
        <v>Q.PEAK DUO BLK ML G10+</v>
      </c>
      <c r="AL65" s="1494">
        <f>VLOOKUP($AJ65,'Item Master Data'!$A:$F,6,FALSE)</f>
        <v>400</v>
      </c>
      <c r="AM65" s="1494">
        <f t="shared" ref="AM65" si="36">F65/AN65</f>
        <v>24</v>
      </c>
      <c r="AN65" s="1494">
        <f>VLOOKUP(AJ65,'Item Master Data'!$A:$G,7,FALSE)</f>
        <v>32</v>
      </c>
      <c r="AO65" s="1494">
        <f t="shared" ref="AO65" si="37">E65-AL65</f>
        <v>0</v>
      </c>
      <c r="AQ65" s="2297">
        <f t="shared" si="4"/>
        <v>144384</v>
      </c>
    </row>
    <row r="66" spans="1:43" s="1494" customFormat="1" ht="15" hidden="1" customHeight="1">
      <c r="A66" s="1872" t="s">
        <v>1091</v>
      </c>
      <c r="B66" s="2029" t="s">
        <v>3628</v>
      </c>
      <c r="C66" s="2029" t="s">
        <v>2499</v>
      </c>
      <c r="D66" s="2029" t="s">
        <v>2220</v>
      </c>
      <c r="E66" s="2029">
        <v>400</v>
      </c>
      <c r="F66" s="1950">
        <v>768</v>
      </c>
      <c r="G66" s="1833">
        <f t="shared" ref="G66:G79" si="38">F66*E66</f>
        <v>307200</v>
      </c>
      <c r="H66" s="1831">
        <f t="shared" ref="H66:H79" si="39">E66*F66/1000000</f>
        <v>0.30719999999999997</v>
      </c>
      <c r="I66" s="1837">
        <f>H66</f>
        <v>0.30719999999999997</v>
      </c>
      <c r="J66" s="2104"/>
      <c r="K66" s="2104"/>
      <c r="L66" s="2105"/>
      <c r="M66" s="1832">
        <f t="shared" si="19"/>
        <v>0.30719999999999997</v>
      </c>
      <c r="N66" s="2030">
        <v>44663</v>
      </c>
      <c r="O66" s="2030">
        <v>44658</v>
      </c>
      <c r="P66" s="2030">
        <v>44663</v>
      </c>
      <c r="Q66" s="2030">
        <v>44663</v>
      </c>
      <c r="R66" s="2029" t="s">
        <v>2221</v>
      </c>
      <c r="S66" s="2029">
        <v>60</v>
      </c>
      <c r="T66" s="1951" t="s">
        <v>3267</v>
      </c>
      <c r="U66" s="2024">
        <f t="shared" si="27"/>
        <v>0.47</v>
      </c>
      <c r="V66" s="2221" t="s">
        <v>3648</v>
      </c>
      <c r="W66" s="2029" t="s">
        <v>1094</v>
      </c>
      <c r="X66" s="2029"/>
      <c r="Y66" s="2029">
        <v>60</v>
      </c>
      <c r="Z66" s="2030" t="s">
        <v>3452</v>
      </c>
      <c r="AA66" s="2030" t="s">
        <v>1099</v>
      </c>
      <c r="AB66" s="1949">
        <v>95928</v>
      </c>
      <c r="AC66" s="2029" t="s">
        <v>1096</v>
      </c>
      <c r="AD66" s="2029" t="s">
        <v>3855</v>
      </c>
      <c r="AE66" s="2029" t="s">
        <v>2230</v>
      </c>
      <c r="AF66" s="2029"/>
      <c r="AG66" s="2026" t="s">
        <v>1087</v>
      </c>
      <c r="AH66" s="2029"/>
      <c r="AI66" s="2047" t="str">
        <f t="shared" si="20"/>
        <v>30390456H</v>
      </c>
      <c r="AJ66" s="2076" cm="1">
        <f t="array" ref="AJ66">SUM(MID(0&amp;AI66,LARGE(INDEX(ISNUMBER(--MID(AI66,ROW($1:$129),1))*ROW($1:$129),),ROW($1:$129))+1,1)*10^ROW($1:$129)/10)</f>
        <v>30390456</v>
      </c>
      <c r="AK66" s="1953" t="str">
        <f>VLOOKUP($AJ66,'Item Master Data'!$A:$F,3,FALSE)</f>
        <v>Q.PEAK DUO BLK ML G10+</v>
      </c>
      <c r="AL66" s="1494">
        <f>VLOOKUP($AJ66,'Item Master Data'!$A:$F,6,FALSE)</f>
        <v>400</v>
      </c>
      <c r="AM66" s="1494">
        <f t="shared" si="21"/>
        <v>24</v>
      </c>
      <c r="AN66" s="1494">
        <f>VLOOKUP(AJ66,'Item Master Data'!$A:$G,7,FALSE)</f>
        <v>32</v>
      </c>
      <c r="AO66" s="1494">
        <f t="shared" si="22"/>
        <v>0</v>
      </c>
      <c r="AQ66" s="2297">
        <f t="shared" ref="AQ66:AQ128" si="40">G66*U66</f>
        <v>144384</v>
      </c>
    </row>
    <row r="67" spans="1:43" s="1494" customFormat="1" ht="15" hidden="1" customHeight="1">
      <c r="A67" s="1872" t="s">
        <v>1091</v>
      </c>
      <c r="B67" s="2245" t="s">
        <v>4307</v>
      </c>
      <c r="C67" s="2029" t="s">
        <v>2499</v>
      </c>
      <c r="D67" s="1951" t="s">
        <v>2220</v>
      </c>
      <c r="E67" s="2029">
        <v>400</v>
      </c>
      <c r="F67" s="1950">
        <v>768</v>
      </c>
      <c r="G67" s="1833">
        <f t="shared" si="38"/>
        <v>307200</v>
      </c>
      <c r="H67" s="1831">
        <f t="shared" si="39"/>
        <v>0.30719999999999997</v>
      </c>
      <c r="I67" s="1837">
        <f>H67</f>
        <v>0.30719999999999997</v>
      </c>
      <c r="J67" s="2104"/>
      <c r="K67" s="2104"/>
      <c r="L67" s="2105"/>
      <c r="M67" s="1832">
        <f t="shared" ref="M67:M92" si="41">SUM(I67:L67)</f>
        <v>0.30719999999999997</v>
      </c>
      <c r="N67" s="2030">
        <v>44673</v>
      </c>
      <c r="O67" s="2030">
        <v>44666</v>
      </c>
      <c r="P67" s="2030">
        <v>44672</v>
      </c>
      <c r="Q67" s="2030">
        <v>44673</v>
      </c>
      <c r="R67" s="2029" t="s">
        <v>2221</v>
      </c>
      <c r="S67" s="2029">
        <v>60</v>
      </c>
      <c r="T67" s="1951" t="s">
        <v>3369</v>
      </c>
      <c r="U67" s="2024">
        <f t="shared" si="27"/>
        <v>0.47</v>
      </c>
      <c r="V67" s="2221" t="s">
        <v>3648</v>
      </c>
      <c r="W67" s="2029" t="s">
        <v>1094</v>
      </c>
      <c r="X67" s="2029"/>
      <c r="Y67" s="2029">
        <v>60</v>
      </c>
      <c r="Z67" s="2030" t="s">
        <v>3452</v>
      </c>
      <c r="AA67" s="2030" t="s">
        <v>1099</v>
      </c>
      <c r="AB67" s="1949" t="s">
        <v>4312</v>
      </c>
      <c r="AC67" s="2029" t="s">
        <v>1096</v>
      </c>
      <c r="AD67" s="1937" t="s">
        <v>1099</v>
      </c>
      <c r="AE67" s="2029" t="s">
        <v>2230</v>
      </c>
      <c r="AF67" s="2029"/>
      <c r="AG67" s="2029" t="s">
        <v>1087</v>
      </c>
      <c r="AH67" s="2029"/>
      <c r="AI67" s="2047" t="str">
        <f t="shared" ref="AI67:AI93" si="42">T67</f>
        <v>30390156H</v>
      </c>
      <c r="AJ67" s="2076" cm="1">
        <f t="array" ref="AJ67">SUM(MID(0&amp;AI67,LARGE(INDEX(ISNUMBER(--MID(AI67,ROW($1:$129),1))*ROW($1:$129),),ROW($1:$129))+1,1)*10^ROW($1:$129)/10)</f>
        <v>30390156</v>
      </c>
      <c r="AK67" s="1953" t="str">
        <f>VLOOKUP($AJ67,'Item Master Data'!$A:$F,3,FALSE)</f>
        <v>Q.PEAK DUO BLK ML G10+</v>
      </c>
      <c r="AL67" s="1494">
        <f>VLOOKUP($AJ67,'Item Master Data'!$A:$F,6,FALSE)</f>
        <v>400</v>
      </c>
      <c r="AM67" s="1494">
        <f t="shared" ref="AM67:AM93" si="43">F67/AN67</f>
        <v>24</v>
      </c>
      <c r="AN67" s="1494">
        <f>VLOOKUP(AJ67,'Item Master Data'!$A:$G,7,FALSE)</f>
        <v>32</v>
      </c>
      <c r="AO67" s="1494">
        <f t="shared" ref="AO67:AO93" si="44">E67-AL67</f>
        <v>0</v>
      </c>
      <c r="AQ67" s="2297">
        <f t="shared" si="40"/>
        <v>144384</v>
      </c>
    </row>
    <row r="68" spans="1:43" s="1494" customFormat="1" ht="15" hidden="1" customHeight="1">
      <c r="A68" s="1550" t="s">
        <v>1091</v>
      </c>
      <c r="B68" s="2029" t="s">
        <v>3526</v>
      </c>
      <c r="C68" s="2029" t="s">
        <v>2499</v>
      </c>
      <c r="D68" s="1951" t="s">
        <v>2220</v>
      </c>
      <c r="E68" s="2029">
        <v>400</v>
      </c>
      <c r="F68" s="1950">
        <v>768</v>
      </c>
      <c r="G68" s="1833">
        <f t="shared" si="38"/>
        <v>307200</v>
      </c>
      <c r="H68" s="2108">
        <f t="shared" si="39"/>
        <v>0.30719999999999997</v>
      </c>
      <c r="I68" s="1837">
        <f>H68</f>
        <v>0.30719999999999997</v>
      </c>
      <c r="J68" s="2104"/>
      <c r="K68" s="2104"/>
      <c r="L68" s="2105"/>
      <c r="M68" s="1832">
        <f t="shared" si="41"/>
        <v>0.30719999999999997</v>
      </c>
      <c r="N68" s="2030">
        <v>44656</v>
      </c>
      <c r="O68" s="2030">
        <v>44649</v>
      </c>
      <c r="P68" s="2030">
        <v>44652</v>
      </c>
      <c r="Q68" s="2030">
        <v>44656</v>
      </c>
      <c r="R68" s="2029" t="s">
        <v>2221</v>
      </c>
      <c r="S68" s="2029">
        <v>60</v>
      </c>
      <c r="T68" s="1951" t="s">
        <v>3267</v>
      </c>
      <c r="U68" s="2024">
        <f t="shared" si="27"/>
        <v>0.47</v>
      </c>
      <c r="V68" s="2029"/>
      <c r="W68" s="2029" t="s">
        <v>1094</v>
      </c>
      <c r="X68" s="2029"/>
      <c r="Y68" s="2029">
        <v>60</v>
      </c>
      <c r="Z68" s="2030" t="s">
        <v>2506</v>
      </c>
      <c r="AA68" s="2030" t="s">
        <v>1095</v>
      </c>
      <c r="AB68" s="1949" t="s">
        <v>3450</v>
      </c>
      <c r="AC68" s="2029" t="s">
        <v>1096</v>
      </c>
      <c r="AD68" s="1937" t="s">
        <v>1099</v>
      </c>
      <c r="AE68" s="2029" t="s">
        <v>2230</v>
      </c>
      <c r="AF68" s="2026" t="s">
        <v>1098</v>
      </c>
      <c r="AG68" s="2029" t="s">
        <v>1087</v>
      </c>
      <c r="AH68" s="2029"/>
      <c r="AI68" s="2047" t="str">
        <f t="shared" si="42"/>
        <v>30390456H</v>
      </c>
      <c r="AJ68" s="2076" cm="1">
        <f t="array" ref="AJ68">SUM(MID(0&amp;AI68,LARGE(INDEX(ISNUMBER(--MID(AI68,ROW($1:$129),1))*ROW($1:$129),),ROW($1:$129))+1,1)*10^ROW($1:$129)/10)</f>
        <v>30390456</v>
      </c>
      <c r="AK68" s="1953" t="str">
        <f>VLOOKUP($AJ68,'Item Master Data'!$A:$F,3,FALSE)</f>
        <v>Q.PEAK DUO BLK ML G10+</v>
      </c>
      <c r="AL68" s="1494">
        <f>VLOOKUP($AJ68,'Item Master Data'!$A:$F,6,FALSE)</f>
        <v>400</v>
      </c>
      <c r="AM68" s="1494">
        <f t="shared" si="43"/>
        <v>24</v>
      </c>
      <c r="AN68" s="1494">
        <f>VLOOKUP(AJ68,'Item Master Data'!$A:$G,7,FALSE)</f>
        <v>32</v>
      </c>
      <c r="AO68" s="1494">
        <f t="shared" si="44"/>
        <v>0</v>
      </c>
      <c r="AQ68" s="2297">
        <f t="shared" si="40"/>
        <v>144384</v>
      </c>
    </row>
    <row r="69" spans="1:43" s="1494" customFormat="1" ht="15" hidden="1" customHeight="1">
      <c r="A69" s="1550" t="s">
        <v>1091</v>
      </c>
      <c r="B69" s="2245" t="s">
        <v>4308</v>
      </c>
      <c r="C69" s="2029" t="s">
        <v>2499</v>
      </c>
      <c r="D69" s="1951" t="s">
        <v>2220</v>
      </c>
      <c r="E69" s="2029">
        <v>400</v>
      </c>
      <c r="F69" s="1950">
        <v>768</v>
      </c>
      <c r="G69" s="1833">
        <f t="shared" si="38"/>
        <v>307200</v>
      </c>
      <c r="H69" s="2108">
        <f t="shared" si="39"/>
        <v>0.30719999999999997</v>
      </c>
      <c r="I69" s="1837"/>
      <c r="J69" s="2104">
        <f>H69</f>
        <v>0.30719999999999997</v>
      </c>
      <c r="K69" s="2104"/>
      <c r="L69" s="2105"/>
      <c r="M69" s="1832">
        <f t="shared" si="41"/>
        <v>0.30719999999999997</v>
      </c>
      <c r="N69" s="2030"/>
      <c r="O69" s="2134">
        <v>44666</v>
      </c>
      <c r="P69" s="2030">
        <v>44677</v>
      </c>
      <c r="Q69" s="2030">
        <v>44679</v>
      </c>
      <c r="R69" s="2029" t="s">
        <v>2221</v>
      </c>
      <c r="S69" s="2029">
        <v>60</v>
      </c>
      <c r="T69" s="1951" t="s">
        <v>3267</v>
      </c>
      <c r="U69" s="2024">
        <f t="shared" si="27"/>
        <v>0.47</v>
      </c>
      <c r="V69" s="2029"/>
      <c r="W69" s="2029" t="s">
        <v>1094</v>
      </c>
      <c r="X69" s="2029"/>
      <c r="Y69" s="2029">
        <v>60</v>
      </c>
      <c r="Z69" s="2030" t="s">
        <v>2506</v>
      </c>
      <c r="AA69" s="2030" t="s">
        <v>1095</v>
      </c>
      <c r="AB69" s="1949" t="s">
        <v>3450</v>
      </c>
      <c r="AC69" s="2029" t="s">
        <v>1096</v>
      </c>
      <c r="AD69" s="1937" t="s">
        <v>1099</v>
      </c>
      <c r="AE69" s="2029" t="s">
        <v>2230</v>
      </c>
      <c r="AF69" s="2026" t="s">
        <v>1098</v>
      </c>
      <c r="AG69" s="2029" t="s">
        <v>1087</v>
      </c>
      <c r="AH69" s="2029"/>
      <c r="AI69" s="2047" t="str">
        <f t="shared" si="42"/>
        <v>30390456H</v>
      </c>
      <c r="AJ69" s="2076" cm="1">
        <f t="array" ref="AJ69">SUM(MID(0&amp;AI69,LARGE(INDEX(ISNUMBER(--MID(AI69,ROW($1:$129),1))*ROW($1:$129),),ROW($1:$129))+1,1)*10^ROW($1:$129)/10)</f>
        <v>30390456</v>
      </c>
      <c r="AK69" s="1953" t="str">
        <f>VLOOKUP($AJ69,'Item Master Data'!$A:$F,3,FALSE)</f>
        <v>Q.PEAK DUO BLK ML G10+</v>
      </c>
      <c r="AL69" s="1494">
        <f>VLOOKUP($AJ69,'Item Master Data'!$A:$F,6,FALSE)</f>
        <v>400</v>
      </c>
      <c r="AM69" s="1494">
        <f t="shared" si="43"/>
        <v>24</v>
      </c>
      <c r="AN69" s="1494">
        <f>VLOOKUP(AJ69,'Item Master Data'!$A:$G,7,FALSE)</f>
        <v>32</v>
      </c>
      <c r="AO69" s="1494">
        <f t="shared" si="44"/>
        <v>0</v>
      </c>
      <c r="AQ69" s="2297">
        <f t="shared" si="40"/>
        <v>144384</v>
      </c>
    </row>
    <row r="70" spans="1:43" s="1494" customFormat="1" ht="15" hidden="1" customHeight="1">
      <c r="A70" s="1550" t="s">
        <v>1091</v>
      </c>
      <c r="B70" s="2245" t="s">
        <v>4309</v>
      </c>
      <c r="C70" s="2029" t="s">
        <v>2499</v>
      </c>
      <c r="D70" s="1951" t="s">
        <v>2220</v>
      </c>
      <c r="E70" s="2029">
        <v>400</v>
      </c>
      <c r="F70" s="1950">
        <v>768</v>
      </c>
      <c r="G70" s="1833">
        <f t="shared" si="38"/>
        <v>307200</v>
      </c>
      <c r="H70" s="2108">
        <f t="shared" si="39"/>
        <v>0.30719999999999997</v>
      </c>
      <c r="I70" s="1837"/>
      <c r="J70" s="2104">
        <f>H70</f>
        <v>0.30719999999999997</v>
      </c>
      <c r="K70" s="2104"/>
      <c r="L70" s="2105"/>
      <c r="M70" s="1832">
        <f t="shared" si="41"/>
        <v>0.30719999999999997</v>
      </c>
      <c r="N70" s="2030"/>
      <c r="O70" s="2030">
        <v>44666</v>
      </c>
      <c r="P70" s="2030">
        <v>44673</v>
      </c>
      <c r="Q70" s="2030">
        <v>44676</v>
      </c>
      <c r="R70" s="2029" t="s">
        <v>2221</v>
      </c>
      <c r="S70" s="2029">
        <v>60</v>
      </c>
      <c r="T70" s="1951" t="s">
        <v>3369</v>
      </c>
      <c r="U70" s="2024">
        <f t="shared" si="27"/>
        <v>0.47</v>
      </c>
      <c r="V70" s="2029"/>
      <c r="W70" s="2029" t="s">
        <v>1094</v>
      </c>
      <c r="X70" s="2029"/>
      <c r="Y70" s="2029">
        <v>60</v>
      </c>
      <c r="Z70" s="2030" t="s">
        <v>1187</v>
      </c>
      <c r="AA70" s="2030" t="s">
        <v>1095</v>
      </c>
      <c r="AB70" s="1949" t="s">
        <v>4313</v>
      </c>
      <c r="AC70" s="2029" t="s">
        <v>1096</v>
      </c>
      <c r="AD70" s="1937" t="s">
        <v>1099</v>
      </c>
      <c r="AE70" s="2029" t="s">
        <v>2230</v>
      </c>
      <c r="AF70" s="2026" t="s">
        <v>1098</v>
      </c>
      <c r="AG70" s="2029" t="s">
        <v>1087</v>
      </c>
      <c r="AH70" s="2029"/>
      <c r="AI70" s="2047" t="str">
        <f t="shared" si="42"/>
        <v>30390156H</v>
      </c>
      <c r="AJ70" s="2076" cm="1">
        <f t="array" ref="AJ70">SUM(MID(0&amp;AI70,LARGE(INDEX(ISNUMBER(--MID(AI70,ROW($1:$129),1))*ROW($1:$129),),ROW($1:$129))+1,1)*10^ROW($1:$129)/10)</f>
        <v>30390156</v>
      </c>
      <c r="AK70" s="1953" t="str">
        <f>VLOOKUP($AJ70,'Item Master Data'!$A:$F,3,FALSE)</f>
        <v>Q.PEAK DUO BLK ML G10+</v>
      </c>
      <c r="AL70" s="1494">
        <f>VLOOKUP($AJ70,'Item Master Data'!$A:$F,6,FALSE)</f>
        <v>400</v>
      </c>
      <c r="AM70" s="1494">
        <f t="shared" si="43"/>
        <v>24</v>
      </c>
      <c r="AN70" s="1494">
        <f>VLOOKUP(AJ70,'Item Master Data'!$A:$G,7,FALSE)</f>
        <v>32</v>
      </c>
      <c r="AO70" s="1494">
        <f t="shared" si="44"/>
        <v>0</v>
      </c>
      <c r="AQ70" s="2297">
        <f t="shared" si="40"/>
        <v>144384</v>
      </c>
    </row>
    <row r="71" spans="1:43" s="1494" customFormat="1" ht="15" hidden="1" customHeight="1">
      <c r="A71" s="1550" t="s">
        <v>1091</v>
      </c>
      <c r="B71" s="2245" t="s">
        <v>4310</v>
      </c>
      <c r="C71" s="2029" t="s">
        <v>2499</v>
      </c>
      <c r="D71" s="1951" t="s">
        <v>2220</v>
      </c>
      <c r="E71" s="2029">
        <v>400</v>
      </c>
      <c r="F71" s="1950">
        <v>768</v>
      </c>
      <c r="G71" s="1833">
        <f t="shared" si="38"/>
        <v>307200</v>
      </c>
      <c r="H71" s="2108">
        <f t="shared" si="39"/>
        <v>0.30719999999999997</v>
      </c>
      <c r="I71" s="1837"/>
      <c r="J71" s="2104">
        <f>H71</f>
        <v>0.30719999999999997</v>
      </c>
      <c r="K71" s="2104"/>
      <c r="L71" s="2105"/>
      <c r="M71" s="1832">
        <f t="shared" si="41"/>
        <v>0.30719999999999997</v>
      </c>
      <c r="N71" s="2030"/>
      <c r="O71" s="2030">
        <v>44666</v>
      </c>
      <c r="P71" s="2030">
        <v>44673</v>
      </c>
      <c r="Q71" s="2030">
        <v>44676</v>
      </c>
      <c r="R71" s="2029" t="s">
        <v>2221</v>
      </c>
      <c r="S71" s="2029">
        <v>60</v>
      </c>
      <c r="T71" s="1951" t="s">
        <v>3369</v>
      </c>
      <c r="U71" s="2024">
        <f t="shared" si="27"/>
        <v>0.47</v>
      </c>
      <c r="V71" s="2029"/>
      <c r="W71" s="2029" t="s">
        <v>1094</v>
      </c>
      <c r="X71" s="2029"/>
      <c r="Y71" s="2029">
        <v>60</v>
      </c>
      <c r="Z71" s="2030" t="s">
        <v>2507</v>
      </c>
      <c r="AA71" s="2030" t="s">
        <v>1095</v>
      </c>
      <c r="AB71" s="1949" t="s">
        <v>4314</v>
      </c>
      <c r="AC71" s="2029" t="s">
        <v>1096</v>
      </c>
      <c r="AD71" s="1937" t="s">
        <v>1099</v>
      </c>
      <c r="AE71" s="2029" t="s">
        <v>2230</v>
      </c>
      <c r="AF71" s="2026" t="s">
        <v>1098</v>
      </c>
      <c r="AG71" s="2029" t="s">
        <v>1087</v>
      </c>
      <c r="AH71" s="2029"/>
      <c r="AI71" s="2047" t="str">
        <f t="shared" si="42"/>
        <v>30390156H</v>
      </c>
      <c r="AJ71" s="2076" cm="1">
        <f t="array" ref="AJ71">SUM(MID(0&amp;AI71,LARGE(INDEX(ISNUMBER(--MID(AI71,ROW($1:$129),1))*ROW($1:$129),),ROW($1:$129))+1,1)*10^ROW($1:$129)/10)</f>
        <v>30390156</v>
      </c>
      <c r="AK71" s="1953" t="str">
        <f>VLOOKUP($AJ71,'Item Master Data'!$A:$F,3,FALSE)</f>
        <v>Q.PEAK DUO BLK ML G10+</v>
      </c>
      <c r="AL71" s="1494">
        <f>VLOOKUP($AJ71,'Item Master Data'!$A:$F,6,FALSE)</f>
        <v>400</v>
      </c>
      <c r="AM71" s="1494">
        <f t="shared" si="43"/>
        <v>24</v>
      </c>
      <c r="AN71" s="1494">
        <f>VLOOKUP(AJ71,'Item Master Data'!$A:$G,7,FALSE)</f>
        <v>32</v>
      </c>
      <c r="AO71" s="1494">
        <f t="shared" si="44"/>
        <v>0</v>
      </c>
      <c r="AQ71" s="2297">
        <f t="shared" si="40"/>
        <v>144384</v>
      </c>
    </row>
    <row r="72" spans="1:43" s="1494" customFormat="1" ht="15" hidden="1" customHeight="1">
      <c r="A72" s="1550" t="s">
        <v>1091</v>
      </c>
      <c r="B72" s="2029" t="s">
        <v>3528</v>
      </c>
      <c r="C72" s="2029" t="s">
        <v>2499</v>
      </c>
      <c r="D72" s="1951" t="s">
        <v>2220</v>
      </c>
      <c r="E72" s="2029">
        <v>400</v>
      </c>
      <c r="F72" s="2111">
        <v>768</v>
      </c>
      <c r="G72" s="1833">
        <f t="shared" si="38"/>
        <v>307200</v>
      </c>
      <c r="H72" s="2108">
        <f t="shared" si="39"/>
        <v>0.30719999999999997</v>
      </c>
      <c r="I72" s="1837">
        <f>H72</f>
        <v>0.30719999999999997</v>
      </c>
      <c r="J72" s="2104"/>
      <c r="K72" s="2104"/>
      <c r="L72" s="2105"/>
      <c r="M72" s="1832">
        <f t="shared" si="41"/>
        <v>0.30719999999999997</v>
      </c>
      <c r="N72" s="2114">
        <v>44658</v>
      </c>
      <c r="O72" s="2030">
        <v>44649</v>
      </c>
      <c r="P72" s="2114">
        <v>44655</v>
      </c>
      <c r="Q72" s="2114">
        <v>44658</v>
      </c>
      <c r="R72" s="2029" t="s">
        <v>2221</v>
      </c>
      <c r="S72" s="2102">
        <v>60</v>
      </c>
      <c r="T72" s="1951" t="s">
        <v>3267</v>
      </c>
      <c r="U72" s="2024">
        <f t="shared" si="27"/>
        <v>0.47</v>
      </c>
      <c r="V72" s="2029"/>
      <c r="W72" s="2029" t="s">
        <v>1094</v>
      </c>
      <c r="X72" s="2028"/>
      <c r="Y72" s="2029">
        <v>60</v>
      </c>
      <c r="Z72" s="2029" t="s">
        <v>3654</v>
      </c>
      <c r="AA72" s="2029" t="s">
        <v>1095</v>
      </c>
      <c r="AB72" s="2027">
        <v>76118</v>
      </c>
      <c r="AC72" s="2029" t="s">
        <v>1096</v>
      </c>
      <c r="AD72" s="1937" t="s">
        <v>1099</v>
      </c>
      <c r="AE72" s="2029" t="s">
        <v>2230</v>
      </c>
      <c r="AF72" s="2026" t="s">
        <v>1098</v>
      </c>
      <c r="AG72" s="2029" t="s">
        <v>1087</v>
      </c>
      <c r="AH72" s="2029"/>
      <c r="AI72" s="2047" t="str">
        <f t="shared" si="42"/>
        <v>30390456H</v>
      </c>
      <c r="AJ72" s="2076" cm="1">
        <f t="array" ref="AJ72">SUM(MID(0&amp;AI72,LARGE(INDEX(ISNUMBER(--MID(AI72,ROW($1:$129),1))*ROW($1:$129),),ROW($1:$129))+1,1)*10^ROW($1:$129)/10)</f>
        <v>30390456</v>
      </c>
      <c r="AK72" s="1953" t="str">
        <f>VLOOKUP($AJ72,'Item Master Data'!$A:$F,3,FALSE)</f>
        <v>Q.PEAK DUO BLK ML G10+</v>
      </c>
      <c r="AL72" s="1494">
        <f>VLOOKUP($AJ72,'Item Master Data'!$A:$F,6,FALSE)</f>
        <v>400</v>
      </c>
      <c r="AM72" s="1494">
        <f t="shared" si="43"/>
        <v>24</v>
      </c>
      <c r="AN72" s="1494">
        <f>VLOOKUP(AJ72,'Item Master Data'!$A:$G,7,FALSE)</f>
        <v>32</v>
      </c>
      <c r="AO72" s="1494">
        <f t="shared" si="44"/>
        <v>0</v>
      </c>
      <c r="AQ72" s="2297">
        <f t="shared" si="40"/>
        <v>144384</v>
      </c>
    </row>
    <row r="73" spans="1:43" s="1494" customFormat="1" ht="15" hidden="1" customHeight="1">
      <c r="A73" s="1550" t="s">
        <v>1091</v>
      </c>
      <c r="B73" s="2029" t="s">
        <v>3732</v>
      </c>
      <c r="C73" s="2029" t="s">
        <v>2499</v>
      </c>
      <c r="D73" s="1951" t="s">
        <v>2220</v>
      </c>
      <c r="E73" s="2029">
        <v>400</v>
      </c>
      <c r="F73" s="2111">
        <v>768</v>
      </c>
      <c r="G73" s="1833">
        <f t="shared" si="38"/>
        <v>307200</v>
      </c>
      <c r="H73" s="2108">
        <f t="shared" si="39"/>
        <v>0.30719999999999997</v>
      </c>
      <c r="I73" s="1837">
        <f>H73</f>
        <v>0.30719999999999997</v>
      </c>
      <c r="J73" s="2104"/>
      <c r="K73" s="2104"/>
      <c r="L73" s="2105"/>
      <c r="M73" s="1832">
        <f t="shared" si="41"/>
        <v>0.30719999999999997</v>
      </c>
      <c r="N73" s="2114">
        <v>44669</v>
      </c>
      <c r="O73" s="2030">
        <v>44657</v>
      </c>
      <c r="P73" s="2114">
        <v>44664</v>
      </c>
      <c r="Q73" s="2114">
        <v>44669</v>
      </c>
      <c r="R73" s="2029" t="s">
        <v>2221</v>
      </c>
      <c r="S73" s="2102">
        <v>60</v>
      </c>
      <c r="T73" s="1951" t="s">
        <v>3267</v>
      </c>
      <c r="U73" s="2024">
        <f t="shared" si="27"/>
        <v>0.47</v>
      </c>
      <c r="V73" s="2029"/>
      <c r="W73" s="2029" t="s">
        <v>1094</v>
      </c>
      <c r="X73" s="2028"/>
      <c r="Y73" s="2029">
        <v>60</v>
      </c>
      <c r="Z73" s="2029" t="s">
        <v>2532</v>
      </c>
      <c r="AA73" s="2029" t="s">
        <v>1175</v>
      </c>
      <c r="AB73" s="2027">
        <v>21046</v>
      </c>
      <c r="AC73" s="2029" t="s">
        <v>1096</v>
      </c>
      <c r="AD73" s="1937" t="s">
        <v>1099</v>
      </c>
      <c r="AE73" s="2029" t="s">
        <v>2230</v>
      </c>
      <c r="AF73" s="2026" t="s">
        <v>1098</v>
      </c>
      <c r="AG73" s="2029" t="s">
        <v>1087</v>
      </c>
      <c r="AH73" s="2029"/>
      <c r="AI73" s="2047" t="str">
        <f t="shared" si="42"/>
        <v>30390456H</v>
      </c>
      <c r="AJ73" s="2076" cm="1">
        <f t="array" ref="AJ73">SUM(MID(0&amp;AI73,LARGE(INDEX(ISNUMBER(--MID(AI73,ROW($1:$129),1))*ROW($1:$129),),ROW($1:$129))+1,1)*10^ROW($1:$129)/10)</f>
        <v>30390456</v>
      </c>
      <c r="AK73" s="1953" t="str">
        <f>VLOOKUP($AJ73,'Item Master Data'!$A:$F,3,FALSE)</f>
        <v>Q.PEAK DUO BLK ML G10+</v>
      </c>
      <c r="AL73" s="1494">
        <f>VLOOKUP($AJ73,'Item Master Data'!$A:$F,6,FALSE)</f>
        <v>400</v>
      </c>
      <c r="AM73" s="1494">
        <f t="shared" si="43"/>
        <v>24</v>
      </c>
      <c r="AN73" s="1494">
        <f>VLOOKUP(AJ73,'Item Master Data'!$A:$G,7,FALSE)</f>
        <v>32</v>
      </c>
      <c r="AO73" s="1494">
        <f t="shared" si="44"/>
        <v>0</v>
      </c>
      <c r="AQ73" s="2297">
        <f t="shared" si="40"/>
        <v>144384</v>
      </c>
    </row>
    <row r="74" spans="1:43" s="1494" customFormat="1" ht="15" customHeight="1">
      <c r="A74" s="1550" t="s">
        <v>1091</v>
      </c>
      <c r="B74" s="2029" t="s">
        <v>3629</v>
      </c>
      <c r="C74" s="2029" t="s">
        <v>2499</v>
      </c>
      <c r="D74" s="2029" t="s">
        <v>2210</v>
      </c>
      <c r="E74" s="2029">
        <v>480</v>
      </c>
      <c r="F74" s="1950">
        <v>1276</v>
      </c>
      <c r="G74" s="1833">
        <f t="shared" ref="G74" si="45">F74*E74</f>
        <v>612480</v>
      </c>
      <c r="H74" s="2108">
        <f t="shared" ref="H74" si="46">E74*F74/1000000</f>
        <v>0.61248000000000002</v>
      </c>
      <c r="I74" s="1837">
        <f>H74</f>
        <v>0.61248000000000002</v>
      </c>
      <c r="J74" s="2104"/>
      <c r="K74" s="2104"/>
      <c r="L74" s="2105"/>
      <c r="M74" s="1832">
        <f t="shared" ref="M74" si="47">SUM(I74:L74)</f>
        <v>0.61248000000000002</v>
      </c>
      <c r="N74" s="2030">
        <v>44673</v>
      </c>
      <c r="O74" s="2030">
        <v>44657</v>
      </c>
      <c r="P74" s="2030">
        <v>44672</v>
      </c>
      <c r="Q74" s="2030">
        <v>44673</v>
      </c>
      <c r="R74" s="2029" t="s">
        <v>2221</v>
      </c>
      <c r="S74" s="2029">
        <v>72</v>
      </c>
      <c r="T74" s="1951">
        <v>49303156</v>
      </c>
      <c r="U74" s="2024">
        <f>249.6/480</f>
        <v>0.52</v>
      </c>
      <c r="V74" s="2029"/>
      <c r="W74" s="2029" t="s">
        <v>1103</v>
      </c>
      <c r="X74" s="2029"/>
      <c r="Y74" s="2029">
        <v>60</v>
      </c>
      <c r="Z74" s="2030" t="s">
        <v>3763</v>
      </c>
      <c r="AA74" s="2030" t="s">
        <v>1099</v>
      </c>
      <c r="AB74" s="1949" t="s">
        <v>3764</v>
      </c>
      <c r="AC74" s="2029" t="s">
        <v>1096</v>
      </c>
      <c r="AD74" s="1937" t="s">
        <v>3658</v>
      </c>
      <c r="AE74" s="2029" t="s">
        <v>2230</v>
      </c>
      <c r="AF74" s="2026" t="s">
        <v>1098</v>
      </c>
      <c r="AG74" s="2029" t="s">
        <v>1087</v>
      </c>
      <c r="AH74" s="2029"/>
      <c r="AI74" s="2047">
        <f t="shared" ref="AI74" si="48">T74</f>
        <v>49303156</v>
      </c>
      <c r="AJ74" s="2076" cm="1">
        <f t="array" ref="AJ74">SUM(MID(0&amp;AI74,LARGE(INDEX(ISNUMBER(--MID(AI74,ROW($1:$129),1))*ROW($1:$129),),ROW($1:$129))+1,1)*10^ROW($1:$129)/10)</f>
        <v>49303156</v>
      </c>
      <c r="AK74" s="1953" t="str">
        <f>VLOOKUP($AJ74,'Item Master Data'!$A:$F,3,FALSE)</f>
        <v>Q.PEAK DUO XL G10 BFG</v>
      </c>
      <c r="AL74" s="1494">
        <f>VLOOKUP($AJ74,'Item Master Data'!$A:$F,6,FALSE)</f>
        <v>480</v>
      </c>
      <c r="AM74" s="1494">
        <f t="shared" ref="AM74" si="49">F74/AN74</f>
        <v>44</v>
      </c>
      <c r="AN74" s="1494">
        <f>VLOOKUP(AJ74,'Item Master Data'!$A:$G,7,FALSE)</f>
        <v>29</v>
      </c>
      <c r="AO74" s="1494">
        <f t="shared" ref="AO74" si="50">E74-AL74</f>
        <v>0</v>
      </c>
      <c r="AQ74" s="2297">
        <f t="shared" si="40"/>
        <v>318489.60000000003</v>
      </c>
    </row>
    <row r="75" spans="1:43" s="1494" customFormat="1" ht="15" customHeight="1">
      <c r="A75" s="1550" t="s">
        <v>1091</v>
      </c>
      <c r="B75" s="2029" t="s">
        <v>3629</v>
      </c>
      <c r="C75" s="2029" t="s">
        <v>2499</v>
      </c>
      <c r="D75" s="2029" t="s">
        <v>2210</v>
      </c>
      <c r="E75" s="2029">
        <v>480</v>
      </c>
      <c r="F75" s="1950">
        <v>638</v>
      </c>
      <c r="G75" s="1833">
        <f t="shared" si="38"/>
        <v>306240</v>
      </c>
      <c r="H75" s="2108">
        <f t="shared" si="39"/>
        <v>0.30624000000000001</v>
      </c>
      <c r="I75" s="1837">
        <f>H75</f>
        <v>0.30624000000000001</v>
      </c>
      <c r="J75" s="2104"/>
      <c r="K75" s="2104"/>
      <c r="L75" s="2105"/>
      <c r="M75" s="1832">
        <f t="shared" si="41"/>
        <v>0.30624000000000001</v>
      </c>
      <c r="N75" s="2030">
        <v>44673</v>
      </c>
      <c r="O75" s="2030">
        <v>44657</v>
      </c>
      <c r="P75" s="2030">
        <v>44673</v>
      </c>
      <c r="Q75" s="2030">
        <v>44676</v>
      </c>
      <c r="R75" s="2029" t="s">
        <v>2221</v>
      </c>
      <c r="S75" s="2029">
        <v>72</v>
      </c>
      <c r="T75" s="1951">
        <v>49303156</v>
      </c>
      <c r="U75" s="2024">
        <f>249.6/480</f>
        <v>0.52</v>
      </c>
      <c r="V75" s="2029"/>
      <c r="W75" s="2029" t="s">
        <v>1103</v>
      </c>
      <c r="X75" s="2029"/>
      <c r="Y75" s="2029">
        <v>60</v>
      </c>
      <c r="Z75" s="2030" t="s">
        <v>3763</v>
      </c>
      <c r="AA75" s="2030" t="s">
        <v>1099</v>
      </c>
      <c r="AB75" s="1949" t="s">
        <v>3764</v>
      </c>
      <c r="AC75" s="2029" t="s">
        <v>1096</v>
      </c>
      <c r="AD75" s="1937" t="s">
        <v>3658</v>
      </c>
      <c r="AE75" s="2029" t="s">
        <v>2230</v>
      </c>
      <c r="AF75" s="2026" t="s">
        <v>1098</v>
      </c>
      <c r="AG75" s="2029" t="s">
        <v>1087</v>
      </c>
      <c r="AH75" s="2029"/>
      <c r="AI75" s="2047">
        <f t="shared" si="42"/>
        <v>49303156</v>
      </c>
      <c r="AJ75" s="2076" cm="1">
        <f t="array" ref="AJ75">SUM(MID(0&amp;AI75,LARGE(INDEX(ISNUMBER(--MID(AI75,ROW($1:$129),1))*ROW($1:$129),),ROW($1:$129))+1,1)*10^ROW($1:$129)/10)</f>
        <v>49303156</v>
      </c>
      <c r="AK75" s="1953" t="str">
        <f>VLOOKUP($AJ75,'Item Master Data'!$A:$F,3,FALSE)</f>
        <v>Q.PEAK DUO XL G10 BFG</v>
      </c>
      <c r="AL75" s="1494">
        <f>VLOOKUP($AJ75,'Item Master Data'!$A:$F,6,FALSE)</f>
        <v>480</v>
      </c>
      <c r="AM75" s="1494">
        <f t="shared" si="43"/>
        <v>22</v>
      </c>
      <c r="AN75" s="1494">
        <f>VLOOKUP(AJ75,'Item Master Data'!$A:$G,7,FALSE)</f>
        <v>29</v>
      </c>
      <c r="AO75" s="1494">
        <f t="shared" si="44"/>
        <v>0</v>
      </c>
      <c r="AQ75" s="2297">
        <f t="shared" si="40"/>
        <v>159244.80000000002</v>
      </c>
    </row>
    <row r="76" spans="1:43" s="1494" customFormat="1" ht="15" hidden="1" customHeight="1">
      <c r="A76" s="1550" t="s">
        <v>1091</v>
      </c>
      <c r="B76" s="2029" t="s">
        <v>3733</v>
      </c>
      <c r="C76" s="2029" t="s">
        <v>2499</v>
      </c>
      <c r="D76" s="2029" t="s">
        <v>2220</v>
      </c>
      <c r="E76" s="2029">
        <v>400</v>
      </c>
      <c r="F76" s="1950">
        <v>768</v>
      </c>
      <c r="G76" s="1833">
        <f t="shared" si="38"/>
        <v>307200</v>
      </c>
      <c r="H76" s="2108">
        <f t="shared" si="39"/>
        <v>0.30719999999999997</v>
      </c>
      <c r="I76" s="1837">
        <f>H76</f>
        <v>0.30719999999999997</v>
      </c>
      <c r="J76" s="2104"/>
      <c r="K76" s="2104"/>
      <c r="L76" s="2105"/>
      <c r="M76" s="1832">
        <f t="shared" si="41"/>
        <v>0.30719999999999997</v>
      </c>
      <c r="N76" s="2030">
        <v>44676</v>
      </c>
      <c r="O76" s="2030">
        <v>44664</v>
      </c>
      <c r="P76" s="2030">
        <v>44673</v>
      </c>
      <c r="Q76" s="2030">
        <v>44676</v>
      </c>
      <c r="R76" s="2029" t="s">
        <v>2221</v>
      </c>
      <c r="S76" s="2029">
        <v>60</v>
      </c>
      <c r="T76" s="1951" t="s">
        <v>4311</v>
      </c>
      <c r="U76" s="2024">
        <f>188/400</f>
        <v>0.47</v>
      </c>
      <c r="V76" s="2029"/>
      <c r="W76" s="2029" t="s">
        <v>1094</v>
      </c>
      <c r="X76" s="2029"/>
      <c r="Y76" s="2029">
        <v>60</v>
      </c>
      <c r="Z76" s="2030" t="s">
        <v>3654</v>
      </c>
      <c r="AA76" s="2030" t="s">
        <v>1095</v>
      </c>
      <c r="AB76" s="1949">
        <v>76118</v>
      </c>
      <c r="AC76" s="2029" t="s">
        <v>1096</v>
      </c>
      <c r="AD76" s="1937" t="s">
        <v>1099</v>
      </c>
      <c r="AE76" s="2029" t="s">
        <v>2230</v>
      </c>
      <c r="AF76" s="2026"/>
      <c r="AG76" s="2029" t="s">
        <v>1087</v>
      </c>
      <c r="AH76" s="2029"/>
      <c r="AI76" s="2047" t="str">
        <f t="shared" si="42"/>
        <v>30390145H</v>
      </c>
      <c r="AJ76" s="2076" cm="1">
        <f t="array" ref="AJ76">SUM(MID(0&amp;AI76,LARGE(INDEX(ISNUMBER(--MID(AI76,ROW($1:$129),1))*ROW($1:$129),),ROW($1:$129))+1,1)*10^ROW($1:$129)/10)</f>
        <v>30390145</v>
      </c>
      <c r="AK76" s="1953" t="e">
        <f>VLOOKUP($AJ76,'Item Master Data'!$A:$F,3,FALSE)</f>
        <v>#N/A</v>
      </c>
      <c r="AL76" s="1494" t="e">
        <f>VLOOKUP($AJ76,'Item Master Data'!$A:$F,6,FALSE)</f>
        <v>#N/A</v>
      </c>
      <c r="AM76" s="1494" t="e">
        <f t="shared" si="43"/>
        <v>#N/A</v>
      </c>
      <c r="AN76" s="1494" t="e">
        <f>VLOOKUP(AJ76,'Item Master Data'!$A:$G,7,FALSE)</f>
        <v>#N/A</v>
      </c>
      <c r="AO76" s="1494" t="e">
        <f t="shared" si="44"/>
        <v>#N/A</v>
      </c>
      <c r="AQ76" s="2297">
        <f t="shared" si="40"/>
        <v>144384</v>
      </c>
    </row>
    <row r="77" spans="1:43" s="1494" customFormat="1" ht="15" hidden="1" customHeight="1">
      <c r="A77" s="1550" t="s">
        <v>1091</v>
      </c>
      <c r="B77" s="2029" t="s">
        <v>3586</v>
      </c>
      <c r="C77" s="2029" t="s">
        <v>1124</v>
      </c>
      <c r="D77" s="2029" t="s">
        <v>2220</v>
      </c>
      <c r="E77" s="2029">
        <v>400</v>
      </c>
      <c r="F77" s="1950">
        <v>768</v>
      </c>
      <c r="G77" s="1833">
        <f t="shared" si="38"/>
        <v>307200</v>
      </c>
      <c r="H77" s="2108">
        <f t="shared" si="39"/>
        <v>0.30719999999999997</v>
      </c>
      <c r="I77" s="1837">
        <f>H77</f>
        <v>0.30719999999999997</v>
      </c>
      <c r="J77" s="2104"/>
      <c r="K77" s="2104"/>
      <c r="L77" s="2105"/>
      <c r="M77" s="1832">
        <f t="shared" si="41"/>
        <v>0.30719999999999997</v>
      </c>
      <c r="N77" s="2030">
        <v>44659</v>
      </c>
      <c r="O77" s="2030">
        <v>44628</v>
      </c>
      <c r="P77" s="2030">
        <v>44659</v>
      </c>
      <c r="Q77" s="2030">
        <v>44662</v>
      </c>
      <c r="R77" s="2029" t="s">
        <v>400</v>
      </c>
      <c r="S77" s="2029">
        <v>60</v>
      </c>
      <c r="T77" s="1951">
        <v>49403140</v>
      </c>
      <c r="U77" s="2024">
        <v>0.55500000000000005</v>
      </c>
      <c r="V77" s="2029"/>
      <c r="W77" s="2029" t="s">
        <v>1103</v>
      </c>
      <c r="X77" s="2029"/>
      <c r="Y77" s="2029">
        <v>60</v>
      </c>
      <c r="Z77" s="2030" t="s">
        <v>1125</v>
      </c>
      <c r="AA77" s="2030" t="s">
        <v>1113</v>
      </c>
      <c r="AB77" s="1949">
        <v>8110</v>
      </c>
      <c r="AC77" s="2029" t="s">
        <v>1096</v>
      </c>
      <c r="AD77" s="2283" t="s">
        <v>1097</v>
      </c>
      <c r="AE77" s="2029"/>
      <c r="AF77" s="2026"/>
      <c r="AG77" s="2029" t="s">
        <v>1087</v>
      </c>
      <c r="AH77" s="2029"/>
      <c r="AI77" s="2047">
        <f t="shared" si="42"/>
        <v>49403140</v>
      </c>
      <c r="AJ77" s="2076" cm="1">
        <f t="array" ref="AJ77">SUM(MID(0&amp;AI77,LARGE(INDEX(ISNUMBER(--MID(AI77,ROW($1:$129),1))*ROW($1:$129),),ROW($1:$129))+1,1)*10^ROW($1:$129)/10)</f>
        <v>49403140</v>
      </c>
      <c r="AK77" s="1953" t="str">
        <f>VLOOKUP($AJ77,'Item Master Data'!$A:$F,3,FALSE)</f>
        <v>Q.PEAK DUO BLK ML G10+</v>
      </c>
      <c r="AL77" s="1494">
        <f>VLOOKUP($AJ77,'Item Master Data'!$A:$F,6,FALSE)</f>
        <v>400</v>
      </c>
      <c r="AM77" s="1494">
        <f t="shared" si="43"/>
        <v>24</v>
      </c>
      <c r="AN77" s="1494">
        <f>VLOOKUP(AJ77,'Item Master Data'!$A:$G,7,FALSE)</f>
        <v>32</v>
      </c>
      <c r="AO77" s="1494">
        <f t="shared" si="44"/>
        <v>0</v>
      </c>
      <c r="AQ77" s="2297">
        <f t="shared" si="40"/>
        <v>170496.00000000003</v>
      </c>
    </row>
    <row r="78" spans="1:43" s="1494" customFormat="1" ht="15" customHeight="1">
      <c r="A78" s="1550" t="s">
        <v>1091</v>
      </c>
      <c r="B78" s="2029" t="s">
        <v>4333</v>
      </c>
      <c r="C78" s="2029" t="s">
        <v>1124</v>
      </c>
      <c r="D78" s="2029" t="s">
        <v>2503</v>
      </c>
      <c r="E78" s="2029">
        <v>360</v>
      </c>
      <c r="F78" s="1950">
        <v>768</v>
      </c>
      <c r="G78" s="1833">
        <f t="shared" si="38"/>
        <v>276480</v>
      </c>
      <c r="H78" s="2108">
        <f t="shared" si="39"/>
        <v>0.27648</v>
      </c>
      <c r="I78" s="1837">
        <f>H78</f>
        <v>0.27648</v>
      </c>
      <c r="J78" s="2104"/>
      <c r="K78" s="2104"/>
      <c r="L78" s="2105"/>
      <c r="M78" s="1832">
        <f t="shared" si="41"/>
        <v>0.27648</v>
      </c>
      <c r="N78" s="2030">
        <v>44672</v>
      </c>
      <c r="O78" s="2030">
        <v>44665</v>
      </c>
      <c r="P78" s="2030">
        <v>44672</v>
      </c>
      <c r="Q78" s="2030">
        <v>44673</v>
      </c>
      <c r="R78" s="2029" t="s">
        <v>400</v>
      </c>
      <c r="S78" s="2029">
        <v>60</v>
      </c>
      <c r="T78" s="1951">
        <v>49203132</v>
      </c>
      <c r="U78" s="2079">
        <v>0.53500000000000003</v>
      </c>
      <c r="V78" s="2029"/>
      <c r="W78" s="2029" t="s">
        <v>1103</v>
      </c>
      <c r="X78" s="2029"/>
      <c r="Y78" s="2029">
        <v>60</v>
      </c>
      <c r="Z78" s="2030" t="s">
        <v>1125</v>
      </c>
      <c r="AA78" s="2030" t="s">
        <v>1113</v>
      </c>
      <c r="AB78" s="1949" t="s">
        <v>4334</v>
      </c>
      <c r="AC78" s="2029" t="s">
        <v>1096</v>
      </c>
      <c r="AD78" s="1937" t="s">
        <v>3658</v>
      </c>
      <c r="AE78" s="2029" t="s">
        <v>2230</v>
      </c>
      <c r="AF78" s="2026"/>
      <c r="AG78" s="2029" t="s">
        <v>1087</v>
      </c>
      <c r="AH78" s="2029"/>
      <c r="AI78" s="2047">
        <f t="shared" si="42"/>
        <v>49203132</v>
      </c>
      <c r="AJ78" s="2076" cm="1">
        <f t="array" ref="AJ78">SUM(MID(0&amp;AI78,LARGE(INDEX(ISNUMBER(--MID(AI78,ROW($1:$129),1))*ROW($1:$129),),ROW($1:$129))+1,1)*10^ROW($1:$129)/10)</f>
        <v>49203132</v>
      </c>
      <c r="AK78" s="1953" t="str">
        <f>VLOOKUP($AJ78,'Item Master Data'!$A:$F,3,FALSE)</f>
        <v>Q.PEAK DUO BLK G10+</v>
      </c>
      <c r="AL78" s="1494">
        <f>VLOOKUP($AJ78,'Item Master Data'!$A:$F,6,FALSE)</f>
        <v>360</v>
      </c>
      <c r="AM78" s="1494">
        <f t="shared" si="43"/>
        <v>24</v>
      </c>
      <c r="AN78" s="1494">
        <f>VLOOKUP(AJ78,'Item Master Data'!$A:$G,7,FALSE)</f>
        <v>32</v>
      </c>
      <c r="AO78" s="1494">
        <f t="shared" si="44"/>
        <v>0</v>
      </c>
      <c r="AQ78" s="2297">
        <f t="shared" si="40"/>
        <v>147916.80000000002</v>
      </c>
    </row>
    <row r="79" spans="1:43" s="1494" customFormat="1" ht="15" customHeight="1">
      <c r="A79" s="1550" t="s">
        <v>1091</v>
      </c>
      <c r="B79" s="2029" t="s">
        <v>3736</v>
      </c>
      <c r="C79" s="2029" t="s">
        <v>3193</v>
      </c>
      <c r="D79" s="2029" t="s">
        <v>2503</v>
      </c>
      <c r="E79" s="2029">
        <v>360</v>
      </c>
      <c r="F79" s="1950">
        <v>768</v>
      </c>
      <c r="G79" s="1833">
        <f t="shared" si="38"/>
        <v>276480</v>
      </c>
      <c r="H79" s="2108">
        <f t="shared" si="39"/>
        <v>0.27648</v>
      </c>
      <c r="I79" s="1837"/>
      <c r="J79" s="2104"/>
      <c r="K79" s="2104"/>
      <c r="L79" s="2105">
        <f>H79</f>
        <v>0.27648</v>
      </c>
      <c r="M79" s="1832">
        <f t="shared" si="41"/>
        <v>0.27648</v>
      </c>
      <c r="N79" s="2112" t="s">
        <v>3374</v>
      </c>
      <c r="O79" s="2021">
        <v>44663</v>
      </c>
      <c r="P79" s="2030"/>
      <c r="Q79" s="2030"/>
      <c r="R79" s="2029" t="s">
        <v>400</v>
      </c>
      <c r="S79" s="2029">
        <v>60</v>
      </c>
      <c r="T79" s="1951">
        <v>49203132</v>
      </c>
      <c r="U79" s="2079">
        <v>0.53500000000000003</v>
      </c>
      <c r="V79" s="2029"/>
      <c r="W79" s="2029" t="s">
        <v>1103</v>
      </c>
      <c r="X79" s="2029"/>
      <c r="Y79" s="2029">
        <v>60</v>
      </c>
      <c r="Z79" s="2030" t="s">
        <v>1127</v>
      </c>
      <c r="AA79" s="2030" t="s">
        <v>1099</v>
      </c>
      <c r="AB79" s="1949">
        <v>92056</v>
      </c>
      <c r="AC79" s="2029" t="s">
        <v>1096</v>
      </c>
      <c r="AD79" s="1937" t="s">
        <v>3658</v>
      </c>
      <c r="AE79" s="2029" t="s">
        <v>2230</v>
      </c>
      <c r="AF79" s="2026"/>
      <c r="AG79" s="2029" t="s">
        <v>1087</v>
      </c>
      <c r="AH79" s="2029"/>
      <c r="AI79" s="2047">
        <f t="shared" si="42"/>
        <v>49203132</v>
      </c>
      <c r="AJ79" s="2076" cm="1">
        <f t="array" ref="AJ79">SUM(MID(0&amp;AI79,LARGE(INDEX(ISNUMBER(--MID(AI79,ROW($1:$129),1))*ROW($1:$129),),ROW($1:$129))+1,1)*10^ROW($1:$129)/10)</f>
        <v>49203132</v>
      </c>
      <c r="AK79" s="1953" t="str">
        <f>VLOOKUP($AJ79,'Item Master Data'!$A:$F,3,FALSE)</f>
        <v>Q.PEAK DUO BLK G10+</v>
      </c>
      <c r="AL79" s="1494">
        <f>VLOOKUP($AJ79,'Item Master Data'!$A:$F,6,FALSE)</f>
        <v>360</v>
      </c>
      <c r="AM79" s="1494">
        <f t="shared" si="43"/>
        <v>24</v>
      </c>
      <c r="AN79" s="1494">
        <f>VLOOKUP(AJ79,'Item Master Data'!$A:$G,7,FALSE)</f>
        <v>32</v>
      </c>
      <c r="AO79" s="1494">
        <f t="shared" si="44"/>
        <v>0</v>
      </c>
      <c r="AQ79" s="2297">
        <f t="shared" si="40"/>
        <v>147916.80000000002</v>
      </c>
    </row>
    <row r="80" spans="1:43" s="1494" customFormat="1" ht="15" hidden="1" customHeight="1">
      <c r="A80" s="1550" t="s">
        <v>1091</v>
      </c>
      <c r="B80" s="2029" t="s">
        <v>3630</v>
      </c>
      <c r="C80" s="2029" t="s">
        <v>2535</v>
      </c>
      <c r="D80" s="2029" t="s">
        <v>2220</v>
      </c>
      <c r="E80" s="2029">
        <v>400</v>
      </c>
      <c r="F80" s="1950">
        <v>2304</v>
      </c>
      <c r="G80" s="1833">
        <f t="shared" ref="G80:G92" si="51">F80*E80</f>
        <v>921600</v>
      </c>
      <c r="H80" s="2108">
        <f t="shared" ref="H80:H92" si="52">E80*F80/1000000</f>
        <v>0.92159999999999997</v>
      </c>
      <c r="I80" s="1837"/>
      <c r="J80" s="2104">
        <f>H80</f>
        <v>0.92159999999999997</v>
      </c>
      <c r="K80" s="2104"/>
      <c r="L80" s="2105"/>
      <c r="M80" s="1832">
        <f t="shared" si="41"/>
        <v>0.92159999999999997</v>
      </c>
      <c r="N80" s="2029"/>
      <c r="O80" s="2030">
        <v>44666</v>
      </c>
      <c r="P80" s="2030">
        <v>44679</v>
      </c>
      <c r="Q80" s="2030">
        <v>44680</v>
      </c>
      <c r="R80" s="2029" t="s">
        <v>400</v>
      </c>
      <c r="S80" s="2029">
        <v>60</v>
      </c>
      <c r="T80" s="1951" t="s">
        <v>4283</v>
      </c>
      <c r="U80" s="2079">
        <v>0.55500000000000005</v>
      </c>
      <c r="V80" s="2029" t="s">
        <v>3649</v>
      </c>
      <c r="W80" s="2029" t="s">
        <v>1103</v>
      </c>
      <c r="X80" s="2029"/>
      <c r="Y80" s="2029">
        <v>60</v>
      </c>
      <c r="Z80" s="2030" t="s">
        <v>1127</v>
      </c>
      <c r="AA80" s="2030" t="s">
        <v>1099</v>
      </c>
      <c r="AB80" s="1949">
        <v>92056</v>
      </c>
      <c r="AC80" s="2029" t="s">
        <v>1096</v>
      </c>
      <c r="AD80" s="1937" t="s">
        <v>1099</v>
      </c>
      <c r="AE80" s="2029" t="s">
        <v>2230</v>
      </c>
      <c r="AF80" s="2026" t="s">
        <v>1098</v>
      </c>
      <c r="AG80" s="2029" t="s">
        <v>1087</v>
      </c>
      <c r="AH80" s="2029"/>
      <c r="AI80" s="2047" t="str">
        <f t="shared" si="42"/>
        <v>30390156C</v>
      </c>
      <c r="AJ80" s="2076" cm="1">
        <f t="array" ref="AJ80">SUM(MID(0&amp;AI80,LARGE(INDEX(ISNUMBER(--MID(AI80,ROW($1:$129),1))*ROW($1:$129),),ROW($1:$129))+1,1)*10^ROW($1:$129)/10)</f>
        <v>30390156</v>
      </c>
      <c r="AK80" s="1953" t="str">
        <f>VLOOKUP($AJ80,'Item Master Data'!$A:$F,3,FALSE)</f>
        <v>Q.PEAK DUO BLK ML G10+</v>
      </c>
      <c r="AL80" s="1494">
        <f>VLOOKUP($AJ80,'Item Master Data'!$A:$F,6,FALSE)</f>
        <v>400</v>
      </c>
      <c r="AM80" s="1494">
        <f t="shared" si="43"/>
        <v>72</v>
      </c>
      <c r="AN80" s="1494">
        <f>VLOOKUP(AJ80,'Item Master Data'!$A:$G,7,FALSE)</f>
        <v>32</v>
      </c>
      <c r="AO80" s="1494">
        <f t="shared" si="44"/>
        <v>0</v>
      </c>
      <c r="AQ80" s="2297">
        <f t="shared" si="40"/>
        <v>511488.00000000006</v>
      </c>
    </row>
    <row r="81" spans="1:43" s="1494" customFormat="1" ht="14.25" customHeight="1">
      <c r="A81" s="1550" t="s">
        <v>1091</v>
      </c>
      <c r="B81" s="2029" t="s">
        <v>3631</v>
      </c>
      <c r="C81" s="2029" t="s">
        <v>2535</v>
      </c>
      <c r="D81" s="2029" t="s">
        <v>2228</v>
      </c>
      <c r="E81" s="2029">
        <v>480</v>
      </c>
      <c r="F81" s="1950">
        <v>638</v>
      </c>
      <c r="G81" s="1833">
        <f t="shared" ref="G81:G82" si="53">F81*E81</f>
        <v>306240</v>
      </c>
      <c r="H81" s="2108">
        <f t="shared" ref="H81:H82" si="54">E81*F81/1000000</f>
        <v>0.30624000000000001</v>
      </c>
      <c r="I81" s="1837">
        <f>H81</f>
        <v>0.30624000000000001</v>
      </c>
      <c r="J81" s="2104"/>
      <c r="K81" s="2104"/>
      <c r="L81" s="2105"/>
      <c r="M81" s="1832">
        <f t="shared" ref="M81" si="55">SUM(I81:L81)</f>
        <v>0.30624000000000001</v>
      </c>
      <c r="N81" s="2030">
        <v>44673</v>
      </c>
      <c r="O81" s="2021">
        <v>44669</v>
      </c>
      <c r="P81" s="2030">
        <v>44673</v>
      </c>
      <c r="Q81" s="2030">
        <v>44678</v>
      </c>
      <c r="R81" s="2029" t="s">
        <v>400</v>
      </c>
      <c r="S81" s="2029">
        <v>72</v>
      </c>
      <c r="T81" s="2301">
        <v>49303156</v>
      </c>
      <c r="U81" s="2024">
        <v>0.47499999999999998</v>
      </c>
      <c r="V81" s="2029"/>
      <c r="W81" s="2029" t="s">
        <v>1103</v>
      </c>
      <c r="X81" s="2029"/>
      <c r="Y81" s="2029">
        <v>60</v>
      </c>
      <c r="Z81" s="2030" t="s">
        <v>1100</v>
      </c>
      <c r="AA81" s="2030" t="s">
        <v>1099</v>
      </c>
      <c r="AB81" s="1949" t="s">
        <v>4373</v>
      </c>
      <c r="AC81" s="2029" t="s">
        <v>1096</v>
      </c>
      <c r="AD81" s="1937" t="s">
        <v>3658</v>
      </c>
      <c r="AE81" s="2029" t="s">
        <v>2230</v>
      </c>
      <c r="AF81" s="2026" t="s">
        <v>1098</v>
      </c>
      <c r="AG81" s="2029" t="s">
        <v>1087</v>
      </c>
      <c r="AH81" s="2029"/>
      <c r="AI81" s="2047">
        <f t="shared" ref="AI81:AI82" si="56">T81</f>
        <v>49303156</v>
      </c>
      <c r="AJ81" s="2076" cm="1">
        <f t="array" ref="AJ81">SUM(MID(0&amp;AI81,LARGE(INDEX(ISNUMBER(--MID(AI81,ROW($1:$129),1))*ROW($1:$129),),ROW($1:$129))+1,1)*10^ROW($1:$129)/10)</f>
        <v>49303156</v>
      </c>
      <c r="AK81" s="1953" t="str">
        <f>VLOOKUP($AJ81,'Item Master Data'!$A:$F,3,FALSE)</f>
        <v>Q.PEAK DUO XL G10 BFG</v>
      </c>
      <c r="AL81" s="1494">
        <f>VLOOKUP($AJ81,'Item Master Data'!$A:$F,6,FALSE)</f>
        <v>480</v>
      </c>
      <c r="AM81" s="1494">
        <f t="shared" ref="AM81:AM82" si="57">F81/AN81</f>
        <v>22</v>
      </c>
      <c r="AN81" s="1494">
        <f>VLOOKUP(AJ81,'Item Master Data'!$A:$G,7,FALSE)</f>
        <v>29</v>
      </c>
      <c r="AO81" s="1494">
        <f t="shared" ref="AO81:AO82" si="58">E81-AL81</f>
        <v>0</v>
      </c>
      <c r="AQ81" s="2297">
        <f t="shared" si="40"/>
        <v>145464</v>
      </c>
    </row>
    <row r="82" spans="1:43" s="1494" customFormat="1" ht="14.25" customHeight="1">
      <c r="A82" s="1550" t="s">
        <v>1091</v>
      </c>
      <c r="B82" s="2029" t="s">
        <v>3631</v>
      </c>
      <c r="C82" s="2029" t="s">
        <v>2535</v>
      </c>
      <c r="D82" s="2029" t="s">
        <v>2228</v>
      </c>
      <c r="E82" s="2029">
        <v>480</v>
      </c>
      <c r="F82" s="1950">
        <v>638</v>
      </c>
      <c r="G82" s="1833">
        <f t="shared" si="53"/>
        <v>306240</v>
      </c>
      <c r="H82" s="2108">
        <f t="shared" si="54"/>
        <v>0.30624000000000001</v>
      </c>
      <c r="I82" s="1837"/>
      <c r="J82" s="1818"/>
      <c r="K82" s="2104"/>
      <c r="L82" s="2105">
        <f>H82</f>
        <v>0.30624000000000001</v>
      </c>
      <c r="M82" s="1832">
        <f t="shared" ref="M82" si="59">SUM(I82:L82)</f>
        <v>0.30624000000000001</v>
      </c>
      <c r="N82" s="2307" t="s">
        <v>4375</v>
      </c>
      <c r="O82" s="2021">
        <v>44669</v>
      </c>
      <c r="P82" s="2030">
        <v>44673</v>
      </c>
      <c r="Q82" s="2030">
        <v>44678</v>
      </c>
      <c r="R82" s="2029" t="s">
        <v>400</v>
      </c>
      <c r="S82" s="2029">
        <v>72</v>
      </c>
      <c r="T82" s="1951">
        <v>49303156</v>
      </c>
      <c r="U82" s="2024">
        <v>0.47499999999999998</v>
      </c>
      <c r="V82" s="2029"/>
      <c r="W82" s="2029" t="s">
        <v>1103</v>
      </c>
      <c r="X82" s="2029"/>
      <c r="Y82" s="2029">
        <v>60</v>
      </c>
      <c r="Z82" s="2030" t="s">
        <v>1100</v>
      </c>
      <c r="AA82" s="2030" t="s">
        <v>1099</v>
      </c>
      <c r="AB82" s="1949" t="s">
        <v>4373</v>
      </c>
      <c r="AC82" s="2029" t="s">
        <v>1096</v>
      </c>
      <c r="AD82" s="1937" t="s">
        <v>3658</v>
      </c>
      <c r="AE82" s="2029" t="s">
        <v>2230</v>
      </c>
      <c r="AF82" s="2026" t="s">
        <v>1098</v>
      </c>
      <c r="AG82" s="2029" t="s">
        <v>1087</v>
      </c>
      <c r="AH82" s="2029"/>
      <c r="AI82" s="2047">
        <f t="shared" si="56"/>
        <v>49303156</v>
      </c>
      <c r="AJ82" s="2076" cm="1">
        <f t="array" ref="AJ82">SUM(MID(0&amp;AI82,LARGE(INDEX(ISNUMBER(--MID(AI82,ROW($1:$129),1))*ROW($1:$129),),ROW($1:$129))+1,1)*10^ROW($1:$129)/10)</f>
        <v>49303156</v>
      </c>
      <c r="AK82" s="1953" t="str">
        <f>VLOOKUP($AJ82,'Item Master Data'!$A:$F,3,FALSE)</f>
        <v>Q.PEAK DUO XL G10 BFG</v>
      </c>
      <c r="AL82" s="1494">
        <f>VLOOKUP($AJ82,'Item Master Data'!$A:$F,6,FALSE)</f>
        <v>480</v>
      </c>
      <c r="AM82" s="1494">
        <f t="shared" si="57"/>
        <v>22</v>
      </c>
      <c r="AN82" s="1494">
        <f>VLOOKUP(AJ82,'Item Master Data'!$A:$G,7,FALSE)</f>
        <v>29</v>
      </c>
      <c r="AO82" s="1494">
        <f t="shared" si="58"/>
        <v>0</v>
      </c>
      <c r="AQ82" s="2297">
        <f t="shared" ref="AQ82" si="60">G82*U82</f>
        <v>145464</v>
      </c>
    </row>
    <row r="83" spans="1:43" s="1494" customFormat="1" ht="14.25" customHeight="1">
      <c r="A83" s="1550" t="s">
        <v>1091</v>
      </c>
      <c r="B83" s="2029" t="s">
        <v>3631</v>
      </c>
      <c r="C83" s="2029" t="s">
        <v>2535</v>
      </c>
      <c r="D83" s="2029" t="s">
        <v>2228</v>
      </c>
      <c r="E83" s="2029">
        <v>480</v>
      </c>
      <c r="F83" s="1950">
        <v>638</v>
      </c>
      <c r="G83" s="1833">
        <f t="shared" si="51"/>
        <v>306240</v>
      </c>
      <c r="H83" s="2108">
        <f t="shared" si="52"/>
        <v>0.30624000000000001</v>
      </c>
      <c r="I83" s="1837"/>
      <c r="J83" s="2104">
        <f>H83</f>
        <v>0.30624000000000001</v>
      </c>
      <c r="K83" s="2104"/>
      <c r="L83" s="2105"/>
      <c r="M83" s="1832">
        <f t="shared" si="41"/>
        <v>0.30624000000000001</v>
      </c>
      <c r="N83" s="2030"/>
      <c r="O83" s="2021">
        <v>44669</v>
      </c>
      <c r="P83" s="2030">
        <v>44676</v>
      </c>
      <c r="Q83" s="2030">
        <v>44680</v>
      </c>
      <c r="R83" s="2029" t="s">
        <v>400</v>
      </c>
      <c r="S83" s="2029">
        <v>72</v>
      </c>
      <c r="T83" s="2301">
        <v>49303156</v>
      </c>
      <c r="U83" s="2024">
        <v>0.47499999999999998</v>
      </c>
      <c r="V83" s="2029"/>
      <c r="W83" s="2029" t="s">
        <v>1103</v>
      </c>
      <c r="X83" s="2029"/>
      <c r="Y83" s="2029">
        <v>60</v>
      </c>
      <c r="Z83" s="2030" t="s">
        <v>1127</v>
      </c>
      <c r="AA83" s="2030" t="s">
        <v>1099</v>
      </c>
      <c r="AB83" s="1949">
        <v>92056</v>
      </c>
      <c r="AC83" s="2029" t="s">
        <v>1096</v>
      </c>
      <c r="AD83" s="1937" t="s">
        <v>3658</v>
      </c>
      <c r="AE83" s="2029" t="s">
        <v>2230</v>
      </c>
      <c r="AF83" s="2026" t="s">
        <v>1098</v>
      </c>
      <c r="AG83" s="2029" t="s">
        <v>1087</v>
      </c>
      <c r="AH83" s="2029"/>
      <c r="AI83" s="2047">
        <f t="shared" si="42"/>
        <v>49303156</v>
      </c>
      <c r="AJ83" s="2076" cm="1">
        <f t="array" ref="AJ83">SUM(MID(0&amp;AI83,LARGE(INDEX(ISNUMBER(--MID(AI83,ROW($1:$129),1))*ROW($1:$129),),ROW($1:$129))+1,1)*10^ROW($1:$129)/10)</f>
        <v>49303156</v>
      </c>
      <c r="AK83" s="1953" t="str">
        <f>VLOOKUP($AJ83,'Item Master Data'!$A:$F,3,FALSE)</f>
        <v>Q.PEAK DUO XL G10 BFG</v>
      </c>
      <c r="AL83" s="1494">
        <f>VLOOKUP($AJ83,'Item Master Data'!$A:$F,6,FALSE)</f>
        <v>480</v>
      </c>
      <c r="AM83" s="1494">
        <f t="shared" si="43"/>
        <v>22</v>
      </c>
      <c r="AN83" s="1494">
        <f>VLOOKUP(AJ83,'Item Master Data'!$A:$G,7,FALSE)</f>
        <v>29</v>
      </c>
      <c r="AO83" s="1494">
        <f t="shared" si="44"/>
        <v>0</v>
      </c>
      <c r="AQ83" s="2297">
        <f t="shared" si="40"/>
        <v>145464</v>
      </c>
    </row>
    <row r="84" spans="1:43" s="1494" customFormat="1" ht="15" hidden="1" customHeight="1">
      <c r="A84" s="1550" t="s">
        <v>1091</v>
      </c>
      <c r="B84" s="2029" t="s">
        <v>4335</v>
      </c>
      <c r="C84" s="2029" t="s">
        <v>2535</v>
      </c>
      <c r="D84" s="1951" t="s">
        <v>2503</v>
      </c>
      <c r="E84" s="2029">
        <v>360</v>
      </c>
      <c r="F84" s="1950">
        <v>3072</v>
      </c>
      <c r="G84" s="1833">
        <f t="shared" si="51"/>
        <v>1105920</v>
      </c>
      <c r="H84" s="2108">
        <f t="shared" si="52"/>
        <v>1.10592</v>
      </c>
      <c r="I84" s="1837">
        <f>H84</f>
        <v>1.10592</v>
      </c>
      <c r="J84" s="2104"/>
      <c r="K84" s="2104"/>
      <c r="L84" s="2105"/>
      <c r="M84" s="1832">
        <f t="shared" si="41"/>
        <v>1.10592</v>
      </c>
      <c r="N84" s="2030">
        <v>44672</v>
      </c>
      <c r="O84" s="2134">
        <v>44665</v>
      </c>
      <c r="P84" s="2030">
        <v>44672</v>
      </c>
      <c r="Q84" s="2030">
        <v>44677</v>
      </c>
      <c r="R84" s="2029" t="s">
        <v>400</v>
      </c>
      <c r="S84" s="2029">
        <v>60</v>
      </c>
      <c r="T84" s="1951">
        <v>49203132</v>
      </c>
      <c r="U84" s="2024">
        <f>181.8/360</f>
        <v>0.505</v>
      </c>
      <c r="V84" s="2221" t="s">
        <v>3650</v>
      </c>
      <c r="W84" s="2029" t="s">
        <v>1103</v>
      </c>
      <c r="X84" s="2029"/>
      <c r="Y84" s="2029">
        <v>60</v>
      </c>
      <c r="Z84" s="2030" t="s">
        <v>1127</v>
      </c>
      <c r="AA84" s="2030" t="s">
        <v>1099</v>
      </c>
      <c r="AB84" s="1949" t="s">
        <v>3655</v>
      </c>
      <c r="AC84" s="2029" t="s">
        <v>1096</v>
      </c>
      <c r="AD84" s="1937" t="s">
        <v>1099</v>
      </c>
      <c r="AE84" s="2029" t="s">
        <v>2230</v>
      </c>
      <c r="AF84" s="2029" t="s">
        <v>1098</v>
      </c>
      <c r="AG84" s="2026" t="s">
        <v>1087</v>
      </c>
      <c r="AH84" s="2029"/>
      <c r="AI84" s="2047">
        <f t="shared" si="42"/>
        <v>49203132</v>
      </c>
      <c r="AJ84" s="2076" cm="1">
        <f t="array" ref="AJ84">SUM(MID(0&amp;AI84,LARGE(INDEX(ISNUMBER(--MID(AI84,ROW($1:$129),1))*ROW($1:$129),),ROW($1:$129))+1,1)*10^ROW($1:$129)/10)</f>
        <v>49203132</v>
      </c>
      <c r="AK84" s="1953" t="str">
        <f>VLOOKUP($AJ84,'Item Master Data'!$A:$F,3,FALSE)</f>
        <v>Q.PEAK DUO BLK G10+</v>
      </c>
      <c r="AL84" s="1494">
        <f>VLOOKUP($AJ84,'Item Master Data'!$A:$F,6,FALSE)</f>
        <v>360</v>
      </c>
      <c r="AM84" s="1494">
        <f t="shared" si="43"/>
        <v>96</v>
      </c>
      <c r="AN84" s="1494">
        <f>VLOOKUP(AJ84,'Item Master Data'!$A:$G,7,FALSE)</f>
        <v>32</v>
      </c>
      <c r="AO84" s="1494">
        <f t="shared" si="44"/>
        <v>0</v>
      </c>
      <c r="AQ84" s="2297">
        <f t="shared" si="40"/>
        <v>558489.59999999998</v>
      </c>
    </row>
    <row r="85" spans="1:43" s="1494" customFormat="1" ht="15" hidden="1" customHeight="1">
      <c r="A85" s="1550" t="s">
        <v>1091</v>
      </c>
      <c r="B85" s="2029" t="s">
        <v>3734</v>
      </c>
      <c r="C85" s="2029" t="s">
        <v>2535</v>
      </c>
      <c r="D85" s="2029" t="s">
        <v>2220</v>
      </c>
      <c r="E85" s="2029">
        <v>400</v>
      </c>
      <c r="F85" s="1950">
        <v>1536</v>
      </c>
      <c r="G85" s="1833">
        <f t="shared" si="51"/>
        <v>614400</v>
      </c>
      <c r="H85" s="2108">
        <f t="shared" si="52"/>
        <v>0.61439999999999995</v>
      </c>
      <c r="I85" s="1837">
        <f>H85</f>
        <v>0.61439999999999995</v>
      </c>
      <c r="J85" s="2104"/>
      <c r="K85" s="2104"/>
      <c r="L85" s="2105"/>
      <c r="M85" s="1832">
        <f t="shared" si="41"/>
        <v>0.61439999999999995</v>
      </c>
      <c r="N85" s="2030">
        <v>44659</v>
      </c>
      <c r="O85" s="2134">
        <v>44658</v>
      </c>
      <c r="P85" s="2030">
        <v>44659</v>
      </c>
      <c r="Q85" s="2030">
        <v>44662</v>
      </c>
      <c r="R85" s="2029" t="s">
        <v>400</v>
      </c>
      <c r="S85" s="2029">
        <v>60</v>
      </c>
      <c r="T85" s="1951" t="s">
        <v>3369</v>
      </c>
      <c r="U85" s="2024">
        <v>0.52500000000000002</v>
      </c>
      <c r="V85" s="2221" t="s">
        <v>3650</v>
      </c>
      <c r="W85" s="2029" t="s">
        <v>1103</v>
      </c>
      <c r="X85" s="2029"/>
      <c r="Y85" s="2029">
        <v>60</v>
      </c>
      <c r="Z85" s="2030" t="s">
        <v>1127</v>
      </c>
      <c r="AA85" s="2030" t="s">
        <v>1099</v>
      </c>
      <c r="AB85" s="1949" t="s">
        <v>3655</v>
      </c>
      <c r="AC85" s="2029" t="s">
        <v>1096</v>
      </c>
      <c r="AD85" s="1937" t="s">
        <v>1099</v>
      </c>
      <c r="AE85" s="2029" t="s">
        <v>2230</v>
      </c>
      <c r="AF85" s="2029" t="s">
        <v>1098</v>
      </c>
      <c r="AG85" s="2026" t="s">
        <v>1087</v>
      </c>
      <c r="AH85" s="2029"/>
      <c r="AI85" s="2047" t="str">
        <f t="shared" si="42"/>
        <v>30390156H</v>
      </c>
      <c r="AJ85" s="2076" cm="1">
        <f t="array" ref="AJ85">SUM(MID(0&amp;AI85,LARGE(INDEX(ISNUMBER(--MID(AI85,ROW($1:$129),1))*ROW($1:$129),),ROW($1:$129))+1,1)*10^ROW($1:$129)/10)</f>
        <v>30390156</v>
      </c>
      <c r="AK85" s="1953" t="str">
        <f>VLOOKUP($AJ85,'Item Master Data'!$A:$F,3,FALSE)</f>
        <v>Q.PEAK DUO BLK ML G10+</v>
      </c>
      <c r="AL85" s="1494">
        <f>VLOOKUP($AJ85,'Item Master Data'!$A:$F,6,FALSE)</f>
        <v>400</v>
      </c>
      <c r="AM85" s="1494">
        <f t="shared" si="43"/>
        <v>48</v>
      </c>
      <c r="AN85" s="1494">
        <f>VLOOKUP(AJ85,'Item Master Data'!$A:$G,7,FALSE)</f>
        <v>32</v>
      </c>
      <c r="AO85" s="1494">
        <f t="shared" si="44"/>
        <v>0</v>
      </c>
      <c r="AQ85" s="2297">
        <f t="shared" si="40"/>
        <v>322560</v>
      </c>
    </row>
    <row r="86" spans="1:43" s="1494" customFormat="1" ht="15" hidden="1" customHeight="1">
      <c r="A86" s="1550" t="s">
        <v>1091</v>
      </c>
      <c r="B86" s="2029" t="s">
        <v>3735</v>
      </c>
      <c r="C86" s="2029" t="s">
        <v>2535</v>
      </c>
      <c r="D86" s="1951" t="s">
        <v>2220</v>
      </c>
      <c r="E86" s="2029">
        <v>400</v>
      </c>
      <c r="F86" s="1950">
        <v>768</v>
      </c>
      <c r="G86" s="1833">
        <f t="shared" si="51"/>
        <v>307200</v>
      </c>
      <c r="H86" s="2108">
        <f t="shared" si="52"/>
        <v>0.30719999999999997</v>
      </c>
      <c r="I86" s="1837">
        <f>H86</f>
        <v>0.30719999999999997</v>
      </c>
      <c r="J86" s="2104"/>
      <c r="K86" s="2104"/>
      <c r="L86" s="2105"/>
      <c r="M86" s="1832">
        <f t="shared" si="41"/>
        <v>0.30719999999999997</v>
      </c>
      <c r="N86" s="2030">
        <v>44671</v>
      </c>
      <c r="O86" s="2030">
        <v>44663</v>
      </c>
      <c r="P86" s="2030">
        <v>44671</v>
      </c>
      <c r="Q86" s="2030">
        <v>44671</v>
      </c>
      <c r="R86" s="2029" t="s">
        <v>400</v>
      </c>
      <c r="S86" s="2029">
        <v>60</v>
      </c>
      <c r="T86" s="1951" t="s">
        <v>3369</v>
      </c>
      <c r="U86" s="2024">
        <v>0.52500000000000002</v>
      </c>
      <c r="V86" s="2221" t="s">
        <v>3650</v>
      </c>
      <c r="W86" s="2029" t="s">
        <v>1103</v>
      </c>
      <c r="X86" s="2029"/>
      <c r="Y86" s="2029">
        <v>60</v>
      </c>
      <c r="Z86" s="2030" t="s">
        <v>1127</v>
      </c>
      <c r="AA86" s="2030" t="s">
        <v>1099</v>
      </c>
      <c r="AB86" s="1949" t="s">
        <v>3655</v>
      </c>
      <c r="AC86" s="2029" t="s">
        <v>1096</v>
      </c>
      <c r="AD86" s="1937" t="s">
        <v>4246</v>
      </c>
      <c r="AE86" s="2029" t="s">
        <v>2230</v>
      </c>
      <c r="AF86" s="2029"/>
      <c r="AG86" s="2026" t="s">
        <v>1087</v>
      </c>
      <c r="AH86" s="2029"/>
      <c r="AI86" s="2047" t="str">
        <f t="shared" si="42"/>
        <v>30390156H</v>
      </c>
      <c r="AJ86" s="2076" cm="1">
        <f t="array" ref="AJ86">SUM(MID(0&amp;AI86,LARGE(INDEX(ISNUMBER(--MID(AI86,ROW($1:$129),1))*ROW($1:$129),),ROW($1:$129))+1,1)*10^ROW($1:$129)/10)</f>
        <v>30390156</v>
      </c>
      <c r="AK86" s="1953" t="str">
        <f>VLOOKUP($AJ86,'Item Master Data'!$A:$F,3,FALSE)</f>
        <v>Q.PEAK DUO BLK ML G10+</v>
      </c>
      <c r="AL86" s="1494">
        <f>VLOOKUP($AJ86,'Item Master Data'!$A:$F,6,FALSE)</f>
        <v>400</v>
      </c>
      <c r="AM86" s="1494">
        <f t="shared" si="43"/>
        <v>24</v>
      </c>
      <c r="AN86" s="1494">
        <f>VLOOKUP(AJ86,'Item Master Data'!$A:$G,7,FALSE)</f>
        <v>32</v>
      </c>
      <c r="AO86" s="1494">
        <f t="shared" si="44"/>
        <v>0</v>
      </c>
      <c r="AQ86" s="2297">
        <f t="shared" si="40"/>
        <v>161280</v>
      </c>
    </row>
    <row r="87" spans="1:43" s="1494" customFormat="1" ht="15" customHeight="1">
      <c r="A87" s="1550" t="s">
        <v>1091</v>
      </c>
      <c r="B87" s="1949" t="s">
        <v>3737</v>
      </c>
      <c r="C87" s="2029" t="s">
        <v>3634</v>
      </c>
      <c r="D87" s="2029" t="s">
        <v>2254</v>
      </c>
      <c r="E87" s="2029">
        <v>475</v>
      </c>
      <c r="F87" s="1950">
        <v>1160</v>
      </c>
      <c r="G87" s="1833">
        <f t="shared" si="51"/>
        <v>551000</v>
      </c>
      <c r="H87" s="1831">
        <f t="shared" si="52"/>
        <v>0.55100000000000005</v>
      </c>
      <c r="I87" s="1837">
        <f>H87</f>
        <v>0.55100000000000005</v>
      </c>
      <c r="J87" s="2104"/>
      <c r="K87" s="2104"/>
      <c r="L87" s="2105"/>
      <c r="M87" s="1832">
        <f t="shared" si="41"/>
        <v>0.55100000000000005</v>
      </c>
      <c r="N87" s="2030">
        <v>44676</v>
      </c>
      <c r="O87" s="2021">
        <v>44671</v>
      </c>
      <c r="P87" s="2030">
        <v>44676</v>
      </c>
      <c r="Q87" s="2030">
        <v>44678</v>
      </c>
      <c r="R87" s="2029" t="s">
        <v>400</v>
      </c>
      <c r="S87" s="2029">
        <v>72</v>
      </c>
      <c r="T87" s="1951">
        <v>49303155</v>
      </c>
      <c r="U87" s="2024">
        <v>0.45</v>
      </c>
      <c r="V87" s="2029"/>
      <c r="W87" s="2029" t="s">
        <v>1103</v>
      </c>
      <c r="X87" s="2029">
        <v>100</v>
      </c>
      <c r="Y87" s="2029">
        <v>0</v>
      </c>
      <c r="Z87" s="2029" t="s">
        <v>3394</v>
      </c>
      <c r="AA87" s="2029" t="s">
        <v>1099</v>
      </c>
      <c r="AB87" s="2029">
        <v>90248</v>
      </c>
      <c r="AC87" s="2029" t="s">
        <v>1096</v>
      </c>
      <c r="AD87" s="1937" t="s">
        <v>3658</v>
      </c>
      <c r="AE87" s="2029" t="s">
        <v>2230</v>
      </c>
      <c r="AF87" s="2026" t="s">
        <v>1110</v>
      </c>
      <c r="AG87" s="2026" t="s">
        <v>1087</v>
      </c>
      <c r="AH87" s="2029"/>
      <c r="AI87" s="2047">
        <f t="shared" si="42"/>
        <v>49303155</v>
      </c>
      <c r="AJ87" s="2076" cm="1">
        <f t="array" ref="AJ87">SUM(MID(0&amp;AI87,LARGE(INDEX(ISNUMBER(--MID(AI87,ROW($1:$129),1))*ROW($1:$129),),ROW($1:$129))+1,1)*10^ROW($1:$129)/10)</f>
        <v>49303155</v>
      </c>
      <c r="AK87" s="1953" t="str">
        <f>VLOOKUP($AJ87,'Item Master Data'!$A:$F,3,FALSE)</f>
        <v>Q.PEAK DUO XL G10 BFG</v>
      </c>
      <c r="AL87" s="1494">
        <f>VLOOKUP($AJ87,'Item Master Data'!$A:$F,6,FALSE)</f>
        <v>475</v>
      </c>
      <c r="AM87" s="1494">
        <f t="shared" si="43"/>
        <v>40</v>
      </c>
      <c r="AN87" s="1494">
        <f>VLOOKUP(AJ87,'Item Master Data'!$A:$G,7,FALSE)</f>
        <v>29</v>
      </c>
      <c r="AO87" s="1494">
        <f t="shared" si="44"/>
        <v>0</v>
      </c>
      <c r="AQ87" s="2297">
        <f t="shared" si="40"/>
        <v>247950</v>
      </c>
    </row>
    <row r="88" spans="1:43" s="1494" customFormat="1" ht="15" hidden="1" customHeight="1">
      <c r="A88" s="1550" t="s">
        <v>1091</v>
      </c>
      <c r="B88" s="1949" t="s">
        <v>3633</v>
      </c>
      <c r="C88" s="2029" t="s">
        <v>3634</v>
      </c>
      <c r="D88" s="2029" t="s">
        <v>1109</v>
      </c>
      <c r="E88" s="2029">
        <v>420</v>
      </c>
      <c r="F88" s="1950">
        <v>58</v>
      </c>
      <c r="G88" s="1833">
        <f t="shared" si="51"/>
        <v>24360</v>
      </c>
      <c r="H88" s="1831">
        <f t="shared" si="52"/>
        <v>2.436E-2</v>
      </c>
      <c r="I88" s="1837"/>
      <c r="J88" s="2104">
        <f>H88</f>
        <v>2.436E-2</v>
      </c>
      <c r="K88" s="2104"/>
      <c r="L88" s="2105"/>
      <c r="M88" s="1832">
        <f t="shared" si="41"/>
        <v>2.436E-2</v>
      </c>
      <c r="N88" s="2030"/>
      <c r="O88" s="2030">
        <v>44670</v>
      </c>
      <c r="P88" s="2030">
        <v>44677</v>
      </c>
      <c r="Q88" s="2030">
        <v>44677</v>
      </c>
      <c r="R88" s="2029" t="s">
        <v>400</v>
      </c>
      <c r="S88" s="2029">
        <v>72</v>
      </c>
      <c r="T88" s="1951" t="s">
        <v>3638</v>
      </c>
      <c r="U88" s="2024">
        <v>0.45</v>
      </c>
      <c r="V88" s="2029"/>
      <c r="W88" s="2029" t="s">
        <v>375</v>
      </c>
      <c r="X88" s="2029">
        <v>100</v>
      </c>
      <c r="Y88" s="2029">
        <v>0</v>
      </c>
      <c r="Z88" s="2029" t="s">
        <v>3394</v>
      </c>
      <c r="AA88" s="2029" t="s">
        <v>1099</v>
      </c>
      <c r="AB88" s="2029">
        <v>90248</v>
      </c>
      <c r="AC88" s="2029" t="s">
        <v>1096</v>
      </c>
      <c r="AD88" s="2029" t="s">
        <v>1099</v>
      </c>
      <c r="AE88" s="2029" t="s">
        <v>2230</v>
      </c>
      <c r="AF88" s="2026" t="s">
        <v>1110</v>
      </c>
      <c r="AG88" s="2026" t="s">
        <v>1087</v>
      </c>
      <c r="AH88" s="2029"/>
      <c r="AI88" s="2047" t="str">
        <f t="shared" si="42"/>
        <v>30383260R</v>
      </c>
      <c r="AJ88" s="2076" cm="1">
        <f t="array" ref="AJ88">SUM(MID(0&amp;AI88,LARGE(INDEX(ISNUMBER(--MID(AI88,ROW($1:$129),1))*ROW($1:$129),),ROW($1:$129))+1,1)*10^ROW($1:$129)/10)</f>
        <v>30383260</v>
      </c>
      <c r="AK88" s="1953" t="str">
        <f>VLOOKUP($AJ88,'Item Master Data'!$A:$F,3,FALSE)</f>
        <v>Q.PEAK DUO L G8</v>
      </c>
      <c r="AL88" s="1494">
        <f>VLOOKUP($AJ88,'Item Master Data'!$A:$F,6,FALSE)</f>
        <v>420</v>
      </c>
      <c r="AM88" s="1494">
        <f t="shared" si="43"/>
        <v>2</v>
      </c>
      <c r="AN88" s="1494">
        <f>VLOOKUP(AJ88,'Item Master Data'!$A:$G,7,FALSE)</f>
        <v>29</v>
      </c>
      <c r="AO88" s="1494">
        <f t="shared" si="44"/>
        <v>0</v>
      </c>
      <c r="AQ88" s="2297">
        <f t="shared" si="40"/>
        <v>10962</v>
      </c>
    </row>
    <row r="89" spans="1:43" s="1494" customFormat="1" ht="15" hidden="1" customHeight="1">
      <c r="A89" s="1872" t="s">
        <v>1091</v>
      </c>
      <c r="B89" s="2029" t="s">
        <v>3635</v>
      </c>
      <c r="C89" s="2029" t="s">
        <v>2500</v>
      </c>
      <c r="D89" s="2029" t="s">
        <v>1108</v>
      </c>
      <c r="E89" s="2029">
        <v>340</v>
      </c>
      <c r="F89" s="1950">
        <v>832</v>
      </c>
      <c r="G89" s="1833">
        <f t="shared" si="51"/>
        <v>282880</v>
      </c>
      <c r="H89" s="1831">
        <f t="shared" si="52"/>
        <v>0.28288000000000002</v>
      </c>
      <c r="I89" s="1837">
        <f>H89</f>
        <v>0.28288000000000002</v>
      </c>
      <c r="J89" s="2104"/>
      <c r="K89" s="2104"/>
      <c r="L89" s="2105"/>
      <c r="M89" s="1832">
        <f t="shared" si="41"/>
        <v>0.28288000000000002</v>
      </c>
      <c r="N89" s="2030">
        <v>44665</v>
      </c>
      <c r="O89" s="2030">
        <v>44657</v>
      </c>
      <c r="P89" s="2030">
        <v>44665</v>
      </c>
      <c r="Q89" s="2030">
        <v>44665</v>
      </c>
      <c r="R89" s="2029" t="s">
        <v>1093</v>
      </c>
      <c r="S89" s="2029">
        <v>60</v>
      </c>
      <c r="T89" s="1951" t="s">
        <v>3266</v>
      </c>
      <c r="U89" s="2024">
        <v>0.46499999999999997</v>
      </c>
      <c r="V89" s="2029"/>
      <c r="W89" s="2029" t="s">
        <v>1103</v>
      </c>
      <c r="X89" s="2029">
        <v>100</v>
      </c>
      <c r="Y89" s="2029">
        <v>0</v>
      </c>
      <c r="Z89" s="2030" t="s">
        <v>1161</v>
      </c>
      <c r="AA89" s="2030" t="s">
        <v>1099</v>
      </c>
      <c r="AB89" s="1949">
        <v>93291</v>
      </c>
      <c r="AC89" s="2029" t="s">
        <v>1096</v>
      </c>
      <c r="AD89" s="1937" t="s">
        <v>1099</v>
      </c>
      <c r="AE89" s="2029" t="s">
        <v>2230</v>
      </c>
      <c r="AF89" s="2026" t="s">
        <v>1098</v>
      </c>
      <c r="AG89" s="2029" t="s">
        <v>1087</v>
      </c>
      <c r="AH89" s="2029"/>
      <c r="AI89" s="2047" t="str">
        <f t="shared" si="42"/>
        <v>30376609H</v>
      </c>
      <c r="AJ89" s="2076" cm="1">
        <f t="array" ref="AJ89">SUM(MID(0&amp;AI89,LARGE(INDEX(ISNUMBER(--MID(AI89,ROW($1:$129),1))*ROW($1:$129),),ROW($1:$129))+1,1)*10^ROW($1:$129)/10)</f>
        <v>30376609</v>
      </c>
      <c r="AK89" s="1953" t="str">
        <f>VLOOKUP($AJ89,'Item Master Data'!$A:$F,3,FALSE)</f>
        <v>Q.PEAK DUO BLK G6+</v>
      </c>
      <c r="AL89" s="1494">
        <f>VLOOKUP($AJ89,'Item Master Data'!$A:$F,6,FALSE)</f>
        <v>340</v>
      </c>
      <c r="AM89" s="1494">
        <f t="shared" si="43"/>
        <v>26</v>
      </c>
      <c r="AN89" s="1494">
        <f>VLOOKUP(AJ89,'Item Master Data'!$A:$G,7,FALSE)</f>
        <v>32</v>
      </c>
      <c r="AO89" s="1494">
        <f t="shared" si="44"/>
        <v>0</v>
      </c>
      <c r="AQ89" s="2297">
        <f t="shared" si="40"/>
        <v>131539.19999999998</v>
      </c>
    </row>
    <row r="90" spans="1:43" s="1494" customFormat="1">
      <c r="A90" s="1550" t="s">
        <v>1091</v>
      </c>
      <c r="B90" s="2227">
        <v>220021673</v>
      </c>
      <c r="C90" s="2228" t="s">
        <v>3438</v>
      </c>
      <c r="D90" s="2230" t="s">
        <v>2210</v>
      </c>
      <c r="E90" s="2228">
        <v>480</v>
      </c>
      <c r="F90" s="2229">
        <v>435</v>
      </c>
      <c r="G90" s="1833">
        <f t="shared" si="51"/>
        <v>208800</v>
      </c>
      <c r="H90" s="1831">
        <f t="shared" si="52"/>
        <v>0.20880000000000001</v>
      </c>
      <c r="I90" s="1837">
        <f>H90</f>
        <v>0.20880000000000001</v>
      </c>
      <c r="J90" s="2104"/>
      <c r="K90" s="2104"/>
      <c r="L90" s="2105"/>
      <c r="M90" s="1832">
        <f t="shared" si="41"/>
        <v>0.20880000000000001</v>
      </c>
      <c r="N90" s="2030">
        <v>44673</v>
      </c>
      <c r="O90" s="2021">
        <v>44670</v>
      </c>
      <c r="P90" s="2101">
        <v>44673</v>
      </c>
      <c r="Q90" s="2101">
        <v>44677</v>
      </c>
      <c r="R90" s="2228" t="s">
        <v>2221</v>
      </c>
      <c r="S90" s="2228">
        <v>72</v>
      </c>
      <c r="T90" s="1951">
        <v>49303156</v>
      </c>
      <c r="U90" s="2232">
        <v>0.5</v>
      </c>
      <c r="V90" s="2221"/>
      <c r="W90" s="2228" t="s">
        <v>1103</v>
      </c>
      <c r="X90" s="2228">
        <v>100</v>
      </c>
      <c r="Y90" s="2228"/>
      <c r="Z90" s="2101" t="s">
        <v>3656</v>
      </c>
      <c r="AA90" s="2101" t="s">
        <v>1099</v>
      </c>
      <c r="AB90" s="2235" t="s">
        <v>3657</v>
      </c>
      <c r="AC90" s="2228" t="s">
        <v>1096</v>
      </c>
      <c r="AD90" s="1937" t="s">
        <v>3658</v>
      </c>
      <c r="AE90" s="2228" t="s">
        <v>2230</v>
      </c>
      <c r="AF90" s="2234"/>
      <c r="AG90" s="2234" t="s">
        <v>1087</v>
      </c>
      <c r="AH90" s="2029"/>
      <c r="AI90" s="2047">
        <f t="shared" si="42"/>
        <v>49303156</v>
      </c>
      <c r="AJ90" s="2076" cm="1">
        <f t="array" ref="AJ90">SUM(MID(0&amp;AI90,LARGE(INDEX(ISNUMBER(--MID(AI90,ROW($1:$129),1))*ROW($1:$129),),ROW($1:$129))+1,1)*10^ROW($1:$129)/10)</f>
        <v>49303156</v>
      </c>
      <c r="AK90" s="1953" t="str">
        <f>VLOOKUP($AJ90,'Item Master Data'!$A:$F,3,FALSE)</f>
        <v>Q.PEAK DUO XL G10 BFG</v>
      </c>
      <c r="AL90" s="1494">
        <f>VLOOKUP($AJ90,'Item Master Data'!$A:$F,6,FALSE)</f>
        <v>480</v>
      </c>
      <c r="AM90" s="1494">
        <f t="shared" si="43"/>
        <v>15</v>
      </c>
      <c r="AN90" s="1494">
        <f>VLOOKUP(AJ90,'Item Master Data'!$A:$G,7,FALSE)</f>
        <v>29</v>
      </c>
      <c r="AO90" s="1494">
        <f t="shared" si="44"/>
        <v>0</v>
      </c>
      <c r="AQ90" s="2297">
        <f t="shared" si="40"/>
        <v>104400</v>
      </c>
    </row>
    <row r="91" spans="1:43" s="1494" customFormat="1" ht="15" hidden="1" customHeight="1">
      <c r="A91" s="1550" t="s">
        <v>1091</v>
      </c>
      <c r="B91" s="2029">
        <v>101490</v>
      </c>
      <c r="C91" s="2029" t="s">
        <v>1128</v>
      </c>
      <c r="D91" s="2029" t="s">
        <v>2220</v>
      </c>
      <c r="E91" s="2029">
        <v>400</v>
      </c>
      <c r="F91" s="1950">
        <v>768</v>
      </c>
      <c r="G91" s="1833">
        <f t="shared" si="51"/>
        <v>307200</v>
      </c>
      <c r="H91" s="2108">
        <f t="shared" si="52"/>
        <v>0.30719999999999997</v>
      </c>
      <c r="I91" s="1837">
        <f>H91</f>
        <v>0.30719999999999997</v>
      </c>
      <c r="J91" s="2104"/>
      <c r="K91" s="2104"/>
      <c r="L91" s="2105"/>
      <c r="M91" s="1832">
        <f t="shared" si="41"/>
        <v>0.30719999999999997</v>
      </c>
      <c r="N91" s="2030">
        <v>44663</v>
      </c>
      <c r="O91" s="2030">
        <v>44657</v>
      </c>
      <c r="P91" s="2030">
        <v>44663</v>
      </c>
      <c r="Q91" s="2030">
        <v>44663</v>
      </c>
      <c r="R91" s="2029" t="s">
        <v>1093</v>
      </c>
      <c r="S91" s="2029">
        <v>60</v>
      </c>
      <c r="T91" s="1951" t="s">
        <v>3267</v>
      </c>
      <c r="U91" s="2079">
        <v>0.57499999999999996</v>
      </c>
      <c r="V91" s="2029"/>
      <c r="W91" s="2029" t="s">
        <v>1103</v>
      </c>
      <c r="X91" s="2029">
        <v>100</v>
      </c>
      <c r="Y91" s="2029">
        <v>0</v>
      </c>
      <c r="Z91" s="2030" t="s">
        <v>1127</v>
      </c>
      <c r="AA91" s="2030" t="s">
        <v>1099</v>
      </c>
      <c r="AB91" s="1949">
        <v>92058</v>
      </c>
      <c r="AC91" s="2029" t="s">
        <v>1096</v>
      </c>
      <c r="AD91" s="1937" t="s">
        <v>1099</v>
      </c>
      <c r="AE91" s="2029" t="s">
        <v>2230</v>
      </c>
      <c r="AF91" s="2026" t="s">
        <v>1098</v>
      </c>
      <c r="AG91" s="2029" t="s">
        <v>1087</v>
      </c>
      <c r="AH91" s="2029" t="s">
        <v>1225</v>
      </c>
      <c r="AI91" s="2047" t="str">
        <f t="shared" si="42"/>
        <v>30390456H</v>
      </c>
      <c r="AJ91" s="2076" cm="1">
        <f t="array" ref="AJ91">SUM(MID(0&amp;AI91,LARGE(INDEX(ISNUMBER(--MID(AI91,ROW($1:$129),1))*ROW($1:$129),),ROW($1:$129))+1,1)*10^ROW($1:$129)/10)</f>
        <v>30390456</v>
      </c>
      <c r="AK91" s="1953" t="str">
        <f>VLOOKUP($AJ91,'Item Master Data'!$A:$F,3,FALSE)</f>
        <v>Q.PEAK DUO BLK ML G10+</v>
      </c>
      <c r="AL91" s="1494">
        <f>VLOOKUP($AJ91,'Item Master Data'!$A:$F,6,FALSE)</f>
        <v>400</v>
      </c>
      <c r="AM91" s="1494">
        <f t="shared" si="43"/>
        <v>24</v>
      </c>
      <c r="AN91" s="1494">
        <f>VLOOKUP(AJ91,'Item Master Data'!$A:$G,7,FALSE)</f>
        <v>32</v>
      </c>
      <c r="AO91" s="1494">
        <f t="shared" si="44"/>
        <v>0</v>
      </c>
      <c r="AQ91" s="2297">
        <f t="shared" si="40"/>
        <v>176640</v>
      </c>
    </row>
    <row r="92" spans="1:43" s="1494" customFormat="1" ht="15" hidden="1" customHeight="1">
      <c r="A92" s="1550" t="s">
        <v>1091</v>
      </c>
      <c r="B92" s="2029">
        <v>101491</v>
      </c>
      <c r="C92" s="2029" t="s">
        <v>1128</v>
      </c>
      <c r="D92" s="2029" t="s">
        <v>2220</v>
      </c>
      <c r="E92" s="2029">
        <v>400</v>
      </c>
      <c r="F92" s="1950">
        <v>768</v>
      </c>
      <c r="G92" s="1833">
        <f t="shared" si="51"/>
        <v>307200</v>
      </c>
      <c r="H92" s="2108">
        <f t="shared" si="52"/>
        <v>0.30719999999999997</v>
      </c>
      <c r="I92" s="1837">
        <f>H92</f>
        <v>0.30719999999999997</v>
      </c>
      <c r="J92" s="2104"/>
      <c r="K92" s="2104"/>
      <c r="L92" s="2105"/>
      <c r="M92" s="1832">
        <f t="shared" si="41"/>
        <v>0.30719999999999997</v>
      </c>
      <c r="N92" s="2030">
        <v>44670</v>
      </c>
      <c r="O92" s="2100" t="s">
        <v>4238</v>
      </c>
      <c r="P92" s="2030">
        <v>44670</v>
      </c>
      <c r="Q92" s="2030">
        <v>44670</v>
      </c>
      <c r="R92" s="2029" t="s">
        <v>1093</v>
      </c>
      <c r="S92" s="2029">
        <v>60</v>
      </c>
      <c r="T92" s="1951" t="s">
        <v>3369</v>
      </c>
      <c r="U92" s="2079">
        <v>0.57499999999999996</v>
      </c>
      <c r="V92" s="2029"/>
      <c r="W92" s="2029" t="s">
        <v>1103</v>
      </c>
      <c r="X92" s="2029">
        <v>100</v>
      </c>
      <c r="Y92" s="2029">
        <v>0</v>
      </c>
      <c r="Z92" s="2030" t="s">
        <v>1127</v>
      </c>
      <c r="AA92" s="2030" t="s">
        <v>1099</v>
      </c>
      <c r="AB92" s="1949">
        <v>92058</v>
      </c>
      <c r="AC92" s="2029" t="s">
        <v>1096</v>
      </c>
      <c r="AD92" s="1937" t="s">
        <v>1099</v>
      </c>
      <c r="AE92" s="2029" t="s">
        <v>2230</v>
      </c>
      <c r="AF92" s="2026"/>
      <c r="AG92" s="2029" t="s">
        <v>1087</v>
      </c>
      <c r="AH92" s="2029"/>
      <c r="AI92" s="2047" t="str">
        <f t="shared" si="42"/>
        <v>30390156H</v>
      </c>
      <c r="AJ92" s="2076" cm="1">
        <f t="array" ref="AJ92">SUM(MID(0&amp;AI92,LARGE(INDEX(ISNUMBER(--MID(AI92,ROW($1:$129),1))*ROW($1:$129),),ROW($1:$129))+1,1)*10^ROW($1:$129)/10)</f>
        <v>30390156</v>
      </c>
      <c r="AK92" s="1953" t="str">
        <f>VLOOKUP($AJ92,'Item Master Data'!$A:$F,3,FALSE)</f>
        <v>Q.PEAK DUO BLK ML G10+</v>
      </c>
      <c r="AL92" s="1494">
        <f>VLOOKUP($AJ92,'Item Master Data'!$A:$F,6,FALSE)</f>
        <v>400</v>
      </c>
      <c r="AM92" s="1494">
        <f t="shared" si="43"/>
        <v>24</v>
      </c>
      <c r="AN92" s="1494">
        <f>VLOOKUP(AJ92,'Item Master Data'!$A:$G,7,FALSE)</f>
        <v>32</v>
      </c>
      <c r="AO92" s="1494">
        <f t="shared" si="44"/>
        <v>0</v>
      </c>
      <c r="AQ92" s="2297">
        <f t="shared" si="40"/>
        <v>176640</v>
      </c>
    </row>
    <row r="93" spans="1:43" s="1844" customFormat="1" ht="14.25" hidden="1" customHeight="1">
      <c r="A93" s="1411" t="s">
        <v>1091</v>
      </c>
      <c r="B93" s="1907" t="s">
        <v>197</v>
      </c>
      <c r="C93" s="1908"/>
      <c r="D93" s="1908"/>
      <c r="E93" s="1908"/>
      <c r="F93" s="1826">
        <f>SUBTOTAL(9,F3:F92)</f>
        <v>29065</v>
      </c>
      <c r="G93" s="1826">
        <f>SUBTOTAL(9,G3:G92)</f>
        <v>11894840</v>
      </c>
      <c r="H93" s="1827">
        <f>SUBTOTAL(9,H3:H92)</f>
        <v>11.89484</v>
      </c>
      <c r="I93" s="1827">
        <f>SUBTOTAL(9,I3:I92)</f>
        <v>6.2126000000000001</v>
      </c>
      <c r="J93" s="1827">
        <f>SUBTOTAL(9,J3:J92)</f>
        <v>2.0544000000000002</v>
      </c>
      <c r="K93" s="1827">
        <f>SUBTOTAL(9,K3:K92)</f>
        <v>0.61248000000000002</v>
      </c>
      <c r="L93" s="1827">
        <f>SUBTOTAL(9,L3:L92)</f>
        <v>3.0153599999999998</v>
      </c>
      <c r="M93" s="1827">
        <f>SUBTOTAL(9,M3:M92)</f>
        <v>11.89484</v>
      </c>
      <c r="N93" s="1907" t="s">
        <v>1091</v>
      </c>
      <c r="O93" s="1908"/>
      <c r="P93" s="1908"/>
      <c r="Q93" s="1908"/>
      <c r="R93" s="1908"/>
      <c r="S93" s="1908"/>
      <c r="T93" s="1908"/>
      <c r="U93" s="1908"/>
      <c r="V93" s="1908"/>
      <c r="W93" s="1908"/>
      <c r="X93" s="1908"/>
      <c r="Y93" s="1908"/>
      <c r="Z93" s="1908"/>
      <c r="AA93" s="1908"/>
      <c r="AB93" s="1908"/>
      <c r="AC93" s="1908"/>
      <c r="AD93" s="1908"/>
      <c r="AE93" s="1908"/>
      <c r="AF93" s="1908"/>
      <c r="AG93" s="1908"/>
      <c r="AH93" s="1908"/>
      <c r="AI93" s="2047">
        <f t="shared" si="42"/>
        <v>0</v>
      </c>
      <c r="AJ93" s="2076" cm="1">
        <f t="array" ref="AJ93">SUM(MID(0&amp;AI93,LARGE(INDEX(ISNUMBER(--MID(AI93,ROW($1:$129),1))*ROW($1:$129),),ROW($1:$129))+1,1)*10^ROW($1:$129)/10)</f>
        <v>0</v>
      </c>
      <c r="AK93" s="1953" t="e">
        <f>VLOOKUP($AJ93,'Item Master Data'!$A:$F,3,FALSE)</f>
        <v>#N/A</v>
      </c>
      <c r="AL93" s="1494" t="e">
        <f>VLOOKUP($AJ93,'Item Master Data'!$A:$F,6,FALSE)</f>
        <v>#N/A</v>
      </c>
      <c r="AM93" s="1494" t="e">
        <f t="shared" si="43"/>
        <v>#N/A</v>
      </c>
      <c r="AN93" s="1494" t="e">
        <f>VLOOKUP(AJ93,'Item Master Data'!$A:$G,7,FALSE)</f>
        <v>#N/A</v>
      </c>
      <c r="AO93" s="1494" t="e">
        <f t="shared" si="44"/>
        <v>#N/A</v>
      </c>
      <c r="AP93" s="1494"/>
      <c r="AQ93" s="2297">
        <f t="shared" si="40"/>
        <v>0</v>
      </c>
    </row>
    <row r="94" spans="1:43" s="1494" customFormat="1" ht="12.75" hidden="1" customHeight="1">
      <c r="A94" s="2022" t="s">
        <v>1134</v>
      </c>
      <c r="B94" s="2029" t="s">
        <v>3659</v>
      </c>
      <c r="C94" s="2029" t="s">
        <v>3659</v>
      </c>
      <c r="D94" s="2029" t="s">
        <v>3659</v>
      </c>
      <c r="E94" s="2029" t="s">
        <v>3659</v>
      </c>
      <c r="F94" s="2029" t="s">
        <v>3659</v>
      </c>
      <c r="G94" s="1833"/>
      <c r="H94" s="1831"/>
      <c r="I94" s="1837"/>
      <c r="J94" s="2104"/>
      <c r="K94" s="2104"/>
      <c r="L94" s="1837"/>
      <c r="M94" s="1832"/>
      <c r="N94" s="2029" t="s">
        <v>3659</v>
      </c>
      <c r="O94" s="2029" t="s">
        <v>3659</v>
      </c>
      <c r="P94" s="2029" t="s">
        <v>3659</v>
      </c>
      <c r="Q94" s="2029" t="s">
        <v>3659</v>
      </c>
      <c r="R94" s="2029" t="s">
        <v>3659</v>
      </c>
      <c r="S94" s="2029" t="s">
        <v>3659</v>
      </c>
      <c r="T94" s="1951" t="s">
        <v>3659</v>
      </c>
      <c r="U94" s="2024">
        <v>0</v>
      </c>
      <c r="V94" s="2029" t="s">
        <v>3659</v>
      </c>
      <c r="W94" s="2029" t="s">
        <v>3659</v>
      </c>
      <c r="X94" s="2029" t="s">
        <v>3659</v>
      </c>
      <c r="Y94" s="2029" t="s">
        <v>3659</v>
      </c>
      <c r="Z94" s="2029" t="s">
        <v>3659</v>
      </c>
      <c r="AA94" s="2029" t="s">
        <v>3659</v>
      </c>
      <c r="AB94" s="2029" t="s">
        <v>3659</v>
      </c>
      <c r="AC94" s="2029" t="s">
        <v>3659</v>
      </c>
      <c r="AD94" s="2029" t="s">
        <v>3659</v>
      </c>
      <c r="AE94" s="2029" t="s">
        <v>3659</v>
      </c>
      <c r="AF94" s="2029" t="s">
        <v>3659</v>
      </c>
      <c r="AG94" s="2029" t="s">
        <v>3659</v>
      </c>
      <c r="AH94" s="2029" t="s">
        <v>3659</v>
      </c>
      <c r="AI94" s="2029" t="s">
        <v>3659</v>
      </c>
      <c r="AJ94" s="2076"/>
      <c r="AK94" s="1953"/>
      <c r="AQ94" s="2297">
        <f t="shared" si="40"/>
        <v>0</v>
      </c>
    </row>
    <row r="95" spans="1:43" s="1494" customFormat="1" ht="12.75" hidden="1" customHeight="1">
      <c r="A95" s="2022" t="s">
        <v>1134</v>
      </c>
      <c r="B95" s="2029" t="s">
        <v>3659</v>
      </c>
      <c r="C95" s="2029" t="s">
        <v>3659</v>
      </c>
      <c r="D95" s="2029" t="s">
        <v>3659</v>
      </c>
      <c r="E95" s="2029" t="s">
        <v>3659</v>
      </c>
      <c r="F95" s="2029" t="s">
        <v>3659</v>
      </c>
      <c r="G95" s="1833"/>
      <c r="H95" s="1831"/>
      <c r="I95" s="1837"/>
      <c r="J95" s="2104"/>
      <c r="K95" s="2104"/>
      <c r="L95" s="1837"/>
      <c r="M95" s="1832"/>
      <c r="N95" s="2029" t="s">
        <v>3659</v>
      </c>
      <c r="O95" s="2029" t="s">
        <v>3659</v>
      </c>
      <c r="P95" s="2029" t="s">
        <v>3659</v>
      </c>
      <c r="Q95" s="2029" t="s">
        <v>3659</v>
      </c>
      <c r="R95" s="2029" t="s">
        <v>3659</v>
      </c>
      <c r="S95" s="2029" t="s">
        <v>3659</v>
      </c>
      <c r="T95" s="1951" t="s">
        <v>3659</v>
      </c>
      <c r="U95" s="2024">
        <v>0</v>
      </c>
      <c r="V95" s="2029" t="s">
        <v>3659</v>
      </c>
      <c r="W95" s="2029" t="s">
        <v>3659</v>
      </c>
      <c r="X95" s="2029" t="s">
        <v>3659</v>
      </c>
      <c r="Y95" s="2029" t="s">
        <v>3659</v>
      </c>
      <c r="Z95" s="2029" t="s">
        <v>3659</v>
      </c>
      <c r="AA95" s="2029" t="s">
        <v>3659</v>
      </c>
      <c r="AB95" s="2029" t="s">
        <v>3659</v>
      </c>
      <c r="AC95" s="2029" t="s">
        <v>3659</v>
      </c>
      <c r="AD95" s="2029" t="s">
        <v>3659</v>
      </c>
      <c r="AE95" s="2029" t="s">
        <v>3659</v>
      </c>
      <c r="AF95" s="2029" t="s">
        <v>3659</v>
      </c>
      <c r="AG95" s="2029" t="s">
        <v>3659</v>
      </c>
      <c r="AH95" s="2029" t="s">
        <v>3659</v>
      </c>
      <c r="AI95" s="2029" t="s">
        <v>3659</v>
      </c>
      <c r="AJ95" s="2076"/>
      <c r="AK95" s="1953"/>
      <c r="AQ95" s="2297">
        <f t="shared" si="40"/>
        <v>0</v>
      </c>
    </row>
    <row r="96" spans="1:43" s="2020" customFormat="1" ht="14.25" hidden="1" customHeight="1">
      <c r="A96" s="1411" t="s">
        <v>1134</v>
      </c>
      <c r="B96" s="1907" t="s">
        <v>197</v>
      </c>
      <c r="C96" s="1908"/>
      <c r="D96" s="1908"/>
      <c r="E96" s="1908"/>
      <c r="F96" s="1826">
        <f t="shared" ref="F96:M96" si="61">SUBTOTAL(9,F95:F95)</f>
        <v>0</v>
      </c>
      <c r="G96" s="1826">
        <f t="shared" si="61"/>
        <v>0</v>
      </c>
      <c r="H96" s="1827">
        <f t="shared" si="61"/>
        <v>0</v>
      </c>
      <c r="I96" s="1827">
        <f t="shared" si="61"/>
        <v>0</v>
      </c>
      <c r="J96" s="1827">
        <f t="shared" si="61"/>
        <v>0</v>
      </c>
      <c r="K96" s="1827">
        <f t="shared" si="61"/>
        <v>0</v>
      </c>
      <c r="L96" s="1827">
        <f t="shared" si="61"/>
        <v>0</v>
      </c>
      <c r="M96" s="1827">
        <f t="shared" si="61"/>
        <v>0</v>
      </c>
      <c r="N96" s="1907" t="s">
        <v>1135</v>
      </c>
      <c r="O96" s="1908"/>
      <c r="P96" s="1908"/>
      <c r="Q96" s="1908"/>
      <c r="R96" s="1908"/>
      <c r="S96" s="1908"/>
      <c r="T96" s="1908"/>
      <c r="U96" s="1908"/>
      <c r="V96" s="1908"/>
      <c r="W96" s="1908"/>
      <c r="X96" s="1908"/>
      <c r="Y96" s="1908"/>
      <c r="Z96" s="1908"/>
      <c r="AA96" s="1908"/>
      <c r="AB96" s="1908"/>
      <c r="AC96" s="1908"/>
      <c r="AD96" s="1908"/>
      <c r="AE96" s="1908"/>
      <c r="AF96" s="1908"/>
      <c r="AG96" s="1908"/>
      <c r="AH96" s="1908"/>
      <c r="AI96" s="2047">
        <f t="shared" ref="AI96:AI160" si="62">T96</f>
        <v>0</v>
      </c>
      <c r="AJ96" s="2076" cm="1">
        <f t="array" ref="AJ96">SUM(MID(0&amp;AI96,LARGE(INDEX(ISNUMBER(--MID(AI96,ROW($1:$129),1))*ROW($1:$129),),ROW($1:$129))+1,1)*10^ROW($1:$129)/10)</f>
        <v>0</v>
      </c>
      <c r="AK96" s="1953" t="e">
        <f>VLOOKUP($AJ96,'Item Master Data'!$A:$F,3,FALSE)</f>
        <v>#N/A</v>
      </c>
      <c r="AL96" s="1494" t="e">
        <f>VLOOKUP($AJ96,'Item Master Data'!$A:$F,6,FALSE)</f>
        <v>#N/A</v>
      </c>
      <c r="AM96" s="1494" t="e">
        <f t="shared" ref="AM96:AM160" si="63">F96/AN96</f>
        <v>#N/A</v>
      </c>
      <c r="AN96" s="1494" t="e">
        <f>VLOOKUP(AJ96,'Item Master Data'!$A:$G,7,FALSE)</f>
        <v>#N/A</v>
      </c>
      <c r="AO96" s="1494" t="e">
        <f t="shared" ref="AO96:AO160" si="64">E96-AL96</f>
        <v>#N/A</v>
      </c>
      <c r="AP96" s="1494"/>
      <c r="AQ96" s="2297">
        <f t="shared" si="40"/>
        <v>0</v>
      </c>
    </row>
    <row r="97" spans="1:43" s="1494" customFormat="1" ht="15" hidden="1" customHeight="1">
      <c r="A97" s="1550" t="s">
        <v>1154</v>
      </c>
      <c r="B97" s="1949" t="s">
        <v>3277</v>
      </c>
      <c r="C97" s="2029" t="s">
        <v>407</v>
      </c>
      <c r="D97" s="2029" t="s">
        <v>2220</v>
      </c>
      <c r="E97" s="2029">
        <v>400</v>
      </c>
      <c r="F97" s="2031">
        <v>7488</v>
      </c>
      <c r="G97" s="1833">
        <f t="shared" ref="G97:G128" si="65">E97*F97</f>
        <v>2995200</v>
      </c>
      <c r="H97" s="1831">
        <f t="shared" ref="H97:H128" si="66">E97*F97/1000000</f>
        <v>2.9952000000000001</v>
      </c>
      <c r="I97" s="1837">
        <f>H97</f>
        <v>2.9952000000000001</v>
      </c>
      <c r="J97" s="2104"/>
      <c r="K97" s="2104"/>
      <c r="L97" s="2105"/>
      <c r="M97" s="1832">
        <f t="shared" ref="M97:M128" si="67">SUM(I97:L97)</f>
        <v>2.9952000000000001</v>
      </c>
      <c r="N97" s="2030">
        <v>44655</v>
      </c>
      <c r="O97" s="2030">
        <v>44620</v>
      </c>
      <c r="P97" s="2030">
        <v>44650</v>
      </c>
      <c r="Q97" s="2030">
        <v>44655</v>
      </c>
      <c r="R97" s="2029" t="s">
        <v>267</v>
      </c>
      <c r="S97" s="2029">
        <v>60</v>
      </c>
      <c r="T97" s="1951" t="s">
        <v>3267</v>
      </c>
      <c r="U97" s="2024">
        <v>0.48499999999999999</v>
      </c>
      <c r="V97" s="2029"/>
      <c r="W97" s="2029" t="s">
        <v>1094</v>
      </c>
      <c r="X97" s="2029"/>
      <c r="Y97" s="1949" t="s">
        <v>1157</v>
      </c>
      <c r="Z97" s="2029" t="s">
        <v>3305</v>
      </c>
      <c r="AA97" s="2027" t="s">
        <v>1158</v>
      </c>
      <c r="AB97" s="2029">
        <v>17402</v>
      </c>
      <c r="AC97" s="2029" t="s">
        <v>1096</v>
      </c>
      <c r="AD97" s="2029" t="s">
        <v>1099</v>
      </c>
      <c r="AE97" s="2029"/>
      <c r="AF97" s="1951" t="s">
        <v>1098</v>
      </c>
      <c r="AG97" s="1951" t="s">
        <v>1087</v>
      </c>
      <c r="AH97" s="1951"/>
      <c r="AI97" s="2047" t="str">
        <f t="shared" si="62"/>
        <v>30390456H</v>
      </c>
      <c r="AJ97" s="2076" cm="1">
        <f t="array" ref="AJ97">SUM(MID(0&amp;AI97,LARGE(INDEX(ISNUMBER(--MID(AI97,ROW($1:$129),1))*ROW($1:$129),),ROW($1:$129))+1,1)*10^ROW($1:$129)/10)</f>
        <v>30390456</v>
      </c>
      <c r="AK97" s="1953" t="str">
        <f>VLOOKUP($AJ97,'Item Master Data'!$A:$F,3,FALSE)</f>
        <v>Q.PEAK DUO BLK ML G10+</v>
      </c>
      <c r="AL97" s="1494">
        <f>VLOOKUP($AJ97,'Item Master Data'!$A:$F,6,FALSE)</f>
        <v>400</v>
      </c>
      <c r="AM97" s="1494">
        <f t="shared" si="63"/>
        <v>234</v>
      </c>
      <c r="AN97" s="1494">
        <f>VLOOKUP(AJ97,'Item Master Data'!$A:$G,7,FALSE)</f>
        <v>32</v>
      </c>
      <c r="AO97" s="1494">
        <f t="shared" si="64"/>
        <v>0</v>
      </c>
      <c r="AQ97" s="2297">
        <f t="shared" si="40"/>
        <v>1452672</v>
      </c>
    </row>
    <row r="98" spans="1:43" s="1494" customFormat="1" ht="15" hidden="1" customHeight="1">
      <c r="A98" s="1550" t="s">
        <v>1154</v>
      </c>
      <c r="B98" s="1949" t="s">
        <v>3375</v>
      </c>
      <c r="C98" s="2029" t="s">
        <v>407</v>
      </c>
      <c r="D98" s="2029" t="s">
        <v>2220</v>
      </c>
      <c r="E98" s="2029">
        <v>400</v>
      </c>
      <c r="F98" s="2031">
        <v>2496</v>
      </c>
      <c r="G98" s="1833">
        <f t="shared" si="65"/>
        <v>998400</v>
      </c>
      <c r="H98" s="1831">
        <f t="shared" si="66"/>
        <v>0.99839999999999995</v>
      </c>
      <c r="I98" s="1837">
        <f>H98</f>
        <v>0.99839999999999995</v>
      </c>
      <c r="J98" s="2104"/>
      <c r="K98" s="2104"/>
      <c r="L98" s="2105"/>
      <c r="M98" s="1832">
        <f t="shared" si="67"/>
        <v>0.99839999999999995</v>
      </c>
      <c r="N98" s="2030">
        <v>44656</v>
      </c>
      <c r="O98" s="2030">
        <v>44628</v>
      </c>
      <c r="P98" s="2030">
        <v>44651</v>
      </c>
      <c r="Q98" s="2030">
        <v>44656</v>
      </c>
      <c r="R98" s="2029" t="s">
        <v>267</v>
      </c>
      <c r="S98" s="2029">
        <v>60</v>
      </c>
      <c r="T98" s="1951" t="s">
        <v>3267</v>
      </c>
      <c r="U98" s="2024">
        <v>0.48499999999999999</v>
      </c>
      <c r="V98" s="2029"/>
      <c r="W98" s="2029" t="s">
        <v>1094</v>
      </c>
      <c r="X98" s="2029"/>
      <c r="Y98" s="1949" t="s">
        <v>1157</v>
      </c>
      <c r="Z98" s="2029" t="s">
        <v>3172</v>
      </c>
      <c r="AA98" s="2027" t="s">
        <v>1175</v>
      </c>
      <c r="AB98" s="2029">
        <v>21075</v>
      </c>
      <c r="AC98" s="2029" t="s">
        <v>1096</v>
      </c>
      <c r="AD98" s="2029" t="s">
        <v>1099</v>
      </c>
      <c r="AE98" s="2029"/>
      <c r="AF98" s="1951" t="s">
        <v>1098</v>
      </c>
      <c r="AG98" s="1951" t="s">
        <v>1087</v>
      </c>
      <c r="AH98" s="1951"/>
      <c r="AI98" s="2047" t="str">
        <f t="shared" si="62"/>
        <v>30390456H</v>
      </c>
      <c r="AJ98" s="2076" cm="1">
        <f t="array" ref="AJ98">SUM(MID(0&amp;AI98,LARGE(INDEX(ISNUMBER(--MID(AI98,ROW($1:$129),1))*ROW($1:$129),),ROW($1:$129))+1,1)*10^ROW($1:$129)/10)</f>
        <v>30390456</v>
      </c>
      <c r="AK98" s="1953" t="str">
        <f>VLOOKUP($AJ98,'Item Master Data'!$A:$F,3,FALSE)</f>
        <v>Q.PEAK DUO BLK ML G10+</v>
      </c>
      <c r="AL98" s="1494">
        <f>VLOOKUP($AJ98,'Item Master Data'!$A:$F,6,FALSE)</f>
        <v>400</v>
      </c>
      <c r="AM98" s="1494">
        <f t="shared" si="63"/>
        <v>78</v>
      </c>
      <c r="AN98" s="1494">
        <f>VLOOKUP(AJ98,'Item Master Data'!$A:$G,7,FALSE)</f>
        <v>32</v>
      </c>
      <c r="AO98" s="1494">
        <f t="shared" si="64"/>
        <v>0</v>
      </c>
      <c r="AQ98" s="2297">
        <f t="shared" si="40"/>
        <v>484224</v>
      </c>
    </row>
    <row r="99" spans="1:43" s="1494" customFormat="1" ht="15" hidden="1" customHeight="1">
      <c r="A99" s="1550" t="s">
        <v>1154</v>
      </c>
      <c r="B99" s="1949" t="s">
        <v>3376</v>
      </c>
      <c r="C99" s="2029" t="s">
        <v>407</v>
      </c>
      <c r="D99" s="2029" t="s">
        <v>2220</v>
      </c>
      <c r="E99" s="2029">
        <v>400</v>
      </c>
      <c r="F99" s="2031">
        <v>4992</v>
      </c>
      <c r="G99" s="1833">
        <f t="shared" si="65"/>
        <v>1996800</v>
      </c>
      <c r="H99" s="1831">
        <f t="shared" si="66"/>
        <v>1.9967999999999999</v>
      </c>
      <c r="I99" s="1837"/>
      <c r="J99" s="2104">
        <f>H99</f>
        <v>1.9967999999999999</v>
      </c>
      <c r="K99" s="2104"/>
      <c r="L99" s="2105"/>
      <c r="M99" s="1832">
        <f t="shared" si="67"/>
        <v>1.9967999999999999</v>
      </c>
      <c r="N99" s="2030"/>
      <c r="O99" s="2100" t="s">
        <v>4272</v>
      </c>
      <c r="P99" s="2030">
        <v>44673</v>
      </c>
      <c r="Q99" s="2030">
        <v>44680</v>
      </c>
      <c r="R99" s="2029" t="s">
        <v>267</v>
      </c>
      <c r="S99" s="2029">
        <v>60</v>
      </c>
      <c r="T99" s="1951" t="s">
        <v>3267</v>
      </c>
      <c r="U99" s="2024">
        <v>0.48499999999999999</v>
      </c>
      <c r="V99" s="2029" t="s">
        <v>3684</v>
      </c>
      <c r="W99" s="2029" t="s">
        <v>1094</v>
      </c>
      <c r="X99" s="2029"/>
      <c r="Y99" s="1949" t="s">
        <v>1157</v>
      </c>
      <c r="Z99" s="2029" t="s">
        <v>3305</v>
      </c>
      <c r="AA99" s="2027" t="s">
        <v>1158</v>
      </c>
      <c r="AB99" s="2029">
        <v>17402</v>
      </c>
      <c r="AC99" s="2029" t="s">
        <v>1096</v>
      </c>
      <c r="AD99" s="2029" t="s">
        <v>1099</v>
      </c>
      <c r="AE99" s="2029"/>
      <c r="AF99" s="1951" t="s">
        <v>1098</v>
      </c>
      <c r="AG99" s="1951" t="s">
        <v>1087</v>
      </c>
      <c r="AH99" s="1951"/>
      <c r="AI99" s="2047" t="str">
        <f t="shared" si="62"/>
        <v>30390456H</v>
      </c>
      <c r="AJ99" s="2076" cm="1">
        <f t="array" ref="AJ99">SUM(MID(0&amp;AI99,LARGE(INDEX(ISNUMBER(--MID(AI99,ROW($1:$129),1))*ROW($1:$129),),ROW($1:$129))+1,1)*10^ROW($1:$129)/10)</f>
        <v>30390456</v>
      </c>
      <c r="AK99" s="1953" t="str">
        <f>VLOOKUP($AJ99,'Item Master Data'!$A:$F,3,FALSE)</f>
        <v>Q.PEAK DUO BLK ML G10+</v>
      </c>
      <c r="AL99" s="1494">
        <f>VLOOKUP($AJ99,'Item Master Data'!$A:$F,6,FALSE)</f>
        <v>400</v>
      </c>
      <c r="AM99" s="1494">
        <f t="shared" si="63"/>
        <v>156</v>
      </c>
      <c r="AN99" s="1494">
        <f>VLOOKUP(AJ99,'Item Master Data'!$A:$G,7,FALSE)</f>
        <v>32</v>
      </c>
      <c r="AO99" s="1494">
        <f t="shared" si="64"/>
        <v>0</v>
      </c>
      <c r="AQ99" s="2297">
        <f t="shared" si="40"/>
        <v>968448</v>
      </c>
    </row>
    <row r="100" spans="1:43" s="1494" customFormat="1" ht="15" hidden="1" customHeight="1">
      <c r="A100" s="1550" t="s">
        <v>1154</v>
      </c>
      <c r="B100" s="1949" t="s">
        <v>3278</v>
      </c>
      <c r="C100" s="2029" t="s">
        <v>407</v>
      </c>
      <c r="D100" s="2029" t="s">
        <v>1108</v>
      </c>
      <c r="E100" s="2029">
        <v>340</v>
      </c>
      <c r="F100" s="2031">
        <v>832</v>
      </c>
      <c r="G100" s="1833">
        <f t="shared" si="65"/>
        <v>282880</v>
      </c>
      <c r="H100" s="1831">
        <f t="shared" si="66"/>
        <v>0.28288000000000002</v>
      </c>
      <c r="I100" s="1837">
        <f>H100</f>
        <v>0.28288000000000002</v>
      </c>
      <c r="J100" s="1818"/>
      <c r="K100" s="2104"/>
      <c r="L100" s="2105"/>
      <c r="M100" s="1832">
        <f t="shared" si="67"/>
        <v>0.28288000000000002</v>
      </c>
      <c r="N100" s="2030">
        <v>44652</v>
      </c>
      <c r="O100" s="2030">
        <v>44617</v>
      </c>
      <c r="P100" s="2030">
        <v>44635</v>
      </c>
      <c r="Q100" s="2030">
        <v>44652</v>
      </c>
      <c r="R100" s="2029" t="s">
        <v>267</v>
      </c>
      <c r="S100" s="2029">
        <v>60</v>
      </c>
      <c r="T100" s="1951" t="s">
        <v>3266</v>
      </c>
      <c r="U100" s="2024">
        <v>0.45</v>
      </c>
      <c r="V100" s="2029"/>
      <c r="W100" s="2029" t="s">
        <v>1094</v>
      </c>
      <c r="X100" s="2029"/>
      <c r="Y100" s="1949" t="s">
        <v>1157</v>
      </c>
      <c r="Z100" s="2029" t="s">
        <v>3305</v>
      </c>
      <c r="AA100" s="2027" t="s">
        <v>1158</v>
      </c>
      <c r="AB100" s="2029">
        <v>17402</v>
      </c>
      <c r="AC100" s="2029" t="s">
        <v>1096</v>
      </c>
      <c r="AD100" s="2029" t="s">
        <v>1187</v>
      </c>
      <c r="AE100" s="2029"/>
      <c r="AF100" s="1951" t="s">
        <v>1110</v>
      </c>
      <c r="AG100" s="1951" t="s">
        <v>1087</v>
      </c>
      <c r="AH100" s="1951"/>
      <c r="AI100" s="2047" t="str">
        <f t="shared" si="62"/>
        <v>30376609H</v>
      </c>
      <c r="AJ100" s="2076" cm="1">
        <f t="array" ref="AJ100">SUM(MID(0&amp;AI100,LARGE(INDEX(ISNUMBER(--MID(AI100,ROW($1:$129),1))*ROW($1:$129),),ROW($1:$129))+1,1)*10^ROW($1:$129)/10)</f>
        <v>30376609</v>
      </c>
      <c r="AK100" s="1953" t="str">
        <f>VLOOKUP($AJ100,'Item Master Data'!$A:$F,3,FALSE)</f>
        <v>Q.PEAK DUO BLK G6+</v>
      </c>
      <c r="AL100" s="1494">
        <f>VLOOKUP($AJ100,'Item Master Data'!$A:$F,6,FALSE)</f>
        <v>340</v>
      </c>
      <c r="AM100" s="1494">
        <f t="shared" si="63"/>
        <v>26</v>
      </c>
      <c r="AN100" s="1494">
        <f>VLOOKUP(AJ100,'Item Master Data'!$A:$G,7,FALSE)</f>
        <v>32</v>
      </c>
      <c r="AO100" s="1494">
        <f t="shared" si="64"/>
        <v>0</v>
      </c>
      <c r="AQ100" s="2297">
        <f t="shared" si="40"/>
        <v>127296</v>
      </c>
    </row>
    <row r="101" spans="1:43" s="1494" customFormat="1" ht="15" hidden="1" customHeight="1">
      <c r="A101" s="1550" t="s">
        <v>1154</v>
      </c>
      <c r="B101" s="1949" t="s">
        <v>3660</v>
      </c>
      <c r="C101" s="2029" t="s">
        <v>407</v>
      </c>
      <c r="D101" s="2029" t="s">
        <v>1108</v>
      </c>
      <c r="E101" s="2029">
        <v>340</v>
      </c>
      <c r="F101" s="2031">
        <v>3328</v>
      </c>
      <c r="G101" s="1833">
        <f t="shared" si="65"/>
        <v>1131520</v>
      </c>
      <c r="H101" s="1831">
        <f t="shared" si="66"/>
        <v>1.1315200000000001</v>
      </c>
      <c r="I101" s="1837"/>
      <c r="J101" s="2104">
        <f t="shared" ref="J101:J106" si="68">H101</f>
        <v>1.1315200000000001</v>
      </c>
      <c r="K101" s="2104"/>
      <c r="L101" s="2105"/>
      <c r="M101" s="1832">
        <f t="shared" si="67"/>
        <v>1.1315200000000001</v>
      </c>
      <c r="N101" s="2030"/>
      <c r="O101" s="2100" t="s">
        <v>4300</v>
      </c>
      <c r="P101" s="2030">
        <v>44671</v>
      </c>
      <c r="Q101" s="2030">
        <v>44680</v>
      </c>
      <c r="R101" s="2029" t="s">
        <v>267</v>
      </c>
      <c r="S101" s="2029">
        <v>60</v>
      </c>
      <c r="T101" s="1951" t="s">
        <v>3303</v>
      </c>
      <c r="U101" s="2024">
        <v>0.45</v>
      </c>
      <c r="V101" s="2029"/>
      <c r="W101" s="2029" t="s">
        <v>1094</v>
      </c>
      <c r="X101" s="2029"/>
      <c r="Y101" s="1949" t="s">
        <v>1157</v>
      </c>
      <c r="Z101" s="2029" t="s">
        <v>2310</v>
      </c>
      <c r="AA101" s="2027" t="s">
        <v>1175</v>
      </c>
      <c r="AB101" s="2029">
        <v>21075</v>
      </c>
      <c r="AC101" s="2029" t="s">
        <v>1096</v>
      </c>
      <c r="AD101" s="2029" t="s">
        <v>1099</v>
      </c>
      <c r="AE101" s="2029"/>
      <c r="AF101" s="1951" t="s">
        <v>1110</v>
      </c>
      <c r="AG101" s="1951" t="s">
        <v>1087</v>
      </c>
      <c r="AH101" s="1951"/>
      <c r="AI101" s="2047" t="str">
        <f t="shared" si="62"/>
        <v>30376909H</v>
      </c>
      <c r="AJ101" s="2076" cm="1">
        <f t="array" ref="AJ101">SUM(MID(0&amp;AI101,LARGE(INDEX(ISNUMBER(--MID(AI101,ROW($1:$129),1))*ROW($1:$129),),ROW($1:$129))+1,1)*10^ROW($1:$129)/10)</f>
        <v>30376909</v>
      </c>
      <c r="AK101" s="1953" t="str">
        <f>VLOOKUP($AJ101,'Item Master Data'!$A:$F,3,FALSE)</f>
        <v>Q.PEAK DUO BLK G6+</v>
      </c>
      <c r="AL101" s="1494">
        <f>VLOOKUP($AJ101,'Item Master Data'!$A:$F,6,FALSE)</f>
        <v>340</v>
      </c>
      <c r="AM101" s="1494">
        <f t="shared" si="63"/>
        <v>104</v>
      </c>
      <c r="AN101" s="1494">
        <f>VLOOKUP(AJ101,'Item Master Data'!$A:$G,7,FALSE)</f>
        <v>32</v>
      </c>
      <c r="AO101" s="1494">
        <f t="shared" si="64"/>
        <v>0</v>
      </c>
      <c r="AQ101" s="2297">
        <f t="shared" si="40"/>
        <v>509184</v>
      </c>
    </row>
    <row r="102" spans="1:43" s="1494" customFormat="1" ht="15" hidden="1" customHeight="1">
      <c r="A102" s="1550" t="s">
        <v>1154</v>
      </c>
      <c r="B102" s="1949" t="s">
        <v>3660</v>
      </c>
      <c r="C102" s="2029" t="s">
        <v>407</v>
      </c>
      <c r="D102" s="2029" t="s">
        <v>1108</v>
      </c>
      <c r="E102" s="2029">
        <v>340</v>
      </c>
      <c r="F102" s="2031">
        <f>5824-3328</f>
        <v>2496</v>
      </c>
      <c r="G102" s="1833">
        <f t="shared" si="65"/>
        <v>848640</v>
      </c>
      <c r="H102" s="1831">
        <f t="shared" si="66"/>
        <v>0.84863999999999995</v>
      </c>
      <c r="I102" s="1837"/>
      <c r="J102" s="2104">
        <f t="shared" si="68"/>
        <v>0.84863999999999995</v>
      </c>
      <c r="K102" s="2104"/>
      <c r="L102" s="2105"/>
      <c r="M102" s="1832">
        <f t="shared" si="67"/>
        <v>0.84863999999999995</v>
      </c>
      <c r="N102" s="2030"/>
      <c r="O102" s="2100" t="s">
        <v>4300</v>
      </c>
      <c r="P102" s="2030">
        <v>44672</v>
      </c>
      <c r="Q102" s="2030">
        <v>44678</v>
      </c>
      <c r="R102" s="2029" t="s">
        <v>267</v>
      </c>
      <c r="S102" s="2029">
        <v>60</v>
      </c>
      <c r="T102" s="1951" t="s">
        <v>3303</v>
      </c>
      <c r="U102" s="2024">
        <v>0.45</v>
      </c>
      <c r="V102" s="2029"/>
      <c r="W102" s="2029" t="s">
        <v>1094</v>
      </c>
      <c r="X102" s="2029"/>
      <c r="Y102" s="1949" t="s">
        <v>1157</v>
      </c>
      <c r="Z102" s="2029" t="s">
        <v>3305</v>
      </c>
      <c r="AA102" s="2027" t="s">
        <v>1158</v>
      </c>
      <c r="AB102" s="2029">
        <v>17402</v>
      </c>
      <c r="AC102" s="2029" t="s">
        <v>1096</v>
      </c>
      <c r="AD102" s="2029" t="s">
        <v>1099</v>
      </c>
      <c r="AE102" s="2029"/>
      <c r="AF102" s="1951" t="s">
        <v>1110</v>
      </c>
      <c r="AG102" s="1951" t="s">
        <v>1087</v>
      </c>
      <c r="AH102" s="1951"/>
      <c r="AI102" s="2047" t="str">
        <f t="shared" si="62"/>
        <v>30376909H</v>
      </c>
      <c r="AJ102" s="2076" cm="1">
        <f t="array" ref="AJ102">SUM(MID(0&amp;AI102,LARGE(INDEX(ISNUMBER(--MID(AI102,ROW($1:$129),1))*ROW($1:$129),),ROW($1:$129))+1,1)*10^ROW($1:$129)/10)</f>
        <v>30376909</v>
      </c>
      <c r="AK102" s="1953" t="str">
        <f>VLOOKUP($AJ102,'Item Master Data'!$A:$F,3,FALSE)</f>
        <v>Q.PEAK DUO BLK G6+</v>
      </c>
      <c r="AL102" s="1494">
        <f>VLOOKUP($AJ102,'Item Master Data'!$A:$F,6,FALSE)</f>
        <v>340</v>
      </c>
      <c r="AM102" s="1494">
        <f t="shared" si="63"/>
        <v>78</v>
      </c>
      <c r="AN102" s="1494">
        <f>VLOOKUP(AJ102,'Item Master Data'!$A:$G,7,FALSE)</f>
        <v>32</v>
      </c>
      <c r="AO102" s="1494">
        <f t="shared" si="64"/>
        <v>0</v>
      </c>
      <c r="AQ102" s="2297">
        <f t="shared" si="40"/>
        <v>381888</v>
      </c>
    </row>
    <row r="103" spans="1:43" s="1494" customFormat="1" ht="15" hidden="1" customHeight="1">
      <c r="A103" s="1550" t="s">
        <v>1154</v>
      </c>
      <c r="B103" s="1949" t="s">
        <v>3661</v>
      </c>
      <c r="C103" s="2029" t="s">
        <v>407</v>
      </c>
      <c r="D103" s="2029" t="s">
        <v>1108</v>
      </c>
      <c r="E103" s="2029">
        <v>340</v>
      </c>
      <c r="F103" s="2031">
        <f>4992-1664</f>
        <v>3328</v>
      </c>
      <c r="G103" s="1833">
        <f t="shared" si="65"/>
        <v>1131520</v>
      </c>
      <c r="H103" s="1831">
        <f t="shared" si="66"/>
        <v>1.1315200000000001</v>
      </c>
      <c r="I103" s="1837"/>
      <c r="J103" s="2104">
        <f t="shared" si="68"/>
        <v>1.1315200000000001</v>
      </c>
      <c r="K103" s="2104"/>
      <c r="L103" s="2105"/>
      <c r="M103" s="1832">
        <f t="shared" si="67"/>
        <v>1.1315200000000001</v>
      </c>
      <c r="N103" s="2030"/>
      <c r="O103" s="2100" t="s">
        <v>4272</v>
      </c>
      <c r="P103" s="2030">
        <v>44673</v>
      </c>
      <c r="Q103" s="2030">
        <v>44678</v>
      </c>
      <c r="R103" s="2029" t="s">
        <v>267</v>
      </c>
      <c r="S103" s="2029">
        <v>60</v>
      </c>
      <c r="T103" s="1951" t="s">
        <v>3303</v>
      </c>
      <c r="U103" s="2024">
        <v>0.45</v>
      </c>
      <c r="V103" s="2029"/>
      <c r="W103" s="2029" t="s">
        <v>1094</v>
      </c>
      <c r="X103" s="2029"/>
      <c r="Y103" s="1949" t="s">
        <v>1157</v>
      </c>
      <c r="Z103" s="2029" t="s">
        <v>2310</v>
      </c>
      <c r="AA103" s="2027" t="s">
        <v>1175</v>
      </c>
      <c r="AB103" s="2029">
        <v>21075</v>
      </c>
      <c r="AC103" s="2029" t="s">
        <v>1096</v>
      </c>
      <c r="AD103" s="2029" t="s">
        <v>1099</v>
      </c>
      <c r="AE103" s="2029"/>
      <c r="AF103" s="1951" t="s">
        <v>1110</v>
      </c>
      <c r="AG103" s="1951" t="s">
        <v>1087</v>
      </c>
      <c r="AH103" s="1951"/>
      <c r="AI103" s="2047" t="str">
        <f t="shared" si="62"/>
        <v>30376909H</v>
      </c>
      <c r="AJ103" s="2076" cm="1">
        <f t="array" ref="AJ103">SUM(MID(0&amp;AI103,LARGE(INDEX(ISNUMBER(--MID(AI103,ROW($1:$129),1))*ROW($1:$129),),ROW($1:$129))+1,1)*10^ROW($1:$129)/10)</f>
        <v>30376909</v>
      </c>
      <c r="AK103" s="1953" t="str">
        <f>VLOOKUP($AJ103,'Item Master Data'!$A:$F,3,FALSE)</f>
        <v>Q.PEAK DUO BLK G6+</v>
      </c>
      <c r="AL103" s="1494">
        <f>VLOOKUP($AJ103,'Item Master Data'!$A:$F,6,FALSE)</f>
        <v>340</v>
      </c>
      <c r="AM103" s="1494">
        <f t="shared" si="63"/>
        <v>104</v>
      </c>
      <c r="AN103" s="1494">
        <f>VLOOKUP(AJ103,'Item Master Data'!$A:$G,7,FALSE)</f>
        <v>32</v>
      </c>
      <c r="AO103" s="1494">
        <f t="shared" si="64"/>
        <v>0</v>
      </c>
      <c r="AQ103" s="2297">
        <f t="shared" si="40"/>
        <v>509184</v>
      </c>
    </row>
    <row r="104" spans="1:43" s="1494" customFormat="1" ht="15" hidden="1" customHeight="1">
      <c r="A104" s="1872" t="s">
        <v>1154</v>
      </c>
      <c r="B104" s="1949" t="s">
        <v>3663</v>
      </c>
      <c r="C104" s="2029" t="s">
        <v>407</v>
      </c>
      <c r="D104" s="2029" t="s">
        <v>2220</v>
      </c>
      <c r="E104" s="2029">
        <v>400</v>
      </c>
      <c r="F104" s="2031">
        <v>6656</v>
      </c>
      <c r="G104" s="1833">
        <f t="shared" si="65"/>
        <v>2662400</v>
      </c>
      <c r="H104" s="1831">
        <f t="shared" si="66"/>
        <v>2.6623999999999999</v>
      </c>
      <c r="I104" s="1837"/>
      <c r="J104" s="2104">
        <f t="shared" si="68"/>
        <v>2.6623999999999999</v>
      </c>
      <c r="K104" s="2104"/>
      <c r="L104" s="2105"/>
      <c r="M104" s="1832">
        <f t="shared" si="67"/>
        <v>2.6623999999999999</v>
      </c>
      <c r="N104" s="2021"/>
      <c r="O104" s="2100" t="s">
        <v>4272</v>
      </c>
      <c r="P104" s="2030">
        <v>44671</v>
      </c>
      <c r="Q104" s="2030">
        <v>44677</v>
      </c>
      <c r="R104" s="2029" t="s">
        <v>267</v>
      </c>
      <c r="S104" s="2029">
        <v>60</v>
      </c>
      <c r="T104" s="2310" t="s">
        <v>3267</v>
      </c>
      <c r="U104" s="2024">
        <v>0.47</v>
      </c>
      <c r="V104" s="2029"/>
      <c r="W104" s="2029" t="s">
        <v>1094</v>
      </c>
      <c r="X104" s="2029"/>
      <c r="Y104" s="1949" t="s">
        <v>1157</v>
      </c>
      <c r="Z104" s="2029" t="s">
        <v>2310</v>
      </c>
      <c r="AA104" s="2027" t="s">
        <v>1175</v>
      </c>
      <c r="AB104" s="2029">
        <v>21075</v>
      </c>
      <c r="AC104" s="2029" t="s">
        <v>1096</v>
      </c>
      <c r="AD104" s="2029" t="s">
        <v>1099</v>
      </c>
      <c r="AE104" s="2029"/>
      <c r="AF104" s="1951"/>
      <c r="AG104" s="1951" t="s">
        <v>1087</v>
      </c>
      <c r="AH104" s="2029"/>
      <c r="AI104" s="2047" t="str">
        <f t="shared" si="62"/>
        <v>30390456H</v>
      </c>
      <c r="AJ104" s="2076" cm="1">
        <f t="array" ref="AJ104">SUM(MID(0&amp;AI104,LARGE(INDEX(ISNUMBER(--MID(AI104,ROW($1:$129),1))*ROW($1:$129),),ROW($1:$129))+1,1)*10^ROW($1:$129)/10)</f>
        <v>30390456</v>
      </c>
      <c r="AK104" s="1953" t="str">
        <f>VLOOKUP($AJ104,'Item Master Data'!$A:$F,3,FALSE)</f>
        <v>Q.PEAK DUO BLK ML G10+</v>
      </c>
      <c r="AL104" s="1494">
        <f>VLOOKUP($AJ104,'Item Master Data'!$A:$F,6,FALSE)</f>
        <v>400</v>
      </c>
      <c r="AM104" s="1494">
        <f t="shared" si="63"/>
        <v>208</v>
      </c>
      <c r="AN104" s="1494">
        <f>VLOOKUP(AJ104,'Item Master Data'!$A:$G,7,FALSE)</f>
        <v>32</v>
      </c>
      <c r="AO104" s="1494">
        <f t="shared" si="64"/>
        <v>0</v>
      </c>
      <c r="AQ104" s="2297">
        <f t="shared" si="40"/>
        <v>1251328</v>
      </c>
    </row>
    <row r="105" spans="1:43" s="1494" customFormat="1" ht="15" hidden="1" customHeight="1">
      <c r="A105" s="1872" t="s">
        <v>1154</v>
      </c>
      <c r="B105" s="1949" t="s">
        <v>3664</v>
      </c>
      <c r="C105" s="2029" t="s">
        <v>407</v>
      </c>
      <c r="D105" s="2029" t="s">
        <v>2220</v>
      </c>
      <c r="E105" s="2029">
        <v>400</v>
      </c>
      <c r="F105" s="2031">
        <v>6656</v>
      </c>
      <c r="G105" s="1833">
        <f t="shared" si="65"/>
        <v>2662400</v>
      </c>
      <c r="H105" s="1831">
        <f t="shared" si="66"/>
        <v>2.6623999999999999</v>
      </c>
      <c r="I105" s="1837"/>
      <c r="J105" s="2104">
        <f t="shared" si="68"/>
        <v>2.6623999999999999</v>
      </c>
      <c r="K105" s="2104"/>
      <c r="L105" s="2105"/>
      <c r="M105" s="1832">
        <f t="shared" si="67"/>
        <v>2.6623999999999999</v>
      </c>
      <c r="N105" s="2030"/>
      <c r="O105" s="2100" t="s">
        <v>4272</v>
      </c>
      <c r="P105" s="2030">
        <v>44672</v>
      </c>
      <c r="Q105" s="2030">
        <v>44678</v>
      </c>
      <c r="R105" s="2029" t="s">
        <v>267</v>
      </c>
      <c r="S105" s="2029">
        <v>60</v>
      </c>
      <c r="T105" s="1951" t="s">
        <v>3267</v>
      </c>
      <c r="U105" s="2024">
        <v>0.47</v>
      </c>
      <c r="V105" s="2029"/>
      <c r="W105" s="2029" t="s">
        <v>1094</v>
      </c>
      <c r="X105" s="2029"/>
      <c r="Y105" s="1949" t="s">
        <v>1157</v>
      </c>
      <c r="Z105" s="2029" t="s">
        <v>2310</v>
      </c>
      <c r="AA105" s="2027" t="s">
        <v>1175</v>
      </c>
      <c r="AB105" s="2029">
        <v>21075</v>
      </c>
      <c r="AC105" s="2029" t="s">
        <v>1096</v>
      </c>
      <c r="AD105" s="2029" t="s">
        <v>1099</v>
      </c>
      <c r="AE105" s="2029"/>
      <c r="AF105" s="1951"/>
      <c r="AG105" s="1951" t="s">
        <v>1087</v>
      </c>
      <c r="AH105" s="2029"/>
      <c r="AI105" s="2047" t="str">
        <f t="shared" si="62"/>
        <v>30390456H</v>
      </c>
      <c r="AJ105" s="2076" cm="1">
        <f t="array" ref="AJ105">SUM(MID(0&amp;AI105,LARGE(INDEX(ISNUMBER(--MID(AI105,ROW($1:$129),1))*ROW($1:$129),),ROW($1:$129))+1,1)*10^ROW($1:$129)/10)</f>
        <v>30390456</v>
      </c>
      <c r="AK105" s="1953" t="str">
        <f>VLOOKUP($AJ105,'Item Master Data'!$A:$F,3,FALSE)</f>
        <v>Q.PEAK DUO BLK ML G10+</v>
      </c>
      <c r="AL105" s="1494">
        <f>VLOOKUP($AJ105,'Item Master Data'!$A:$F,6,FALSE)</f>
        <v>400</v>
      </c>
      <c r="AM105" s="1494">
        <f t="shared" si="63"/>
        <v>208</v>
      </c>
      <c r="AN105" s="1494">
        <f>VLOOKUP(AJ105,'Item Master Data'!$A:$G,7,FALSE)</f>
        <v>32</v>
      </c>
      <c r="AO105" s="1494">
        <f t="shared" si="64"/>
        <v>0</v>
      </c>
      <c r="AQ105" s="2297">
        <f t="shared" si="40"/>
        <v>1251328</v>
      </c>
    </row>
    <row r="106" spans="1:43" s="1494" customFormat="1" ht="15" hidden="1" customHeight="1">
      <c r="A106" s="1872" t="s">
        <v>1154</v>
      </c>
      <c r="B106" s="1949" t="s">
        <v>3665</v>
      </c>
      <c r="C106" s="2029" t="s">
        <v>407</v>
      </c>
      <c r="D106" s="2029" t="s">
        <v>1108</v>
      </c>
      <c r="E106" s="2029">
        <v>340</v>
      </c>
      <c r="F106" s="2031">
        <v>4992</v>
      </c>
      <c r="G106" s="1833">
        <f t="shared" si="65"/>
        <v>1697280</v>
      </c>
      <c r="H106" s="1831">
        <f t="shared" si="66"/>
        <v>1.6972799999999999</v>
      </c>
      <c r="I106" s="1837"/>
      <c r="J106" s="2104">
        <f t="shared" si="68"/>
        <v>1.6972799999999999</v>
      </c>
      <c r="K106" s="2104"/>
      <c r="L106" s="2105"/>
      <c r="M106" s="1832">
        <f t="shared" si="67"/>
        <v>1.6972799999999999</v>
      </c>
      <c r="N106" s="2030"/>
      <c r="O106" s="2100" t="s">
        <v>4272</v>
      </c>
      <c r="P106" s="2030">
        <v>44679</v>
      </c>
      <c r="Q106" s="2030">
        <v>44680</v>
      </c>
      <c r="R106" s="2029" t="s">
        <v>267</v>
      </c>
      <c r="S106" s="2029">
        <v>60</v>
      </c>
      <c r="T106" s="1951" t="s">
        <v>2234</v>
      </c>
      <c r="U106" s="2024">
        <v>0.45</v>
      </c>
      <c r="V106" s="2029" t="s">
        <v>3684</v>
      </c>
      <c r="W106" s="2029" t="s">
        <v>1094</v>
      </c>
      <c r="X106" s="2029"/>
      <c r="Y106" s="1949" t="s">
        <v>1157</v>
      </c>
      <c r="Z106" s="2029" t="s">
        <v>1159</v>
      </c>
      <c r="AA106" s="2027" t="s">
        <v>1099</v>
      </c>
      <c r="AB106" s="2029">
        <v>91730</v>
      </c>
      <c r="AC106" s="2029" t="s">
        <v>1096</v>
      </c>
      <c r="AD106" s="2029" t="s">
        <v>1099</v>
      </c>
      <c r="AE106" s="2029"/>
      <c r="AF106" s="1951" t="s">
        <v>1110</v>
      </c>
      <c r="AG106" s="1951" t="s">
        <v>1087</v>
      </c>
      <c r="AH106" s="2029"/>
      <c r="AI106" s="2047" t="str">
        <f t="shared" si="62"/>
        <v>30376609F</v>
      </c>
      <c r="AJ106" s="2076" cm="1">
        <f t="array" ref="AJ106">SUM(MID(0&amp;AI106,LARGE(INDEX(ISNUMBER(--MID(AI106,ROW($1:$129),1))*ROW($1:$129),),ROW($1:$129))+1,1)*10^ROW($1:$129)/10)</f>
        <v>30376609</v>
      </c>
      <c r="AK106" s="1953" t="str">
        <f>VLOOKUP($AJ106,'Item Master Data'!$A:$F,3,FALSE)</f>
        <v>Q.PEAK DUO BLK G6+</v>
      </c>
      <c r="AL106" s="1494">
        <f>VLOOKUP($AJ106,'Item Master Data'!$A:$F,6,FALSE)</f>
        <v>340</v>
      </c>
      <c r="AM106" s="1494">
        <f t="shared" si="63"/>
        <v>156</v>
      </c>
      <c r="AN106" s="1494">
        <f>VLOOKUP(AJ106,'Item Master Data'!$A:$G,7,FALSE)</f>
        <v>32</v>
      </c>
      <c r="AO106" s="1494">
        <f t="shared" si="64"/>
        <v>0</v>
      </c>
      <c r="AQ106" s="2297">
        <f t="shared" si="40"/>
        <v>763776</v>
      </c>
    </row>
    <row r="107" spans="1:43" s="1494" customFormat="1" ht="15" hidden="1" customHeight="1">
      <c r="A107" s="1550" t="s">
        <v>1154</v>
      </c>
      <c r="B107" s="1949" t="s">
        <v>3279</v>
      </c>
      <c r="C107" s="2029" t="s">
        <v>407</v>
      </c>
      <c r="D107" s="2029" t="s">
        <v>2552</v>
      </c>
      <c r="E107" s="2029">
        <v>350</v>
      </c>
      <c r="F107" s="2031">
        <v>2496</v>
      </c>
      <c r="G107" s="1833">
        <f t="shared" si="65"/>
        <v>873600</v>
      </c>
      <c r="H107" s="1831">
        <f t="shared" si="66"/>
        <v>0.87360000000000004</v>
      </c>
      <c r="I107" s="1837">
        <f>H107</f>
        <v>0.87360000000000004</v>
      </c>
      <c r="J107" s="1818"/>
      <c r="K107" s="2104"/>
      <c r="L107" s="2105"/>
      <c r="M107" s="1832">
        <f t="shared" si="67"/>
        <v>0.87360000000000004</v>
      </c>
      <c r="N107" s="2030" t="s">
        <v>4281</v>
      </c>
      <c r="O107" s="2030">
        <v>44616</v>
      </c>
      <c r="P107" s="2030">
        <v>44635</v>
      </c>
      <c r="Q107" s="2030">
        <v>44644</v>
      </c>
      <c r="R107" s="2029" t="s">
        <v>267</v>
      </c>
      <c r="S107" s="2029">
        <v>60</v>
      </c>
      <c r="T107" s="1951" t="s">
        <v>3304</v>
      </c>
      <c r="U107" s="2024">
        <v>0.45</v>
      </c>
      <c r="V107" s="2029"/>
      <c r="W107" s="2029" t="s">
        <v>1094</v>
      </c>
      <c r="X107" s="2029"/>
      <c r="Y107" s="1949" t="s">
        <v>1157</v>
      </c>
      <c r="Z107" s="2029" t="s">
        <v>1159</v>
      </c>
      <c r="AA107" s="2027" t="s">
        <v>1099</v>
      </c>
      <c r="AB107" s="2029">
        <v>91730</v>
      </c>
      <c r="AC107" s="2029" t="s">
        <v>1096</v>
      </c>
      <c r="AD107" s="2029" t="s">
        <v>1187</v>
      </c>
      <c r="AE107" s="2029"/>
      <c r="AF107" s="1951" t="s">
        <v>1110</v>
      </c>
      <c r="AG107" s="1951" t="s">
        <v>1087</v>
      </c>
      <c r="AH107" s="1951" t="s">
        <v>2245</v>
      </c>
      <c r="AI107" s="2047" t="str">
        <f t="shared" si="62"/>
        <v>30372211H</v>
      </c>
      <c r="AJ107" s="2076" cm="1">
        <f t="array" ref="AJ107">SUM(MID(0&amp;AI107,LARGE(INDEX(ISNUMBER(--MID(AI107,ROW($1:$129),1))*ROW($1:$129),),ROW($1:$129))+1,1)*10^ROW($1:$129)/10)</f>
        <v>30372211</v>
      </c>
      <c r="AK107" s="1953" t="str">
        <f>VLOOKUP($AJ107,'Item Master Data'!$A:$F,3,FALSE)</f>
        <v>Q.PEAK DUO G6+</v>
      </c>
      <c r="AL107" s="1494">
        <f>VLOOKUP($AJ107,'Item Master Data'!$A:$F,6,FALSE)</f>
        <v>350</v>
      </c>
      <c r="AM107" s="1494">
        <f t="shared" si="63"/>
        <v>78</v>
      </c>
      <c r="AN107" s="1494">
        <f>VLOOKUP(AJ107,'Item Master Data'!$A:$G,7,FALSE)</f>
        <v>32</v>
      </c>
      <c r="AO107" s="1494">
        <f t="shared" si="64"/>
        <v>0</v>
      </c>
      <c r="AQ107" s="2297">
        <f t="shared" si="40"/>
        <v>393120</v>
      </c>
    </row>
    <row r="108" spans="1:43" s="1494" customFormat="1" ht="15" hidden="1" customHeight="1">
      <c r="A108" s="1550" t="s">
        <v>1154</v>
      </c>
      <c r="B108" s="1949" t="s">
        <v>3279</v>
      </c>
      <c r="C108" s="2029" t="s">
        <v>407</v>
      </c>
      <c r="D108" s="2029" t="s">
        <v>2552</v>
      </c>
      <c r="E108" s="2029">
        <v>350</v>
      </c>
      <c r="F108" s="2031">
        <v>3264</v>
      </c>
      <c r="G108" s="1833">
        <f t="shared" si="65"/>
        <v>1142400</v>
      </c>
      <c r="H108" s="1831">
        <f t="shared" si="66"/>
        <v>1.1424000000000001</v>
      </c>
      <c r="I108" s="1837">
        <f>H108</f>
        <v>1.1424000000000001</v>
      </c>
      <c r="J108" s="1818"/>
      <c r="K108" s="2104"/>
      <c r="L108" s="2105"/>
      <c r="M108" s="1832">
        <f t="shared" si="67"/>
        <v>1.1424000000000001</v>
      </c>
      <c r="N108" s="2030" t="s">
        <v>4281</v>
      </c>
      <c r="O108" s="2030">
        <v>44616</v>
      </c>
      <c r="P108" s="2030">
        <v>44635</v>
      </c>
      <c r="Q108" s="2030">
        <v>44644</v>
      </c>
      <c r="R108" s="2029" t="s">
        <v>267</v>
      </c>
      <c r="S108" s="2029">
        <v>60</v>
      </c>
      <c r="T108" s="1951" t="s">
        <v>3302</v>
      </c>
      <c r="U108" s="2024">
        <v>0.45</v>
      </c>
      <c r="V108" s="2029"/>
      <c r="W108" s="2029" t="s">
        <v>1094</v>
      </c>
      <c r="X108" s="2029"/>
      <c r="Y108" s="1949" t="s">
        <v>1157</v>
      </c>
      <c r="Z108" s="2029" t="s">
        <v>1159</v>
      </c>
      <c r="AA108" s="2027" t="s">
        <v>1099</v>
      </c>
      <c r="AB108" s="2029">
        <v>91730</v>
      </c>
      <c r="AC108" s="2029" t="s">
        <v>1096</v>
      </c>
      <c r="AD108" s="2029" t="s">
        <v>1187</v>
      </c>
      <c r="AE108" s="2029"/>
      <c r="AF108" s="1951" t="s">
        <v>1110</v>
      </c>
      <c r="AG108" s="1951" t="s">
        <v>1087</v>
      </c>
      <c r="AH108" s="1951" t="s">
        <v>2245</v>
      </c>
      <c r="AI108" s="2047" t="str">
        <f t="shared" si="62"/>
        <v>30371611H</v>
      </c>
      <c r="AJ108" s="2076" cm="1">
        <f t="array" ref="AJ108">SUM(MID(0&amp;AI108,LARGE(INDEX(ISNUMBER(--MID(AI108,ROW($1:$129),1))*ROW($1:$129),),ROW($1:$129))+1,1)*10^ROW($1:$129)/10)</f>
        <v>30371611</v>
      </c>
      <c r="AK108" s="1953" t="str">
        <f>VLOOKUP($AJ108,'Item Master Data'!$A:$F,3,FALSE)</f>
        <v>Q.PEAK DUO G6+</v>
      </c>
      <c r="AL108" s="1494">
        <f>VLOOKUP($AJ108,'Item Master Data'!$A:$F,6,FALSE)</f>
        <v>350</v>
      </c>
      <c r="AM108" s="1494">
        <f t="shared" si="63"/>
        <v>102</v>
      </c>
      <c r="AN108" s="1494">
        <f>VLOOKUP(AJ108,'Item Master Data'!$A:$G,7,FALSE)</f>
        <v>32</v>
      </c>
      <c r="AO108" s="1494">
        <f t="shared" si="64"/>
        <v>0</v>
      </c>
      <c r="AQ108" s="2297">
        <f t="shared" si="40"/>
        <v>514080</v>
      </c>
    </row>
    <row r="109" spans="1:43" s="1494" customFormat="1" ht="15" hidden="1" customHeight="1">
      <c r="A109" s="1872" t="s">
        <v>1154</v>
      </c>
      <c r="B109" s="1949" t="s">
        <v>3279</v>
      </c>
      <c r="C109" s="2029" t="s">
        <v>407</v>
      </c>
      <c r="D109" s="2029" t="s">
        <v>2552</v>
      </c>
      <c r="E109" s="2029">
        <v>350</v>
      </c>
      <c r="F109" s="2031">
        <v>64</v>
      </c>
      <c r="G109" s="1833">
        <f t="shared" si="65"/>
        <v>22400</v>
      </c>
      <c r="H109" s="1831">
        <f t="shared" si="66"/>
        <v>2.24E-2</v>
      </c>
      <c r="I109" s="1837">
        <f>H109</f>
        <v>2.24E-2</v>
      </c>
      <c r="J109" s="2104"/>
      <c r="K109" s="2104"/>
      <c r="L109" s="2105"/>
      <c r="M109" s="1832">
        <f t="shared" si="67"/>
        <v>2.24E-2</v>
      </c>
      <c r="N109" s="2021"/>
      <c r="O109" s="2030">
        <v>44616</v>
      </c>
      <c r="P109" s="2030">
        <v>44650</v>
      </c>
      <c r="Q109" s="2030">
        <v>44657</v>
      </c>
      <c r="R109" s="2029" t="s">
        <v>267</v>
      </c>
      <c r="S109" s="2029">
        <v>60</v>
      </c>
      <c r="T109" s="1951" t="s">
        <v>3302</v>
      </c>
      <c r="U109" s="2024">
        <v>0.45</v>
      </c>
      <c r="V109" s="2029" t="s">
        <v>3685</v>
      </c>
      <c r="W109" s="2029" t="s">
        <v>1094</v>
      </c>
      <c r="X109" s="2029"/>
      <c r="Y109" s="1949" t="s">
        <v>1157</v>
      </c>
      <c r="Z109" s="2029" t="s">
        <v>1159</v>
      </c>
      <c r="AA109" s="2027" t="s">
        <v>1099</v>
      </c>
      <c r="AB109" s="2029">
        <v>91730</v>
      </c>
      <c r="AC109" s="2029" t="s">
        <v>1096</v>
      </c>
      <c r="AD109" s="2029" t="s">
        <v>1187</v>
      </c>
      <c r="AE109" s="2029"/>
      <c r="AF109" s="1951" t="s">
        <v>1110</v>
      </c>
      <c r="AG109" s="1951" t="s">
        <v>1087</v>
      </c>
      <c r="AH109" s="2029" t="s">
        <v>3206</v>
      </c>
      <c r="AI109" s="2047" t="str">
        <f t="shared" si="62"/>
        <v>30371611H</v>
      </c>
      <c r="AJ109" s="2076" cm="1">
        <f t="array" ref="AJ109">SUM(MID(0&amp;AI109,LARGE(INDEX(ISNUMBER(--MID(AI109,ROW($1:$129),1))*ROW($1:$129),),ROW($1:$129))+1,1)*10^ROW($1:$129)/10)</f>
        <v>30371611</v>
      </c>
      <c r="AK109" s="1953" t="str">
        <f>VLOOKUP($AJ109,'Item Master Data'!$A:$F,3,FALSE)</f>
        <v>Q.PEAK DUO G6+</v>
      </c>
      <c r="AL109" s="1494">
        <f>VLOOKUP($AJ109,'Item Master Data'!$A:$F,6,FALSE)</f>
        <v>350</v>
      </c>
      <c r="AM109" s="1494">
        <f t="shared" si="63"/>
        <v>2</v>
      </c>
      <c r="AN109" s="1494">
        <f>VLOOKUP(AJ109,'Item Master Data'!$A:$G,7,FALSE)</f>
        <v>32</v>
      </c>
      <c r="AO109" s="1494">
        <f t="shared" si="64"/>
        <v>0</v>
      </c>
      <c r="AQ109" s="2297">
        <f t="shared" si="40"/>
        <v>10080</v>
      </c>
    </row>
    <row r="110" spans="1:43" s="1494" customFormat="1" ht="15" hidden="1" customHeight="1">
      <c r="A110" s="1872" t="s">
        <v>1154</v>
      </c>
      <c r="B110" s="1949" t="s">
        <v>3280</v>
      </c>
      <c r="C110" s="2029" t="s">
        <v>407</v>
      </c>
      <c r="D110" s="2029" t="s">
        <v>2552</v>
      </c>
      <c r="E110" s="2029">
        <v>350</v>
      </c>
      <c r="F110" s="2031">
        <f>3328-1664</f>
        <v>1664</v>
      </c>
      <c r="G110" s="1833">
        <f t="shared" si="65"/>
        <v>582400</v>
      </c>
      <c r="H110" s="1831">
        <f t="shared" si="66"/>
        <v>0.58240000000000003</v>
      </c>
      <c r="I110" s="1837">
        <f>H110</f>
        <v>0.58240000000000003</v>
      </c>
      <c r="J110" s="2104"/>
      <c r="K110" s="2104"/>
      <c r="L110" s="2105"/>
      <c r="M110" s="1832">
        <f t="shared" si="67"/>
        <v>0.58240000000000003</v>
      </c>
      <c r="N110" s="2030">
        <v>44676</v>
      </c>
      <c r="O110" s="2030">
        <v>44628</v>
      </c>
      <c r="P110" s="2030">
        <v>44676</v>
      </c>
      <c r="Q110" s="2030">
        <v>44676</v>
      </c>
      <c r="R110" s="2029" t="s">
        <v>267</v>
      </c>
      <c r="S110" s="2029">
        <v>60</v>
      </c>
      <c r="T110" s="1951" t="s">
        <v>3302</v>
      </c>
      <c r="U110" s="2024">
        <v>0.45</v>
      </c>
      <c r="V110" s="2029"/>
      <c r="W110" s="2029" t="s">
        <v>1094</v>
      </c>
      <c r="X110" s="2029"/>
      <c r="Y110" s="1949" t="s">
        <v>1157</v>
      </c>
      <c r="Z110" s="2029" t="s">
        <v>1159</v>
      </c>
      <c r="AA110" s="2027" t="s">
        <v>1099</v>
      </c>
      <c r="AB110" s="2029">
        <v>91730</v>
      </c>
      <c r="AC110" s="2029" t="s">
        <v>1096</v>
      </c>
      <c r="AD110" s="2029" t="s">
        <v>1099</v>
      </c>
      <c r="AE110" s="2029"/>
      <c r="AF110" s="1951" t="s">
        <v>1110</v>
      </c>
      <c r="AG110" s="1951" t="s">
        <v>1087</v>
      </c>
      <c r="AH110" s="2029" t="s">
        <v>3206</v>
      </c>
      <c r="AI110" s="2047" t="str">
        <f t="shared" si="62"/>
        <v>30371611H</v>
      </c>
      <c r="AJ110" s="2076" cm="1">
        <f t="array" ref="AJ110">SUM(MID(0&amp;AI110,LARGE(INDEX(ISNUMBER(--MID(AI110,ROW($1:$129),1))*ROW($1:$129),),ROW($1:$129))+1,1)*10^ROW($1:$129)/10)</f>
        <v>30371611</v>
      </c>
      <c r="AK110" s="1953" t="str">
        <f>VLOOKUP($AJ110,'Item Master Data'!$A:$F,3,FALSE)</f>
        <v>Q.PEAK DUO G6+</v>
      </c>
      <c r="AL110" s="1494">
        <f>VLOOKUP($AJ110,'Item Master Data'!$A:$F,6,FALSE)</f>
        <v>350</v>
      </c>
      <c r="AM110" s="1494">
        <f t="shared" si="63"/>
        <v>52</v>
      </c>
      <c r="AN110" s="1494">
        <f>VLOOKUP(AJ110,'Item Master Data'!$A:$G,7,FALSE)</f>
        <v>32</v>
      </c>
      <c r="AO110" s="1494">
        <f t="shared" si="64"/>
        <v>0</v>
      </c>
      <c r="AQ110" s="2297">
        <f t="shared" si="40"/>
        <v>262080</v>
      </c>
    </row>
    <row r="111" spans="1:43" s="1494" customFormat="1" ht="15" hidden="1" customHeight="1">
      <c r="A111" s="1872" t="s">
        <v>1154</v>
      </c>
      <c r="B111" s="1949" t="s">
        <v>3666</v>
      </c>
      <c r="C111" s="2029" t="s">
        <v>407</v>
      </c>
      <c r="D111" s="2029" t="s">
        <v>2220</v>
      </c>
      <c r="E111" s="2029">
        <v>400</v>
      </c>
      <c r="F111" s="2031">
        <v>6656</v>
      </c>
      <c r="G111" s="1833">
        <f t="shared" si="65"/>
        <v>2662400</v>
      </c>
      <c r="H111" s="1831">
        <f t="shared" si="66"/>
        <v>2.6623999999999999</v>
      </c>
      <c r="I111" s="1837"/>
      <c r="J111" s="2104">
        <f>H111</f>
        <v>2.6623999999999999</v>
      </c>
      <c r="K111" s="2104"/>
      <c r="L111" s="2105"/>
      <c r="M111" s="1832">
        <f t="shared" si="67"/>
        <v>2.6623999999999999</v>
      </c>
      <c r="N111" s="2030"/>
      <c r="O111" s="2030">
        <v>44665</v>
      </c>
      <c r="P111" s="2030">
        <v>44677</v>
      </c>
      <c r="Q111" s="2030">
        <v>44678</v>
      </c>
      <c r="R111" s="2029" t="s">
        <v>267</v>
      </c>
      <c r="S111" s="2029">
        <v>60</v>
      </c>
      <c r="T111" s="1951" t="s">
        <v>3267</v>
      </c>
      <c r="U111" s="2024">
        <v>0.47</v>
      </c>
      <c r="V111" s="2029"/>
      <c r="W111" s="2029" t="s">
        <v>1094</v>
      </c>
      <c r="X111" s="2029"/>
      <c r="Y111" s="1949" t="s">
        <v>1157</v>
      </c>
      <c r="Z111" s="2029" t="s">
        <v>1159</v>
      </c>
      <c r="AA111" s="2027" t="s">
        <v>1099</v>
      </c>
      <c r="AB111" s="2029">
        <v>91730</v>
      </c>
      <c r="AC111" s="2029" t="s">
        <v>1096</v>
      </c>
      <c r="AD111" s="2029" t="s">
        <v>1099</v>
      </c>
      <c r="AE111" s="2029"/>
      <c r="AF111" s="1951"/>
      <c r="AG111" s="1951" t="s">
        <v>1087</v>
      </c>
      <c r="AH111" s="2029" t="s">
        <v>3206</v>
      </c>
      <c r="AI111" s="2047" t="str">
        <f t="shared" si="62"/>
        <v>30390456H</v>
      </c>
      <c r="AJ111" s="2076" cm="1">
        <f t="array" ref="AJ111">SUM(MID(0&amp;AI111,LARGE(INDEX(ISNUMBER(--MID(AI111,ROW($1:$129),1))*ROW($1:$129),),ROW($1:$129))+1,1)*10^ROW($1:$129)/10)</f>
        <v>30390456</v>
      </c>
      <c r="AK111" s="1953" t="str">
        <f>VLOOKUP($AJ111,'Item Master Data'!$A:$F,3,FALSE)</f>
        <v>Q.PEAK DUO BLK ML G10+</v>
      </c>
      <c r="AL111" s="1494">
        <f>VLOOKUP($AJ111,'Item Master Data'!$A:$F,6,FALSE)</f>
        <v>400</v>
      </c>
      <c r="AM111" s="1494">
        <f t="shared" si="63"/>
        <v>208</v>
      </c>
      <c r="AN111" s="1494">
        <f>VLOOKUP(AJ111,'Item Master Data'!$A:$G,7,FALSE)</f>
        <v>32</v>
      </c>
      <c r="AO111" s="1494">
        <f t="shared" si="64"/>
        <v>0</v>
      </c>
      <c r="AQ111" s="2297">
        <f t="shared" si="40"/>
        <v>1251328</v>
      </c>
    </row>
    <row r="112" spans="1:43" s="1494" customFormat="1" ht="15" hidden="1" customHeight="1">
      <c r="A112" s="1872" t="s">
        <v>1154</v>
      </c>
      <c r="B112" s="1949" t="s">
        <v>3377</v>
      </c>
      <c r="C112" s="2029" t="s">
        <v>407</v>
      </c>
      <c r="D112" s="2029" t="s">
        <v>3471</v>
      </c>
      <c r="E112" s="2029">
        <v>410</v>
      </c>
      <c r="F112" s="2031">
        <v>3328</v>
      </c>
      <c r="G112" s="1833">
        <f t="shared" si="65"/>
        <v>1364480</v>
      </c>
      <c r="H112" s="1831">
        <f t="shared" si="66"/>
        <v>1.3644799999999999</v>
      </c>
      <c r="I112" s="1837"/>
      <c r="J112" s="2104">
        <f>H112</f>
        <v>1.3644799999999999</v>
      </c>
      <c r="K112" s="2104"/>
      <c r="L112" s="2105"/>
      <c r="M112" s="1832">
        <f t="shared" si="67"/>
        <v>1.3644799999999999</v>
      </c>
      <c r="N112" s="2030"/>
      <c r="O112" s="2030">
        <v>44638</v>
      </c>
      <c r="P112" s="2030">
        <v>44676</v>
      </c>
      <c r="Q112" s="2030">
        <v>44677</v>
      </c>
      <c r="R112" s="2029" t="s">
        <v>267</v>
      </c>
      <c r="S112" s="2029">
        <v>60</v>
      </c>
      <c r="T112" s="1951" t="s">
        <v>3382</v>
      </c>
      <c r="U112" s="2024">
        <v>0.47</v>
      </c>
      <c r="V112" s="2029"/>
      <c r="W112" s="2029" t="s">
        <v>1094</v>
      </c>
      <c r="X112" s="2029"/>
      <c r="Y112" s="1949" t="s">
        <v>1157</v>
      </c>
      <c r="Z112" s="2029" t="s">
        <v>1159</v>
      </c>
      <c r="AA112" s="2027" t="s">
        <v>1099</v>
      </c>
      <c r="AB112" s="2029">
        <v>91730</v>
      </c>
      <c r="AC112" s="2029" t="s">
        <v>1096</v>
      </c>
      <c r="AD112" s="2029" t="s">
        <v>1099</v>
      </c>
      <c r="AE112" s="2029"/>
      <c r="AF112" s="1951" t="s">
        <v>1110</v>
      </c>
      <c r="AG112" s="1951" t="s">
        <v>1087</v>
      </c>
      <c r="AH112" s="2029" t="s">
        <v>3206</v>
      </c>
      <c r="AI112" s="2047" t="str">
        <f t="shared" si="62"/>
        <v>30385558F</v>
      </c>
      <c r="AJ112" s="2076" cm="1">
        <f t="array" ref="AJ112">SUM(MID(0&amp;AI112,LARGE(INDEX(ISNUMBER(--MID(AI112,ROW($1:$129),1))*ROW($1:$129),),ROW($1:$129))+1,1)*10^ROW($1:$129)/10)</f>
        <v>30385558</v>
      </c>
      <c r="AK112" s="1953" t="str">
        <f>VLOOKUP($AJ112,'Item Master Data'!$A:$F,3,FALSE)</f>
        <v>Q.PEAK DUO ML G10+</v>
      </c>
      <c r="AL112" s="1494">
        <f>VLOOKUP($AJ112,'Item Master Data'!$A:$F,6,FALSE)</f>
        <v>410</v>
      </c>
      <c r="AM112" s="1494">
        <f t="shared" si="63"/>
        <v>104</v>
      </c>
      <c r="AN112" s="1494">
        <f>VLOOKUP(AJ112,'Item Master Data'!$A:$G,7,FALSE)</f>
        <v>32</v>
      </c>
      <c r="AO112" s="1494">
        <f t="shared" si="64"/>
        <v>0</v>
      </c>
      <c r="AQ112" s="2297">
        <f t="shared" si="40"/>
        <v>641305.59999999998</v>
      </c>
    </row>
    <row r="113" spans="1:43" s="1494" customFormat="1" ht="15.75" hidden="1" customHeight="1">
      <c r="A113" s="1872" t="s">
        <v>1154</v>
      </c>
      <c r="B113" s="1949" t="s">
        <v>3667</v>
      </c>
      <c r="C113" s="2029" t="s">
        <v>407</v>
      </c>
      <c r="D113" s="2029" t="s">
        <v>3471</v>
      </c>
      <c r="E113" s="2029">
        <v>410</v>
      </c>
      <c r="F113" s="2031">
        <v>1664</v>
      </c>
      <c r="G113" s="1833">
        <f t="shared" si="65"/>
        <v>682240</v>
      </c>
      <c r="H113" s="1831">
        <f t="shared" si="66"/>
        <v>0.68223999999999996</v>
      </c>
      <c r="I113" s="1837"/>
      <c r="J113" s="2104">
        <f>H113</f>
        <v>0.68223999999999996</v>
      </c>
      <c r="K113" s="2104"/>
      <c r="L113" s="2105"/>
      <c r="M113" s="1832">
        <f t="shared" si="67"/>
        <v>0.68223999999999996</v>
      </c>
      <c r="N113" s="2030"/>
      <c r="O113" s="2030">
        <v>44665</v>
      </c>
      <c r="P113" s="2030">
        <v>44680</v>
      </c>
      <c r="Q113" s="2030">
        <v>44680</v>
      </c>
      <c r="R113" s="2029" t="s">
        <v>267</v>
      </c>
      <c r="S113" s="2029">
        <v>60</v>
      </c>
      <c r="T113" s="1951" t="s">
        <v>4265</v>
      </c>
      <c r="U113" s="2024">
        <v>0.47</v>
      </c>
      <c r="V113" s="2029"/>
      <c r="W113" s="2029" t="s">
        <v>1094</v>
      </c>
      <c r="X113" s="2029"/>
      <c r="Y113" s="1949" t="s">
        <v>1157</v>
      </c>
      <c r="Z113" s="2029" t="s">
        <v>1159</v>
      </c>
      <c r="AA113" s="2027" t="s">
        <v>1099</v>
      </c>
      <c r="AB113" s="2029">
        <v>91730</v>
      </c>
      <c r="AC113" s="2029" t="s">
        <v>1096</v>
      </c>
      <c r="AD113" s="2029" t="s">
        <v>1099</v>
      </c>
      <c r="AE113" s="2029"/>
      <c r="AF113" s="1951" t="s">
        <v>1110</v>
      </c>
      <c r="AG113" s="1951" t="s">
        <v>1087</v>
      </c>
      <c r="AH113" s="2029"/>
      <c r="AI113" s="2047" t="str">
        <f t="shared" si="62"/>
        <v>30372158H</v>
      </c>
      <c r="AJ113" s="2076" cm="1">
        <f t="array" ref="AJ113">SUM(MID(0&amp;AI113,LARGE(INDEX(ISNUMBER(--MID(AI113,ROW($1:$129),1))*ROW($1:$129),),ROW($1:$129))+1,1)*10^ROW($1:$129)/10)</f>
        <v>30372158</v>
      </c>
      <c r="AK113" s="1953" t="str">
        <f>VLOOKUP($AJ113,'Item Master Data'!$A:$F,3,FALSE)</f>
        <v>Q.PEAK DUO ML G10.a+</v>
      </c>
      <c r="AL113" s="1494">
        <f>VLOOKUP($AJ113,'Item Master Data'!$A:$F,6,FALSE)</f>
        <v>410</v>
      </c>
      <c r="AM113" s="1494">
        <f t="shared" si="63"/>
        <v>52</v>
      </c>
      <c r="AN113" s="1494">
        <f>VLOOKUP(AJ113,'Item Master Data'!$A:$G,7,FALSE)</f>
        <v>32</v>
      </c>
      <c r="AO113" s="1494">
        <f t="shared" si="64"/>
        <v>0</v>
      </c>
      <c r="AQ113" s="2297">
        <f t="shared" si="40"/>
        <v>320652.79999999999</v>
      </c>
    </row>
    <row r="114" spans="1:43" s="1494" customFormat="1" ht="15" hidden="1" customHeight="1">
      <c r="A114" s="1872" t="s">
        <v>1154</v>
      </c>
      <c r="B114" s="1949" t="s">
        <v>3668</v>
      </c>
      <c r="C114" s="2029" t="s">
        <v>1102</v>
      </c>
      <c r="D114" s="2029" t="s">
        <v>2220</v>
      </c>
      <c r="E114" s="2029">
        <v>400</v>
      </c>
      <c r="F114" s="2031">
        <v>768</v>
      </c>
      <c r="G114" s="1833">
        <f t="shared" si="65"/>
        <v>307200</v>
      </c>
      <c r="H114" s="1831">
        <f t="shared" si="66"/>
        <v>0.30719999999999997</v>
      </c>
      <c r="I114" s="1837">
        <f>H114</f>
        <v>0.30719999999999997</v>
      </c>
      <c r="J114" s="2104"/>
      <c r="K114" s="2104"/>
      <c r="L114" s="2105"/>
      <c r="M114" s="1832">
        <f t="shared" si="67"/>
        <v>0.30719999999999997</v>
      </c>
      <c r="N114" s="2021">
        <v>44662</v>
      </c>
      <c r="O114" s="2030">
        <v>44657</v>
      </c>
      <c r="P114" s="2021">
        <v>44662</v>
      </c>
      <c r="Q114" s="2030">
        <v>44663</v>
      </c>
      <c r="R114" s="2029" t="s">
        <v>1165</v>
      </c>
      <c r="S114" s="2029">
        <v>60</v>
      </c>
      <c r="T114" s="1951" t="s">
        <v>3369</v>
      </c>
      <c r="U114" s="2024">
        <v>0.55000000000000004</v>
      </c>
      <c r="V114" s="2029"/>
      <c r="W114" s="2029" t="s">
        <v>1103</v>
      </c>
      <c r="X114" s="2029">
        <v>0</v>
      </c>
      <c r="Y114" s="1949">
        <v>60</v>
      </c>
      <c r="Z114" s="2029" t="s">
        <v>1104</v>
      </c>
      <c r="AA114" s="2027" t="s">
        <v>1099</v>
      </c>
      <c r="AB114" s="2029" t="s">
        <v>2537</v>
      </c>
      <c r="AC114" s="2029" t="s">
        <v>1096</v>
      </c>
      <c r="AD114" s="2029" t="s">
        <v>1099</v>
      </c>
      <c r="AE114" s="2029"/>
      <c r="AF114" s="1951" t="s">
        <v>1110</v>
      </c>
      <c r="AG114" s="1951" t="s">
        <v>1087</v>
      </c>
      <c r="AH114" s="2029"/>
      <c r="AI114" s="2047" t="str">
        <f t="shared" si="62"/>
        <v>30390156H</v>
      </c>
      <c r="AJ114" s="2076" cm="1">
        <f t="array" ref="AJ114">SUM(MID(0&amp;AI114,LARGE(INDEX(ISNUMBER(--MID(AI114,ROW($1:$129),1))*ROW($1:$129),),ROW($1:$129))+1,1)*10^ROW($1:$129)/10)</f>
        <v>30390156</v>
      </c>
      <c r="AK114" s="1953" t="str">
        <f>VLOOKUP($AJ114,'Item Master Data'!$A:$F,3,FALSE)</f>
        <v>Q.PEAK DUO BLK ML G10+</v>
      </c>
      <c r="AL114" s="1494">
        <f>VLOOKUP($AJ114,'Item Master Data'!$A:$F,6,FALSE)</f>
        <v>400</v>
      </c>
      <c r="AM114" s="1494">
        <f t="shared" si="63"/>
        <v>24</v>
      </c>
      <c r="AN114" s="1494">
        <f>VLOOKUP(AJ114,'Item Master Data'!$A:$G,7,FALSE)</f>
        <v>32</v>
      </c>
      <c r="AO114" s="1494">
        <f t="shared" si="64"/>
        <v>0</v>
      </c>
      <c r="AQ114" s="2297">
        <f t="shared" si="40"/>
        <v>168960</v>
      </c>
    </row>
    <row r="115" spans="1:43" s="1494" customFormat="1" ht="15" hidden="1" customHeight="1">
      <c r="A115" s="1550" t="s">
        <v>1154</v>
      </c>
      <c r="B115" s="1949" t="s">
        <v>3282</v>
      </c>
      <c r="C115" s="2029" t="s">
        <v>2268</v>
      </c>
      <c r="D115" s="2029" t="s">
        <v>2220</v>
      </c>
      <c r="E115" s="2029">
        <v>400</v>
      </c>
      <c r="F115" s="2031">
        <v>1664</v>
      </c>
      <c r="G115" s="1833">
        <f t="shared" si="65"/>
        <v>665600</v>
      </c>
      <c r="H115" s="1831">
        <f t="shared" si="66"/>
        <v>0.66559999999999997</v>
      </c>
      <c r="I115" s="1837">
        <f>H115</f>
        <v>0.66559999999999997</v>
      </c>
      <c r="J115" s="2104"/>
      <c r="K115" s="2104"/>
      <c r="L115" s="2105"/>
      <c r="M115" s="1832">
        <f t="shared" si="67"/>
        <v>0.66559999999999997</v>
      </c>
      <c r="N115" s="2030">
        <v>44652</v>
      </c>
      <c r="O115" s="2030">
        <v>44628</v>
      </c>
      <c r="P115" s="2030">
        <v>44652</v>
      </c>
      <c r="Q115" s="2030">
        <v>44655</v>
      </c>
      <c r="R115" s="2029" t="s">
        <v>1165</v>
      </c>
      <c r="S115" s="2029">
        <v>60</v>
      </c>
      <c r="T115" s="1951" t="s">
        <v>3267</v>
      </c>
      <c r="U115" s="2024">
        <v>0.55000000000000004</v>
      </c>
      <c r="V115" s="2029"/>
      <c r="W115" s="2029" t="s">
        <v>1103</v>
      </c>
      <c r="X115" s="2029"/>
      <c r="Y115" s="1949">
        <v>60</v>
      </c>
      <c r="Z115" s="2029" t="s">
        <v>3205</v>
      </c>
      <c r="AA115" s="2027" t="s">
        <v>1095</v>
      </c>
      <c r="AB115" s="2029">
        <v>78744</v>
      </c>
      <c r="AC115" s="2029" t="s">
        <v>1096</v>
      </c>
      <c r="AD115" s="2029" t="s">
        <v>1099</v>
      </c>
      <c r="AE115" s="2029"/>
      <c r="AF115" s="1951" t="s">
        <v>1098</v>
      </c>
      <c r="AG115" s="1951" t="s">
        <v>1087</v>
      </c>
      <c r="AH115" s="1951"/>
      <c r="AI115" s="2047" t="str">
        <f t="shared" si="62"/>
        <v>30390456H</v>
      </c>
      <c r="AJ115" s="2076" cm="1">
        <f t="array" ref="AJ115">SUM(MID(0&amp;AI115,LARGE(INDEX(ISNUMBER(--MID(AI115,ROW($1:$129),1))*ROW($1:$129),),ROW($1:$129))+1,1)*10^ROW($1:$129)/10)</f>
        <v>30390456</v>
      </c>
      <c r="AK115" s="1953" t="str">
        <f>VLOOKUP($AJ115,'Item Master Data'!$A:$F,3,FALSE)</f>
        <v>Q.PEAK DUO BLK ML G10+</v>
      </c>
      <c r="AL115" s="1494">
        <f>VLOOKUP($AJ115,'Item Master Data'!$A:$F,6,FALSE)</f>
        <v>400</v>
      </c>
      <c r="AM115" s="1494">
        <f t="shared" si="63"/>
        <v>52</v>
      </c>
      <c r="AN115" s="1494">
        <f>VLOOKUP(AJ115,'Item Master Data'!$A:$G,7,FALSE)</f>
        <v>32</v>
      </c>
      <c r="AO115" s="1494">
        <f t="shared" si="64"/>
        <v>0</v>
      </c>
      <c r="AQ115" s="2297">
        <f t="shared" si="40"/>
        <v>366080.00000000006</v>
      </c>
    </row>
    <row r="116" spans="1:43" s="1494" customFormat="1" ht="15.75" hidden="1" customHeight="1">
      <c r="A116" s="1550" t="s">
        <v>1154</v>
      </c>
      <c r="B116" s="1949" t="s">
        <v>3669</v>
      </c>
      <c r="C116" s="2029" t="s">
        <v>900</v>
      </c>
      <c r="D116" s="2029" t="s">
        <v>2220</v>
      </c>
      <c r="E116" s="2029">
        <v>400</v>
      </c>
      <c r="F116" s="2031">
        <v>1664</v>
      </c>
      <c r="G116" s="1833">
        <f t="shared" si="65"/>
        <v>665600</v>
      </c>
      <c r="H116" s="1831">
        <f t="shared" si="66"/>
        <v>0.66559999999999997</v>
      </c>
      <c r="I116" s="1837">
        <f>H116</f>
        <v>0.66559999999999997</v>
      </c>
      <c r="J116" s="2104"/>
      <c r="K116" s="2104"/>
      <c r="L116" s="2105"/>
      <c r="M116" s="1832">
        <f t="shared" si="67"/>
        <v>0.66559999999999997</v>
      </c>
      <c r="N116" s="2030">
        <v>44664</v>
      </c>
      <c r="O116" s="2030">
        <v>44657</v>
      </c>
      <c r="P116" s="2030">
        <v>44664</v>
      </c>
      <c r="Q116" s="2030">
        <v>44665</v>
      </c>
      <c r="R116" s="2029" t="s">
        <v>267</v>
      </c>
      <c r="S116" s="2029">
        <v>60</v>
      </c>
      <c r="T116" s="1951" t="s">
        <v>3267</v>
      </c>
      <c r="U116" s="2024">
        <v>0.55000000000000004</v>
      </c>
      <c r="V116" s="2029"/>
      <c r="W116" s="2029" t="s">
        <v>1103</v>
      </c>
      <c r="X116" s="2029"/>
      <c r="Y116" s="1949">
        <v>60</v>
      </c>
      <c r="Z116" s="2029" t="s">
        <v>2211</v>
      </c>
      <c r="AA116" s="2027" t="s">
        <v>1160</v>
      </c>
      <c r="AB116" s="2029">
        <v>89118</v>
      </c>
      <c r="AC116" s="2029" t="s">
        <v>1096</v>
      </c>
      <c r="AD116" s="2029" t="s">
        <v>1099</v>
      </c>
      <c r="AE116" s="2029"/>
      <c r="AF116" s="1951" t="s">
        <v>1098</v>
      </c>
      <c r="AG116" s="1951" t="s">
        <v>1087</v>
      </c>
      <c r="AH116" s="1951"/>
      <c r="AI116" s="2047" t="str">
        <f t="shared" si="62"/>
        <v>30390456H</v>
      </c>
      <c r="AJ116" s="2076" cm="1">
        <f t="array" ref="AJ116">SUM(MID(0&amp;AI116,LARGE(INDEX(ISNUMBER(--MID(AI116,ROW($1:$129),1))*ROW($1:$129),),ROW($1:$129))+1,1)*10^ROW($1:$129)/10)</f>
        <v>30390456</v>
      </c>
      <c r="AK116" s="1953" t="str">
        <f>VLOOKUP($AJ116,'Item Master Data'!$A:$F,3,FALSE)</f>
        <v>Q.PEAK DUO BLK ML G10+</v>
      </c>
      <c r="AL116" s="1494">
        <f>VLOOKUP($AJ116,'Item Master Data'!$A:$F,6,FALSE)</f>
        <v>400</v>
      </c>
      <c r="AM116" s="1494">
        <f t="shared" si="63"/>
        <v>52</v>
      </c>
      <c r="AN116" s="1494">
        <f>VLOOKUP(AJ116,'Item Master Data'!$A:$G,7,FALSE)</f>
        <v>32</v>
      </c>
      <c r="AO116" s="1494">
        <f t="shared" si="64"/>
        <v>0</v>
      </c>
      <c r="AQ116" s="2297">
        <f t="shared" si="40"/>
        <v>366080.00000000006</v>
      </c>
    </row>
    <row r="117" spans="1:43" s="1494" customFormat="1" ht="15.75" hidden="1" customHeight="1">
      <c r="A117" s="1550" t="s">
        <v>1154</v>
      </c>
      <c r="B117" s="1949" t="s">
        <v>3670</v>
      </c>
      <c r="C117" s="2029" t="s">
        <v>1114</v>
      </c>
      <c r="D117" s="2029" t="s">
        <v>2220</v>
      </c>
      <c r="E117" s="2029">
        <v>400</v>
      </c>
      <c r="F117" s="2031">
        <v>768</v>
      </c>
      <c r="G117" s="1833">
        <f t="shared" si="65"/>
        <v>307200</v>
      </c>
      <c r="H117" s="1831">
        <f t="shared" si="66"/>
        <v>0.30719999999999997</v>
      </c>
      <c r="I117" s="1837">
        <f>H117</f>
        <v>0.30719999999999997</v>
      </c>
      <c r="J117" s="2104"/>
      <c r="K117" s="2104"/>
      <c r="L117" s="2105"/>
      <c r="M117" s="1832">
        <f t="shared" si="67"/>
        <v>0.30719999999999997</v>
      </c>
      <c r="N117" s="2021">
        <v>44663</v>
      </c>
      <c r="O117" s="2030">
        <v>44657</v>
      </c>
      <c r="P117" s="2021">
        <v>44663</v>
      </c>
      <c r="Q117" s="2030">
        <v>44664</v>
      </c>
      <c r="R117" s="2029" t="s">
        <v>1165</v>
      </c>
      <c r="S117" s="2029">
        <v>60</v>
      </c>
      <c r="T117" s="1951" t="s">
        <v>3369</v>
      </c>
      <c r="U117" s="2024">
        <v>0.55000000000000004</v>
      </c>
      <c r="V117" s="2029"/>
      <c r="W117" s="2029" t="s">
        <v>1103</v>
      </c>
      <c r="X117" s="2029">
        <v>0</v>
      </c>
      <c r="Y117" s="1949">
        <v>60</v>
      </c>
      <c r="Z117" s="2029" t="s">
        <v>1115</v>
      </c>
      <c r="AA117" s="2027" t="s">
        <v>1099</v>
      </c>
      <c r="AB117" s="2029" t="s">
        <v>1101</v>
      </c>
      <c r="AC117" s="2029" t="s">
        <v>1096</v>
      </c>
      <c r="AD117" s="2029" t="s">
        <v>1099</v>
      </c>
      <c r="AE117" s="2029"/>
      <c r="AF117" s="1951" t="s">
        <v>1098</v>
      </c>
      <c r="AG117" s="1951" t="s">
        <v>1087</v>
      </c>
      <c r="AH117" s="1951"/>
      <c r="AI117" s="2047" t="str">
        <f t="shared" si="62"/>
        <v>30390156H</v>
      </c>
      <c r="AJ117" s="2076" cm="1">
        <f t="array" ref="AJ117">SUM(MID(0&amp;AI117,LARGE(INDEX(ISNUMBER(--MID(AI117,ROW($1:$129),1))*ROW($1:$129),),ROW($1:$129))+1,1)*10^ROW($1:$129)/10)</f>
        <v>30390156</v>
      </c>
      <c r="AK117" s="1953" t="str">
        <f>VLOOKUP($AJ117,'Item Master Data'!$A:$F,3,FALSE)</f>
        <v>Q.PEAK DUO BLK ML G10+</v>
      </c>
      <c r="AL117" s="1494">
        <f>VLOOKUP($AJ117,'Item Master Data'!$A:$F,6,FALSE)</f>
        <v>400</v>
      </c>
      <c r="AM117" s="1494">
        <f t="shared" si="63"/>
        <v>24</v>
      </c>
      <c r="AN117" s="1494">
        <f>VLOOKUP(AJ117,'Item Master Data'!$A:$G,7,FALSE)</f>
        <v>32</v>
      </c>
      <c r="AO117" s="1494">
        <f t="shared" si="64"/>
        <v>0</v>
      </c>
      <c r="AQ117" s="2297">
        <f t="shared" si="40"/>
        <v>168960</v>
      </c>
    </row>
    <row r="118" spans="1:43" s="1494" customFormat="1" ht="15" hidden="1" customHeight="1">
      <c r="A118" s="1872" t="s">
        <v>1154</v>
      </c>
      <c r="B118" s="1949" t="s">
        <v>3766</v>
      </c>
      <c r="C118" s="2029" t="s">
        <v>1114</v>
      </c>
      <c r="D118" s="2029" t="s">
        <v>2220</v>
      </c>
      <c r="E118" s="2029">
        <v>400</v>
      </c>
      <c r="F118" s="2031">
        <v>1152</v>
      </c>
      <c r="G118" s="1833">
        <f t="shared" si="65"/>
        <v>460800</v>
      </c>
      <c r="H118" s="1831">
        <f t="shared" si="66"/>
        <v>0.46079999999999999</v>
      </c>
      <c r="I118" s="1837"/>
      <c r="J118" s="2104">
        <f>H118</f>
        <v>0.46079999999999999</v>
      </c>
      <c r="K118" s="2104"/>
      <c r="L118" s="2105"/>
      <c r="M118" s="1832">
        <f t="shared" si="67"/>
        <v>0.46079999999999999</v>
      </c>
      <c r="N118" s="2030"/>
      <c r="O118" s="2021">
        <v>44680</v>
      </c>
      <c r="P118" s="2030">
        <v>44677</v>
      </c>
      <c r="Q118" s="2030">
        <v>44678</v>
      </c>
      <c r="R118" s="2029" t="s">
        <v>1165</v>
      </c>
      <c r="S118" s="2029">
        <v>60</v>
      </c>
      <c r="T118" s="1951" t="s">
        <v>3369</v>
      </c>
      <c r="U118" s="2024">
        <v>0.55000000000000004</v>
      </c>
      <c r="V118" s="2029"/>
      <c r="W118" s="2029" t="s">
        <v>1103</v>
      </c>
      <c r="X118" s="2029">
        <v>0</v>
      </c>
      <c r="Y118" s="1949">
        <v>60</v>
      </c>
      <c r="Z118" s="2029" t="s">
        <v>1115</v>
      </c>
      <c r="AA118" s="2027" t="s">
        <v>1099</v>
      </c>
      <c r="AB118" s="2029" t="s">
        <v>1101</v>
      </c>
      <c r="AC118" s="2029" t="s">
        <v>1096</v>
      </c>
      <c r="AD118" s="2029" t="s">
        <v>1099</v>
      </c>
      <c r="AE118" s="2029"/>
      <c r="AF118" s="1951"/>
      <c r="AG118" s="1951"/>
      <c r="AH118" s="2029"/>
      <c r="AI118" s="2047" t="str">
        <f t="shared" si="62"/>
        <v>30390156H</v>
      </c>
      <c r="AJ118" s="2076" cm="1">
        <f t="array" ref="AJ118">SUM(MID(0&amp;AI118,LARGE(INDEX(ISNUMBER(--MID(AI118,ROW($1:$129),1))*ROW($1:$129),),ROW($1:$129))+1,1)*10^ROW($1:$129)/10)</f>
        <v>30390156</v>
      </c>
      <c r="AK118" s="1953" t="str">
        <f>VLOOKUP($AJ118,'Item Master Data'!$A:$F,3,FALSE)</f>
        <v>Q.PEAK DUO BLK ML G10+</v>
      </c>
      <c r="AL118" s="1494">
        <f>VLOOKUP($AJ118,'Item Master Data'!$A:$F,6,FALSE)</f>
        <v>400</v>
      </c>
      <c r="AM118" s="1494">
        <f t="shared" si="63"/>
        <v>36</v>
      </c>
      <c r="AN118" s="1494">
        <f>VLOOKUP(AJ118,'Item Master Data'!$A:$G,7,FALSE)</f>
        <v>32</v>
      </c>
      <c r="AO118" s="1494">
        <f t="shared" si="64"/>
        <v>0</v>
      </c>
      <c r="AQ118" s="2297">
        <f t="shared" si="40"/>
        <v>253440.00000000003</v>
      </c>
    </row>
    <row r="119" spans="1:43" s="1494" customFormat="1" ht="15" hidden="1" customHeight="1">
      <c r="A119" s="1872" t="s">
        <v>1154</v>
      </c>
      <c r="B119" s="1949" t="s">
        <v>3767</v>
      </c>
      <c r="C119" s="2029" t="s">
        <v>1114</v>
      </c>
      <c r="D119" s="2029" t="s">
        <v>2220</v>
      </c>
      <c r="E119" s="2029">
        <v>400</v>
      </c>
      <c r="F119" s="2031">
        <v>1920</v>
      </c>
      <c r="G119" s="1833">
        <f t="shared" si="65"/>
        <v>768000</v>
      </c>
      <c r="H119" s="1831">
        <f t="shared" si="66"/>
        <v>0.76800000000000002</v>
      </c>
      <c r="I119" s="1837"/>
      <c r="J119" s="2104">
        <f>H119</f>
        <v>0.76800000000000002</v>
      </c>
      <c r="K119" s="2104"/>
      <c r="L119" s="2105"/>
      <c r="M119" s="1832">
        <f t="shared" si="67"/>
        <v>0.76800000000000002</v>
      </c>
      <c r="N119" s="2030"/>
      <c r="O119" s="2021">
        <v>44664</v>
      </c>
      <c r="P119" s="2030">
        <v>44676</v>
      </c>
      <c r="Q119" s="2030">
        <v>44677</v>
      </c>
      <c r="R119" s="2029" t="s">
        <v>1165</v>
      </c>
      <c r="S119" s="2029">
        <v>60</v>
      </c>
      <c r="T119" s="1951" t="s">
        <v>3369</v>
      </c>
      <c r="U119" s="2024">
        <v>0.55000000000000004</v>
      </c>
      <c r="V119" s="2029"/>
      <c r="W119" s="2029" t="s">
        <v>1103</v>
      </c>
      <c r="X119" s="2029">
        <v>0</v>
      </c>
      <c r="Y119" s="1949">
        <v>60</v>
      </c>
      <c r="Z119" s="2029" t="s">
        <v>4356</v>
      </c>
      <c r="AA119" s="2027" t="s">
        <v>1099</v>
      </c>
      <c r="AB119" s="2029">
        <v>95691</v>
      </c>
      <c r="AC119" s="2029" t="s">
        <v>1096</v>
      </c>
      <c r="AD119" s="2029" t="s">
        <v>1099</v>
      </c>
      <c r="AE119" s="2029"/>
      <c r="AF119" s="1951"/>
      <c r="AG119" s="1951"/>
      <c r="AH119" s="2029"/>
      <c r="AI119" s="2047" t="str">
        <f t="shared" si="62"/>
        <v>30390156H</v>
      </c>
      <c r="AJ119" s="2076" cm="1">
        <f t="array" ref="AJ119">SUM(MID(0&amp;AI119,LARGE(INDEX(ISNUMBER(--MID(AI119,ROW($1:$129),1))*ROW($1:$129),),ROW($1:$129))+1,1)*10^ROW($1:$129)/10)</f>
        <v>30390156</v>
      </c>
      <c r="AK119" s="1953" t="str">
        <f>VLOOKUP($AJ119,'Item Master Data'!$A:$F,3,FALSE)</f>
        <v>Q.PEAK DUO BLK ML G10+</v>
      </c>
      <c r="AL119" s="1494">
        <f>VLOOKUP($AJ119,'Item Master Data'!$A:$F,6,FALSE)</f>
        <v>400</v>
      </c>
      <c r="AM119" s="1494">
        <f t="shared" si="63"/>
        <v>60</v>
      </c>
      <c r="AN119" s="1494">
        <f>VLOOKUP(AJ119,'Item Master Data'!$A:$G,7,FALSE)</f>
        <v>32</v>
      </c>
      <c r="AO119" s="1494">
        <f t="shared" si="64"/>
        <v>0</v>
      </c>
      <c r="AQ119" s="2297">
        <f t="shared" si="40"/>
        <v>422400.00000000006</v>
      </c>
    </row>
    <row r="120" spans="1:43" s="1494" customFormat="1" ht="15" customHeight="1">
      <c r="A120" s="1550" t="s">
        <v>1154</v>
      </c>
      <c r="B120" s="1949" t="s">
        <v>3768</v>
      </c>
      <c r="C120" s="2029" t="s">
        <v>3283</v>
      </c>
      <c r="D120" s="2029" t="s">
        <v>2220</v>
      </c>
      <c r="E120" s="2029">
        <v>400</v>
      </c>
      <c r="F120" s="2031">
        <v>768</v>
      </c>
      <c r="G120" s="1833">
        <f t="shared" si="65"/>
        <v>307200</v>
      </c>
      <c r="H120" s="2108">
        <f t="shared" si="66"/>
        <v>0.30719999999999997</v>
      </c>
      <c r="I120" s="1837">
        <f>H120</f>
        <v>0.30719999999999997</v>
      </c>
      <c r="J120" s="2104"/>
      <c r="K120" s="2104"/>
      <c r="L120" s="2105"/>
      <c r="M120" s="1832">
        <f t="shared" si="67"/>
        <v>0.30719999999999997</v>
      </c>
      <c r="N120" s="2030">
        <v>44664</v>
      </c>
      <c r="O120" s="2030">
        <v>44659</v>
      </c>
      <c r="P120" s="2030">
        <v>44664</v>
      </c>
      <c r="Q120" s="2030">
        <v>44666</v>
      </c>
      <c r="R120" s="2029" t="s">
        <v>267</v>
      </c>
      <c r="S120" s="2029">
        <v>60</v>
      </c>
      <c r="T120" s="1951">
        <v>49405140</v>
      </c>
      <c r="U120" s="2024">
        <v>0.55500000000000005</v>
      </c>
      <c r="V120" s="2029"/>
      <c r="W120" s="2029" t="s">
        <v>1103</v>
      </c>
      <c r="X120" s="2029"/>
      <c r="Y120" s="1949" t="s">
        <v>1138</v>
      </c>
      <c r="Z120" s="2029" t="s">
        <v>3791</v>
      </c>
      <c r="AA120" s="2027" t="s">
        <v>1113</v>
      </c>
      <c r="AB120" s="2029">
        <v>8077</v>
      </c>
      <c r="AC120" s="2029" t="s">
        <v>1096</v>
      </c>
      <c r="AD120" s="1937" t="s">
        <v>3658</v>
      </c>
      <c r="AE120" s="2029"/>
      <c r="AF120" s="1951"/>
      <c r="AG120" s="1951" t="s">
        <v>1087</v>
      </c>
      <c r="AH120" s="2029"/>
      <c r="AI120" s="2047">
        <f t="shared" si="62"/>
        <v>49405140</v>
      </c>
      <c r="AJ120" s="2076" cm="1">
        <f t="array" ref="AJ120">SUM(MID(0&amp;AI120,LARGE(INDEX(ISNUMBER(--MID(AI120,ROW($1:$129),1))*ROW($1:$129),),ROW($1:$129))+1,1)*10^ROW($1:$129)/10)</f>
        <v>49405140</v>
      </c>
      <c r="AK120" s="1953" t="str">
        <f>VLOOKUP($AJ120,'Item Master Data'!$A:$F,3,FALSE)</f>
        <v>Q.PEAK DUO BLK ML G10+</v>
      </c>
      <c r="AL120" s="1494">
        <f>VLOOKUP($AJ120,'Item Master Data'!$A:$F,6,FALSE)</f>
        <v>400</v>
      </c>
      <c r="AM120" s="1494">
        <f t="shared" si="63"/>
        <v>24</v>
      </c>
      <c r="AN120" s="1494">
        <f>VLOOKUP(AJ120,'Item Master Data'!$A:$G,7,FALSE)</f>
        <v>32</v>
      </c>
      <c r="AO120" s="1494">
        <f t="shared" si="64"/>
        <v>0</v>
      </c>
      <c r="AQ120" s="2297">
        <f t="shared" si="40"/>
        <v>170496.00000000003</v>
      </c>
    </row>
    <row r="121" spans="1:43" s="1494" customFormat="1" ht="15" hidden="1" customHeight="1">
      <c r="A121" s="1550" t="s">
        <v>1154</v>
      </c>
      <c r="B121" s="1949" t="s">
        <v>3769</v>
      </c>
      <c r="C121" s="2029" t="s">
        <v>3283</v>
      </c>
      <c r="D121" s="2029" t="s">
        <v>2220</v>
      </c>
      <c r="E121" s="2029">
        <v>400</v>
      </c>
      <c r="F121" s="2031">
        <v>768</v>
      </c>
      <c r="G121" s="1833">
        <f t="shared" si="65"/>
        <v>307200</v>
      </c>
      <c r="H121" s="2108">
        <f t="shared" si="66"/>
        <v>0.30719999999999997</v>
      </c>
      <c r="I121" s="1837">
        <f>H121</f>
        <v>0.30719999999999997</v>
      </c>
      <c r="J121" s="2104"/>
      <c r="K121" s="2104"/>
      <c r="L121" s="2105"/>
      <c r="M121" s="1832">
        <f t="shared" si="67"/>
        <v>0.30719999999999997</v>
      </c>
      <c r="N121" s="2030">
        <v>44666</v>
      </c>
      <c r="O121" s="2030">
        <v>44659</v>
      </c>
      <c r="P121" s="2030">
        <v>44666</v>
      </c>
      <c r="Q121" s="2030">
        <v>44669</v>
      </c>
      <c r="R121" s="2029" t="s">
        <v>267</v>
      </c>
      <c r="S121" s="2029">
        <v>60</v>
      </c>
      <c r="T121" s="1951" t="s">
        <v>3369</v>
      </c>
      <c r="U121" s="2024">
        <v>0.55500000000000005</v>
      </c>
      <c r="V121" s="2029"/>
      <c r="W121" s="2029" t="s">
        <v>1103</v>
      </c>
      <c r="X121" s="2029"/>
      <c r="Y121" s="1949" t="s">
        <v>1138</v>
      </c>
      <c r="Z121" s="2029" t="s">
        <v>1223</v>
      </c>
      <c r="AA121" s="2027" t="s">
        <v>1095</v>
      </c>
      <c r="AB121" s="2029">
        <v>78744</v>
      </c>
      <c r="AC121" s="2029" t="s">
        <v>1096</v>
      </c>
      <c r="AD121" s="2029" t="s">
        <v>1099</v>
      </c>
      <c r="AE121" s="2029"/>
      <c r="AF121" s="1951" t="s">
        <v>1098</v>
      </c>
      <c r="AG121" s="1951" t="s">
        <v>1087</v>
      </c>
      <c r="AH121" s="2029"/>
      <c r="AI121" s="2047" t="str">
        <f t="shared" si="62"/>
        <v>30390156H</v>
      </c>
      <c r="AJ121" s="2076" cm="1">
        <f t="array" ref="AJ121">SUM(MID(0&amp;AI121,LARGE(INDEX(ISNUMBER(--MID(AI121,ROW($1:$129),1))*ROW($1:$129),),ROW($1:$129))+1,1)*10^ROW($1:$129)/10)</f>
        <v>30390156</v>
      </c>
      <c r="AK121" s="1953" t="str">
        <f>VLOOKUP($AJ121,'Item Master Data'!$A:$F,3,FALSE)</f>
        <v>Q.PEAK DUO BLK ML G10+</v>
      </c>
      <c r="AL121" s="1494">
        <f>VLOOKUP($AJ121,'Item Master Data'!$A:$F,6,FALSE)</f>
        <v>400</v>
      </c>
      <c r="AM121" s="1494">
        <f t="shared" si="63"/>
        <v>24</v>
      </c>
      <c r="AN121" s="1494">
        <f>VLOOKUP(AJ121,'Item Master Data'!$A:$G,7,FALSE)</f>
        <v>32</v>
      </c>
      <c r="AO121" s="1494">
        <f t="shared" si="64"/>
        <v>0</v>
      </c>
      <c r="AQ121" s="2297">
        <f t="shared" si="40"/>
        <v>170496.00000000003</v>
      </c>
    </row>
    <row r="122" spans="1:43" s="1494" customFormat="1" ht="15" hidden="1" customHeight="1">
      <c r="A122" s="1550" t="s">
        <v>1154</v>
      </c>
      <c r="B122" s="1949" t="s">
        <v>3770</v>
      </c>
      <c r="C122" s="2029" t="s">
        <v>3283</v>
      </c>
      <c r="D122" s="2029" t="s">
        <v>2220</v>
      </c>
      <c r="E122" s="2029">
        <v>400</v>
      </c>
      <c r="F122" s="2031">
        <v>768</v>
      </c>
      <c r="G122" s="1833">
        <f t="shared" si="65"/>
        <v>307200</v>
      </c>
      <c r="H122" s="2108">
        <f t="shared" si="66"/>
        <v>0.30719999999999997</v>
      </c>
      <c r="I122" s="1837">
        <f>H122</f>
        <v>0.30719999999999997</v>
      </c>
      <c r="J122" s="2104"/>
      <c r="K122" s="2104"/>
      <c r="L122" s="2105"/>
      <c r="M122" s="1832">
        <f t="shared" si="67"/>
        <v>0.30719999999999997</v>
      </c>
      <c r="N122" s="2030">
        <v>44665</v>
      </c>
      <c r="O122" s="2030">
        <v>44659</v>
      </c>
      <c r="P122" s="2030">
        <v>44665</v>
      </c>
      <c r="Q122" s="2030">
        <v>44666</v>
      </c>
      <c r="R122" s="2029" t="s">
        <v>267</v>
      </c>
      <c r="S122" s="2029">
        <v>60</v>
      </c>
      <c r="T122" s="1951" t="s">
        <v>3369</v>
      </c>
      <c r="U122" s="2024">
        <v>0.55500000000000005</v>
      </c>
      <c r="V122" s="2029"/>
      <c r="W122" s="2029" t="s">
        <v>1103</v>
      </c>
      <c r="X122" s="2029"/>
      <c r="Y122" s="1949" t="s">
        <v>1138</v>
      </c>
      <c r="Z122" s="2029" t="s">
        <v>3306</v>
      </c>
      <c r="AA122" s="2027" t="s">
        <v>1099</v>
      </c>
      <c r="AB122" s="2029">
        <v>93065</v>
      </c>
      <c r="AC122" s="2029" t="s">
        <v>1096</v>
      </c>
      <c r="AD122" s="2029" t="s">
        <v>1099</v>
      </c>
      <c r="AE122" s="2029"/>
      <c r="AF122" s="1951" t="s">
        <v>1098</v>
      </c>
      <c r="AG122" s="1951" t="s">
        <v>1087</v>
      </c>
      <c r="AH122" s="2029"/>
      <c r="AI122" s="2047" t="str">
        <f t="shared" si="62"/>
        <v>30390156H</v>
      </c>
      <c r="AJ122" s="2076" cm="1">
        <f t="array" ref="AJ122">SUM(MID(0&amp;AI122,LARGE(INDEX(ISNUMBER(--MID(AI122,ROW($1:$129),1))*ROW($1:$129),),ROW($1:$129))+1,1)*10^ROW($1:$129)/10)</f>
        <v>30390156</v>
      </c>
      <c r="AK122" s="1953" t="str">
        <f>VLOOKUP($AJ122,'Item Master Data'!$A:$F,3,FALSE)</f>
        <v>Q.PEAK DUO BLK ML G10+</v>
      </c>
      <c r="AL122" s="1494">
        <f>VLOOKUP($AJ122,'Item Master Data'!$A:$F,6,FALSE)</f>
        <v>400</v>
      </c>
      <c r="AM122" s="1494">
        <f t="shared" si="63"/>
        <v>24</v>
      </c>
      <c r="AN122" s="1494">
        <f>VLOOKUP(AJ122,'Item Master Data'!$A:$G,7,FALSE)</f>
        <v>32</v>
      </c>
      <c r="AO122" s="1494">
        <f t="shared" si="64"/>
        <v>0</v>
      </c>
      <c r="AQ122" s="2297">
        <f t="shared" si="40"/>
        <v>170496.00000000003</v>
      </c>
    </row>
    <row r="123" spans="1:43" s="1494" customFormat="1" ht="15" customHeight="1">
      <c r="A123" s="1550" t="s">
        <v>1154</v>
      </c>
      <c r="B123" s="1949" t="s">
        <v>3415</v>
      </c>
      <c r="C123" s="2029" t="s">
        <v>3283</v>
      </c>
      <c r="D123" s="2029" t="s">
        <v>2220</v>
      </c>
      <c r="E123" s="2029">
        <v>400</v>
      </c>
      <c r="F123" s="2031">
        <v>384</v>
      </c>
      <c r="G123" s="1833">
        <f t="shared" si="65"/>
        <v>153600</v>
      </c>
      <c r="H123" s="1831">
        <f t="shared" si="66"/>
        <v>0.15359999999999999</v>
      </c>
      <c r="I123" s="1837"/>
      <c r="J123" s="2104"/>
      <c r="K123" s="2104"/>
      <c r="L123" s="2105">
        <f>H123</f>
        <v>0.15359999999999999</v>
      </c>
      <c r="M123" s="1832">
        <f t="shared" si="67"/>
        <v>0.15359999999999999</v>
      </c>
      <c r="N123" s="2112" t="s">
        <v>3374</v>
      </c>
      <c r="O123" s="2030">
        <v>44630</v>
      </c>
      <c r="P123" s="2030"/>
      <c r="Q123" s="2030"/>
      <c r="R123" s="2029" t="s">
        <v>267</v>
      </c>
      <c r="S123" s="2029">
        <v>60</v>
      </c>
      <c r="T123" s="1951">
        <v>49403140</v>
      </c>
      <c r="U123" s="2024">
        <v>0.55500000000000005</v>
      </c>
      <c r="V123" s="2029"/>
      <c r="W123" s="2029" t="s">
        <v>1103</v>
      </c>
      <c r="X123" s="2029"/>
      <c r="Y123" s="1949" t="s">
        <v>1138</v>
      </c>
      <c r="Z123" s="2029" t="s">
        <v>2287</v>
      </c>
      <c r="AA123" s="2027" t="s">
        <v>1149</v>
      </c>
      <c r="AB123" s="2029">
        <v>3360</v>
      </c>
      <c r="AC123" s="2029" t="s">
        <v>1096</v>
      </c>
      <c r="AD123" s="1937" t="s">
        <v>3658</v>
      </c>
      <c r="AE123" s="2029"/>
      <c r="AF123" s="1951"/>
      <c r="AG123" s="1951" t="s">
        <v>1087</v>
      </c>
      <c r="AH123" s="1951"/>
      <c r="AI123" s="2047">
        <f t="shared" si="62"/>
        <v>49403140</v>
      </c>
      <c r="AJ123" s="2076" cm="1">
        <f t="array" ref="AJ123">SUM(MID(0&amp;AI123,LARGE(INDEX(ISNUMBER(--MID(AI123,ROW($1:$129),1))*ROW($1:$129),),ROW($1:$129))+1,1)*10^ROW($1:$129)/10)</f>
        <v>49403140</v>
      </c>
      <c r="AK123" s="1953" t="str">
        <f>VLOOKUP($AJ123,'Item Master Data'!$A:$F,3,FALSE)</f>
        <v>Q.PEAK DUO BLK ML G10+</v>
      </c>
      <c r="AL123" s="1494">
        <f>VLOOKUP($AJ123,'Item Master Data'!$A:$F,6,FALSE)</f>
        <v>400</v>
      </c>
      <c r="AM123" s="1494">
        <f t="shared" si="63"/>
        <v>12</v>
      </c>
      <c r="AN123" s="1494">
        <f>VLOOKUP(AJ123,'Item Master Data'!$A:$G,7,FALSE)</f>
        <v>32</v>
      </c>
      <c r="AO123" s="1494">
        <f t="shared" si="64"/>
        <v>0</v>
      </c>
      <c r="AQ123" s="2297">
        <f t="shared" si="40"/>
        <v>85248.000000000015</v>
      </c>
    </row>
    <row r="124" spans="1:43" s="1494" customFormat="1" ht="15" hidden="1" customHeight="1">
      <c r="A124" s="1550" t="s">
        <v>1154</v>
      </c>
      <c r="B124" s="1949" t="s">
        <v>3771</v>
      </c>
      <c r="C124" s="2029" t="s">
        <v>3283</v>
      </c>
      <c r="D124" s="2029" t="s">
        <v>2220</v>
      </c>
      <c r="E124" s="2029">
        <v>400</v>
      </c>
      <c r="F124" s="2031">
        <v>768</v>
      </c>
      <c r="G124" s="1833">
        <f t="shared" si="65"/>
        <v>307200</v>
      </c>
      <c r="H124" s="1831">
        <f t="shared" si="66"/>
        <v>0.30719999999999997</v>
      </c>
      <c r="I124" s="1837">
        <f t="shared" ref="I124:I129" si="69">H124</f>
        <v>0.30719999999999997</v>
      </c>
      <c r="J124" s="2104"/>
      <c r="K124" s="2104"/>
      <c r="L124" s="2105"/>
      <c r="M124" s="1832">
        <f t="shared" si="67"/>
        <v>0.30719999999999997</v>
      </c>
      <c r="N124" s="2030">
        <v>44666</v>
      </c>
      <c r="O124" s="2030">
        <v>44659</v>
      </c>
      <c r="P124" s="2030">
        <v>44666</v>
      </c>
      <c r="Q124" s="2030">
        <v>44669</v>
      </c>
      <c r="R124" s="2029" t="s">
        <v>267</v>
      </c>
      <c r="S124" s="2029">
        <v>60</v>
      </c>
      <c r="T124" s="2029" t="s">
        <v>3369</v>
      </c>
      <c r="U124" s="2024">
        <v>0.55500000000000005</v>
      </c>
      <c r="V124" s="2029"/>
      <c r="W124" s="2029" t="s">
        <v>1103</v>
      </c>
      <c r="X124" s="2029"/>
      <c r="Y124" s="1949" t="s">
        <v>1138</v>
      </c>
      <c r="Z124" s="2029" t="s">
        <v>3792</v>
      </c>
      <c r="AA124" s="2027" t="s">
        <v>1095</v>
      </c>
      <c r="AB124" s="2029">
        <v>75061</v>
      </c>
      <c r="AC124" s="2029" t="s">
        <v>1096</v>
      </c>
      <c r="AD124" s="2029" t="s">
        <v>1099</v>
      </c>
      <c r="AE124" s="2029"/>
      <c r="AF124" s="1951" t="s">
        <v>1098</v>
      </c>
      <c r="AG124" s="1951" t="s">
        <v>1087</v>
      </c>
      <c r="AH124" s="1951"/>
      <c r="AI124" s="2047" t="str">
        <f t="shared" si="62"/>
        <v>30390156H</v>
      </c>
      <c r="AJ124" s="2076" cm="1">
        <f t="array" ref="AJ124">SUM(MID(0&amp;AI124,LARGE(INDEX(ISNUMBER(--MID(AI124,ROW($1:$129),1))*ROW($1:$129),),ROW($1:$129))+1,1)*10^ROW($1:$129)/10)</f>
        <v>30390156</v>
      </c>
      <c r="AK124" s="1953" t="str">
        <f>VLOOKUP($AJ124,'Item Master Data'!$A:$F,3,FALSE)</f>
        <v>Q.PEAK DUO BLK ML G10+</v>
      </c>
      <c r="AL124" s="1494">
        <f>VLOOKUP($AJ124,'Item Master Data'!$A:$F,6,FALSE)</f>
        <v>400</v>
      </c>
      <c r="AM124" s="1494">
        <f t="shared" si="63"/>
        <v>24</v>
      </c>
      <c r="AN124" s="1494">
        <f>VLOOKUP(AJ124,'Item Master Data'!$A:$G,7,FALSE)</f>
        <v>32</v>
      </c>
      <c r="AO124" s="1494">
        <f t="shared" si="64"/>
        <v>0</v>
      </c>
      <c r="AQ124" s="2297">
        <f t="shared" si="40"/>
        <v>170496.00000000003</v>
      </c>
    </row>
    <row r="125" spans="1:43" s="1494" customFormat="1" ht="15" hidden="1" customHeight="1">
      <c r="A125" s="1550" t="s">
        <v>1154</v>
      </c>
      <c r="B125" s="1949" t="s">
        <v>4297</v>
      </c>
      <c r="C125" s="2029" t="s">
        <v>3283</v>
      </c>
      <c r="D125" s="2029" t="s">
        <v>2220</v>
      </c>
      <c r="E125" s="2029">
        <v>400</v>
      </c>
      <c r="F125" s="2031">
        <v>768</v>
      </c>
      <c r="G125" s="1833">
        <f t="shared" si="65"/>
        <v>307200</v>
      </c>
      <c r="H125" s="1831">
        <f t="shared" si="66"/>
        <v>0.30719999999999997</v>
      </c>
      <c r="I125" s="1837">
        <f t="shared" si="69"/>
        <v>0.30719999999999997</v>
      </c>
      <c r="J125" s="2104"/>
      <c r="K125" s="2104"/>
      <c r="L125" s="2105"/>
      <c r="M125" s="1832">
        <f t="shared" si="67"/>
        <v>0.30719999999999997</v>
      </c>
      <c r="N125" s="2030">
        <v>44665</v>
      </c>
      <c r="O125" s="2030">
        <v>44659</v>
      </c>
      <c r="P125" s="2030">
        <v>44665</v>
      </c>
      <c r="Q125" s="2030">
        <v>44666</v>
      </c>
      <c r="R125" s="2029" t="s">
        <v>267</v>
      </c>
      <c r="S125" s="2029">
        <v>60</v>
      </c>
      <c r="T125" s="2029" t="s">
        <v>3369</v>
      </c>
      <c r="U125" s="2024">
        <v>0.55500000000000005</v>
      </c>
      <c r="V125" s="2029"/>
      <c r="W125" s="2029" t="s">
        <v>1103</v>
      </c>
      <c r="X125" s="2029"/>
      <c r="Y125" s="1949" t="s">
        <v>1138</v>
      </c>
      <c r="Z125" s="2029" t="s">
        <v>1100</v>
      </c>
      <c r="AA125" s="2027" t="s">
        <v>1099</v>
      </c>
      <c r="AB125" s="2029">
        <v>95834</v>
      </c>
      <c r="AC125" s="2029" t="s">
        <v>1096</v>
      </c>
      <c r="AD125" s="2029" t="s">
        <v>1099</v>
      </c>
      <c r="AE125" s="2029"/>
      <c r="AF125" s="1951" t="s">
        <v>1098</v>
      </c>
      <c r="AG125" s="1951" t="s">
        <v>1087</v>
      </c>
      <c r="AH125" s="1951"/>
      <c r="AI125" s="2047" t="str">
        <f t="shared" si="62"/>
        <v>30390156H</v>
      </c>
      <c r="AJ125" s="2076" cm="1">
        <f t="array" ref="AJ125">SUM(MID(0&amp;AI125,LARGE(INDEX(ISNUMBER(--MID(AI125,ROW($1:$129),1))*ROW($1:$129),),ROW($1:$129))+1,1)*10^ROW($1:$129)/10)</f>
        <v>30390156</v>
      </c>
      <c r="AK125" s="1953" t="str">
        <f>VLOOKUP($AJ125,'Item Master Data'!$A:$F,3,FALSE)</f>
        <v>Q.PEAK DUO BLK ML G10+</v>
      </c>
      <c r="AL125" s="1494">
        <f>VLOOKUP($AJ125,'Item Master Data'!$A:$F,6,FALSE)</f>
        <v>400</v>
      </c>
      <c r="AM125" s="1494">
        <f t="shared" si="63"/>
        <v>24</v>
      </c>
      <c r="AN125" s="1494">
        <f>VLOOKUP(AJ125,'Item Master Data'!$A:$G,7,FALSE)</f>
        <v>32</v>
      </c>
      <c r="AO125" s="1494">
        <f t="shared" si="64"/>
        <v>0</v>
      </c>
      <c r="AQ125" s="2297">
        <f t="shared" si="40"/>
        <v>170496.00000000003</v>
      </c>
    </row>
    <row r="126" spans="1:43" s="1494" customFormat="1" ht="15" hidden="1" customHeight="1">
      <c r="A126" s="1550" t="s">
        <v>1154</v>
      </c>
      <c r="B126" s="1949" t="s">
        <v>3772</v>
      </c>
      <c r="C126" s="2029" t="s">
        <v>3283</v>
      </c>
      <c r="D126" s="2029" t="s">
        <v>2220</v>
      </c>
      <c r="E126" s="2029">
        <v>400</v>
      </c>
      <c r="F126" s="2031">
        <v>1024</v>
      </c>
      <c r="G126" s="1833">
        <f t="shared" si="65"/>
        <v>409600</v>
      </c>
      <c r="H126" s="2108">
        <f t="shared" si="66"/>
        <v>0.40960000000000002</v>
      </c>
      <c r="I126" s="1837">
        <f t="shared" si="69"/>
        <v>0.40960000000000002</v>
      </c>
      <c r="J126" s="2104"/>
      <c r="K126" s="2104"/>
      <c r="L126" s="2105"/>
      <c r="M126" s="1832">
        <f t="shared" si="67"/>
        <v>0.40960000000000002</v>
      </c>
      <c r="N126" s="2030">
        <v>44669</v>
      </c>
      <c r="O126" s="2021">
        <v>44664</v>
      </c>
      <c r="P126" s="2030">
        <v>44669</v>
      </c>
      <c r="Q126" s="2030">
        <v>44670</v>
      </c>
      <c r="R126" s="2029" t="s">
        <v>267</v>
      </c>
      <c r="S126" s="2029">
        <v>60</v>
      </c>
      <c r="T126" s="2029" t="s">
        <v>3369</v>
      </c>
      <c r="U126" s="2024">
        <v>0.55500000000000005</v>
      </c>
      <c r="V126" s="2029"/>
      <c r="W126" s="2029" t="s">
        <v>1103</v>
      </c>
      <c r="X126" s="2029"/>
      <c r="Y126" s="1949" t="s">
        <v>1138</v>
      </c>
      <c r="Z126" s="2029" t="s">
        <v>3306</v>
      </c>
      <c r="AA126" s="2027" t="s">
        <v>1099</v>
      </c>
      <c r="AB126" s="2029">
        <v>93065</v>
      </c>
      <c r="AC126" s="2029" t="s">
        <v>1096</v>
      </c>
      <c r="AD126" s="2029" t="s">
        <v>1099</v>
      </c>
      <c r="AE126" s="2029"/>
      <c r="AF126" s="1951" t="s">
        <v>1098</v>
      </c>
      <c r="AG126" s="1951" t="s">
        <v>1087</v>
      </c>
      <c r="AH126" s="2029"/>
      <c r="AI126" s="2047" t="str">
        <f t="shared" si="62"/>
        <v>30390156H</v>
      </c>
      <c r="AJ126" s="2076" cm="1">
        <f t="array" ref="AJ126">SUM(MID(0&amp;AI126,LARGE(INDEX(ISNUMBER(--MID(AI126,ROW($1:$129),1))*ROW($1:$129),),ROW($1:$129))+1,1)*10^ROW($1:$129)/10)</f>
        <v>30390156</v>
      </c>
      <c r="AK126" s="1953" t="str">
        <f>VLOOKUP($AJ126,'Item Master Data'!$A:$F,3,FALSE)</f>
        <v>Q.PEAK DUO BLK ML G10+</v>
      </c>
      <c r="AL126" s="1494">
        <f>VLOOKUP($AJ126,'Item Master Data'!$A:$F,6,FALSE)</f>
        <v>400</v>
      </c>
      <c r="AM126" s="1494">
        <f t="shared" si="63"/>
        <v>32</v>
      </c>
      <c r="AN126" s="1494">
        <f>VLOOKUP(AJ126,'Item Master Data'!$A:$G,7,FALSE)</f>
        <v>32</v>
      </c>
      <c r="AO126" s="1494">
        <f t="shared" si="64"/>
        <v>0</v>
      </c>
      <c r="AQ126" s="2297">
        <f t="shared" si="40"/>
        <v>227328.00000000003</v>
      </c>
    </row>
    <row r="127" spans="1:43" s="1494" customFormat="1" ht="15" customHeight="1">
      <c r="A127" s="1550" t="s">
        <v>1154</v>
      </c>
      <c r="B127" s="1949" t="s">
        <v>3773</v>
      </c>
      <c r="C127" s="2029" t="s">
        <v>3283</v>
      </c>
      <c r="D127" s="2029" t="s">
        <v>2220</v>
      </c>
      <c r="E127" s="2029">
        <v>400</v>
      </c>
      <c r="F127" s="2031">
        <v>768</v>
      </c>
      <c r="G127" s="1833">
        <f t="shared" si="65"/>
        <v>307200</v>
      </c>
      <c r="H127" s="1831">
        <f t="shared" si="66"/>
        <v>0.30719999999999997</v>
      </c>
      <c r="I127" s="1837">
        <f t="shared" si="69"/>
        <v>0.30719999999999997</v>
      </c>
      <c r="J127" s="2104"/>
      <c r="K127" s="2104"/>
      <c r="L127" s="2105"/>
      <c r="M127" s="1832">
        <f t="shared" si="67"/>
        <v>0.30719999999999997</v>
      </c>
      <c r="N127" s="2030">
        <v>44670</v>
      </c>
      <c r="O127" s="2030">
        <v>44659</v>
      </c>
      <c r="P127" s="2030">
        <v>44670</v>
      </c>
      <c r="Q127" s="2030">
        <v>44672</v>
      </c>
      <c r="R127" s="2029" t="s">
        <v>267</v>
      </c>
      <c r="S127" s="2029">
        <v>60</v>
      </c>
      <c r="T127" s="2029">
        <v>49405140</v>
      </c>
      <c r="U127" s="2024">
        <v>0.55500000000000005</v>
      </c>
      <c r="V127" s="2029"/>
      <c r="W127" s="2029" t="s">
        <v>1103</v>
      </c>
      <c r="X127" s="2029"/>
      <c r="Y127" s="1949" t="s">
        <v>1138</v>
      </c>
      <c r="Z127" s="2029" t="s">
        <v>2287</v>
      </c>
      <c r="AA127" s="2027" t="s">
        <v>1149</v>
      </c>
      <c r="AB127" s="2029">
        <v>33605</v>
      </c>
      <c r="AC127" s="2029" t="s">
        <v>1096</v>
      </c>
      <c r="AD127" s="1937" t="s">
        <v>3658</v>
      </c>
      <c r="AE127" s="2029"/>
      <c r="AF127" s="1951"/>
      <c r="AG127" s="1951" t="s">
        <v>1087</v>
      </c>
      <c r="AH127" s="1951"/>
      <c r="AI127" s="2047">
        <f t="shared" si="62"/>
        <v>49405140</v>
      </c>
      <c r="AJ127" s="2076" cm="1">
        <f t="array" ref="AJ127">SUM(MID(0&amp;AI127,LARGE(INDEX(ISNUMBER(--MID(AI127,ROW($1:$129),1))*ROW($1:$129),),ROW($1:$129))+1,1)*10^ROW($1:$129)/10)</f>
        <v>49405140</v>
      </c>
      <c r="AK127" s="1953" t="str">
        <f>VLOOKUP($AJ127,'Item Master Data'!$A:$F,3,FALSE)</f>
        <v>Q.PEAK DUO BLK ML G10+</v>
      </c>
      <c r="AL127" s="1494">
        <f>VLOOKUP($AJ127,'Item Master Data'!$A:$F,6,FALSE)</f>
        <v>400</v>
      </c>
      <c r="AM127" s="1494">
        <f t="shared" si="63"/>
        <v>24</v>
      </c>
      <c r="AN127" s="1494">
        <f>VLOOKUP(AJ127,'Item Master Data'!$A:$G,7,FALSE)</f>
        <v>32</v>
      </c>
      <c r="AO127" s="1494">
        <f t="shared" si="64"/>
        <v>0</v>
      </c>
      <c r="AQ127" s="2297">
        <f t="shared" si="40"/>
        <v>170496.00000000003</v>
      </c>
    </row>
    <row r="128" spans="1:43" s="1494" customFormat="1" ht="15.75" customHeight="1">
      <c r="A128" s="1550" t="s">
        <v>1154</v>
      </c>
      <c r="B128" s="1949" t="s">
        <v>3774</v>
      </c>
      <c r="C128" s="2029" t="s">
        <v>3283</v>
      </c>
      <c r="D128" s="2029" t="s">
        <v>2220</v>
      </c>
      <c r="E128" s="2029">
        <v>400</v>
      </c>
      <c r="F128" s="2031">
        <v>768</v>
      </c>
      <c r="G128" s="1833">
        <f t="shared" si="65"/>
        <v>307200</v>
      </c>
      <c r="H128" s="2108">
        <f t="shared" si="66"/>
        <v>0.30719999999999997</v>
      </c>
      <c r="I128" s="1837">
        <f t="shared" si="69"/>
        <v>0.30719999999999997</v>
      </c>
      <c r="J128" s="2104"/>
      <c r="K128" s="2104"/>
      <c r="L128" s="2105"/>
      <c r="M128" s="1832">
        <f t="shared" si="67"/>
        <v>0.30719999999999997</v>
      </c>
      <c r="N128" s="2030">
        <v>44671</v>
      </c>
      <c r="O128" s="2021">
        <v>44664</v>
      </c>
      <c r="P128" s="2030">
        <v>44671</v>
      </c>
      <c r="Q128" s="2030">
        <v>44673</v>
      </c>
      <c r="R128" s="2029" t="s">
        <v>267</v>
      </c>
      <c r="S128" s="2029">
        <v>60</v>
      </c>
      <c r="T128" s="2029">
        <v>49405140</v>
      </c>
      <c r="U128" s="2024">
        <v>0.55500000000000005</v>
      </c>
      <c r="V128" s="2102"/>
      <c r="W128" s="2029" t="s">
        <v>1103</v>
      </c>
      <c r="X128" s="2029"/>
      <c r="Y128" s="1949" t="s">
        <v>1138</v>
      </c>
      <c r="Z128" s="2029" t="s">
        <v>3793</v>
      </c>
      <c r="AA128" s="2027" t="s">
        <v>1136</v>
      </c>
      <c r="AB128" s="2029">
        <v>2780</v>
      </c>
      <c r="AC128" s="2029" t="s">
        <v>1096</v>
      </c>
      <c r="AD128" s="1937" t="s">
        <v>3658</v>
      </c>
      <c r="AE128" s="2029"/>
      <c r="AF128" s="1951" t="s">
        <v>1098</v>
      </c>
      <c r="AG128" s="1951" t="s">
        <v>1087</v>
      </c>
      <c r="AH128" s="2029"/>
      <c r="AI128" s="2047">
        <f t="shared" si="62"/>
        <v>49405140</v>
      </c>
      <c r="AJ128" s="2076" cm="1">
        <f t="array" ref="AJ128">SUM(MID(0&amp;AI128,LARGE(INDEX(ISNUMBER(--MID(AI128,ROW($1:$129),1))*ROW($1:$129),),ROW($1:$129))+1,1)*10^ROW($1:$129)/10)</f>
        <v>49405140</v>
      </c>
      <c r="AK128" s="1953" t="str">
        <f>VLOOKUP($AJ128,'Item Master Data'!$A:$F,3,FALSE)</f>
        <v>Q.PEAK DUO BLK ML G10+</v>
      </c>
      <c r="AL128" s="1494">
        <f>VLOOKUP($AJ128,'Item Master Data'!$A:$F,6,FALSE)</f>
        <v>400</v>
      </c>
      <c r="AM128" s="1494">
        <f t="shared" si="63"/>
        <v>24</v>
      </c>
      <c r="AN128" s="1494">
        <f>VLOOKUP(AJ128,'Item Master Data'!$A:$G,7,FALSE)</f>
        <v>32</v>
      </c>
      <c r="AO128" s="1494">
        <f t="shared" si="64"/>
        <v>0</v>
      </c>
      <c r="AQ128" s="2297">
        <f t="shared" si="40"/>
        <v>170496.00000000003</v>
      </c>
    </row>
    <row r="129" spans="1:43" s="1494" customFormat="1" ht="15" hidden="1" customHeight="1">
      <c r="A129" s="1550" t="s">
        <v>1154</v>
      </c>
      <c r="B129" s="1949" t="s">
        <v>3284</v>
      </c>
      <c r="C129" s="2029" t="s">
        <v>3200</v>
      </c>
      <c r="D129" s="2029" t="s">
        <v>2229</v>
      </c>
      <c r="E129" s="2029">
        <v>480</v>
      </c>
      <c r="F129" s="2031">
        <v>290</v>
      </c>
      <c r="G129" s="1833">
        <f t="shared" ref="G129:G161" si="70">E129*F129</f>
        <v>139200</v>
      </c>
      <c r="H129" s="2108">
        <f t="shared" ref="H129:H162" si="71">E129*F129/1000000</f>
        <v>0.13919999999999999</v>
      </c>
      <c r="I129" s="1837">
        <f t="shared" si="69"/>
        <v>0.13919999999999999</v>
      </c>
      <c r="J129" s="2104"/>
      <c r="K129" s="2104"/>
      <c r="L129" s="2105"/>
      <c r="M129" s="1832">
        <f t="shared" ref="M129:M161" si="72">SUM(I129:L129)</f>
        <v>0.13919999999999999</v>
      </c>
      <c r="N129" s="2030">
        <v>44655</v>
      </c>
      <c r="O129" s="2030">
        <v>44635</v>
      </c>
      <c r="P129" s="2030">
        <v>44655</v>
      </c>
      <c r="Q129" s="2030">
        <v>44655</v>
      </c>
      <c r="R129" s="2029" t="s">
        <v>267</v>
      </c>
      <c r="S129" s="2029">
        <v>72</v>
      </c>
      <c r="T129" s="2029" t="s">
        <v>2536</v>
      </c>
      <c r="U129" s="2024">
        <v>0.49</v>
      </c>
      <c r="V129" s="2029"/>
      <c r="W129" s="2029" t="s">
        <v>1103</v>
      </c>
      <c r="X129" s="2029"/>
      <c r="Y129" s="1949" t="s">
        <v>2208</v>
      </c>
      <c r="Z129" s="2029" t="s">
        <v>3307</v>
      </c>
      <c r="AA129" s="2027" t="s">
        <v>1099</v>
      </c>
      <c r="AB129" s="2029">
        <v>95776</v>
      </c>
      <c r="AC129" s="2029" t="s">
        <v>1096</v>
      </c>
      <c r="AD129" s="2029" t="s">
        <v>1099</v>
      </c>
      <c r="AE129" s="2029"/>
      <c r="AF129" s="1951" t="s">
        <v>1110</v>
      </c>
      <c r="AG129" s="1951" t="s">
        <v>1087</v>
      </c>
      <c r="AH129" s="2029"/>
      <c r="AI129" s="2047" t="str">
        <f t="shared" si="62"/>
        <v>30397472C</v>
      </c>
      <c r="AJ129" s="2076" cm="1">
        <f t="array" ref="AJ129">SUM(MID(0&amp;AI129,LARGE(INDEX(ISNUMBER(--MID(AI129,ROW($1:$129),1))*ROW($1:$129),),ROW($1:$129))+1,1)*10^ROW($1:$129)/10)</f>
        <v>30397472</v>
      </c>
      <c r="AK129" s="1953" t="str">
        <f>VLOOKUP($AJ129,'Item Master Data'!$A:$F,3,FALSE)</f>
        <v>Q.PEAK DUO XL G10</v>
      </c>
      <c r="AL129" s="1494">
        <f>VLOOKUP($AJ129,'Item Master Data'!$A:$F,6,FALSE)</f>
        <v>480</v>
      </c>
      <c r="AM129" s="1494">
        <f t="shared" si="63"/>
        <v>10</v>
      </c>
      <c r="AN129" s="1494">
        <f>VLOOKUP(AJ129,'Item Master Data'!$A:$G,7,FALSE)</f>
        <v>29</v>
      </c>
      <c r="AO129" s="1494">
        <f t="shared" si="64"/>
        <v>0</v>
      </c>
      <c r="AQ129" s="2297">
        <f t="shared" ref="AQ129:AQ193" si="73">G129*U129</f>
        <v>68208</v>
      </c>
    </row>
    <row r="130" spans="1:43" s="1494" customFormat="1" ht="15" hidden="1" customHeight="1">
      <c r="A130" s="1550" t="s">
        <v>1154</v>
      </c>
      <c r="B130" s="1949" t="s">
        <v>3201</v>
      </c>
      <c r="C130" s="2029" t="s">
        <v>2237</v>
      </c>
      <c r="D130" s="2029" t="s">
        <v>2220</v>
      </c>
      <c r="E130" s="2029">
        <v>395</v>
      </c>
      <c r="F130" s="2031">
        <v>832</v>
      </c>
      <c r="G130" s="1833">
        <f t="shared" si="70"/>
        <v>328640</v>
      </c>
      <c r="H130" s="1831">
        <f t="shared" si="71"/>
        <v>0.32863999999999999</v>
      </c>
      <c r="I130" s="1837"/>
      <c r="J130" s="2104"/>
      <c r="K130" s="2104"/>
      <c r="L130" s="2105">
        <f>H130</f>
        <v>0.32863999999999999</v>
      </c>
      <c r="M130" s="1832">
        <f t="shared" si="72"/>
        <v>0.32863999999999999</v>
      </c>
      <c r="N130" s="2112" t="s">
        <v>3374</v>
      </c>
      <c r="O130" s="2030">
        <v>44672</v>
      </c>
      <c r="P130" s="2030"/>
      <c r="Q130" s="2030"/>
      <c r="R130" s="2029" t="s">
        <v>267</v>
      </c>
      <c r="S130" s="2029">
        <v>60</v>
      </c>
      <c r="T130" s="2288" t="s">
        <v>3446</v>
      </c>
      <c r="U130" s="2024">
        <v>0.55999999999999994</v>
      </c>
      <c r="V130" s="2102"/>
      <c r="W130" s="2029" t="s">
        <v>1103</v>
      </c>
      <c r="X130" s="2029" t="s">
        <v>1397</v>
      </c>
      <c r="Y130" s="1949" t="s">
        <v>3383</v>
      </c>
      <c r="Z130" s="2029" t="s">
        <v>1195</v>
      </c>
      <c r="AA130" s="2027" t="s">
        <v>1149</v>
      </c>
      <c r="AB130" s="2029">
        <v>32256</v>
      </c>
      <c r="AC130" s="2029" t="s">
        <v>1096</v>
      </c>
      <c r="AD130" s="1937" t="s">
        <v>1099</v>
      </c>
      <c r="AE130" s="2029"/>
      <c r="AF130" s="1951"/>
      <c r="AG130" s="1951" t="s">
        <v>1087</v>
      </c>
      <c r="AH130" s="1951"/>
      <c r="AI130" s="2047" t="str">
        <f t="shared" si="62"/>
        <v>30390155H</v>
      </c>
      <c r="AJ130" s="2076" cm="1">
        <f t="array" ref="AJ130">SUM(MID(0&amp;AI130,LARGE(INDEX(ISNUMBER(--MID(AI130,ROW($1:$129),1))*ROW($1:$129),),ROW($1:$129))+1,1)*10^ROW($1:$129)/10)</f>
        <v>30390155</v>
      </c>
      <c r="AK130" s="1953" t="str">
        <f>VLOOKUP($AJ130,'Item Master Data'!$A:$F,3,FALSE)</f>
        <v>Q.PEAK DUO BLK ML G10+</v>
      </c>
      <c r="AL130" s="1494">
        <f>VLOOKUP($AJ130,'Item Master Data'!$A:$F,6,FALSE)</f>
        <v>395</v>
      </c>
      <c r="AM130" s="1494">
        <f t="shared" si="63"/>
        <v>26</v>
      </c>
      <c r="AN130" s="1494">
        <f>VLOOKUP(AJ130,'Item Master Data'!$A:$G,7,FALSE)</f>
        <v>32</v>
      </c>
      <c r="AO130" s="1494">
        <f t="shared" si="64"/>
        <v>0</v>
      </c>
      <c r="AQ130" s="2297">
        <f t="shared" si="73"/>
        <v>184038.39999999999</v>
      </c>
    </row>
    <row r="131" spans="1:43" s="1494" customFormat="1" ht="15" hidden="1" customHeight="1">
      <c r="A131" s="1550" t="s">
        <v>1154</v>
      </c>
      <c r="B131" s="1949" t="s">
        <v>3202</v>
      </c>
      <c r="C131" s="2029" t="s">
        <v>2237</v>
      </c>
      <c r="D131" s="2029" t="s">
        <v>2220</v>
      </c>
      <c r="E131" s="2029">
        <v>395</v>
      </c>
      <c r="F131" s="2031">
        <v>832</v>
      </c>
      <c r="G131" s="1833">
        <f t="shared" si="70"/>
        <v>328640</v>
      </c>
      <c r="H131" s="2108">
        <f t="shared" si="71"/>
        <v>0.32863999999999999</v>
      </c>
      <c r="I131" s="1837">
        <f>H131</f>
        <v>0.32863999999999999</v>
      </c>
      <c r="J131" s="2104"/>
      <c r="K131" s="2104"/>
      <c r="L131" s="2105"/>
      <c r="M131" s="1832">
        <f t="shared" si="72"/>
        <v>0.32863999999999999</v>
      </c>
      <c r="N131" s="2030">
        <v>44659</v>
      </c>
      <c r="O131" s="2030">
        <v>44641</v>
      </c>
      <c r="P131" s="2030">
        <v>44652</v>
      </c>
      <c r="Q131" s="2030">
        <v>44659</v>
      </c>
      <c r="R131" s="2029" t="s">
        <v>267</v>
      </c>
      <c r="S131" s="2029">
        <v>60</v>
      </c>
      <c r="T131" s="2029" t="s">
        <v>3446</v>
      </c>
      <c r="U131" s="2024">
        <v>0.55999999999999994</v>
      </c>
      <c r="V131" s="2029"/>
      <c r="W131" s="2029" t="s">
        <v>1094</v>
      </c>
      <c r="X131" s="2029" t="s">
        <v>1397</v>
      </c>
      <c r="Y131" s="1949">
        <v>60</v>
      </c>
      <c r="Z131" s="2029" t="s">
        <v>3210</v>
      </c>
      <c r="AA131" s="2027" t="s">
        <v>1149</v>
      </c>
      <c r="AB131" s="2029" t="s">
        <v>2518</v>
      </c>
      <c r="AC131" s="2029" t="s">
        <v>1096</v>
      </c>
      <c r="AD131" s="2029" t="s">
        <v>1099</v>
      </c>
      <c r="AE131" s="2029"/>
      <c r="AF131" s="1951" t="s">
        <v>1110</v>
      </c>
      <c r="AG131" s="1951" t="s">
        <v>1087</v>
      </c>
      <c r="AH131" s="2029"/>
      <c r="AI131" s="2047" t="str">
        <f t="shared" si="62"/>
        <v>30390155H</v>
      </c>
      <c r="AJ131" s="2076" cm="1">
        <f t="array" ref="AJ131">SUM(MID(0&amp;AI131,LARGE(INDEX(ISNUMBER(--MID(AI131,ROW($1:$129),1))*ROW($1:$129),),ROW($1:$129))+1,1)*10^ROW($1:$129)/10)</f>
        <v>30390155</v>
      </c>
      <c r="AK131" s="1953" t="str">
        <f>VLOOKUP($AJ131,'Item Master Data'!$A:$F,3,FALSE)</f>
        <v>Q.PEAK DUO BLK ML G10+</v>
      </c>
      <c r="AL131" s="1494">
        <f>VLOOKUP($AJ131,'Item Master Data'!$A:$F,6,FALSE)</f>
        <v>395</v>
      </c>
      <c r="AM131" s="1494">
        <f t="shared" si="63"/>
        <v>26</v>
      </c>
      <c r="AN131" s="1494">
        <f>VLOOKUP(AJ131,'Item Master Data'!$A:$G,7,FALSE)</f>
        <v>32</v>
      </c>
      <c r="AO131" s="1494">
        <f t="shared" si="64"/>
        <v>0</v>
      </c>
      <c r="AQ131" s="2297">
        <f t="shared" si="73"/>
        <v>184038.39999999999</v>
      </c>
    </row>
    <row r="132" spans="1:43" s="1494" customFormat="1" ht="15" hidden="1" customHeight="1">
      <c r="A132" s="1550" t="s">
        <v>1154</v>
      </c>
      <c r="B132" s="1949" t="s">
        <v>3203</v>
      </c>
      <c r="C132" s="2029" t="s">
        <v>2237</v>
      </c>
      <c r="D132" s="2029" t="s">
        <v>2220</v>
      </c>
      <c r="E132" s="2029">
        <v>395</v>
      </c>
      <c r="F132" s="2031">
        <v>832</v>
      </c>
      <c r="G132" s="1833">
        <f t="shared" si="70"/>
        <v>328640</v>
      </c>
      <c r="H132" s="1831">
        <f t="shared" si="71"/>
        <v>0.32863999999999999</v>
      </c>
      <c r="I132" s="1837">
        <f>H132</f>
        <v>0.32863999999999999</v>
      </c>
      <c r="J132" s="2104"/>
      <c r="K132" s="2104"/>
      <c r="L132" s="2105"/>
      <c r="M132" s="1832">
        <f t="shared" si="72"/>
        <v>0.32863999999999999</v>
      </c>
      <c r="N132" s="2030">
        <v>44656</v>
      </c>
      <c r="O132" s="2030">
        <v>44641</v>
      </c>
      <c r="P132" s="2030">
        <v>44651</v>
      </c>
      <c r="Q132" s="2030">
        <v>44656</v>
      </c>
      <c r="R132" s="2029" t="s">
        <v>267</v>
      </c>
      <c r="S132" s="2029">
        <v>60</v>
      </c>
      <c r="T132" s="2029" t="s">
        <v>3446</v>
      </c>
      <c r="U132" s="2024">
        <v>0.55999999999999994</v>
      </c>
      <c r="V132" s="2029"/>
      <c r="W132" s="2029" t="s">
        <v>1094</v>
      </c>
      <c r="X132" s="2029" t="s">
        <v>1397</v>
      </c>
      <c r="Y132" s="1949">
        <v>60</v>
      </c>
      <c r="Z132" s="2029" t="s">
        <v>2514</v>
      </c>
      <c r="AA132" s="2027" t="s">
        <v>1158</v>
      </c>
      <c r="AB132" s="2029">
        <v>19067</v>
      </c>
      <c r="AC132" s="2029" t="s">
        <v>1096</v>
      </c>
      <c r="AD132" s="2029" t="s">
        <v>1099</v>
      </c>
      <c r="AE132" s="2029"/>
      <c r="AF132" s="1951" t="s">
        <v>1110</v>
      </c>
      <c r="AG132" s="1951" t="s">
        <v>1087</v>
      </c>
      <c r="AH132" s="1951"/>
      <c r="AI132" s="2047" t="str">
        <f t="shared" si="62"/>
        <v>30390155H</v>
      </c>
      <c r="AJ132" s="2076" cm="1">
        <f t="array" ref="AJ132">SUM(MID(0&amp;AI132,LARGE(INDEX(ISNUMBER(--MID(AI132,ROW($1:$129),1))*ROW($1:$129),),ROW($1:$129))+1,1)*10^ROW($1:$129)/10)</f>
        <v>30390155</v>
      </c>
      <c r="AK132" s="1953" t="str">
        <f>VLOOKUP($AJ132,'Item Master Data'!$A:$F,3,FALSE)</f>
        <v>Q.PEAK DUO BLK ML G10+</v>
      </c>
      <c r="AL132" s="1494">
        <f>VLOOKUP($AJ132,'Item Master Data'!$A:$F,6,FALSE)</f>
        <v>395</v>
      </c>
      <c r="AM132" s="1494">
        <f t="shared" si="63"/>
        <v>26</v>
      </c>
      <c r="AN132" s="1494">
        <f>VLOOKUP(AJ132,'Item Master Data'!$A:$G,7,FALSE)</f>
        <v>32</v>
      </c>
      <c r="AO132" s="1494">
        <f t="shared" si="64"/>
        <v>0</v>
      </c>
      <c r="AQ132" s="2297">
        <f t="shared" si="73"/>
        <v>184038.39999999999</v>
      </c>
    </row>
    <row r="133" spans="1:43" s="1494" customFormat="1" ht="15" hidden="1" customHeight="1">
      <c r="A133" s="1550" t="s">
        <v>1154</v>
      </c>
      <c r="B133" s="1949" t="s">
        <v>3671</v>
      </c>
      <c r="C133" s="2029" t="s">
        <v>2237</v>
      </c>
      <c r="D133" s="2029" t="s">
        <v>2220</v>
      </c>
      <c r="E133" s="2029">
        <v>395</v>
      </c>
      <c r="F133" s="2031">
        <v>832</v>
      </c>
      <c r="G133" s="1833">
        <f t="shared" si="70"/>
        <v>328640</v>
      </c>
      <c r="H133" s="1831">
        <f t="shared" si="71"/>
        <v>0.32863999999999999</v>
      </c>
      <c r="I133" s="1837">
        <f>H133</f>
        <v>0.32863999999999999</v>
      </c>
      <c r="J133" s="2104"/>
      <c r="K133" s="2104"/>
      <c r="L133" s="2105"/>
      <c r="M133" s="1832">
        <f t="shared" si="72"/>
        <v>0.32863999999999999</v>
      </c>
      <c r="N133" s="2030">
        <v>44672</v>
      </c>
      <c r="O133" s="2030">
        <v>44663</v>
      </c>
      <c r="P133" s="2030">
        <v>44670</v>
      </c>
      <c r="Q133" s="2030">
        <v>44672</v>
      </c>
      <c r="R133" s="2029" t="s">
        <v>267</v>
      </c>
      <c r="S133" s="2029">
        <v>60</v>
      </c>
      <c r="T133" s="2029" t="s">
        <v>3446</v>
      </c>
      <c r="U133" s="2024">
        <v>0.55999999999999994</v>
      </c>
      <c r="V133" s="2029"/>
      <c r="W133" s="2029" t="s">
        <v>1094</v>
      </c>
      <c r="X133" s="2029" t="s">
        <v>1397</v>
      </c>
      <c r="Y133" s="1949">
        <v>60</v>
      </c>
      <c r="Z133" s="2029" t="s">
        <v>1100</v>
      </c>
      <c r="AA133" s="2027" t="s">
        <v>1099</v>
      </c>
      <c r="AB133" s="2029" t="s">
        <v>3207</v>
      </c>
      <c r="AC133" s="2029" t="s">
        <v>1096</v>
      </c>
      <c r="AD133" s="2029" t="s">
        <v>1099</v>
      </c>
      <c r="AE133" s="2029"/>
      <c r="AF133" s="1951" t="s">
        <v>1110</v>
      </c>
      <c r="AG133" s="1951" t="s">
        <v>1087</v>
      </c>
      <c r="AH133" s="1951"/>
      <c r="AI133" s="2047" t="str">
        <f t="shared" si="62"/>
        <v>30390155H</v>
      </c>
      <c r="AJ133" s="2076" cm="1">
        <f t="array" ref="AJ133">SUM(MID(0&amp;AI133,LARGE(INDEX(ISNUMBER(--MID(AI133,ROW($1:$129),1))*ROW($1:$129),),ROW($1:$129))+1,1)*10^ROW($1:$129)/10)</f>
        <v>30390155</v>
      </c>
      <c r="AK133" s="1953" t="str">
        <f>VLOOKUP($AJ133,'Item Master Data'!$A:$F,3,FALSE)</f>
        <v>Q.PEAK DUO BLK ML G10+</v>
      </c>
      <c r="AL133" s="1494">
        <f>VLOOKUP($AJ133,'Item Master Data'!$A:$F,6,FALSE)</f>
        <v>395</v>
      </c>
      <c r="AM133" s="1494">
        <f t="shared" si="63"/>
        <v>26</v>
      </c>
      <c r="AN133" s="1494">
        <f>VLOOKUP(AJ133,'Item Master Data'!$A:$G,7,FALSE)</f>
        <v>32</v>
      </c>
      <c r="AO133" s="1494">
        <f t="shared" si="64"/>
        <v>0</v>
      </c>
      <c r="AQ133" s="2297">
        <f t="shared" si="73"/>
        <v>184038.39999999999</v>
      </c>
    </row>
    <row r="134" spans="1:43" s="1494" customFormat="1" ht="15" hidden="1" customHeight="1">
      <c r="A134" s="1550" t="s">
        <v>1154</v>
      </c>
      <c r="B134" s="1949" t="s">
        <v>3672</v>
      </c>
      <c r="C134" s="2029" t="s">
        <v>2237</v>
      </c>
      <c r="D134" s="2029" t="s">
        <v>2220</v>
      </c>
      <c r="E134" s="2029">
        <v>395</v>
      </c>
      <c r="F134" s="2031">
        <v>832</v>
      </c>
      <c r="G134" s="1833">
        <f t="shared" si="70"/>
        <v>328640</v>
      </c>
      <c r="H134" s="1831">
        <f t="shared" si="71"/>
        <v>0.32863999999999999</v>
      </c>
      <c r="I134" s="1837">
        <f>H134</f>
        <v>0.32863999999999999</v>
      </c>
      <c r="J134" s="2104"/>
      <c r="K134" s="2104"/>
      <c r="L134" s="2105"/>
      <c r="M134" s="1832">
        <f t="shared" si="72"/>
        <v>0.32863999999999999</v>
      </c>
      <c r="N134" s="2030">
        <v>44672</v>
      </c>
      <c r="O134" s="2030">
        <v>44663</v>
      </c>
      <c r="P134" s="2030">
        <v>44670</v>
      </c>
      <c r="Q134" s="2030">
        <v>44672</v>
      </c>
      <c r="R134" s="2029" t="s">
        <v>267</v>
      </c>
      <c r="S134" s="2029">
        <v>60</v>
      </c>
      <c r="T134" s="2029" t="s">
        <v>3446</v>
      </c>
      <c r="U134" s="2024">
        <v>0.55999999999999994</v>
      </c>
      <c r="V134" s="2029"/>
      <c r="W134" s="2029" t="s">
        <v>1094</v>
      </c>
      <c r="X134" s="2029" t="s">
        <v>1397</v>
      </c>
      <c r="Y134" s="1949">
        <v>60</v>
      </c>
      <c r="Z134" s="2029" t="s">
        <v>1100</v>
      </c>
      <c r="AA134" s="2027" t="s">
        <v>1099</v>
      </c>
      <c r="AB134" s="2029" t="s">
        <v>3207</v>
      </c>
      <c r="AC134" s="2029" t="s">
        <v>1096</v>
      </c>
      <c r="AD134" s="2029" t="s">
        <v>1099</v>
      </c>
      <c r="AE134" s="2029"/>
      <c r="AF134" s="1951" t="s">
        <v>1110</v>
      </c>
      <c r="AG134" s="1951" t="s">
        <v>1087</v>
      </c>
      <c r="AH134" s="1951"/>
      <c r="AI134" s="2047" t="str">
        <f t="shared" si="62"/>
        <v>30390155H</v>
      </c>
      <c r="AJ134" s="2076" cm="1">
        <f t="array" ref="AJ134">SUM(MID(0&amp;AI134,LARGE(INDEX(ISNUMBER(--MID(AI134,ROW($1:$129),1))*ROW($1:$129),),ROW($1:$129))+1,1)*10^ROW($1:$129)/10)</f>
        <v>30390155</v>
      </c>
      <c r="AK134" s="1953" t="str">
        <f>VLOOKUP($AJ134,'Item Master Data'!$A:$F,3,FALSE)</f>
        <v>Q.PEAK DUO BLK ML G10+</v>
      </c>
      <c r="AL134" s="1494">
        <f>VLOOKUP($AJ134,'Item Master Data'!$A:$F,6,FALSE)</f>
        <v>395</v>
      </c>
      <c r="AM134" s="1494">
        <f t="shared" si="63"/>
        <v>26</v>
      </c>
      <c r="AN134" s="1494">
        <f>VLOOKUP(AJ134,'Item Master Data'!$A:$G,7,FALSE)</f>
        <v>32</v>
      </c>
      <c r="AO134" s="1494">
        <f t="shared" si="64"/>
        <v>0</v>
      </c>
      <c r="AQ134" s="2297">
        <f t="shared" si="73"/>
        <v>184038.39999999999</v>
      </c>
    </row>
    <row r="135" spans="1:43" s="1494" customFormat="1" ht="15" hidden="1" customHeight="1">
      <c r="A135" s="1550" t="s">
        <v>1154</v>
      </c>
      <c r="B135" s="1949" t="s">
        <v>3673</v>
      </c>
      <c r="C135" s="2029" t="s">
        <v>2237</v>
      </c>
      <c r="D135" s="2029" t="s">
        <v>2220</v>
      </c>
      <c r="E135" s="2029">
        <v>395</v>
      </c>
      <c r="F135" s="2031">
        <v>832</v>
      </c>
      <c r="G135" s="1833">
        <f t="shared" si="70"/>
        <v>328640</v>
      </c>
      <c r="H135" s="1831">
        <f t="shared" si="71"/>
        <v>0.32863999999999999</v>
      </c>
      <c r="I135" s="1837">
        <f>H135</f>
        <v>0.32863999999999999</v>
      </c>
      <c r="J135" s="2104"/>
      <c r="K135" s="2104"/>
      <c r="L135" s="2105"/>
      <c r="M135" s="1832">
        <f t="shared" si="72"/>
        <v>0.32863999999999999</v>
      </c>
      <c r="N135" s="2030">
        <v>44672</v>
      </c>
      <c r="O135" s="2030">
        <v>44663</v>
      </c>
      <c r="P135" s="2030">
        <v>44672</v>
      </c>
      <c r="Q135" s="2030">
        <v>44672</v>
      </c>
      <c r="R135" s="2029" t="s">
        <v>267</v>
      </c>
      <c r="S135" s="2029">
        <v>60</v>
      </c>
      <c r="T135" s="2029" t="s">
        <v>3420</v>
      </c>
      <c r="U135" s="2024">
        <v>0.55999999999999994</v>
      </c>
      <c r="V135" s="2029"/>
      <c r="W135" s="2029" t="s">
        <v>1094</v>
      </c>
      <c r="X135" s="2029" t="s">
        <v>1397</v>
      </c>
      <c r="Y135" s="1949">
        <v>60</v>
      </c>
      <c r="Z135" s="2029" t="s">
        <v>3208</v>
      </c>
      <c r="AA135" s="2027" t="s">
        <v>1099</v>
      </c>
      <c r="AB135" s="2029" t="s">
        <v>3209</v>
      </c>
      <c r="AC135" s="2029" t="s">
        <v>1096</v>
      </c>
      <c r="AD135" s="2029" t="s">
        <v>1099</v>
      </c>
      <c r="AE135" s="2029"/>
      <c r="AF135" s="1951" t="s">
        <v>1110</v>
      </c>
      <c r="AG135" s="1951" t="s">
        <v>1087</v>
      </c>
      <c r="AH135" s="1951"/>
      <c r="AI135" s="2047" t="str">
        <f t="shared" si="62"/>
        <v>30390455H</v>
      </c>
      <c r="AJ135" s="2076" cm="1">
        <f t="array" ref="AJ135">SUM(MID(0&amp;AI135,LARGE(INDEX(ISNUMBER(--MID(AI135,ROW($1:$129),1))*ROW($1:$129),),ROW($1:$129))+1,1)*10^ROW($1:$129)/10)</f>
        <v>30390455</v>
      </c>
      <c r="AK135" s="1953" t="str">
        <f>VLOOKUP($AJ135,'Item Master Data'!$A:$F,3,FALSE)</f>
        <v>Q.PEAK DUO BLK ML G10+</v>
      </c>
      <c r="AL135" s="1494">
        <f>VLOOKUP($AJ135,'Item Master Data'!$A:$F,6,FALSE)</f>
        <v>395</v>
      </c>
      <c r="AM135" s="1494">
        <f t="shared" si="63"/>
        <v>26</v>
      </c>
      <c r="AN135" s="1494">
        <f>VLOOKUP(AJ135,'Item Master Data'!$A:$G,7,FALSE)</f>
        <v>32</v>
      </c>
      <c r="AO135" s="1494">
        <f t="shared" si="64"/>
        <v>0</v>
      </c>
      <c r="AQ135" s="2297">
        <f t="shared" si="73"/>
        <v>184038.39999999999</v>
      </c>
    </row>
    <row r="136" spans="1:43" s="1494" customFormat="1" ht="15" hidden="1" customHeight="1">
      <c r="A136" s="1550" t="s">
        <v>1154</v>
      </c>
      <c r="B136" s="1949" t="s">
        <v>3674</v>
      </c>
      <c r="C136" s="2029" t="s">
        <v>2237</v>
      </c>
      <c r="D136" s="2029" t="s">
        <v>2220</v>
      </c>
      <c r="E136" s="2029">
        <v>395</v>
      </c>
      <c r="F136" s="2031">
        <v>832</v>
      </c>
      <c r="G136" s="1833">
        <f t="shared" si="70"/>
        <v>328640</v>
      </c>
      <c r="H136" s="1831">
        <f t="shared" si="71"/>
        <v>0.32863999999999999</v>
      </c>
      <c r="I136" s="1837">
        <f>H136</f>
        <v>0.32863999999999999</v>
      </c>
      <c r="J136" s="2104"/>
      <c r="K136" s="2104"/>
      <c r="L136" s="2105"/>
      <c r="M136" s="1832">
        <f t="shared" si="72"/>
        <v>0.32863999999999999</v>
      </c>
      <c r="N136" s="2030">
        <v>44673</v>
      </c>
      <c r="O136" s="2030">
        <v>44663</v>
      </c>
      <c r="P136" s="2030">
        <v>44672</v>
      </c>
      <c r="Q136" s="2030">
        <v>44673</v>
      </c>
      <c r="R136" s="2029" t="s">
        <v>267</v>
      </c>
      <c r="S136" s="2029">
        <v>60</v>
      </c>
      <c r="T136" s="2029" t="s">
        <v>3420</v>
      </c>
      <c r="U136" s="2024">
        <v>0.55999999999999994</v>
      </c>
      <c r="V136" s="2029"/>
      <c r="W136" s="2029" t="s">
        <v>1094</v>
      </c>
      <c r="X136" s="2029" t="s">
        <v>1397</v>
      </c>
      <c r="Y136" s="1949">
        <v>60</v>
      </c>
      <c r="Z136" s="2029" t="s">
        <v>3208</v>
      </c>
      <c r="AA136" s="2027" t="s">
        <v>1099</v>
      </c>
      <c r="AB136" s="2029" t="s">
        <v>3209</v>
      </c>
      <c r="AC136" s="2029" t="s">
        <v>1096</v>
      </c>
      <c r="AD136" s="2029" t="s">
        <v>3855</v>
      </c>
      <c r="AE136" s="2029"/>
      <c r="AF136" s="1951" t="s">
        <v>1110</v>
      </c>
      <c r="AG136" s="1951" t="s">
        <v>1087</v>
      </c>
      <c r="AH136" s="1951"/>
      <c r="AI136" s="2047" t="str">
        <f t="shared" si="62"/>
        <v>30390455H</v>
      </c>
      <c r="AJ136" s="2076" cm="1">
        <f t="array" ref="AJ136">SUM(MID(0&amp;AI136,LARGE(INDEX(ISNUMBER(--MID(AI136,ROW($1:$129),1))*ROW($1:$129),),ROW($1:$129))+1,1)*10^ROW($1:$129)/10)</f>
        <v>30390455</v>
      </c>
      <c r="AK136" s="1953" t="str">
        <f>VLOOKUP($AJ136,'Item Master Data'!$A:$F,3,FALSE)</f>
        <v>Q.PEAK DUO BLK ML G10+</v>
      </c>
      <c r="AL136" s="1494">
        <f>VLOOKUP($AJ136,'Item Master Data'!$A:$F,6,FALSE)</f>
        <v>395</v>
      </c>
      <c r="AM136" s="1494">
        <f t="shared" si="63"/>
        <v>26</v>
      </c>
      <c r="AN136" s="1494">
        <f>VLOOKUP(AJ136,'Item Master Data'!$A:$G,7,FALSE)</f>
        <v>32</v>
      </c>
      <c r="AO136" s="1494">
        <f t="shared" si="64"/>
        <v>0</v>
      </c>
      <c r="AQ136" s="2297">
        <f t="shared" si="73"/>
        <v>184038.39999999999</v>
      </c>
    </row>
    <row r="137" spans="1:43" s="1494" customFormat="1" ht="15" hidden="1" customHeight="1">
      <c r="A137" s="1550" t="s">
        <v>1154</v>
      </c>
      <c r="B137" s="1949" t="s">
        <v>3675</v>
      </c>
      <c r="C137" s="2029" t="s">
        <v>2237</v>
      </c>
      <c r="D137" s="2029" t="s">
        <v>2220</v>
      </c>
      <c r="E137" s="2029">
        <v>395</v>
      </c>
      <c r="F137" s="2031">
        <v>832</v>
      </c>
      <c r="G137" s="1833">
        <f t="shared" si="70"/>
        <v>328640</v>
      </c>
      <c r="H137" s="1831">
        <f t="shared" si="71"/>
        <v>0.32863999999999999</v>
      </c>
      <c r="I137" s="1837"/>
      <c r="J137" s="2104">
        <f>H137</f>
        <v>0.32863999999999999</v>
      </c>
      <c r="K137" s="2104"/>
      <c r="L137" s="2105"/>
      <c r="M137" s="1832">
        <f t="shared" si="72"/>
        <v>0.32863999999999999</v>
      </c>
      <c r="N137" s="2030"/>
      <c r="O137" s="2030">
        <v>44664</v>
      </c>
      <c r="P137" s="2030">
        <v>44669</v>
      </c>
      <c r="Q137" s="2030">
        <v>44671</v>
      </c>
      <c r="R137" s="2029" t="s">
        <v>267</v>
      </c>
      <c r="S137" s="2029">
        <v>60</v>
      </c>
      <c r="T137" s="2029" t="s">
        <v>3446</v>
      </c>
      <c r="U137" s="2024">
        <f>221.2/395</f>
        <v>0.55999999999999994</v>
      </c>
      <c r="V137" s="2029"/>
      <c r="W137" s="2029" t="s">
        <v>1094</v>
      </c>
      <c r="X137" s="2029" t="s">
        <v>1397</v>
      </c>
      <c r="Y137" s="1949">
        <v>60</v>
      </c>
      <c r="Z137" s="2029" t="s">
        <v>2252</v>
      </c>
      <c r="AA137" s="2027" t="s">
        <v>1095</v>
      </c>
      <c r="AB137" s="2029" t="s">
        <v>3689</v>
      </c>
      <c r="AC137" s="2029" t="s">
        <v>1096</v>
      </c>
      <c r="AD137" s="2029" t="s">
        <v>1099</v>
      </c>
      <c r="AE137" s="2029"/>
      <c r="AF137" s="1951" t="s">
        <v>1110</v>
      </c>
      <c r="AG137" s="1951" t="s">
        <v>1087</v>
      </c>
      <c r="AH137" s="1951"/>
      <c r="AI137" s="2047" t="str">
        <f t="shared" si="62"/>
        <v>30390155H</v>
      </c>
      <c r="AJ137" s="2076" cm="1">
        <f t="array" ref="AJ137">SUM(MID(0&amp;AI137,LARGE(INDEX(ISNUMBER(--MID(AI137,ROW($1:$129),1))*ROW($1:$129),),ROW($1:$129))+1,1)*10^ROW($1:$129)/10)</f>
        <v>30390155</v>
      </c>
      <c r="AK137" s="1953" t="str">
        <f>VLOOKUP($AJ137,'Item Master Data'!$A:$F,3,FALSE)</f>
        <v>Q.PEAK DUO BLK ML G10+</v>
      </c>
      <c r="AL137" s="1494">
        <f>VLOOKUP($AJ137,'Item Master Data'!$A:$F,6,FALSE)</f>
        <v>395</v>
      </c>
      <c r="AM137" s="1494">
        <f t="shared" si="63"/>
        <v>26</v>
      </c>
      <c r="AN137" s="1494">
        <f>VLOOKUP(AJ137,'Item Master Data'!$A:$G,7,FALSE)</f>
        <v>32</v>
      </c>
      <c r="AO137" s="1494">
        <f t="shared" si="64"/>
        <v>0</v>
      </c>
      <c r="AQ137" s="2297">
        <f t="shared" si="73"/>
        <v>184038.39999999999</v>
      </c>
    </row>
    <row r="138" spans="1:43" s="1494" customFormat="1" ht="15" hidden="1" customHeight="1">
      <c r="A138" s="1550" t="s">
        <v>1154</v>
      </c>
      <c r="B138" s="1949" t="s">
        <v>3676</v>
      </c>
      <c r="C138" s="2029" t="s">
        <v>2237</v>
      </c>
      <c r="D138" s="2029" t="s">
        <v>2220</v>
      </c>
      <c r="E138" s="2029">
        <v>395</v>
      </c>
      <c r="F138" s="2031">
        <v>768</v>
      </c>
      <c r="G138" s="1833">
        <f t="shared" si="70"/>
        <v>303360</v>
      </c>
      <c r="H138" s="1831">
        <f t="shared" si="71"/>
        <v>0.30336000000000002</v>
      </c>
      <c r="I138" s="1837">
        <f>H138</f>
        <v>0.30336000000000002</v>
      </c>
      <c r="J138" s="2104"/>
      <c r="K138" s="2104"/>
      <c r="L138" s="2105"/>
      <c r="M138" s="1832">
        <f t="shared" si="72"/>
        <v>0.30336000000000002</v>
      </c>
      <c r="N138" s="2030">
        <v>44676</v>
      </c>
      <c r="O138" s="2030">
        <v>44664</v>
      </c>
      <c r="P138" s="2030">
        <v>44671</v>
      </c>
      <c r="Q138" s="2030">
        <v>44676</v>
      </c>
      <c r="R138" s="2029" t="s">
        <v>267</v>
      </c>
      <c r="S138" s="2029">
        <v>60</v>
      </c>
      <c r="T138" s="2029" t="s">
        <v>3446</v>
      </c>
      <c r="U138" s="2024">
        <f>221.2/395</f>
        <v>0.55999999999999994</v>
      </c>
      <c r="V138" s="2029"/>
      <c r="W138" s="2029" t="s">
        <v>1094</v>
      </c>
      <c r="X138" s="2029" t="s">
        <v>1397</v>
      </c>
      <c r="Y138" s="1949">
        <v>60</v>
      </c>
      <c r="Z138" s="2029" t="s">
        <v>1152</v>
      </c>
      <c r="AA138" s="2027" t="s">
        <v>1149</v>
      </c>
      <c r="AB138" s="2029" t="s">
        <v>2518</v>
      </c>
      <c r="AC138" s="2029" t="s">
        <v>1096</v>
      </c>
      <c r="AD138" s="2029" t="s">
        <v>1099</v>
      </c>
      <c r="AE138" s="2029"/>
      <c r="AF138" s="1951" t="s">
        <v>1110</v>
      </c>
      <c r="AG138" s="1951" t="s">
        <v>1087</v>
      </c>
      <c r="AH138" s="1951"/>
      <c r="AI138" s="2047" t="str">
        <f t="shared" si="62"/>
        <v>30390155H</v>
      </c>
      <c r="AJ138" s="2076" cm="1">
        <f t="array" ref="AJ138">SUM(MID(0&amp;AI138,LARGE(INDEX(ISNUMBER(--MID(AI138,ROW($1:$129),1))*ROW($1:$129),),ROW($1:$129))+1,1)*10^ROW($1:$129)/10)</f>
        <v>30390155</v>
      </c>
      <c r="AK138" s="1953" t="str">
        <f>VLOOKUP($AJ138,'Item Master Data'!$A:$F,3,FALSE)</f>
        <v>Q.PEAK DUO BLK ML G10+</v>
      </c>
      <c r="AL138" s="1494">
        <f>VLOOKUP($AJ138,'Item Master Data'!$A:$F,6,FALSE)</f>
        <v>395</v>
      </c>
      <c r="AM138" s="1494">
        <f t="shared" si="63"/>
        <v>24</v>
      </c>
      <c r="AN138" s="1494">
        <f>VLOOKUP(AJ138,'Item Master Data'!$A:$G,7,FALSE)</f>
        <v>32</v>
      </c>
      <c r="AO138" s="1494">
        <f t="shared" si="64"/>
        <v>0</v>
      </c>
      <c r="AQ138" s="2297">
        <f t="shared" si="73"/>
        <v>169881.59999999998</v>
      </c>
    </row>
    <row r="139" spans="1:43" s="1494" customFormat="1" ht="15" hidden="1" customHeight="1">
      <c r="A139" s="1550" t="s">
        <v>1154</v>
      </c>
      <c r="B139" s="1949" t="s">
        <v>3676</v>
      </c>
      <c r="C139" s="2029" t="s">
        <v>2237</v>
      </c>
      <c r="D139" s="2029" t="s">
        <v>2220</v>
      </c>
      <c r="E139" s="2029">
        <v>395</v>
      </c>
      <c r="F139" s="2031">
        <v>64</v>
      </c>
      <c r="G139" s="1833">
        <f t="shared" ref="G139" si="74">E139*F139</f>
        <v>25280</v>
      </c>
      <c r="H139" s="1831">
        <f t="shared" ref="H139" si="75">E139*F139/1000000</f>
        <v>2.528E-2</v>
      </c>
      <c r="I139" s="1837"/>
      <c r="J139" s="2104"/>
      <c r="K139" s="2104"/>
      <c r="L139" s="2105">
        <f>H139</f>
        <v>2.528E-2</v>
      </c>
      <c r="M139" s="1832">
        <f t="shared" ref="M139" si="76">SUM(I139:L139)</f>
        <v>2.528E-2</v>
      </c>
      <c r="N139" s="2112" t="s">
        <v>3374</v>
      </c>
      <c r="O139" s="2030">
        <v>44664</v>
      </c>
      <c r="P139" s="2030"/>
      <c r="Q139" s="2030"/>
      <c r="R139" s="2029" t="s">
        <v>267</v>
      </c>
      <c r="S139" s="2029">
        <v>60</v>
      </c>
      <c r="T139" s="2029" t="s">
        <v>3446</v>
      </c>
      <c r="U139" s="2024">
        <f>221.2/395</f>
        <v>0.55999999999999994</v>
      </c>
      <c r="V139" s="2029"/>
      <c r="W139" s="2029" t="s">
        <v>1094</v>
      </c>
      <c r="X139" s="2029" t="s">
        <v>1397</v>
      </c>
      <c r="Y139" s="1949">
        <v>60</v>
      </c>
      <c r="Z139" s="2029" t="s">
        <v>1152</v>
      </c>
      <c r="AA139" s="2027" t="s">
        <v>1149</v>
      </c>
      <c r="AB139" s="2029" t="s">
        <v>2518</v>
      </c>
      <c r="AC139" s="2029" t="s">
        <v>1096</v>
      </c>
      <c r="AD139" s="2029" t="s">
        <v>1099</v>
      </c>
      <c r="AE139" s="2029"/>
      <c r="AF139" s="1951" t="s">
        <v>1110</v>
      </c>
      <c r="AG139" s="1951" t="s">
        <v>1087</v>
      </c>
      <c r="AH139" s="1951"/>
      <c r="AI139" s="2047" t="str">
        <f t="shared" ref="AI139" si="77">T139</f>
        <v>30390155H</v>
      </c>
      <c r="AJ139" s="2076" cm="1">
        <f t="array" ref="AJ139">SUM(MID(0&amp;AI139,LARGE(INDEX(ISNUMBER(--MID(AI139,ROW($1:$129),1))*ROW($1:$129),),ROW($1:$129))+1,1)*10^ROW($1:$129)/10)</f>
        <v>30390155</v>
      </c>
      <c r="AK139" s="1953" t="str">
        <f>VLOOKUP($AJ139,'Item Master Data'!$A:$F,3,FALSE)</f>
        <v>Q.PEAK DUO BLK ML G10+</v>
      </c>
      <c r="AL139" s="1494">
        <f>VLOOKUP($AJ139,'Item Master Data'!$A:$F,6,FALSE)</f>
        <v>395</v>
      </c>
      <c r="AM139" s="1494">
        <f t="shared" ref="AM139" si="78">F139/AN139</f>
        <v>2</v>
      </c>
      <c r="AN139" s="1494">
        <f>VLOOKUP(AJ139,'Item Master Data'!$A:$G,7,FALSE)</f>
        <v>32</v>
      </c>
      <c r="AO139" s="1494">
        <f t="shared" ref="AO139" si="79">E139-AL139</f>
        <v>0</v>
      </c>
      <c r="AQ139" s="2297">
        <f t="shared" si="73"/>
        <v>14156.8</v>
      </c>
    </row>
    <row r="140" spans="1:43" s="1494" customFormat="1" ht="15" hidden="1" customHeight="1">
      <c r="A140" s="1550" t="s">
        <v>1154</v>
      </c>
      <c r="B140" s="1949" t="s">
        <v>3677</v>
      </c>
      <c r="C140" s="2029" t="s">
        <v>2237</v>
      </c>
      <c r="D140" s="2029" t="s">
        <v>2220</v>
      </c>
      <c r="E140" s="2029">
        <v>395</v>
      </c>
      <c r="F140" s="2031">
        <v>832</v>
      </c>
      <c r="G140" s="1833">
        <f t="shared" si="70"/>
        <v>328640</v>
      </c>
      <c r="H140" s="1831">
        <f t="shared" si="71"/>
        <v>0.32863999999999999</v>
      </c>
      <c r="I140" s="1837"/>
      <c r="J140" s="2104">
        <f>H140</f>
        <v>0.32863999999999999</v>
      </c>
      <c r="K140" s="2104"/>
      <c r="L140" s="2105"/>
      <c r="M140" s="1832">
        <f t="shared" si="72"/>
        <v>0.32863999999999999</v>
      </c>
      <c r="N140" s="2030"/>
      <c r="O140" s="2030">
        <v>44664</v>
      </c>
      <c r="P140" s="2030">
        <v>44672</v>
      </c>
      <c r="Q140" s="2030">
        <v>44677</v>
      </c>
      <c r="R140" s="2029" t="s">
        <v>267</v>
      </c>
      <c r="S140" s="2029">
        <v>60</v>
      </c>
      <c r="T140" s="2029" t="s">
        <v>3446</v>
      </c>
      <c r="U140" s="2024">
        <f>221.2/395</f>
        <v>0.55999999999999994</v>
      </c>
      <c r="V140" s="2029"/>
      <c r="W140" s="2029" t="s">
        <v>1094</v>
      </c>
      <c r="X140" s="2029" t="s">
        <v>1397</v>
      </c>
      <c r="Y140" s="1949">
        <v>60</v>
      </c>
      <c r="Z140" s="2029" t="s">
        <v>1152</v>
      </c>
      <c r="AA140" s="2027" t="s">
        <v>1149</v>
      </c>
      <c r="AB140" s="2029" t="s">
        <v>2518</v>
      </c>
      <c r="AC140" s="2029" t="s">
        <v>1096</v>
      </c>
      <c r="AD140" s="2029" t="s">
        <v>1099</v>
      </c>
      <c r="AE140" s="2029"/>
      <c r="AF140" s="1951" t="s">
        <v>1110</v>
      </c>
      <c r="AG140" s="1951" t="s">
        <v>1087</v>
      </c>
      <c r="AH140" s="1951"/>
      <c r="AI140" s="2047" t="str">
        <f t="shared" si="62"/>
        <v>30390155H</v>
      </c>
      <c r="AJ140" s="2076" cm="1">
        <f t="array" ref="AJ140">SUM(MID(0&amp;AI140,LARGE(INDEX(ISNUMBER(--MID(AI140,ROW($1:$129),1))*ROW($1:$129),),ROW($1:$129))+1,1)*10^ROW($1:$129)/10)</f>
        <v>30390155</v>
      </c>
      <c r="AK140" s="1953" t="str">
        <f>VLOOKUP($AJ140,'Item Master Data'!$A:$F,3,FALSE)</f>
        <v>Q.PEAK DUO BLK ML G10+</v>
      </c>
      <c r="AL140" s="1494">
        <f>VLOOKUP($AJ140,'Item Master Data'!$A:$F,6,FALSE)</f>
        <v>395</v>
      </c>
      <c r="AM140" s="1494">
        <f t="shared" si="63"/>
        <v>26</v>
      </c>
      <c r="AN140" s="1494">
        <f>VLOOKUP(AJ140,'Item Master Data'!$A:$G,7,FALSE)</f>
        <v>32</v>
      </c>
      <c r="AO140" s="1494">
        <f t="shared" si="64"/>
        <v>0</v>
      </c>
      <c r="AQ140" s="2297">
        <f t="shared" si="73"/>
        <v>184038.39999999999</v>
      </c>
    </row>
    <row r="141" spans="1:43" s="1494" customFormat="1" ht="15" customHeight="1">
      <c r="A141" s="1550" t="s">
        <v>1154</v>
      </c>
      <c r="B141" s="1949" t="s">
        <v>3775</v>
      </c>
      <c r="C141" s="2029" t="s">
        <v>1155</v>
      </c>
      <c r="D141" s="2029" t="s">
        <v>2220</v>
      </c>
      <c r="E141" s="2029">
        <v>400</v>
      </c>
      <c r="F141" s="2031">
        <v>832</v>
      </c>
      <c r="G141" s="1833">
        <f t="shared" si="70"/>
        <v>332800</v>
      </c>
      <c r="H141" s="1831">
        <f t="shared" si="71"/>
        <v>0.33279999999999998</v>
      </c>
      <c r="I141" s="1837">
        <f>H141</f>
        <v>0.33279999999999998</v>
      </c>
      <c r="J141" s="2104"/>
      <c r="K141" s="2104"/>
      <c r="L141" s="2105"/>
      <c r="M141" s="1832">
        <f t="shared" si="72"/>
        <v>0.33279999999999998</v>
      </c>
      <c r="N141" s="2030">
        <v>44669</v>
      </c>
      <c r="O141" s="2030">
        <v>44659</v>
      </c>
      <c r="P141" s="2030">
        <v>44669</v>
      </c>
      <c r="Q141" s="2030">
        <v>44671</v>
      </c>
      <c r="R141" s="2029" t="s">
        <v>267</v>
      </c>
      <c r="S141" s="2029">
        <v>60</v>
      </c>
      <c r="T141" s="2029">
        <v>49405140</v>
      </c>
      <c r="U141" s="2024">
        <v>0.55500000000000005</v>
      </c>
      <c r="V141" s="2102"/>
      <c r="W141" s="2029" t="s">
        <v>1103</v>
      </c>
      <c r="X141" s="2029"/>
      <c r="Y141" s="1949" t="s">
        <v>2208</v>
      </c>
      <c r="Z141" s="2029" t="s">
        <v>3794</v>
      </c>
      <c r="AA141" s="2027" t="s">
        <v>1133</v>
      </c>
      <c r="AB141" s="2029">
        <v>12204</v>
      </c>
      <c r="AC141" s="2029" t="s">
        <v>1096</v>
      </c>
      <c r="AD141" s="1937" t="s">
        <v>3658</v>
      </c>
      <c r="AE141" s="2029"/>
      <c r="AF141" s="1951"/>
      <c r="AG141" s="1951" t="s">
        <v>2235</v>
      </c>
      <c r="AH141" s="1951"/>
      <c r="AI141" s="2047">
        <f t="shared" si="62"/>
        <v>49405140</v>
      </c>
      <c r="AJ141" s="2076" cm="1">
        <f t="array" ref="AJ141">SUM(MID(0&amp;AI141,LARGE(INDEX(ISNUMBER(--MID(AI141,ROW($1:$129),1))*ROW($1:$129),),ROW($1:$129))+1,1)*10^ROW($1:$129)/10)</f>
        <v>49405140</v>
      </c>
      <c r="AK141" s="1953" t="str">
        <f>VLOOKUP($AJ141,'Item Master Data'!$A:$F,3,FALSE)</f>
        <v>Q.PEAK DUO BLK ML G10+</v>
      </c>
      <c r="AL141" s="1494">
        <f>VLOOKUP($AJ141,'Item Master Data'!$A:$F,6,FALSE)</f>
        <v>400</v>
      </c>
      <c r="AM141" s="1494">
        <f t="shared" si="63"/>
        <v>26</v>
      </c>
      <c r="AN141" s="1494">
        <f>VLOOKUP(AJ141,'Item Master Data'!$A:$G,7,FALSE)</f>
        <v>32</v>
      </c>
      <c r="AO141" s="1494">
        <f t="shared" si="64"/>
        <v>0</v>
      </c>
      <c r="AQ141" s="2297">
        <f t="shared" si="73"/>
        <v>184704.00000000003</v>
      </c>
    </row>
    <row r="142" spans="1:43" s="1494" customFormat="1" ht="15" hidden="1" customHeight="1">
      <c r="A142" s="1550" t="s">
        <v>1154</v>
      </c>
      <c r="B142" s="1949" t="s">
        <v>3776</v>
      </c>
      <c r="C142" s="2029" t="s">
        <v>1155</v>
      </c>
      <c r="D142" s="2029" t="s">
        <v>2220</v>
      </c>
      <c r="E142" s="2029">
        <v>400</v>
      </c>
      <c r="F142" s="2031">
        <v>768</v>
      </c>
      <c r="G142" s="1833">
        <f t="shared" si="70"/>
        <v>307200</v>
      </c>
      <c r="H142" s="1831">
        <f t="shared" si="71"/>
        <v>0.30719999999999997</v>
      </c>
      <c r="I142" s="1837">
        <f>H142</f>
        <v>0.30719999999999997</v>
      </c>
      <c r="J142" s="2104"/>
      <c r="K142" s="2104"/>
      <c r="L142" s="2105"/>
      <c r="M142" s="1832">
        <f t="shared" si="72"/>
        <v>0.30719999999999997</v>
      </c>
      <c r="N142" s="2030">
        <v>44673</v>
      </c>
      <c r="O142" s="2030">
        <v>44659</v>
      </c>
      <c r="P142" s="2030">
        <v>44673</v>
      </c>
      <c r="Q142" s="2030">
        <v>44676</v>
      </c>
      <c r="R142" s="2029" t="s">
        <v>267</v>
      </c>
      <c r="S142" s="2029">
        <v>60</v>
      </c>
      <c r="T142" s="2029" t="s">
        <v>3267</v>
      </c>
      <c r="U142" s="2024">
        <v>0.55500000000000005</v>
      </c>
      <c r="V142" s="2029"/>
      <c r="W142" s="2029" t="s">
        <v>1103</v>
      </c>
      <c r="X142" s="2029"/>
      <c r="Y142" s="1949" t="s">
        <v>2208</v>
      </c>
      <c r="Z142" s="2029" t="s">
        <v>3795</v>
      </c>
      <c r="AA142" s="2027" t="s">
        <v>1095</v>
      </c>
      <c r="AB142" s="2029">
        <v>75063</v>
      </c>
      <c r="AC142" s="2029" t="s">
        <v>1096</v>
      </c>
      <c r="AD142" s="2029" t="s">
        <v>1099</v>
      </c>
      <c r="AE142" s="2029"/>
      <c r="AF142" s="1951" t="s">
        <v>1098</v>
      </c>
      <c r="AG142" s="1951"/>
      <c r="AH142" s="1951"/>
      <c r="AI142" s="2047" t="str">
        <f t="shared" si="62"/>
        <v>30390456H</v>
      </c>
      <c r="AJ142" s="2076" cm="1">
        <f t="array" ref="AJ142">SUM(MID(0&amp;AI142,LARGE(INDEX(ISNUMBER(--MID(AI142,ROW($1:$129),1))*ROW($1:$129),),ROW($1:$129))+1,1)*10^ROW($1:$129)/10)</f>
        <v>30390456</v>
      </c>
      <c r="AK142" s="1953" t="str">
        <f>VLOOKUP($AJ142,'Item Master Data'!$A:$F,3,FALSE)</f>
        <v>Q.PEAK DUO BLK ML G10+</v>
      </c>
      <c r="AL142" s="1494">
        <f>VLOOKUP($AJ142,'Item Master Data'!$A:$F,6,FALSE)</f>
        <v>400</v>
      </c>
      <c r="AM142" s="1494">
        <f t="shared" si="63"/>
        <v>24</v>
      </c>
      <c r="AN142" s="1494">
        <f>VLOOKUP(AJ142,'Item Master Data'!$A:$G,7,FALSE)</f>
        <v>32</v>
      </c>
      <c r="AO142" s="1494">
        <f t="shared" si="64"/>
        <v>0</v>
      </c>
      <c r="AQ142" s="2297">
        <f t="shared" si="73"/>
        <v>170496.00000000003</v>
      </c>
    </row>
    <row r="143" spans="1:43" s="1494" customFormat="1" ht="15" hidden="1" customHeight="1">
      <c r="A143" s="1550" t="s">
        <v>1154</v>
      </c>
      <c r="B143" s="1949" t="s">
        <v>3777</v>
      </c>
      <c r="C143" s="2029" t="s">
        <v>1155</v>
      </c>
      <c r="D143" s="2029" t="s">
        <v>2220</v>
      </c>
      <c r="E143" s="2029">
        <v>400</v>
      </c>
      <c r="F143" s="2031">
        <v>768</v>
      </c>
      <c r="G143" s="1833">
        <f t="shared" si="70"/>
        <v>307200</v>
      </c>
      <c r="H143" s="1831">
        <f t="shared" si="71"/>
        <v>0.30719999999999997</v>
      </c>
      <c r="I143" s="1837">
        <f>H143</f>
        <v>0.30719999999999997</v>
      </c>
      <c r="J143" s="2104"/>
      <c r="K143" s="2104"/>
      <c r="L143" s="2105"/>
      <c r="M143" s="1832">
        <f t="shared" si="72"/>
        <v>0.30719999999999997</v>
      </c>
      <c r="N143" s="2030">
        <v>44666</v>
      </c>
      <c r="O143" s="2030">
        <v>44659</v>
      </c>
      <c r="P143" s="2030">
        <v>44666</v>
      </c>
      <c r="Q143" s="2030">
        <v>44669</v>
      </c>
      <c r="R143" s="2029" t="s">
        <v>267</v>
      </c>
      <c r="S143" s="2029">
        <v>60</v>
      </c>
      <c r="T143" s="2029" t="s">
        <v>3267</v>
      </c>
      <c r="U143" s="2024">
        <v>0.55500000000000005</v>
      </c>
      <c r="V143" s="2029"/>
      <c r="W143" s="2029" t="s">
        <v>1103</v>
      </c>
      <c r="X143" s="2029"/>
      <c r="Y143" s="1949" t="s">
        <v>2208</v>
      </c>
      <c r="Z143" s="2029" t="s">
        <v>3795</v>
      </c>
      <c r="AA143" s="2027" t="s">
        <v>1095</v>
      </c>
      <c r="AB143" s="2029">
        <v>75063</v>
      </c>
      <c r="AC143" s="2029" t="s">
        <v>1096</v>
      </c>
      <c r="AD143" s="2029" t="s">
        <v>1099</v>
      </c>
      <c r="AE143" s="2029"/>
      <c r="AF143" s="1951" t="s">
        <v>1098</v>
      </c>
      <c r="AG143" s="1951"/>
      <c r="AH143" s="1951"/>
      <c r="AI143" s="2047" t="str">
        <f t="shared" si="62"/>
        <v>30390456H</v>
      </c>
      <c r="AJ143" s="2076" cm="1">
        <f t="array" ref="AJ143">SUM(MID(0&amp;AI143,LARGE(INDEX(ISNUMBER(--MID(AI143,ROW($1:$129),1))*ROW($1:$129),),ROW($1:$129))+1,1)*10^ROW($1:$129)/10)</f>
        <v>30390456</v>
      </c>
      <c r="AK143" s="1953" t="str">
        <f>VLOOKUP($AJ143,'Item Master Data'!$A:$F,3,FALSE)</f>
        <v>Q.PEAK DUO BLK ML G10+</v>
      </c>
      <c r="AL143" s="1494">
        <f>VLOOKUP($AJ143,'Item Master Data'!$A:$F,6,FALSE)</f>
        <v>400</v>
      </c>
      <c r="AM143" s="1494">
        <f t="shared" si="63"/>
        <v>24</v>
      </c>
      <c r="AN143" s="1494">
        <f>VLOOKUP(AJ143,'Item Master Data'!$A:$G,7,FALSE)</f>
        <v>32</v>
      </c>
      <c r="AO143" s="1494">
        <f t="shared" si="64"/>
        <v>0</v>
      </c>
      <c r="AQ143" s="2297">
        <f t="shared" si="73"/>
        <v>170496.00000000003</v>
      </c>
    </row>
    <row r="144" spans="1:43" s="1494" customFormat="1" ht="15" hidden="1" customHeight="1">
      <c r="A144" s="1550" t="s">
        <v>1154</v>
      </c>
      <c r="B144" s="1949" t="s">
        <v>3778</v>
      </c>
      <c r="C144" s="2029" t="s">
        <v>1155</v>
      </c>
      <c r="D144" s="2029" t="s">
        <v>2220</v>
      </c>
      <c r="E144" s="2029">
        <v>400</v>
      </c>
      <c r="F144" s="2031">
        <v>768</v>
      </c>
      <c r="G144" s="1833">
        <f t="shared" si="70"/>
        <v>307200</v>
      </c>
      <c r="H144" s="1831">
        <f t="shared" si="71"/>
        <v>0.30719999999999997</v>
      </c>
      <c r="I144" s="1837">
        <f>H144</f>
        <v>0.30719999999999997</v>
      </c>
      <c r="J144" s="2104"/>
      <c r="K144" s="2104"/>
      <c r="L144" s="2105"/>
      <c r="M144" s="1832">
        <f t="shared" si="72"/>
        <v>0.30719999999999997</v>
      </c>
      <c r="N144" s="2030">
        <v>44666</v>
      </c>
      <c r="O144" s="2030">
        <v>44659</v>
      </c>
      <c r="P144" s="2030">
        <v>44666</v>
      </c>
      <c r="Q144" s="2030">
        <v>44669</v>
      </c>
      <c r="R144" s="2029" t="s">
        <v>267</v>
      </c>
      <c r="S144" s="2029">
        <v>60</v>
      </c>
      <c r="T144" s="2029" t="s">
        <v>3267</v>
      </c>
      <c r="U144" s="2024">
        <v>0.55500000000000005</v>
      </c>
      <c r="V144" s="2029"/>
      <c r="W144" s="2029" t="s">
        <v>1103</v>
      </c>
      <c r="X144" s="2029"/>
      <c r="Y144" s="1949" t="s">
        <v>2208</v>
      </c>
      <c r="Z144" s="2029" t="s">
        <v>3795</v>
      </c>
      <c r="AA144" s="2027" t="s">
        <v>1095</v>
      </c>
      <c r="AB144" s="2029">
        <v>75063</v>
      </c>
      <c r="AC144" s="2029" t="s">
        <v>1096</v>
      </c>
      <c r="AD144" s="2029" t="s">
        <v>1099</v>
      </c>
      <c r="AE144" s="2029"/>
      <c r="AF144" s="1951" t="s">
        <v>1098</v>
      </c>
      <c r="AG144" s="1951"/>
      <c r="AH144" s="1951"/>
      <c r="AI144" s="2047" t="str">
        <f t="shared" si="62"/>
        <v>30390456H</v>
      </c>
      <c r="AJ144" s="2076" cm="1">
        <f t="array" ref="AJ144">SUM(MID(0&amp;AI144,LARGE(INDEX(ISNUMBER(--MID(AI144,ROW($1:$129),1))*ROW($1:$129),),ROW($1:$129))+1,1)*10^ROW($1:$129)/10)</f>
        <v>30390456</v>
      </c>
      <c r="AK144" s="1953" t="str">
        <f>VLOOKUP($AJ144,'Item Master Data'!$A:$F,3,FALSE)</f>
        <v>Q.PEAK DUO BLK ML G10+</v>
      </c>
      <c r="AL144" s="1494">
        <f>VLOOKUP($AJ144,'Item Master Data'!$A:$F,6,FALSE)</f>
        <v>400</v>
      </c>
      <c r="AM144" s="1494">
        <f t="shared" si="63"/>
        <v>24</v>
      </c>
      <c r="AN144" s="1494">
        <f>VLOOKUP(AJ144,'Item Master Data'!$A:$G,7,FALSE)</f>
        <v>32</v>
      </c>
      <c r="AO144" s="1494">
        <f t="shared" si="64"/>
        <v>0</v>
      </c>
      <c r="AQ144" s="2297">
        <f t="shared" si="73"/>
        <v>170496.00000000003</v>
      </c>
    </row>
    <row r="145" spans="1:43" s="1494" customFormat="1" ht="15" hidden="1" customHeight="1">
      <c r="A145" s="1550" t="s">
        <v>1154</v>
      </c>
      <c r="B145" s="1949" t="s">
        <v>3779</v>
      </c>
      <c r="C145" s="2029" t="s">
        <v>1155</v>
      </c>
      <c r="D145" s="2029" t="s">
        <v>2220</v>
      </c>
      <c r="E145" s="2029">
        <v>400</v>
      </c>
      <c r="F145" s="2031">
        <v>768</v>
      </c>
      <c r="G145" s="1833">
        <f t="shared" si="70"/>
        <v>307200</v>
      </c>
      <c r="H145" s="1831">
        <f t="shared" si="71"/>
        <v>0.30719999999999997</v>
      </c>
      <c r="I145" s="1837"/>
      <c r="J145" s="2104">
        <f>H145</f>
        <v>0.30719999999999997</v>
      </c>
      <c r="K145" s="2104"/>
      <c r="L145" s="2105"/>
      <c r="M145" s="1832">
        <f t="shared" si="72"/>
        <v>0.30719999999999997</v>
      </c>
      <c r="N145" s="2107"/>
      <c r="O145" s="2030">
        <v>44659</v>
      </c>
      <c r="P145" s="2030">
        <v>44680</v>
      </c>
      <c r="Q145" s="2030">
        <v>44684</v>
      </c>
      <c r="R145" s="2029" t="s">
        <v>267</v>
      </c>
      <c r="S145" s="2029">
        <v>60</v>
      </c>
      <c r="T145" s="2029" t="s">
        <v>3267</v>
      </c>
      <c r="U145" s="2024">
        <v>0.55500000000000005</v>
      </c>
      <c r="V145" s="2029"/>
      <c r="W145" s="2029" t="s">
        <v>1103</v>
      </c>
      <c r="X145" s="2029"/>
      <c r="Y145" s="1949" t="s">
        <v>2208</v>
      </c>
      <c r="Z145" s="2029" t="s">
        <v>3792</v>
      </c>
      <c r="AA145" s="2027" t="s">
        <v>1095</v>
      </c>
      <c r="AB145" s="2029">
        <v>75063</v>
      </c>
      <c r="AC145" s="2029" t="s">
        <v>1096</v>
      </c>
      <c r="AD145" s="2029" t="s">
        <v>1099</v>
      </c>
      <c r="AE145" s="2029"/>
      <c r="AF145" s="1951" t="s">
        <v>1098</v>
      </c>
      <c r="AG145" s="1951"/>
      <c r="AH145" s="1951"/>
      <c r="AI145" s="2047" t="str">
        <f t="shared" si="62"/>
        <v>30390456H</v>
      </c>
      <c r="AJ145" s="2076" cm="1">
        <f t="array" ref="AJ145">SUM(MID(0&amp;AI145,LARGE(INDEX(ISNUMBER(--MID(AI145,ROW($1:$129),1))*ROW($1:$129),),ROW($1:$129))+1,1)*10^ROW($1:$129)/10)</f>
        <v>30390456</v>
      </c>
      <c r="AK145" s="1953" t="str">
        <f>VLOOKUP($AJ145,'Item Master Data'!$A:$F,3,FALSE)</f>
        <v>Q.PEAK DUO BLK ML G10+</v>
      </c>
      <c r="AL145" s="1494">
        <f>VLOOKUP($AJ145,'Item Master Data'!$A:$F,6,FALSE)</f>
        <v>400</v>
      </c>
      <c r="AM145" s="1494">
        <f t="shared" si="63"/>
        <v>24</v>
      </c>
      <c r="AN145" s="1494">
        <f>VLOOKUP(AJ145,'Item Master Data'!$A:$G,7,FALSE)</f>
        <v>32</v>
      </c>
      <c r="AO145" s="1494">
        <f t="shared" si="64"/>
        <v>0</v>
      </c>
      <c r="AQ145" s="2297">
        <f t="shared" si="73"/>
        <v>170496.00000000003</v>
      </c>
    </row>
    <row r="146" spans="1:43" s="1494" customFormat="1" ht="15" hidden="1" customHeight="1">
      <c r="A146" s="1550" t="s">
        <v>1154</v>
      </c>
      <c r="B146" s="1949" t="s">
        <v>3523</v>
      </c>
      <c r="C146" s="2029" t="s">
        <v>1155</v>
      </c>
      <c r="D146" s="2029" t="s">
        <v>2503</v>
      </c>
      <c r="E146" s="2029">
        <v>360</v>
      </c>
      <c r="F146" s="2031">
        <v>832</v>
      </c>
      <c r="G146" s="1833">
        <f t="shared" si="70"/>
        <v>299520</v>
      </c>
      <c r="H146" s="1831">
        <f t="shared" si="71"/>
        <v>0.29952000000000001</v>
      </c>
      <c r="I146" s="1837">
        <f>H146</f>
        <v>0.29952000000000001</v>
      </c>
      <c r="J146" s="2104"/>
      <c r="K146" s="2104"/>
      <c r="L146" s="2105"/>
      <c r="M146" s="1832">
        <f t="shared" si="72"/>
        <v>0.29952000000000001</v>
      </c>
      <c r="N146" s="2030">
        <v>44652</v>
      </c>
      <c r="O146" s="2021">
        <v>44648</v>
      </c>
      <c r="P146" s="2030">
        <v>44652</v>
      </c>
      <c r="Q146" s="2030">
        <v>44656</v>
      </c>
      <c r="R146" s="2029" t="s">
        <v>267</v>
      </c>
      <c r="S146" s="2029">
        <v>60</v>
      </c>
      <c r="T146" s="2029">
        <v>49203132</v>
      </c>
      <c r="U146" s="2024">
        <v>0.53500000000000003</v>
      </c>
      <c r="V146" s="2029"/>
      <c r="W146" s="2029" t="s">
        <v>1103</v>
      </c>
      <c r="X146" s="2029"/>
      <c r="Y146" s="1949" t="s">
        <v>2208</v>
      </c>
      <c r="Z146" s="2029" t="s">
        <v>3688</v>
      </c>
      <c r="AA146" s="2027" t="s">
        <v>1099</v>
      </c>
      <c r="AB146" s="2029" t="s">
        <v>1101</v>
      </c>
      <c r="AC146" s="2029" t="s">
        <v>1096</v>
      </c>
      <c r="AD146" s="2283" t="s">
        <v>1097</v>
      </c>
      <c r="AE146" s="2029"/>
      <c r="AF146" s="1951"/>
      <c r="AG146" s="1951" t="s">
        <v>1087</v>
      </c>
      <c r="AH146" s="1951"/>
      <c r="AI146" s="2047">
        <f t="shared" si="62"/>
        <v>49203132</v>
      </c>
      <c r="AJ146" s="2076" cm="1">
        <f t="array" ref="AJ146">SUM(MID(0&amp;AI146,LARGE(INDEX(ISNUMBER(--MID(AI146,ROW($1:$129),1))*ROW($1:$129),),ROW($1:$129))+1,1)*10^ROW($1:$129)/10)</f>
        <v>49203132</v>
      </c>
      <c r="AK146" s="1953" t="str">
        <f>VLOOKUP($AJ146,'Item Master Data'!$A:$F,3,FALSE)</f>
        <v>Q.PEAK DUO BLK G10+</v>
      </c>
      <c r="AL146" s="1494">
        <f>VLOOKUP($AJ146,'Item Master Data'!$A:$F,6,FALSE)</f>
        <v>360</v>
      </c>
      <c r="AM146" s="1494">
        <f t="shared" si="63"/>
        <v>26</v>
      </c>
      <c r="AN146" s="1494">
        <f>VLOOKUP(AJ146,'Item Master Data'!$A:$G,7,FALSE)</f>
        <v>32</v>
      </c>
      <c r="AO146" s="1494">
        <f t="shared" si="64"/>
        <v>0</v>
      </c>
      <c r="AQ146" s="2297">
        <f t="shared" si="73"/>
        <v>160243.20000000001</v>
      </c>
    </row>
    <row r="147" spans="1:43" s="1494" customFormat="1" ht="15" customHeight="1">
      <c r="A147" s="1550" t="s">
        <v>1154</v>
      </c>
      <c r="B147" s="1949" t="s">
        <v>3680</v>
      </c>
      <c r="C147" s="2029" t="s">
        <v>1155</v>
      </c>
      <c r="D147" s="2029" t="s">
        <v>2503</v>
      </c>
      <c r="E147" s="2029">
        <v>360</v>
      </c>
      <c r="F147" s="2031">
        <v>832</v>
      </c>
      <c r="G147" s="1833">
        <f t="shared" si="70"/>
        <v>299520</v>
      </c>
      <c r="H147" s="1831">
        <f t="shared" si="71"/>
        <v>0.29952000000000001</v>
      </c>
      <c r="I147" s="1837"/>
      <c r="J147" s="2104"/>
      <c r="K147" s="2104"/>
      <c r="L147" s="2105">
        <f>H147</f>
        <v>0.29952000000000001</v>
      </c>
      <c r="M147" s="1832">
        <f t="shared" si="72"/>
        <v>0.29952000000000001</v>
      </c>
      <c r="N147" s="2112" t="s">
        <v>3374</v>
      </c>
      <c r="O147" s="2021">
        <v>44664</v>
      </c>
      <c r="P147" s="2030"/>
      <c r="Q147" s="2030"/>
      <c r="R147" s="2029" t="s">
        <v>267</v>
      </c>
      <c r="S147" s="2029">
        <v>60</v>
      </c>
      <c r="T147" s="2029">
        <v>49203132</v>
      </c>
      <c r="U147" s="2024">
        <v>0.53516666666666668</v>
      </c>
      <c r="V147" s="2102"/>
      <c r="W147" s="2029" t="s">
        <v>1103</v>
      </c>
      <c r="X147" s="2029"/>
      <c r="Y147" s="1949" t="s">
        <v>2208</v>
      </c>
      <c r="Z147" s="2029" t="s">
        <v>3688</v>
      </c>
      <c r="AA147" s="2027" t="s">
        <v>1099</v>
      </c>
      <c r="AB147" s="2029" t="s">
        <v>1101</v>
      </c>
      <c r="AC147" s="2029" t="s">
        <v>1096</v>
      </c>
      <c r="AD147" s="1937" t="s">
        <v>3658</v>
      </c>
      <c r="AE147" s="2029"/>
      <c r="AF147" s="1951"/>
      <c r="AG147" s="1951" t="s">
        <v>1087</v>
      </c>
      <c r="AH147" s="1951"/>
      <c r="AI147" s="2047">
        <f t="shared" si="62"/>
        <v>49203132</v>
      </c>
      <c r="AJ147" s="2076" cm="1">
        <f t="array" ref="AJ147">SUM(MID(0&amp;AI147,LARGE(INDEX(ISNUMBER(--MID(AI147,ROW($1:$129),1))*ROW($1:$129),),ROW($1:$129))+1,1)*10^ROW($1:$129)/10)</f>
        <v>49203132</v>
      </c>
      <c r="AK147" s="1953" t="str">
        <f>VLOOKUP($AJ147,'Item Master Data'!$A:$F,3,FALSE)</f>
        <v>Q.PEAK DUO BLK G10+</v>
      </c>
      <c r="AL147" s="1494">
        <f>VLOOKUP($AJ147,'Item Master Data'!$A:$F,6,FALSE)</f>
        <v>360</v>
      </c>
      <c r="AM147" s="1494">
        <f t="shared" si="63"/>
        <v>26</v>
      </c>
      <c r="AN147" s="1494">
        <f>VLOOKUP(AJ147,'Item Master Data'!$A:$G,7,FALSE)</f>
        <v>32</v>
      </c>
      <c r="AO147" s="1494">
        <f t="shared" si="64"/>
        <v>0</v>
      </c>
      <c r="AQ147" s="2297">
        <f t="shared" si="73"/>
        <v>160293.12</v>
      </c>
    </row>
    <row r="148" spans="1:43" s="1494" customFormat="1" ht="15" hidden="1" customHeight="1">
      <c r="A148" s="1550" t="s">
        <v>1154</v>
      </c>
      <c r="B148" s="1949" t="s">
        <v>3529</v>
      </c>
      <c r="C148" s="2029" t="s">
        <v>1155</v>
      </c>
      <c r="D148" s="2029" t="s">
        <v>2503</v>
      </c>
      <c r="E148" s="2029">
        <v>360</v>
      </c>
      <c r="F148" s="2031">
        <v>832</v>
      </c>
      <c r="G148" s="1833">
        <f t="shared" si="70"/>
        <v>299520</v>
      </c>
      <c r="H148" s="1831">
        <f t="shared" si="71"/>
        <v>0.29952000000000001</v>
      </c>
      <c r="I148" s="1837">
        <f>H148</f>
        <v>0.29952000000000001</v>
      </c>
      <c r="J148" s="2104"/>
      <c r="K148" s="2104"/>
      <c r="L148" s="2105"/>
      <c r="M148" s="1832">
        <f t="shared" si="72"/>
        <v>0.29952000000000001</v>
      </c>
      <c r="N148" s="2030">
        <v>44652</v>
      </c>
      <c r="O148" s="2030">
        <v>44649</v>
      </c>
      <c r="P148" s="2030">
        <v>44652</v>
      </c>
      <c r="Q148" s="2030">
        <v>44656</v>
      </c>
      <c r="R148" s="2029" t="s">
        <v>267</v>
      </c>
      <c r="S148" s="2029">
        <v>60</v>
      </c>
      <c r="T148" s="2029">
        <v>49203132</v>
      </c>
      <c r="U148" s="2024">
        <v>0.53500000000000003</v>
      </c>
      <c r="V148" s="2029"/>
      <c r="W148" s="2029" t="s">
        <v>1103</v>
      </c>
      <c r="X148" s="2029"/>
      <c r="Y148" s="1949" t="s">
        <v>2208</v>
      </c>
      <c r="Z148" s="2029" t="s">
        <v>2266</v>
      </c>
      <c r="AA148" s="2027" t="s">
        <v>1099</v>
      </c>
      <c r="AB148" s="2029">
        <v>93722</v>
      </c>
      <c r="AC148" s="2029" t="s">
        <v>1096</v>
      </c>
      <c r="AD148" s="2283" t="s">
        <v>1097</v>
      </c>
      <c r="AE148" s="2029"/>
      <c r="AF148" s="1951"/>
      <c r="AG148" s="1951" t="s">
        <v>1087</v>
      </c>
      <c r="AH148" s="1951"/>
      <c r="AI148" s="2047">
        <f t="shared" si="62"/>
        <v>49203132</v>
      </c>
      <c r="AJ148" s="2076" cm="1">
        <f t="array" ref="AJ148">SUM(MID(0&amp;AI148,LARGE(INDEX(ISNUMBER(--MID(AI148,ROW($1:$129),1))*ROW($1:$129),),ROW($1:$129))+1,1)*10^ROW($1:$129)/10)</f>
        <v>49203132</v>
      </c>
      <c r="AK148" s="1953" t="str">
        <f>VLOOKUP($AJ148,'Item Master Data'!$A:$F,3,FALSE)</f>
        <v>Q.PEAK DUO BLK G10+</v>
      </c>
      <c r="AL148" s="1494">
        <f>VLOOKUP($AJ148,'Item Master Data'!$A:$F,6,FALSE)</f>
        <v>360</v>
      </c>
      <c r="AM148" s="1494">
        <f t="shared" si="63"/>
        <v>26</v>
      </c>
      <c r="AN148" s="1494">
        <f>VLOOKUP(AJ148,'Item Master Data'!$A:$G,7,FALSE)</f>
        <v>32</v>
      </c>
      <c r="AO148" s="1494">
        <f t="shared" si="64"/>
        <v>0</v>
      </c>
      <c r="AQ148" s="2297">
        <f t="shared" si="73"/>
        <v>160243.20000000001</v>
      </c>
    </row>
    <row r="149" spans="1:43" s="1494" customFormat="1" ht="15" hidden="1" customHeight="1">
      <c r="A149" s="1550" t="s">
        <v>1154</v>
      </c>
      <c r="B149" s="1949" t="s">
        <v>3780</v>
      </c>
      <c r="C149" s="2029" t="s">
        <v>1155</v>
      </c>
      <c r="D149" s="2029" t="s">
        <v>2220</v>
      </c>
      <c r="E149" s="2029">
        <v>400</v>
      </c>
      <c r="F149" s="2031">
        <v>768</v>
      </c>
      <c r="G149" s="1833">
        <f t="shared" si="70"/>
        <v>307200</v>
      </c>
      <c r="H149" s="1831">
        <f t="shared" si="71"/>
        <v>0.30719999999999997</v>
      </c>
      <c r="I149" s="1837">
        <f>H149</f>
        <v>0.30719999999999997</v>
      </c>
      <c r="J149" s="2104"/>
      <c r="K149" s="2104"/>
      <c r="L149" s="2105"/>
      <c r="M149" s="1832">
        <f t="shared" si="72"/>
        <v>0.30719999999999997</v>
      </c>
      <c r="N149" s="2030">
        <v>44665</v>
      </c>
      <c r="O149" s="2030">
        <v>44659</v>
      </c>
      <c r="P149" s="2030">
        <v>44665</v>
      </c>
      <c r="Q149" s="2030">
        <v>44666</v>
      </c>
      <c r="R149" s="2029" t="s">
        <v>267</v>
      </c>
      <c r="S149" s="2029">
        <v>60</v>
      </c>
      <c r="T149" s="2029" t="s">
        <v>3267</v>
      </c>
      <c r="U149" s="2024">
        <v>0.55500000000000005</v>
      </c>
      <c r="V149" s="2029"/>
      <c r="W149" s="2029" t="s">
        <v>1103</v>
      </c>
      <c r="X149" s="2029"/>
      <c r="Y149" s="1949" t="s">
        <v>2208</v>
      </c>
      <c r="Z149" s="2029" t="s">
        <v>1131</v>
      </c>
      <c r="AA149" s="2027" t="s">
        <v>1099</v>
      </c>
      <c r="AB149" s="2029" t="s">
        <v>3653</v>
      </c>
      <c r="AC149" s="2029" t="s">
        <v>1096</v>
      </c>
      <c r="AD149" s="2029" t="s">
        <v>3855</v>
      </c>
      <c r="AE149" s="2029"/>
      <c r="AF149" s="1951" t="s">
        <v>1098</v>
      </c>
      <c r="AG149" s="1951" t="s">
        <v>1087</v>
      </c>
      <c r="AH149" s="1951"/>
      <c r="AI149" s="2047" t="str">
        <f t="shared" si="62"/>
        <v>30390456H</v>
      </c>
      <c r="AJ149" s="2076" cm="1">
        <f t="array" ref="AJ149">SUM(MID(0&amp;AI149,LARGE(INDEX(ISNUMBER(--MID(AI149,ROW($1:$129),1))*ROW($1:$129),),ROW($1:$129))+1,1)*10^ROW($1:$129)/10)</f>
        <v>30390456</v>
      </c>
      <c r="AK149" s="1953" t="str">
        <f>VLOOKUP($AJ149,'Item Master Data'!$A:$F,3,FALSE)</f>
        <v>Q.PEAK DUO BLK ML G10+</v>
      </c>
      <c r="AL149" s="1494">
        <f>VLOOKUP($AJ149,'Item Master Data'!$A:$F,6,FALSE)</f>
        <v>400</v>
      </c>
      <c r="AM149" s="1494">
        <f t="shared" si="63"/>
        <v>24</v>
      </c>
      <c r="AN149" s="1494">
        <f>VLOOKUP(AJ149,'Item Master Data'!$A:$G,7,FALSE)</f>
        <v>32</v>
      </c>
      <c r="AO149" s="1494">
        <f t="shared" si="64"/>
        <v>0</v>
      </c>
      <c r="AQ149" s="2297">
        <f t="shared" si="73"/>
        <v>170496.00000000003</v>
      </c>
    </row>
    <row r="150" spans="1:43" s="1494" customFormat="1" ht="15" hidden="1" customHeight="1">
      <c r="A150" s="1550" t="s">
        <v>1154</v>
      </c>
      <c r="B150" s="1949" t="s">
        <v>3781</v>
      </c>
      <c r="C150" s="2029" t="s">
        <v>1155</v>
      </c>
      <c r="D150" s="2029" t="s">
        <v>2220</v>
      </c>
      <c r="E150" s="2029">
        <v>400</v>
      </c>
      <c r="F150" s="2031">
        <v>768</v>
      </c>
      <c r="G150" s="1833">
        <f t="shared" si="70"/>
        <v>307200</v>
      </c>
      <c r="H150" s="1831">
        <f t="shared" si="71"/>
        <v>0.30719999999999997</v>
      </c>
      <c r="I150" s="1837">
        <f>H150</f>
        <v>0.30719999999999997</v>
      </c>
      <c r="J150" s="2104"/>
      <c r="K150" s="2104"/>
      <c r="L150" s="2105"/>
      <c r="M150" s="1832">
        <f t="shared" si="72"/>
        <v>0.30719999999999997</v>
      </c>
      <c r="N150" s="2030">
        <v>44665</v>
      </c>
      <c r="O150" s="2030">
        <v>44659</v>
      </c>
      <c r="P150" s="2030">
        <v>44665</v>
      </c>
      <c r="Q150" s="2030">
        <v>44666</v>
      </c>
      <c r="R150" s="2029" t="s">
        <v>267</v>
      </c>
      <c r="S150" s="2029">
        <v>60</v>
      </c>
      <c r="T150" s="2029" t="s">
        <v>3267</v>
      </c>
      <c r="U150" s="2024">
        <v>0.55500000000000005</v>
      </c>
      <c r="V150" s="2029"/>
      <c r="W150" s="2029" t="s">
        <v>1103</v>
      </c>
      <c r="X150" s="2029"/>
      <c r="Y150" s="1949" t="s">
        <v>2208</v>
      </c>
      <c r="Z150" s="2029" t="s">
        <v>1131</v>
      </c>
      <c r="AA150" s="2027" t="s">
        <v>1099</v>
      </c>
      <c r="AB150" s="2029" t="s">
        <v>3653</v>
      </c>
      <c r="AC150" s="2029" t="s">
        <v>1096</v>
      </c>
      <c r="AD150" s="2029" t="s">
        <v>3855</v>
      </c>
      <c r="AE150" s="2029"/>
      <c r="AF150" s="1951" t="s">
        <v>1098</v>
      </c>
      <c r="AG150" s="1951" t="s">
        <v>1087</v>
      </c>
      <c r="AH150" s="1951"/>
      <c r="AI150" s="2047" t="str">
        <f t="shared" si="62"/>
        <v>30390456H</v>
      </c>
      <c r="AJ150" s="2076" cm="1">
        <f t="array" ref="AJ150">SUM(MID(0&amp;AI150,LARGE(INDEX(ISNUMBER(--MID(AI150,ROW($1:$129),1))*ROW($1:$129),),ROW($1:$129))+1,1)*10^ROW($1:$129)/10)</f>
        <v>30390456</v>
      </c>
      <c r="AK150" s="1953" t="str">
        <f>VLOOKUP($AJ150,'Item Master Data'!$A:$F,3,FALSE)</f>
        <v>Q.PEAK DUO BLK ML G10+</v>
      </c>
      <c r="AL150" s="1494">
        <f>VLOOKUP($AJ150,'Item Master Data'!$A:$F,6,FALSE)</f>
        <v>400</v>
      </c>
      <c r="AM150" s="1494">
        <f t="shared" si="63"/>
        <v>24</v>
      </c>
      <c r="AN150" s="1494">
        <f>VLOOKUP(AJ150,'Item Master Data'!$A:$G,7,FALSE)</f>
        <v>32</v>
      </c>
      <c r="AO150" s="1494">
        <f t="shared" si="64"/>
        <v>0</v>
      </c>
      <c r="AQ150" s="2297">
        <f t="shared" si="73"/>
        <v>170496.00000000003</v>
      </c>
    </row>
    <row r="151" spans="1:43" s="1494" customFormat="1" ht="13.5" hidden="1" customHeight="1">
      <c r="A151" s="1550" t="s">
        <v>1154</v>
      </c>
      <c r="B151" s="1949" t="s">
        <v>3782</v>
      </c>
      <c r="C151" s="2029" t="s">
        <v>1155</v>
      </c>
      <c r="D151" s="2029" t="s">
        <v>2220</v>
      </c>
      <c r="E151" s="2029">
        <v>400</v>
      </c>
      <c r="F151" s="2031">
        <v>768</v>
      </c>
      <c r="G151" s="1833">
        <f t="shared" si="70"/>
        <v>307200</v>
      </c>
      <c r="H151" s="1831">
        <f t="shared" si="71"/>
        <v>0.30719999999999997</v>
      </c>
      <c r="I151" s="1837">
        <f>H151</f>
        <v>0.30719999999999997</v>
      </c>
      <c r="J151" s="2104"/>
      <c r="K151" s="2104"/>
      <c r="L151" s="2105"/>
      <c r="M151" s="1832">
        <f t="shared" si="72"/>
        <v>0.30719999999999997</v>
      </c>
      <c r="N151" s="2030">
        <v>44665</v>
      </c>
      <c r="O151" s="2030">
        <v>44659</v>
      </c>
      <c r="P151" s="2030">
        <v>44665</v>
      </c>
      <c r="Q151" s="2030">
        <v>44666</v>
      </c>
      <c r="R151" s="2029" t="s">
        <v>267</v>
      </c>
      <c r="S151" s="2029">
        <v>60</v>
      </c>
      <c r="T151" s="2029" t="s">
        <v>3267</v>
      </c>
      <c r="U151" s="2024">
        <v>0.55500000000000005</v>
      </c>
      <c r="V151" s="2029"/>
      <c r="W151" s="2029" t="s">
        <v>1103</v>
      </c>
      <c r="X151" s="2029"/>
      <c r="Y151" s="1949" t="s">
        <v>2208</v>
      </c>
      <c r="Z151" s="2029" t="s">
        <v>1131</v>
      </c>
      <c r="AA151" s="2027" t="s">
        <v>1099</v>
      </c>
      <c r="AB151" s="2029" t="s">
        <v>3653</v>
      </c>
      <c r="AC151" s="2029" t="s">
        <v>1096</v>
      </c>
      <c r="AD151" s="2029" t="s">
        <v>3855</v>
      </c>
      <c r="AE151" s="2029"/>
      <c r="AF151" s="1951" t="s">
        <v>1098</v>
      </c>
      <c r="AG151" s="1951" t="s">
        <v>1087</v>
      </c>
      <c r="AH151" s="1951"/>
      <c r="AI151" s="2047" t="str">
        <f t="shared" si="62"/>
        <v>30390456H</v>
      </c>
      <c r="AJ151" s="2076" cm="1">
        <f t="array" ref="AJ151">SUM(MID(0&amp;AI151,LARGE(INDEX(ISNUMBER(--MID(AI151,ROW($1:$129),1))*ROW($1:$129),),ROW($1:$129))+1,1)*10^ROW($1:$129)/10)</f>
        <v>30390456</v>
      </c>
      <c r="AK151" s="1953" t="str">
        <f>VLOOKUP($AJ151,'Item Master Data'!$A:$F,3,FALSE)</f>
        <v>Q.PEAK DUO BLK ML G10+</v>
      </c>
      <c r="AL151" s="1494">
        <f>VLOOKUP($AJ151,'Item Master Data'!$A:$F,6,FALSE)</f>
        <v>400</v>
      </c>
      <c r="AM151" s="1494">
        <f t="shared" si="63"/>
        <v>24</v>
      </c>
      <c r="AN151" s="1494">
        <f>VLOOKUP(AJ151,'Item Master Data'!$A:$G,7,FALSE)</f>
        <v>32</v>
      </c>
      <c r="AO151" s="1494">
        <f t="shared" si="64"/>
        <v>0</v>
      </c>
      <c r="AQ151" s="2297">
        <f t="shared" si="73"/>
        <v>170496.00000000003</v>
      </c>
    </row>
    <row r="152" spans="1:43" s="1494" customFormat="1" ht="15" hidden="1" customHeight="1">
      <c r="A152" s="1550" t="s">
        <v>1154</v>
      </c>
      <c r="B152" s="1949" t="s">
        <v>3783</v>
      </c>
      <c r="C152" s="2029" t="s">
        <v>1155</v>
      </c>
      <c r="D152" s="2029" t="s">
        <v>2220</v>
      </c>
      <c r="E152" s="2029">
        <v>400</v>
      </c>
      <c r="F152" s="2031">
        <v>768</v>
      </c>
      <c r="G152" s="1833">
        <f t="shared" si="70"/>
        <v>307200</v>
      </c>
      <c r="H152" s="1831">
        <f t="shared" si="71"/>
        <v>0.30719999999999997</v>
      </c>
      <c r="I152" s="1837">
        <f>H152</f>
        <v>0.30719999999999997</v>
      </c>
      <c r="J152" s="2104"/>
      <c r="K152" s="2104"/>
      <c r="L152" s="2105"/>
      <c r="M152" s="1832">
        <f t="shared" si="72"/>
        <v>0.30719999999999997</v>
      </c>
      <c r="N152" s="2030">
        <v>44665</v>
      </c>
      <c r="O152" s="2030">
        <v>44659</v>
      </c>
      <c r="P152" s="2030">
        <v>44665</v>
      </c>
      <c r="Q152" s="2030">
        <v>44666</v>
      </c>
      <c r="R152" s="2029" t="s">
        <v>267</v>
      </c>
      <c r="S152" s="2029">
        <v>60</v>
      </c>
      <c r="T152" s="2029" t="s">
        <v>3267</v>
      </c>
      <c r="U152" s="2024">
        <v>0.55500000000000005</v>
      </c>
      <c r="V152" s="2029"/>
      <c r="W152" s="2029" t="s">
        <v>1103</v>
      </c>
      <c r="X152" s="2029"/>
      <c r="Y152" s="1949" t="s">
        <v>2208</v>
      </c>
      <c r="Z152" s="2029" t="s">
        <v>1131</v>
      </c>
      <c r="AA152" s="2027" t="s">
        <v>1099</v>
      </c>
      <c r="AB152" s="2029" t="s">
        <v>3653</v>
      </c>
      <c r="AC152" s="2029" t="s">
        <v>1096</v>
      </c>
      <c r="AD152" s="2029" t="s">
        <v>1099</v>
      </c>
      <c r="AE152" s="2029"/>
      <c r="AF152" s="1951" t="s">
        <v>1098</v>
      </c>
      <c r="AG152" s="1951" t="s">
        <v>1087</v>
      </c>
      <c r="AH152" s="1951"/>
      <c r="AI152" s="2047" t="str">
        <f t="shared" si="62"/>
        <v>30390456H</v>
      </c>
      <c r="AJ152" s="2076" cm="1">
        <f t="array" ref="AJ152">SUM(MID(0&amp;AI152,LARGE(INDEX(ISNUMBER(--MID(AI152,ROW($1:$129),1))*ROW($1:$129),),ROW($1:$129))+1,1)*10^ROW($1:$129)/10)</f>
        <v>30390456</v>
      </c>
      <c r="AK152" s="1953" t="str">
        <f>VLOOKUP($AJ152,'Item Master Data'!$A:$F,3,FALSE)</f>
        <v>Q.PEAK DUO BLK ML G10+</v>
      </c>
      <c r="AL152" s="1494">
        <f>VLOOKUP($AJ152,'Item Master Data'!$A:$F,6,FALSE)</f>
        <v>400</v>
      </c>
      <c r="AM152" s="1494">
        <f t="shared" si="63"/>
        <v>24</v>
      </c>
      <c r="AN152" s="1494">
        <f>VLOOKUP(AJ152,'Item Master Data'!$A:$G,7,FALSE)</f>
        <v>32</v>
      </c>
      <c r="AO152" s="1494">
        <f t="shared" si="64"/>
        <v>0</v>
      </c>
      <c r="AQ152" s="2297">
        <f t="shared" si="73"/>
        <v>170496.00000000003</v>
      </c>
    </row>
    <row r="153" spans="1:43" s="1494" customFormat="1" ht="15" customHeight="1">
      <c r="A153" s="1550" t="s">
        <v>1154</v>
      </c>
      <c r="B153" s="1949" t="s">
        <v>3299</v>
      </c>
      <c r="C153" s="2029" t="s">
        <v>1155</v>
      </c>
      <c r="D153" s="2029" t="s">
        <v>2503</v>
      </c>
      <c r="E153" s="2029">
        <v>360</v>
      </c>
      <c r="F153" s="2031">
        <v>832</v>
      </c>
      <c r="G153" s="1833">
        <f t="shared" si="70"/>
        <v>299520</v>
      </c>
      <c r="H153" s="1831">
        <f t="shared" si="71"/>
        <v>0.29952000000000001</v>
      </c>
      <c r="I153" s="1837"/>
      <c r="J153" s="2104"/>
      <c r="K153" s="2104"/>
      <c r="L153" s="2105">
        <f>H153</f>
        <v>0.29952000000000001</v>
      </c>
      <c r="M153" s="1832">
        <f t="shared" si="72"/>
        <v>0.29952000000000001</v>
      </c>
      <c r="N153" s="2112" t="s">
        <v>3374</v>
      </c>
      <c r="O153" s="2021">
        <v>44664</v>
      </c>
      <c r="P153" s="2030"/>
      <c r="Q153" s="2030"/>
      <c r="R153" s="2029" t="s">
        <v>267</v>
      </c>
      <c r="S153" s="2029">
        <v>60</v>
      </c>
      <c r="T153" s="2029">
        <v>49203132</v>
      </c>
      <c r="U153" s="2024">
        <v>0.53500000000000003</v>
      </c>
      <c r="V153" s="2102"/>
      <c r="W153" s="2029" t="s">
        <v>1103</v>
      </c>
      <c r="X153" s="2029"/>
      <c r="Y153" s="1949">
        <v>60</v>
      </c>
      <c r="Z153" s="2029" t="s">
        <v>2246</v>
      </c>
      <c r="AA153" s="2027" t="s">
        <v>1185</v>
      </c>
      <c r="AB153" s="2029">
        <v>85008</v>
      </c>
      <c r="AC153" s="2029" t="s">
        <v>1096</v>
      </c>
      <c r="AD153" s="1937" t="s">
        <v>3658</v>
      </c>
      <c r="AE153" s="2029"/>
      <c r="AF153" s="1951"/>
      <c r="AG153" s="1951" t="s">
        <v>1087</v>
      </c>
      <c r="AH153" s="1951"/>
      <c r="AI153" s="2047">
        <f t="shared" si="62"/>
        <v>49203132</v>
      </c>
      <c r="AJ153" s="2076" cm="1">
        <f t="array" ref="AJ153">SUM(MID(0&amp;AI153,LARGE(INDEX(ISNUMBER(--MID(AI153,ROW($1:$129),1))*ROW($1:$129),),ROW($1:$129))+1,1)*10^ROW($1:$129)/10)</f>
        <v>49203132</v>
      </c>
      <c r="AK153" s="1953" t="str">
        <f>VLOOKUP($AJ153,'Item Master Data'!$A:$F,3,FALSE)</f>
        <v>Q.PEAK DUO BLK G10+</v>
      </c>
      <c r="AL153" s="1494">
        <f>VLOOKUP($AJ153,'Item Master Data'!$A:$F,6,FALSE)</f>
        <v>360</v>
      </c>
      <c r="AM153" s="1494">
        <f t="shared" si="63"/>
        <v>26</v>
      </c>
      <c r="AN153" s="1494">
        <f>VLOOKUP(AJ153,'Item Master Data'!$A:$G,7,FALSE)</f>
        <v>32</v>
      </c>
      <c r="AO153" s="1494">
        <f t="shared" si="64"/>
        <v>0</v>
      </c>
      <c r="AQ153" s="2297">
        <f t="shared" si="73"/>
        <v>160243.20000000001</v>
      </c>
    </row>
    <row r="154" spans="1:43" s="1494" customFormat="1" ht="15" hidden="1" customHeight="1">
      <c r="A154" s="1550" t="s">
        <v>1154</v>
      </c>
      <c r="B154" s="1949" t="s">
        <v>3681</v>
      </c>
      <c r="C154" s="2029" t="s">
        <v>1155</v>
      </c>
      <c r="D154" s="2029" t="s">
        <v>2220</v>
      </c>
      <c r="E154" s="2029">
        <v>400</v>
      </c>
      <c r="F154" s="2031">
        <v>768</v>
      </c>
      <c r="G154" s="1833">
        <f t="shared" si="70"/>
        <v>307200</v>
      </c>
      <c r="H154" s="1831">
        <f t="shared" si="71"/>
        <v>0.30719999999999997</v>
      </c>
      <c r="I154" s="1837">
        <f>H154</f>
        <v>0.30719999999999997</v>
      </c>
      <c r="J154" s="2104"/>
      <c r="K154" s="2104"/>
      <c r="L154" s="2105"/>
      <c r="M154" s="1832">
        <f t="shared" si="72"/>
        <v>0.30719999999999997</v>
      </c>
      <c r="N154" s="2030">
        <v>44676</v>
      </c>
      <c r="O154" s="2030">
        <v>44659</v>
      </c>
      <c r="P154" s="2030">
        <v>44676</v>
      </c>
      <c r="Q154" s="2030">
        <v>44677</v>
      </c>
      <c r="R154" s="2029" t="s">
        <v>267</v>
      </c>
      <c r="S154" s="2029">
        <v>60</v>
      </c>
      <c r="T154" s="2029" t="s">
        <v>3369</v>
      </c>
      <c r="U154" s="2024">
        <v>0.55500000000000005</v>
      </c>
      <c r="V154" s="2029"/>
      <c r="W154" s="2029" t="s">
        <v>1103</v>
      </c>
      <c r="X154" s="2029"/>
      <c r="Y154" s="1949" t="s">
        <v>2208</v>
      </c>
      <c r="Z154" s="2029" t="s">
        <v>2246</v>
      </c>
      <c r="AA154" s="2027" t="s">
        <v>1185</v>
      </c>
      <c r="AB154" s="2029">
        <v>85008</v>
      </c>
      <c r="AC154" s="2029" t="s">
        <v>1096</v>
      </c>
      <c r="AD154" s="2029" t="s">
        <v>1099</v>
      </c>
      <c r="AE154" s="2029"/>
      <c r="AF154" s="1951" t="s">
        <v>1098</v>
      </c>
      <c r="AG154" s="1951" t="s">
        <v>1087</v>
      </c>
      <c r="AH154" s="1951"/>
      <c r="AI154" s="2047" t="str">
        <f t="shared" si="62"/>
        <v>30390156H</v>
      </c>
      <c r="AJ154" s="2076" cm="1">
        <f t="array" ref="AJ154">SUM(MID(0&amp;AI154,LARGE(INDEX(ISNUMBER(--MID(AI154,ROW($1:$129),1))*ROW($1:$129),),ROW($1:$129))+1,1)*10^ROW($1:$129)/10)</f>
        <v>30390156</v>
      </c>
      <c r="AK154" s="1953" t="str">
        <f>VLOOKUP($AJ154,'Item Master Data'!$A:$F,3,FALSE)</f>
        <v>Q.PEAK DUO BLK ML G10+</v>
      </c>
      <c r="AL154" s="1494">
        <f>VLOOKUP($AJ154,'Item Master Data'!$A:$F,6,FALSE)</f>
        <v>400</v>
      </c>
      <c r="AM154" s="1494">
        <f t="shared" si="63"/>
        <v>24</v>
      </c>
      <c r="AN154" s="1494">
        <f>VLOOKUP(AJ154,'Item Master Data'!$A:$G,7,FALSE)</f>
        <v>32</v>
      </c>
      <c r="AO154" s="1494">
        <f t="shared" si="64"/>
        <v>0</v>
      </c>
      <c r="AQ154" s="2297">
        <f t="shared" si="73"/>
        <v>170496.00000000003</v>
      </c>
    </row>
    <row r="155" spans="1:43" s="1494" customFormat="1" ht="15" customHeight="1">
      <c r="A155" s="1550" t="s">
        <v>1154</v>
      </c>
      <c r="B155" s="1949" t="s">
        <v>3300</v>
      </c>
      <c r="C155" s="2029" t="s">
        <v>1155</v>
      </c>
      <c r="D155" s="2029" t="s">
        <v>2503</v>
      </c>
      <c r="E155" s="2029">
        <v>360</v>
      </c>
      <c r="F155" s="2031">
        <v>832</v>
      </c>
      <c r="G155" s="1833">
        <f t="shared" si="70"/>
        <v>299520</v>
      </c>
      <c r="H155" s="1831">
        <f t="shared" si="71"/>
        <v>0.29952000000000001</v>
      </c>
      <c r="I155" s="1837"/>
      <c r="J155" s="2104"/>
      <c r="K155" s="2104"/>
      <c r="L155" s="2105">
        <f>H155</f>
        <v>0.29952000000000001</v>
      </c>
      <c r="M155" s="1832">
        <f t="shared" si="72"/>
        <v>0.29952000000000001</v>
      </c>
      <c r="N155" s="2112" t="s">
        <v>3374</v>
      </c>
      <c r="O155" s="2021">
        <v>44664</v>
      </c>
      <c r="P155" s="2030"/>
      <c r="Q155" s="2030"/>
      <c r="R155" s="2029" t="s">
        <v>267</v>
      </c>
      <c r="S155" s="2029">
        <v>60</v>
      </c>
      <c r="T155" s="2029">
        <v>49203132</v>
      </c>
      <c r="U155" s="2024">
        <v>0.53500000000000003</v>
      </c>
      <c r="V155" s="2102"/>
      <c r="W155" s="2029" t="s">
        <v>1103</v>
      </c>
      <c r="X155" s="2029"/>
      <c r="Y155" s="1949" t="s">
        <v>2208</v>
      </c>
      <c r="Z155" s="2029" t="s">
        <v>2246</v>
      </c>
      <c r="AA155" s="2027" t="s">
        <v>1185</v>
      </c>
      <c r="AB155" s="2029">
        <v>85008</v>
      </c>
      <c r="AC155" s="2029" t="s">
        <v>1096</v>
      </c>
      <c r="AD155" s="1937" t="s">
        <v>3658</v>
      </c>
      <c r="AE155" s="2029"/>
      <c r="AF155" s="1951"/>
      <c r="AG155" s="1951" t="s">
        <v>1087</v>
      </c>
      <c r="AH155" s="1951"/>
      <c r="AI155" s="2047">
        <f t="shared" si="62"/>
        <v>49203132</v>
      </c>
      <c r="AJ155" s="2076" cm="1">
        <f t="array" ref="AJ155">SUM(MID(0&amp;AI155,LARGE(INDEX(ISNUMBER(--MID(AI155,ROW($1:$129),1))*ROW($1:$129),),ROW($1:$129))+1,1)*10^ROW($1:$129)/10)</f>
        <v>49203132</v>
      </c>
      <c r="AK155" s="1953" t="str">
        <f>VLOOKUP($AJ155,'Item Master Data'!$A:$F,3,FALSE)</f>
        <v>Q.PEAK DUO BLK G10+</v>
      </c>
      <c r="AL155" s="1494">
        <f>VLOOKUP($AJ155,'Item Master Data'!$A:$F,6,FALSE)</f>
        <v>360</v>
      </c>
      <c r="AM155" s="1494">
        <f t="shared" si="63"/>
        <v>26</v>
      </c>
      <c r="AN155" s="1494">
        <f>VLOOKUP(AJ155,'Item Master Data'!$A:$G,7,FALSE)</f>
        <v>32</v>
      </c>
      <c r="AO155" s="1494">
        <f t="shared" si="64"/>
        <v>0</v>
      </c>
      <c r="AQ155" s="2297">
        <f t="shared" si="73"/>
        <v>160243.20000000001</v>
      </c>
    </row>
    <row r="156" spans="1:43" s="1494" customFormat="1" ht="15" hidden="1" customHeight="1">
      <c r="A156" s="1550" t="s">
        <v>1154</v>
      </c>
      <c r="B156" s="1949" t="s">
        <v>3784</v>
      </c>
      <c r="C156" s="2029" t="s">
        <v>1155</v>
      </c>
      <c r="D156" s="2029" t="s">
        <v>2220</v>
      </c>
      <c r="E156" s="2029">
        <v>400</v>
      </c>
      <c r="F156" s="2031">
        <v>768</v>
      </c>
      <c r="G156" s="1833">
        <f t="shared" si="70"/>
        <v>307200</v>
      </c>
      <c r="H156" s="1831">
        <f t="shared" si="71"/>
        <v>0.30719999999999997</v>
      </c>
      <c r="I156" s="1837">
        <f>H156</f>
        <v>0.30719999999999997</v>
      </c>
      <c r="J156" s="2104"/>
      <c r="K156" s="2104"/>
      <c r="L156" s="2105"/>
      <c r="M156" s="1832">
        <f t="shared" si="72"/>
        <v>0.30719999999999997</v>
      </c>
      <c r="N156" s="2030">
        <v>44669</v>
      </c>
      <c r="O156" s="2030">
        <v>44659</v>
      </c>
      <c r="P156" s="2030">
        <v>44669</v>
      </c>
      <c r="Q156" s="2030">
        <v>44670</v>
      </c>
      <c r="R156" s="2029" t="s">
        <v>267</v>
      </c>
      <c r="S156" s="2029">
        <v>60</v>
      </c>
      <c r="T156" s="2029" t="s">
        <v>3267</v>
      </c>
      <c r="U156" s="2024">
        <v>0.55500000000000005</v>
      </c>
      <c r="V156" s="2029"/>
      <c r="W156" s="2029" t="s">
        <v>1103</v>
      </c>
      <c r="X156" s="2029"/>
      <c r="Y156" s="1949" t="s">
        <v>2208</v>
      </c>
      <c r="Z156" s="2029" t="s">
        <v>2246</v>
      </c>
      <c r="AA156" s="2027" t="s">
        <v>1185</v>
      </c>
      <c r="AB156" s="2029" t="s">
        <v>3796</v>
      </c>
      <c r="AC156" s="2029" t="s">
        <v>1096</v>
      </c>
      <c r="AD156" s="2029" t="s">
        <v>1099</v>
      </c>
      <c r="AE156" s="2029"/>
      <c r="AF156" s="1951" t="s">
        <v>1098</v>
      </c>
      <c r="AG156" s="1951" t="s">
        <v>1087</v>
      </c>
      <c r="AH156" s="1951"/>
      <c r="AI156" s="2047" t="str">
        <f t="shared" si="62"/>
        <v>30390456H</v>
      </c>
      <c r="AJ156" s="2076" cm="1">
        <f t="array" ref="AJ156">SUM(MID(0&amp;AI156,LARGE(INDEX(ISNUMBER(--MID(AI156,ROW($1:$129),1))*ROW($1:$129),),ROW($1:$129))+1,1)*10^ROW($1:$129)/10)</f>
        <v>30390456</v>
      </c>
      <c r="AK156" s="1953" t="str">
        <f>VLOOKUP($AJ156,'Item Master Data'!$A:$F,3,FALSE)</f>
        <v>Q.PEAK DUO BLK ML G10+</v>
      </c>
      <c r="AL156" s="1494">
        <f>VLOOKUP($AJ156,'Item Master Data'!$A:$F,6,FALSE)</f>
        <v>400</v>
      </c>
      <c r="AM156" s="1494">
        <f t="shared" si="63"/>
        <v>24</v>
      </c>
      <c r="AN156" s="1494">
        <f>VLOOKUP(AJ156,'Item Master Data'!$A:$G,7,FALSE)</f>
        <v>32</v>
      </c>
      <c r="AO156" s="1494">
        <f t="shared" si="64"/>
        <v>0</v>
      </c>
      <c r="AQ156" s="2297">
        <f t="shared" si="73"/>
        <v>170496.00000000003</v>
      </c>
    </row>
    <row r="157" spans="1:43" s="1494" customFormat="1" ht="15" hidden="1" customHeight="1">
      <c r="A157" s="1550" t="s">
        <v>1154</v>
      </c>
      <c r="B157" s="1949" t="s">
        <v>3785</v>
      </c>
      <c r="C157" s="2029" t="s">
        <v>1155</v>
      </c>
      <c r="D157" s="2029" t="s">
        <v>2220</v>
      </c>
      <c r="E157" s="2029">
        <v>400</v>
      </c>
      <c r="F157" s="2031">
        <v>768</v>
      </c>
      <c r="G157" s="1833">
        <f t="shared" si="70"/>
        <v>307200</v>
      </c>
      <c r="H157" s="1831">
        <f t="shared" si="71"/>
        <v>0.30719999999999997</v>
      </c>
      <c r="I157" s="1837">
        <f>H157</f>
        <v>0.30719999999999997</v>
      </c>
      <c r="J157" s="2104"/>
      <c r="K157" s="2104"/>
      <c r="L157" s="2105"/>
      <c r="M157" s="1832">
        <f t="shared" si="72"/>
        <v>0.30719999999999997</v>
      </c>
      <c r="N157" s="2030">
        <v>44673</v>
      </c>
      <c r="O157" s="2030">
        <v>44659</v>
      </c>
      <c r="P157" s="2030">
        <v>44673</v>
      </c>
      <c r="Q157" s="2030">
        <v>44676</v>
      </c>
      <c r="R157" s="2029" t="s">
        <v>267</v>
      </c>
      <c r="S157" s="2029">
        <v>60</v>
      </c>
      <c r="T157" s="2029" t="s">
        <v>3267</v>
      </c>
      <c r="U157" s="2024">
        <v>0.55500000000000005</v>
      </c>
      <c r="V157" s="2029"/>
      <c r="W157" s="2029" t="s">
        <v>1103</v>
      </c>
      <c r="X157" s="2029"/>
      <c r="Y157" s="1949" t="s">
        <v>2208</v>
      </c>
      <c r="Z157" s="2029" t="s">
        <v>2246</v>
      </c>
      <c r="AA157" s="2027" t="s">
        <v>1185</v>
      </c>
      <c r="AB157" s="2029" t="s">
        <v>3796</v>
      </c>
      <c r="AC157" s="2029" t="s">
        <v>1096</v>
      </c>
      <c r="AD157" s="2029" t="s">
        <v>1099</v>
      </c>
      <c r="AE157" s="2029"/>
      <c r="AF157" s="1951" t="s">
        <v>1098</v>
      </c>
      <c r="AG157" s="1951" t="s">
        <v>1087</v>
      </c>
      <c r="AH157" s="1951"/>
      <c r="AI157" s="2047" t="str">
        <f t="shared" si="62"/>
        <v>30390456H</v>
      </c>
      <c r="AJ157" s="2076" cm="1">
        <f t="array" ref="AJ157">SUM(MID(0&amp;AI157,LARGE(INDEX(ISNUMBER(--MID(AI157,ROW($1:$129),1))*ROW($1:$129),),ROW($1:$129))+1,1)*10^ROW($1:$129)/10)</f>
        <v>30390456</v>
      </c>
      <c r="AK157" s="1953" t="str">
        <f>VLOOKUP($AJ157,'Item Master Data'!$A:$F,3,FALSE)</f>
        <v>Q.PEAK DUO BLK ML G10+</v>
      </c>
      <c r="AL157" s="1494">
        <f>VLOOKUP($AJ157,'Item Master Data'!$A:$F,6,FALSE)</f>
        <v>400</v>
      </c>
      <c r="AM157" s="1494">
        <f t="shared" si="63"/>
        <v>24</v>
      </c>
      <c r="AN157" s="1494">
        <f>VLOOKUP(AJ157,'Item Master Data'!$A:$G,7,FALSE)</f>
        <v>32</v>
      </c>
      <c r="AO157" s="1494">
        <f t="shared" si="64"/>
        <v>0</v>
      </c>
      <c r="AQ157" s="2297">
        <f t="shared" si="73"/>
        <v>170496.00000000003</v>
      </c>
    </row>
    <row r="158" spans="1:43" s="1494" customFormat="1" ht="15" hidden="1" customHeight="1">
      <c r="A158" s="1550" t="s">
        <v>1154</v>
      </c>
      <c r="B158" s="1949" t="s">
        <v>3786</v>
      </c>
      <c r="C158" s="2029" t="s">
        <v>1155</v>
      </c>
      <c r="D158" s="2029" t="s">
        <v>2220</v>
      </c>
      <c r="E158" s="2029">
        <v>400</v>
      </c>
      <c r="F158" s="2031">
        <v>768</v>
      </c>
      <c r="G158" s="1833">
        <f t="shared" si="70"/>
        <v>307200</v>
      </c>
      <c r="H158" s="1831">
        <f t="shared" si="71"/>
        <v>0.30719999999999997</v>
      </c>
      <c r="I158" s="1837"/>
      <c r="J158" s="2104">
        <f>H158</f>
        <v>0.30719999999999997</v>
      </c>
      <c r="K158" s="2104"/>
      <c r="L158" s="2105"/>
      <c r="M158" s="1832">
        <f t="shared" si="72"/>
        <v>0.30719999999999997</v>
      </c>
      <c r="N158" s="2107"/>
      <c r="O158" s="2030">
        <v>44659</v>
      </c>
      <c r="P158" s="2030">
        <v>44678</v>
      </c>
      <c r="Q158" s="2030">
        <v>44679</v>
      </c>
      <c r="R158" s="2029" t="s">
        <v>267</v>
      </c>
      <c r="S158" s="2029">
        <v>60</v>
      </c>
      <c r="T158" s="2029" t="s">
        <v>3267</v>
      </c>
      <c r="U158" s="2024">
        <v>0.55500000000000005</v>
      </c>
      <c r="V158" s="2029"/>
      <c r="W158" s="2029" t="s">
        <v>1103</v>
      </c>
      <c r="X158" s="2029"/>
      <c r="Y158" s="1949" t="s">
        <v>2208</v>
      </c>
      <c r="Z158" s="2029" t="s">
        <v>2246</v>
      </c>
      <c r="AA158" s="2027" t="s">
        <v>1185</v>
      </c>
      <c r="AB158" s="2029" t="s">
        <v>3796</v>
      </c>
      <c r="AC158" s="2029" t="s">
        <v>1096</v>
      </c>
      <c r="AD158" s="2029" t="s">
        <v>1099</v>
      </c>
      <c r="AE158" s="2029"/>
      <c r="AF158" s="1951" t="s">
        <v>1098</v>
      </c>
      <c r="AG158" s="1951" t="s">
        <v>1087</v>
      </c>
      <c r="AH158" s="1951"/>
      <c r="AI158" s="2047" t="str">
        <f t="shared" si="62"/>
        <v>30390456H</v>
      </c>
      <c r="AJ158" s="2076" cm="1">
        <f t="array" ref="AJ158">SUM(MID(0&amp;AI158,LARGE(INDEX(ISNUMBER(--MID(AI158,ROW($1:$129),1))*ROW($1:$129),),ROW($1:$129))+1,1)*10^ROW($1:$129)/10)</f>
        <v>30390456</v>
      </c>
      <c r="AK158" s="1953" t="str">
        <f>VLOOKUP($AJ158,'Item Master Data'!$A:$F,3,FALSE)</f>
        <v>Q.PEAK DUO BLK ML G10+</v>
      </c>
      <c r="AL158" s="1494">
        <f>VLOOKUP($AJ158,'Item Master Data'!$A:$F,6,FALSE)</f>
        <v>400</v>
      </c>
      <c r="AM158" s="1494">
        <f t="shared" si="63"/>
        <v>24</v>
      </c>
      <c r="AN158" s="1494">
        <f>VLOOKUP(AJ158,'Item Master Data'!$A:$G,7,FALSE)</f>
        <v>32</v>
      </c>
      <c r="AO158" s="1494">
        <f t="shared" si="64"/>
        <v>0</v>
      </c>
      <c r="AQ158" s="2297">
        <f t="shared" si="73"/>
        <v>170496.00000000003</v>
      </c>
    </row>
    <row r="159" spans="1:43" s="1494" customFormat="1" ht="15" hidden="1" customHeight="1">
      <c r="A159" s="1550" t="s">
        <v>1154</v>
      </c>
      <c r="B159" s="1949" t="s">
        <v>3787</v>
      </c>
      <c r="C159" s="2029" t="s">
        <v>1155</v>
      </c>
      <c r="D159" s="2029" t="s">
        <v>2220</v>
      </c>
      <c r="E159" s="2029">
        <v>400</v>
      </c>
      <c r="F159" s="2031">
        <v>768</v>
      </c>
      <c r="G159" s="1833">
        <f t="shared" si="70"/>
        <v>307200</v>
      </c>
      <c r="H159" s="1831">
        <f t="shared" si="71"/>
        <v>0.30719999999999997</v>
      </c>
      <c r="I159" s="1837"/>
      <c r="J159" s="2104"/>
      <c r="K159" s="2104"/>
      <c r="L159" s="2105">
        <f>H159</f>
        <v>0.30719999999999997</v>
      </c>
      <c r="M159" s="1832">
        <f t="shared" si="72"/>
        <v>0.30719999999999997</v>
      </c>
      <c r="N159" s="2112" t="s">
        <v>3374</v>
      </c>
      <c r="O159" s="2030">
        <v>44659</v>
      </c>
      <c r="P159" s="2030"/>
      <c r="Q159" s="2030"/>
      <c r="R159" s="2029" t="s">
        <v>267</v>
      </c>
      <c r="S159" s="2029">
        <v>60</v>
      </c>
      <c r="T159" s="2029" t="s">
        <v>3369</v>
      </c>
      <c r="U159" s="2024">
        <v>0.55500000000000005</v>
      </c>
      <c r="V159" s="2029"/>
      <c r="W159" s="2029" t="s">
        <v>1103</v>
      </c>
      <c r="X159" s="2029"/>
      <c r="Y159" s="1949">
        <v>60</v>
      </c>
      <c r="Z159" s="2029" t="s">
        <v>2246</v>
      </c>
      <c r="AA159" s="2027" t="s">
        <v>1185</v>
      </c>
      <c r="AB159" s="2029">
        <v>85008</v>
      </c>
      <c r="AC159" s="2029" t="s">
        <v>1096</v>
      </c>
      <c r="AD159" s="2029" t="s">
        <v>1099</v>
      </c>
      <c r="AE159" s="2029"/>
      <c r="AF159" s="1951" t="s">
        <v>1098</v>
      </c>
      <c r="AG159" s="1951" t="s">
        <v>1087</v>
      </c>
      <c r="AH159" s="1951"/>
      <c r="AI159" s="2047" t="str">
        <f t="shared" si="62"/>
        <v>30390156H</v>
      </c>
      <c r="AJ159" s="2076" cm="1">
        <f t="array" ref="AJ159">SUM(MID(0&amp;AI159,LARGE(INDEX(ISNUMBER(--MID(AI159,ROW($1:$129),1))*ROW($1:$129),),ROW($1:$129))+1,1)*10^ROW($1:$129)/10)</f>
        <v>30390156</v>
      </c>
      <c r="AK159" s="1953" t="str">
        <f>VLOOKUP($AJ159,'Item Master Data'!$A:$F,3,FALSE)</f>
        <v>Q.PEAK DUO BLK ML G10+</v>
      </c>
      <c r="AL159" s="1494">
        <f>VLOOKUP($AJ159,'Item Master Data'!$A:$F,6,FALSE)</f>
        <v>400</v>
      </c>
      <c r="AM159" s="1494">
        <f t="shared" si="63"/>
        <v>24</v>
      </c>
      <c r="AN159" s="1494">
        <f>VLOOKUP(AJ159,'Item Master Data'!$A:$G,7,FALSE)</f>
        <v>32</v>
      </c>
      <c r="AO159" s="1494">
        <f t="shared" si="64"/>
        <v>0</v>
      </c>
      <c r="AQ159" s="2297">
        <f t="shared" si="73"/>
        <v>170496.00000000003</v>
      </c>
    </row>
    <row r="160" spans="1:43" s="1494" customFormat="1" ht="15" hidden="1" customHeight="1">
      <c r="A160" s="1550" t="s">
        <v>1154</v>
      </c>
      <c r="B160" s="1949" t="s">
        <v>3788</v>
      </c>
      <c r="C160" s="2029" t="s">
        <v>1155</v>
      </c>
      <c r="D160" s="2029" t="s">
        <v>2220</v>
      </c>
      <c r="E160" s="2029">
        <v>400</v>
      </c>
      <c r="F160" s="2031">
        <v>768</v>
      </c>
      <c r="G160" s="1833">
        <f t="shared" si="70"/>
        <v>307200</v>
      </c>
      <c r="H160" s="1831">
        <f t="shared" si="71"/>
        <v>0.30719999999999997</v>
      </c>
      <c r="I160" s="1837">
        <f>H160</f>
        <v>0.30719999999999997</v>
      </c>
      <c r="J160" s="2104"/>
      <c r="K160" s="2104"/>
      <c r="L160" s="2105"/>
      <c r="M160" s="1832">
        <f t="shared" si="72"/>
        <v>0.30719999999999997</v>
      </c>
      <c r="N160" s="2030">
        <v>44671</v>
      </c>
      <c r="O160" s="2030">
        <v>44659</v>
      </c>
      <c r="P160" s="2030">
        <v>44671</v>
      </c>
      <c r="Q160" s="2030">
        <v>44672</v>
      </c>
      <c r="R160" s="2029" t="s">
        <v>267</v>
      </c>
      <c r="S160" s="2029">
        <v>60</v>
      </c>
      <c r="T160" s="2029" t="s">
        <v>3369</v>
      </c>
      <c r="U160" s="2024">
        <v>0.55500000000000005</v>
      </c>
      <c r="V160" s="2029"/>
      <c r="W160" s="2029" t="s">
        <v>1103</v>
      </c>
      <c r="X160" s="2029"/>
      <c r="Y160" s="1949">
        <v>60</v>
      </c>
      <c r="Z160" s="2029" t="s">
        <v>2246</v>
      </c>
      <c r="AA160" s="2027" t="s">
        <v>1185</v>
      </c>
      <c r="AB160" s="2029">
        <v>85008</v>
      </c>
      <c r="AC160" s="2029" t="s">
        <v>1096</v>
      </c>
      <c r="AD160" s="2029" t="s">
        <v>1099</v>
      </c>
      <c r="AE160" s="2029"/>
      <c r="AF160" s="1951" t="s">
        <v>1098</v>
      </c>
      <c r="AG160" s="1951" t="s">
        <v>1087</v>
      </c>
      <c r="AH160" s="1951"/>
      <c r="AI160" s="2047" t="str">
        <f t="shared" si="62"/>
        <v>30390156H</v>
      </c>
      <c r="AJ160" s="2076" cm="1">
        <f t="array" ref="AJ160">SUM(MID(0&amp;AI160,LARGE(INDEX(ISNUMBER(--MID(AI160,ROW($1:$129),1))*ROW($1:$129),),ROW($1:$129))+1,1)*10^ROW($1:$129)/10)</f>
        <v>30390156</v>
      </c>
      <c r="AK160" s="1953" t="str">
        <f>VLOOKUP($AJ160,'Item Master Data'!$A:$F,3,FALSE)</f>
        <v>Q.PEAK DUO BLK ML G10+</v>
      </c>
      <c r="AL160" s="1494">
        <f>VLOOKUP($AJ160,'Item Master Data'!$A:$F,6,FALSE)</f>
        <v>400</v>
      </c>
      <c r="AM160" s="1494">
        <f t="shared" si="63"/>
        <v>24</v>
      </c>
      <c r="AN160" s="1494">
        <f>VLOOKUP(AJ160,'Item Master Data'!$A:$G,7,FALSE)</f>
        <v>32</v>
      </c>
      <c r="AO160" s="1494">
        <f t="shared" si="64"/>
        <v>0</v>
      </c>
      <c r="AQ160" s="2297">
        <f t="shared" si="73"/>
        <v>170496.00000000003</v>
      </c>
    </row>
    <row r="161" spans="1:43" s="1494" customFormat="1" ht="15" hidden="1" customHeight="1">
      <c r="A161" s="1550" t="s">
        <v>1154</v>
      </c>
      <c r="B161" s="1949" t="s">
        <v>3789</v>
      </c>
      <c r="C161" s="2029" t="s">
        <v>1155</v>
      </c>
      <c r="D161" s="2029" t="s">
        <v>2220</v>
      </c>
      <c r="E161" s="2029">
        <v>400</v>
      </c>
      <c r="F161" s="2031">
        <v>768</v>
      </c>
      <c r="G161" s="1833">
        <f t="shared" si="70"/>
        <v>307200</v>
      </c>
      <c r="H161" s="1831">
        <f t="shared" si="71"/>
        <v>0.30719999999999997</v>
      </c>
      <c r="I161" s="1837">
        <f>H161</f>
        <v>0.30719999999999997</v>
      </c>
      <c r="J161" s="2104"/>
      <c r="K161" s="2104"/>
      <c r="L161" s="2104"/>
      <c r="M161" s="1832">
        <f t="shared" si="72"/>
        <v>0.30719999999999997</v>
      </c>
      <c r="N161" s="2030">
        <v>44665</v>
      </c>
      <c r="O161" s="2030">
        <v>44659</v>
      </c>
      <c r="P161" s="2030">
        <v>44665</v>
      </c>
      <c r="Q161" s="2030">
        <v>44666</v>
      </c>
      <c r="R161" s="2029" t="s">
        <v>267</v>
      </c>
      <c r="S161" s="2029">
        <v>60</v>
      </c>
      <c r="T161" s="2029" t="s">
        <v>3369</v>
      </c>
      <c r="U161" s="2024">
        <v>0.55500000000000005</v>
      </c>
      <c r="V161" s="2029"/>
      <c r="W161" s="2029" t="s">
        <v>1103</v>
      </c>
      <c r="X161" s="2029"/>
      <c r="Y161" s="1949">
        <v>60</v>
      </c>
      <c r="Z161" s="2029" t="s">
        <v>2246</v>
      </c>
      <c r="AA161" s="2027" t="s">
        <v>1185</v>
      </c>
      <c r="AB161" s="2029">
        <v>85008</v>
      </c>
      <c r="AC161" s="2029" t="s">
        <v>1096</v>
      </c>
      <c r="AD161" s="2029" t="s">
        <v>1099</v>
      </c>
      <c r="AE161" s="2029"/>
      <c r="AF161" s="1951" t="s">
        <v>1098</v>
      </c>
      <c r="AG161" s="1951" t="s">
        <v>1087</v>
      </c>
      <c r="AH161" s="1951"/>
      <c r="AI161" s="2047" t="str">
        <f t="shared" ref="AI161:AI220" si="80">T161</f>
        <v>30390156H</v>
      </c>
      <c r="AJ161" s="2076" cm="1">
        <f t="array" ref="AJ161">SUM(MID(0&amp;AI161,LARGE(INDEX(ISNUMBER(--MID(AI161,ROW($1:$129),1))*ROW($1:$129),),ROW($1:$129))+1,1)*10^ROW($1:$129)/10)</f>
        <v>30390156</v>
      </c>
      <c r="AK161" s="1953" t="str">
        <f>VLOOKUP($AJ161,'Item Master Data'!$A:$F,3,FALSE)</f>
        <v>Q.PEAK DUO BLK ML G10+</v>
      </c>
      <c r="AL161" s="1494">
        <f>VLOOKUP($AJ161,'Item Master Data'!$A:$F,6,FALSE)</f>
        <v>400</v>
      </c>
      <c r="AM161" s="1494">
        <f t="shared" ref="AM161:AM220" si="81">F161/AN161</f>
        <v>24</v>
      </c>
      <c r="AN161" s="1494">
        <f>VLOOKUP(AJ161,'Item Master Data'!$A:$G,7,FALSE)</f>
        <v>32</v>
      </c>
      <c r="AO161" s="1494">
        <f t="shared" ref="AO161:AO220" si="82">E161-AL161</f>
        <v>0</v>
      </c>
      <c r="AQ161" s="2297">
        <f t="shared" si="73"/>
        <v>170496.00000000003</v>
      </c>
    </row>
    <row r="162" spans="1:43" s="1494" customFormat="1" ht="15" hidden="1" customHeight="1">
      <c r="A162" s="1550" t="s">
        <v>1154</v>
      </c>
      <c r="B162" s="1949" t="s">
        <v>3790</v>
      </c>
      <c r="C162" s="2029" t="s">
        <v>1155</v>
      </c>
      <c r="D162" s="2029" t="s">
        <v>2220</v>
      </c>
      <c r="E162" s="2029">
        <v>400</v>
      </c>
      <c r="F162" s="2031">
        <v>768</v>
      </c>
      <c r="G162" s="1833">
        <f t="shared" ref="G162" si="83">E162*F162</f>
        <v>307200</v>
      </c>
      <c r="H162" s="1831">
        <f t="shared" si="71"/>
        <v>0.30719999999999997</v>
      </c>
      <c r="I162" s="1837">
        <f>H162</f>
        <v>0.30719999999999997</v>
      </c>
      <c r="J162" s="2104"/>
      <c r="K162" s="2104"/>
      <c r="L162" s="2105"/>
      <c r="M162" s="1832">
        <f t="shared" ref="M162" si="84">SUM(I162:L162)</f>
        <v>0.30719999999999997</v>
      </c>
      <c r="N162" s="2030">
        <v>44666</v>
      </c>
      <c r="O162" s="2030">
        <v>44659</v>
      </c>
      <c r="P162" s="2030">
        <v>44666</v>
      </c>
      <c r="Q162" s="2030">
        <v>44669</v>
      </c>
      <c r="R162" s="2029" t="s">
        <v>267</v>
      </c>
      <c r="S162" s="2029">
        <v>60</v>
      </c>
      <c r="T162" s="2029" t="s">
        <v>3369</v>
      </c>
      <c r="U162" s="2024">
        <v>0.55500000000000005</v>
      </c>
      <c r="V162" s="2029"/>
      <c r="W162" s="2029" t="s">
        <v>1103</v>
      </c>
      <c r="X162" s="2029"/>
      <c r="Y162" s="1949">
        <v>60</v>
      </c>
      <c r="Z162" s="2029" t="s">
        <v>2246</v>
      </c>
      <c r="AA162" s="2027" t="s">
        <v>1185</v>
      </c>
      <c r="AB162" s="2029">
        <v>85008</v>
      </c>
      <c r="AC162" s="2029" t="s">
        <v>1096</v>
      </c>
      <c r="AD162" s="2029" t="s">
        <v>1099</v>
      </c>
      <c r="AE162" s="2029"/>
      <c r="AF162" s="1951" t="s">
        <v>1098</v>
      </c>
      <c r="AG162" s="1951" t="s">
        <v>1087</v>
      </c>
      <c r="AH162" s="1951"/>
      <c r="AI162" s="2047" t="str">
        <f t="shared" si="80"/>
        <v>30390156H</v>
      </c>
      <c r="AJ162" s="2076" cm="1">
        <f t="array" ref="AJ162">SUM(MID(0&amp;AI162,LARGE(INDEX(ISNUMBER(--MID(AI162,ROW($1:$129),1))*ROW($1:$129),),ROW($1:$129))+1,1)*10^ROW($1:$129)/10)</f>
        <v>30390156</v>
      </c>
      <c r="AK162" s="1953" t="str">
        <f>VLOOKUP($AJ162,'Item Master Data'!$A:$F,3,FALSE)</f>
        <v>Q.PEAK DUO BLK ML G10+</v>
      </c>
      <c r="AL162" s="1494">
        <f>VLOOKUP($AJ162,'Item Master Data'!$A:$F,6,FALSE)</f>
        <v>400</v>
      </c>
      <c r="AM162" s="1494">
        <f t="shared" si="81"/>
        <v>24</v>
      </c>
      <c r="AN162" s="1494">
        <f>VLOOKUP(AJ162,'Item Master Data'!$A:$G,7,FALSE)</f>
        <v>32</v>
      </c>
      <c r="AO162" s="1494">
        <f t="shared" si="82"/>
        <v>0</v>
      </c>
      <c r="AQ162" s="2297">
        <f t="shared" si="73"/>
        <v>170496.00000000003</v>
      </c>
    </row>
    <row r="163" spans="1:43" s="2020" customFormat="1" ht="14.25" hidden="1" customHeight="1">
      <c r="A163" s="1411" t="s">
        <v>1154</v>
      </c>
      <c r="B163" s="1907" t="s">
        <v>197</v>
      </c>
      <c r="C163" s="1908"/>
      <c r="D163" s="1908"/>
      <c r="E163" s="1908"/>
      <c r="F163" s="1826">
        <f t="shared" ref="F163:M163" si="85">SUBTOTAL(9,F97:F162)</f>
        <v>6016</v>
      </c>
      <c r="G163" s="1826">
        <f t="shared" si="85"/>
        <v>2306560</v>
      </c>
      <c r="H163" s="1827">
        <f t="shared" si="85"/>
        <v>2.3065600000000002</v>
      </c>
      <c r="I163" s="1827">
        <f t="shared" si="85"/>
        <v>1.2544</v>
      </c>
      <c r="J163" s="1827">
        <f t="shared" si="85"/>
        <v>0</v>
      </c>
      <c r="K163" s="1827">
        <f t="shared" si="85"/>
        <v>0</v>
      </c>
      <c r="L163" s="1827">
        <f t="shared" si="85"/>
        <v>1.05216</v>
      </c>
      <c r="M163" s="1827">
        <f t="shared" si="85"/>
        <v>2.3065600000000002</v>
      </c>
      <c r="N163" s="1907" t="s">
        <v>1154</v>
      </c>
      <c r="O163" s="1908"/>
      <c r="P163" s="1908"/>
      <c r="Q163" s="1908"/>
      <c r="R163" s="1908"/>
      <c r="S163" s="1908"/>
      <c r="T163" s="1908"/>
      <c r="U163" s="1908"/>
      <c r="V163" s="1908"/>
      <c r="W163" s="1908"/>
      <c r="X163" s="1908"/>
      <c r="Y163" s="1908"/>
      <c r="Z163" s="1908"/>
      <c r="AA163" s="1908"/>
      <c r="AB163" s="1908"/>
      <c r="AC163" s="1908"/>
      <c r="AD163" s="1908"/>
      <c r="AE163" s="1908"/>
      <c r="AF163" s="1908"/>
      <c r="AG163" s="1908"/>
      <c r="AH163" s="1908"/>
      <c r="AI163" s="2047">
        <f t="shared" si="80"/>
        <v>0</v>
      </c>
      <c r="AJ163" s="2076" cm="1">
        <f t="array" ref="AJ163">SUM(MID(0&amp;AI163,LARGE(INDEX(ISNUMBER(--MID(AI163,ROW($1:$129),1))*ROW($1:$129),),ROW($1:$129))+1,1)*10^ROW($1:$129)/10)</f>
        <v>0</v>
      </c>
      <c r="AK163" s="1953" t="e">
        <f>VLOOKUP($AJ163,'Item Master Data'!$A:$F,3,FALSE)</f>
        <v>#N/A</v>
      </c>
      <c r="AL163" s="1494" t="e">
        <f>VLOOKUP($AJ163,'Item Master Data'!$A:$F,6,FALSE)</f>
        <v>#N/A</v>
      </c>
      <c r="AM163" s="1494" t="e">
        <f t="shared" si="81"/>
        <v>#N/A</v>
      </c>
      <c r="AN163" s="1494" t="e">
        <f>VLOOKUP(AJ163,'Item Master Data'!$A:$G,7,FALSE)</f>
        <v>#N/A</v>
      </c>
      <c r="AO163" s="1494" t="e">
        <f t="shared" si="82"/>
        <v>#N/A</v>
      </c>
      <c r="AP163" s="1494"/>
      <c r="AQ163" s="2297">
        <f t="shared" si="73"/>
        <v>0</v>
      </c>
    </row>
    <row r="164" spans="1:43" s="1494" customFormat="1" ht="15" hidden="1" customHeight="1">
      <c r="A164" s="1550" t="s">
        <v>2216</v>
      </c>
      <c r="B164" s="1949" t="s">
        <v>3797</v>
      </c>
      <c r="C164" s="2029" t="s">
        <v>3309</v>
      </c>
      <c r="D164" s="2029" t="s">
        <v>2229</v>
      </c>
      <c r="E164" s="2029">
        <v>480</v>
      </c>
      <c r="F164" s="2031">
        <v>638</v>
      </c>
      <c r="G164" s="1833">
        <f t="shared" ref="G164:G190" si="86">E164*F164</f>
        <v>306240</v>
      </c>
      <c r="H164" s="1831">
        <f t="shared" ref="H164:H190" si="87">E164*F164/1000000</f>
        <v>0.30624000000000001</v>
      </c>
      <c r="I164" s="1837">
        <f>H164</f>
        <v>0.30624000000000001</v>
      </c>
      <c r="J164" s="2104"/>
      <c r="K164" s="2104"/>
      <c r="L164" s="2105"/>
      <c r="M164" s="1832">
        <f t="shared" ref="M164:M192" si="88">SUM(I164:L164)</f>
        <v>0.30624000000000001</v>
      </c>
      <c r="N164" s="2030">
        <v>44664</v>
      </c>
      <c r="O164" s="2030">
        <v>44662</v>
      </c>
      <c r="P164" s="2030">
        <v>44664</v>
      </c>
      <c r="Q164" s="2030">
        <v>44669</v>
      </c>
      <c r="R164" s="2029" t="s">
        <v>1151</v>
      </c>
      <c r="S164" s="2029">
        <v>72</v>
      </c>
      <c r="T164" s="2029" t="s">
        <v>2536</v>
      </c>
      <c r="U164" s="2024">
        <v>0.48</v>
      </c>
      <c r="V164" s="2102" t="s">
        <v>3843</v>
      </c>
      <c r="W164" s="2029" t="s">
        <v>1103</v>
      </c>
      <c r="X164" s="2029">
        <v>10</v>
      </c>
      <c r="Y164" s="2029">
        <v>60</v>
      </c>
      <c r="Z164" s="2030" t="s">
        <v>3854</v>
      </c>
      <c r="AA164" s="1949" t="s">
        <v>1149</v>
      </c>
      <c r="AB164" s="1949" t="s">
        <v>3464</v>
      </c>
      <c r="AC164" s="2029" t="s">
        <v>1096</v>
      </c>
      <c r="AD164" s="2029" t="s">
        <v>3855</v>
      </c>
      <c r="AE164" s="2029"/>
      <c r="AF164" s="2026"/>
      <c r="AG164" s="2026" t="s">
        <v>1087</v>
      </c>
      <c r="AH164" s="1951"/>
      <c r="AI164" s="2047" t="str">
        <f t="shared" si="80"/>
        <v>30397472C</v>
      </c>
      <c r="AJ164" s="2076" cm="1">
        <f t="array" ref="AJ164">SUM(MID(0&amp;AI164,LARGE(INDEX(ISNUMBER(--MID(AI164,ROW($1:$129),1))*ROW($1:$129),),ROW($1:$129))+1,1)*10^ROW($1:$129)/10)</f>
        <v>30397472</v>
      </c>
      <c r="AK164" s="1953" t="str">
        <f>VLOOKUP($AJ164,'Item Master Data'!$A:$F,3,FALSE)</f>
        <v>Q.PEAK DUO XL G10</v>
      </c>
      <c r="AL164" s="1494">
        <f>VLOOKUP($AJ164,'Item Master Data'!$A:$F,6,FALSE)</f>
        <v>480</v>
      </c>
      <c r="AM164" s="1494">
        <f t="shared" si="81"/>
        <v>22</v>
      </c>
      <c r="AN164" s="1494">
        <f>VLOOKUP(AJ164,'Item Master Data'!$A:$G,7,FALSE)</f>
        <v>29</v>
      </c>
      <c r="AO164" s="1494">
        <f t="shared" si="82"/>
        <v>0</v>
      </c>
      <c r="AQ164" s="2297">
        <f t="shared" si="73"/>
        <v>146995.19999999998</v>
      </c>
    </row>
    <row r="165" spans="1:43" s="1494" customFormat="1" ht="15" customHeight="1">
      <c r="A165" s="1550" t="s">
        <v>2216</v>
      </c>
      <c r="B165" s="1949" t="s">
        <v>3798</v>
      </c>
      <c r="C165" s="2029" t="s">
        <v>1065</v>
      </c>
      <c r="D165" s="2029" t="s">
        <v>2220</v>
      </c>
      <c r="E165" s="2029">
        <v>400</v>
      </c>
      <c r="F165" s="2031">
        <v>768</v>
      </c>
      <c r="G165" s="1833">
        <f t="shared" si="86"/>
        <v>307200</v>
      </c>
      <c r="H165" s="1831">
        <f t="shared" si="87"/>
        <v>0.30719999999999997</v>
      </c>
      <c r="I165" s="1837">
        <f>H165</f>
        <v>0.30719999999999997</v>
      </c>
      <c r="J165" s="2104"/>
      <c r="K165" s="2104"/>
      <c r="L165" s="2105"/>
      <c r="M165" s="1832">
        <f t="shared" si="88"/>
        <v>0.30719999999999997</v>
      </c>
      <c r="N165" s="2030">
        <v>44664</v>
      </c>
      <c r="O165" s="2030">
        <v>44656</v>
      </c>
      <c r="P165" s="2030">
        <v>44664</v>
      </c>
      <c r="Q165" s="2030">
        <v>44665</v>
      </c>
      <c r="R165" s="2029" t="s">
        <v>1151</v>
      </c>
      <c r="S165" s="2029">
        <v>60</v>
      </c>
      <c r="T165" s="2029">
        <v>49405140</v>
      </c>
      <c r="U165" s="2024">
        <v>0.55000000000000004</v>
      </c>
      <c r="V165" s="2102"/>
      <c r="W165" s="2029" t="s">
        <v>1103</v>
      </c>
      <c r="X165" s="2029"/>
      <c r="Y165" s="2029">
        <v>60</v>
      </c>
      <c r="Z165" s="2030" t="s">
        <v>1167</v>
      </c>
      <c r="AA165" s="1949" t="s">
        <v>1168</v>
      </c>
      <c r="AB165" s="1949" t="s">
        <v>3314</v>
      </c>
      <c r="AC165" s="2029" t="s">
        <v>1096</v>
      </c>
      <c r="AD165" s="1937" t="s">
        <v>3658</v>
      </c>
      <c r="AE165" s="2029"/>
      <c r="AF165" s="2026"/>
      <c r="AG165" s="2026" t="s">
        <v>1087</v>
      </c>
      <c r="AH165" s="1951"/>
      <c r="AI165" s="2047">
        <f t="shared" si="80"/>
        <v>49405140</v>
      </c>
      <c r="AJ165" s="2076" cm="1">
        <f t="array" ref="AJ165">SUM(MID(0&amp;AI165,LARGE(INDEX(ISNUMBER(--MID(AI165,ROW($1:$129),1))*ROW($1:$129),),ROW($1:$129))+1,1)*10^ROW($1:$129)/10)</f>
        <v>49405140</v>
      </c>
      <c r="AK165" s="1953" t="str">
        <f>VLOOKUP($AJ165,'Item Master Data'!$A:$F,3,FALSE)</f>
        <v>Q.PEAK DUO BLK ML G10+</v>
      </c>
      <c r="AL165" s="1494">
        <f>VLOOKUP($AJ165,'Item Master Data'!$A:$F,6,FALSE)</f>
        <v>400</v>
      </c>
      <c r="AM165" s="1494">
        <f t="shared" si="81"/>
        <v>24</v>
      </c>
      <c r="AN165" s="1494">
        <f>VLOOKUP(AJ165,'Item Master Data'!$A:$G,7,FALSE)</f>
        <v>32</v>
      </c>
      <c r="AO165" s="1494">
        <f t="shared" si="82"/>
        <v>0</v>
      </c>
      <c r="AQ165" s="2297">
        <f t="shared" si="73"/>
        <v>168960</v>
      </c>
    </row>
    <row r="166" spans="1:43" s="1494" customFormat="1" ht="15.75" customHeight="1">
      <c r="A166" s="1550" t="s">
        <v>2216</v>
      </c>
      <c r="B166" s="1949" t="s">
        <v>3798</v>
      </c>
      <c r="C166" s="2029" t="s">
        <v>1065</v>
      </c>
      <c r="D166" s="2029" t="s">
        <v>2220</v>
      </c>
      <c r="E166" s="2029">
        <v>400</v>
      </c>
      <c r="F166" s="2031">
        <v>1536</v>
      </c>
      <c r="G166" s="1833">
        <f t="shared" si="86"/>
        <v>614400</v>
      </c>
      <c r="H166" s="1831">
        <f t="shared" si="87"/>
        <v>0.61439999999999995</v>
      </c>
      <c r="I166" s="1837">
        <f>H166</f>
        <v>0.61439999999999995</v>
      </c>
      <c r="J166" s="2104"/>
      <c r="K166" s="2104"/>
      <c r="L166" s="2105"/>
      <c r="M166" s="1832">
        <f t="shared" si="88"/>
        <v>0.61439999999999995</v>
      </c>
      <c r="N166" s="2030">
        <v>44672</v>
      </c>
      <c r="O166" s="2030">
        <v>44658</v>
      </c>
      <c r="P166" s="2030">
        <v>44672</v>
      </c>
      <c r="Q166" s="2030">
        <v>44673</v>
      </c>
      <c r="R166" s="2029" t="s">
        <v>1151</v>
      </c>
      <c r="S166" s="2029">
        <v>60</v>
      </c>
      <c r="T166" s="2029">
        <v>49405140</v>
      </c>
      <c r="U166" s="2024">
        <v>0.55000000000000004</v>
      </c>
      <c r="V166" s="2102"/>
      <c r="W166" s="2029" t="s">
        <v>1103</v>
      </c>
      <c r="X166" s="2029"/>
      <c r="Y166" s="2029">
        <v>60</v>
      </c>
      <c r="Z166" s="2030" t="s">
        <v>1167</v>
      </c>
      <c r="AA166" s="1949" t="s">
        <v>1168</v>
      </c>
      <c r="AB166" s="1949" t="s">
        <v>3314</v>
      </c>
      <c r="AC166" s="2029" t="s">
        <v>1096</v>
      </c>
      <c r="AD166" s="1937" t="s">
        <v>3658</v>
      </c>
      <c r="AE166" s="2029"/>
      <c r="AF166" s="2026"/>
      <c r="AG166" s="2026" t="s">
        <v>1087</v>
      </c>
      <c r="AH166" s="1951"/>
      <c r="AI166" s="2047">
        <f t="shared" si="80"/>
        <v>49405140</v>
      </c>
      <c r="AJ166" s="2076" cm="1">
        <f t="array" ref="AJ166">SUM(MID(0&amp;AI166,LARGE(INDEX(ISNUMBER(--MID(AI166,ROW($1:$129),1))*ROW($1:$129),),ROW($1:$129))+1,1)*10^ROW($1:$129)/10)</f>
        <v>49405140</v>
      </c>
      <c r="AK166" s="1953" t="str">
        <f>VLOOKUP($AJ166,'Item Master Data'!$A:$F,3,FALSE)</f>
        <v>Q.PEAK DUO BLK ML G10+</v>
      </c>
      <c r="AL166" s="1494">
        <f>VLOOKUP($AJ166,'Item Master Data'!$A:$F,6,FALSE)</f>
        <v>400</v>
      </c>
      <c r="AM166" s="1494">
        <f t="shared" si="81"/>
        <v>48</v>
      </c>
      <c r="AN166" s="1494">
        <f>VLOOKUP(AJ166,'Item Master Data'!$A:$G,7,FALSE)</f>
        <v>32</v>
      </c>
      <c r="AO166" s="1494">
        <f t="shared" si="82"/>
        <v>0</v>
      </c>
      <c r="AQ166" s="2297">
        <f t="shared" si="73"/>
        <v>337920</v>
      </c>
    </row>
    <row r="167" spans="1:43" s="1494" customFormat="1" ht="15.75" hidden="1" customHeight="1">
      <c r="A167" s="1550" t="s">
        <v>2216</v>
      </c>
      <c r="B167" s="1949" t="s">
        <v>3798</v>
      </c>
      <c r="C167" s="2029" t="s">
        <v>1065</v>
      </c>
      <c r="D167" s="2029" t="s">
        <v>2220</v>
      </c>
      <c r="E167" s="2029">
        <v>400</v>
      </c>
      <c r="F167" s="2031">
        <v>4736</v>
      </c>
      <c r="G167" s="1833">
        <f t="shared" si="86"/>
        <v>1894400</v>
      </c>
      <c r="H167" s="1831">
        <f t="shared" si="87"/>
        <v>1.8944000000000001</v>
      </c>
      <c r="I167" s="1837"/>
      <c r="J167" s="2104"/>
      <c r="K167" s="2104"/>
      <c r="L167" s="2105">
        <f>H167</f>
        <v>1.8944000000000001</v>
      </c>
      <c r="M167" s="1832">
        <f t="shared" si="88"/>
        <v>1.8944000000000001</v>
      </c>
      <c r="N167" s="2112" t="s">
        <v>3374</v>
      </c>
      <c r="O167" s="2100" t="s">
        <v>4368</v>
      </c>
      <c r="P167" s="2030"/>
      <c r="Q167" s="2030"/>
      <c r="R167" s="2029" t="s">
        <v>1151</v>
      </c>
      <c r="S167" s="2029">
        <v>60</v>
      </c>
      <c r="T167" s="2295" t="s">
        <v>3369</v>
      </c>
      <c r="U167" s="2024">
        <v>0.55000000000000004</v>
      </c>
      <c r="V167" s="2102" t="s">
        <v>4367</v>
      </c>
      <c r="W167" s="2029" t="s">
        <v>1103</v>
      </c>
      <c r="X167" s="2029"/>
      <c r="Y167" s="2029">
        <v>60</v>
      </c>
      <c r="Z167" s="2030" t="s">
        <v>1167</v>
      </c>
      <c r="AA167" s="1949" t="s">
        <v>1168</v>
      </c>
      <c r="AB167" s="1949" t="s">
        <v>3314</v>
      </c>
      <c r="AC167" s="2029" t="s">
        <v>1096</v>
      </c>
      <c r="AD167" s="1937" t="s">
        <v>3184</v>
      </c>
      <c r="AE167" s="2029"/>
      <c r="AF167" s="2026"/>
      <c r="AG167" s="2026" t="s">
        <v>1087</v>
      </c>
      <c r="AH167" s="1951"/>
      <c r="AI167" s="2047" t="str">
        <f t="shared" si="80"/>
        <v>30390156H</v>
      </c>
      <c r="AJ167" s="2076" cm="1">
        <f t="array" ref="AJ167">SUM(MID(0&amp;AI167,LARGE(INDEX(ISNUMBER(--MID(AI167,ROW($1:$129),1))*ROW($1:$129),),ROW($1:$129))+1,1)*10^ROW($1:$129)/10)</f>
        <v>30390156</v>
      </c>
      <c r="AK167" s="1953" t="str">
        <f>VLOOKUP($AJ167,'Item Master Data'!$A:$F,3,FALSE)</f>
        <v>Q.PEAK DUO BLK ML G10+</v>
      </c>
      <c r="AL167" s="1494">
        <f>VLOOKUP($AJ167,'Item Master Data'!$A:$F,6,FALSE)</f>
        <v>400</v>
      </c>
      <c r="AM167" s="1494">
        <f t="shared" si="81"/>
        <v>148</v>
      </c>
      <c r="AN167" s="1494">
        <f>VLOOKUP(AJ167,'Item Master Data'!$A:$G,7,FALSE)</f>
        <v>32</v>
      </c>
      <c r="AO167" s="1494">
        <f t="shared" si="82"/>
        <v>0</v>
      </c>
      <c r="AQ167" s="2297">
        <f t="shared" si="73"/>
        <v>1041920.0000000001</v>
      </c>
    </row>
    <row r="168" spans="1:43" s="1494" customFormat="1" ht="15.75" customHeight="1">
      <c r="A168" s="1550" t="s">
        <v>2216</v>
      </c>
      <c r="B168" s="2029" t="s">
        <v>3799</v>
      </c>
      <c r="C168" s="2029" t="s">
        <v>2217</v>
      </c>
      <c r="D168" s="2029" t="s">
        <v>2229</v>
      </c>
      <c r="E168" s="2029">
        <v>475</v>
      </c>
      <c r="F168" s="1950">
        <v>1276</v>
      </c>
      <c r="G168" s="1833">
        <f t="shared" ref="G168" si="89">E168*F168</f>
        <v>606100</v>
      </c>
      <c r="H168" s="1831">
        <f t="shared" ref="H168" si="90">E168*F168/1000000</f>
        <v>0.60609999999999997</v>
      </c>
      <c r="I168" s="1837">
        <f>H168</f>
        <v>0.60609999999999997</v>
      </c>
      <c r="J168" s="2104"/>
      <c r="K168" s="2104"/>
      <c r="L168" s="2105"/>
      <c r="M168" s="1832">
        <f t="shared" ref="M168" si="91">SUM(I168:L168)</f>
        <v>0.60609999999999997</v>
      </c>
      <c r="N168" s="2030" t="s">
        <v>4281</v>
      </c>
      <c r="O168" s="2030">
        <v>44642</v>
      </c>
      <c r="P168" s="2030">
        <v>44677</v>
      </c>
      <c r="Q168" s="2030">
        <v>44678</v>
      </c>
      <c r="R168" s="2029" t="s">
        <v>1151</v>
      </c>
      <c r="S168" s="2029">
        <v>72</v>
      </c>
      <c r="T168" s="2029">
        <v>49302155</v>
      </c>
      <c r="U168" s="2024">
        <v>0.48501052631000002</v>
      </c>
      <c r="V168" s="2102"/>
      <c r="W168" s="2029" t="s">
        <v>1103</v>
      </c>
      <c r="X168" s="2225"/>
      <c r="Y168" s="2029">
        <v>60</v>
      </c>
      <c r="Z168" s="2133" t="s">
        <v>1195</v>
      </c>
      <c r="AA168" s="2029" t="s">
        <v>1149</v>
      </c>
      <c r="AB168" s="1949" t="s">
        <v>1197</v>
      </c>
      <c r="AC168" s="2029" t="s">
        <v>1096</v>
      </c>
      <c r="AD168" s="1937" t="s">
        <v>3658</v>
      </c>
      <c r="AE168" s="2029"/>
      <c r="AF168" s="1951"/>
      <c r="AG168" s="2226" t="s">
        <v>1087</v>
      </c>
      <c r="AH168" s="1951"/>
      <c r="AI168" s="2047">
        <f t="shared" ref="AI168" si="92">T168</f>
        <v>49302155</v>
      </c>
      <c r="AJ168" s="2076" cm="1">
        <f t="array" ref="AJ168">SUM(MID(0&amp;AI168,LARGE(INDEX(ISNUMBER(--MID(AI168,ROW($1:$129),1))*ROW($1:$129),),ROW($1:$129))+1,1)*10^ROW($1:$129)/10)</f>
        <v>49302155</v>
      </c>
      <c r="AK168" s="1953" t="str">
        <f>VLOOKUP($AJ168,'Item Master Data'!$A:$F,3,FALSE)</f>
        <v>Q.PEAK DUO XL G10</v>
      </c>
      <c r="AL168" s="1494">
        <f>VLOOKUP($AJ168,'Item Master Data'!$A:$F,6,FALSE)</f>
        <v>475</v>
      </c>
      <c r="AM168" s="1494">
        <f t="shared" ref="AM168" si="93">F168/AN168</f>
        <v>44</v>
      </c>
      <c r="AN168" s="1494">
        <f>VLOOKUP(AJ168,'Item Master Data'!$A:$G,7,FALSE)</f>
        <v>29</v>
      </c>
      <c r="AO168" s="1494">
        <f t="shared" ref="AO168" si="94">E168-AL168</f>
        <v>0</v>
      </c>
      <c r="AQ168" s="2297">
        <f t="shared" ref="AQ168" si="95">G168*U168</f>
        <v>293964.87999649101</v>
      </c>
    </row>
    <row r="169" spans="1:43" s="1494" customFormat="1" ht="15.75" customHeight="1">
      <c r="A169" s="1550" t="s">
        <v>2216</v>
      </c>
      <c r="B169" s="2029" t="s">
        <v>3799</v>
      </c>
      <c r="C169" s="2029" t="s">
        <v>2217</v>
      </c>
      <c r="D169" s="2029" t="s">
        <v>2229</v>
      </c>
      <c r="E169" s="2029">
        <v>475</v>
      </c>
      <c r="F169" s="1950">
        <f>2552-1276</f>
        <v>1276</v>
      </c>
      <c r="G169" s="1833">
        <f t="shared" si="86"/>
        <v>606100</v>
      </c>
      <c r="H169" s="1831">
        <f t="shared" si="87"/>
        <v>0.60609999999999997</v>
      </c>
      <c r="I169" s="1837"/>
      <c r="J169" s="2104">
        <f>H169</f>
        <v>0.60609999999999997</v>
      </c>
      <c r="K169" s="2104"/>
      <c r="L169" s="2105"/>
      <c r="M169" s="1832">
        <f t="shared" si="88"/>
        <v>0.60609999999999997</v>
      </c>
      <c r="N169" s="2030" t="s">
        <v>4270</v>
      </c>
      <c r="O169" s="2030">
        <v>44642</v>
      </c>
      <c r="P169" s="2030">
        <v>44677</v>
      </c>
      <c r="Q169" s="2030">
        <v>44678</v>
      </c>
      <c r="R169" s="2029" t="s">
        <v>1151</v>
      </c>
      <c r="S169" s="2029">
        <v>72</v>
      </c>
      <c r="T169" s="2029">
        <v>49302155</v>
      </c>
      <c r="U169" s="2024">
        <v>0.48501052631000002</v>
      </c>
      <c r="V169" s="2102"/>
      <c r="W169" s="2029" t="s">
        <v>1103</v>
      </c>
      <c r="X169" s="2225"/>
      <c r="Y169" s="2029">
        <v>60</v>
      </c>
      <c r="Z169" s="2133" t="s">
        <v>1195</v>
      </c>
      <c r="AA169" s="2029" t="s">
        <v>1149</v>
      </c>
      <c r="AB169" s="1949" t="s">
        <v>1197</v>
      </c>
      <c r="AC169" s="2029" t="s">
        <v>1096</v>
      </c>
      <c r="AD169" s="1937" t="s">
        <v>3658</v>
      </c>
      <c r="AE169" s="2029"/>
      <c r="AF169" s="1951"/>
      <c r="AG169" s="2226" t="s">
        <v>1087</v>
      </c>
      <c r="AH169" s="1951"/>
      <c r="AI169" s="2047">
        <f t="shared" si="80"/>
        <v>49302155</v>
      </c>
      <c r="AJ169" s="2076" cm="1">
        <f t="array" ref="AJ169">SUM(MID(0&amp;AI169,LARGE(INDEX(ISNUMBER(--MID(AI169,ROW($1:$129),1))*ROW($1:$129),),ROW($1:$129))+1,1)*10^ROW($1:$129)/10)</f>
        <v>49302155</v>
      </c>
      <c r="AK169" s="1953" t="str">
        <f>VLOOKUP($AJ169,'Item Master Data'!$A:$F,3,FALSE)</f>
        <v>Q.PEAK DUO XL G10</v>
      </c>
      <c r="AL169" s="1494">
        <f>VLOOKUP($AJ169,'Item Master Data'!$A:$F,6,FALSE)</f>
        <v>475</v>
      </c>
      <c r="AM169" s="1494">
        <f t="shared" si="81"/>
        <v>44</v>
      </c>
      <c r="AN169" s="1494">
        <f>VLOOKUP(AJ169,'Item Master Data'!$A:$G,7,FALSE)</f>
        <v>29</v>
      </c>
      <c r="AO169" s="1494">
        <f t="shared" si="82"/>
        <v>0</v>
      </c>
      <c r="AQ169" s="2297">
        <f t="shared" si="73"/>
        <v>293964.87999649101</v>
      </c>
    </row>
    <row r="170" spans="1:43" s="1494" customFormat="1" ht="15.75" customHeight="1">
      <c r="A170" s="1550" t="s">
        <v>2216</v>
      </c>
      <c r="B170" s="1949" t="s">
        <v>3800</v>
      </c>
      <c r="C170" s="2029" t="s">
        <v>2217</v>
      </c>
      <c r="D170" s="2029" t="s">
        <v>2220</v>
      </c>
      <c r="E170" s="2029">
        <v>400</v>
      </c>
      <c r="F170" s="2031">
        <v>1536</v>
      </c>
      <c r="G170" s="1833">
        <f t="shared" si="86"/>
        <v>614400</v>
      </c>
      <c r="H170" s="1831">
        <f t="shared" si="87"/>
        <v>0.61439999999999995</v>
      </c>
      <c r="I170" s="1837">
        <f>H170</f>
        <v>0.61439999999999995</v>
      </c>
      <c r="J170" s="2104"/>
      <c r="K170" s="2104"/>
      <c r="L170" s="2105"/>
      <c r="M170" s="1832">
        <f t="shared" si="88"/>
        <v>0.61439999999999995</v>
      </c>
      <c r="N170" s="2030">
        <v>44671</v>
      </c>
      <c r="O170" s="2021">
        <v>44665</v>
      </c>
      <c r="P170" s="2030">
        <v>44671</v>
      </c>
      <c r="Q170" s="2030">
        <v>44672</v>
      </c>
      <c r="R170" s="2029" t="s">
        <v>1151</v>
      </c>
      <c r="S170" s="2029">
        <v>60</v>
      </c>
      <c r="T170" s="2029">
        <v>49405140</v>
      </c>
      <c r="U170" s="2024">
        <v>0.55000000000000004</v>
      </c>
      <c r="V170" s="2102" t="s">
        <v>3845</v>
      </c>
      <c r="W170" s="2029" t="s">
        <v>1103</v>
      </c>
      <c r="X170" s="2029"/>
      <c r="Y170" s="2029">
        <v>60</v>
      </c>
      <c r="Z170" s="2030" t="s">
        <v>3856</v>
      </c>
      <c r="AA170" s="1949" t="s">
        <v>1149</v>
      </c>
      <c r="AB170" s="1949">
        <v>33064</v>
      </c>
      <c r="AC170" s="2029" t="s">
        <v>1096</v>
      </c>
      <c r="AD170" s="1937" t="s">
        <v>3658</v>
      </c>
      <c r="AE170" s="2029"/>
      <c r="AF170" s="2026"/>
      <c r="AG170" s="2026" t="s">
        <v>1087</v>
      </c>
      <c r="AH170" s="1951"/>
      <c r="AI170" s="2047">
        <f t="shared" si="80"/>
        <v>49405140</v>
      </c>
      <c r="AJ170" s="2076" cm="1">
        <f t="array" ref="AJ170">SUM(MID(0&amp;AI170,LARGE(INDEX(ISNUMBER(--MID(AI170,ROW($1:$129),1))*ROW($1:$129),),ROW($1:$129))+1,1)*10^ROW($1:$129)/10)</f>
        <v>49405140</v>
      </c>
      <c r="AK170" s="1953" t="str">
        <f>VLOOKUP($AJ170,'Item Master Data'!$A:$F,3,FALSE)</f>
        <v>Q.PEAK DUO BLK ML G10+</v>
      </c>
      <c r="AL170" s="1494">
        <f>VLOOKUP($AJ170,'Item Master Data'!$A:$F,6,FALSE)</f>
        <v>400</v>
      </c>
      <c r="AM170" s="1494">
        <f t="shared" si="81"/>
        <v>48</v>
      </c>
      <c r="AN170" s="1494">
        <f>VLOOKUP(AJ170,'Item Master Data'!$A:$G,7,FALSE)</f>
        <v>32</v>
      </c>
      <c r="AO170" s="1494">
        <f t="shared" si="82"/>
        <v>0</v>
      </c>
      <c r="AQ170" s="2297">
        <f t="shared" si="73"/>
        <v>337920</v>
      </c>
    </row>
    <row r="171" spans="1:43" s="1494" customFormat="1" ht="15.75" customHeight="1">
      <c r="A171" s="1550" t="s">
        <v>2216</v>
      </c>
      <c r="B171" s="1949" t="s">
        <v>3801</v>
      </c>
      <c r="C171" s="2029" t="s">
        <v>1177</v>
      </c>
      <c r="D171" s="2029" t="s">
        <v>2503</v>
      </c>
      <c r="E171" s="2029">
        <v>360</v>
      </c>
      <c r="F171" s="2031">
        <v>2496</v>
      </c>
      <c r="G171" s="1833">
        <f t="shared" si="86"/>
        <v>898560</v>
      </c>
      <c r="H171" s="1831">
        <f t="shared" si="87"/>
        <v>0.89856000000000003</v>
      </c>
      <c r="I171" s="1837"/>
      <c r="J171" s="2104"/>
      <c r="K171" s="2104"/>
      <c r="L171" s="2105">
        <f>H171</f>
        <v>0.89856000000000003</v>
      </c>
      <c r="M171" s="1832">
        <f t="shared" si="88"/>
        <v>0.89856000000000003</v>
      </c>
      <c r="N171" s="2112" t="s">
        <v>3374</v>
      </c>
      <c r="O171" s="2030">
        <v>44662</v>
      </c>
      <c r="P171" s="2030"/>
      <c r="Q171" s="2030"/>
      <c r="R171" s="2029" t="s">
        <v>1151</v>
      </c>
      <c r="S171" s="2029">
        <v>60</v>
      </c>
      <c r="T171" s="2029">
        <v>49203132</v>
      </c>
      <c r="U171" s="2024">
        <v>0.53</v>
      </c>
      <c r="V171" s="2112" t="s">
        <v>4374</v>
      </c>
      <c r="W171" s="2029" t="s">
        <v>1103</v>
      </c>
      <c r="X171" s="2029"/>
      <c r="Y171" s="2029">
        <v>60</v>
      </c>
      <c r="Z171" s="2030" t="s">
        <v>1152</v>
      </c>
      <c r="AA171" s="1949" t="s">
        <v>1149</v>
      </c>
      <c r="AB171" s="1949">
        <v>32809</v>
      </c>
      <c r="AC171" s="2029" t="s">
        <v>1096</v>
      </c>
      <c r="AD171" s="1937" t="s">
        <v>3658</v>
      </c>
      <c r="AE171" s="2029"/>
      <c r="AF171" s="2026"/>
      <c r="AG171" s="2026" t="s">
        <v>1087</v>
      </c>
      <c r="AH171" s="1951"/>
      <c r="AI171" s="2047">
        <f t="shared" si="80"/>
        <v>49203132</v>
      </c>
      <c r="AJ171" s="2076" cm="1">
        <f t="array" ref="AJ171">SUM(MID(0&amp;AI171,LARGE(INDEX(ISNUMBER(--MID(AI171,ROW($1:$129),1))*ROW($1:$129),),ROW($1:$129))+1,1)*10^ROW($1:$129)/10)</f>
        <v>49203132</v>
      </c>
      <c r="AK171" s="1953" t="str">
        <f>VLOOKUP($AJ171,'Item Master Data'!$A:$F,3,FALSE)</f>
        <v>Q.PEAK DUO BLK G10+</v>
      </c>
      <c r="AL171" s="1494">
        <f>VLOOKUP($AJ171,'Item Master Data'!$A:$F,6,FALSE)</f>
        <v>360</v>
      </c>
      <c r="AM171" s="1494">
        <f t="shared" si="81"/>
        <v>78</v>
      </c>
      <c r="AN171" s="1494">
        <f>VLOOKUP(AJ171,'Item Master Data'!$A:$G,7,FALSE)</f>
        <v>32</v>
      </c>
      <c r="AO171" s="1494">
        <f t="shared" si="82"/>
        <v>0</v>
      </c>
      <c r="AQ171" s="2297">
        <f t="shared" si="73"/>
        <v>476236.80000000005</v>
      </c>
    </row>
    <row r="172" spans="1:43" s="1494" customFormat="1" ht="15.75" customHeight="1">
      <c r="A172" s="1550" t="s">
        <v>2216</v>
      </c>
      <c r="B172" s="1949" t="s">
        <v>3802</v>
      </c>
      <c r="C172" s="2029" t="s">
        <v>1177</v>
      </c>
      <c r="D172" s="2029" t="s">
        <v>2220</v>
      </c>
      <c r="E172" s="2029">
        <v>400</v>
      </c>
      <c r="F172" s="2031">
        <v>2496</v>
      </c>
      <c r="G172" s="1833">
        <f t="shared" si="86"/>
        <v>998400</v>
      </c>
      <c r="H172" s="1831">
        <f t="shared" si="87"/>
        <v>0.99839999999999995</v>
      </c>
      <c r="I172" s="1837">
        <f>H172</f>
        <v>0.99839999999999995</v>
      </c>
      <c r="J172" s="1818"/>
      <c r="K172" s="2104"/>
      <c r="L172" s="2105"/>
      <c r="M172" s="1832">
        <f t="shared" si="88"/>
        <v>0.99839999999999995</v>
      </c>
      <c r="N172" s="2030"/>
      <c r="O172" s="2021">
        <v>44665</v>
      </c>
      <c r="P172" s="2030">
        <v>44676</v>
      </c>
      <c r="Q172" s="2030">
        <v>44677</v>
      </c>
      <c r="R172" s="2029" t="s">
        <v>1151</v>
      </c>
      <c r="S172" s="2029">
        <v>60</v>
      </c>
      <c r="T172" s="2029">
        <v>49405140</v>
      </c>
      <c r="U172" s="2024">
        <v>0.55000000000000004</v>
      </c>
      <c r="V172" s="2102"/>
      <c r="W172" s="2029" t="s">
        <v>1103</v>
      </c>
      <c r="X172" s="2029"/>
      <c r="Y172" s="2029">
        <v>60</v>
      </c>
      <c r="Z172" s="2030" t="s">
        <v>1152</v>
      </c>
      <c r="AA172" s="1949" t="s">
        <v>1149</v>
      </c>
      <c r="AB172" s="1949" t="s">
        <v>2232</v>
      </c>
      <c r="AC172" s="2029" t="s">
        <v>1096</v>
      </c>
      <c r="AD172" s="1937" t="s">
        <v>3658</v>
      </c>
      <c r="AE172" s="2029"/>
      <c r="AF172" s="2026"/>
      <c r="AG172" s="2026" t="s">
        <v>1087</v>
      </c>
      <c r="AH172" s="1951"/>
      <c r="AI172" s="2047">
        <f t="shared" si="80"/>
        <v>49405140</v>
      </c>
      <c r="AJ172" s="2076" cm="1">
        <f t="array" ref="AJ172">SUM(MID(0&amp;AI172,LARGE(INDEX(ISNUMBER(--MID(AI172,ROW($1:$129),1))*ROW($1:$129),),ROW($1:$129))+1,1)*10^ROW($1:$129)/10)</f>
        <v>49405140</v>
      </c>
      <c r="AK172" s="1953" t="str">
        <f>VLOOKUP($AJ172,'Item Master Data'!$A:$F,3,FALSE)</f>
        <v>Q.PEAK DUO BLK ML G10+</v>
      </c>
      <c r="AL172" s="1494">
        <f>VLOOKUP($AJ172,'Item Master Data'!$A:$F,6,FALSE)</f>
        <v>400</v>
      </c>
      <c r="AM172" s="1494">
        <f t="shared" si="81"/>
        <v>78</v>
      </c>
      <c r="AN172" s="1494">
        <f>VLOOKUP(AJ172,'Item Master Data'!$A:$G,7,FALSE)</f>
        <v>32</v>
      </c>
      <c r="AO172" s="1494">
        <f t="shared" si="82"/>
        <v>0</v>
      </c>
      <c r="AQ172" s="2297">
        <f t="shared" si="73"/>
        <v>549120</v>
      </c>
    </row>
    <row r="173" spans="1:43" s="1494" customFormat="1" ht="15.75" hidden="1" customHeight="1">
      <c r="A173" s="1550" t="s">
        <v>2216</v>
      </c>
      <c r="B173" s="1949" t="s">
        <v>3802</v>
      </c>
      <c r="C173" s="2029" t="s">
        <v>1177</v>
      </c>
      <c r="D173" s="2029" t="s">
        <v>2220</v>
      </c>
      <c r="E173" s="2029">
        <v>400</v>
      </c>
      <c r="F173" s="2031">
        <f>4992-2496</f>
        <v>2496</v>
      </c>
      <c r="G173" s="1833">
        <f t="shared" si="86"/>
        <v>998400</v>
      </c>
      <c r="H173" s="1831">
        <f t="shared" si="87"/>
        <v>0.99839999999999995</v>
      </c>
      <c r="I173" s="1837"/>
      <c r="J173" s="2104"/>
      <c r="K173" s="2104"/>
      <c r="L173" s="2105">
        <f>H173</f>
        <v>0.99839999999999995</v>
      </c>
      <c r="M173" s="1832">
        <f t="shared" si="88"/>
        <v>0.99839999999999995</v>
      </c>
      <c r="N173" s="2112" t="s">
        <v>3374</v>
      </c>
      <c r="O173" s="2100" t="s">
        <v>4368</v>
      </c>
      <c r="P173" s="2030"/>
      <c r="Q173" s="2030"/>
      <c r="R173" s="2029" t="s">
        <v>1151</v>
      </c>
      <c r="S173" s="2029">
        <v>60</v>
      </c>
      <c r="T173" s="2029" t="s">
        <v>3369</v>
      </c>
      <c r="U173" s="2024">
        <v>0.55000000000000004</v>
      </c>
      <c r="V173" s="2102"/>
      <c r="W173" s="2029" t="s">
        <v>1103</v>
      </c>
      <c r="X173" s="2029"/>
      <c r="Y173" s="2029">
        <v>60</v>
      </c>
      <c r="Z173" s="2030" t="s">
        <v>1152</v>
      </c>
      <c r="AA173" s="1949" t="s">
        <v>1149</v>
      </c>
      <c r="AB173" s="1949" t="s">
        <v>2232</v>
      </c>
      <c r="AC173" s="2029" t="s">
        <v>1096</v>
      </c>
      <c r="AD173" s="1937" t="s">
        <v>1099</v>
      </c>
      <c r="AE173" s="2029"/>
      <c r="AF173" s="2026"/>
      <c r="AG173" s="2026" t="s">
        <v>1087</v>
      </c>
      <c r="AH173" s="1951"/>
      <c r="AI173" s="2047" t="str">
        <f t="shared" si="80"/>
        <v>30390156H</v>
      </c>
      <c r="AJ173" s="2076" cm="1">
        <f t="array" ref="AJ173">SUM(MID(0&amp;AI173,LARGE(INDEX(ISNUMBER(--MID(AI173,ROW($1:$129),1))*ROW($1:$129),),ROW($1:$129))+1,1)*10^ROW($1:$129)/10)</f>
        <v>30390156</v>
      </c>
      <c r="AK173" s="1953" t="str">
        <f>VLOOKUP($AJ173,'Item Master Data'!$A:$F,3,FALSE)</f>
        <v>Q.PEAK DUO BLK ML G10+</v>
      </c>
      <c r="AL173" s="1494">
        <f>VLOOKUP($AJ173,'Item Master Data'!$A:$F,6,FALSE)</f>
        <v>400</v>
      </c>
      <c r="AM173" s="1494">
        <f t="shared" si="81"/>
        <v>78</v>
      </c>
      <c r="AN173" s="1494">
        <f>VLOOKUP(AJ173,'Item Master Data'!$A:$G,7,FALSE)</f>
        <v>32</v>
      </c>
      <c r="AO173" s="1494">
        <f t="shared" si="82"/>
        <v>0</v>
      </c>
      <c r="AQ173" s="2297">
        <f t="shared" si="73"/>
        <v>549120</v>
      </c>
    </row>
    <row r="174" spans="1:43" s="1494" customFormat="1" ht="15.75" customHeight="1">
      <c r="A174" s="1550" t="s">
        <v>2216</v>
      </c>
      <c r="B174" s="1949" t="s">
        <v>3802</v>
      </c>
      <c r="C174" s="2029" t="s">
        <v>1177</v>
      </c>
      <c r="D174" s="2029" t="s">
        <v>2220</v>
      </c>
      <c r="E174" s="2029">
        <v>400</v>
      </c>
      <c r="F174" s="2031">
        <v>2496</v>
      </c>
      <c r="G174" s="1833">
        <f t="shared" si="86"/>
        <v>998400</v>
      </c>
      <c r="H174" s="1831">
        <f t="shared" si="87"/>
        <v>0.99839999999999995</v>
      </c>
      <c r="I174" s="1837"/>
      <c r="J174" s="2104">
        <f>H174</f>
        <v>0.99839999999999995</v>
      </c>
      <c r="K174" s="2104"/>
      <c r="L174" s="2105"/>
      <c r="M174" s="1832">
        <f t="shared" si="88"/>
        <v>0.99839999999999995</v>
      </c>
      <c r="N174" s="2030"/>
      <c r="O174" s="2021">
        <v>44665</v>
      </c>
      <c r="P174" s="2030">
        <v>44676</v>
      </c>
      <c r="Q174" s="2030">
        <v>44677</v>
      </c>
      <c r="R174" s="2029" t="s">
        <v>1151</v>
      </c>
      <c r="S174" s="2029">
        <v>60</v>
      </c>
      <c r="T174" s="2029">
        <v>49405140</v>
      </c>
      <c r="U174" s="2024">
        <v>0.55000000000000004</v>
      </c>
      <c r="V174" s="2102"/>
      <c r="W174" s="2029" t="s">
        <v>1103</v>
      </c>
      <c r="X174" s="2029"/>
      <c r="Y174" s="2029">
        <v>60</v>
      </c>
      <c r="Z174" s="2030" t="s">
        <v>4298</v>
      </c>
      <c r="AA174" s="1949" t="s">
        <v>1149</v>
      </c>
      <c r="AB174" s="1949" t="s">
        <v>4299</v>
      </c>
      <c r="AC174" s="2029" t="s">
        <v>1096</v>
      </c>
      <c r="AD174" s="1937" t="s">
        <v>3658</v>
      </c>
      <c r="AE174" s="2029"/>
      <c r="AF174" s="2026"/>
      <c r="AG174" s="2026" t="s">
        <v>1087</v>
      </c>
      <c r="AH174" s="1951"/>
      <c r="AI174" s="2047">
        <f t="shared" si="80"/>
        <v>49405140</v>
      </c>
      <c r="AJ174" s="2076" cm="1">
        <f t="array" ref="AJ174">SUM(MID(0&amp;AI174,LARGE(INDEX(ISNUMBER(--MID(AI174,ROW($1:$129),1))*ROW($1:$129),),ROW($1:$129))+1,1)*10^ROW($1:$129)/10)</f>
        <v>49405140</v>
      </c>
      <c r="AK174" s="1953" t="str">
        <f>VLOOKUP($AJ174,'Item Master Data'!$A:$F,3,FALSE)</f>
        <v>Q.PEAK DUO BLK ML G10+</v>
      </c>
      <c r="AL174" s="1494">
        <f>VLOOKUP($AJ174,'Item Master Data'!$A:$F,6,FALSE)</f>
        <v>400</v>
      </c>
      <c r="AM174" s="1494">
        <f t="shared" si="81"/>
        <v>78</v>
      </c>
      <c r="AN174" s="1494">
        <f>VLOOKUP(AJ174,'Item Master Data'!$A:$G,7,FALSE)</f>
        <v>32</v>
      </c>
      <c r="AO174" s="1494">
        <f t="shared" si="82"/>
        <v>0</v>
      </c>
      <c r="AQ174" s="2297">
        <f t="shared" si="73"/>
        <v>549120</v>
      </c>
    </row>
    <row r="175" spans="1:43" s="1494" customFormat="1" ht="15.75" hidden="1" customHeight="1">
      <c r="A175" s="1550" t="s">
        <v>2216</v>
      </c>
      <c r="B175" s="1949" t="s">
        <v>3802</v>
      </c>
      <c r="C175" s="2029" t="s">
        <v>1177</v>
      </c>
      <c r="D175" s="2029" t="s">
        <v>2220</v>
      </c>
      <c r="E175" s="2029">
        <v>400</v>
      </c>
      <c r="F175" s="2031">
        <v>2496</v>
      </c>
      <c r="G175" s="1833">
        <f t="shared" si="86"/>
        <v>998400</v>
      </c>
      <c r="H175" s="1831">
        <f t="shared" si="87"/>
        <v>0.99839999999999995</v>
      </c>
      <c r="I175" s="1837"/>
      <c r="J175" s="2104"/>
      <c r="K175" s="2104"/>
      <c r="L175" s="2105">
        <f>H175</f>
        <v>0.99839999999999995</v>
      </c>
      <c r="M175" s="1832">
        <f t="shared" si="88"/>
        <v>0.99839999999999995</v>
      </c>
      <c r="N175" s="2112" t="s">
        <v>3374</v>
      </c>
      <c r="O175" s="2100" t="s">
        <v>4368</v>
      </c>
      <c r="P175" s="2030"/>
      <c r="Q175" s="2030"/>
      <c r="R175" s="2029" t="s">
        <v>1151</v>
      </c>
      <c r="S175" s="2029">
        <v>60</v>
      </c>
      <c r="T175" s="2294" t="s">
        <v>3369</v>
      </c>
      <c r="U175" s="2024">
        <v>0.55000000000000004</v>
      </c>
      <c r="V175" s="2290" t="s">
        <v>4367</v>
      </c>
      <c r="W175" s="2029" t="s">
        <v>1103</v>
      </c>
      <c r="X175" s="2029"/>
      <c r="Y175" s="2029">
        <v>60</v>
      </c>
      <c r="Z175" s="2030" t="s">
        <v>4298</v>
      </c>
      <c r="AA175" s="1949" t="s">
        <v>1149</v>
      </c>
      <c r="AB175" s="1949" t="s">
        <v>4299</v>
      </c>
      <c r="AC175" s="2029" t="s">
        <v>1096</v>
      </c>
      <c r="AD175" s="1937" t="s">
        <v>1099</v>
      </c>
      <c r="AE175" s="2029"/>
      <c r="AF175" s="2026"/>
      <c r="AG175" s="2026" t="s">
        <v>1087</v>
      </c>
      <c r="AH175" s="1951"/>
      <c r="AI175" s="2047" t="str">
        <f t="shared" si="80"/>
        <v>30390156H</v>
      </c>
      <c r="AJ175" s="2076" cm="1">
        <f t="array" ref="AJ175">SUM(MID(0&amp;AI175,LARGE(INDEX(ISNUMBER(--MID(AI175,ROW($1:$129),1))*ROW($1:$129),),ROW($1:$129))+1,1)*10^ROW($1:$129)/10)</f>
        <v>30390156</v>
      </c>
      <c r="AK175" s="1953" t="str">
        <f>VLOOKUP($AJ175,'Item Master Data'!$A:$F,3,FALSE)</f>
        <v>Q.PEAK DUO BLK ML G10+</v>
      </c>
      <c r="AL175" s="1494">
        <f>VLOOKUP($AJ175,'Item Master Data'!$A:$F,6,FALSE)</f>
        <v>400</v>
      </c>
      <c r="AM175" s="1494">
        <f t="shared" si="81"/>
        <v>78</v>
      </c>
      <c r="AN175" s="1494">
        <f>VLOOKUP(AJ175,'Item Master Data'!$A:$G,7,FALSE)</f>
        <v>32</v>
      </c>
      <c r="AO175" s="1494">
        <f t="shared" si="82"/>
        <v>0</v>
      </c>
      <c r="AQ175" s="2297">
        <f t="shared" si="73"/>
        <v>549120</v>
      </c>
    </row>
    <row r="176" spans="1:43" s="1494" customFormat="1" ht="15.75" hidden="1" customHeight="1">
      <c r="A176" s="1550" t="s">
        <v>2216</v>
      </c>
      <c r="B176" s="1949" t="s">
        <v>3803</v>
      </c>
      <c r="C176" s="2029" t="s">
        <v>1177</v>
      </c>
      <c r="D176" s="2029" t="s">
        <v>2220</v>
      </c>
      <c r="E176" s="2029">
        <v>400</v>
      </c>
      <c r="F176" s="2031">
        <v>4992</v>
      </c>
      <c r="G176" s="1833">
        <f t="shared" si="86"/>
        <v>1996800</v>
      </c>
      <c r="H176" s="1831">
        <f t="shared" si="87"/>
        <v>1.9967999999999999</v>
      </c>
      <c r="I176" s="1837"/>
      <c r="J176" s="2104"/>
      <c r="K176" s="2104"/>
      <c r="L176" s="2105">
        <f>H176</f>
        <v>1.9967999999999999</v>
      </c>
      <c r="M176" s="1832">
        <f t="shared" si="88"/>
        <v>1.9967999999999999</v>
      </c>
      <c r="N176" s="2112" t="s">
        <v>3374</v>
      </c>
      <c r="O176" s="2100" t="s">
        <v>4368</v>
      </c>
      <c r="P176" s="2030"/>
      <c r="Q176" s="2030"/>
      <c r="R176" s="2029" t="s">
        <v>1151</v>
      </c>
      <c r="S176" s="2029">
        <v>60</v>
      </c>
      <c r="T176" s="2029"/>
      <c r="U176" s="2024">
        <v>0.55000000000000004</v>
      </c>
      <c r="V176" s="2290" t="s">
        <v>4367</v>
      </c>
      <c r="W176" s="2029" t="s">
        <v>1103</v>
      </c>
      <c r="X176" s="2029"/>
      <c r="Y176" s="2029">
        <v>60</v>
      </c>
      <c r="Z176" s="2030" t="s">
        <v>4276</v>
      </c>
      <c r="AA176" s="1949" t="s">
        <v>1149</v>
      </c>
      <c r="AB176" s="1949" t="s">
        <v>4277</v>
      </c>
      <c r="AC176" s="2029" t="s">
        <v>1096</v>
      </c>
      <c r="AD176" s="1937" t="s">
        <v>1099</v>
      </c>
      <c r="AE176" s="2029"/>
      <c r="AF176" s="2026"/>
      <c r="AG176" s="2026" t="s">
        <v>1087</v>
      </c>
      <c r="AH176" s="1951"/>
      <c r="AI176" s="2047">
        <f t="shared" si="80"/>
        <v>0</v>
      </c>
      <c r="AJ176" s="2076" cm="1">
        <f t="array" ref="AJ176">SUM(MID(0&amp;AI176,LARGE(INDEX(ISNUMBER(--MID(AI176,ROW($1:$129),1))*ROW($1:$129),),ROW($1:$129))+1,1)*10^ROW($1:$129)/10)</f>
        <v>0</v>
      </c>
      <c r="AK176" s="1953" t="e">
        <f>VLOOKUP($AJ176,'Item Master Data'!$A:$F,3,FALSE)</f>
        <v>#N/A</v>
      </c>
      <c r="AL176" s="1494" t="e">
        <f>VLOOKUP($AJ176,'Item Master Data'!$A:$F,6,FALSE)</f>
        <v>#N/A</v>
      </c>
      <c r="AM176" s="1494" t="e">
        <f t="shared" si="81"/>
        <v>#N/A</v>
      </c>
      <c r="AN176" s="1494" t="e">
        <f>VLOOKUP(AJ176,'Item Master Data'!$A:$G,7,FALSE)</f>
        <v>#N/A</v>
      </c>
      <c r="AO176" s="1494" t="e">
        <f t="shared" si="82"/>
        <v>#N/A</v>
      </c>
      <c r="AQ176" s="2297">
        <f t="shared" si="73"/>
        <v>1098240</v>
      </c>
    </row>
    <row r="177" spans="1:43" s="1494" customFormat="1" ht="15.75" hidden="1" customHeight="1">
      <c r="A177" s="1550" t="s">
        <v>2216</v>
      </c>
      <c r="B177" s="1949" t="s">
        <v>3804</v>
      </c>
      <c r="C177" s="2029" t="s">
        <v>1177</v>
      </c>
      <c r="D177" s="2029" t="s">
        <v>2220</v>
      </c>
      <c r="E177" s="2029">
        <v>400</v>
      </c>
      <c r="F177" s="2031">
        <v>1728</v>
      </c>
      <c r="G177" s="1833">
        <f t="shared" si="86"/>
        <v>691200</v>
      </c>
      <c r="H177" s="1831">
        <f t="shared" si="87"/>
        <v>0.69120000000000004</v>
      </c>
      <c r="I177" s="1837"/>
      <c r="J177" s="2104"/>
      <c r="K177" s="2104"/>
      <c r="L177" s="2105">
        <f>H177</f>
        <v>0.69120000000000004</v>
      </c>
      <c r="M177" s="1832">
        <f t="shared" si="88"/>
        <v>0.69120000000000004</v>
      </c>
      <c r="N177" s="2112" t="s">
        <v>3374</v>
      </c>
      <c r="O177" s="2100" t="s">
        <v>4368</v>
      </c>
      <c r="P177" s="2030"/>
      <c r="Q177" s="2030"/>
      <c r="R177" s="2029" t="s">
        <v>1151</v>
      </c>
      <c r="S177" s="2029">
        <v>60</v>
      </c>
      <c r="T177" s="2304" t="s">
        <v>3369</v>
      </c>
      <c r="U177" s="2024">
        <v>0.55000000000000004</v>
      </c>
      <c r="V177" s="2290" t="s">
        <v>4367</v>
      </c>
      <c r="W177" s="2029" t="s">
        <v>1103</v>
      </c>
      <c r="X177" s="2029"/>
      <c r="Y177" s="2029">
        <v>60</v>
      </c>
      <c r="Z177" s="2030" t="s">
        <v>1152</v>
      </c>
      <c r="AA177" s="1949" t="s">
        <v>1149</v>
      </c>
      <c r="AB177" s="1949" t="s">
        <v>2232</v>
      </c>
      <c r="AC177" s="2029" t="s">
        <v>1096</v>
      </c>
      <c r="AD177" s="1937" t="s">
        <v>1099</v>
      </c>
      <c r="AE177" s="2029"/>
      <c r="AF177" s="2026"/>
      <c r="AG177" s="2026" t="s">
        <v>1087</v>
      </c>
      <c r="AH177" s="1951"/>
      <c r="AI177" s="2047" t="str">
        <f t="shared" si="80"/>
        <v>30390156H</v>
      </c>
      <c r="AJ177" s="2076" cm="1">
        <f t="array" ref="AJ177">SUM(MID(0&amp;AI177,LARGE(INDEX(ISNUMBER(--MID(AI177,ROW($1:$129),1))*ROW($1:$129),),ROW($1:$129))+1,1)*10^ROW($1:$129)/10)</f>
        <v>30390156</v>
      </c>
      <c r="AK177" s="1953" t="str">
        <f>VLOOKUP($AJ177,'Item Master Data'!$A:$F,3,FALSE)</f>
        <v>Q.PEAK DUO BLK ML G10+</v>
      </c>
      <c r="AL177" s="1494">
        <f>VLOOKUP($AJ177,'Item Master Data'!$A:$F,6,FALSE)</f>
        <v>400</v>
      </c>
      <c r="AM177" s="1494">
        <f t="shared" si="81"/>
        <v>54</v>
      </c>
      <c r="AN177" s="1494">
        <f>VLOOKUP(AJ177,'Item Master Data'!$A:$G,7,FALSE)</f>
        <v>32</v>
      </c>
      <c r="AO177" s="1494">
        <f t="shared" si="82"/>
        <v>0</v>
      </c>
      <c r="AQ177" s="2297">
        <f t="shared" si="73"/>
        <v>380160.00000000006</v>
      </c>
    </row>
    <row r="178" spans="1:43" s="1494" customFormat="1" ht="15.75" customHeight="1">
      <c r="A178" s="1550" t="s">
        <v>2216</v>
      </c>
      <c r="B178" s="1949" t="s">
        <v>3805</v>
      </c>
      <c r="C178" s="2029" t="s">
        <v>1179</v>
      </c>
      <c r="D178" s="2029" t="s">
        <v>2210</v>
      </c>
      <c r="E178" s="2029">
        <v>480</v>
      </c>
      <c r="F178" s="2031">
        <v>638</v>
      </c>
      <c r="G178" s="1833">
        <f t="shared" si="86"/>
        <v>306240</v>
      </c>
      <c r="H178" s="1831">
        <f t="shared" si="87"/>
        <v>0.30624000000000001</v>
      </c>
      <c r="I178" s="1837"/>
      <c r="J178" s="2104"/>
      <c r="K178" s="2104">
        <f>H178</f>
        <v>0.30624000000000001</v>
      </c>
      <c r="L178" s="2105"/>
      <c r="M178" s="1832">
        <f t="shared" si="88"/>
        <v>0.30624000000000001</v>
      </c>
      <c r="N178" s="1954" t="s">
        <v>3462</v>
      </c>
      <c r="O178" s="2030">
        <v>44656</v>
      </c>
      <c r="P178" s="2030">
        <v>44677</v>
      </c>
      <c r="Q178" s="2030">
        <v>44678</v>
      </c>
      <c r="R178" s="2029" t="s">
        <v>1151</v>
      </c>
      <c r="S178" s="2029">
        <v>72</v>
      </c>
      <c r="T178" s="2029">
        <v>49303156</v>
      </c>
      <c r="U178" s="2024">
        <v>0.45</v>
      </c>
      <c r="V178" s="2102" t="s">
        <v>3846</v>
      </c>
      <c r="W178" s="2029" t="s">
        <v>1103</v>
      </c>
      <c r="X178" s="2029"/>
      <c r="Y178" s="2029">
        <v>60</v>
      </c>
      <c r="Z178" s="2030" t="s">
        <v>1180</v>
      </c>
      <c r="AA178" s="1949" t="s">
        <v>1126</v>
      </c>
      <c r="AB178" s="1949" t="s">
        <v>1181</v>
      </c>
      <c r="AC178" s="2029" t="s">
        <v>1096</v>
      </c>
      <c r="AD178" s="1937" t="s">
        <v>3658</v>
      </c>
      <c r="AE178" s="2029"/>
      <c r="AF178" s="2026" t="s">
        <v>1098</v>
      </c>
      <c r="AG178" s="2026" t="s">
        <v>1087</v>
      </c>
      <c r="AH178" s="1951"/>
      <c r="AI178" s="2047">
        <f t="shared" si="80"/>
        <v>49303156</v>
      </c>
      <c r="AJ178" s="2076" cm="1">
        <f t="array" ref="AJ178">SUM(MID(0&amp;AI178,LARGE(INDEX(ISNUMBER(--MID(AI178,ROW($1:$129),1))*ROW($1:$129),),ROW($1:$129))+1,1)*10^ROW($1:$129)/10)</f>
        <v>49303156</v>
      </c>
      <c r="AK178" s="1953" t="str">
        <f>VLOOKUP($AJ178,'Item Master Data'!$A:$F,3,FALSE)</f>
        <v>Q.PEAK DUO XL G10 BFG</v>
      </c>
      <c r="AL178" s="1494">
        <f>VLOOKUP($AJ178,'Item Master Data'!$A:$F,6,FALSE)</f>
        <v>480</v>
      </c>
      <c r="AM178" s="1494">
        <f t="shared" si="81"/>
        <v>22</v>
      </c>
      <c r="AN178" s="1494">
        <f>VLOOKUP(AJ178,'Item Master Data'!$A:$G,7,FALSE)</f>
        <v>29</v>
      </c>
      <c r="AO178" s="1494">
        <f t="shared" si="82"/>
        <v>0</v>
      </c>
      <c r="AQ178" s="2297">
        <f t="shared" si="73"/>
        <v>137808</v>
      </c>
    </row>
    <row r="179" spans="1:43" s="1494" customFormat="1" ht="15.75" customHeight="1">
      <c r="A179" s="1550" t="s">
        <v>2216</v>
      </c>
      <c r="B179" s="1949" t="s">
        <v>3806</v>
      </c>
      <c r="C179" s="2029" t="s">
        <v>1179</v>
      </c>
      <c r="D179" s="2029" t="s">
        <v>2210</v>
      </c>
      <c r="E179" s="2029">
        <v>480</v>
      </c>
      <c r="F179" s="2031">
        <v>1914</v>
      </c>
      <c r="G179" s="1833">
        <f t="shared" si="86"/>
        <v>918720</v>
      </c>
      <c r="H179" s="1831">
        <f t="shared" si="87"/>
        <v>0.91871999999999998</v>
      </c>
      <c r="I179" s="1837">
        <f>H179</f>
        <v>0.91871999999999998</v>
      </c>
      <c r="J179" s="2104"/>
      <c r="K179" s="2104"/>
      <c r="L179" s="2105"/>
      <c r="M179" s="1832">
        <f t="shared" si="88"/>
        <v>0.91871999999999998</v>
      </c>
      <c r="N179" s="2030">
        <v>44655</v>
      </c>
      <c r="O179" s="2030">
        <v>44628</v>
      </c>
      <c r="P179" s="2030">
        <v>44655</v>
      </c>
      <c r="Q179" s="2030">
        <v>44656</v>
      </c>
      <c r="R179" s="2029" t="s">
        <v>1151</v>
      </c>
      <c r="S179" s="2029">
        <v>72</v>
      </c>
      <c r="T179" s="2029">
        <v>49303156</v>
      </c>
      <c r="U179" s="2024">
        <v>0.48</v>
      </c>
      <c r="V179" s="2102" t="s">
        <v>3844</v>
      </c>
      <c r="W179" s="2029" t="s">
        <v>1103</v>
      </c>
      <c r="X179" s="2029"/>
      <c r="Y179" s="2029">
        <v>60</v>
      </c>
      <c r="Z179" s="2030" t="s">
        <v>1180</v>
      </c>
      <c r="AA179" s="1949" t="s">
        <v>1126</v>
      </c>
      <c r="AB179" s="1949" t="s">
        <v>1181</v>
      </c>
      <c r="AC179" s="2029" t="s">
        <v>1096</v>
      </c>
      <c r="AD179" s="1937" t="s">
        <v>3658</v>
      </c>
      <c r="AE179" s="2029"/>
      <c r="AF179" s="2026"/>
      <c r="AG179" s="2026" t="s">
        <v>1087</v>
      </c>
      <c r="AH179" s="1951"/>
      <c r="AI179" s="2047">
        <f t="shared" si="80"/>
        <v>49303156</v>
      </c>
      <c r="AJ179" s="2076" cm="1">
        <f t="array" ref="AJ179">SUM(MID(0&amp;AI179,LARGE(INDEX(ISNUMBER(--MID(AI179,ROW($1:$129),1))*ROW($1:$129),),ROW($1:$129))+1,1)*10^ROW($1:$129)/10)</f>
        <v>49303156</v>
      </c>
      <c r="AK179" s="1953" t="str">
        <f>VLOOKUP($AJ179,'Item Master Data'!$A:$F,3,FALSE)</f>
        <v>Q.PEAK DUO XL G10 BFG</v>
      </c>
      <c r="AL179" s="1494">
        <f>VLOOKUP($AJ179,'Item Master Data'!$A:$F,6,FALSE)</f>
        <v>480</v>
      </c>
      <c r="AM179" s="1494">
        <f t="shared" si="81"/>
        <v>66</v>
      </c>
      <c r="AN179" s="1494">
        <f>VLOOKUP(AJ179,'Item Master Data'!$A:$G,7,FALSE)</f>
        <v>29</v>
      </c>
      <c r="AO179" s="1494">
        <f t="shared" si="82"/>
        <v>0</v>
      </c>
      <c r="AQ179" s="2297">
        <f t="shared" si="73"/>
        <v>440985.59999999998</v>
      </c>
    </row>
    <row r="180" spans="1:43" s="1494" customFormat="1" ht="15.75" customHeight="1">
      <c r="A180" s="1550" t="s">
        <v>2216</v>
      </c>
      <c r="B180" s="1949" t="s">
        <v>3807</v>
      </c>
      <c r="C180" s="2029" t="s">
        <v>1179</v>
      </c>
      <c r="D180" s="2029" t="s">
        <v>2220</v>
      </c>
      <c r="E180" s="2029">
        <v>400</v>
      </c>
      <c r="F180" s="2031">
        <v>2496</v>
      </c>
      <c r="G180" s="1833">
        <f t="shared" si="86"/>
        <v>998400</v>
      </c>
      <c r="H180" s="1831">
        <f t="shared" si="87"/>
        <v>0.99839999999999995</v>
      </c>
      <c r="I180" s="1837">
        <f>H180</f>
        <v>0.99839999999999995</v>
      </c>
      <c r="J180" s="2104"/>
      <c r="K180" s="2104"/>
      <c r="L180" s="2105"/>
      <c r="M180" s="1832">
        <f t="shared" si="88"/>
        <v>0.99839999999999995</v>
      </c>
      <c r="N180" s="2030">
        <v>44669</v>
      </c>
      <c r="O180" s="2030">
        <v>44662</v>
      </c>
      <c r="P180" s="2030">
        <v>44669</v>
      </c>
      <c r="Q180" s="2030">
        <v>44670</v>
      </c>
      <c r="R180" s="2029" t="s">
        <v>1151</v>
      </c>
      <c r="S180" s="2029">
        <v>60</v>
      </c>
      <c r="T180" s="2029">
        <v>49405140</v>
      </c>
      <c r="U180" s="2024">
        <v>0.55000000000000004</v>
      </c>
      <c r="V180" s="2102"/>
      <c r="W180" s="2029" t="s">
        <v>1103</v>
      </c>
      <c r="X180" s="2029"/>
      <c r="Y180" s="2029">
        <v>60</v>
      </c>
      <c r="Z180" s="2030" t="s">
        <v>1180</v>
      </c>
      <c r="AA180" s="1949" t="s">
        <v>1126</v>
      </c>
      <c r="AB180" s="1949" t="s">
        <v>1181</v>
      </c>
      <c r="AC180" s="2029" t="s">
        <v>1096</v>
      </c>
      <c r="AD180" s="1937" t="s">
        <v>3658</v>
      </c>
      <c r="AE180" s="2029"/>
      <c r="AF180" s="2026"/>
      <c r="AG180" s="2026" t="s">
        <v>1087</v>
      </c>
      <c r="AH180" s="1951"/>
      <c r="AI180" s="2047">
        <f t="shared" si="80"/>
        <v>49405140</v>
      </c>
      <c r="AJ180" s="2076" cm="1">
        <f t="array" ref="AJ180">SUM(MID(0&amp;AI180,LARGE(INDEX(ISNUMBER(--MID(AI180,ROW($1:$129),1))*ROW($1:$129),),ROW($1:$129))+1,1)*10^ROW($1:$129)/10)</f>
        <v>49405140</v>
      </c>
      <c r="AK180" s="1953" t="str">
        <f>VLOOKUP($AJ180,'Item Master Data'!$A:$F,3,FALSE)</f>
        <v>Q.PEAK DUO BLK ML G10+</v>
      </c>
      <c r="AL180" s="1494">
        <f>VLOOKUP($AJ180,'Item Master Data'!$A:$F,6,FALSE)</f>
        <v>400</v>
      </c>
      <c r="AM180" s="1494">
        <f t="shared" si="81"/>
        <v>78</v>
      </c>
      <c r="AN180" s="1494">
        <f>VLOOKUP(AJ180,'Item Master Data'!$A:$G,7,FALSE)</f>
        <v>32</v>
      </c>
      <c r="AO180" s="1494">
        <f t="shared" si="82"/>
        <v>0</v>
      </c>
      <c r="AQ180" s="2297">
        <f t="shared" si="73"/>
        <v>549120</v>
      </c>
    </row>
    <row r="181" spans="1:43" s="1494" customFormat="1" ht="15.75" customHeight="1">
      <c r="A181" s="1550" t="s">
        <v>2216</v>
      </c>
      <c r="B181" s="1949" t="s">
        <v>3808</v>
      </c>
      <c r="C181" s="2029" t="s">
        <v>1066</v>
      </c>
      <c r="D181" s="2029" t="s">
        <v>2220</v>
      </c>
      <c r="E181" s="2029">
        <v>400</v>
      </c>
      <c r="F181" s="2031">
        <v>1600</v>
      </c>
      <c r="G181" s="1833">
        <f t="shared" si="86"/>
        <v>640000</v>
      </c>
      <c r="H181" s="1831">
        <f t="shared" si="87"/>
        <v>0.64</v>
      </c>
      <c r="I181" s="1837">
        <f>H181</f>
        <v>0.64</v>
      </c>
      <c r="J181" s="2104"/>
      <c r="K181" s="2104"/>
      <c r="L181" s="2105"/>
      <c r="M181" s="1832">
        <f t="shared" si="88"/>
        <v>0.64</v>
      </c>
      <c r="N181" s="2030">
        <v>44669</v>
      </c>
      <c r="O181" s="2030">
        <v>44662</v>
      </c>
      <c r="P181" s="2030">
        <v>44669</v>
      </c>
      <c r="Q181" s="2030">
        <v>44670</v>
      </c>
      <c r="R181" s="2029" t="s">
        <v>1151</v>
      </c>
      <c r="S181" s="2029">
        <v>60</v>
      </c>
      <c r="T181" s="2029">
        <v>49405140</v>
      </c>
      <c r="U181" s="2024">
        <v>0.55000000000000004</v>
      </c>
      <c r="V181" s="2102"/>
      <c r="W181" s="2029" t="s">
        <v>1103</v>
      </c>
      <c r="X181" s="2029"/>
      <c r="Y181" s="2029">
        <v>60</v>
      </c>
      <c r="Z181" s="2030" t="s">
        <v>1178</v>
      </c>
      <c r="AA181" s="1949" t="s">
        <v>1149</v>
      </c>
      <c r="AB181" s="1949" t="s">
        <v>1181</v>
      </c>
      <c r="AC181" s="2029" t="s">
        <v>1096</v>
      </c>
      <c r="AD181" s="1937" t="s">
        <v>3658</v>
      </c>
      <c r="AE181" s="2029"/>
      <c r="AF181" s="2026"/>
      <c r="AG181" s="2026" t="s">
        <v>1087</v>
      </c>
      <c r="AH181" s="1951"/>
      <c r="AI181" s="2047">
        <f t="shared" si="80"/>
        <v>49405140</v>
      </c>
      <c r="AJ181" s="2076" cm="1">
        <f t="array" ref="AJ181">SUM(MID(0&amp;AI181,LARGE(INDEX(ISNUMBER(--MID(AI181,ROW($1:$129),1))*ROW($1:$129),),ROW($1:$129))+1,1)*10^ROW($1:$129)/10)</f>
        <v>49405140</v>
      </c>
      <c r="AK181" s="1953" t="str">
        <f>VLOOKUP($AJ181,'Item Master Data'!$A:$F,3,FALSE)</f>
        <v>Q.PEAK DUO BLK ML G10+</v>
      </c>
      <c r="AL181" s="1494">
        <f>VLOOKUP($AJ181,'Item Master Data'!$A:$F,6,FALSE)</f>
        <v>400</v>
      </c>
      <c r="AM181" s="1494">
        <f t="shared" si="81"/>
        <v>50</v>
      </c>
      <c r="AN181" s="1494">
        <f>VLOOKUP(AJ181,'Item Master Data'!$A:$G,7,FALSE)</f>
        <v>32</v>
      </c>
      <c r="AO181" s="1494">
        <f t="shared" si="82"/>
        <v>0</v>
      </c>
      <c r="AQ181" s="2297">
        <f t="shared" si="73"/>
        <v>352000</v>
      </c>
    </row>
    <row r="182" spans="1:43" s="1494" customFormat="1" ht="15.75" customHeight="1">
      <c r="A182" s="1550" t="s">
        <v>2216</v>
      </c>
      <c r="B182" s="1949" t="s">
        <v>3808</v>
      </c>
      <c r="C182" s="2029" t="s">
        <v>1066</v>
      </c>
      <c r="D182" s="2029" t="s">
        <v>2220</v>
      </c>
      <c r="E182" s="2029">
        <v>400</v>
      </c>
      <c r="F182" s="2031">
        <f>4096-832-1600</f>
        <v>1664</v>
      </c>
      <c r="G182" s="1833">
        <f t="shared" ref="G182" si="96">E182*F182</f>
        <v>665600</v>
      </c>
      <c r="H182" s="1831">
        <f t="shared" ref="H182" si="97">E182*F182/1000000</f>
        <v>0.66559999999999997</v>
      </c>
      <c r="I182" s="1837"/>
      <c r="J182" s="2104">
        <f>H182</f>
        <v>0.66559999999999997</v>
      </c>
      <c r="K182" s="2104"/>
      <c r="L182" s="2105"/>
      <c r="M182" s="1832">
        <f t="shared" ref="M182" si="98">SUM(I182:L182)</f>
        <v>0.66559999999999997</v>
      </c>
      <c r="N182" s="2029"/>
      <c r="O182" s="2030">
        <v>44662</v>
      </c>
      <c r="P182" s="2030">
        <v>44676</v>
      </c>
      <c r="Q182" s="2030">
        <v>44677</v>
      </c>
      <c r="R182" s="2029" t="s">
        <v>1151</v>
      </c>
      <c r="S182" s="2029">
        <v>60</v>
      </c>
      <c r="T182" s="2029">
        <v>49405140</v>
      </c>
      <c r="U182" s="2024">
        <v>0.55000000000000004</v>
      </c>
      <c r="V182" s="2102"/>
      <c r="W182" s="2029" t="s">
        <v>1103</v>
      </c>
      <c r="X182" s="2029"/>
      <c r="Y182" s="2029">
        <v>60</v>
      </c>
      <c r="Z182" s="2030" t="s">
        <v>1178</v>
      </c>
      <c r="AA182" s="1949" t="s">
        <v>1149</v>
      </c>
      <c r="AB182" s="1949" t="s">
        <v>1181</v>
      </c>
      <c r="AC182" s="2029" t="s">
        <v>1096</v>
      </c>
      <c r="AD182" s="1937" t="s">
        <v>3658</v>
      </c>
      <c r="AE182" s="2029"/>
      <c r="AF182" s="2026"/>
      <c r="AG182" s="2026" t="s">
        <v>1087</v>
      </c>
      <c r="AH182" s="1951"/>
      <c r="AI182" s="2047">
        <f t="shared" ref="AI182" si="99">T182</f>
        <v>49405140</v>
      </c>
      <c r="AJ182" s="2076" cm="1">
        <f t="array" ref="AJ182">SUM(MID(0&amp;AI182,LARGE(INDEX(ISNUMBER(--MID(AI182,ROW($1:$129),1))*ROW($1:$129),),ROW($1:$129))+1,1)*10^ROW($1:$129)/10)</f>
        <v>49405140</v>
      </c>
      <c r="AK182" s="1953" t="str">
        <f>VLOOKUP($AJ182,'Item Master Data'!$A:$F,3,FALSE)</f>
        <v>Q.PEAK DUO BLK ML G10+</v>
      </c>
      <c r="AL182" s="1494">
        <f>VLOOKUP($AJ182,'Item Master Data'!$A:$F,6,FALSE)</f>
        <v>400</v>
      </c>
      <c r="AM182" s="1494">
        <f t="shared" ref="AM182" si="100">F182/AN182</f>
        <v>52</v>
      </c>
      <c r="AN182" s="1494">
        <f>VLOOKUP(AJ182,'Item Master Data'!$A:$G,7,FALSE)</f>
        <v>32</v>
      </c>
      <c r="AO182" s="1494">
        <f t="shared" ref="AO182" si="101">E182-AL182</f>
        <v>0</v>
      </c>
      <c r="AQ182" s="2297">
        <f t="shared" ref="AQ182" si="102">G182*U182</f>
        <v>366080.00000000006</v>
      </c>
    </row>
    <row r="183" spans="1:43" s="1494" customFormat="1" ht="15.75" customHeight="1">
      <c r="A183" s="1550" t="s">
        <v>2216</v>
      </c>
      <c r="B183" s="1949" t="s">
        <v>3808</v>
      </c>
      <c r="C183" s="2029" t="s">
        <v>1066</v>
      </c>
      <c r="D183" s="2029" t="s">
        <v>2220</v>
      </c>
      <c r="E183" s="2029">
        <v>400</v>
      </c>
      <c r="F183" s="2031">
        <v>832</v>
      </c>
      <c r="G183" s="1833">
        <f t="shared" si="86"/>
        <v>332800</v>
      </c>
      <c r="H183" s="1831">
        <f t="shared" si="87"/>
        <v>0.33279999999999998</v>
      </c>
      <c r="I183" s="1837"/>
      <c r="J183" s="2104"/>
      <c r="K183" s="2104"/>
      <c r="L183" s="2105">
        <f>H183</f>
        <v>0.33279999999999998</v>
      </c>
      <c r="M183" s="1832">
        <f t="shared" si="88"/>
        <v>0.33279999999999998</v>
      </c>
      <c r="N183" s="2307" t="s">
        <v>4375</v>
      </c>
      <c r="O183" s="2030">
        <v>44662</v>
      </c>
      <c r="P183" s="2030">
        <v>44676</v>
      </c>
      <c r="Q183" s="2030">
        <v>44677</v>
      </c>
      <c r="R183" s="2029" t="s">
        <v>1151</v>
      </c>
      <c r="S183" s="2029">
        <v>60</v>
      </c>
      <c r="T183" s="2029">
        <v>49405140</v>
      </c>
      <c r="U183" s="2024">
        <v>0.55000000000000004</v>
      </c>
      <c r="V183" s="2102"/>
      <c r="W183" s="2029" t="s">
        <v>1103</v>
      </c>
      <c r="X183" s="2029"/>
      <c r="Y183" s="2029">
        <v>60</v>
      </c>
      <c r="Z183" s="2030" t="s">
        <v>1178</v>
      </c>
      <c r="AA183" s="1949" t="s">
        <v>1149</v>
      </c>
      <c r="AB183" s="1949" t="s">
        <v>1181</v>
      </c>
      <c r="AC183" s="2029" t="s">
        <v>1096</v>
      </c>
      <c r="AD183" s="1937" t="s">
        <v>3658</v>
      </c>
      <c r="AE183" s="2029"/>
      <c r="AF183" s="2026"/>
      <c r="AG183" s="2026" t="s">
        <v>1087</v>
      </c>
      <c r="AH183" s="1951"/>
      <c r="AI183" s="2047">
        <f t="shared" si="80"/>
        <v>49405140</v>
      </c>
      <c r="AJ183" s="2076" cm="1">
        <f t="array" ref="AJ183">SUM(MID(0&amp;AI183,LARGE(INDEX(ISNUMBER(--MID(AI183,ROW($1:$129),1))*ROW($1:$129),),ROW($1:$129))+1,1)*10^ROW($1:$129)/10)</f>
        <v>49405140</v>
      </c>
      <c r="AK183" s="1953" t="str">
        <f>VLOOKUP($AJ183,'Item Master Data'!$A:$F,3,FALSE)</f>
        <v>Q.PEAK DUO BLK ML G10+</v>
      </c>
      <c r="AL183" s="1494">
        <f>VLOOKUP($AJ183,'Item Master Data'!$A:$F,6,FALSE)</f>
        <v>400</v>
      </c>
      <c r="AM183" s="1494">
        <f t="shared" si="81"/>
        <v>26</v>
      </c>
      <c r="AN183" s="1494">
        <f>VLOOKUP(AJ183,'Item Master Data'!$A:$G,7,FALSE)</f>
        <v>32</v>
      </c>
      <c r="AO183" s="1494">
        <f t="shared" si="82"/>
        <v>0</v>
      </c>
      <c r="AQ183" s="2297">
        <f t="shared" si="73"/>
        <v>183040.00000000003</v>
      </c>
    </row>
    <row r="184" spans="1:43" s="1494" customFormat="1" ht="15.75" customHeight="1">
      <c r="A184" s="1550" t="s">
        <v>2216</v>
      </c>
      <c r="B184" s="1949" t="s">
        <v>3808</v>
      </c>
      <c r="C184" s="2029" t="s">
        <v>1066</v>
      </c>
      <c r="D184" s="2029" t="s">
        <v>2220</v>
      </c>
      <c r="E184" s="2029">
        <v>400</v>
      </c>
      <c r="F184" s="2031">
        <v>832</v>
      </c>
      <c r="G184" s="1833">
        <f t="shared" ref="G184" si="103">E184*F184</f>
        <v>332800</v>
      </c>
      <c r="H184" s="1831">
        <f t="shared" ref="H184" si="104">E184*F184/1000000</f>
        <v>0.33279999999999998</v>
      </c>
      <c r="I184" s="1837"/>
      <c r="J184" s="2104">
        <f>H184</f>
        <v>0.33279999999999998</v>
      </c>
      <c r="K184" s="2104"/>
      <c r="L184" s="2105"/>
      <c r="M184" s="1832">
        <f t="shared" ref="M184" si="105">SUM(I184:L184)</f>
        <v>0.33279999999999998</v>
      </c>
      <c r="N184" s="2107" t="s">
        <v>4366</v>
      </c>
      <c r="O184" s="2030">
        <v>44662</v>
      </c>
      <c r="P184" s="2243">
        <v>44673</v>
      </c>
      <c r="Q184" s="2030">
        <v>44676</v>
      </c>
      <c r="R184" s="2029" t="s">
        <v>1151</v>
      </c>
      <c r="S184" s="2029">
        <v>60</v>
      </c>
      <c r="T184" s="2029">
        <v>49405140</v>
      </c>
      <c r="U184" s="2024">
        <v>0.55000000000000004</v>
      </c>
      <c r="V184" s="2102"/>
      <c r="W184" s="2029" t="s">
        <v>1103</v>
      </c>
      <c r="X184" s="2029"/>
      <c r="Y184" s="2029">
        <v>60</v>
      </c>
      <c r="Z184" s="2030" t="s">
        <v>2242</v>
      </c>
      <c r="AA184" s="1949" t="s">
        <v>1149</v>
      </c>
      <c r="AB184" s="1949" t="s">
        <v>4358</v>
      </c>
      <c r="AC184" s="2029" t="s">
        <v>1096</v>
      </c>
      <c r="AD184" s="1937" t="s">
        <v>3658</v>
      </c>
      <c r="AE184" s="2029"/>
      <c r="AF184" s="2026"/>
      <c r="AG184" s="2026" t="s">
        <v>1087</v>
      </c>
      <c r="AH184" s="1951"/>
      <c r="AI184" s="2047">
        <f t="shared" ref="AI184" si="106">T184</f>
        <v>49405140</v>
      </c>
      <c r="AJ184" s="2076" cm="1">
        <f t="array" ref="AJ184">SUM(MID(0&amp;AI184,LARGE(INDEX(ISNUMBER(--MID(AI184,ROW($1:$129),1))*ROW($1:$129),),ROW($1:$129))+1,1)*10^ROW($1:$129)/10)</f>
        <v>49405140</v>
      </c>
      <c r="AK184" s="1953" t="str">
        <f>VLOOKUP($AJ184,'Item Master Data'!$A:$F,3,FALSE)</f>
        <v>Q.PEAK DUO BLK ML G10+</v>
      </c>
      <c r="AL184" s="1494">
        <f>VLOOKUP($AJ184,'Item Master Data'!$A:$F,6,FALSE)</f>
        <v>400</v>
      </c>
      <c r="AM184" s="1494">
        <f t="shared" ref="AM184" si="107">F184/AN184</f>
        <v>26</v>
      </c>
      <c r="AN184" s="1494">
        <f>VLOOKUP(AJ184,'Item Master Data'!$A:$G,7,FALSE)</f>
        <v>32</v>
      </c>
      <c r="AO184" s="1494">
        <f t="shared" ref="AO184" si="108">E184-AL184</f>
        <v>0</v>
      </c>
      <c r="AQ184" s="2297">
        <f t="shared" si="73"/>
        <v>183040.00000000003</v>
      </c>
    </row>
    <row r="185" spans="1:43" s="1494" customFormat="1" ht="15.75" hidden="1" customHeight="1">
      <c r="A185" s="1550" t="s">
        <v>2216</v>
      </c>
      <c r="B185" s="1949" t="s">
        <v>3808</v>
      </c>
      <c r="C185" s="2029" t="s">
        <v>1066</v>
      </c>
      <c r="D185" s="2029" t="s">
        <v>2220</v>
      </c>
      <c r="E185" s="2029">
        <v>400</v>
      </c>
      <c r="F185" s="2031">
        <v>1728</v>
      </c>
      <c r="G185" s="1833">
        <f t="shared" si="86"/>
        <v>691200</v>
      </c>
      <c r="H185" s="1831">
        <f t="shared" si="87"/>
        <v>0.69120000000000004</v>
      </c>
      <c r="I185" s="1837"/>
      <c r="J185" s="2104"/>
      <c r="K185" s="2104"/>
      <c r="L185" s="2105">
        <f>H185</f>
        <v>0.69120000000000004</v>
      </c>
      <c r="M185" s="1832">
        <f t="shared" si="88"/>
        <v>0.69120000000000004</v>
      </c>
      <c r="N185" s="2112" t="s">
        <v>3374</v>
      </c>
      <c r="O185" s="2030" t="s">
        <v>4380</v>
      </c>
      <c r="P185" s="2030"/>
      <c r="Q185" s="2030"/>
      <c r="R185" s="2029" t="s">
        <v>1151</v>
      </c>
      <c r="S185" s="2029">
        <v>60</v>
      </c>
      <c r="T185" s="2029"/>
      <c r="U185" s="2024">
        <v>0.55000000000000004</v>
      </c>
      <c r="V185" s="2290" t="s">
        <v>4367</v>
      </c>
      <c r="W185" s="2029" t="s">
        <v>1103</v>
      </c>
      <c r="X185" s="2029"/>
      <c r="Y185" s="2029">
        <v>60</v>
      </c>
      <c r="Z185" s="2030" t="s">
        <v>1178</v>
      </c>
      <c r="AA185" s="1949" t="s">
        <v>1149</v>
      </c>
      <c r="AB185" s="1949" t="s">
        <v>1181</v>
      </c>
      <c r="AC185" s="2029" t="s">
        <v>1096</v>
      </c>
      <c r="AD185" s="1937" t="s">
        <v>1099</v>
      </c>
      <c r="AE185" s="2029"/>
      <c r="AF185" s="2026"/>
      <c r="AG185" s="2026" t="s">
        <v>1087</v>
      </c>
      <c r="AH185" s="1951"/>
      <c r="AI185" s="2047">
        <f t="shared" si="80"/>
        <v>0</v>
      </c>
      <c r="AJ185" s="2076" cm="1">
        <f t="array" ref="AJ185">SUM(MID(0&amp;AI185,LARGE(INDEX(ISNUMBER(--MID(AI185,ROW($1:$129),1))*ROW($1:$129),),ROW($1:$129))+1,1)*10^ROW($1:$129)/10)</f>
        <v>0</v>
      </c>
      <c r="AK185" s="1953" t="e">
        <f>VLOOKUP($AJ185,'Item Master Data'!$A:$F,3,FALSE)</f>
        <v>#N/A</v>
      </c>
      <c r="AL185" s="1494" t="e">
        <f>VLOOKUP($AJ185,'Item Master Data'!$A:$F,6,FALSE)</f>
        <v>#N/A</v>
      </c>
      <c r="AM185" s="1494" t="e">
        <f t="shared" si="81"/>
        <v>#N/A</v>
      </c>
      <c r="AN185" s="1494" t="e">
        <f>VLOOKUP(AJ185,'Item Master Data'!$A:$G,7,FALSE)</f>
        <v>#N/A</v>
      </c>
      <c r="AO185" s="1494" t="e">
        <f t="shared" si="82"/>
        <v>#N/A</v>
      </c>
      <c r="AQ185" s="2297">
        <f t="shared" si="73"/>
        <v>380160.00000000006</v>
      </c>
    </row>
    <row r="186" spans="1:43" s="1494" customFormat="1" ht="15.75" customHeight="1">
      <c r="A186" s="1550" t="s">
        <v>2216</v>
      </c>
      <c r="B186" s="1949" t="s">
        <v>3809</v>
      </c>
      <c r="C186" s="2029" t="s">
        <v>1066</v>
      </c>
      <c r="D186" s="2029" t="s">
        <v>2220</v>
      </c>
      <c r="E186" s="2029">
        <v>400</v>
      </c>
      <c r="F186" s="2031">
        <v>2496</v>
      </c>
      <c r="G186" s="1833">
        <f t="shared" si="86"/>
        <v>998400</v>
      </c>
      <c r="H186" s="1831">
        <f t="shared" si="87"/>
        <v>0.99839999999999995</v>
      </c>
      <c r="I186" s="1837">
        <f>H186</f>
        <v>0.99839999999999995</v>
      </c>
      <c r="J186" s="2104"/>
      <c r="K186" s="2104"/>
      <c r="L186" s="2105"/>
      <c r="M186" s="1832">
        <f t="shared" si="88"/>
        <v>0.99839999999999995</v>
      </c>
      <c r="N186" s="2030">
        <v>44663</v>
      </c>
      <c r="O186" s="2030">
        <v>44658</v>
      </c>
      <c r="P186" s="2030">
        <v>44663</v>
      </c>
      <c r="Q186" s="2030">
        <v>44664</v>
      </c>
      <c r="R186" s="2029" t="s">
        <v>1151</v>
      </c>
      <c r="S186" s="2029">
        <v>60</v>
      </c>
      <c r="T186" s="2029">
        <v>49405140</v>
      </c>
      <c r="U186" s="2024">
        <v>0.55000000000000004</v>
      </c>
      <c r="V186" s="2102"/>
      <c r="W186" s="2029" t="s">
        <v>1103</v>
      </c>
      <c r="X186" s="2029"/>
      <c r="Y186" s="2029">
        <v>60</v>
      </c>
      <c r="Z186" s="2030" t="s">
        <v>1178</v>
      </c>
      <c r="AA186" s="1949" t="s">
        <v>1149</v>
      </c>
      <c r="AB186" s="1949" t="s">
        <v>2218</v>
      </c>
      <c r="AC186" s="2029" t="s">
        <v>1096</v>
      </c>
      <c r="AD186" s="1937" t="s">
        <v>3658</v>
      </c>
      <c r="AE186" s="2029"/>
      <c r="AF186" s="2026"/>
      <c r="AG186" s="2026" t="s">
        <v>1087</v>
      </c>
      <c r="AH186" s="1951"/>
      <c r="AI186" s="2047">
        <f t="shared" si="80"/>
        <v>49405140</v>
      </c>
      <c r="AJ186" s="2076" cm="1">
        <f t="array" ref="AJ186">SUM(MID(0&amp;AI186,LARGE(INDEX(ISNUMBER(--MID(AI186,ROW($1:$129),1))*ROW($1:$129),),ROW($1:$129))+1,1)*10^ROW($1:$129)/10)</f>
        <v>49405140</v>
      </c>
      <c r="AK186" s="1953" t="str">
        <f>VLOOKUP($AJ186,'Item Master Data'!$A:$F,3,FALSE)</f>
        <v>Q.PEAK DUO BLK ML G10+</v>
      </c>
      <c r="AL186" s="1494">
        <f>VLOOKUP($AJ186,'Item Master Data'!$A:$F,6,FALSE)</f>
        <v>400</v>
      </c>
      <c r="AM186" s="1494">
        <f t="shared" si="81"/>
        <v>78</v>
      </c>
      <c r="AN186" s="1494">
        <f>VLOOKUP(AJ186,'Item Master Data'!$A:$G,7,FALSE)</f>
        <v>32</v>
      </c>
      <c r="AO186" s="1494">
        <f t="shared" si="82"/>
        <v>0</v>
      </c>
      <c r="AQ186" s="2297">
        <f t="shared" si="73"/>
        <v>549120</v>
      </c>
    </row>
    <row r="187" spans="1:43" s="1494" customFormat="1" ht="15.75" customHeight="1">
      <c r="A187" s="1550" t="s">
        <v>2216</v>
      </c>
      <c r="B187" s="1949" t="s">
        <v>3809</v>
      </c>
      <c r="C187" s="2029" t="s">
        <v>1066</v>
      </c>
      <c r="D187" s="2029" t="s">
        <v>2503</v>
      </c>
      <c r="E187" s="2029">
        <v>360</v>
      </c>
      <c r="F187" s="2031">
        <v>2912</v>
      </c>
      <c r="G187" s="1833">
        <f t="shared" si="86"/>
        <v>1048320</v>
      </c>
      <c r="H187" s="1831">
        <f t="shared" si="87"/>
        <v>1.0483199999999999</v>
      </c>
      <c r="I187" s="1837"/>
      <c r="J187" s="2104"/>
      <c r="K187" s="2104"/>
      <c r="L187" s="2105">
        <f>H187</f>
        <v>1.0483199999999999</v>
      </c>
      <c r="M187" s="1832">
        <f t="shared" si="88"/>
        <v>1.0483199999999999</v>
      </c>
      <c r="N187" s="2112" t="s">
        <v>3374</v>
      </c>
      <c r="O187" s="2030">
        <v>44662</v>
      </c>
      <c r="P187" s="2030"/>
      <c r="Q187" s="2030"/>
      <c r="R187" s="2029" t="s">
        <v>1151</v>
      </c>
      <c r="S187" s="2029">
        <v>60</v>
      </c>
      <c r="T187" s="2029">
        <v>49203132</v>
      </c>
      <c r="U187" s="2024">
        <v>0.53</v>
      </c>
      <c r="V187" s="2102"/>
      <c r="W187" s="2029" t="s">
        <v>1103</v>
      </c>
      <c r="X187" s="2029"/>
      <c r="Y187" s="2029">
        <v>60</v>
      </c>
      <c r="Z187" s="2030" t="s">
        <v>1178</v>
      </c>
      <c r="AA187" s="1949" t="s">
        <v>1149</v>
      </c>
      <c r="AB187" s="1949" t="s">
        <v>2218</v>
      </c>
      <c r="AC187" s="2029" t="s">
        <v>1096</v>
      </c>
      <c r="AD187" s="1937" t="s">
        <v>3658</v>
      </c>
      <c r="AE187" s="2029"/>
      <c r="AF187" s="2026"/>
      <c r="AG187" s="2026" t="s">
        <v>1087</v>
      </c>
      <c r="AH187" s="1951"/>
      <c r="AI187" s="2047">
        <f t="shared" si="80"/>
        <v>49203132</v>
      </c>
      <c r="AJ187" s="2076" cm="1">
        <f t="array" ref="AJ187">SUM(MID(0&amp;AI187,LARGE(INDEX(ISNUMBER(--MID(AI187,ROW($1:$129),1))*ROW($1:$129),),ROW($1:$129))+1,1)*10^ROW($1:$129)/10)</f>
        <v>49203132</v>
      </c>
      <c r="AK187" s="1953" t="str">
        <f>VLOOKUP($AJ187,'Item Master Data'!$A:$F,3,FALSE)</f>
        <v>Q.PEAK DUO BLK G10+</v>
      </c>
      <c r="AL187" s="1494">
        <f>VLOOKUP($AJ187,'Item Master Data'!$A:$F,6,FALSE)</f>
        <v>360</v>
      </c>
      <c r="AM187" s="1494">
        <f t="shared" si="81"/>
        <v>91</v>
      </c>
      <c r="AN187" s="1494">
        <f>VLOOKUP(AJ187,'Item Master Data'!$A:$G,7,FALSE)</f>
        <v>32</v>
      </c>
      <c r="AO187" s="1494">
        <f t="shared" si="82"/>
        <v>0</v>
      </c>
      <c r="AQ187" s="2297">
        <f t="shared" si="73"/>
        <v>555609.59999999998</v>
      </c>
    </row>
    <row r="188" spans="1:43" s="1494" customFormat="1" ht="15.75" customHeight="1">
      <c r="A188" s="1550" t="s">
        <v>2216</v>
      </c>
      <c r="B188" s="1949" t="s">
        <v>3810</v>
      </c>
      <c r="C188" s="2029" t="s">
        <v>1066</v>
      </c>
      <c r="D188" s="2029" t="s">
        <v>2220</v>
      </c>
      <c r="E188" s="2029">
        <v>400</v>
      </c>
      <c r="F188" s="2031">
        <v>768</v>
      </c>
      <c r="G188" s="1833">
        <f t="shared" si="86"/>
        <v>307200</v>
      </c>
      <c r="H188" s="1831">
        <f t="shared" si="87"/>
        <v>0.30719999999999997</v>
      </c>
      <c r="I188" s="1837">
        <f>H188</f>
        <v>0.30719999999999997</v>
      </c>
      <c r="J188" s="2104"/>
      <c r="K188" s="2104"/>
      <c r="L188" s="2105"/>
      <c r="M188" s="1832">
        <f t="shared" si="88"/>
        <v>0.30719999999999997</v>
      </c>
      <c r="N188" s="2030">
        <v>44671</v>
      </c>
      <c r="O188" s="2021">
        <v>44665</v>
      </c>
      <c r="P188" s="2030">
        <v>44671</v>
      </c>
      <c r="Q188" s="2030">
        <v>44672</v>
      </c>
      <c r="R188" s="2029" t="s">
        <v>1151</v>
      </c>
      <c r="S188" s="2029">
        <v>60</v>
      </c>
      <c r="T188" s="2029">
        <v>49405140</v>
      </c>
      <c r="U188" s="2024">
        <v>0.55000000000000004</v>
      </c>
      <c r="V188" s="2102" t="s">
        <v>3847</v>
      </c>
      <c r="W188" s="2029" t="s">
        <v>1103</v>
      </c>
      <c r="X188" s="2029"/>
      <c r="Y188" s="2029">
        <v>60</v>
      </c>
      <c r="Z188" s="2030" t="s">
        <v>1178</v>
      </c>
      <c r="AA188" s="1949" t="s">
        <v>1149</v>
      </c>
      <c r="AB188" s="1949" t="s">
        <v>1181</v>
      </c>
      <c r="AC188" s="2029" t="s">
        <v>1096</v>
      </c>
      <c r="AD188" s="1937" t="s">
        <v>3658</v>
      </c>
      <c r="AE188" s="2029"/>
      <c r="AF188" s="2026"/>
      <c r="AG188" s="2026" t="s">
        <v>1087</v>
      </c>
      <c r="AH188" s="1951"/>
      <c r="AI188" s="2047">
        <f t="shared" si="80"/>
        <v>49405140</v>
      </c>
      <c r="AJ188" s="2076" cm="1">
        <f t="array" ref="AJ188">SUM(MID(0&amp;AI188,LARGE(INDEX(ISNUMBER(--MID(AI188,ROW($1:$129),1))*ROW($1:$129),),ROW($1:$129))+1,1)*10^ROW($1:$129)/10)</f>
        <v>49405140</v>
      </c>
      <c r="AK188" s="1953" t="str">
        <f>VLOOKUP($AJ188,'Item Master Data'!$A:$F,3,FALSE)</f>
        <v>Q.PEAK DUO BLK ML G10+</v>
      </c>
      <c r="AL188" s="1494">
        <f>VLOOKUP($AJ188,'Item Master Data'!$A:$F,6,FALSE)</f>
        <v>400</v>
      </c>
      <c r="AM188" s="1494">
        <f t="shared" si="81"/>
        <v>24</v>
      </c>
      <c r="AN188" s="1494">
        <f>VLOOKUP(AJ188,'Item Master Data'!$A:$G,7,FALSE)</f>
        <v>32</v>
      </c>
      <c r="AO188" s="1494">
        <f t="shared" si="82"/>
        <v>0</v>
      </c>
      <c r="AQ188" s="2297">
        <f t="shared" si="73"/>
        <v>168960</v>
      </c>
    </row>
    <row r="189" spans="1:43" s="1494" customFormat="1" ht="15.75" customHeight="1">
      <c r="A189" s="1550" t="s">
        <v>2216</v>
      </c>
      <c r="B189" s="1949" t="s">
        <v>3811</v>
      </c>
      <c r="C189" s="2029" t="s">
        <v>1066</v>
      </c>
      <c r="D189" s="2029" t="s">
        <v>2220</v>
      </c>
      <c r="E189" s="2029">
        <v>400</v>
      </c>
      <c r="F189" s="2031">
        <v>768</v>
      </c>
      <c r="G189" s="1833">
        <f t="shared" si="86"/>
        <v>307200</v>
      </c>
      <c r="H189" s="1831">
        <f t="shared" si="87"/>
        <v>0.30719999999999997</v>
      </c>
      <c r="I189" s="1837">
        <f>H189</f>
        <v>0.30719999999999997</v>
      </c>
      <c r="J189" s="2104"/>
      <c r="K189" s="2104"/>
      <c r="L189" s="2105"/>
      <c r="M189" s="1832">
        <f t="shared" si="88"/>
        <v>0.30719999999999997</v>
      </c>
      <c r="N189" s="2030">
        <v>44669</v>
      </c>
      <c r="O189" s="2021">
        <v>44665</v>
      </c>
      <c r="P189" s="2030">
        <v>44669</v>
      </c>
      <c r="Q189" s="2030">
        <v>44670</v>
      </c>
      <c r="R189" s="2029" t="s">
        <v>1151</v>
      </c>
      <c r="S189" s="2029">
        <v>60</v>
      </c>
      <c r="T189" s="2029">
        <v>49405140</v>
      </c>
      <c r="U189" s="2024">
        <v>0.55000000000000004</v>
      </c>
      <c r="V189" s="2102" t="s">
        <v>3848</v>
      </c>
      <c r="W189" s="2029" t="s">
        <v>1103</v>
      </c>
      <c r="X189" s="2029"/>
      <c r="Y189" s="2029">
        <v>60</v>
      </c>
      <c r="Z189" s="2030" t="s">
        <v>1178</v>
      </c>
      <c r="AA189" s="1949" t="s">
        <v>1149</v>
      </c>
      <c r="AB189" s="1949" t="s">
        <v>1181</v>
      </c>
      <c r="AC189" s="2029" t="s">
        <v>1096</v>
      </c>
      <c r="AD189" s="1937" t="s">
        <v>3658</v>
      </c>
      <c r="AE189" s="2029"/>
      <c r="AF189" s="2026"/>
      <c r="AG189" s="2026" t="s">
        <v>1087</v>
      </c>
      <c r="AH189" s="1951"/>
      <c r="AI189" s="2047">
        <f t="shared" si="80"/>
        <v>49405140</v>
      </c>
      <c r="AJ189" s="2076" cm="1">
        <f t="array" ref="AJ189">SUM(MID(0&amp;AI189,LARGE(INDEX(ISNUMBER(--MID(AI189,ROW($1:$129),1))*ROW($1:$129),),ROW($1:$129))+1,1)*10^ROW($1:$129)/10)</f>
        <v>49405140</v>
      </c>
      <c r="AK189" s="1953" t="str">
        <f>VLOOKUP($AJ189,'Item Master Data'!$A:$F,3,FALSE)</f>
        <v>Q.PEAK DUO BLK ML G10+</v>
      </c>
      <c r="AL189" s="1494">
        <f>VLOOKUP($AJ189,'Item Master Data'!$A:$F,6,FALSE)</f>
        <v>400</v>
      </c>
      <c r="AM189" s="1494">
        <f t="shared" si="81"/>
        <v>24</v>
      </c>
      <c r="AN189" s="1494">
        <f>VLOOKUP(AJ189,'Item Master Data'!$A:$G,7,FALSE)</f>
        <v>32</v>
      </c>
      <c r="AO189" s="1494">
        <f t="shared" si="82"/>
        <v>0</v>
      </c>
      <c r="AQ189" s="2297">
        <f t="shared" si="73"/>
        <v>168960</v>
      </c>
    </row>
    <row r="190" spans="1:43" s="1494" customFormat="1" ht="15.75" customHeight="1">
      <c r="A190" s="1550" t="s">
        <v>2216</v>
      </c>
      <c r="B190" s="1949" t="s">
        <v>3812</v>
      </c>
      <c r="C190" s="2029" t="s">
        <v>1066</v>
      </c>
      <c r="D190" s="2029" t="s">
        <v>2220</v>
      </c>
      <c r="E190" s="2029">
        <v>400</v>
      </c>
      <c r="F190" s="2031">
        <v>768</v>
      </c>
      <c r="G190" s="1833">
        <f t="shared" si="86"/>
        <v>307200</v>
      </c>
      <c r="H190" s="1831">
        <f t="shared" si="87"/>
        <v>0.30719999999999997</v>
      </c>
      <c r="I190" s="1837"/>
      <c r="J190" s="2104"/>
      <c r="K190" s="2104"/>
      <c r="L190" s="2105">
        <f>H190</f>
        <v>0.30719999999999997</v>
      </c>
      <c r="M190" s="1832">
        <f t="shared" si="88"/>
        <v>0.30719999999999997</v>
      </c>
      <c r="N190" s="2307" t="s">
        <v>4375</v>
      </c>
      <c r="O190" s="2021">
        <v>44665</v>
      </c>
      <c r="P190" s="2030">
        <v>44673</v>
      </c>
      <c r="Q190" s="2030">
        <v>44676</v>
      </c>
      <c r="R190" s="2029" t="s">
        <v>1151</v>
      </c>
      <c r="S190" s="2029">
        <v>60</v>
      </c>
      <c r="T190" s="2029">
        <v>49405140</v>
      </c>
      <c r="U190" s="2024">
        <v>0.55000000000000004</v>
      </c>
      <c r="V190" s="2102" t="s">
        <v>3849</v>
      </c>
      <c r="W190" s="2029" t="s">
        <v>1103</v>
      </c>
      <c r="X190" s="2029"/>
      <c r="Y190" s="2029">
        <v>60</v>
      </c>
      <c r="Z190" s="2030" t="s">
        <v>1178</v>
      </c>
      <c r="AA190" s="1949" t="s">
        <v>1149</v>
      </c>
      <c r="AB190" s="1949" t="s">
        <v>1181</v>
      </c>
      <c r="AC190" s="2029" t="s">
        <v>1096</v>
      </c>
      <c r="AD190" s="1937" t="s">
        <v>3658</v>
      </c>
      <c r="AE190" s="2029"/>
      <c r="AF190" s="2026"/>
      <c r="AG190" s="2026" t="s">
        <v>1087</v>
      </c>
      <c r="AH190" s="1951"/>
      <c r="AI190" s="2047">
        <f t="shared" si="80"/>
        <v>49405140</v>
      </c>
      <c r="AJ190" s="2076" cm="1">
        <f t="array" ref="AJ190">SUM(MID(0&amp;AI190,LARGE(INDEX(ISNUMBER(--MID(AI190,ROW($1:$129),1))*ROW($1:$129),),ROW($1:$129))+1,1)*10^ROW($1:$129)/10)</f>
        <v>49405140</v>
      </c>
      <c r="AK190" s="1953" t="str">
        <f>VLOOKUP($AJ190,'Item Master Data'!$A:$F,3,FALSE)</f>
        <v>Q.PEAK DUO BLK ML G10+</v>
      </c>
      <c r="AL190" s="1494">
        <f>VLOOKUP($AJ190,'Item Master Data'!$A:$F,6,FALSE)</f>
        <v>400</v>
      </c>
      <c r="AM190" s="1494">
        <f t="shared" si="81"/>
        <v>24</v>
      </c>
      <c r="AN190" s="1494">
        <f>VLOOKUP(AJ190,'Item Master Data'!$A:$G,7,FALSE)</f>
        <v>32</v>
      </c>
      <c r="AO190" s="1494">
        <f t="shared" si="82"/>
        <v>0</v>
      </c>
      <c r="AQ190" s="2297">
        <f t="shared" si="73"/>
        <v>168960</v>
      </c>
    </row>
    <row r="191" spans="1:43" s="1494" customFormat="1" ht="15.75" hidden="1" customHeight="1">
      <c r="A191" s="1550" t="s">
        <v>2216</v>
      </c>
      <c r="B191" s="1949" t="s">
        <v>3813</v>
      </c>
      <c r="C191" s="2029" t="s">
        <v>1066</v>
      </c>
      <c r="D191" s="2029" t="s">
        <v>2220</v>
      </c>
      <c r="E191" s="2029">
        <v>400</v>
      </c>
      <c r="F191" s="2031">
        <v>6912</v>
      </c>
      <c r="G191" s="1833">
        <f t="shared" ref="G191" si="109">F191*E191</f>
        <v>2764800</v>
      </c>
      <c r="H191" s="1831">
        <f t="shared" ref="H191" si="110">E191*F191/1000000</f>
        <v>2.7648000000000001</v>
      </c>
      <c r="I191" s="1837">
        <f>H191</f>
        <v>2.7648000000000001</v>
      </c>
      <c r="J191" s="2104"/>
      <c r="K191" s="2104"/>
      <c r="L191" s="2105"/>
      <c r="M191" s="1832">
        <f t="shared" si="88"/>
        <v>2.7648000000000001</v>
      </c>
      <c r="N191" s="2030">
        <v>44676</v>
      </c>
      <c r="O191" s="2100" t="s">
        <v>4337</v>
      </c>
      <c r="P191" s="2030">
        <v>44676</v>
      </c>
      <c r="Q191" s="2030">
        <v>44680</v>
      </c>
      <c r="R191" s="2029" t="s">
        <v>1151</v>
      </c>
      <c r="S191" s="2029">
        <v>60</v>
      </c>
      <c r="T191" s="2282" t="s">
        <v>3369</v>
      </c>
      <c r="U191" s="2024">
        <v>0.55000000000000004</v>
      </c>
      <c r="V191" s="2102" t="s">
        <v>3850</v>
      </c>
      <c r="W191" s="2029" t="s">
        <v>1103</v>
      </c>
      <c r="X191" s="2029"/>
      <c r="Y191" s="2029">
        <v>60</v>
      </c>
      <c r="Z191" s="2030" t="s">
        <v>1178</v>
      </c>
      <c r="AA191" s="1949" t="s">
        <v>1149</v>
      </c>
      <c r="AB191" s="1949" t="s">
        <v>2218</v>
      </c>
      <c r="AC191" s="2029" t="s">
        <v>1096</v>
      </c>
      <c r="AD191" s="1937" t="s">
        <v>1099</v>
      </c>
      <c r="AE191" s="2029"/>
      <c r="AF191" s="2026"/>
      <c r="AG191" s="2026" t="s">
        <v>1087</v>
      </c>
      <c r="AH191" s="1951"/>
      <c r="AI191" s="2047" t="str">
        <f t="shared" si="80"/>
        <v>30390156H</v>
      </c>
      <c r="AJ191" s="2076" cm="1">
        <f t="array" ref="AJ191">SUM(MID(0&amp;AI191,LARGE(INDEX(ISNUMBER(--MID(AI191,ROW($1:$129),1))*ROW($1:$129),),ROW($1:$129))+1,1)*10^ROW($1:$129)/10)</f>
        <v>30390156</v>
      </c>
      <c r="AK191" s="1953" t="str">
        <f>VLOOKUP($AJ191,'Item Master Data'!$A:$F,3,FALSE)</f>
        <v>Q.PEAK DUO BLK ML G10+</v>
      </c>
      <c r="AL191" s="1494">
        <f>VLOOKUP($AJ191,'Item Master Data'!$A:$F,6,FALSE)</f>
        <v>400</v>
      </c>
      <c r="AM191" s="1494">
        <f t="shared" si="81"/>
        <v>216</v>
      </c>
      <c r="AN191" s="1494">
        <f>VLOOKUP(AJ191,'Item Master Data'!$A:$G,7,FALSE)</f>
        <v>32</v>
      </c>
      <c r="AO191" s="1494">
        <f t="shared" si="82"/>
        <v>0</v>
      </c>
      <c r="AQ191" s="2297">
        <f t="shared" si="73"/>
        <v>1520640.0000000002</v>
      </c>
    </row>
    <row r="192" spans="1:43" s="1494" customFormat="1" ht="15.75" hidden="1" customHeight="1">
      <c r="A192" s="1550" t="s">
        <v>2216</v>
      </c>
      <c r="B192" s="2029">
        <v>515</v>
      </c>
      <c r="C192" s="2029" t="s">
        <v>3816</v>
      </c>
      <c r="D192" s="2029" t="s">
        <v>2229</v>
      </c>
      <c r="E192" s="2029">
        <v>480</v>
      </c>
      <c r="F192" s="1950">
        <v>1276</v>
      </c>
      <c r="G192" s="1833">
        <f>E192*F192</f>
        <v>612480</v>
      </c>
      <c r="H192" s="1831">
        <f>E192*F192/1000000</f>
        <v>0.61248000000000002</v>
      </c>
      <c r="I192" s="1837">
        <f>H192</f>
        <v>0.61248000000000002</v>
      </c>
      <c r="J192" s="2104"/>
      <c r="K192" s="2104"/>
      <c r="L192" s="2105"/>
      <c r="M192" s="1832">
        <f t="shared" si="88"/>
        <v>0.61248000000000002</v>
      </c>
      <c r="N192" s="2030">
        <v>44676</v>
      </c>
      <c r="O192" s="2030">
        <v>44659</v>
      </c>
      <c r="P192" s="2030">
        <v>44671</v>
      </c>
      <c r="Q192" s="2030">
        <v>44676</v>
      </c>
      <c r="R192" s="2029" t="s">
        <v>1151</v>
      </c>
      <c r="S192" s="2029">
        <v>72</v>
      </c>
      <c r="T192" s="2029" t="s">
        <v>2536</v>
      </c>
      <c r="U192" s="2024">
        <v>0.55000000000000004</v>
      </c>
      <c r="V192" s="2029"/>
      <c r="W192" s="2029" t="s">
        <v>1094</v>
      </c>
      <c r="X192" s="2225"/>
      <c r="Y192" s="2029">
        <v>60</v>
      </c>
      <c r="Z192" s="2133" t="s">
        <v>1195</v>
      </c>
      <c r="AA192" s="2029" t="s">
        <v>1149</v>
      </c>
      <c r="AB192" s="1949" t="s">
        <v>3859</v>
      </c>
      <c r="AC192" s="2029" t="s">
        <v>1096</v>
      </c>
      <c r="AD192" s="2029" t="s">
        <v>1099</v>
      </c>
      <c r="AE192" s="2029"/>
      <c r="AF192" s="1951"/>
      <c r="AG192" s="2226" t="s">
        <v>1087</v>
      </c>
      <c r="AH192" s="1951"/>
      <c r="AI192" s="2047" t="str">
        <f t="shared" si="80"/>
        <v>30397472C</v>
      </c>
      <c r="AJ192" s="2076" cm="1">
        <f t="array" ref="AJ192">SUM(MID(0&amp;AI192,LARGE(INDEX(ISNUMBER(--MID(AI192,ROW($1:$129),1))*ROW($1:$129),),ROW($1:$129))+1,1)*10^ROW($1:$129)/10)</f>
        <v>30397472</v>
      </c>
      <c r="AK192" s="1953" t="str">
        <f>VLOOKUP($AJ192,'Item Master Data'!$A:$F,3,FALSE)</f>
        <v>Q.PEAK DUO XL G10</v>
      </c>
      <c r="AL192" s="1494">
        <f>VLOOKUP($AJ192,'Item Master Data'!$A:$F,6,FALSE)</f>
        <v>480</v>
      </c>
      <c r="AM192" s="1494">
        <f t="shared" si="81"/>
        <v>44</v>
      </c>
      <c r="AN192" s="1494">
        <f>VLOOKUP(AJ192,'Item Master Data'!$A:$G,7,FALSE)</f>
        <v>29</v>
      </c>
      <c r="AO192" s="1494">
        <f t="shared" si="82"/>
        <v>0</v>
      </c>
      <c r="AQ192" s="2297">
        <f t="shared" si="73"/>
        <v>336864</v>
      </c>
    </row>
    <row r="193" spans="1:43" s="1494" customFormat="1" ht="15.75" customHeight="1">
      <c r="A193" s="1550" t="s">
        <v>2216</v>
      </c>
      <c r="B193" s="1949" t="s">
        <v>3820</v>
      </c>
      <c r="C193" s="2029" t="s">
        <v>1188</v>
      </c>
      <c r="D193" s="2029" t="s">
        <v>2220</v>
      </c>
      <c r="E193" s="2029">
        <v>400</v>
      </c>
      <c r="F193" s="2031">
        <v>384</v>
      </c>
      <c r="G193" s="1833">
        <f t="shared" ref="G193:G214" si="111">E193*F193</f>
        <v>153600</v>
      </c>
      <c r="H193" s="1831">
        <f t="shared" ref="H193:H214" si="112">E193*F193/1000000</f>
        <v>0.15359999999999999</v>
      </c>
      <c r="I193" s="1837">
        <f>H193</f>
        <v>0.15359999999999999</v>
      </c>
      <c r="J193" s="2104"/>
      <c r="K193" s="2104"/>
      <c r="L193" s="2105"/>
      <c r="M193" s="1832">
        <f t="shared" ref="M193:M214" si="113">SUM(I193:L193)</f>
        <v>0.15359999999999999</v>
      </c>
      <c r="N193" s="2030">
        <v>44655</v>
      </c>
      <c r="O193" s="2030">
        <v>44637</v>
      </c>
      <c r="P193" s="2030">
        <v>44650</v>
      </c>
      <c r="Q193" s="2030">
        <v>44655</v>
      </c>
      <c r="R193" s="2029" t="s">
        <v>1151</v>
      </c>
      <c r="S193" s="2029">
        <v>60</v>
      </c>
      <c r="T193" s="2262">
        <v>49403540</v>
      </c>
      <c r="U193" s="2024">
        <v>0.46500000000000002</v>
      </c>
      <c r="V193" s="2102" t="s">
        <v>3852</v>
      </c>
      <c r="W193" s="2029" t="s">
        <v>1094</v>
      </c>
      <c r="X193" s="2029"/>
      <c r="Y193" s="2029">
        <v>60</v>
      </c>
      <c r="Z193" s="2030" t="s">
        <v>3862</v>
      </c>
      <c r="AA193" s="1949" t="s">
        <v>3863</v>
      </c>
      <c r="AB193" s="1949" t="s">
        <v>3864</v>
      </c>
      <c r="AC193" s="2029" t="s">
        <v>1096</v>
      </c>
      <c r="AD193" s="1937" t="s">
        <v>3658</v>
      </c>
      <c r="AE193" s="2029"/>
      <c r="AF193" s="2026"/>
      <c r="AG193" s="2026" t="s">
        <v>1087</v>
      </c>
      <c r="AH193" s="1951"/>
      <c r="AI193" s="2047">
        <f t="shared" si="80"/>
        <v>49403540</v>
      </c>
      <c r="AJ193" s="2076" cm="1">
        <f t="array" ref="AJ193">SUM(MID(0&amp;AI193,LARGE(INDEX(ISNUMBER(--MID(AI193,ROW($1:$129),1))*ROW($1:$129),),ROW($1:$129))+1,1)*10^ROW($1:$129)/10)</f>
        <v>49403540</v>
      </c>
      <c r="AK193" s="1953" t="str">
        <f>VLOOKUP($AJ193,'Item Master Data'!$A:$F,3,FALSE)</f>
        <v>Q.PEAK DUO BLK ML G10+</v>
      </c>
      <c r="AL193" s="1494">
        <f>VLOOKUP($AJ193,'Item Master Data'!$A:$F,6,FALSE)</f>
        <v>400</v>
      </c>
      <c r="AM193" s="1494">
        <f t="shared" si="81"/>
        <v>12</v>
      </c>
      <c r="AN193" s="1494">
        <f>VLOOKUP(AJ193,'Item Master Data'!$A:$G,7,FALSE)</f>
        <v>32</v>
      </c>
      <c r="AO193" s="1494">
        <f t="shared" si="82"/>
        <v>0</v>
      </c>
      <c r="AQ193" s="2297">
        <f t="shared" si="73"/>
        <v>71424</v>
      </c>
    </row>
    <row r="194" spans="1:43" s="1494" customFormat="1" ht="15.75" customHeight="1">
      <c r="A194" s="1550" t="s">
        <v>2216</v>
      </c>
      <c r="B194" s="1949" t="s">
        <v>3820</v>
      </c>
      <c r="C194" s="2029" t="s">
        <v>1188</v>
      </c>
      <c r="D194" s="2029" t="s">
        <v>2220</v>
      </c>
      <c r="E194" s="2029">
        <v>400</v>
      </c>
      <c r="F194" s="2031">
        <v>384</v>
      </c>
      <c r="G194" s="1833">
        <f t="shared" si="111"/>
        <v>153600</v>
      </c>
      <c r="H194" s="1831">
        <f t="shared" si="112"/>
        <v>0.15359999999999999</v>
      </c>
      <c r="I194" s="1837">
        <f>H194</f>
        <v>0.15359999999999999</v>
      </c>
      <c r="J194" s="2104"/>
      <c r="K194" s="2104"/>
      <c r="L194" s="2105"/>
      <c r="M194" s="1832">
        <f t="shared" si="113"/>
        <v>0.15359999999999999</v>
      </c>
      <c r="N194" s="2030">
        <v>44652</v>
      </c>
      <c r="O194" s="2030">
        <v>44637</v>
      </c>
      <c r="P194" s="2030">
        <v>44648</v>
      </c>
      <c r="Q194" s="2030">
        <v>44652</v>
      </c>
      <c r="R194" s="2029" t="s">
        <v>1151</v>
      </c>
      <c r="S194" s="2029">
        <v>60</v>
      </c>
      <c r="T194" s="2262">
        <v>49403540</v>
      </c>
      <c r="U194" s="2024">
        <v>0.46500000000000002</v>
      </c>
      <c r="V194" s="2102" t="s">
        <v>3852</v>
      </c>
      <c r="W194" s="2029" t="s">
        <v>1094</v>
      </c>
      <c r="X194" s="2029"/>
      <c r="Y194" s="2029">
        <v>60</v>
      </c>
      <c r="Z194" s="2030" t="s">
        <v>3865</v>
      </c>
      <c r="AA194" s="1949" t="s">
        <v>3863</v>
      </c>
      <c r="AB194" s="1949" t="s">
        <v>3866</v>
      </c>
      <c r="AC194" s="2029" t="s">
        <v>1096</v>
      </c>
      <c r="AD194" s="1937" t="s">
        <v>3658</v>
      </c>
      <c r="AE194" s="2029"/>
      <c r="AF194" s="2026"/>
      <c r="AG194" s="2026" t="s">
        <v>1087</v>
      </c>
      <c r="AH194" s="1951"/>
      <c r="AI194" s="2047">
        <f t="shared" si="80"/>
        <v>49403540</v>
      </c>
      <c r="AJ194" s="2076" cm="1">
        <f t="array" ref="AJ194">SUM(MID(0&amp;AI194,LARGE(INDEX(ISNUMBER(--MID(AI194,ROW($1:$129),1))*ROW($1:$129),),ROW($1:$129))+1,1)*10^ROW($1:$129)/10)</f>
        <v>49403540</v>
      </c>
      <c r="AK194" s="1953" t="str">
        <f>VLOOKUP($AJ194,'Item Master Data'!$A:$F,3,FALSE)</f>
        <v>Q.PEAK DUO BLK ML G10+</v>
      </c>
      <c r="AL194" s="1494">
        <f>VLOOKUP($AJ194,'Item Master Data'!$A:$F,6,FALSE)</f>
        <v>400</v>
      </c>
      <c r="AM194" s="1494">
        <f t="shared" si="81"/>
        <v>12</v>
      </c>
      <c r="AN194" s="1494">
        <f>VLOOKUP(AJ194,'Item Master Data'!$A:$G,7,FALSE)</f>
        <v>32</v>
      </c>
      <c r="AO194" s="1494">
        <f t="shared" si="82"/>
        <v>0</v>
      </c>
      <c r="AQ194" s="2297">
        <f t="shared" ref="AQ194:AQ257" si="114">G194*U194</f>
        <v>71424</v>
      </c>
    </row>
    <row r="195" spans="1:43" s="1494" customFormat="1" ht="15.75" customHeight="1">
      <c r="A195" s="1550" t="s">
        <v>2216</v>
      </c>
      <c r="B195" s="1949" t="s">
        <v>3821</v>
      </c>
      <c r="C195" s="2029" t="s">
        <v>1188</v>
      </c>
      <c r="D195" s="2029" t="s">
        <v>2220</v>
      </c>
      <c r="E195" s="2029">
        <v>400</v>
      </c>
      <c r="F195" s="2031">
        <v>768</v>
      </c>
      <c r="G195" s="1833">
        <f t="shared" si="111"/>
        <v>307200</v>
      </c>
      <c r="H195" s="1831">
        <f t="shared" si="112"/>
        <v>0.30719999999999997</v>
      </c>
      <c r="I195" s="1837">
        <f>H195</f>
        <v>0.30719999999999997</v>
      </c>
      <c r="J195" s="2104"/>
      <c r="K195" s="2104"/>
      <c r="L195" s="2105"/>
      <c r="M195" s="1832">
        <f t="shared" si="113"/>
        <v>0.30719999999999997</v>
      </c>
      <c r="N195" s="2030">
        <v>44669</v>
      </c>
      <c r="O195" s="2030">
        <v>44659</v>
      </c>
      <c r="P195" s="2030">
        <v>44669</v>
      </c>
      <c r="Q195" s="2030">
        <v>44669</v>
      </c>
      <c r="R195" s="2029" t="s">
        <v>1151</v>
      </c>
      <c r="S195" s="2029">
        <v>60</v>
      </c>
      <c r="T195" s="2029">
        <v>49405140</v>
      </c>
      <c r="U195" s="2024">
        <v>0.46500000000000002</v>
      </c>
      <c r="V195" s="2102"/>
      <c r="W195" s="2029" t="s">
        <v>1094</v>
      </c>
      <c r="X195" s="2029"/>
      <c r="Y195" s="2029">
        <v>60</v>
      </c>
      <c r="Z195" s="2030" t="s">
        <v>2539</v>
      </c>
      <c r="AA195" s="1949" t="s">
        <v>1097</v>
      </c>
      <c r="AB195" s="1949" t="s">
        <v>2540</v>
      </c>
      <c r="AC195" s="2029" t="s">
        <v>1096</v>
      </c>
      <c r="AD195" s="1937" t="s">
        <v>3658</v>
      </c>
      <c r="AE195" s="2029"/>
      <c r="AF195" s="2026"/>
      <c r="AG195" s="2026" t="s">
        <v>1087</v>
      </c>
      <c r="AH195" s="1951"/>
      <c r="AI195" s="2047">
        <f t="shared" si="80"/>
        <v>49405140</v>
      </c>
      <c r="AJ195" s="2076" cm="1">
        <f t="array" ref="AJ195">SUM(MID(0&amp;AI195,LARGE(INDEX(ISNUMBER(--MID(AI195,ROW($1:$129),1))*ROW($1:$129),),ROW($1:$129))+1,1)*10^ROW($1:$129)/10)</f>
        <v>49405140</v>
      </c>
      <c r="AK195" s="1953" t="str">
        <f>VLOOKUP($AJ195,'Item Master Data'!$A:$F,3,FALSE)</f>
        <v>Q.PEAK DUO BLK ML G10+</v>
      </c>
      <c r="AL195" s="1494">
        <f>VLOOKUP($AJ195,'Item Master Data'!$A:$F,6,FALSE)</f>
        <v>400</v>
      </c>
      <c r="AM195" s="1494">
        <f t="shared" si="81"/>
        <v>24</v>
      </c>
      <c r="AN195" s="1494">
        <f>VLOOKUP(AJ195,'Item Master Data'!$A:$G,7,FALSE)</f>
        <v>32</v>
      </c>
      <c r="AO195" s="1494">
        <f t="shared" si="82"/>
        <v>0</v>
      </c>
      <c r="AQ195" s="2297">
        <f t="shared" si="114"/>
        <v>142848</v>
      </c>
    </row>
    <row r="196" spans="1:43" s="1494" customFormat="1" ht="15.75" customHeight="1">
      <c r="A196" s="1550" t="s">
        <v>2216</v>
      </c>
      <c r="B196" s="1949" t="s">
        <v>3822</v>
      </c>
      <c r="C196" s="2029" t="s">
        <v>1188</v>
      </c>
      <c r="D196" s="2029" t="s">
        <v>2220</v>
      </c>
      <c r="E196" s="2029">
        <v>400</v>
      </c>
      <c r="F196" s="2031">
        <v>768</v>
      </c>
      <c r="G196" s="1833">
        <f t="shared" si="111"/>
        <v>307200</v>
      </c>
      <c r="H196" s="1831">
        <f t="shared" si="112"/>
        <v>0.30719999999999997</v>
      </c>
      <c r="I196" s="1837"/>
      <c r="J196" s="2104"/>
      <c r="K196" s="2104">
        <f t="shared" ref="K196:K199" si="115">H196</f>
        <v>0.30719999999999997</v>
      </c>
      <c r="L196" s="2105"/>
      <c r="M196" s="1832">
        <f t="shared" si="113"/>
        <v>0.30719999999999997</v>
      </c>
      <c r="N196" s="1954" t="s">
        <v>3462</v>
      </c>
      <c r="O196" s="2030">
        <v>44663</v>
      </c>
      <c r="P196" s="2030"/>
      <c r="Q196" s="2030">
        <v>44677</v>
      </c>
      <c r="R196" s="2029" t="s">
        <v>1151</v>
      </c>
      <c r="S196" s="2029">
        <v>60</v>
      </c>
      <c r="T196" s="2029">
        <v>49405140</v>
      </c>
      <c r="U196" s="2024">
        <v>0.46500000000000002</v>
      </c>
      <c r="V196" s="2102"/>
      <c r="W196" s="2029" t="s">
        <v>1094</v>
      </c>
      <c r="X196" s="2029"/>
      <c r="Y196" s="2029">
        <v>60</v>
      </c>
      <c r="Z196" s="2030" t="s">
        <v>2539</v>
      </c>
      <c r="AA196" s="1949" t="s">
        <v>1097</v>
      </c>
      <c r="AB196" s="1949" t="s">
        <v>2540</v>
      </c>
      <c r="AC196" s="2029" t="s">
        <v>1096</v>
      </c>
      <c r="AD196" s="1937" t="s">
        <v>3658</v>
      </c>
      <c r="AE196" s="2029"/>
      <c r="AF196" s="2026"/>
      <c r="AG196" s="2026" t="s">
        <v>1087</v>
      </c>
      <c r="AH196" s="1951"/>
      <c r="AI196" s="2047">
        <f t="shared" si="80"/>
        <v>49405140</v>
      </c>
      <c r="AJ196" s="2076" cm="1">
        <f t="array" ref="AJ196">SUM(MID(0&amp;AI196,LARGE(INDEX(ISNUMBER(--MID(AI196,ROW($1:$129),1))*ROW($1:$129),),ROW($1:$129))+1,1)*10^ROW($1:$129)/10)</f>
        <v>49405140</v>
      </c>
      <c r="AK196" s="1953" t="str">
        <f>VLOOKUP($AJ196,'Item Master Data'!$A:$F,3,FALSE)</f>
        <v>Q.PEAK DUO BLK ML G10+</v>
      </c>
      <c r="AL196" s="1494">
        <f>VLOOKUP($AJ196,'Item Master Data'!$A:$F,6,FALSE)</f>
        <v>400</v>
      </c>
      <c r="AM196" s="1494">
        <f t="shared" si="81"/>
        <v>24</v>
      </c>
      <c r="AN196" s="1494">
        <f>VLOOKUP(AJ196,'Item Master Data'!$A:$G,7,FALSE)</f>
        <v>32</v>
      </c>
      <c r="AO196" s="1494">
        <f t="shared" si="82"/>
        <v>0</v>
      </c>
      <c r="AQ196" s="2297">
        <f t="shared" si="114"/>
        <v>142848</v>
      </c>
    </row>
    <row r="197" spans="1:43" s="1494" customFormat="1" ht="15.75" customHeight="1">
      <c r="A197" s="1550" t="s">
        <v>2216</v>
      </c>
      <c r="B197" s="1949" t="s">
        <v>3823</v>
      </c>
      <c r="C197" s="2029" t="s">
        <v>1188</v>
      </c>
      <c r="D197" s="2029" t="s">
        <v>2220</v>
      </c>
      <c r="E197" s="2029">
        <v>400</v>
      </c>
      <c r="F197" s="2031">
        <v>768</v>
      </c>
      <c r="G197" s="1833">
        <f t="shared" si="111"/>
        <v>307200</v>
      </c>
      <c r="H197" s="1831">
        <f t="shared" si="112"/>
        <v>0.30719999999999997</v>
      </c>
      <c r="I197" s="1837"/>
      <c r="J197" s="2104"/>
      <c r="K197" s="2104">
        <f t="shared" si="115"/>
        <v>0.30719999999999997</v>
      </c>
      <c r="L197" s="2105"/>
      <c r="M197" s="1832">
        <f t="shared" si="113"/>
        <v>0.30719999999999997</v>
      </c>
      <c r="N197" s="1954" t="s">
        <v>3462</v>
      </c>
      <c r="O197" s="2030">
        <v>44663</v>
      </c>
      <c r="P197" s="2030"/>
      <c r="Q197" s="2030">
        <v>44677</v>
      </c>
      <c r="R197" s="2029" t="s">
        <v>1151</v>
      </c>
      <c r="S197" s="2029">
        <v>60</v>
      </c>
      <c r="T197" s="2029">
        <v>49405140</v>
      </c>
      <c r="U197" s="2024">
        <v>0.46500000000000002</v>
      </c>
      <c r="V197" s="2102"/>
      <c r="W197" s="2029" t="s">
        <v>1094</v>
      </c>
      <c r="X197" s="2029"/>
      <c r="Y197" s="2029">
        <v>60</v>
      </c>
      <c r="Z197" s="2030" t="s">
        <v>2301</v>
      </c>
      <c r="AA197" s="1949" t="s">
        <v>1126</v>
      </c>
      <c r="AB197" s="1949" t="s">
        <v>3867</v>
      </c>
      <c r="AC197" s="2029" t="s">
        <v>1096</v>
      </c>
      <c r="AD197" s="1937" t="s">
        <v>3658</v>
      </c>
      <c r="AE197" s="2029"/>
      <c r="AF197" s="2026"/>
      <c r="AG197" s="2026" t="s">
        <v>1087</v>
      </c>
      <c r="AH197" s="1951"/>
      <c r="AI197" s="2047">
        <f t="shared" si="80"/>
        <v>49405140</v>
      </c>
      <c r="AJ197" s="2076" cm="1">
        <f t="array" ref="AJ197">SUM(MID(0&amp;AI197,LARGE(INDEX(ISNUMBER(--MID(AI197,ROW($1:$129),1))*ROW($1:$129),),ROW($1:$129))+1,1)*10^ROW($1:$129)/10)</f>
        <v>49405140</v>
      </c>
      <c r="AK197" s="1953" t="str">
        <f>VLOOKUP($AJ197,'Item Master Data'!$A:$F,3,FALSE)</f>
        <v>Q.PEAK DUO BLK ML G10+</v>
      </c>
      <c r="AL197" s="1494">
        <f>VLOOKUP($AJ197,'Item Master Data'!$A:$F,6,FALSE)</f>
        <v>400</v>
      </c>
      <c r="AM197" s="1494">
        <f t="shared" si="81"/>
        <v>24</v>
      </c>
      <c r="AN197" s="1494">
        <f>VLOOKUP(AJ197,'Item Master Data'!$A:$G,7,FALSE)</f>
        <v>32</v>
      </c>
      <c r="AO197" s="1494">
        <f t="shared" si="82"/>
        <v>0</v>
      </c>
      <c r="AQ197" s="2297">
        <f t="shared" si="114"/>
        <v>142848</v>
      </c>
    </row>
    <row r="198" spans="1:43" s="1494" customFormat="1" ht="15.75" customHeight="1">
      <c r="A198" s="1550" t="s">
        <v>2216</v>
      </c>
      <c r="B198" s="1949" t="s">
        <v>3824</v>
      </c>
      <c r="C198" s="2029" t="s">
        <v>1188</v>
      </c>
      <c r="D198" s="2029" t="s">
        <v>2220</v>
      </c>
      <c r="E198" s="2029">
        <v>400</v>
      </c>
      <c r="F198" s="2031">
        <v>768</v>
      </c>
      <c r="G198" s="1833">
        <f t="shared" si="111"/>
        <v>307200</v>
      </c>
      <c r="H198" s="1831">
        <f t="shared" si="112"/>
        <v>0.30719999999999997</v>
      </c>
      <c r="I198" s="1837"/>
      <c r="J198" s="2104"/>
      <c r="K198" s="2104">
        <f t="shared" si="115"/>
        <v>0.30719999999999997</v>
      </c>
      <c r="L198" s="2105"/>
      <c r="M198" s="1832">
        <f t="shared" si="113"/>
        <v>0.30719999999999997</v>
      </c>
      <c r="N198" s="1954" t="s">
        <v>3462</v>
      </c>
      <c r="O198" s="2030">
        <v>44663</v>
      </c>
      <c r="P198" s="2030"/>
      <c r="Q198" s="2030">
        <v>44677</v>
      </c>
      <c r="R198" s="2029" t="s">
        <v>1151</v>
      </c>
      <c r="S198" s="2029">
        <v>60</v>
      </c>
      <c r="T198" s="2029">
        <v>49405140</v>
      </c>
      <c r="U198" s="2024">
        <v>0.46500000000000002</v>
      </c>
      <c r="V198" s="2102" t="s">
        <v>2521</v>
      </c>
      <c r="W198" s="2029" t="s">
        <v>1094</v>
      </c>
      <c r="X198" s="2029"/>
      <c r="Y198" s="2029">
        <v>60</v>
      </c>
      <c r="Z198" s="2030" t="s">
        <v>2538</v>
      </c>
      <c r="AA198" s="1949" t="s">
        <v>1148</v>
      </c>
      <c r="AB198" s="1949" t="s">
        <v>3868</v>
      </c>
      <c r="AC198" s="2029" t="s">
        <v>1096</v>
      </c>
      <c r="AD198" s="1937" t="s">
        <v>3658</v>
      </c>
      <c r="AE198" s="2029"/>
      <c r="AF198" s="2026"/>
      <c r="AG198" s="2026" t="s">
        <v>1087</v>
      </c>
      <c r="AH198" s="1951"/>
      <c r="AI198" s="2047">
        <f t="shared" si="80"/>
        <v>49405140</v>
      </c>
      <c r="AJ198" s="2076" cm="1">
        <f t="array" ref="AJ198">SUM(MID(0&amp;AI198,LARGE(INDEX(ISNUMBER(--MID(AI198,ROW($1:$129),1))*ROW($1:$129),),ROW($1:$129))+1,1)*10^ROW($1:$129)/10)</f>
        <v>49405140</v>
      </c>
      <c r="AK198" s="1953" t="str">
        <f>VLOOKUP($AJ198,'Item Master Data'!$A:$F,3,FALSE)</f>
        <v>Q.PEAK DUO BLK ML G10+</v>
      </c>
      <c r="AL198" s="1494">
        <f>VLOOKUP($AJ198,'Item Master Data'!$A:$F,6,FALSE)</f>
        <v>400</v>
      </c>
      <c r="AM198" s="1494">
        <f t="shared" si="81"/>
        <v>24</v>
      </c>
      <c r="AN198" s="1494">
        <f>VLOOKUP(AJ198,'Item Master Data'!$A:$G,7,FALSE)</f>
        <v>32</v>
      </c>
      <c r="AO198" s="1494">
        <f t="shared" si="82"/>
        <v>0</v>
      </c>
      <c r="AQ198" s="2297">
        <f t="shared" si="114"/>
        <v>142848</v>
      </c>
    </row>
    <row r="199" spans="1:43" s="1494" customFormat="1" ht="15.75" customHeight="1">
      <c r="A199" s="1550" t="s">
        <v>2216</v>
      </c>
      <c r="B199" s="1949" t="s">
        <v>3825</v>
      </c>
      <c r="C199" s="2029" t="s">
        <v>1188</v>
      </c>
      <c r="D199" s="2029" t="s">
        <v>2220</v>
      </c>
      <c r="E199" s="2029">
        <v>400</v>
      </c>
      <c r="F199" s="2031">
        <v>768</v>
      </c>
      <c r="G199" s="1833">
        <f t="shared" si="111"/>
        <v>307200</v>
      </c>
      <c r="H199" s="1831">
        <f t="shared" si="112"/>
        <v>0.30719999999999997</v>
      </c>
      <c r="I199" s="1837"/>
      <c r="J199" s="2104"/>
      <c r="K199" s="2104">
        <f t="shared" si="115"/>
        <v>0.30719999999999997</v>
      </c>
      <c r="L199" s="2105"/>
      <c r="M199" s="1832">
        <f t="shared" si="113"/>
        <v>0.30719999999999997</v>
      </c>
      <c r="N199" s="1954" t="s">
        <v>3462</v>
      </c>
      <c r="O199" s="2030">
        <v>44663</v>
      </c>
      <c r="P199" s="2030"/>
      <c r="Q199" s="2030">
        <v>44677</v>
      </c>
      <c r="R199" s="2029" t="s">
        <v>1151</v>
      </c>
      <c r="S199" s="2029">
        <v>60</v>
      </c>
      <c r="T199" s="2029">
        <v>49405140</v>
      </c>
      <c r="U199" s="2024">
        <v>0.46500000000000002</v>
      </c>
      <c r="V199" s="2102"/>
      <c r="W199" s="2029" t="s">
        <v>1094</v>
      </c>
      <c r="X199" s="2029"/>
      <c r="Y199" s="2029">
        <v>60</v>
      </c>
      <c r="Z199" s="2030" t="s">
        <v>3865</v>
      </c>
      <c r="AA199" s="1949" t="s">
        <v>3863</v>
      </c>
      <c r="AB199" s="1949" t="s">
        <v>3866</v>
      </c>
      <c r="AC199" s="2029" t="s">
        <v>1096</v>
      </c>
      <c r="AD199" s="1937" t="s">
        <v>3658</v>
      </c>
      <c r="AE199" s="2029"/>
      <c r="AF199" s="2026"/>
      <c r="AG199" s="2026" t="s">
        <v>1087</v>
      </c>
      <c r="AH199" s="1951"/>
      <c r="AI199" s="2047">
        <f t="shared" si="80"/>
        <v>49405140</v>
      </c>
      <c r="AJ199" s="2076" cm="1">
        <f t="array" ref="AJ199">SUM(MID(0&amp;AI199,LARGE(INDEX(ISNUMBER(--MID(AI199,ROW($1:$129),1))*ROW($1:$129),),ROW($1:$129))+1,1)*10^ROW($1:$129)/10)</f>
        <v>49405140</v>
      </c>
      <c r="AK199" s="1953" t="str">
        <f>VLOOKUP($AJ199,'Item Master Data'!$A:$F,3,FALSE)</f>
        <v>Q.PEAK DUO BLK ML G10+</v>
      </c>
      <c r="AL199" s="1494">
        <f>VLOOKUP($AJ199,'Item Master Data'!$A:$F,6,FALSE)</f>
        <v>400</v>
      </c>
      <c r="AM199" s="1494">
        <f t="shared" si="81"/>
        <v>24</v>
      </c>
      <c r="AN199" s="1494">
        <f>VLOOKUP(AJ199,'Item Master Data'!$A:$G,7,FALSE)</f>
        <v>32</v>
      </c>
      <c r="AO199" s="1494">
        <f t="shared" si="82"/>
        <v>0</v>
      </c>
      <c r="AQ199" s="2297">
        <f t="shared" si="114"/>
        <v>142848</v>
      </c>
    </row>
    <row r="200" spans="1:43" s="1494" customFormat="1" ht="15.75" customHeight="1">
      <c r="A200" s="1872" t="s">
        <v>2216</v>
      </c>
      <c r="B200" s="2029" t="s">
        <v>3826</v>
      </c>
      <c r="C200" s="2029" t="s">
        <v>3694</v>
      </c>
      <c r="D200" s="2029" t="s">
        <v>2502</v>
      </c>
      <c r="E200" s="2029">
        <v>360</v>
      </c>
      <c r="F200" s="2031">
        <v>832</v>
      </c>
      <c r="G200" s="1833">
        <f t="shared" si="111"/>
        <v>299520</v>
      </c>
      <c r="H200" s="1831">
        <f t="shared" si="112"/>
        <v>0.29952000000000001</v>
      </c>
      <c r="I200" s="1837"/>
      <c r="J200" s="2104">
        <f t="shared" ref="J200:J207" si="116">H200</f>
        <v>0.29952000000000001</v>
      </c>
      <c r="K200" s="2104"/>
      <c r="L200" s="2105"/>
      <c r="M200" s="1832">
        <f t="shared" si="113"/>
        <v>0.29952000000000001</v>
      </c>
      <c r="N200" s="2029"/>
      <c r="O200" s="2021">
        <v>44664</v>
      </c>
      <c r="P200" s="2030">
        <v>44677</v>
      </c>
      <c r="Q200" s="2030">
        <v>44678</v>
      </c>
      <c r="R200" s="2029" t="s">
        <v>1151</v>
      </c>
      <c r="S200" s="2029">
        <v>60</v>
      </c>
      <c r="T200" s="2029">
        <v>49201132</v>
      </c>
      <c r="U200" s="2024">
        <v>0.52</v>
      </c>
      <c r="V200" s="2102" t="s">
        <v>3705</v>
      </c>
      <c r="W200" s="2029" t="s">
        <v>1094</v>
      </c>
      <c r="X200" s="2029"/>
      <c r="Y200" s="2029">
        <v>30</v>
      </c>
      <c r="Z200" s="2133" t="s">
        <v>3869</v>
      </c>
      <c r="AA200" s="2029" t="s">
        <v>1148</v>
      </c>
      <c r="AB200" s="1949" t="s">
        <v>3870</v>
      </c>
      <c r="AC200" s="2029" t="s">
        <v>1096</v>
      </c>
      <c r="AD200" s="1937" t="s">
        <v>3658</v>
      </c>
      <c r="AE200" s="2029"/>
      <c r="AF200" s="2026"/>
      <c r="AG200" s="2026" t="s">
        <v>1087</v>
      </c>
      <c r="AH200" s="2029"/>
      <c r="AI200" s="2047">
        <f t="shared" si="80"/>
        <v>49201132</v>
      </c>
      <c r="AJ200" s="2076" cm="1">
        <f t="array" ref="AJ200">SUM(MID(0&amp;AI200,LARGE(INDEX(ISNUMBER(--MID(AI200,ROW($1:$129),1))*ROW($1:$129),),ROW($1:$129))+1,1)*10^ROW($1:$129)/10)</f>
        <v>49201132</v>
      </c>
      <c r="AK200" s="1953" t="str">
        <f>VLOOKUP($AJ200,'Item Master Data'!$A:$F,3,FALSE)</f>
        <v>Q.PEAK DUO BLK G10+</v>
      </c>
      <c r="AL200" s="1494">
        <f>VLOOKUP($AJ200,'Item Master Data'!$A:$F,6,FALSE)</f>
        <v>360</v>
      </c>
      <c r="AM200" s="1494">
        <f t="shared" si="81"/>
        <v>26</v>
      </c>
      <c r="AN200" s="1494">
        <f>VLOOKUP(AJ200,'Item Master Data'!$A:$G,7,FALSE)</f>
        <v>32</v>
      </c>
      <c r="AO200" s="1494">
        <f t="shared" si="82"/>
        <v>0</v>
      </c>
      <c r="AQ200" s="2297">
        <f t="shared" si="114"/>
        <v>155750.39999999999</v>
      </c>
    </row>
    <row r="201" spans="1:43" s="1494" customFormat="1" ht="15" customHeight="1">
      <c r="A201" s="1550" t="s">
        <v>2216</v>
      </c>
      <c r="B201" s="2029" t="s">
        <v>3827</v>
      </c>
      <c r="C201" s="2029" t="s">
        <v>3694</v>
      </c>
      <c r="D201" s="2029" t="s">
        <v>2502</v>
      </c>
      <c r="E201" s="2029">
        <v>360</v>
      </c>
      <c r="F201" s="2031">
        <v>832</v>
      </c>
      <c r="G201" s="1833">
        <f t="shared" si="111"/>
        <v>299520</v>
      </c>
      <c r="H201" s="1831">
        <f t="shared" si="112"/>
        <v>0.29952000000000001</v>
      </c>
      <c r="I201" s="1837"/>
      <c r="J201" s="2104">
        <f t="shared" si="116"/>
        <v>0.29952000000000001</v>
      </c>
      <c r="K201" s="2104"/>
      <c r="L201" s="2105"/>
      <c r="M201" s="1832">
        <f t="shared" si="113"/>
        <v>0.29952000000000001</v>
      </c>
      <c r="N201" s="2029"/>
      <c r="O201" s="2021">
        <v>44664</v>
      </c>
      <c r="P201" s="2030">
        <v>44677</v>
      </c>
      <c r="Q201" s="2030">
        <v>44679</v>
      </c>
      <c r="R201" s="2029" t="s">
        <v>1151</v>
      </c>
      <c r="S201" s="2029">
        <v>60</v>
      </c>
      <c r="T201" s="2029">
        <v>49203132</v>
      </c>
      <c r="U201" s="2024">
        <v>0.52</v>
      </c>
      <c r="V201" s="2102" t="s">
        <v>3705</v>
      </c>
      <c r="W201" s="2029" t="s">
        <v>1094</v>
      </c>
      <c r="X201" s="2029"/>
      <c r="Y201" s="2029">
        <v>30</v>
      </c>
      <c r="Z201" s="2133" t="s">
        <v>3871</v>
      </c>
      <c r="AA201" s="2029" t="s">
        <v>3872</v>
      </c>
      <c r="AB201" s="1949" t="s">
        <v>3873</v>
      </c>
      <c r="AC201" s="2029" t="s">
        <v>1096</v>
      </c>
      <c r="AD201" s="1937" t="s">
        <v>3658</v>
      </c>
      <c r="AE201" s="2029"/>
      <c r="AF201" s="2026"/>
      <c r="AG201" s="2026" t="s">
        <v>1087</v>
      </c>
      <c r="AH201" s="1951"/>
      <c r="AI201" s="2047">
        <f t="shared" si="80"/>
        <v>49203132</v>
      </c>
      <c r="AJ201" s="2076" cm="1">
        <f t="array" ref="AJ201">SUM(MID(0&amp;AI201,LARGE(INDEX(ISNUMBER(--MID(AI201,ROW($1:$129),1))*ROW($1:$129),),ROW($1:$129))+1,1)*10^ROW($1:$129)/10)</f>
        <v>49203132</v>
      </c>
      <c r="AK201" s="1953" t="str">
        <f>VLOOKUP($AJ201,'Item Master Data'!$A:$F,3,FALSE)</f>
        <v>Q.PEAK DUO BLK G10+</v>
      </c>
      <c r="AL201" s="1494">
        <f>VLOOKUP($AJ201,'Item Master Data'!$A:$F,6,FALSE)</f>
        <v>360</v>
      </c>
      <c r="AM201" s="1494">
        <f t="shared" si="81"/>
        <v>26</v>
      </c>
      <c r="AN201" s="1494">
        <f>VLOOKUP(AJ201,'Item Master Data'!$A:$G,7,FALSE)</f>
        <v>32</v>
      </c>
      <c r="AO201" s="1494">
        <f t="shared" si="82"/>
        <v>0</v>
      </c>
      <c r="AQ201" s="2297">
        <f t="shared" si="114"/>
        <v>155750.39999999999</v>
      </c>
    </row>
    <row r="202" spans="1:43" s="1494" customFormat="1" ht="15" customHeight="1">
      <c r="A202" s="1550" t="s">
        <v>2216</v>
      </c>
      <c r="B202" s="2029" t="s">
        <v>3828</v>
      </c>
      <c r="C202" s="2029" t="s">
        <v>3694</v>
      </c>
      <c r="D202" s="2029" t="s">
        <v>2502</v>
      </c>
      <c r="E202" s="2029">
        <v>360</v>
      </c>
      <c r="F202" s="2031">
        <v>832</v>
      </c>
      <c r="G202" s="1833">
        <f t="shared" si="111"/>
        <v>299520</v>
      </c>
      <c r="H202" s="1831">
        <f t="shared" si="112"/>
        <v>0.29952000000000001</v>
      </c>
      <c r="I202" s="1837"/>
      <c r="J202" s="2104">
        <f t="shared" si="116"/>
        <v>0.29952000000000001</v>
      </c>
      <c r="K202" s="2104"/>
      <c r="L202" s="2105"/>
      <c r="M202" s="1832">
        <f t="shared" si="113"/>
        <v>0.29952000000000001</v>
      </c>
      <c r="N202" s="2029"/>
      <c r="O202" s="2021">
        <v>44664</v>
      </c>
      <c r="P202" s="2030">
        <v>44676</v>
      </c>
      <c r="Q202" s="2030">
        <v>44678</v>
      </c>
      <c r="R202" s="2029" t="s">
        <v>1151</v>
      </c>
      <c r="S202" s="2029">
        <v>60</v>
      </c>
      <c r="T202" s="2029">
        <v>49203132</v>
      </c>
      <c r="U202" s="2024">
        <v>0.52</v>
      </c>
      <c r="V202" s="2102" t="s">
        <v>3705</v>
      </c>
      <c r="W202" s="2029" t="s">
        <v>1094</v>
      </c>
      <c r="X202" s="2029"/>
      <c r="Y202" s="2029">
        <v>30</v>
      </c>
      <c r="Z202" s="2133" t="s">
        <v>3874</v>
      </c>
      <c r="AA202" s="2029" t="s">
        <v>3325</v>
      </c>
      <c r="AB202" s="1949" t="s">
        <v>3875</v>
      </c>
      <c r="AC202" s="2029" t="s">
        <v>1096</v>
      </c>
      <c r="AD202" s="1937" t="s">
        <v>3658</v>
      </c>
      <c r="AE202" s="2029"/>
      <c r="AF202" s="2026"/>
      <c r="AG202" s="2026" t="s">
        <v>1087</v>
      </c>
      <c r="AH202" s="1951"/>
      <c r="AI202" s="2047">
        <f t="shared" si="80"/>
        <v>49203132</v>
      </c>
      <c r="AJ202" s="2076" cm="1">
        <f t="array" ref="AJ202">SUM(MID(0&amp;AI202,LARGE(INDEX(ISNUMBER(--MID(AI202,ROW($1:$129),1))*ROW($1:$129),),ROW($1:$129))+1,1)*10^ROW($1:$129)/10)</f>
        <v>49203132</v>
      </c>
      <c r="AK202" s="1953" t="str">
        <f>VLOOKUP($AJ202,'Item Master Data'!$A:$F,3,FALSE)</f>
        <v>Q.PEAK DUO BLK G10+</v>
      </c>
      <c r="AL202" s="1494">
        <f>VLOOKUP($AJ202,'Item Master Data'!$A:$F,6,FALSE)</f>
        <v>360</v>
      </c>
      <c r="AM202" s="1494">
        <f t="shared" si="81"/>
        <v>26</v>
      </c>
      <c r="AN202" s="1494">
        <f>VLOOKUP(AJ202,'Item Master Data'!$A:$G,7,FALSE)</f>
        <v>32</v>
      </c>
      <c r="AO202" s="1494">
        <f t="shared" si="82"/>
        <v>0</v>
      </c>
      <c r="AQ202" s="2297">
        <f t="shared" si="114"/>
        <v>155750.39999999999</v>
      </c>
    </row>
    <row r="203" spans="1:43" s="1494" customFormat="1" ht="15" customHeight="1">
      <c r="A203" s="1550" t="s">
        <v>2216</v>
      </c>
      <c r="B203" s="2029" t="s">
        <v>3829</v>
      </c>
      <c r="C203" s="2029" t="s">
        <v>3694</v>
      </c>
      <c r="D203" s="2029" t="s">
        <v>2502</v>
      </c>
      <c r="E203" s="2029">
        <v>360</v>
      </c>
      <c r="F203" s="2031">
        <v>832</v>
      </c>
      <c r="G203" s="1833">
        <f t="shared" si="111"/>
        <v>299520</v>
      </c>
      <c r="H203" s="1831">
        <f t="shared" si="112"/>
        <v>0.29952000000000001</v>
      </c>
      <c r="I203" s="1837"/>
      <c r="J203" s="2104">
        <f t="shared" si="116"/>
        <v>0.29952000000000001</v>
      </c>
      <c r="K203" s="2104"/>
      <c r="L203" s="2105"/>
      <c r="M203" s="1832">
        <f t="shared" si="113"/>
        <v>0.29952000000000001</v>
      </c>
      <c r="N203" s="2029"/>
      <c r="O203" s="2021">
        <v>44664</v>
      </c>
      <c r="P203" s="2030">
        <v>44676</v>
      </c>
      <c r="Q203" s="2030">
        <v>44678</v>
      </c>
      <c r="R203" s="2029" t="s">
        <v>1151</v>
      </c>
      <c r="S203" s="2029">
        <v>60</v>
      </c>
      <c r="T203" s="2029">
        <v>49203132</v>
      </c>
      <c r="U203" s="2024">
        <v>0.52</v>
      </c>
      <c r="V203" s="2102" t="s">
        <v>3705</v>
      </c>
      <c r="W203" s="2029" t="s">
        <v>1094</v>
      </c>
      <c r="X203" s="2029"/>
      <c r="Y203" s="2029">
        <v>30</v>
      </c>
      <c r="Z203" s="2133" t="s">
        <v>3876</v>
      </c>
      <c r="AA203" s="2029" t="s">
        <v>1186</v>
      </c>
      <c r="AB203" s="1949" t="s">
        <v>3877</v>
      </c>
      <c r="AC203" s="2029" t="s">
        <v>1096</v>
      </c>
      <c r="AD203" s="1937" t="s">
        <v>3658</v>
      </c>
      <c r="AE203" s="2029"/>
      <c r="AF203" s="2026"/>
      <c r="AG203" s="2026" t="s">
        <v>1087</v>
      </c>
      <c r="AH203" s="1951"/>
      <c r="AI203" s="2047">
        <f t="shared" si="80"/>
        <v>49203132</v>
      </c>
      <c r="AJ203" s="2076" cm="1">
        <f t="array" ref="AJ203">SUM(MID(0&amp;AI203,LARGE(INDEX(ISNUMBER(--MID(AI203,ROW($1:$129),1))*ROW($1:$129),),ROW($1:$129))+1,1)*10^ROW($1:$129)/10)</f>
        <v>49203132</v>
      </c>
      <c r="AK203" s="1953" t="str">
        <f>VLOOKUP($AJ203,'Item Master Data'!$A:$F,3,FALSE)</f>
        <v>Q.PEAK DUO BLK G10+</v>
      </c>
      <c r="AL203" s="1494">
        <f>VLOOKUP($AJ203,'Item Master Data'!$A:$F,6,FALSE)</f>
        <v>360</v>
      </c>
      <c r="AM203" s="1494">
        <f t="shared" si="81"/>
        <v>26</v>
      </c>
      <c r="AN203" s="1494">
        <f>VLOOKUP(AJ203,'Item Master Data'!$A:$G,7,FALSE)</f>
        <v>32</v>
      </c>
      <c r="AO203" s="1494">
        <f t="shared" si="82"/>
        <v>0</v>
      </c>
      <c r="AQ203" s="2297">
        <f t="shared" si="114"/>
        <v>155750.39999999999</v>
      </c>
    </row>
    <row r="204" spans="1:43" s="1494" customFormat="1" ht="15" customHeight="1">
      <c r="A204" s="1550" t="s">
        <v>2216</v>
      </c>
      <c r="B204" s="2029" t="s">
        <v>3831</v>
      </c>
      <c r="C204" s="2029" t="s">
        <v>3694</v>
      </c>
      <c r="D204" s="2029" t="s">
        <v>2503</v>
      </c>
      <c r="E204" s="2029">
        <v>360</v>
      </c>
      <c r="F204" s="2031">
        <v>832</v>
      </c>
      <c r="G204" s="1833">
        <f t="shared" si="111"/>
        <v>299520</v>
      </c>
      <c r="H204" s="1831">
        <f t="shared" si="112"/>
        <v>0.29952000000000001</v>
      </c>
      <c r="I204" s="1837"/>
      <c r="J204" s="2104">
        <f t="shared" si="116"/>
        <v>0.29952000000000001</v>
      </c>
      <c r="K204" s="2104"/>
      <c r="L204" s="2105"/>
      <c r="M204" s="1832">
        <f t="shared" si="113"/>
        <v>0.29952000000000001</v>
      </c>
      <c r="N204" s="2029"/>
      <c r="O204" s="2021">
        <v>44664</v>
      </c>
      <c r="P204" s="2030">
        <v>44676</v>
      </c>
      <c r="Q204" s="2030">
        <v>44678</v>
      </c>
      <c r="R204" s="2029" t="s">
        <v>1151</v>
      </c>
      <c r="S204" s="2029">
        <v>60</v>
      </c>
      <c r="T204" s="2029">
        <v>49203132</v>
      </c>
      <c r="U204" s="2024">
        <v>0.52</v>
      </c>
      <c r="V204" s="2102" t="s">
        <v>3708</v>
      </c>
      <c r="W204" s="2029" t="s">
        <v>1094</v>
      </c>
      <c r="X204" s="2029"/>
      <c r="Y204" s="2029">
        <v>30</v>
      </c>
      <c r="Z204" s="2133" t="s">
        <v>3878</v>
      </c>
      <c r="AA204" s="2029" t="s">
        <v>1186</v>
      </c>
      <c r="AB204" s="1949" t="s">
        <v>3879</v>
      </c>
      <c r="AC204" s="2029" t="s">
        <v>1096</v>
      </c>
      <c r="AD204" s="1937" t="s">
        <v>3658</v>
      </c>
      <c r="AE204" s="2029"/>
      <c r="AF204" s="2026"/>
      <c r="AG204" s="2026" t="s">
        <v>1087</v>
      </c>
      <c r="AH204" s="1951"/>
      <c r="AI204" s="2047">
        <f t="shared" si="80"/>
        <v>49203132</v>
      </c>
      <c r="AJ204" s="2076" cm="1">
        <f t="array" ref="AJ204">SUM(MID(0&amp;AI204,LARGE(INDEX(ISNUMBER(--MID(AI204,ROW($1:$129),1))*ROW($1:$129),),ROW($1:$129))+1,1)*10^ROW($1:$129)/10)</f>
        <v>49203132</v>
      </c>
      <c r="AK204" s="1953" t="str">
        <f>VLOOKUP($AJ204,'Item Master Data'!$A:$F,3,FALSE)</f>
        <v>Q.PEAK DUO BLK G10+</v>
      </c>
      <c r="AL204" s="1494">
        <f>VLOOKUP($AJ204,'Item Master Data'!$A:$F,6,FALSE)</f>
        <v>360</v>
      </c>
      <c r="AM204" s="1494">
        <f t="shared" si="81"/>
        <v>26</v>
      </c>
      <c r="AN204" s="1494">
        <f>VLOOKUP(AJ204,'Item Master Data'!$A:$G,7,FALSE)</f>
        <v>32</v>
      </c>
      <c r="AO204" s="1494">
        <f t="shared" si="82"/>
        <v>0</v>
      </c>
      <c r="AQ204" s="2297">
        <f t="shared" si="114"/>
        <v>155750.39999999999</v>
      </c>
    </row>
    <row r="205" spans="1:43" s="1494" customFormat="1" ht="15" customHeight="1">
      <c r="A205" s="1550" t="s">
        <v>2216</v>
      </c>
      <c r="B205" s="2029" t="s">
        <v>3832</v>
      </c>
      <c r="C205" s="2029" t="s">
        <v>3694</v>
      </c>
      <c r="D205" s="2029" t="s">
        <v>2503</v>
      </c>
      <c r="E205" s="2029">
        <v>360</v>
      </c>
      <c r="F205" s="2031">
        <v>832</v>
      </c>
      <c r="G205" s="1833">
        <f t="shared" si="111"/>
        <v>299520</v>
      </c>
      <c r="H205" s="1831">
        <f t="shared" si="112"/>
        <v>0.29952000000000001</v>
      </c>
      <c r="I205" s="1837"/>
      <c r="J205" s="2104">
        <f t="shared" si="116"/>
        <v>0.29952000000000001</v>
      </c>
      <c r="K205" s="2104"/>
      <c r="L205" s="2105"/>
      <c r="M205" s="1832">
        <f t="shared" si="113"/>
        <v>0.29952000000000001</v>
      </c>
      <c r="N205" s="2029"/>
      <c r="O205" s="2021">
        <v>44664</v>
      </c>
      <c r="P205" s="2030">
        <v>44677</v>
      </c>
      <c r="Q205" s="2030">
        <v>44678</v>
      </c>
      <c r="R205" s="2029" t="s">
        <v>1151</v>
      </c>
      <c r="S205" s="2029">
        <v>60</v>
      </c>
      <c r="T205" s="2029">
        <v>49203132</v>
      </c>
      <c r="U205" s="2024">
        <v>0.52</v>
      </c>
      <c r="V205" s="2102" t="s">
        <v>3708</v>
      </c>
      <c r="W205" s="2029" t="s">
        <v>1094</v>
      </c>
      <c r="X205" s="2029"/>
      <c r="Y205" s="2029">
        <v>30</v>
      </c>
      <c r="Z205" s="2133" t="s">
        <v>1180</v>
      </c>
      <c r="AA205" s="2029" t="s">
        <v>1126</v>
      </c>
      <c r="AB205" s="1949" t="s">
        <v>1181</v>
      </c>
      <c r="AC205" s="2029" t="s">
        <v>1096</v>
      </c>
      <c r="AD205" s="1937" t="s">
        <v>3658</v>
      </c>
      <c r="AE205" s="2029"/>
      <c r="AF205" s="2026"/>
      <c r="AG205" s="2026" t="s">
        <v>1087</v>
      </c>
      <c r="AH205" s="1951"/>
      <c r="AI205" s="2047">
        <f t="shared" si="80"/>
        <v>49203132</v>
      </c>
      <c r="AJ205" s="2076" cm="1">
        <f t="array" ref="AJ205">SUM(MID(0&amp;AI205,LARGE(INDEX(ISNUMBER(--MID(AI205,ROW($1:$129),1))*ROW($1:$129),),ROW($1:$129))+1,1)*10^ROW($1:$129)/10)</f>
        <v>49203132</v>
      </c>
      <c r="AK205" s="1953" t="str">
        <f>VLOOKUP($AJ205,'Item Master Data'!$A:$F,3,FALSE)</f>
        <v>Q.PEAK DUO BLK G10+</v>
      </c>
      <c r="AL205" s="1494">
        <f>VLOOKUP($AJ205,'Item Master Data'!$A:$F,6,FALSE)</f>
        <v>360</v>
      </c>
      <c r="AM205" s="1494">
        <f t="shared" si="81"/>
        <v>26</v>
      </c>
      <c r="AN205" s="1494">
        <f>VLOOKUP(AJ205,'Item Master Data'!$A:$G,7,FALSE)</f>
        <v>32</v>
      </c>
      <c r="AO205" s="1494">
        <f t="shared" si="82"/>
        <v>0</v>
      </c>
      <c r="AQ205" s="2297">
        <f t="shared" si="114"/>
        <v>155750.39999999999</v>
      </c>
    </row>
    <row r="206" spans="1:43" s="1494" customFormat="1" ht="15" customHeight="1">
      <c r="A206" s="1550" t="s">
        <v>2216</v>
      </c>
      <c r="B206" s="2029" t="s">
        <v>3833</v>
      </c>
      <c r="C206" s="2029" t="s">
        <v>3694</v>
      </c>
      <c r="D206" s="2029" t="s">
        <v>2503</v>
      </c>
      <c r="E206" s="2029">
        <v>360</v>
      </c>
      <c r="F206" s="2031">
        <v>832</v>
      </c>
      <c r="G206" s="1833">
        <f t="shared" si="111"/>
        <v>299520</v>
      </c>
      <c r="H206" s="1831">
        <f t="shared" si="112"/>
        <v>0.29952000000000001</v>
      </c>
      <c r="I206" s="1837"/>
      <c r="J206" s="2104">
        <f t="shared" si="116"/>
        <v>0.29952000000000001</v>
      </c>
      <c r="K206" s="2104"/>
      <c r="L206" s="2105"/>
      <c r="M206" s="1832">
        <f t="shared" si="113"/>
        <v>0.29952000000000001</v>
      </c>
      <c r="N206" s="2029"/>
      <c r="O206" s="2021">
        <v>44664</v>
      </c>
      <c r="P206" s="2030">
        <v>44676</v>
      </c>
      <c r="Q206" s="2030">
        <v>44678</v>
      </c>
      <c r="R206" s="2029" t="s">
        <v>1151</v>
      </c>
      <c r="S206" s="2029">
        <v>60</v>
      </c>
      <c r="T206" s="2029">
        <v>49203132</v>
      </c>
      <c r="U206" s="2024">
        <v>0.52</v>
      </c>
      <c r="V206" s="2102" t="s">
        <v>3708</v>
      </c>
      <c r="W206" s="2029" t="s">
        <v>1094</v>
      </c>
      <c r="X206" s="2029"/>
      <c r="Y206" s="2029">
        <v>30</v>
      </c>
      <c r="Z206" s="2133" t="s">
        <v>3880</v>
      </c>
      <c r="AA206" s="2029" t="s">
        <v>3325</v>
      </c>
      <c r="AB206" s="1949" t="s">
        <v>3881</v>
      </c>
      <c r="AC206" s="2029" t="s">
        <v>1096</v>
      </c>
      <c r="AD206" s="1937" t="s">
        <v>3658</v>
      </c>
      <c r="AE206" s="2029"/>
      <c r="AF206" s="2026"/>
      <c r="AG206" s="2026" t="s">
        <v>1087</v>
      </c>
      <c r="AH206" s="1951"/>
      <c r="AI206" s="2047">
        <f t="shared" si="80"/>
        <v>49203132</v>
      </c>
      <c r="AJ206" s="2076" cm="1">
        <f t="array" ref="AJ206">SUM(MID(0&amp;AI206,LARGE(INDEX(ISNUMBER(--MID(AI206,ROW($1:$129),1))*ROW($1:$129),),ROW($1:$129))+1,1)*10^ROW($1:$129)/10)</f>
        <v>49203132</v>
      </c>
      <c r="AK206" s="1953" t="str">
        <f>VLOOKUP($AJ206,'Item Master Data'!$A:$F,3,FALSE)</f>
        <v>Q.PEAK DUO BLK G10+</v>
      </c>
      <c r="AL206" s="1494">
        <f>VLOOKUP($AJ206,'Item Master Data'!$A:$F,6,FALSE)</f>
        <v>360</v>
      </c>
      <c r="AM206" s="1494">
        <f t="shared" si="81"/>
        <v>26</v>
      </c>
      <c r="AN206" s="1494">
        <f>VLOOKUP(AJ206,'Item Master Data'!$A:$G,7,FALSE)</f>
        <v>32</v>
      </c>
      <c r="AO206" s="1494">
        <f t="shared" si="82"/>
        <v>0</v>
      </c>
      <c r="AQ206" s="2297">
        <f t="shared" si="114"/>
        <v>155750.39999999999</v>
      </c>
    </row>
    <row r="207" spans="1:43" s="1494" customFormat="1" ht="15" customHeight="1">
      <c r="A207" s="1872" t="s">
        <v>2216</v>
      </c>
      <c r="B207" s="2029" t="s">
        <v>3834</v>
      </c>
      <c r="C207" s="2029" t="s">
        <v>3694</v>
      </c>
      <c r="D207" s="2029" t="s">
        <v>2503</v>
      </c>
      <c r="E207" s="2029">
        <v>360</v>
      </c>
      <c r="F207" s="2031">
        <v>832</v>
      </c>
      <c r="G207" s="1833">
        <f t="shared" si="111"/>
        <v>299520</v>
      </c>
      <c r="H207" s="1831">
        <f t="shared" si="112"/>
        <v>0.29952000000000001</v>
      </c>
      <c r="I207" s="1837"/>
      <c r="J207" s="2104">
        <f t="shared" si="116"/>
        <v>0.29952000000000001</v>
      </c>
      <c r="K207" s="2104"/>
      <c r="L207" s="2105"/>
      <c r="M207" s="1832">
        <f t="shared" si="113"/>
        <v>0.29952000000000001</v>
      </c>
      <c r="N207" s="2029"/>
      <c r="O207" s="2021">
        <v>44664</v>
      </c>
      <c r="P207" s="2030">
        <v>44677</v>
      </c>
      <c r="Q207" s="2030">
        <v>44678</v>
      </c>
      <c r="R207" s="2029" t="s">
        <v>1151</v>
      </c>
      <c r="S207" s="2029">
        <v>60</v>
      </c>
      <c r="T207" s="2029">
        <v>49203132</v>
      </c>
      <c r="U207" s="2024">
        <v>0.52</v>
      </c>
      <c r="V207" s="2102" t="s">
        <v>3708</v>
      </c>
      <c r="W207" s="2029" t="s">
        <v>1094</v>
      </c>
      <c r="X207" s="2029"/>
      <c r="Y207" s="2029">
        <v>30</v>
      </c>
      <c r="Z207" s="2133" t="s">
        <v>2532</v>
      </c>
      <c r="AA207" s="2029" t="s">
        <v>1168</v>
      </c>
      <c r="AB207" s="1949" t="s">
        <v>3882</v>
      </c>
      <c r="AC207" s="2029" t="s">
        <v>1096</v>
      </c>
      <c r="AD207" s="1937" t="s">
        <v>3658</v>
      </c>
      <c r="AE207" s="2029"/>
      <c r="AF207" s="2026"/>
      <c r="AG207" s="2026" t="s">
        <v>1087</v>
      </c>
      <c r="AH207" s="2029"/>
      <c r="AI207" s="2047">
        <f t="shared" si="80"/>
        <v>49203132</v>
      </c>
      <c r="AJ207" s="2076" cm="1">
        <f t="array" ref="AJ207">SUM(MID(0&amp;AI207,LARGE(INDEX(ISNUMBER(--MID(AI207,ROW($1:$129),1))*ROW($1:$129),),ROW($1:$129))+1,1)*10^ROW($1:$129)/10)</f>
        <v>49203132</v>
      </c>
      <c r="AK207" s="1953" t="str">
        <f>VLOOKUP($AJ207,'Item Master Data'!$A:$F,3,FALSE)</f>
        <v>Q.PEAK DUO BLK G10+</v>
      </c>
      <c r="AL207" s="1494">
        <f>VLOOKUP($AJ207,'Item Master Data'!$A:$F,6,FALSE)</f>
        <v>360</v>
      </c>
      <c r="AM207" s="1494">
        <f t="shared" si="81"/>
        <v>26</v>
      </c>
      <c r="AN207" s="1494">
        <f>VLOOKUP(AJ207,'Item Master Data'!$A:$G,7,FALSE)</f>
        <v>32</v>
      </c>
      <c r="AO207" s="1494">
        <f t="shared" si="82"/>
        <v>0</v>
      </c>
      <c r="AQ207" s="2297">
        <f t="shared" si="114"/>
        <v>155750.39999999999</v>
      </c>
    </row>
    <row r="208" spans="1:43" s="1494" customFormat="1" ht="15" customHeight="1">
      <c r="A208" s="1872" t="s">
        <v>2216</v>
      </c>
      <c r="B208" s="1949" t="s">
        <v>3835</v>
      </c>
      <c r="C208" s="2029" t="s">
        <v>2519</v>
      </c>
      <c r="D208" s="2029" t="s">
        <v>3842</v>
      </c>
      <c r="E208" s="2029">
        <v>480</v>
      </c>
      <c r="F208" s="2031">
        <v>580</v>
      </c>
      <c r="G208" s="1833">
        <f t="shared" si="111"/>
        <v>278400</v>
      </c>
      <c r="H208" s="1831">
        <f t="shared" si="112"/>
        <v>0.27839999999999998</v>
      </c>
      <c r="I208" s="1837"/>
      <c r="J208" s="2104"/>
      <c r="K208" s="2104"/>
      <c r="L208" s="2105">
        <f>H208</f>
        <v>0.27839999999999998</v>
      </c>
      <c r="M208" s="1832">
        <f t="shared" si="113"/>
        <v>0.27839999999999998</v>
      </c>
      <c r="N208" s="2255" t="s">
        <v>4375</v>
      </c>
      <c r="O208" s="2030">
        <v>44663</v>
      </c>
      <c r="P208" s="2030">
        <v>44673</v>
      </c>
      <c r="Q208" s="2030">
        <v>44676</v>
      </c>
      <c r="R208" s="2029" t="s">
        <v>1151</v>
      </c>
      <c r="S208" s="2029">
        <v>72</v>
      </c>
      <c r="T208" s="2029">
        <v>49301156</v>
      </c>
      <c r="U208" s="2024">
        <v>0.48</v>
      </c>
      <c r="V208" s="2102" t="s">
        <v>3853</v>
      </c>
      <c r="W208" s="2029" t="s">
        <v>1094</v>
      </c>
      <c r="X208" s="2029"/>
      <c r="Y208" s="2029">
        <v>60</v>
      </c>
      <c r="Z208" s="2030" t="s">
        <v>1195</v>
      </c>
      <c r="AA208" s="1949" t="s">
        <v>1149</v>
      </c>
      <c r="AB208" s="1949" t="s">
        <v>3315</v>
      </c>
      <c r="AC208" s="2029" t="s">
        <v>1096</v>
      </c>
      <c r="AD208" s="1937" t="s">
        <v>3658</v>
      </c>
      <c r="AE208" s="2029"/>
      <c r="AF208" s="2026"/>
      <c r="AG208" s="2026" t="s">
        <v>1087</v>
      </c>
      <c r="AH208" s="2029"/>
      <c r="AI208" s="2047">
        <f t="shared" si="80"/>
        <v>49301156</v>
      </c>
      <c r="AJ208" s="2076" cm="1">
        <f t="array" ref="AJ208">SUM(MID(0&amp;AI208,LARGE(INDEX(ISNUMBER(--MID(AI208,ROW($1:$129),1))*ROW($1:$129),),ROW($1:$129))+1,1)*10^ROW($1:$129)/10)</f>
        <v>49301156</v>
      </c>
      <c r="AK208" s="1953" t="str">
        <f>VLOOKUP($AJ208,'Item Master Data'!$A:$F,3,FALSE)</f>
        <v>Q.PEAK DUO XL G10</v>
      </c>
      <c r="AL208" s="1494">
        <f>VLOOKUP($AJ208,'Item Master Data'!$A:$F,6,FALSE)</f>
        <v>480</v>
      </c>
      <c r="AM208" s="1494">
        <f t="shared" si="81"/>
        <v>20</v>
      </c>
      <c r="AN208" s="1494">
        <f>VLOOKUP(AJ208,'Item Master Data'!$A:$G,7,FALSE)</f>
        <v>29</v>
      </c>
      <c r="AO208" s="1494">
        <f t="shared" si="82"/>
        <v>0</v>
      </c>
      <c r="AQ208" s="2297">
        <f t="shared" si="114"/>
        <v>133632</v>
      </c>
    </row>
    <row r="209" spans="1:43" s="1494" customFormat="1" ht="15" hidden="1" customHeight="1">
      <c r="A209" s="1872" t="s">
        <v>2216</v>
      </c>
      <c r="B209" s="1949" t="s">
        <v>3836</v>
      </c>
      <c r="C209" s="2029" t="s">
        <v>1196</v>
      </c>
      <c r="D209" s="2029" t="s">
        <v>2220</v>
      </c>
      <c r="E209" s="2029">
        <v>400</v>
      </c>
      <c r="F209" s="2031">
        <v>32</v>
      </c>
      <c r="G209" s="1833">
        <f t="shared" si="111"/>
        <v>12800</v>
      </c>
      <c r="H209" s="1831">
        <f t="shared" si="112"/>
        <v>1.2800000000000001E-2</v>
      </c>
      <c r="I209" s="1837">
        <f>H209</f>
        <v>1.2800000000000001E-2</v>
      </c>
      <c r="J209" s="2104"/>
      <c r="K209" s="2104"/>
      <c r="L209" s="2105"/>
      <c r="M209" s="1832">
        <f t="shared" si="113"/>
        <v>1.2800000000000001E-2</v>
      </c>
      <c r="N209" s="2030">
        <v>44669</v>
      </c>
      <c r="O209" s="2030">
        <v>44638</v>
      </c>
      <c r="P209" s="2030">
        <v>44662</v>
      </c>
      <c r="Q209" s="2030">
        <v>44669</v>
      </c>
      <c r="R209" s="2029" t="s">
        <v>1151</v>
      </c>
      <c r="S209" s="2029">
        <v>60</v>
      </c>
      <c r="T209" s="2029" t="s">
        <v>3267</v>
      </c>
      <c r="U209" s="2024">
        <v>0.49</v>
      </c>
      <c r="V209" s="2102"/>
      <c r="W209" s="2029" t="s">
        <v>1094</v>
      </c>
      <c r="X209" s="2029"/>
      <c r="Y209" s="2029">
        <v>30</v>
      </c>
      <c r="Z209" s="2030" t="s">
        <v>1195</v>
      </c>
      <c r="AA209" s="1949" t="s">
        <v>1149</v>
      </c>
      <c r="AB209" s="1949" t="s">
        <v>1197</v>
      </c>
      <c r="AC209" s="2029" t="s">
        <v>1096</v>
      </c>
      <c r="AD209" s="2029" t="s">
        <v>1187</v>
      </c>
      <c r="AE209" s="2029"/>
      <c r="AF209" s="2026" t="s">
        <v>1098</v>
      </c>
      <c r="AG209" s="2026" t="s">
        <v>1087</v>
      </c>
      <c r="AH209" s="2029"/>
      <c r="AI209" s="2047" t="str">
        <f t="shared" si="80"/>
        <v>30390456H</v>
      </c>
      <c r="AJ209" s="2076" cm="1">
        <f t="array" ref="AJ209">SUM(MID(0&amp;AI209,LARGE(INDEX(ISNUMBER(--MID(AI209,ROW($1:$129),1))*ROW($1:$129),),ROW($1:$129))+1,1)*10^ROW($1:$129)/10)</f>
        <v>30390456</v>
      </c>
      <c r="AK209" s="1953" t="str">
        <f>VLOOKUP($AJ209,'Item Master Data'!$A:$F,3,FALSE)</f>
        <v>Q.PEAK DUO BLK ML G10+</v>
      </c>
      <c r="AL209" s="1494">
        <f>VLOOKUP($AJ209,'Item Master Data'!$A:$F,6,FALSE)</f>
        <v>400</v>
      </c>
      <c r="AM209" s="1494">
        <f t="shared" si="81"/>
        <v>1</v>
      </c>
      <c r="AN209" s="1494">
        <f>VLOOKUP(AJ209,'Item Master Data'!$A:$G,7,FALSE)</f>
        <v>32</v>
      </c>
      <c r="AO209" s="1494">
        <f t="shared" si="82"/>
        <v>0</v>
      </c>
      <c r="AQ209" s="2297">
        <f t="shared" si="114"/>
        <v>6272</v>
      </c>
    </row>
    <row r="210" spans="1:43" s="1494" customFormat="1" ht="15" hidden="1" customHeight="1">
      <c r="A210" s="1550" t="s">
        <v>2216</v>
      </c>
      <c r="B210" s="1949" t="s">
        <v>3837</v>
      </c>
      <c r="C210" s="2029" t="s">
        <v>1196</v>
      </c>
      <c r="D210" s="2029" t="s">
        <v>2220</v>
      </c>
      <c r="E210" s="2029">
        <v>400</v>
      </c>
      <c r="F210" s="2031">
        <v>9664</v>
      </c>
      <c r="G210" s="1833">
        <f t="shared" si="111"/>
        <v>3865600</v>
      </c>
      <c r="H210" s="1831">
        <f t="shared" si="112"/>
        <v>3.8656000000000001</v>
      </c>
      <c r="I210" s="1837">
        <f>H210</f>
        <v>3.8656000000000001</v>
      </c>
      <c r="J210" s="2104"/>
      <c r="K210" s="2104"/>
      <c r="L210" s="2105"/>
      <c r="M210" s="1832">
        <f t="shared" si="113"/>
        <v>3.8656000000000001</v>
      </c>
      <c r="N210" s="2030">
        <v>44672</v>
      </c>
      <c r="O210" s="2030">
        <v>44659</v>
      </c>
      <c r="P210" s="2030">
        <v>44666</v>
      </c>
      <c r="Q210" s="2030">
        <v>44672</v>
      </c>
      <c r="R210" s="2029" t="s">
        <v>1151</v>
      </c>
      <c r="S210" s="2029">
        <v>60</v>
      </c>
      <c r="T210" s="2029" t="s">
        <v>3369</v>
      </c>
      <c r="U210" s="2024">
        <v>0.49</v>
      </c>
      <c r="V210" s="2102"/>
      <c r="W210" s="2029" t="s">
        <v>1094</v>
      </c>
      <c r="X210" s="2029"/>
      <c r="Y210" s="2029">
        <v>30</v>
      </c>
      <c r="Z210" s="2030" t="s">
        <v>1195</v>
      </c>
      <c r="AA210" s="1949" t="s">
        <v>1149</v>
      </c>
      <c r="AB210" s="1949" t="s">
        <v>1197</v>
      </c>
      <c r="AC210" s="2029" t="s">
        <v>1096</v>
      </c>
      <c r="AD210" s="2029" t="s">
        <v>1099</v>
      </c>
      <c r="AE210" s="2029"/>
      <c r="AF210" s="2026"/>
      <c r="AG210" s="2026" t="s">
        <v>1087</v>
      </c>
      <c r="AH210" s="1951"/>
      <c r="AI210" s="2047" t="str">
        <f t="shared" si="80"/>
        <v>30390156H</v>
      </c>
      <c r="AJ210" s="2076" cm="1">
        <f t="array" ref="AJ210">SUM(MID(0&amp;AI210,LARGE(INDEX(ISNUMBER(--MID(AI210,ROW($1:$129),1))*ROW($1:$129),),ROW($1:$129))+1,1)*10^ROW($1:$129)/10)</f>
        <v>30390156</v>
      </c>
      <c r="AK210" s="1953" t="str">
        <f>VLOOKUP($AJ210,'Item Master Data'!$A:$F,3,FALSE)</f>
        <v>Q.PEAK DUO BLK ML G10+</v>
      </c>
      <c r="AL210" s="1494">
        <f>VLOOKUP($AJ210,'Item Master Data'!$A:$F,6,FALSE)</f>
        <v>400</v>
      </c>
      <c r="AM210" s="1494">
        <f t="shared" si="81"/>
        <v>302</v>
      </c>
      <c r="AN210" s="1494">
        <f>VLOOKUP(AJ210,'Item Master Data'!$A:$G,7,FALSE)</f>
        <v>32</v>
      </c>
      <c r="AO210" s="1494">
        <f t="shared" si="82"/>
        <v>0</v>
      </c>
      <c r="AQ210" s="2297">
        <f t="shared" si="114"/>
        <v>1894144</v>
      </c>
    </row>
    <row r="211" spans="1:43" s="1494" customFormat="1" ht="15" customHeight="1">
      <c r="A211" s="1550" t="s">
        <v>2216</v>
      </c>
      <c r="B211" s="1949" t="s">
        <v>3838</v>
      </c>
      <c r="C211" s="2029" t="s">
        <v>1196</v>
      </c>
      <c r="D211" s="2029" t="s">
        <v>2220</v>
      </c>
      <c r="E211" s="2029">
        <v>400</v>
      </c>
      <c r="F211" s="2031">
        <v>1664</v>
      </c>
      <c r="G211" s="1833">
        <f t="shared" si="111"/>
        <v>665600</v>
      </c>
      <c r="H211" s="1831">
        <f t="shared" si="112"/>
        <v>0.66559999999999997</v>
      </c>
      <c r="I211" s="1837">
        <f>H211</f>
        <v>0.66559999999999997</v>
      </c>
      <c r="J211" s="2104"/>
      <c r="K211" s="2104"/>
      <c r="L211" s="2105"/>
      <c r="M211" s="1832">
        <f t="shared" si="113"/>
        <v>0.66559999999999997</v>
      </c>
      <c r="N211" s="2030">
        <v>44664</v>
      </c>
      <c r="O211" s="2030">
        <v>44659</v>
      </c>
      <c r="P211" s="2030">
        <v>44663</v>
      </c>
      <c r="Q211" s="2030">
        <v>44664</v>
      </c>
      <c r="R211" s="2029" t="s">
        <v>1151</v>
      </c>
      <c r="S211" s="2029">
        <v>60</v>
      </c>
      <c r="T211" s="2029">
        <v>49405140</v>
      </c>
      <c r="U211" s="2024">
        <v>0.5</v>
      </c>
      <c r="V211" s="2102"/>
      <c r="W211" s="2029" t="s">
        <v>1094</v>
      </c>
      <c r="X211" s="2029"/>
      <c r="Y211" s="2029">
        <v>30</v>
      </c>
      <c r="Z211" s="2030" t="s">
        <v>1195</v>
      </c>
      <c r="AA211" s="1949" t="s">
        <v>1149</v>
      </c>
      <c r="AB211" s="1949" t="s">
        <v>1197</v>
      </c>
      <c r="AC211" s="2029" t="s">
        <v>1096</v>
      </c>
      <c r="AD211" s="1937" t="s">
        <v>3658</v>
      </c>
      <c r="AE211" s="2029"/>
      <c r="AF211" s="2026"/>
      <c r="AG211" s="2026" t="s">
        <v>1087</v>
      </c>
      <c r="AH211" s="1951"/>
      <c r="AI211" s="2047">
        <f t="shared" si="80"/>
        <v>49405140</v>
      </c>
      <c r="AJ211" s="2076" cm="1">
        <f t="array" ref="AJ211">SUM(MID(0&amp;AI211,LARGE(INDEX(ISNUMBER(--MID(AI211,ROW($1:$129),1))*ROW($1:$129),),ROW($1:$129))+1,1)*10^ROW($1:$129)/10)</f>
        <v>49405140</v>
      </c>
      <c r="AK211" s="1953" t="str">
        <f>VLOOKUP($AJ211,'Item Master Data'!$A:$F,3,FALSE)</f>
        <v>Q.PEAK DUO BLK ML G10+</v>
      </c>
      <c r="AL211" s="1494">
        <f>VLOOKUP($AJ211,'Item Master Data'!$A:$F,6,FALSE)</f>
        <v>400</v>
      </c>
      <c r="AM211" s="1494">
        <f t="shared" si="81"/>
        <v>52</v>
      </c>
      <c r="AN211" s="1494">
        <f>VLOOKUP(AJ211,'Item Master Data'!$A:$G,7,FALSE)</f>
        <v>32</v>
      </c>
      <c r="AO211" s="1494">
        <f t="shared" si="82"/>
        <v>0</v>
      </c>
      <c r="AQ211" s="2297">
        <f t="shared" si="114"/>
        <v>332800</v>
      </c>
    </row>
    <row r="212" spans="1:43" s="1494" customFormat="1" ht="15" hidden="1" customHeight="1">
      <c r="A212" s="1550" t="s">
        <v>2216</v>
      </c>
      <c r="B212" s="1949" t="s">
        <v>3838</v>
      </c>
      <c r="C212" s="2029" t="s">
        <v>1196</v>
      </c>
      <c r="D212" s="2029" t="s">
        <v>2220</v>
      </c>
      <c r="E212" s="2029">
        <v>400</v>
      </c>
      <c r="F212" s="2031">
        <v>2496</v>
      </c>
      <c r="G212" s="1833">
        <f t="shared" si="111"/>
        <v>998400</v>
      </c>
      <c r="H212" s="1831">
        <f t="shared" si="112"/>
        <v>0.99839999999999995</v>
      </c>
      <c r="I212" s="1837">
        <f>H212</f>
        <v>0.99839999999999995</v>
      </c>
      <c r="J212" s="2104"/>
      <c r="K212" s="2104"/>
      <c r="L212" s="2105"/>
      <c r="M212" s="1832">
        <f t="shared" si="113"/>
        <v>0.99839999999999995</v>
      </c>
      <c r="N212" s="2030">
        <v>44671</v>
      </c>
      <c r="O212" s="2030">
        <v>44659</v>
      </c>
      <c r="P212" s="2030">
        <v>44666</v>
      </c>
      <c r="Q212" s="2030">
        <v>44671</v>
      </c>
      <c r="R212" s="2029" t="s">
        <v>1151</v>
      </c>
      <c r="S212" s="2029">
        <v>60</v>
      </c>
      <c r="T212" s="2029" t="s">
        <v>3369</v>
      </c>
      <c r="U212" s="2024">
        <v>0.5</v>
      </c>
      <c r="V212" s="2102"/>
      <c r="W212" s="2029" t="s">
        <v>1094</v>
      </c>
      <c r="X212" s="2029"/>
      <c r="Y212" s="2029">
        <v>30</v>
      </c>
      <c r="Z212" s="2030" t="s">
        <v>1195</v>
      </c>
      <c r="AA212" s="1949" t="s">
        <v>1149</v>
      </c>
      <c r="AB212" s="1949" t="s">
        <v>1197</v>
      </c>
      <c r="AC212" s="2029" t="s">
        <v>1096</v>
      </c>
      <c r="AD212" s="2025" t="s">
        <v>1099</v>
      </c>
      <c r="AE212" s="2029"/>
      <c r="AF212" s="2026"/>
      <c r="AG212" s="2026" t="s">
        <v>1087</v>
      </c>
      <c r="AH212" s="1951"/>
      <c r="AI212" s="2047" t="str">
        <f t="shared" si="80"/>
        <v>30390156H</v>
      </c>
      <c r="AJ212" s="2076" cm="1">
        <f t="array" ref="AJ212">SUM(MID(0&amp;AI212,LARGE(INDEX(ISNUMBER(--MID(AI212,ROW($1:$129),1))*ROW($1:$129),),ROW($1:$129))+1,1)*10^ROW($1:$129)/10)</f>
        <v>30390156</v>
      </c>
      <c r="AK212" s="1953" t="str">
        <f>VLOOKUP($AJ212,'Item Master Data'!$A:$F,3,FALSE)</f>
        <v>Q.PEAK DUO BLK ML G10+</v>
      </c>
      <c r="AL212" s="1494">
        <f>VLOOKUP($AJ212,'Item Master Data'!$A:$F,6,FALSE)</f>
        <v>400</v>
      </c>
      <c r="AM212" s="1494">
        <f t="shared" si="81"/>
        <v>78</v>
      </c>
      <c r="AN212" s="1494">
        <f>VLOOKUP(AJ212,'Item Master Data'!$A:$G,7,FALSE)</f>
        <v>32</v>
      </c>
      <c r="AO212" s="1494">
        <f t="shared" si="82"/>
        <v>0</v>
      </c>
      <c r="AQ212" s="2297">
        <f t="shared" si="114"/>
        <v>499200</v>
      </c>
    </row>
    <row r="213" spans="1:43" s="1494" customFormat="1" ht="15" hidden="1" customHeight="1">
      <c r="A213" s="1550" t="s">
        <v>2216</v>
      </c>
      <c r="B213" s="2291" t="s">
        <v>3838</v>
      </c>
      <c r="C213" s="2292" t="s">
        <v>1196</v>
      </c>
      <c r="D213" s="2292" t="s">
        <v>2220</v>
      </c>
      <c r="E213" s="2292">
        <v>400</v>
      </c>
      <c r="F213" s="2293">
        <v>1536</v>
      </c>
      <c r="G213" s="1833">
        <f t="shared" si="111"/>
        <v>614400</v>
      </c>
      <c r="H213" s="1831">
        <f t="shared" si="112"/>
        <v>0.61439999999999995</v>
      </c>
      <c r="I213" s="1837"/>
      <c r="J213" s="1818"/>
      <c r="K213" s="2104"/>
      <c r="L213" s="2105">
        <f>H213</f>
        <v>0.61439999999999995</v>
      </c>
      <c r="M213" s="1832">
        <f t="shared" si="113"/>
        <v>0.61439999999999995</v>
      </c>
      <c r="N213" s="2113" t="s">
        <v>3417</v>
      </c>
      <c r="O213" s="2100">
        <v>44673</v>
      </c>
      <c r="P213" s="2030"/>
      <c r="Q213" s="2030"/>
      <c r="R213" s="2029" t="s">
        <v>1151</v>
      </c>
      <c r="S213" s="2029">
        <v>60</v>
      </c>
      <c r="T213" s="2346" t="s">
        <v>3369</v>
      </c>
      <c r="U213" s="2024">
        <v>0.5</v>
      </c>
      <c r="V213" s="2102"/>
      <c r="W213" s="2029" t="s">
        <v>1094</v>
      </c>
      <c r="X213" s="2029"/>
      <c r="Y213" s="2029">
        <v>30</v>
      </c>
      <c r="Z213" s="2030" t="s">
        <v>1195</v>
      </c>
      <c r="AA213" s="1949" t="s">
        <v>1149</v>
      </c>
      <c r="AB213" s="1949" t="s">
        <v>1197</v>
      </c>
      <c r="AC213" s="2029" t="s">
        <v>1096</v>
      </c>
      <c r="AD213" s="2025" t="s">
        <v>1099</v>
      </c>
      <c r="AE213" s="2029"/>
      <c r="AF213" s="2026"/>
      <c r="AG213" s="2026" t="s">
        <v>1087</v>
      </c>
      <c r="AH213" s="1951"/>
      <c r="AI213" s="2047" t="str">
        <f t="shared" si="80"/>
        <v>30390156H</v>
      </c>
      <c r="AJ213" s="2076" cm="1">
        <f t="array" ref="AJ213">SUM(MID(0&amp;AI213,LARGE(INDEX(ISNUMBER(--MID(AI213,ROW($1:$129),1))*ROW($1:$129),),ROW($1:$129))+1,1)*10^ROW($1:$129)/10)</f>
        <v>30390156</v>
      </c>
      <c r="AK213" s="1953" t="str">
        <f>VLOOKUP($AJ213,'Item Master Data'!$A:$F,3,FALSE)</f>
        <v>Q.PEAK DUO BLK ML G10+</v>
      </c>
      <c r="AL213" s="1494">
        <f>VLOOKUP($AJ213,'Item Master Data'!$A:$F,6,FALSE)</f>
        <v>400</v>
      </c>
      <c r="AM213" s="1494">
        <f t="shared" si="81"/>
        <v>48</v>
      </c>
      <c r="AN213" s="1494">
        <f>VLOOKUP(AJ213,'Item Master Data'!$A:$G,7,FALSE)</f>
        <v>32</v>
      </c>
      <c r="AO213" s="1494">
        <f t="shared" si="82"/>
        <v>0</v>
      </c>
      <c r="AQ213" s="2297">
        <f t="shared" si="114"/>
        <v>307200</v>
      </c>
    </row>
    <row r="214" spans="1:43" s="1494" customFormat="1" ht="15" hidden="1" customHeight="1">
      <c r="A214" s="1550" t="s">
        <v>2216</v>
      </c>
      <c r="B214" s="2029" t="s">
        <v>3839</v>
      </c>
      <c r="C214" s="2029" t="s">
        <v>1196</v>
      </c>
      <c r="D214" s="2029" t="s">
        <v>3471</v>
      </c>
      <c r="E214" s="2029">
        <v>405</v>
      </c>
      <c r="F214" s="2031">
        <v>8320</v>
      </c>
      <c r="G214" s="1833">
        <f t="shared" si="111"/>
        <v>3369600</v>
      </c>
      <c r="H214" s="1831">
        <f t="shared" si="112"/>
        <v>3.3696000000000002</v>
      </c>
      <c r="I214" s="1837">
        <f>H214</f>
        <v>3.3696000000000002</v>
      </c>
      <c r="J214" s="2104"/>
      <c r="K214" s="2104"/>
      <c r="L214" s="2105"/>
      <c r="M214" s="1832">
        <f t="shared" si="113"/>
        <v>3.3696000000000002</v>
      </c>
      <c r="N214" s="2030">
        <v>44669</v>
      </c>
      <c r="O214" s="2030">
        <v>44655</v>
      </c>
      <c r="P214" s="2030">
        <v>44665</v>
      </c>
      <c r="Q214" s="2030">
        <v>44669</v>
      </c>
      <c r="R214" s="2029" t="s">
        <v>1151</v>
      </c>
      <c r="S214" s="2029">
        <v>60</v>
      </c>
      <c r="T214" s="2029" t="s">
        <v>3841</v>
      </c>
      <c r="U214" s="2024">
        <v>0.52</v>
      </c>
      <c r="V214" s="2102"/>
      <c r="W214" s="2029" t="s">
        <v>1094</v>
      </c>
      <c r="X214" s="2029"/>
      <c r="Y214" s="2029">
        <v>30</v>
      </c>
      <c r="Z214" s="2133" t="s">
        <v>1195</v>
      </c>
      <c r="AA214" s="2029" t="s">
        <v>1149</v>
      </c>
      <c r="AB214" s="1949" t="s">
        <v>1197</v>
      </c>
      <c r="AC214" s="2029" t="s">
        <v>1096</v>
      </c>
      <c r="AD214" s="2029" t="s">
        <v>1099</v>
      </c>
      <c r="AE214" s="2029"/>
      <c r="AF214" s="2026"/>
      <c r="AG214" s="2026" t="s">
        <v>1087</v>
      </c>
      <c r="AH214" s="1951"/>
      <c r="AI214" s="2047" t="str">
        <f t="shared" si="80"/>
        <v>30372157C</v>
      </c>
      <c r="AJ214" s="2076" cm="1">
        <f t="array" ref="AJ214">SUM(MID(0&amp;AI214,LARGE(INDEX(ISNUMBER(--MID(AI214,ROW($1:$129),1))*ROW($1:$129),),ROW($1:$129))+1,1)*10^ROW($1:$129)/10)</f>
        <v>30372157</v>
      </c>
      <c r="AK214" s="1953" t="str">
        <f>VLOOKUP($AJ214,'Item Master Data'!$A:$F,3,FALSE)</f>
        <v>Q.PEAK DUO ML G10.a+</v>
      </c>
      <c r="AL214" s="1494">
        <f>VLOOKUP($AJ214,'Item Master Data'!$A:$F,6,FALSE)</f>
        <v>405</v>
      </c>
      <c r="AM214" s="1494">
        <f t="shared" si="81"/>
        <v>260</v>
      </c>
      <c r="AN214" s="1494">
        <f>VLOOKUP(AJ214,'Item Master Data'!$A:$G,7,FALSE)</f>
        <v>32</v>
      </c>
      <c r="AO214" s="1494">
        <f t="shared" si="82"/>
        <v>0</v>
      </c>
      <c r="AQ214" s="2297">
        <f t="shared" si="114"/>
        <v>1752192</v>
      </c>
    </row>
    <row r="215" spans="1:43" s="2020" customFormat="1" ht="14.25" hidden="1" customHeight="1">
      <c r="A215" s="1411" t="s">
        <v>2216</v>
      </c>
      <c r="B215" s="1907" t="s">
        <v>197</v>
      </c>
      <c r="C215" s="1908"/>
      <c r="D215" s="1908"/>
      <c r="E215" s="1908"/>
      <c r="F215" s="1826">
        <f>SUBTOTAL(9,F164:F214)</f>
        <v>45076</v>
      </c>
      <c r="G215" s="1826">
        <f>SUBTOTAL(9,G164:G214)</f>
        <v>17989800</v>
      </c>
      <c r="H215" s="1827">
        <f>SUBTOTAL(9,H164:H214)</f>
        <v>17.989800000000006</v>
      </c>
      <c r="I215" s="1827">
        <f>SUBTOTAL(9,I164:I214)</f>
        <v>8.5904199999999999</v>
      </c>
      <c r="J215" s="1827">
        <f>SUBTOTAL(9,J164:J214)</f>
        <v>4.9990600000000018</v>
      </c>
      <c r="K215" s="1827">
        <f>SUBTOTAL(9,K164:K214)</f>
        <v>1.5350399999999997</v>
      </c>
      <c r="L215" s="1827">
        <f>SUBTOTAL(9,L164:L214)</f>
        <v>2.8652799999999998</v>
      </c>
      <c r="M215" s="1827">
        <f>SUBTOTAL(9,M164:M214)</f>
        <v>17.989800000000006</v>
      </c>
      <c r="N215" s="1907" t="s">
        <v>2216</v>
      </c>
      <c r="O215" s="1908"/>
      <c r="P215" s="1908"/>
      <c r="Q215" s="1908"/>
      <c r="R215" s="1908"/>
      <c r="S215" s="1908"/>
      <c r="T215" s="1908"/>
      <c r="U215" s="1908"/>
      <c r="V215" s="1908"/>
      <c r="W215" s="1908"/>
      <c r="X215" s="1908"/>
      <c r="Y215" s="1908"/>
      <c r="Z215" s="1908"/>
      <c r="AA215" s="1908"/>
      <c r="AB215" s="1908"/>
      <c r="AC215" s="1908"/>
      <c r="AD215" s="1908"/>
      <c r="AE215" s="1908"/>
      <c r="AF215" s="1908"/>
      <c r="AG215" s="1908"/>
      <c r="AH215" s="1908"/>
      <c r="AI215" s="2047">
        <f t="shared" si="80"/>
        <v>0</v>
      </c>
      <c r="AJ215" s="2076" cm="1">
        <f t="array" ref="AJ215">SUM(MID(0&amp;AI215,LARGE(INDEX(ISNUMBER(--MID(AI215,ROW($1:$129),1))*ROW($1:$129),),ROW($1:$129))+1,1)*10^ROW($1:$129)/10)</f>
        <v>0</v>
      </c>
      <c r="AK215" s="1953" t="e">
        <f>VLOOKUP($AJ215,'Item Master Data'!$A:$F,3,FALSE)</f>
        <v>#N/A</v>
      </c>
      <c r="AL215" s="1494" t="e">
        <f>VLOOKUP($AJ215,'Item Master Data'!$A:$F,6,FALSE)</f>
        <v>#N/A</v>
      </c>
      <c r="AM215" s="1494" t="e">
        <f t="shared" si="81"/>
        <v>#N/A</v>
      </c>
      <c r="AN215" s="1494" t="e">
        <f>VLOOKUP(AJ215,'Item Master Data'!$A:$G,7,FALSE)</f>
        <v>#N/A</v>
      </c>
      <c r="AO215" s="1494" t="e">
        <f t="shared" si="82"/>
        <v>#N/A</v>
      </c>
      <c r="AP215" s="1494"/>
      <c r="AQ215" s="2297">
        <f t="shared" si="114"/>
        <v>0</v>
      </c>
    </row>
    <row r="216" spans="1:43" s="1494" customFormat="1" ht="15.75" customHeight="1">
      <c r="A216" s="1550" t="s">
        <v>2309</v>
      </c>
      <c r="B216" s="2236" t="s">
        <v>3883</v>
      </c>
      <c r="C216" s="2222" t="s">
        <v>1137</v>
      </c>
      <c r="D216" s="2029" t="s">
        <v>2229</v>
      </c>
      <c r="E216" s="2029">
        <v>475</v>
      </c>
      <c r="F216" s="2031">
        <v>580</v>
      </c>
      <c r="G216" s="1833">
        <f>E216*F216</f>
        <v>275500</v>
      </c>
      <c r="H216" s="1831">
        <f t="shared" ref="H216:H220" si="117">E216*F216/1000000</f>
        <v>0.27550000000000002</v>
      </c>
      <c r="I216" s="1837">
        <f>H216</f>
        <v>0.27550000000000002</v>
      </c>
      <c r="J216" s="2104"/>
      <c r="K216" s="2104"/>
      <c r="L216" s="2105"/>
      <c r="M216" s="1832">
        <f t="shared" ref="M216:M247" si="118">SUM(I216:L216)</f>
        <v>0.27550000000000002</v>
      </c>
      <c r="N216" s="2021">
        <v>44652</v>
      </c>
      <c r="O216" s="2030">
        <v>44636</v>
      </c>
      <c r="P216" s="2030">
        <v>44644</v>
      </c>
      <c r="Q216" s="2030">
        <v>44650</v>
      </c>
      <c r="R216" s="2029" t="s">
        <v>304</v>
      </c>
      <c r="S216" s="2029">
        <v>72</v>
      </c>
      <c r="T216" s="2029">
        <v>49302155</v>
      </c>
      <c r="U216" s="2024">
        <v>0.47499999999999998</v>
      </c>
      <c r="V216" s="2029" t="s">
        <v>3992</v>
      </c>
      <c r="W216" s="2029" t="s">
        <v>1094</v>
      </c>
      <c r="X216" s="2029"/>
      <c r="Y216" s="1949" t="s">
        <v>1138</v>
      </c>
      <c r="Z216" s="2029" t="s">
        <v>2516</v>
      </c>
      <c r="AA216" s="2027" t="s">
        <v>1139</v>
      </c>
      <c r="AB216" s="2029">
        <v>84115</v>
      </c>
      <c r="AC216" s="2029" t="s">
        <v>1096</v>
      </c>
      <c r="AD216" s="1937" t="s">
        <v>3658</v>
      </c>
      <c r="AE216" s="2029"/>
      <c r="AF216" s="1951" t="s">
        <v>1098</v>
      </c>
      <c r="AG216" s="1951" t="s">
        <v>1087</v>
      </c>
      <c r="AH216" s="1951"/>
      <c r="AI216" s="2047">
        <f t="shared" si="80"/>
        <v>49302155</v>
      </c>
      <c r="AJ216" s="2076" cm="1">
        <f t="array" ref="AJ216">SUM(MID(0&amp;AI216,LARGE(INDEX(ISNUMBER(--MID(AI216,ROW($1:$129),1))*ROW($1:$129),),ROW($1:$129))+1,1)*10^ROW($1:$129)/10)</f>
        <v>49302155</v>
      </c>
      <c r="AK216" s="1953" t="str">
        <f>VLOOKUP($AJ216,'Item Master Data'!$A:$F,3,FALSE)</f>
        <v>Q.PEAK DUO XL G10</v>
      </c>
      <c r="AL216" s="1494">
        <f>VLOOKUP($AJ216,'Item Master Data'!$A:$F,6,FALSE)</f>
        <v>475</v>
      </c>
      <c r="AM216" s="1494">
        <f t="shared" si="81"/>
        <v>20</v>
      </c>
      <c r="AN216" s="1494">
        <f>VLOOKUP(AJ216,'Item Master Data'!$A:$G,7,FALSE)</f>
        <v>29</v>
      </c>
      <c r="AO216" s="1494">
        <f t="shared" si="82"/>
        <v>0</v>
      </c>
      <c r="AQ216" s="2297">
        <f t="shared" si="114"/>
        <v>130862.5</v>
      </c>
    </row>
    <row r="217" spans="1:43" s="1494" customFormat="1" ht="15" customHeight="1">
      <c r="A217" s="1872" t="s">
        <v>2309</v>
      </c>
      <c r="B217" s="1949" t="s">
        <v>3884</v>
      </c>
      <c r="C217" s="2029" t="s">
        <v>1137</v>
      </c>
      <c r="D217" s="2029" t="s">
        <v>2220</v>
      </c>
      <c r="E217" s="2029">
        <v>400</v>
      </c>
      <c r="F217" s="2031">
        <v>768</v>
      </c>
      <c r="G217" s="1833">
        <f>F217*E217</f>
        <v>307200</v>
      </c>
      <c r="H217" s="1831">
        <f t="shared" si="117"/>
        <v>0.30719999999999997</v>
      </c>
      <c r="I217" s="1837">
        <f>H217</f>
        <v>0.30719999999999997</v>
      </c>
      <c r="J217" s="2104"/>
      <c r="K217" s="2104"/>
      <c r="L217" s="2105"/>
      <c r="M217" s="1832">
        <f t="shared" si="118"/>
        <v>0.30719999999999997</v>
      </c>
      <c r="N217" s="2030">
        <v>44659</v>
      </c>
      <c r="O217" s="2030">
        <v>44601</v>
      </c>
      <c r="P217" s="2030">
        <v>44658</v>
      </c>
      <c r="Q217" s="2030">
        <v>44659</v>
      </c>
      <c r="R217" s="2029" t="s">
        <v>304</v>
      </c>
      <c r="S217" s="2029">
        <v>60</v>
      </c>
      <c r="T217" s="2029">
        <v>49405140</v>
      </c>
      <c r="U217" s="2024">
        <v>0.55000000000000004</v>
      </c>
      <c r="V217" s="2029" t="s">
        <v>3993</v>
      </c>
      <c r="W217" s="2029" t="s">
        <v>1094</v>
      </c>
      <c r="X217" s="2029"/>
      <c r="Y217" s="1949" t="s">
        <v>1138</v>
      </c>
      <c r="Z217" s="2029" t="s">
        <v>3976</v>
      </c>
      <c r="AA217" s="2027" t="s">
        <v>1148</v>
      </c>
      <c r="AB217" s="2029">
        <v>2203</v>
      </c>
      <c r="AC217" s="2029" t="s">
        <v>1096</v>
      </c>
      <c r="AD217" s="1937" t="s">
        <v>3658</v>
      </c>
      <c r="AE217" s="2029"/>
      <c r="AF217" s="1951"/>
      <c r="AG217" s="1951" t="s">
        <v>1087</v>
      </c>
      <c r="AH217" s="2029"/>
      <c r="AI217" s="2047">
        <f t="shared" si="80"/>
        <v>49405140</v>
      </c>
      <c r="AJ217" s="2076" cm="1">
        <f t="array" ref="AJ217">SUM(MID(0&amp;AI217,LARGE(INDEX(ISNUMBER(--MID(AI217,ROW($1:$129),1))*ROW($1:$129),),ROW($1:$129))+1,1)*10^ROW($1:$129)/10)</f>
        <v>49405140</v>
      </c>
      <c r="AK217" s="1953" t="str">
        <f>VLOOKUP($AJ217,'Item Master Data'!$A:$F,3,FALSE)</f>
        <v>Q.PEAK DUO BLK ML G10+</v>
      </c>
      <c r="AL217" s="1494">
        <f>VLOOKUP($AJ217,'Item Master Data'!$A:$F,6,FALSE)</f>
        <v>400</v>
      </c>
      <c r="AM217" s="1494">
        <f t="shared" si="81"/>
        <v>24</v>
      </c>
      <c r="AN217" s="1494">
        <f>VLOOKUP(AJ217,'Item Master Data'!$A:$G,7,FALSE)</f>
        <v>32</v>
      </c>
      <c r="AO217" s="1494">
        <f t="shared" si="82"/>
        <v>0</v>
      </c>
      <c r="AQ217" s="2297">
        <f t="shared" si="114"/>
        <v>168960</v>
      </c>
    </row>
    <row r="218" spans="1:43" s="1494" customFormat="1" ht="15.75" customHeight="1">
      <c r="A218" s="1872" t="s">
        <v>2309</v>
      </c>
      <c r="B218" s="1949" t="s">
        <v>3885</v>
      </c>
      <c r="C218" s="2029" t="s">
        <v>1137</v>
      </c>
      <c r="D218" s="2029" t="s">
        <v>2503</v>
      </c>
      <c r="E218" s="2029">
        <v>360</v>
      </c>
      <c r="F218" s="2031">
        <v>1152</v>
      </c>
      <c r="G218" s="1833">
        <f>F218*E218</f>
        <v>414720</v>
      </c>
      <c r="H218" s="1831">
        <f t="shared" si="117"/>
        <v>0.41471999999999998</v>
      </c>
      <c r="I218" s="1837"/>
      <c r="J218" s="2104">
        <f>H218</f>
        <v>0.41471999999999998</v>
      </c>
      <c r="K218" s="2104"/>
      <c r="L218" s="2105"/>
      <c r="M218" s="1832">
        <f t="shared" ref="M218" si="119">SUM(I218:L218)</f>
        <v>0.41471999999999998</v>
      </c>
      <c r="N218" s="2029"/>
      <c r="O218" s="2100" t="s">
        <v>4300</v>
      </c>
      <c r="P218" s="2030">
        <v>44673</v>
      </c>
      <c r="Q218" s="2030">
        <v>44676</v>
      </c>
      <c r="R218" s="2029" t="s">
        <v>304</v>
      </c>
      <c r="S218" s="2029">
        <v>60</v>
      </c>
      <c r="T218" s="2029">
        <v>49203132</v>
      </c>
      <c r="U218" s="2024">
        <v>0.53</v>
      </c>
      <c r="V218" s="2029"/>
      <c r="W218" s="2029" t="s">
        <v>1094</v>
      </c>
      <c r="X218" s="2029"/>
      <c r="Y218" s="1949" t="s">
        <v>1138</v>
      </c>
      <c r="Z218" s="2029" t="s">
        <v>4107</v>
      </c>
      <c r="AA218" s="2027" t="s">
        <v>2305</v>
      </c>
      <c r="AB218" s="2027">
        <v>1406</v>
      </c>
      <c r="AC218" s="2029" t="s">
        <v>1096</v>
      </c>
      <c r="AD218" s="1937" t="s">
        <v>3658</v>
      </c>
      <c r="AE218" s="2029"/>
      <c r="AF218" s="1951"/>
      <c r="AG218" s="1951" t="s">
        <v>1087</v>
      </c>
      <c r="AH218" s="2029"/>
      <c r="AI218" s="2047">
        <f t="shared" ref="AI218" si="120">T218</f>
        <v>49203132</v>
      </c>
      <c r="AJ218" s="2076" cm="1">
        <f t="array" ref="AJ218">SUM(MID(0&amp;AI218,LARGE(INDEX(ISNUMBER(--MID(AI218,ROW($1:$129),1))*ROW($1:$129),),ROW($1:$129))+1,1)*10^ROW($1:$129)/10)</f>
        <v>49203132</v>
      </c>
      <c r="AK218" s="1953" t="str">
        <f>VLOOKUP($AJ218,'Item Master Data'!$A:$F,3,FALSE)</f>
        <v>Q.PEAK DUO BLK G10+</v>
      </c>
      <c r="AL218" s="1494">
        <f>VLOOKUP($AJ218,'Item Master Data'!$A:$F,6,FALSE)</f>
        <v>360</v>
      </c>
      <c r="AM218" s="1494">
        <f t="shared" ref="AM218" si="121">F218/AN218</f>
        <v>36</v>
      </c>
      <c r="AN218" s="1494">
        <f>VLOOKUP(AJ218,'Item Master Data'!$A:$G,7,FALSE)</f>
        <v>32</v>
      </c>
      <c r="AO218" s="1494">
        <f t="shared" ref="AO218" si="122">E218-AL218</f>
        <v>0</v>
      </c>
      <c r="AQ218" s="2297">
        <f t="shared" si="114"/>
        <v>219801.60000000001</v>
      </c>
    </row>
    <row r="219" spans="1:43" s="1494" customFormat="1" ht="15" hidden="1" customHeight="1">
      <c r="A219" s="1872" t="s">
        <v>2309</v>
      </c>
      <c r="B219" s="1949" t="s">
        <v>3886</v>
      </c>
      <c r="C219" s="2029" t="s">
        <v>1137</v>
      </c>
      <c r="D219" s="2029" t="s">
        <v>3338</v>
      </c>
      <c r="E219" s="2029">
        <v>475</v>
      </c>
      <c r="F219" s="2031">
        <v>290</v>
      </c>
      <c r="G219" s="1833">
        <f>F219*E219</f>
        <v>137750</v>
      </c>
      <c r="H219" s="1831">
        <f t="shared" si="117"/>
        <v>0.13775000000000001</v>
      </c>
      <c r="I219" s="1837">
        <f>H219</f>
        <v>0.13775000000000001</v>
      </c>
      <c r="J219" s="1818"/>
      <c r="K219" s="2104"/>
      <c r="L219" s="2105"/>
      <c r="M219" s="1832">
        <f t="shared" si="118"/>
        <v>0.13775000000000001</v>
      </c>
      <c r="N219" s="2030">
        <v>44662</v>
      </c>
      <c r="O219" s="2030">
        <v>44657</v>
      </c>
      <c r="P219" s="2030">
        <v>44659</v>
      </c>
      <c r="Q219" s="2030">
        <v>44662</v>
      </c>
      <c r="R219" s="2029" t="s">
        <v>304</v>
      </c>
      <c r="S219" s="2029">
        <v>72</v>
      </c>
      <c r="T219" s="2029" t="s">
        <v>3973</v>
      </c>
      <c r="U219" s="2024">
        <v>0.47499999999999998</v>
      </c>
      <c r="V219" s="2029" t="s">
        <v>3994</v>
      </c>
      <c r="W219" s="2029" t="s">
        <v>1094</v>
      </c>
      <c r="X219" s="2029">
        <v>100</v>
      </c>
      <c r="Y219" s="1949" t="s">
        <v>1140</v>
      </c>
      <c r="Z219" s="2029" t="s">
        <v>2214</v>
      </c>
      <c r="AA219" s="2027" t="s">
        <v>2215</v>
      </c>
      <c r="AB219" s="2029">
        <v>25704</v>
      </c>
      <c r="AC219" s="2029" t="s">
        <v>1096</v>
      </c>
      <c r="AD219" s="2029" t="s">
        <v>1113</v>
      </c>
      <c r="AE219" s="2029"/>
      <c r="AF219" s="1951"/>
      <c r="AG219" s="1951" t="s">
        <v>1087</v>
      </c>
      <c r="AH219" s="2029"/>
      <c r="AI219" s="2047" t="str">
        <f t="shared" si="80"/>
        <v>30397371F</v>
      </c>
      <c r="AJ219" s="2076" cm="1">
        <f t="array" ref="AJ219">SUM(MID(0&amp;AI219,LARGE(INDEX(ISNUMBER(--MID(AI219,ROW($1:$129),1))*ROW($1:$129),),ROW($1:$129))+1,1)*10^ROW($1:$129)/10)</f>
        <v>30397371</v>
      </c>
      <c r="AK219" s="1953" t="str">
        <f>VLOOKUP($AJ219,'Item Master Data'!$A:$F,3,FALSE)</f>
        <v xml:space="preserve">Q.PEAK DUO XL G10 </v>
      </c>
      <c r="AL219" s="1494">
        <f>VLOOKUP($AJ219,'Item Master Data'!$A:$F,6,FALSE)</f>
        <v>475</v>
      </c>
      <c r="AM219" s="1494">
        <f t="shared" si="81"/>
        <v>10</v>
      </c>
      <c r="AN219" s="1494">
        <f>VLOOKUP(AJ219,'Item Master Data'!$A:$G,7,FALSE)</f>
        <v>29</v>
      </c>
      <c r="AO219" s="1494">
        <f t="shared" si="82"/>
        <v>0</v>
      </c>
      <c r="AQ219" s="2297">
        <f t="shared" si="114"/>
        <v>65431.25</v>
      </c>
    </row>
    <row r="220" spans="1:43" s="1494" customFormat="1" ht="15" hidden="1" customHeight="1">
      <c r="A220" s="1872" t="s">
        <v>2309</v>
      </c>
      <c r="B220" s="1949" t="s">
        <v>3887</v>
      </c>
      <c r="C220" s="2029" t="s">
        <v>2268</v>
      </c>
      <c r="D220" s="2029" t="s">
        <v>2220</v>
      </c>
      <c r="E220" s="2029">
        <v>400</v>
      </c>
      <c r="F220" s="2031">
        <v>1664</v>
      </c>
      <c r="G220" s="1833">
        <f>F220*E220</f>
        <v>665600</v>
      </c>
      <c r="H220" s="1831">
        <f t="shared" si="117"/>
        <v>0.66559999999999997</v>
      </c>
      <c r="I220" s="1837">
        <f>H220</f>
        <v>0.66559999999999997</v>
      </c>
      <c r="J220" s="1818"/>
      <c r="K220" s="2104"/>
      <c r="L220" s="2105"/>
      <c r="M220" s="1832">
        <f t="shared" si="118"/>
        <v>0.66559999999999997</v>
      </c>
      <c r="N220" s="2030">
        <v>44673</v>
      </c>
      <c r="O220" s="2030">
        <v>44664</v>
      </c>
      <c r="P220" s="2030">
        <v>44673</v>
      </c>
      <c r="Q220" s="2030">
        <v>44676</v>
      </c>
      <c r="R220" s="2029" t="s">
        <v>304</v>
      </c>
      <c r="S220" s="2029">
        <v>60</v>
      </c>
      <c r="T220" s="2029" t="s">
        <v>3369</v>
      </c>
      <c r="U220" s="2024">
        <v>0.55000000000000004</v>
      </c>
      <c r="V220" s="2029" t="s">
        <v>3995</v>
      </c>
      <c r="W220" s="2029" t="s">
        <v>1103</v>
      </c>
      <c r="X220" s="2029"/>
      <c r="Y220" s="1949" t="s">
        <v>2208</v>
      </c>
      <c r="Z220" s="2029" t="s">
        <v>1223</v>
      </c>
      <c r="AA220" s="2027" t="s">
        <v>1095</v>
      </c>
      <c r="AB220" s="2029">
        <v>78744</v>
      </c>
      <c r="AC220" s="2029" t="s">
        <v>1096</v>
      </c>
      <c r="AD220" s="2025" t="s">
        <v>1099</v>
      </c>
      <c r="AE220" s="2029"/>
      <c r="AF220" s="1951"/>
      <c r="AG220" s="1951" t="s">
        <v>1087</v>
      </c>
      <c r="AH220" s="2029"/>
      <c r="AI220" s="2047" t="str">
        <f t="shared" si="80"/>
        <v>30390156H</v>
      </c>
      <c r="AJ220" s="2076" cm="1">
        <f t="array" ref="AJ220">SUM(MID(0&amp;AI220,LARGE(INDEX(ISNUMBER(--MID(AI220,ROW($1:$129),1))*ROW($1:$129),),ROW($1:$129))+1,1)*10^ROW($1:$129)/10)</f>
        <v>30390156</v>
      </c>
      <c r="AK220" s="1953" t="str">
        <f>VLOOKUP($AJ220,'Item Master Data'!$A:$F,3,FALSE)</f>
        <v>Q.PEAK DUO BLK ML G10+</v>
      </c>
      <c r="AL220" s="1494">
        <f>VLOOKUP($AJ220,'Item Master Data'!$A:$F,6,FALSE)</f>
        <v>400</v>
      </c>
      <c r="AM220" s="1494">
        <f t="shared" si="81"/>
        <v>52</v>
      </c>
      <c r="AN220" s="1494">
        <f>VLOOKUP(AJ220,'Item Master Data'!$A:$G,7,FALSE)</f>
        <v>32</v>
      </c>
      <c r="AO220" s="1494">
        <f t="shared" si="82"/>
        <v>0</v>
      </c>
      <c r="AQ220" s="2297">
        <f t="shared" si="114"/>
        <v>366080.00000000006</v>
      </c>
    </row>
    <row r="221" spans="1:43" s="1494" customFormat="1" ht="15" customHeight="1">
      <c r="A221" s="1872" t="s">
        <v>2309</v>
      </c>
      <c r="B221" s="1949" t="s">
        <v>3891</v>
      </c>
      <c r="C221" s="2029" t="s">
        <v>2269</v>
      </c>
      <c r="D221" s="2029" t="s">
        <v>2220</v>
      </c>
      <c r="E221" s="2029">
        <v>400</v>
      </c>
      <c r="F221" s="2031">
        <v>768</v>
      </c>
      <c r="G221" s="1833">
        <f t="shared" ref="G221:G256" si="123">F221*E221</f>
        <v>307200</v>
      </c>
      <c r="H221" s="1831">
        <f t="shared" ref="H221:H253" si="124">E221*F221/1000000</f>
        <v>0.30719999999999997</v>
      </c>
      <c r="I221" s="1837">
        <f>H221</f>
        <v>0.30719999999999997</v>
      </c>
      <c r="J221" s="2104"/>
      <c r="K221" s="2104"/>
      <c r="L221" s="2105"/>
      <c r="M221" s="1832">
        <f t="shared" si="118"/>
        <v>0.30719999999999997</v>
      </c>
      <c r="N221" s="2030">
        <v>44670</v>
      </c>
      <c r="O221" s="2030">
        <v>44629</v>
      </c>
      <c r="P221" s="2030">
        <v>44670</v>
      </c>
      <c r="Q221" s="2030">
        <v>44672</v>
      </c>
      <c r="R221" s="2029" t="s">
        <v>304</v>
      </c>
      <c r="S221" s="2029">
        <v>60</v>
      </c>
      <c r="T221" s="2029">
        <v>49405140</v>
      </c>
      <c r="U221" s="2024">
        <v>0.55000000000000004</v>
      </c>
      <c r="V221" s="2029" t="s">
        <v>3995</v>
      </c>
      <c r="W221" s="2029" t="s">
        <v>1103</v>
      </c>
      <c r="X221" s="2029"/>
      <c r="Y221" s="1949" t="s">
        <v>2208</v>
      </c>
      <c r="Z221" s="2029" t="s">
        <v>2239</v>
      </c>
      <c r="AA221" s="2027" t="s">
        <v>1095</v>
      </c>
      <c r="AB221" s="2029">
        <v>75238</v>
      </c>
      <c r="AC221" s="2029" t="s">
        <v>1096</v>
      </c>
      <c r="AD221" s="1937" t="s">
        <v>3658</v>
      </c>
      <c r="AE221" s="2029"/>
      <c r="AF221" s="1951"/>
      <c r="AG221" s="1951" t="s">
        <v>1087</v>
      </c>
      <c r="AH221" s="2029"/>
      <c r="AI221" s="2047">
        <f t="shared" ref="AI221:AI284" si="125">T221</f>
        <v>49405140</v>
      </c>
      <c r="AJ221" s="2076" cm="1">
        <f t="array" ref="AJ221">SUM(MID(0&amp;AI221,LARGE(INDEX(ISNUMBER(--MID(AI221,ROW($1:$129),1))*ROW($1:$129),),ROW($1:$129))+1,1)*10^ROW($1:$129)/10)</f>
        <v>49405140</v>
      </c>
      <c r="AK221" s="1953" t="str">
        <f>VLOOKUP($AJ221,'Item Master Data'!$A:$F,3,FALSE)</f>
        <v>Q.PEAK DUO BLK ML G10+</v>
      </c>
      <c r="AL221" s="1494">
        <f>VLOOKUP($AJ221,'Item Master Data'!$A:$F,6,FALSE)</f>
        <v>400</v>
      </c>
      <c r="AM221" s="1494">
        <f t="shared" ref="AM221:AM284" si="126">F221/AN221</f>
        <v>24</v>
      </c>
      <c r="AN221" s="1494">
        <f>VLOOKUP(AJ221,'Item Master Data'!$A:$G,7,FALSE)</f>
        <v>32</v>
      </c>
      <c r="AO221" s="1494">
        <f t="shared" ref="AO221:AO284" si="127">E221-AL221</f>
        <v>0</v>
      </c>
      <c r="AQ221" s="2297">
        <f t="shared" si="114"/>
        <v>168960</v>
      </c>
    </row>
    <row r="222" spans="1:43" s="1494" customFormat="1" ht="15" hidden="1" customHeight="1">
      <c r="A222" s="1872" t="s">
        <v>2309</v>
      </c>
      <c r="B222" s="1949" t="s">
        <v>3892</v>
      </c>
      <c r="C222" s="2029" t="s">
        <v>2269</v>
      </c>
      <c r="D222" s="2029" t="s">
        <v>2220</v>
      </c>
      <c r="E222" s="2029">
        <v>400</v>
      </c>
      <c r="F222" s="2031">
        <v>3072</v>
      </c>
      <c r="G222" s="1833">
        <f t="shared" si="123"/>
        <v>1228800</v>
      </c>
      <c r="H222" s="1831">
        <f t="shared" si="124"/>
        <v>1.2287999999999999</v>
      </c>
      <c r="I222" s="1837"/>
      <c r="J222" s="2104"/>
      <c r="K222" s="2104"/>
      <c r="L222" s="2105">
        <f>H222</f>
        <v>1.2287999999999999</v>
      </c>
      <c r="M222" s="1832">
        <f t="shared" si="118"/>
        <v>1.2287999999999999</v>
      </c>
      <c r="N222" s="2112" t="s">
        <v>3374</v>
      </c>
      <c r="O222" s="2030">
        <v>44664</v>
      </c>
      <c r="P222" s="2030"/>
      <c r="Q222" s="2030"/>
      <c r="R222" s="2029" t="s">
        <v>304</v>
      </c>
      <c r="S222" s="2029">
        <v>60</v>
      </c>
      <c r="T222" s="2029" t="s">
        <v>3267</v>
      </c>
      <c r="U222" s="2024">
        <v>0.55000000000000004</v>
      </c>
      <c r="V222" s="2029" t="s">
        <v>3995</v>
      </c>
      <c r="W222" s="2029" t="s">
        <v>1103</v>
      </c>
      <c r="X222" s="2029"/>
      <c r="Y222" s="1949" t="s">
        <v>2208</v>
      </c>
      <c r="Z222" s="2029" t="s">
        <v>3519</v>
      </c>
      <c r="AA222" s="2027" t="s">
        <v>1095</v>
      </c>
      <c r="AB222" s="2029">
        <v>76011</v>
      </c>
      <c r="AC222" s="2029" t="s">
        <v>1096</v>
      </c>
      <c r="AD222" s="2025" t="s">
        <v>1099</v>
      </c>
      <c r="AE222" s="2029"/>
      <c r="AF222" s="1951"/>
      <c r="AG222" s="1951" t="s">
        <v>1087</v>
      </c>
      <c r="AH222" s="2029"/>
      <c r="AI222" s="2047" t="str">
        <f t="shared" si="125"/>
        <v>30390456H</v>
      </c>
      <c r="AJ222" s="2076" cm="1">
        <f t="array" ref="AJ222">SUM(MID(0&amp;AI222,LARGE(INDEX(ISNUMBER(--MID(AI222,ROW($1:$129),1))*ROW($1:$129),),ROW($1:$129))+1,1)*10^ROW($1:$129)/10)</f>
        <v>30390456</v>
      </c>
      <c r="AK222" s="1953" t="str">
        <f>VLOOKUP($AJ222,'Item Master Data'!$A:$F,3,FALSE)</f>
        <v>Q.PEAK DUO BLK ML G10+</v>
      </c>
      <c r="AL222" s="1494">
        <f>VLOOKUP($AJ222,'Item Master Data'!$A:$F,6,FALSE)</f>
        <v>400</v>
      </c>
      <c r="AM222" s="1494">
        <f t="shared" si="126"/>
        <v>96</v>
      </c>
      <c r="AN222" s="1494">
        <f>VLOOKUP(AJ222,'Item Master Data'!$A:$G,7,FALSE)</f>
        <v>32</v>
      </c>
      <c r="AO222" s="1494">
        <f t="shared" si="127"/>
        <v>0</v>
      </c>
      <c r="AQ222" s="2297">
        <f t="shared" si="114"/>
        <v>675840</v>
      </c>
    </row>
    <row r="223" spans="1:43" s="1494" customFormat="1" ht="15" hidden="1" customHeight="1">
      <c r="A223" s="1872" t="s">
        <v>2309</v>
      </c>
      <c r="B223" s="1949" t="s">
        <v>3893</v>
      </c>
      <c r="C223" s="2029" t="s">
        <v>205</v>
      </c>
      <c r="D223" s="2029" t="s">
        <v>2220</v>
      </c>
      <c r="E223" s="2029">
        <v>400</v>
      </c>
      <c r="F223" s="2031">
        <v>768</v>
      </c>
      <c r="G223" s="1833">
        <f t="shared" si="123"/>
        <v>307200</v>
      </c>
      <c r="H223" s="1831">
        <f t="shared" si="124"/>
        <v>0.30719999999999997</v>
      </c>
      <c r="I223" s="1837">
        <f>H223</f>
        <v>0.30719999999999997</v>
      </c>
      <c r="J223" s="2104"/>
      <c r="K223" s="2104"/>
      <c r="L223" s="2105"/>
      <c r="M223" s="1832">
        <f t="shared" si="118"/>
        <v>0.30719999999999997</v>
      </c>
      <c r="N223" s="2030">
        <v>44652</v>
      </c>
      <c r="O223" s="2030">
        <v>44650</v>
      </c>
      <c r="P223" s="2030">
        <v>44652</v>
      </c>
      <c r="Q223" s="2030">
        <v>44655</v>
      </c>
      <c r="R223" s="2029" t="s">
        <v>304</v>
      </c>
      <c r="S223" s="2029">
        <v>60</v>
      </c>
      <c r="T223" s="2029" t="s">
        <v>3369</v>
      </c>
      <c r="U223" s="2024">
        <v>0.55000000000000004</v>
      </c>
      <c r="V223" s="2029" t="s">
        <v>3995</v>
      </c>
      <c r="W223" s="2029" t="s">
        <v>1103</v>
      </c>
      <c r="X223" s="2029"/>
      <c r="Y223" s="1949" t="s">
        <v>2208</v>
      </c>
      <c r="Z223" s="2029" t="s">
        <v>2267</v>
      </c>
      <c r="AA223" s="2027" t="s">
        <v>1141</v>
      </c>
      <c r="AB223" s="2029">
        <v>80223</v>
      </c>
      <c r="AC223" s="2029" t="s">
        <v>1096</v>
      </c>
      <c r="AD223" s="2025" t="s">
        <v>1099</v>
      </c>
      <c r="AE223" s="2029"/>
      <c r="AF223" s="1951"/>
      <c r="AG223" s="1951" t="s">
        <v>1087</v>
      </c>
      <c r="AH223" s="2029"/>
      <c r="AI223" s="2047" t="str">
        <f t="shared" si="125"/>
        <v>30390156H</v>
      </c>
      <c r="AJ223" s="2076" cm="1">
        <f t="array" ref="AJ223">SUM(MID(0&amp;AI223,LARGE(INDEX(ISNUMBER(--MID(AI223,ROW($1:$129),1))*ROW($1:$129),),ROW($1:$129))+1,1)*10^ROW($1:$129)/10)</f>
        <v>30390156</v>
      </c>
      <c r="AK223" s="1953" t="str">
        <f>VLOOKUP($AJ223,'Item Master Data'!$A:$F,3,FALSE)</f>
        <v>Q.PEAK DUO BLK ML G10+</v>
      </c>
      <c r="AL223" s="1494">
        <f>VLOOKUP($AJ223,'Item Master Data'!$A:$F,6,FALSE)</f>
        <v>400</v>
      </c>
      <c r="AM223" s="1494">
        <f t="shared" si="126"/>
        <v>24</v>
      </c>
      <c r="AN223" s="1494">
        <f>VLOOKUP(AJ223,'Item Master Data'!$A:$G,7,FALSE)</f>
        <v>32</v>
      </c>
      <c r="AO223" s="1494">
        <f t="shared" si="127"/>
        <v>0</v>
      </c>
      <c r="AQ223" s="2297">
        <f t="shared" si="114"/>
        <v>168960</v>
      </c>
    </row>
    <row r="224" spans="1:43" s="1494" customFormat="1" ht="15" hidden="1" customHeight="1">
      <c r="A224" s="1872" t="s">
        <v>2309</v>
      </c>
      <c r="B224" s="1949" t="s">
        <v>3894</v>
      </c>
      <c r="C224" s="2029" t="s">
        <v>205</v>
      </c>
      <c r="D224" s="2029" t="s">
        <v>2220</v>
      </c>
      <c r="E224" s="2029">
        <v>400</v>
      </c>
      <c r="F224" s="2031">
        <v>768</v>
      </c>
      <c r="G224" s="1833">
        <f t="shared" si="123"/>
        <v>307200</v>
      </c>
      <c r="H224" s="1831">
        <f t="shared" si="124"/>
        <v>0.30719999999999997</v>
      </c>
      <c r="I224" s="1837">
        <f>H224</f>
        <v>0.30719999999999997</v>
      </c>
      <c r="J224" s="2104"/>
      <c r="K224" s="2104"/>
      <c r="L224" s="2105"/>
      <c r="M224" s="1832">
        <f t="shared" si="118"/>
        <v>0.30719999999999997</v>
      </c>
      <c r="N224" s="2030">
        <v>44671</v>
      </c>
      <c r="O224" s="2030">
        <v>44664</v>
      </c>
      <c r="P224" s="2030">
        <v>44671</v>
      </c>
      <c r="Q224" s="2030">
        <v>44672</v>
      </c>
      <c r="R224" s="2029" t="s">
        <v>304</v>
      </c>
      <c r="S224" s="2029">
        <v>60</v>
      </c>
      <c r="T224" s="2029" t="s">
        <v>3369</v>
      </c>
      <c r="U224" s="2024">
        <v>0.55000000000000004</v>
      </c>
      <c r="V224" s="2029"/>
      <c r="W224" s="2029" t="s">
        <v>1103</v>
      </c>
      <c r="X224" s="2029"/>
      <c r="Y224" s="1949" t="s">
        <v>2208</v>
      </c>
      <c r="Z224" s="2029" t="s">
        <v>2267</v>
      </c>
      <c r="AA224" s="2027" t="s">
        <v>1141</v>
      </c>
      <c r="AB224" s="2029">
        <v>80223</v>
      </c>
      <c r="AC224" s="2029" t="s">
        <v>1096</v>
      </c>
      <c r="AD224" s="2029" t="s">
        <v>1099</v>
      </c>
      <c r="AE224" s="2029"/>
      <c r="AF224" s="1951"/>
      <c r="AG224" s="1951" t="s">
        <v>1087</v>
      </c>
      <c r="AH224" s="2029"/>
      <c r="AI224" s="2047" t="str">
        <f t="shared" si="125"/>
        <v>30390156H</v>
      </c>
      <c r="AJ224" s="2076" cm="1">
        <f t="array" ref="AJ224">SUM(MID(0&amp;AI224,LARGE(INDEX(ISNUMBER(--MID(AI224,ROW($1:$129),1))*ROW($1:$129),),ROW($1:$129))+1,1)*10^ROW($1:$129)/10)</f>
        <v>30390156</v>
      </c>
      <c r="AK224" s="1953" t="str">
        <f>VLOOKUP($AJ224,'Item Master Data'!$A:$F,3,FALSE)</f>
        <v>Q.PEAK DUO BLK ML G10+</v>
      </c>
      <c r="AL224" s="1494">
        <f>VLOOKUP($AJ224,'Item Master Data'!$A:$F,6,FALSE)</f>
        <v>400</v>
      </c>
      <c r="AM224" s="1494">
        <f t="shared" si="126"/>
        <v>24</v>
      </c>
      <c r="AN224" s="1494">
        <f>VLOOKUP(AJ224,'Item Master Data'!$A:$G,7,FALSE)</f>
        <v>32</v>
      </c>
      <c r="AO224" s="1494">
        <f t="shared" si="127"/>
        <v>0</v>
      </c>
      <c r="AQ224" s="2297">
        <f t="shared" si="114"/>
        <v>168960</v>
      </c>
    </row>
    <row r="225" spans="1:43" s="1494" customFormat="1" ht="15" hidden="1" customHeight="1">
      <c r="A225" s="1872" t="s">
        <v>2309</v>
      </c>
      <c r="B225" s="1949" t="s">
        <v>3895</v>
      </c>
      <c r="C225" s="2029" t="s">
        <v>2270</v>
      </c>
      <c r="D225" s="2029" t="s">
        <v>3471</v>
      </c>
      <c r="E225" s="2029">
        <v>405</v>
      </c>
      <c r="F225" s="2031">
        <v>1664</v>
      </c>
      <c r="G225" s="1833">
        <f t="shared" si="123"/>
        <v>673920</v>
      </c>
      <c r="H225" s="1831">
        <f t="shared" si="124"/>
        <v>0.67391999999999996</v>
      </c>
      <c r="I225" s="1837">
        <f>H225</f>
        <v>0.67391999999999996</v>
      </c>
      <c r="J225" s="2104"/>
      <c r="K225" s="2104"/>
      <c r="L225" s="2105"/>
      <c r="M225" s="1832">
        <f t="shared" si="118"/>
        <v>0.67391999999999996</v>
      </c>
      <c r="N225" s="2030">
        <v>44673</v>
      </c>
      <c r="O225" s="2030">
        <v>44664</v>
      </c>
      <c r="P225" s="2030">
        <v>44673</v>
      </c>
      <c r="Q225" s="2030">
        <v>44676</v>
      </c>
      <c r="R225" s="2029" t="s">
        <v>304</v>
      </c>
      <c r="S225" s="2029">
        <v>60</v>
      </c>
      <c r="T225" s="2029" t="s">
        <v>3445</v>
      </c>
      <c r="U225" s="2024">
        <v>0.51</v>
      </c>
      <c r="V225" s="2029"/>
      <c r="W225" s="2029" t="s">
        <v>1103</v>
      </c>
      <c r="X225" s="2029"/>
      <c r="Y225" s="1949" t="s">
        <v>2208</v>
      </c>
      <c r="Z225" s="2029" t="s">
        <v>1173</v>
      </c>
      <c r="AA225" s="2027" t="s">
        <v>1095</v>
      </c>
      <c r="AB225" s="2029">
        <v>79936</v>
      </c>
      <c r="AC225" s="2029" t="s">
        <v>1096</v>
      </c>
      <c r="AD225" s="2029" t="s">
        <v>1099</v>
      </c>
      <c r="AE225" s="2029"/>
      <c r="AF225" s="1951"/>
      <c r="AG225" s="1951" t="s">
        <v>1087</v>
      </c>
      <c r="AH225" s="2029"/>
      <c r="AI225" s="2047" t="str">
        <f t="shared" si="125"/>
        <v>30372157H</v>
      </c>
      <c r="AJ225" s="2076" cm="1">
        <f t="array" ref="AJ225">SUM(MID(0&amp;AI225,LARGE(INDEX(ISNUMBER(--MID(AI225,ROW($1:$129),1))*ROW($1:$129),),ROW($1:$129))+1,1)*10^ROW($1:$129)/10)</f>
        <v>30372157</v>
      </c>
      <c r="AK225" s="1953" t="str">
        <f>VLOOKUP($AJ225,'Item Master Data'!$A:$F,3,FALSE)</f>
        <v>Q.PEAK DUO ML G10.a+</v>
      </c>
      <c r="AL225" s="1494">
        <f>VLOOKUP($AJ225,'Item Master Data'!$A:$F,6,FALSE)</f>
        <v>405</v>
      </c>
      <c r="AM225" s="1494">
        <f t="shared" si="126"/>
        <v>52</v>
      </c>
      <c r="AN225" s="1494">
        <f>VLOOKUP(AJ225,'Item Master Data'!$A:$G,7,FALSE)</f>
        <v>32</v>
      </c>
      <c r="AO225" s="1494">
        <f t="shared" si="127"/>
        <v>0</v>
      </c>
      <c r="AQ225" s="2297">
        <f t="shared" si="114"/>
        <v>343699.20000000001</v>
      </c>
    </row>
    <row r="226" spans="1:43" s="1494" customFormat="1" ht="15" customHeight="1">
      <c r="A226" s="1872" t="s">
        <v>2309</v>
      </c>
      <c r="B226" s="1949" t="s">
        <v>3896</v>
      </c>
      <c r="C226" s="2029" t="s">
        <v>2270</v>
      </c>
      <c r="D226" s="2029" t="s">
        <v>2220</v>
      </c>
      <c r="E226" s="2029">
        <v>400</v>
      </c>
      <c r="F226" s="2031">
        <v>768</v>
      </c>
      <c r="G226" s="1833">
        <f t="shared" ref="G226" si="128">F226*E226</f>
        <v>307200</v>
      </c>
      <c r="H226" s="1831">
        <f t="shared" ref="H226" si="129">E226*F226/1000000</f>
        <v>0.30719999999999997</v>
      </c>
      <c r="I226" s="1837">
        <f>H226</f>
        <v>0.30719999999999997</v>
      </c>
      <c r="J226" s="2104"/>
      <c r="K226" s="2104"/>
      <c r="L226" s="2105"/>
      <c r="M226" s="1832">
        <f t="shared" ref="M226" si="130">SUM(I226:L226)</f>
        <v>0.30719999999999997</v>
      </c>
      <c r="N226" s="2030">
        <v>44673</v>
      </c>
      <c r="O226" s="2021">
        <v>44664</v>
      </c>
      <c r="P226" s="2030">
        <v>44673</v>
      </c>
      <c r="Q226" s="2030">
        <v>44676</v>
      </c>
      <c r="R226" s="2029" t="s">
        <v>304</v>
      </c>
      <c r="S226" s="2029">
        <v>60</v>
      </c>
      <c r="T226" s="2029">
        <v>49401140</v>
      </c>
      <c r="U226" s="2024">
        <v>0.55000000000000004</v>
      </c>
      <c r="V226" s="2029" t="s">
        <v>3995</v>
      </c>
      <c r="W226" s="2029" t="s">
        <v>1103</v>
      </c>
      <c r="X226" s="2029"/>
      <c r="Y226" s="1949" t="s">
        <v>2208</v>
      </c>
      <c r="Z226" s="2029" t="s">
        <v>1173</v>
      </c>
      <c r="AA226" s="2027" t="s">
        <v>1095</v>
      </c>
      <c r="AB226" s="2029">
        <v>79936</v>
      </c>
      <c r="AC226" s="2029" t="s">
        <v>1096</v>
      </c>
      <c r="AD226" s="1937" t="s">
        <v>3658</v>
      </c>
      <c r="AE226" s="2029"/>
      <c r="AF226" s="1951"/>
      <c r="AG226" s="1951" t="s">
        <v>1087</v>
      </c>
      <c r="AH226" s="2029"/>
      <c r="AI226" s="2047">
        <f t="shared" ref="AI226" si="131">T226</f>
        <v>49401140</v>
      </c>
      <c r="AJ226" s="2076" cm="1">
        <f t="array" ref="AJ226">SUM(MID(0&amp;AI226,LARGE(INDEX(ISNUMBER(--MID(AI226,ROW($1:$129),1))*ROW($1:$129),),ROW($1:$129))+1,1)*10^ROW($1:$129)/10)</f>
        <v>49401140</v>
      </c>
      <c r="AK226" s="1953" t="str">
        <f>VLOOKUP($AJ226,'Item Master Data'!$A:$F,3,FALSE)</f>
        <v>Q.PEAK DUO BLK ML G10.a+</v>
      </c>
      <c r="AL226" s="1494">
        <f>VLOOKUP($AJ226,'Item Master Data'!$A:$F,6,FALSE)</f>
        <v>400</v>
      </c>
      <c r="AM226" s="1494">
        <f t="shared" ref="AM226" si="132">F226/AN226</f>
        <v>24</v>
      </c>
      <c r="AN226" s="1494">
        <f>VLOOKUP(AJ226,'Item Master Data'!$A:$G,7,FALSE)</f>
        <v>32</v>
      </c>
      <c r="AO226" s="1494">
        <f t="shared" ref="AO226" si="133">E226-AL226</f>
        <v>0</v>
      </c>
      <c r="AQ226" s="2297">
        <f t="shared" ref="AQ226" si="134">G226*U226</f>
        <v>168960</v>
      </c>
    </row>
    <row r="227" spans="1:43" s="1494" customFormat="1" ht="15" customHeight="1">
      <c r="A227" s="1872" t="s">
        <v>2309</v>
      </c>
      <c r="B227" s="1949" t="s">
        <v>3896</v>
      </c>
      <c r="C227" s="2029" t="s">
        <v>2270</v>
      </c>
      <c r="D227" s="2029" t="s">
        <v>2220</v>
      </c>
      <c r="E227" s="2029">
        <v>400</v>
      </c>
      <c r="F227" s="2031">
        <v>768</v>
      </c>
      <c r="G227" s="1833">
        <f t="shared" si="123"/>
        <v>307200</v>
      </c>
      <c r="H227" s="1831">
        <f t="shared" si="124"/>
        <v>0.30719999999999997</v>
      </c>
      <c r="I227" s="1837"/>
      <c r="J227" s="2104"/>
      <c r="K227" s="2104"/>
      <c r="L227" s="2105">
        <f>H227</f>
        <v>0.30719999999999997</v>
      </c>
      <c r="M227" s="1832">
        <f t="shared" si="118"/>
        <v>0.30719999999999997</v>
      </c>
      <c r="N227" s="2307" t="s">
        <v>4375</v>
      </c>
      <c r="O227" s="2021">
        <v>44664</v>
      </c>
      <c r="P227" s="2030">
        <v>44673</v>
      </c>
      <c r="Q227" s="2030">
        <v>44676</v>
      </c>
      <c r="R227" s="2029" t="s">
        <v>304</v>
      </c>
      <c r="S227" s="2029">
        <v>60</v>
      </c>
      <c r="T227" s="2029">
        <v>49401140</v>
      </c>
      <c r="U227" s="2024">
        <v>0.55000000000000004</v>
      </c>
      <c r="V227" s="2029" t="s">
        <v>3995</v>
      </c>
      <c r="W227" s="2029" t="s">
        <v>1103</v>
      </c>
      <c r="X227" s="2029"/>
      <c r="Y227" s="1949" t="s">
        <v>2208</v>
      </c>
      <c r="Z227" s="2029" t="s">
        <v>1173</v>
      </c>
      <c r="AA227" s="2027" t="s">
        <v>1095</v>
      </c>
      <c r="AB227" s="2029">
        <v>79936</v>
      </c>
      <c r="AC227" s="2029" t="s">
        <v>1096</v>
      </c>
      <c r="AD227" s="1937" t="s">
        <v>3658</v>
      </c>
      <c r="AE227" s="2029"/>
      <c r="AF227" s="1951"/>
      <c r="AG227" s="1951" t="s">
        <v>1087</v>
      </c>
      <c r="AH227" s="2029"/>
      <c r="AI227" s="2047">
        <f t="shared" si="125"/>
        <v>49401140</v>
      </c>
      <c r="AJ227" s="2076" cm="1">
        <f t="array" ref="AJ227">SUM(MID(0&amp;AI227,LARGE(INDEX(ISNUMBER(--MID(AI227,ROW($1:$129),1))*ROW($1:$129),),ROW($1:$129))+1,1)*10^ROW($1:$129)/10)</f>
        <v>49401140</v>
      </c>
      <c r="AK227" s="1953" t="str">
        <f>VLOOKUP($AJ227,'Item Master Data'!$A:$F,3,FALSE)</f>
        <v>Q.PEAK DUO BLK ML G10.a+</v>
      </c>
      <c r="AL227" s="1494">
        <f>VLOOKUP($AJ227,'Item Master Data'!$A:$F,6,FALSE)</f>
        <v>400</v>
      </c>
      <c r="AM227" s="1494">
        <f t="shared" si="126"/>
        <v>24</v>
      </c>
      <c r="AN227" s="1494">
        <f>VLOOKUP(AJ227,'Item Master Data'!$A:$G,7,FALSE)</f>
        <v>32</v>
      </c>
      <c r="AO227" s="1494">
        <f t="shared" si="127"/>
        <v>0</v>
      </c>
      <c r="AQ227" s="2297">
        <f t="shared" si="114"/>
        <v>168960</v>
      </c>
    </row>
    <row r="228" spans="1:43" s="1494" customFormat="1" ht="15" hidden="1" customHeight="1">
      <c r="A228" s="1872" t="s">
        <v>2309</v>
      </c>
      <c r="B228" s="1949" t="s">
        <v>3897</v>
      </c>
      <c r="C228" s="2029" t="s">
        <v>2271</v>
      </c>
      <c r="D228" s="2029" t="s">
        <v>2220</v>
      </c>
      <c r="E228" s="2029">
        <v>400</v>
      </c>
      <c r="F228" s="2031">
        <v>768</v>
      </c>
      <c r="G228" s="1833">
        <f t="shared" si="123"/>
        <v>307200</v>
      </c>
      <c r="H228" s="1831">
        <f t="shared" si="124"/>
        <v>0.30719999999999997</v>
      </c>
      <c r="I228" s="1837">
        <f>H228</f>
        <v>0.30719999999999997</v>
      </c>
      <c r="J228" s="2104"/>
      <c r="K228" s="2104"/>
      <c r="L228" s="2105"/>
      <c r="M228" s="1832">
        <f t="shared" si="118"/>
        <v>0.30719999999999997</v>
      </c>
      <c r="N228" s="2030">
        <v>44670</v>
      </c>
      <c r="O228" s="2030">
        <v>44664</v>
      </c>
      <c r="P228" s="2030">
        <v>44670</v>
      </c>
      <c r="Q228" s="2030">
        <v>44673</v>
      </c>
      <c r="R228" s="2029" t="s">
        <v>304</v>
      </c>
      <c r="S228" s="2029">
        <v>60</v>
      </c>
      <c r="T228" s="2029" t="s">
        <v>3267</v>
      </c>
      <c r="U228" s="2024">
        <v>0.55000000000000004</v>
      </c>
      <c r="V228" s="2029" t="s">
        <v>3995</v>
      </c>
      <c r="W228" s="2029" t="s">
        <v>1103</v>
      </c>
      <c r="X228" s="2029"/>
      <c r="Y228" s="1949" t="s">
        <v>2208</v>
      </c>
      <c r="Z228" s="2029" t="s">
        <v>2265</v>
      </c>
      <c r="AA228" s="2027" t="s">
        <v>1095</v>
      </c>
      <c r="AB228" s="2029">
        <v>77494</v>
      </c>
      <c r="AC228" s="2029" t="s">
        <v>1096</v>
      </c>
      <c r="AD228" s="2029" t="s">
        <v>3855</v>
      </c>
      <c r="AE228" s="2029"/>
      <c r="AF228" s="1951" t="s">
        <v>1098</v>
      </c>
      <c r="AG228" s="1951" t="s">
        <v>1087</v>
      </c>
      <c r="AH228" s="2029"/>
      <c r="AI228" s="2047" t="str">
        <f t="shared" si="125"/>
        <v>30390456H</v>
      </c>
      <c r="AJ228" s="2076" cm="1">
        <f t="array" ref="AJ228">SUM(MID(0&amp;AI228,LARGE(INDEX(ISNUMBER(--MID(AI228,ROW($1:$129),1))*ROW($1:$129),),ROW($1:$129))+1,1)*10^ROW($1:$129)/10)</f>
        <v>30390456</v>
      </c>
      <c r="AK228" s="1953" t="str">
        <f>VLOOKUP($AJ228,'Item Master Data'!$A:$F,3,FALSE)</f>
        <v>Q.PEAK DUO BLK ML G10+</v>
      </c>
      <c r="AL228" s="1494">
        <f>VLOOKUP($AJ228,'Item Master Data'!$A:$F,6,FALSE)</f>
        <v>400</v>
      </c>
      <c r="AM228" s="1494">
        <f t="shared" si="126"/>
        <v>24</v>
      </c>
      <c r="AN228" s="1494">
        <f>VLOOKUP(AJ228,'Item Master Data'!$A:$G,7,FALSE)</f>
        <v>32</v>
      </c>
      <c r="AO228" s="1494">
        <f t="shared" si="127"/>
        <v>0</v>
      </c>
      <c r="AQ228" s="2297">
        <f t="shared" si="114"/>
        <v>168960</v>
      </c>
    </row>
    <row r="229" spans="1:43" s="1494" customFormat="1" hidden="1">
      <c r="A229" s="1872" t="s">
        <v>2309</v>
      </c>
      <c r="B229" s="1949" t="s">
        <v>3898</v>
      </c>
      <c r="C229" s="2029" t="s">
        <v>2271</v>
      </c>
      <c r="D229" s="2029" t="s">
        <v>2220</v>
      </c>
      <c r="E229" s="2029">
        <v>400</v>
      </c>
      <c r="F229" s="2031">
        <v>1536</v>
      </c>
      <c r="G229" s="1833">
        <f t="shared" si="123"/>
        <v>614400</v>
      </c>
      <c r="H229" s="1831">
        <f t="shared" si="124"/>
        <v>0.61439999999999995</v>
      </c>
      <c r="I229" s="1837">
        <f>H229</f>
        <v>0.61439999999999995</v>
      </c>
      <c r="J229" s="1818"/>
      <c r="K229" s="2104"/>
      <c r="L229" s="2105"/>
      <c r="M229" s="1832">
        <f t="shared" si="118"/>
        <v>0.61439999999999995</v>
      </c>
      <c r="N229" s="2021">
        <v>44671</v>
      </c>
      <c r="O229" s="2030">
        <v>44664</v>
      </c>
      <c r="P229" s="2030">
        <v>44671</v>
      </c>
      <c r="Q229" s="2030">
        <v>44673</v>
      </c>
      <c r="R229" s="2029" t="s">
        <v>304</v>
      </c>
      <c r="S229" s="2029">
        <v>60</v>
      </c>
      <c r="T229" s="2029" t="s">
        <v>3267</v>
      </c>
      <c r="U229" s="2024">
        <v>0.55000000000000004</v>
      </c>
      <c r="V229" s="2029" t="s">
        <v>3995</v>
      </c>
      <c r="W229" s="2029" t="s">
        <v>1103</v>
      </c>
      <c r="X229" s="2029"/>
      <c r="Y229" s="1949" t="s">
        <v>2208</v>
      </c>
      <c r="Z229" s="2029" t="s">
        <v>2265</v>
      </c>
      <c r="AA229" s="2027" t="s">
        <v>1095</v>
      </c>
      <c r="AB229" s="2029">
        <v>77494</v>
      </c>
      <c r="AC229" s="2029" t="s">
        <v>1096</v>
      </c>
      <c r="AD229" s="2029" t="s">
        <v>3855</v>
      </c>
      <c r="AE229" s="2029"/>
      <c r="AF229" s="1951"/>
      <c r="AG229" s="1951" t="s">
        <v>1087</v>
      </c>
      <c r="AH229" s="2029"/>
      <c r="AI229" s="2047" t="str">
        <f t="shared" si="125"/>
        <v>30390456H</v>
      </c>
      <c r="AJ229" s="2076" cm="1">
        <f t="array" ref="AJ229">SUM(MID(0&amp;AI229,LARGE(INDEX(ISNUMBER(--MID(AI229,ROW($1:$129),1))*ROW($1:$129),),ROW($1:$129))+1,1)*10^ROW($1:$129)/10)</f>
        <v>30390456</v>
      </c>
      <c r="AK229" s="1953" t="str">
        <f>VLOOKUP($AJ229,'Item Master Data'!$A:$F,3,FALSE)</f>
        <v>Q.PEAK DUO BLK ML G10+</v>
      </c>
      <c r="AL229" s="1494">
        <f>VLOOKUP($AJ229,'Item Master Data'!$A:$F,6,FALSE)</f>
        <v>400</v>
      </c>
      <c r="AM229" s="1494">
        <f t="shared" si="126"/>
        <v>48</v>
      </c>
      <c r="AN229" s="1494">
        <f>VLOOKUP(AJ229,'Item Master Data'!$A:$G,7,FALSE)</f>
        <v>32</v>
      </c>
      <c r="AO229" s="1494">
        <f t="shared" si="127"/>
        <v>0</v>
      </c>
      <c r="AQ229" s="2297">
        <f t="shared" si="114"/>
        <v>337920</v>
      </c>
    </row>
    <row r="230" spans="1:43" s="1494" customFormat="1" hidden="1">
      <c r="A230" s="1872" t="s">
        <v>2309</v>
      </c>
      <c r="B230" s="1949" t="s">
        <v>3899</v>
      </c>
      <c r="C230" s="2029" t="s">
        <v>900</v>
      </c>
      <c r="D230" s="2029" t="s">
        <v>2220</v>
      </c>
      <c r="E230" s="2029">
        <v>400</v>
      </c>
      <c r="F230" s="2031">
        <v>1664</v>
      </c>
      <c r="G230" s="1833">
        <f t="shared" si="123"/>
        <v>665600</v>
      </c>
      <c r="H230" s="1831">
        <f t="shared" si="124"/>
        <v>0.66559999999999997</v>
      </c>
      <c r="I230" s="1837">
        <f>H230</f>
        <v>0.66559999999999997</v>
      </c>
      <c r="J230" s="2104"/>
      <c r="K230" s="2104"/>
      <c r="L230" s="2105"/>
      <c r="M230" s="1832">
        <f t="shared" si="118"/>
        <v>0.66559999999999997</v>
      </c>
      <c r="N230" s="2030">
        <v>44670</v>
      </c>
      <c r="O230" s="2030">
        <v>44664</v>
      </c>
      <c r="P230" s="2030">
        <v>44670</v>
      </c>
      <c r="Q230" s="2030">
        <v>44671</v>
      </c>
      <c r="R230" s="2029" t="s">
        <v>304</v>
      </c>
      <c r="S230" s="2029">
        <v>60</v>
      </c>
      <c r="T230" s="2029" t="s">
        <v>3369</v>
      </c>
      <c r="U230" s="2024">
        <v>0.55000000000000004</v>
      </c>
      <c r="V230" s="2029" t="s">
        <v>3995</v>
      </c>
      <c r="W230" s="2029" t="s">
        <v>1103</v>
      </c>
      <c r="X230" s="2029"/>
      <c r="Y230" s="1949" t="s">
        <v>2208</v>
      </c>
      <c r="Z230" s="2029" t="s">
        <v>2211</v>
      </c>
      <c r="AA230" s="2027" t="s">
        <v>1160</v>
      </c>
      <c r="AB230" s="2029">
        <v>89118</v>
      </c>
      <c r="AC230" s="2029" t="s">
        <v>1096</v>
      </c>
      <c r="AD230" s="2025" t="s">
        <v>1099</v>
      </c>
      <c r="AE230" s="2029"/>
      <c r="AF230" s="1951"/>
      <c r="AG230" s="1951" t="s">
        <v>1087</v>
      </c>
      <c r="AH230" s="2029"/>
      <c r="AI230" s="2047" t="str">
        <f t="shared" si="125"/>
        <v>30390156H</v>
      </c>
      <c r="AJ230" s="2076" cm="1">
        <f t="array" ref="AJ230">SUM(MID(0&amp;AI230,LARGE(INDEX(ISNUMBER(--MID(AI230,ROW($1:$129),1))*ROW($1:$129),),ROW($1:$129))+1,1)*10^ROW($1:$129)/10)</f>
        <v>30390156</v>
      </c>
      <c r="AK230" s="1953" t="str">
        <f>VLOOKUP($AJ230,'Item Master Data'!$A:$F,3,FALSE)</f>
        <v>Q.PEAK DUO BLK ML G10+</v>
      </c>
      <c r="AL230" s="1494">
        <f>VLOOKUP($AJ230,'Item Master Data'!$A:$F,6,FALSE)</f>
        <v>400</v>
      </c>
      <c r="AM230" s="1494">
        <f t="shared" si="126"/>
        <v>52</v>
      </c>
      <c r="AN230" s="1494">
        <f>VLOOKUP(AJ230,'Item Master Data'!$A:$G,7,FALSE)</f>
        <v>32</v>
      </c>
      <c r="AO230" s="1494">
        <f t="shared" si="127"/>
        <v>0</v>
      </c>
      <c r="AQ230" s="2297">
        <f t="shared" si="114"/>
        <v>366080.00000000006</v>
      </c>
    </row>
    <row r="231" spans="1:43" s="1494" customFormat="1">
      <c r="A231" s="1872" t="s">
        <v>2309</v>
      </c>
      <c r="B231" s="1949" t="s">
        <v>3900</v>
      </c>
      <c r="C231" s="2029" t="s">
        <v>900</v>
      </c>
      <c r="D231" s="2029" t="s">
        <v>2220</v>
      </c>
      <c r="E231" s="2029">
        <v>400</v>
      </c>
      <c r="F231" s="2031">
        <v>4160</v>
      </c>
      <c r="G231" s="1833">
        <f t="shared" si="123"/>
        <v>1664000</v>
      </c>
      <c r="H231" s="1831">
        <f t="shared" si="124"/>
        <v>1.6639999999999999</v>
      </c>
      <c r="I231" s="1837"/>
      <c r="J231" s="2104"/>
      <c r="K231" s="2104"/>
      <c r="L231" s="2105">
        <f>H231</f>
        <v>1.6639999999999999</v>
      </c>
      <c r="M231" s="1832">
        <f t="shared" si="118"/>
        <v>1.6639999999999999</v>
      </c>
      <c r="N231" s="2112" t="s">
        <v>3374</v>
      </c>
      <c r="O231" s="2021">
        <v>44664</v>
      </c>
      <c r="P231" s="2030"/>
      <c r="Q231" s="2030"/>
      <c r="R231" s="2029" t="s">
        <v>304</v>
      </c>
      <c r="S231" s="2029">
        <v>60</v>
      </c>
      <c r="T231" s="2029">
        <v>49401140</v>
      </c>
      <c r="U231" s="2024">
        <v>0.55000000000000004</v>
      </c>
      <c r="V231" s="2029" t="s">
        <v>3996</v>
      </c>
      <c r="W231" s="2029" t="s">
        <v>1103</v>
      </c>
      <c r="X231" s="2029"/>
      <c r="Y231" s="1949">
        <v>60</v>
      </c>
      <c r="Z231" s="2029" t="s">
        <v>2211</v>
      </c>
      <c r="AA231" s="2027" t="s">
        <v>1160</v>
      </c>
      <c r="AB231" s="2029">
        <v>89118</v>
      </c>
      <c r="AC231" s="2029" t="s">
        <v>1096</v>
      </c>
      <c r="AD231" s="1937" t="s">
        <v>3658</v>
      </c>
      <c r="AE231" s="2029"/>
      <c r="AF231" s="1951"/>
      <c r="AG231" s="1951" t="s">
        <v>1087</v>
      </c>
      <c r="AH231" s="2029"/>
      <c r="AI231" s="2047">
        <f t="shared" si="125"/>
        <v>49401140</v>
      </c>
      <c r="AJ231" s="2076" cm="1">
        <f t="array" ref="AJ231">SUM(MID(0&amp;AI231,LARGE(INDEX(ISNUMBER(--MID(AI231,ROW($1:$129),1))*ROW($1:$129),),ROW($1:$129))+1,1)*10^ROW($1:$129)/10)</f>
        <v>49401140</v>
      </c>
      <c r="AK231" s="1953" t="str">
        <f>VLOOKUP($AJ231,'Item Master Data'!$A:$F,3,FALSE)</f>
        <v>Q.PEAK DUO BLK ML G10.a+</v>
      </c>
      <c r="AL231" s="1494">
        <f>VLOOKUP($AJ231,'Item Master Data'!$A:$F,6,FALSE)</f>
        <v>400</v>
      </c>
      <c r="AM231" s="1494">
        <f t="shared" si="126"/>
        <v>130</v>
      </c>
      <c r="AN231" s="1494">
        <f>VLOOKUP(AJ231,'Item Master Data'!$A:$G,7,FALSE)</f>
        <v>32</v>
      </c>
      <c r="AO231" s="1494">
        <f t="shared" si="127"/>
        <v>0</v>
      </c>
      <c r="AQ231" s="2297">
        <f t="shared" si="114"/>
        <v>915200.00000000012</v>
      </c>
    </row>
    <row r="232" spans="1:43" s="1494" customFormat="1" hidden="1">
      <c r="A232" s="1872" t="s">
        <v>2309</v>
      </c>
      <c r="B232" s="1949" t="s">
        <v>3901</v>
      </c>
      <c r="C232" s="2029" t="s">
        <v>900</v>
      </c>
      <c r="D232" s="2029" t="s">
        <v>2220</v>
      </c>
      <c r="E232" s="2029">
        <v>400</v>
      </c>
      <c r="F232" s="2031">
        <v>832</v>
      </c>
      <c r="G232" s="1833">
        <f t="shared" si="123"/>
        <v>332800</v>
      </c>
      <c r="H232" s="1831">
        <f t="shared" si="124"/>
        <v>0.33279999999999998</v>
      </c>
      <c r="I232" s="1837">
        <f>H232</f>
        <v>0.33279999999999998</v>
      </c>
      <c r="J232" s="2104"/>
      <c r="K232" s="2104"/>
      <c r="L232" s="2105"/>
      <c r="M232" s="1832">
        <f t="shared" si="118"/>
        <v>0.33279999999999998</v>
      </c>
      <c r="N232" s="2030">
        <v>44671</v>
      </c>
      <c r="O232" s="2021">
        <v>44669</v>
      </c>
      <c r="P232" s="2030">
        <v>44671</v>
      </c>
      <c r="Q232" s="2030">
        <v>44672</v>
      </c>
      <c r="R232" s="2029" t="s">
        <v>304</v>
      </c>
      <c r="S232" s="2029">
        <v>60</v>
      </c>
      <c r="T232" s="2029" t="s">
        <v>3369</v>
      </c>
      <c r="U232" s="2024">
        <v>0.55000000000000004</v>
      </c>
      <c r="V232" s="2029"/>
      <c r="W232" s="2029" t="s">
        <v>1103</v>
      </c>
      <c r="X232" s="2029"/>
      <c r="Y232" s="1949">
        <v>60</v>
      </c>
      <c r="Z232" s="2029" t="s">
        <v>2211</v>
      </c>
      <c r="AA232" s="2027" t="s">
        <v>1160</v>
      </c>
      <c r="AB232" s="2029">
        <v>89118</v>
      </c>
      <c r="AC232" s="2029" t="s">
        <v>1096</v>
      </c>
      <c r="AD232" s="2029" t="s">
        <v>1099</v>
      </c>
      <c r="AE232" s="2029"/>
      <c r="AF232" s="1951"/>
      <c r="AG232" s="1951"/>
      <c r="AH232" s="2029"/>
      <c r="AI232" s="2047" t="str">
        <f t="shared" si="125"/>
        <v>30390156H</v>
      </c>
      <c r="AJ232" s="2076" cm="1">
        <f t="array" ref="AJ232">SUM(MID(0&amp;AI232,LARGE(INDEX(ISNUMBER(--MID(AI232,ROW($1:$129),1))*ROW($1:$129),),ROW($1:$129))+1,1)*10^ROW($1:$129)/10)</f>
        <v>30390156</v>
      </c>
      <c r="AK232" s="1953" t="str">
        <f>VLOOKUP($AJ232,'Item Master Data'!$A:$F,3,FALSE)</f>
        <v>Q.PEAK DUO BLK ML G10+</v>
      </c>
      <c r="AL232" s="1494">
        <f>VLOOKUP($AJ232,'Item Master Data'!$A:$F,6,FALSE)</f>
        <v>400</v>
      </c>
      <c r="AM232" s="1494">
        <f t="shared" si="126"/>
        <v>26</v>
      </c>
      <c r="AN232" s="1494">
        <f>VLOOKUP(AJ232,'Item Master Data'!$A:$G,7,FALSE)</f>
        <v>32</v>
      </c>
      <c r="AO232" s="1494">
        <f t="shared" si="127"/>
        <v>0</v>
      </c>
      <c r="AQ232" s="2297">
        <f t="shared" si="114"/>
        <v>183040.00000000003</v>
      </c>
    </row>
    <row r="233" spans="1:43" s="1494" customFormat="1">
      <c r="A233" s="1872" t="s">
        <v>2309</v>
      </c>
      <c r="B233" s="1949" t="s">
        <v>4323</v>
      </c>
      <c r="C233" s="2029" t="s">
        <v>3902</v>
      </c>
      <c r="D233" s="2029" t="s">
        <v>2220</v>
      </c>
      <c r="E233" s="2029">
        <v>400</v>
      </c>
      <c r="F233" s="2031">
        <v>768</v>
      </c>
      <c r="G233" s="1833">
        <f t="shared" si="123"/>
        <v>307200</v>
      </c>
      <c r="H233" s="1831">
        <f t="shared" si="124"/>
        <v>0.30719999999999997</v>
      </c>
      <c r="I233" s="1837"/>
      <c r="J233" s="2104"/>
      <c r="K233" s="2104"/>
      <c r="L233" s="2105">
        <f>H233</f>
        <v>0.30719999999999997</v>
      </c>
      <c r="M233" s="1832">
        <f t="shared" si="118"/>
        <v>0.30719999999999997</v>
      </c>
      <c r="N233" s="2112" t="s">
        <v>3374</v>
      </c>
      <c r="O233" s="2021">
        <v>44664</v>
      </c>
      <c r="P233" s="2030"/>
      <c r="Q233" s="2030"/>
      <c r="R233" s="2029" t="s">
        <v>304</v>
      </c>
      <c r="S233" s="2029">
        <v>60</v>
      </c>
      <c r="T233" s="2029">
        <v>49403140</v>
      </c>
      <c r="U233" s="2024">
        <v>0.55000000000000004</v>
      </c>
      <c r="V233" s="2029" t="s">
        <v>3995</v>
      </c>
      <c r="W233" s="2029" t="s">
        <v>1103</v>
      </c>
      <c r="X233" s="2029"/>
      <c r="Y233" s="1949" t="s">
        <v>2208</v>
      </c>
      <c r="Z233" s="2029" t="s">
        <v>3977</v>
      </c>
      <c r="AA233" s="2027" t="s">
        <v>1095</v>
      </c>
      <c r="AB233" s="2029">
        <v>79423</v>
      </c>
      <c r="AC233" s="2029" t="s">
        <v>1096</v>
      </c>
      <c r="AD233" s="1937" t="s">
        <v>3658</v>
      </c>
      <c r="AE233" s="2029"/>
      <c r="AF233" s="1951"/>
      <c r="AG233" s="1951" t="s">
        <v>1087</v>
      </c>
      <c r="AH233" s="2029"/>
      <c r="AI233" s="2047">
        <f t="shared" si="125"/>
        <v>49403140</v>
      </c>
      <c r="AJ233" s="2076" cm="1">
        <f t="array" ref="AJ233">SUM(MID(0&amp;AI233,LARGE(INDEX(ISNUMBER(--MID(AI233,ROW($1:$129),1))*ROW($1:$129),),ROW($1:$129))+1,1)*10^ROW($1:$129)/10)</f>
        <v>49403140</v>
      </c>
      <c r="AK233" s="1953" t="str">
        <f>VLOOKUP($AJ233,'Item Master Data'!$A:$F,3,FALSE)</f>
        <v>Q.PEAK DUO BLK ML G10+</v>
      </c>
      <c r="AL233" s="1494">
        <f>VLOOKUP($AJ233,'Item Master Data'!$A:$F,6,FALSE)</f>
        <v>400</v>
      </c>
      <c r="AM233" s="1494">
        <f t="shared" si="126"/>
        <v>24</v>
      </c>
      <c r="AN233" s="1494">
        <f>VLOOKUP(AJ233,'Item Master Data'!$A:$G,7,FALSE)</f>
        <v>32</v>
      </c>
      <c r="AO233" s="1494">
        <f t="shared" si="127"/>
        <v>0</v>
      </c>
      <c r="AQ233" s="2297">
        <f t="shared" si="114"/>
        <v>168960</v>
      </c>
    </row>
    <row r="234" spans="1:43" s="1494" customFormat="1" hidden="1">
      <c r="A234" s="1872" t="s">
        <v>2309</v>
      </c>
      <c r="B234" s="1949" t="s">
        <v>4340</v>
      </c>
      <c r="C234" s="2029" t="s">
        <v>4341</v>
      </c>
      <c r="D234" s="2029" t="s">
        <v>3471</v>
      </c>
      <c r="E234" s="2029">
        <v>405</v>
      </c>
      <c r="F234" s="2031">
        <v>4992</v>
      </c>
      <c r="G234" s="1833">
        <f t="shared" si="123"/>
        <v>2021760</v>
      </c>
      <c r="H234" s="1831">
        <f t="shared" si="124"/>
        <v>2.02176</v>
      </c>
      <c r="I234" s="1837"/>
      <c r="J234" s="2104"/>
      <c r="K234" s="2104"/>
      <c r="L234" s="2105">
        <f t="shared" ref="L234" si="135">H234</f>
        <v>2.02176</v>
      </c>
      <c r="M234" s="1832">
        <f t="shared" si="118"/>
        <v>2.02176</v>
      </c>
      <c r="N234" s="2112" t="s">
        <v>3374</v>
      </c>
      <c r="O234" s="2021">
        <v>44671</v>
      </c>
      <c r="P234" s="2030"/>
      <c r="Q234" s="2030"/>
      <c r="R234" s="2029" t="s">
        <v>304</v>
      </c>
      <c r="S234" s="2029">
        <v>60</v>
      </c>
      <c r="T234" s="2279" t="s">
        <v>3445</v>
      </c>
      <c r="U234" s="2024">
        <v>0.51</v>
      </c>
      <c r="V234" s="2029" t="s">
        <v>3995</v>
      </c>
      <c r="W234" s="2029" t="s">
        <v>1103</v>
      </c>
      <c r="X234" s="2029"/>
      <c r="Y234" s="1949" t="s">
        <v>2208</v>
      </c>
      <c r="Z234" s="2029" t="s">
        <v>4342</v>
      </c>
      <c r="AA234" s="2027" t="s">
        <v>1095</v>
      </c>
      <c r="AB234" s="2029">
        <v>78503</v>
      </c>
      <c r="AC234" s="2029" t="s">
        <v>1096</v>
      </c>
      <c r="AD234" s="1937" t="s">
        <v>1099</v>
      </c>
      <c r="AE234" s="2029"/>
      <c r="AF234" s="1951"/>
      <c r="AG234" s="1951" t="s">
        <v>1087</v>
      </c>
      <c r="AH234" s="2029"/>
      <c r="AI234" s="2047" t="str">
        <f t="shared" si="125"/>
        <v>30372157H</v>
      </c>
      <c r="AJ234" s="2076" cm="1">
        <f t="array" ref="AJ234">SUM(MID(0&amp;AI234,LARGE(INDEX(ISNUMBER(--MID(AI234,ROW($1:$129),1))*ROW($1:$129),),ROW($1:$129))+1,1)*10^ROW($1:$129)/10)</f>
        <v>30372157</v>
      </c>
      <c r="AK234" s="1953" t="str">
        <f>VLOOKUP($AJ234,'Item Master Data'!$A:$F,3,FALSE)</f>
        <v>Q.PEAK DUO ML G10.a+</v>
      </c>
      <c r="AL234" s="1494">
        <f>VLOOKUP($AJ234,'Item Master Data'!$A:$F,6,FALSE)</f>
        <v>405</v>
      </c>
      <c r="AM234" s="1494">
        <f t="shared" si="126"/>
        <v>156</v>
      </c>
      <c r="AN234" s="1494">
        <f>VLOOKUP(AJ234,'Item Master Data'!$A:$G,7,FALSE)</f>
        <v>32</v>
      </c>
      <c r="AO234" s="1494">
        <f t="shared" si="127"/>
        <v>0</v>
      </c>
      <c r="AQ234" s="2297">
        <f t="shared" si="114"/>
        <v>1031097.6</v>
      </c>
    </row>
    <row r="235" spans="1:43" s="1494" customFormat="1" ht="15.75" hidden="1" customHeight="1">
      <c r="A235" s="1872" t="s">
        <v>2309</v>
      </c>
      <c r="B235" s="1949" t="s">
        <v>3903</v>
      </c>
      <c r="C235" s="2029" t="s">
        <v>3395</v>
      </c>
      <c r="D235" s="2029" t="s">
        <v>2220</v>
      </c>
      <c r="E235" s="2029">
        <v>400</v>
      </c>
      <c r="F235" s="2031">
        <v>640</v>
      </c>
      <c r="G235" s="1833">
        <f t="shared" si="123"/>
        <v>256000</v>
      </c>
      <c r="H235" s="1831">
        <f t="shared" si="124"/>
        <v>0.25600000000000001</v>
      </c>
      <c r="I235" s="1837">
        <f>H235</f>
        <v>0.25600000000000001</v>
      </c>
      <c r="J235" s="2104"/>
      <c r="K235" s="2104"/>
      <c r="L235" s="2105"/>
      <c r="M235" s="1832">
        <f t="shared" si="118"/>
        <v>0.25600000000000001</v>
      </c>
      <c r="N235" s="2030">
        <v>44670</v>
      </c>
      <c r="O235" s="2030">
        <v>44664</v>
      </c>
      <c r="P235" s="2030">
        <v>44670</v>
      </c>
      <c r="Q235" s="2030">
        <v>44672</v>
      </c>
      <c r="R235" s="2029" t="s">
        <v>304</v>
      </c>
      <c r="S235" s="2029">
        <v>60</v>
      </c>
      <c r="T235" s="2276" t="s">
        <v>3369</v>
      </c>
      <c r="U235" s="2024">
        <v>0.55000000000000004</v>
      </c>
      <c r="V235" s="2029" t="s">
        <v>3995</v>
      </c>
      <c r="W235" s="2029" t="s">
        <v>1103</v>
      </c>
      <c r="X235" s="2029"/>
      <c r="Y235" s="1949" t="s">
        <v>2208</v>
      </c>
      <c r="Z235" s="2029" t="s">
        <v>2225</v>
      </c>
      <c r="AA235" s="2027" t="s">
        <v>1163</v>
      </c>
      <c r="AB235" s="2029">
        <v>87107</v>
      </c>
      <c r="AC235" s="2029" t="s">
        <v>1096</v>
      </c>
      <c r="AD235" s="2029" t="s">
        <v>1099</v>
      </c>
      <c r="AE235" s="2029"/>
      <c r="AF235" s="1951"/>
      <c r="AG235" s="1951" t="s">
        <v>1087</v>
      </c>
      <c r="AH235" s="2029"/>
      <c r="AI235" s="2047" t="str">
        <f t="shared" si="125"/>
        <v>30390156H</v>
      </c>
      <c r="AJ235" s="2076" cm="1">
        <f t="array" ref="AJ235">SUM(MID(0&amp;AI235,LARGE(INDEX(ISNUMBER(--MID(AI235,ROW($1:$129),1))*ROW($1:$129),),ROW($1:$129))+1,1)*10^ROW($1:$129)/10)</f>
        <v>30390156</v>
      </c>
      <c r="AK235" s="1953" t="str">
        <f>VLOOKUP($AJ235,'Item Master Data'!$A:$F,3,FALSE)</f>
        <v>Q.PEAK DUO BLK ML G10+</v>
      </c>
      <c r="AL235" s="1494">
        <f>VLOOKUP($AJ235,'Item Master Data'!$A:$F,6,FALSE)</f>
        <v>400</v>
      </c>
      <c r="AM235" s="1494">
        <f t="shared" si="126"/>
        <v>20</v>
      </c>
      <c r="AN235" s="1494">
        <f>VLOOKUP(AJ235,'Item Master Data'!$A:$G,7,FALSE)</f>
        <v>32</v>
      </c>
      <c r="AO235" s="1494">
        <f t="shared" si="127"/>
        <v>0</v>
      </c>
      <c r="AQ235" s="2297">
        <f t="shared" si="114"/>
        <v>140800</v>
      </c>
    </row>
    <row r="236" spans="1:43" s="1494" customFormat="1" hidden="1">
      <c r="A236" s="1872" t="s">
        <v>2309</v>
      </c>
      <c r="B236" s="1949" t="s">
        <v>3215</v>
      </c>
      <c r="C236" s="2029" t="s">
        <v>2272</v>
      </c>
      <c r="D236" s="2029" t="s">
        <v>2220</v>
      </c>
      <c r="E236" s="2029">
        <v>400</v>
      </c>
      <c r="F236" s="2031">
        <v>2496</v>
      </c>
      <c r="G236" s="1833">
        <f t="shared" si="123"/>
        <v>998400</v>
      </c>
      <c r="H236" s="1831">
        <f t="shared" si="124"/>
        <v>0.99839999999999995</v>
      </c>
      <c r="I236" s="1837">
        <f>H236</f>
        <v>0.99839999999999995</v>
      </c>
      <c r="J236" s="2104"/>
      <c r="K236" s="2104"/>
      <c r="L236" s="2105"/>
      <c r="M236" s="1832">
        <f t="shared" si="118"/>
        <v>0.99839999999999995</v>
      </c>
      <c r="N236" s="2030">
        <v>44652</v>
      </c>
      <c r="O236" s="2030">
        <v>44631</v>
      </c>
      <c r="P236" s="2030">
        <v>44652</v>
      </c>
      <c r="Q236" s="2030">
        <v>44655</v>
      </c>
      <c r="R236" s="2029" t="s">
        <v>304</v>
      </c>
      <c r="S236" s="2029">
        <v>60</v>
      </c>
      <c r="T236" s="2029" t="s">
        <v>3369</v>
      </c>
      <c r="U236" s="2024">
        <v>0.55000000000000004</v>
      </c>
      <c r="V236" s="2029" t="s">
        <v>3995</v>
      </c>
      <c r="W236" s="2029" t="s">
        <v>1103</v>
      </c>
      <c r="X236" s="2029"/>
      <c r="Y236" s="1949">
        <v>60</v>
      </c>
      <c r="Z236" s="2029" t="s">
        <v>1184</v>
      </c>
      <c r="AA236" s="2027" t="s">
        <v>1095</v>
      </c>
      <c r="AB236" s="2029">
        <v>78218</v>
      </c>
      <c r="AC236" s="2029" t="s">
        <v>1096</v>
      </c>
      <c r="AD236" s="2029" t="s">
        <v>1099</v>
      </c>
      <c r="AE236" s="2029"/>
      <c r="AF236" s="1951" t="s">
        <v>1098</v>
      </c>
      <c r="AG236" s="1951" t="s">
        <v>1087</v>
      </c>
      <c r="AH236" s="2029"/>
      <c r="AI236" s="2047" t="str">
        <f t="shared" si="125"/>
        <v>30390156H</v>
      </c>
      <c r="AJ236" s="2076" cm="1">
        <f t="array" ref="AJ236">SUM(MID(0&amp;AI236,LARGE(INDEX(ISNUMBER(--MID(AI236,ROW($1:$129),1))*ROW($1:$129),),ROW($1:$129))+1,1)*10^ROW($1:$129)/10)</f>
        <v>30390156</v>
      </c>
      <c r="AK236" s="1953" t="str">
        <f>VLOOKUP($AJ236,'Item Master Data'!$A:$F,3,FALSE)</f>
        <v>Q.PEAK DUO BLK ML G10+</v>
      </c>
      <c r="AL236" s="1494">
        <f>VLOOKUP($AJ236,'Item Master Data'!$A:$F,6,FALSE)</f>
        <v>400</v>
      </c>
      <c r="AM236" s="1494">
        <f t="shared" si="126"/>
        <v>78</v>
      </c>
      <c r="AN236" s="1494">
        <f>VLOOKUP(AJ236,'Item Master Data'!$A:$G,7,FALSE)</f>
        <v>32</v>
      </c>
      <c r="AO236" s="1494">
        <f t="shared" si="127"/>
        <v>0</v>
      </c>
      <c r="AQ236" s="2297">
        <f t="shared" si="114"/>
        <v>549120</v>
      </c>
    </row>
    <row r="237" spans="1:43" s="1494" customFormat="1" ht="15" hidden="1" customHeight="1">
      <c r="A237" s="1872" t="s">
        <v>2309</v>
      </c>
      <c r="B237" s="1949" t="s">
        <v>3904</v>
      </c>
      <c r="C237" s="2029" t="s">
        <v>2272</v>
      </c>
      <c r="D237" s="2029" t="s">
        <v>2220</v>
      </c>
      <c r="E237" s="2029">
        <v>400</v>
      </c>
      <c r="F237" s="2031">
        <v>832</v>
      </c>
      <c r="G237" s="1833">
        <f t="shared" si="123"/>
        <v>332800</v>
      </c>
      <c r="H237" s="1831">
        <f t="shared" si="124"/>
        <v>0.33279999999999998</v>
      </c>
      <c r="I237" s="1837">
        <f>H237</f>
        <v>0.33279999999999998</v>
      </c>
      <c r="J237" s="2104"/>
      <c r="K237" s="2104"/>
      <c r="L237" s="2105"/>
      <c r="M237" s="1832">
        <f t="shared" si="118"/>
        <v>0.33279999999999998</v>
      </c>
      <c r="N237" s="2030">
        <v>44670</v>
      </c>
      <c r="O237" s="2030">
        <v>44664</v>
      </c>
      <c r="P237" s="2030">
        <v>44670</v>
      </c>
      <c r="Q237" s="2030">
        <v>44673</v>
      </c>
      <c r="R237" s="2029" t="s">
        <v>304</v>
      </c>
      <c r="S237" s="2029">
        <v>60</v>
      </c>
      <c r="T237" s="2029" t="s">
        <v>3369</v>
      </c>
      <c r="U237" s="2024">
        <v>0.55000000000000004</v>
      </c>
      <c r="V237" s="2029" t="s">
        <v>3995</v>
      </c>
      <c r="W237" s="2029" t="s">
        <v>1103</v>
      </c>
      <c r="X237" s="2029"/>
      <c r="Y237" s="1949">
        <v>60</v>
      </c>
      <c r="Z237" s="2029" t="s">
        <v>1184</v>
      </c>
      <c r="AA237" s="2027" t="s">
        <v>1095</v>
      </c>
      <c r="AB237" s="2029">
        <v>78218</v>
      </c>
      <c r="AC237" s="2029" t="s">
        <v>1096</v>
      </c>
      <c r="AD237" s="2029" t="s">
        <v>1099</v>
      </c>
      <c r="AE237" s="2029"/>
      <c r="AF237" s="1951" t="s">
        <v>1098</v>
      </c>
      <c r="AG237" s="1951" t="s">
        <v>1087</v>
      </c>
      <c r="AH237" s="2029"/>
      <c r="AI237" s="2047" t="str">
        <f t="shared" si="125"/>
        <v>30390156H</v>
      </c>
      <c r="AJ237" s="2076" cm="1">
        <f t="array" ref="AJ237">SUM(MID(0&amp;AI237,LARGE(INDEX(ISNUMBER(--MID(AI237,ROW($1:$129),1))*ROW($1:$129),),ROW($1:$129))+1,1)*10^ROW($1:$129)/10)</f>
        <v>30390156</v>
      </c>
      <c r="AK237" s="1953" t="str">
        <f>VLOOKUP($AJ237,'Item Master Data'!$A:$F,3,FALSE)</f>
        <v>Q.PEAK DUO BLK ML G10+</v>
      </c>
      <c r="AL237" s="1494">
        <f>VLOOKUP($AJ237,'Item Master Data'!$A:$F,6,FALSE)</f>
        <v>400</v>
      </c>
      <c r="AM237" s="1494">
        <f t="shared" si="126"/>
        <v>26</v>
      </c>
      <c r="AN237" s="1494">
        <f>VLOOKUP(AJ237,'Item Master Data'!$A:$G,7,FALSE)</f>
        <v>32</v>
      </c>
      <c r="AO237" s="1494">
        <f t="shared" si="127"/>
        <v>0</v>
      </c>
      <c r="AQ237" s="2297">
        <f t="shared" si="114"/>
        <v>183040.00000000003</v>
      </c>
    </row>
    <row r="238" spans="1:43" s="1494" customFormat="1" ht="15" hidden="1" customHeight="1">
      <c r="A238" s="1872" t="s">
        <v>2309</v>
      </c>
      <c r="B238" s="1949" t="s">
        <v>4279</v>
      </c>
      <c r="C238" s="2029" t="s">
        <v>2272</v>
      </c>
      <c r="D238" s="2029" t="s">
        <v>4280</v>
      </c>
      <c r="E238" s="2029">
        <v>405</v>
      </c>
      <c r="F238" s="2031">
        <v>1664</v>
      </c>
      <c r="G238" s="1833">
        <f t="shared" si="123"/>
        <v>673920</v>
      </c>
      <c r="H238" s="1831">
        <f t="shared" si="124"/>
        <v>0.67391999999999996</v>
      </c>
      <c r="I238" s="1837">
        <f>H238</f>
        <v>0.67391999999999996</v>
      </c>
      <c r="J238" s="2104"/>
      <c r="K238" s="2104"/>
      <c r="L238" s="2105"/>
      <c r="M238" s="1832">
        <f t="shared" si="118"/>
        <v>0.67391999999999996</v>
      </c>
      <c r="N238" s="2030">
        <v>44676</v>
      </c>
      <c r="O238" s="2021">
        <v>44669</v>
      </c>
      <c r="P238" s="2030">
        <v>44676</v>
      </c>
      <c r="Q238" s="2030">
        <v>44679</v>
      </c>
      <c r="R238" s="2029" t="s">
        <v>304</v>
      </c>
      <c r="S238" s="2029">
        <v>60</v>
      </c>
      <c r="T238" s="2276" t="s">
        <v>3445</v>
      </c>
      <c r="U238" s="2024">
        <v>0.51</v>
      </c>
      <c r="V238" s="2029" t="s">
        <v>3995</v>
      </c>
      <c r="W238" s="2029" t="s">
        <v>1103</v>
      </c>
      <c r="X238" s="2029"/>
      <c r="Y238" s="1949">
        <v>60</v>
      </c>
      <c r="Z238" s="2029" t="s">
        <v>1184</v>
      </c>
      <c r="AA238" s="2027" t="s">
        <v>1095</v>
      </c>
      <c r="AB238" s="2029">
        <v>78218</v>
      </c>
      <c r="AC238" s="2029" t="s">
        <v>1096</v>
      </c>
      <c r="AD238" s="2029" t="s">
        <v>1099</v>
      </c>
      <c r="AE238" s="2029"/>
      <c r="AF238" s="1951"/>
      <c r="AG238" s="1951" t="s">
        <v>1087</v>
      </c>
      <c r="AH238" s="1951"/>
      <c r="AI238" s="2047" t="str">
        <f t="shared" si="125"/>
        <v>30372157H</v>
      </c>
      <c r="AJ238" s="2076" cm="1">
        <f t="array" ref="AJ238">SUM(MID(0&amp;AI238,LARGE(INDEX(ISNUMBER(--MID(AI238,ROW($1:$129),1))*ROW($1:$129),),ROW($1:$129))+1,1)*10^ROW($1:$129)/10)</f>
        <v>30372157</v>
      </c>
      <c r="AK238" s="1953" t="str">
        <f>VLOOKUP($AJ238,'Item Master Data'!$A:$F,3,FALSE)</f>
        <v>Q.PEAK DUO ML G10.a+</v>
      </c>
      <c r="AL238" s="1494">
        <f>VLOOKUP($AJ238,'Item Master Data'!$A:$F,6,FALSE)</f>
        <v>405</v>
      </c>
      <c r="AM238" s="1494">
        <f t="shared" si="126"/>
        <v>52</v>
      </c>
      <c r="AN238" s="1494">
        <f>VLOOKUP(AJ238,'Item Master Data'!$A:$G,7,FALSE)</f>
        <v>32</v>
      </c>
      <c r="AO238" s="1494">
        <f t="shared" si="127"/>
        <v>0</v>
      </c>
      <c r="AQ238" s="2297">
        <f t="shared" si="114"/>
        <v>343699.20000000001</v>
      </c>
    </row>
    <row r="239" spans="1:43" s="1494" customFormat="1" ht="15" hidden="1" customHeight="1">
      <c r="A239" s="1872" t="s">
        <v>2309</v>
      </c>
      <c r="B239" s="1949" t="s">
        <v>3905</v>
      </c>
      <c r="C239" s="2029" t="s">
        <v>2272</v>
      </c>
      <c r="D239" s="2029" t="s">
        <v>2220</v>
      </c>
      <c r="E239" s="2029">
        <v>400</v>
      </c>
      <c r="F239" s="2031">
        <v>3072</v>
      </c>
      <c r="G239" s="1833">
        <f t="shared" si="123"/>
        <v>1228800</v>
      </c>
      <c r="H239" s="1831">
        <f t="shared" si="124"/>
        <v>1.2287999999999999</v>
      </c>
      <c r="I239" s="1837">
        <f>H239</f>
        <v>1.2287999999999999</v>
      </c>
      <c r="J239" s="1818"/>
      <c r="K239" s="2104"/>
      <c r="L239" s="2105"/>
      <c r="M239" s="1832">
        <f t="shared" si="118"/>
        <v>1.2287999999999999</v>
      </c>
      <c r="N239" s="2021">
        <v>44673</v>
      </c>
      <c r="O239" s="2021">
        <v>44669</v>
      </c>
      <c r="P239" s="2030">
        <v>44673</v>
      </c>
      <c r="Q239" s="2030">
        <v>44676</v>
      </c>
      <c r="R239" s="2029" t="s">
        <v>304</v>
      </c>
      <c r="S239" s="2029">
        <v>60</v>
      </c>
      <c r="T239" s="2276" t="s">
        <v>3369</v>
      </c>
      <c r="U239" s="2024">
        <v>0.55000000000000004</v>
      </c>
      <c r="V239" s="2029" t="s">
        <v>3995</v>
      </c>
      <c r="W239" s="2029" t="s">
        <v>1103</v>
      </c>
      <c r="X239" s="2029"/>
      <c r="Y239" s="1949" t="s">
        <v>2208</v>
      </c>
      <c r="Z239" s="2029" t="s">
        <v>2252</v>
      </c>
      <c r="AA239" s="2027" t="s">
        <v>1095</v>
      </c>
      <c r="AB239" s="2029">
        <v>78218</v>
      </c>
      <c r="AC239" s="2029" t="s">
        <v>1096</v>
      </c>
      <c r="AD239" s="1937" t="s">
        <v>1099</v>
      </c>
      <c r="AE239" s="2029"/>
      <c r="AF239" s="1951"/>
      <c r="AG239" s="1951" t="s">
        <v>1087</v>
      </c>
      <c r="AH239" s="2029"/>
      <c r="AI239" s="2047" t="str">
        <f t="shared" si="125"/>
        <v>30390156H</v>
      </c>
      <c r="AJ239" s="2076" cm="1">
        <f t="array" ref="AJ239">SUM(MID(0&amp;AI239,LARGE(INDEX(ISNUMBER(--MID(AI239,ROW($1:$129),1))*ROW($1:$129),),ROW($1:$129))+1,1)*10^ROW($1:$129)/10)</f>
        <v>30390156</v>
      </c>
      <c r="AK239" s="1953" t="str">
        <f>VLOOKUP($AJ239,'Item Master Data'!$A:$F,3,FALSE)</f>
        <v>Q.PEAK DUO BLK ML G10+</v>
      </c>
      <c r="AL239" s="1494">
        <f>VLOOKUP($AJ239,'Item Master Data'!$A:$F,6,FALSE)</f>
        <v>400</v>
      </c>
      <c r="AM239" s="1494">
        <f t="shared" si="126"/>
        <v>96</v>
      </c>
      <c r="AN239" s="1494">
        <f>VLOOKUP(AJ239,'Item Master Data'!$A:$G,7,FALSE)</f>
        <v>32</v>
      </c>
      <c r="AO239" s="1494">
        <f t="shared" si="127"/>
        <v>0</v>
      </c>
      <c r="AQ239" s="2297">
        <f t="shared" si="114"/>
        <v>675840</v>
      </c>
    </row>
    <row r="240" spans="1:43" s="1494" customFormat="1" ht="15" hidden="1" customHeight="1">
      <c r="A240" s="1872" t="s">
        <v>2309</v>
      </c>
      <c r="B240" s="1949" t="s">
        <v>3906</v>
      </c>
      <c r="C240" s="2029" t="s">
        <v>2273</v>
      </c>
      <c r="D240" s="2029" t="s">
        <v>4295</v>
      </c>
      <c r="E240" s="2029">
        <v>400</v>
      </c>
      <c r="F240" s="2031">
        <v>1536</v>
      </c>
      <c r="G240" s="1833">
        <f t="shared" si="123"/>
        <v>614400</v>
      </c>
      <c r="H240" s="1831">
        <f t="shared" si="124"/>
        <v>0.61439999999999995</v>
      </c>
      <c r="I240" s="1837">
        <f t="shared" ref="I240" si="136">H240</f>
        <v>0.61439999999999995</v>
      </c>
      <c r="J240" s="2104"/>
      <c r="K240" s="2104"/>
      <c r="L240" s="2105"/>
      <c r="M240" s="1832">
        <f t="shared" si="118"/>
        <v>0.61439999999999995</v>
      </c>
      <c r="N240" s="2030">
        <v>44676</v>
      </c>
      <c r="O240" s="2021">
        <v>44669</v>
      </c>
      <c r="P240" s="2030">
        <v>44676</v>
      </c>
      <c r="Q240" s="2030">
        <v>44677</v>
      </c>
      <c r="R240" s="2029" t="s">
        <v>304</v>
      </c>
      <c r="S240" s="2029">
        <v>60</v>
      </c>
      <c r="T240" s="2029" t="s">
        <v>3369</v>
      </c>
      <c r="U240" s="2024">
        <v>0.55000000000000004</v>
      </c>
      <c r="V240" s="2029"/>
      <c r="W240" s="2029" t="s">
        <v>1103</v>
      </c>
      <c r="X240" s="2029"/>
      <c r="Y240" s="1949" t="s">
        <v>2208</v>
      </c>
      <c r="Z240" s="2029" t="s">
        <v>2246</v>
      </c>
      <c r="AA240" s="2027" t="s">
        <v>1185</v>
      </c>
      <c r="AB240" s="2029">
        <v>85040</v>
      </c>
      <c r="AC240" s="2029" t="s">
        <v>1096</v>
      </c>
      <c r="AD240" s="2029" t="s">
        <v>1099</v>
      </c>
      <c r="AE240" s="2029"/>
      <c r="AF240" s="1951"/>
      <c r="AG240" s="1951" t="s">
        <v>1087</v>
      </c>
      <c r="AH240" s="2029"/>
      <c r="AI240" s="2047" t="str">
        <f t="shared" si="125"/>
        <v>30390156H</v>
      </c>
      <c r="AJ240" s="2076" cm="1">
        <f t="array" ref="AJ240">SUM(MID(0&amp;AI240,LARGE(INDEX(ISNUMBER(--MID(AI240,ROW($1:$129),1))*ROW($1:$129),),ROW($1:$129))+1,1)*10^ROW($1:$129)/10)</f>
        <v>30390156</v>
      </c>
      <c r="AK240" s="1953" t="str">
        <f>VLOOKUP($AJ240,'Item Master Data'!$A:$F,3,FALSE)</f>
        <v>Q.PEAK DUO BLK ML G10+</v>
      </c>
      <c r="AL240" s="1494">
        <f>VLOOKUP($AJ240,'Item Master Data'!$A:$F,6,FALSE)</f>
        <v>400</v>
      </c>
      <c r="AM240" s="1494">
        <f t="shared" si="126"/>
        <v>48</v>
      </c>
      <c r="AN240" s="1494">
        <f>VLOOKUP(AJ240,'Item Master Data'!$A:$G,7,FALSE)</f>
        <v>32</v>
      </c>
      <c r="AO240" s="1494">
        <f t="shared" si="127"/>
        <v>0</v>
      </c>
      <c r="AQ240" s="2297">
        <f t="shared" si="114"/>
        <v>337920</v>
      </c>
    </row>
    <row r="241" spans="1:43" s="1494" customFormat="1" ht="15" hidden="1" customHeight="1">
      <c r="A241" s="1872" t="s">
        <v>2309</v>
      </c>
      <c r="B241" s="1949" t="s">
        <v>3907</v>
      </c>
      <c r="C241" s="2029" t="s">
        <v>2273</v>
      </c>
      <c r="D241" s="2029" t="s">
        <v>2220</v>
      </c>
      <c r="E241" s="2029">
        <v>400</v>
      </c>
      <c r="F241" s="2031">
        <v>3840</v>
      </c>
      <c r="G241" s="1833">
        <f t="shared" si="123"/>
        <v>1536000</v>
      </c>
      <c r="H241" s="1831">
        <f t="shared" si="124"/>
        <v>1.536</v>
      </c>
      <c r="I241" s="1837"/>
      <c r="J241" s="1818">
        <f>H241</f>
        <v>1.536</v>
      </c>
      <c r="K241" s="2104"/>
      <c r="L241" s="2105"/>
      <c r="M241" s="1832">
        <f t="shared" si="118"/>
        <v>1.536</v>
      </c>
      <c r="N241" s="2021"/>
      <c r="O241" s="2021">
        <v>44669</v>
      </c>
      <c r="P241" s="2030">
        <v>44677</v>
      </c>
      <c r="Q241" s="2030">
        <v>44678</v>
      </c>
      <c r="R241" s="2029" t="s">
        <v>304</v>
      </c>
      <c r="S241" s="2029">
        <v>60</v>
      </c>
      <c r="T241" s="2029" t="s">
        <v>3369</v>
      </c>
      <c r="U241" s="2024">
        <v>0.55000000000000004</v>
      </c>
      <c r="V241" s="2029" t="s">
        <v>3995</v>
      </c>
      <c r="W241" s="2029" t="s">
        <v>1103</v>
      </c>
      <c r="X241" s="2029"/>
      <c r="Y241" s="1949" t="s">
        <v>2208</v>
      </c>
      <c r="Z241" s="2029" t="s">
        <v>2246</v>
      </c>
      <c r="AA241" s="2027" t="s">
        <v>1185</v>
      </c>
      <c r="AB241" s="2029">
        <v>85040</v>
      </c>
      <c r="AC241" s="2029" t="s">
        <v>1096</v>
      </c>
      <c r="AD241" s="2029" t="s">
        <v>1099</v>
      </c>
      <c r="AE241" s="2029"/>
      <c r="AF241" s="1951"/>
      <c r="AG241" s="1951" t="s">
        <v>1087</v>
      </c>
      <c r="AH241" s="2029"/>
      <c r="AI241" s="2047" t="str">
        <f t="shared" si="125"/>
        <v>30390156H</v>
      </c>
      <c r="AJ241" s="2076" cm="1">
        <f t="array" ref="AJ241">SUM(MID(0&amp;AI241,LARGE(INDEX(ISNUMBER(--MID(AI241,ROW($1:$129),1))*ROW($1:$129),),ROW($1:$129))+1,1)*10^ROW($1:$129)/10)</f>
        <v>30390156</v>
      </c>
      <c r="AK241" s="1953" t="str">
        <f>VLOOKUP($AJ241,'Item Master Data'!$A:$F,3,FALSE)</f>
        <v>Q.PEAK DUO BLK ML G10+</v>
      </c>
      <c r="AL241" s="1494">
        <f>VLOOKUP($AJ241,'Item Master Data'!$A:$F,6,FALSE)</f>
        <v>400</v>
      </c>
      <c r="AM241" s="1494">
        <f t="shared" si="126"/>
        <v>120</v>
      </c>
      <c r="AN241" s="1494">
        <f>VLOOKUP(AJ241,'Item Master Data'!$A:$G,7,FALSE)</f>
        <v>32</v>
      </c>
      <c r="AO241" s="1494">
        <f t="shared" si="127"/>
        <v>0</v>
      </c>
      <c r="AQ241" s="2297">
        <f t="shared" si="114"/>
        <v>844800.00000000012</v>
      </c>
    </row>
    <row r="242" spans="1:43" s="1494" customFormat="1" ht="15" hidden="1" customHeight="1">
      <c r="A242" s="1872" t="s">
        <v>2309</v>
      </c>
      <c r="B242" s="1949" t="s">
        <v>3908</v>
      </c>
      <c r="C242" s="2029" t="s">
        <v>2273</v>
      </c>
      <c r="D242" s="2029" t="s">
        <v>2220</v>
      </c>
      <c r="E242" s="2029">
        <v>400</v>
      </c>
      <c r="F242" s="2031">
        <v>768</v>
      </c>
      <c r="G242" s="1833">
        <f t="shared" si="123"/>
        <v>307200</v>
      </c>
      <c r="H242" s="1831">
        <f t="shared" si="124"/>
        <v>0.30719999999999997</v>
      </c>
      <c r="I242" s="1837">
        <f t="shared" ref="I242:I256" si="137">H242</f>
        <v>0.30719999999999997</v>
      </c>
      <c r="J242" s="2104"/>
      <c r="K242" s="2104"/>
      <c r="L242" s="2105"/>
      <c r="M242" s="1832">
        <f t="shared" si="118"/>
        <v>0.30719999999999997</v>
      </c>
      <c r="N242" s="2030">
        <v>44671</v>
      </c>
      <c r="O242" s="2030">
        <v>44664</v>
      </c>
      <c r="P242" s="2030">
        <v>44671</v>
      </c>
      <c r="Q242" s="2030">
        <v>44672</v>
      </c>
      <c r="R242" s="2029" t="s">
        <v>304</v>
      </c>
      <c r="S242" s="2029">
        <v>60</v>
      </c>
      <c r="T242" s="2276" t="s">
        <v>3369</v>
      </c>
      <c r="U242" s="2024">
        <v>0.55000000000000004</v>
      </c>
      <c r="V242" s="2029"/>
      <c r="W242" s="2029" t="s">
        <v>1103</v>
      </c>
      <c r="X242" s="2029"/>
      <c r="Y242" s="1949" t="s">
        <v>2208</v>
      </c>
      <c r="Z242" s="2029" t="s">
        <v>2246</v>
      </c>
      <c r="AA242" s="2027" t="s">
        <v>1185</v>
      </c>
      <c r="AB242" s="2029">
        <v>85040</v>
      </c>
      <c r="AC242" s="2029" t="s">
        <v>1096</v>
      </c>
      <c r="AD242" s="2029" t="s">
        <v>1099</v>
      </c>
      <c r="AE242" s="2029"/>
      <c r="AF242" s="1951"/>
      <c r="AG242" s="1951" t="s">
        <v>1087</v>
      </c>
      <c r="AH242" s="2029"/>
      <c r="AI242" s="2047" t="str">
        <f t="shared" si="125"/>
        <v>30390156H</v>
      </c>
      <c r="AJ242" s="2076" cm="1">
        <f t="array" ref="AJ242">SUM(MID(0&amp;AI242,LARGE(INDEX(ISNUMBER(--MID(AI242,ROW($1:$129),1))*ROW($1:$129),),ROW($1:$129))+1,1)*10^ROW($1:$129)/10)</f>
        <v>30390156</v>
      </c>
      <c r="AK242" s="1953" t="str">
        <f>VLOOKUP($AJ242,'Item Master Data'!$A:$F,3,FALSE)</f>
        <v>Q.PEAK DUO BLK ML G10+</v>
      </c>
      <c r="AL242" s="1494">
        <f>VLOOKUP($AJ242,'Item Master Data'!$A:$F,6,FALSE)</f>
        <v>400</v>
      </c>
      <c r="AM242" s="1494">
        <f t="shared" si="126"/>
        <v>24</v>
      </c>
      <c r="AN242" s="1494">
        <f>VLOOKUP(AJ242,'Item Master Data'!$A:$G,7,FALSE)</f>
        <v>32</v>
      </c>
      <c r="AO242" s="1494">
        <f t="shared" si="127"/>
        <v>0</v>
      </c>
      <c r="AQ242" s="2297">
        <f t="shared" si="114"/>
        <v>168960</v>
      </c>
    </row>
    <row r="243" spans="1:43" s="1494" customFormat="1" ht="15" customHeight="1">
      <c r="A243" s="1872" t="s">
        <v>2309</v>
      </c>
      <c r="B243" s="1949" t="s">
        <v>3909</v>
      </c>
      <c r="C243" s="2029" t="s">
        <v>2273</v>
      </c>
      <c r="D243" s="2029" t="s">
        <v>2503</v>
      </c>
      <c r="E243" s="2029">
        <v>360</v>
      </c>
      <c r="F243" s="2031">
        <v>3328</v>
      </c>
      <c r="G243" s="1833">
        <f t="shared" si="123"/>
        <v>1198080</v>
      </c>
      <c r="H243" s="1831">
        <f t="shared" si="124"/>
        <v>1.19808</v>
      </c>
      <c r="I243" s="1837">
        <f t="shared" si="137"/>
        <v>1.19808</v>
      </c>
      <c r="J243" s="2104"/>
      <c r="K243" s="2104"/>
      <c r="L243" s="2105"/>
      <c r="M243" s="1832">
        <f t="shared" si="118"/>
        <v>1.19808</v>
      </c>
      <c r="N243" s="2030">
        <v>44670</v>
      </c>
      <c r="O243" s="2030">
        <v>44662</v>
      </c>
      <c r="P243" s="2030">
        <v>44670</v>
      </c>
      <c r="Q243" s="2030">
        <v>44673</v>
      </c>
      <c r="R243" s="2029" t="s">
        <v>304</v>
      </c>
      <c r="S243" s="2029">
        <v>60</v>
      </c>
      <c r="T243" s="2029">
        <v>49203132</v>
      </c>
      <c r="U243" s="2024">
        <v>0.53</v>
      </c>
      <c r="V243" s="2029"/>
      <c r="W243" s="2029" t="s">
        <v>1103</v>
      </c>
      <c r="X243" s="2029"/>
      <c r="Y243" s="1949" t="s">
        <v>2208</v>
      </c>
      <c r="Z243" s="2029" t="s">
        <v>2246</v>
      </c>
      <c r="AA243" s="2027" t="s">
        <v>1185</v>
      </c>
      <c r="AB243" s="2029">
        <v>85040</v>
      </c>
      <c r="AC243" s="2029" t="s">
        <v>1096</v>
      </c>
      <c r="AD243" s="1937" t="s">
        <v>3658</v>
      </c>
      <c r="AE243" s="2029"/>
      <c r="AF243" s="1951"/>
      <c r="AG243" s="1951" t="s">
        <v>1087</v>
      </c>
      <c r="AH243" s="2029"/>
      <c r="AI243" s="2047">
        <f t="shared" si="125"/>
        <v>49203132</v>
      </c>
      <c r="AJ243" s="2076" cm="1">
        <f t="array" ref="AJ243">SUM(MID(0&amp;AI243,LARGE(INDEX(ISNUMBER(--MID(AI243,ROW($1:$129),1))*ROW($1:$129),),ROW($1:$129))+1,1)*10^ROW($1:$129)/10)</f>
        <v>49203132</v>
      </c>
      <c r="AK243" s="1953" t="str">
        <f>VLOOKUP($AJ243,'Item Master Data'!$A:$F,3,FALSE)</f>
        <v>Q.PEAK DUO BLK G10+</v>
      </c>
      <c r="AL243" s="1494">
        <f>VLOOKUP($AJ243,'Item Master Data'!$A:$F,6,FALSE)</f>
        <v>360</v>
      </c>
      <c r="AM243" s="1494">
        <f t="shared" si="126"/>
        <v>104</v>
      </c>
      <c r="AN243" s="1494">
        <f>VLOOKUP(AJ243,'Item Master Data'!$A:$G,7,FALSE)</f>
        <v>32</v>
      </c>
      <c r="AO243" s="1494">
        <f t="shared" si="127"/>
        <v>0</v>
      </c>
      <c r="AQ243" s="2297">
        <f t="shared" si="114"/>
        <v>634982.40000000002</v>
      </c>
    </row>
    <row r="244" spans="1:43" s="1494" customFormat="1" ht="15" hidden="1" customHeight="1">
      <c r="A244" s="1872" t="s">
        <v>2309</v>
      </c>
      <c r="B244" s="1949" t="s">
        <v>3910</v>
      </c>
      <c r="C244" s="2029" t="s">
        <v>2273</v>
      </c>
      <c r="D244" s="2029" t="s">
        <v>2220</v>
      </c>
      <c r="E244" s="2029">
        <v>400</v>
      </c>
      <c r="F244" s="2031">
        <v>3936</v>
      </c>
      <c r="G244" s="1833">
        <f t="shared" si="123"/>
        <v>1574400</v>
      </c>
      <c r="H244" s="1831">
        <f t="shared" si="124"/>
        <v>1.5744</v>
      </c>
      <c r="I244" s="1837">
        <f t="shared" si="137"/>
        <v>1.5744</v>
      </c>
      <c r="J244" s="2104"/>
      <c r="K244" s="2104"/>
      <c r="L244" s="2105"/>
      <c r="M244" s="1832">
        <f t="shared" si="118"/>
        <v>1.5744</v>
      </c>
      <c r="N244" s="2030">
        <v>44671</v>
      </c>
      <c r="O244" s="2030">
        <v>44664</v>
      </c>
      <c r="P244" s="2030">
        <v>44671</v>
      </c>
      <c r="Q244" s="2030">
        <v>44672</v>
      </c>
      <c r="R244" s="2029" t="s">
        <v>304</v>
      </c>
      <c r="S244" s="2029">
        <v>60</v>
      </c>
      <c r="T244" s="2029" t="s">
        <v>3369</v>
      </c>
      <c r="U244" s="2024">
        <v>0.55000000000000004</v>
      </c>
      <c r="V244" s="2029" t="s">
        <v>3995</v>
      </c>
      <c r="W244" s="2029" t="s">
        <v>1103</v>
      </c>
      <c r="X244" s="2029"/>
      <c r="Y244" s="1949" t="s">
        <v>2208</v>
      </c>
      <c r="Z244" s="2029" t="s">
        <v>2246</v>
      </c>
      <c r="AA244" s="2027" t="s">
        <v>1185</v>
      </c>
      <c r="AB244" s="2029">
        <v>85040</v>
      </c>
      <c r="AC244" s="2029" t="s">
        <v>1096</v>
      </c>
      <c r="AD244" s="2025" t="s">
        <v>1099</v>
      </c>
      <c r="AE244" s="2029"/>
      <c r="AF244" s="1951"/>
      <c r="AG244" s="1951" t="s">
        <v>1087</v>
      </c>
      <c r="AH244" s="2029"/>
      <c r="AI244" s="2047" t="str">
        <f t="shared" si="125"/>
        <v>30390156H</v>
      </c>
      <c r="AJ244" s="2076" cm="1">
        <f t="array" ref="AJ244">SUM(MID(0&amp;AI244,LARGE(INDEX(ISNUMBER(--MID(AI244,ROW($1:$129),1))*ROW($1:$129),),ROW($1:$129))+1,1)*10^ROW($1:$129)/10)</f>
        <v>30390156</v>
      </c>
      <c r="AK244" s="1953" t="str">
        <f>VLOOKUP($AJ244,'Item Master Data'!$A:$F,3,FALSE)</f>
        <v>Q.PEAK DUO BLK ML G10+</v>
      </c>
      <c r="AL244" s="1494">
        <f>VLOOKUP($AJ244,'Item Master Data'!$A:$F,6,FALSE)</f>
        <v>400</v>
      </c>
      <c r="AM244" s="1494">
        <f t="shared" si="126"/>
        <v>123</v>
      </c>
      <c r="AN244" s="1494">
        <f>VLOOKUP(AJ244,'Item Master Data'!$A:$G,7,FALSE)</f>
        <v>32</v>
      </c>
      <c r="AO244" s="1494">
        <f t="shared" si="127"/>
        <v>0</v>
      </c>
      <c r="AQ244" s="2297">
        <f t="shared" si="114"/>
        <v>865920.00000000012</v>
      </c>
    </row>
    <row r="245" spans="1:43" s="1494" customFormat="1" ht="15" hidden="1" customHeight="1">
      <c r="A245" s="1872" t="s">
        <v>2309</v>
      </c>
      <c r="B245" s="1949" t="s">
        <v>3379</v>
      </c>
      <c r="C245" s="2029" t="s">
        <v>2236</v>
      </c>
      <c r="D245" s="2029" t="s">
        <v>2220</v>
      </c>
      <c r="E245" s="2029">
        <v>395</v>
      </c>
      <c r="F245" s="2031">
        <v>384</v>
      </c>
      <c r="G245" s="1833">
        <f t="shared" si="123"/>
        <v>151680</v>
      </c>
      <c r="H245" s="1831">
        <f t="shared" si="124"/>
        <v>0.15168000000000001</v>
      </c>
      <c r="I245" s="1837">
        <f t="shared" si="137"/>
        <v>0.15168000000000001</v>
      </c>
      <c r="J245" s="2104"/>
      <c r="K245" s="2104"/>
      <c r="L245" s="2105"/>
      <c r="M245" s="1832">
        <f t="shared" si="118"/>
        <v>0.15168000000000001</v>
      </c>
      <c r="N245" s="2030">
        <v>44656</v>
      </c>
      <c r="O245" s="2266">
        <v>44641</v>
      </c>
      <c r="P245" s="2266">
        <v>44651</v>
      </c>
      <c r="Q245" s="2266">
        <v>44656</v>
      </c>
      <c r="R245" s="2113" t="s">
        <v>304</v>
      </c>
      <c r="S245" s="2113">
        <v>60</v>
      </c>
      <c r="T245" s="2113" t="s">
        <v>3446</v>
      </c>
      <c r="U245" s="2024">
        <v>0.46500000000000002</v>
      </c>
      <c r="V245" s="2029" t="s">
        <v>3997</v>
      </c>
      <c r="W245" s="2029" t="s">
        <v>1094</v>
      </c>
      <c r="X245" s="2029"/>
      <c r="Y245" s="1949" t="s">
        <v>1138</v>
      </c>
      <c r="Z245" s="2029" t="s">
        <v>2513</v>
      </c>
      <c r="AA245" s="2027" t="s">
        <v>1149</v>
      </c>
      <c r="AB245" s="2029">
        <v>34741</v>
      </c>
      <c r="AC245" s="2029" t="s">
        <v>1096</v>
      </c>
      <c r="AD245" s="2029" t="s">
        <v>1099</v>
      </c>
      <c r="AE245" s="2029"/>
      <c r="AF245" s="1951" t="s">
        <v>1110</v>
      </c>
      <c r="AG245" s="1951" t="s">
        <v>1087</v>
      </c>
      <c r="AH245" s="2029"/>
      <c r="AI245" s="2047" t="str">
        <f t="shared" si="125"/>
        <v>30390155H</v>
      </c>
      <c r="AJ245" s="2076" cm="1">
        <f t="array" ref="AJ245">SUM(MID(0&amp;AI245,LARGE(INDEX(ISNUMBER(--MID(AI245,ROW($1:$129),1))*ROW($1:$129),),ROW($1:$129))+1,1)*10^ROW($1:$129)/10)</f>
        <v>30390155</v>
      </c>
      <c r="AK245" s="1953" t="str">
        <f>VLOOKUP($AJ245,'Item Master Data'!$A:$F,3,FALSE)</f>
        <v>Q.PEAK DUO BLK ML G10+</v>
      </c>
      <c r="AL245" s="1494">
        <f>VLOOKUP($AJ245,'Item Master Data'!$A:$F,6,FALSE)</f>
        <v>395</v>
      </c>
      <c r="AM245" s="1494">
        <f t="shared" si="126"/>
        <v>12</v>
      </c>
      <c r="AN245" s="1494">
        <f>VLOOKUP(AJ245,'Item Master Data'!$A:$G,7,FALSE)</f>
        <v>32</v>
      </c>
      <c r="AO245" s="1494">
        <f t="shared" si="127"/>
        <v>0</v>
      </c>
      <c r="AQ245" s="2297">
        <f t="shared" si="114"/>
        <v>70531.199999999997</v>
      </c>
    </row>
    <row r="246" spans="1:43" s="1494" customFormat="1" ht="15" hidden="1" customHeight="1">
      <c r="A246" s="1872" t="s">
        <v>2309</v>
      </c>
      <c r="B246" s="1949" t="s">
        <v>3285</v>
      </c>
      <c r="C246" s="2029" t="s">
        <v>2236</v>
      </c>
      <c r="D246" s="2029" t="s">
        <v>2220</v>
      </c>
      <c r="E246" s="2029">
        <v>400</v>
      </c>
      <c r="F246" s="2031">
        <v>512</v>
      </c>
      <c r="G246" s="1833">
        <f t="shared" si="123"/>
        <v>204800</v>
      </c>
      <c r="H246" s="1831">
        <f t="shared" si="124"/>
        <v>0.20480000000000001</v>
      </c>
      <c r="I246" s="1837">
        <f t="shared" si="137"/>
        <v>0.20480000000000001</v>
      </c>
      <c r="J246" s="2104"/>
      <c r="K246" s="2104"/>
      <c r="L246" s="2105"/>
      <c r="M246" s="1832">
        <f t="shared" si="118"/>
        <v>0.20480000000000001</v>
      </c>
      <c r="N246" s="2030">
        <v>44655</v>
      </c>
      <c r="O246" s="2266">
        <v>44617</v>
      </c>
      <c r="P246" s="2266">
        <v>44650</v>
      </c>
      <c r="Q246" s="2266">
        <v>44655</v>
      </c>
      <c r="R246" s="2113" t="s">
        <v>304</v>
      </c>
      <c r="S246" s="2113">
        <v>60</v>
      </c>
      <c r="T246" s="2113">
        <v>49403140</v>
      </c>
      <c r="U246" s="2024">
        <v>0.46500000000000002</v>
      </c>
      <c r="V246" s="2029" t="s">
        <v>3997</v>
      </c>
      <c r="W246" s="2029" t="s">
        <v>1094</v>
      </c>
      <c r="X246" s="2029"/>
      <c r="Y246" s="1949" t="s">
        <v>1138</v>
      </c>
      <c r="Z246" s="2029" t="s">
        <v>2225</v>
      </c>
      <c r="AA246" s="2027" t="s">
        <v>1163</v>
      </c>
      <c r="AB246" s="2029">
        <v>87107</v>
      </c>
      <c r="AC246" s="2029" t="s">
        <v>1096</v>
      </c>
      <c r="AD246" s="2283" t="s">
        <v>1097</v>
      </c>
      <c r="AE246" s="2029"/>
      <c r="AF246" s="1951"/>
      <c r="AG246" s="1951" t="s">
        <v>1087</v>
      </c>
      <c r="AH246" s="2029"/>
      <c r="AI246" s="2047">
        <f t="shared" si="125"/>
        <v>49403140</v>
      </c>
      <c r="AJ246" s="2076" cm="1">
        <f t="array" ref="AJ246">SUM(MID(0&amp;AI246,LARGE(INDEX(ISNUMBER(--MID(AI246,ROW($1:$129),1))*ROW($1:$129),),ROW($1:$129))+1,1)*10^ROW($1:$129)/10)</f>
        <v>49403140</v>
      </c>
      <c r="AK246" s="1953" t="str">
        <f>VLOOKUP($AJ246,'Item Master Data'!$A:$F,3,FALSE)</f>
        <v>Q.PEAK DUO BLK ML G10+</v>
      </c>
      <c r="AL246" s="1494">
        <f>VLOOKUP($AJ246,'Item Master Data'!$A:$F,6,FALSE)</f>
        <v>400</v>
      </c>
      <c r="AM246" s="1494">
        <f t="shared" si="126"/>
        <v>16</v>
      </c>
      <c r="AN246" s="1494">
        <f>VLOOKUP(AJ246,'Item Master Data'!$A:$G,7,FALSE)</f>
        <v>32</v>
      </c>
      <c r="AO246" s="1494">
        <f t="shared" si="127"/>
        <v>0</v>
      </c>
      <c r="AQ246" s="2297">
        <f t="shared" si="114"/>
        <v>95232</v>
      </c>
    </row>
    <row r="247" spans="1:43" s="1494" customFormat="1" ht="15" hidden="1" customHeight="1">
      <c r="A247" s="1872" t="s">
        <v>2309</v>
      </c>
      <c r="B247" s="1949" t="s">
        <v>3286</v>
      </c>
      <c r="C247" s="2029" t="s">
        <v>2236</v>
      </c>
      <c r="D247" s="2029" t="s">
        <v>2220</v>
      </c>
      <c r="E247" s="2029">
        <v>400</v>
      </c>
      <c r="F247" s="2031">
        <v>768</v>
      </c>
      <c r="G247" s="1833">
        <f t="shared" si="123"/>
        <v>307200</v>
      </c>
      <c r="H247" s="1831">
        <f t="shared" si="124"/>
        <v>0.30719999999999997</v>
      </c>
      <c r="I247" s="1837">
        <f t="shared" si="137"/>
        <v>0.30719999999999997</v>
      </c>
      <c r="J247" s="2104"/>
      <c r="K247" s="2104"/>
      <c r="L247" s="2105"/>
      <c r="M247" s="1832">
        <f t="shared" si="118"/>
        <v>0.30719999999999997</v>
      </c>
      <c r="N247" s="2030">
        <v>44655</v>
      </c>
      <c r="O247" s="2266">
        <v>44617</v>
      </c>
      <c r="P247" s="2266">
        <v>44650</v>
      </c>
      <c r="Q247" s="2266">
        <v>44655</v>
      </c>
      <c r="R247" s="2113" t="s">
        <v>304</v>
      </c>
      <c r="S247" s="2113">
        <v>60</v>
      </c>
      <c r="T247" s="2113">
        <v>49403140</v>
      </c>
      <c r="U247" s="2024">
        <v>0.46500000000000002</v>
      </c>
      <c r="V247" s="2029" t="s">
        <v>3997</v>
      </c>
      <c r="W247" s="2029" t="s">
        <v>1094</v>
      </c>
      <c r="X247" s="2029"/>
      <c r="Y247" s="1949" t="s">
        <v>1138</v>
      </c>
      <c r="Z247" s="2029" t="s">
        <v>2267</v>
      </c>
      <c r="AA247" s="2027" t="s">
        <v>1141</v>
      </c>
      <c r="AB247" s="2029">
        <v>80239</v>
      </c>
      <c r="AC247" s="2029" t="s">
        <v>1096</v>
      </c>
      <c r="AD247" s="2283" t="s">
        <v>1097</v>
      </c>
      <c r="AE247" s="2029"/>
      <c r="AF247" s="1951"/>
      <c r="AG247" s="1951" t="s">
        <v>1087</v>
      </c>
      <c r="AH247" s="2029"/>
      <c r="AI247" s="2047">
        <f t="shared" si="125"/>
        <v>49403140</v>
      </c>
      <c r="AJ247" s="2076" cm="1">
        <f t="array" ref="AJ247">SUM(MID(0&amp;AI247,LARGE(INDEX(ISNUMBER(--MID(AI247,ROW($1:$129),1))*ROW($1:$129),),ROW($1:$129))+1,1)*10^ROW($1:$129)/10)</f>
        <v>49403140</v>
      </c>
      <c r="AK247" s="1953" t="str">
        <f>VLOOKUP($AJ247,'Item Master Data'!$A:$F,3,FALSE)</f>
        <v>Q.PEAK DUO BLK ML G10+</v>
      </c>
      <c r="AL247" s="1494">
        <f>VLOOKUP($AJ247,'Item Master Data'!$A:$F,6,FALSE)</f>
        <v>400</v>
      </c>
      <c r="AM247" s="1494">
        <f t="shared" si="126"/>
        <v>24</v>
      </c>
      <c r="AN247" s="1494">
        <f>VLOOKUP(AJ247,'Item Master Data'!$A:$G,7,FALSE)</f>
        <v>32</v>
      </c>
      <c r="AO247" s="1494">
        <f t="shared" si="127"/>
        <v>0</v>
      </c>
      <c r="AQ247" s="2297">
        <f t="shared" si="114"/>
        <v>142848</v>
      </c>
    </row>
    <row r="248" spans="1:43" s="1494" customFormat="1" ht="15" hidden="1" customHeight="1">
      <c r="A248" s="1872" t="s">
        <v>2309</v>
      </c>
      <c r="B248" s="1949" t="s">
        <v>3287</v>
      </c>
      <c r="C248" s="2029" t="s">
        <v>2236</v>
      </c>
      <c r="D248" s="2029" t="s">
        <v>2220</v>
      </c>
      <c r="E248" s="2029">
        <v>400</v>
      </c>
      <c r="F248" s="2031">
        <v>320</v>
      </c>
      <c r="G248" s="1833">
        <f t="shared" si="123"/>
        <v>128000</v>
      </c>
      <c r="H248" s="1831">
        <f t="shared" si="124"/>
        <v>0.128</v>
      </c>
      <c r="I248" s="1837">
        <f t="shared" si="137"/>
        <v>0.128</v>
      </c>
      <c r="J248" s="2104"/>
      <c r="K248" s="2104"/>
      <c r="L248" s="2105"/>
      <c r="M248" s="1832">
        <f t="shared" ref="M248:M279" si="138">SUM(I248:L248)</f>
        <v>0.128</v>
      </c>
      <c r="N248" s="2030">
        <v>44652</v>
      </c>
      <c r="O248" s="2266">
        <v>44617</v>
      </c>
      <c r="P248" s="2266">
        <v>44650</v>
      </c>
      <c r="Q248" s="2266">
        <v>44652</v>
      </c>
      <c r="R248" s="2113" t="s">
        <v>304</v>
      </c>
      <c r="S248" s="2113">
        <v>60</v>
      </c>
      <c r="T248" s="2113">
        <v>49403140</v>
      </c>
      <c r="U248" s="2024">
        <v>0.46500000000000002</v>
      </c>
      <c r="V248" s="2029" t="s">
        <v>3997</v>
      </c>
      <c r="W248" s="2029" t="s">
        <v>1094</v>
      </c>
      <c r="X248" s="2029"/>
      <c r="Y248" s="1949" t="s">
        <v>1138</v>
      </c>
      <c r="Z248" s="2029" t="s">
        <v>1195</v>
      </c>
      <c r="AA248" s="2027" t="s">
        <v>1149</v>
      </c>
      <c r="AB248" s="2029">
        <v>32205</v>
      </c>
      <c r="AC248" s="2029" t="s">
        <v>1096</v>
      </c>
      <c r="AD248" s="2283" t="s">
        <v>1097</v>
      </c>
      <c r="AE248" s="2029"/>
      <c r="AF248" s="1951"/>
      <c r="AG248" s="1951" t="s">
        <v>1087</v>
      </c>
      <c r="AH248" s="2029"/>
      <c r="AI248" s="2047">
        <f t="shared" si="125"/>
        <v>49403140</v>
      </c>
      <c r="AJ248" s="2076" cm="1">
        <f t="array" ref="AJ248">SUM(MID(0&amp;AI248,LARGE(INDEX(ISNUMBER(--MID(AI248,ROW($1:$129),1))*ROW($1:$129),),ROW($1:$129))+1,1)*10^ROW($1:$129)/10)</f>
        <v>49403140</v>
      </c>
      <c r="AK248" s="1953" t="str">
        <f>VLOOKUP($AJ248,'Item Master Data'!$A:$F,3,FALSE)</f>
        <v>Q.PEAK DUO BLK ML G10+</v>
      </c>
      <c r="AL248" s="1494">
        <f>VLOOKUP($AJ248,'Item Master Data'!$A:$F,6,FALSE)</f>
        <v>400</v>
      </c>
      <c r="AM248" s="1494">
        <f t="shared" si="126"/>
        <v>10</v>
      </c>
      <c r="AN248" s="1494">
        <f>VLOOKUP(AJ248,'Item Master Data'!$A:$G,7,FALSE)</f>
        <v>32</v>
      </c>
      <c r="AO248" s="1494">
        <f t="shared" si="127"/>
        <v>0</v>
      </c>
      <c r="AQ248" s="2297">
        <f t="shared" si="114"/>
        <v>59520</v>
      </c>
    </row>
    <row r="249" spans="1:43" s="1494" customFormat="1" ht="15" hidden="1" customHeight="1">
      <c r="A249" s="1872" t="s">
        <v>2309</v>
      </c>
      <c r="B249" s="1949" t="s">
        <v>3288</v>
      </c>
      <c r="C249" s="2029" t="s">
        <v>2236</v>
      </c>
      <c r="D249" s="2029" t="s">
        <v>2220</v>
      </c>
      <c r="E249" s="2029">
        <v>400</v>
      </c>
      <c r="F249" s="2031">
        <v>2208</v>
      </c>
      <c r="G249" s="1833">
        <f t="shared" si="123"/>
        <v>883200</v>
      </c>
      <c r="H249" s="1831">
        <f t="shared" si="124"/>
        <v>0.88319999999999999</v>
      </c>
      <c r="I249" s="1837">
        <f t="shared" si="137"/>
        <v>0.88319999999999999</v>
      </c>
      <c r="J249" s="2104"/>
      <c r="K249" s="2104"/>
      <c r="L249" s="2105"/>
      <c r="M249" s="1832">
        <f t="shared" si="138"/>
        <v>0.88319999999999999</v>
      </c>
      <c r="N249" s="2030">
        <v>44656</v>
      </c>
      <c r="O249" s="2266">
        <v>44617</v>
      </c>
      <c r="P249" s="2266">
        <v>44650</v>
      </c>
      <c r="Q249" s="2266">
        <v>44656</v>
      </c>
      <c r="R249" s="2113" t="s">
        <v>304</v>
      </c>
      <c r="S249" s="2113">
        <v>60</v>
      </c>
      <c r="T249" s="2113">
        <v>49403140</v>
      </c>
      <c r="U249" s="2024">
        <v>0.46500000000000002</v>
      </c>
      <c r="V249" s="2029" t="s">
        <v>3997</v>
      </c>
      <c r="W249" s="2029" t="s">
        <v>1094</v>
      </c>
      <c r="X249" s="2029"/>
      <c r="Y249" s="1949" t="s">
        <v>1138</v>
      </c>
      <c r="Z249" s="2029" t="s">
        <v>2240</v>
      </c>
      <c r="AA249" s="2027" t="s">
        <v>1185</v>
      </c>
      <c r="AB249" s="2029">
        <v>85210</v>
      </c>
      <c r="AC249" s="2029" t="s">
        <v>1096</v>
      </c>
      <c r="AD249" s="2283" t="s">
        <v>1097</v>
      </c>
      <c r="AE249" s="2029"/>
      <c r="AF249" s="1951"/>
      <c r="AG249" s="1951" t="s">
        <v>1087</v>
      </c>
      <c r="AH249" s="2029"/>
      <c r="AI249" s="2047">
        <f t="shared" si="125"/>
        <v>49403140</v>
      </c>
      <c r="AJ249" s="2076" cm="1">
        <f t="array" ref="AJ249">SUM(MID(0&amp;AI249,LARGE(INDEX(ISNUMBER(--MID(AI249,ROW($1:$129),1))*ROW($1:$129),),ROW($1:$129))+1,1)*10^ROW($1:$129)/10)</f>
        <v>49403140</v>
      </c>
      <c r="AK249" s="1953" t="str">
        <f>VLOOKUP($AJ249,'Item Master Data'!$A:$F,3,FALSE)</f>
        <v>Q.PEAK DUO BLK ML G10+</v>
      </c>
      <c r="AL249" s="1494">
        <f>VLOOKUP($AJ249,'Item Master Data'!$A:$F,6,FALSE)</f>
        <v>400</v>
      </c>
      <c r="AM249" s="1494">
        <f t="shared" si="126"/>
        <v>69</v>
      </c>
      <c r="AN249" s="1494">
        <f>VLOOKUP(AJ249,'Item Master Data'!$A:$G,7,FALSE)</f>
        <v>32</v>
      </c>
      <c r="AO249" s="1494">
        <f t="shared" si="127"/>
        <v>0</v>
      </c>
      <c r="AQ249" s="2297">
        <f t="shared" si="114"/>
        <v>410688</v>
      </c>
    </row>
    <row r="250" spans="1:43" s="1494" customFormat="1" ht="15" hidden="1" customHeight="1">
      <c r="A250" s="1872" t="s">
        <v>2309</v>
      </c>
      <c r="B250" s="1949" t="s">
        <v>3289</v>
      </c>
      <c r="C250" s="2029" t="s">
        <v>2236</v>
      </c>
      <c r="D250" s="2029" t="s">
        <v>2220</v>
      </c>
      <c r="E250" s="2029">
        <v>400</v>
      </c>
      <c r="F250" s="2031">
        <v>512</v>
      </c>
      <c r="G250" s="1833">
        <f t="shared" si="123"/>
        <v>204800</v>
      </c>
      <c r="H250" s="1831">
        <f t="shared" si="124"/>
        <v>0.20480000000000001</v>
      </c>
      <c r="I250" s="1837">
        <f t="shared" si="137"/>
        <v>0.20480000000000001</v>
      </c>
      <c r="J250" s="2104"/>
      <c r="K250" s="2104"/>
      <c r="L250" s="2105"/>
      <c r="M250" s="1832">
        <f t="shared" si="138"/>
        <v>0.20480000000000001</v>
      </c>
      <c r="N250" s="2030">
        <v>44656</v>
      </c>
      <c r="O250" s="2266">
        <v>44617</v>
      </c>
      <c r="P250" s="2266">
        <v>44651</v>
      </c>
      <c r="Q250" s="2266">
        <v>44656</v>
      </c>
      <c r="R250" s="2113" t="s">
        <v>304</v>
      </c>
      <c r="S250" s="2113">
        <v>60</v>
      </c>
      <c r="T250" s="2113">
        <v>49403140</v>
      </c>
      <c r="U250" s="2024">
        <v>0.46500000000000002</v>
      </c>
      <c r="V250" s="2029" t="s">
        <v>3997</v>
      </c>
      <c r="W250" s="2029" t="s">
        <v>1094</v>
      </c>
      <c r="X250" s="2029"/>
      <c r="Y250" s="1949" t="s">
        <v>1138</v>
      </c>
      <c r="Z250" s="2029" t="s">
        <v>1129</v>
      </c>
      <c r="AA250" s="2027" t="s">
        <v>1099</v>
      </c>
      <c r="AB250" s="2029">
        <v>91764</v>
      </c>
      <c r="AC250" s="2029" t="s">
        <v>1096</v>
      </c>
      <c r="AD250" s="2283" t="s">
        <v>1097</v>
      </c>
      <c r="AE250" s="2029"/>
      <c r="AF250" s="1951"/>
      <c r="AG250" s="1951" t="s">
        <v>1087</v>
      </c>
      <c r="AH250" s="2029"/>
      <c r="AI250" s="2047">
        <f t="shared" si="125"/>
        <v>49403140</v>
      </c>
      <c r="AJ250" s="2076" cm="1">
        <f t="array" ref="AJ250">SUM(MID(0&amp;AI250,LARGE(INDEX(ISNUMBER(--MID(AI250,ROW($1:$129),1))*ROW($1:$129),),ROW($1:$129))+1,1)*10^ROW($1:$129)/10)</f>
        <v>49403140</v>
      </c>
      <c r="AK250" s="1953" t="str">
        <f>VLOOKUP($AJ250,'Item Master Data'!$A:$F,3,FALSE)</f>
        <v>Q.PEAK DUO BLK ML G10+</v>
      </c>
      <c r="AL250" s="1494">
        <f>VLOOKUP($AJ250,'Item Master Data'!$A:$F,6,FALSE)</f>
        <v>400</v>
      </c>
      <c r="AM250" s="1494">
        <f t="shared" si="126"/>
        <v>16</v>
      </c>
      <c r="AN250" s="1494">
        <f>VLOOKUP(AJ250,'Item Master Data'!$A:$G,7,FALSE)</f>
        <v>32</v>
      </c>
      <c r="AO250" s="1494">
        <f t="shared" si="127"/>
        <v>0</v>
      </c>
      <c r="AQ250" s="2297">
        <f t="shared" si="114"/>
        <v>95232</v>
      </c>
    </row>
    <row r="251" spans="1:43" s="1494" customFormat="1" ht="15" hidden="1" customHeight="1">
      <c r="A251" s="1872" t="s">
        <v>2309</v>
      </c>
      <c r="B251" s="1949" t="s">
        <v>3291</v>
      </c>
      <c r="C251" s="2029" t="s">
        <v>2236</v>
      </c>
      <c r="D251" s="2029" t="s">
        <v>2220</v>
      </c>
      <c r="E251" s="2029">
        <v>400</v>
      </c>
      <c r="F251" s="2031">
        <v>832</v>
      </c>
      <c r="G251" s="1833">
        <f t="shared" si="123"/>
        <v>332800</v>
      </c>
      <c r="H251" s="1831">
        <f t="shared" si="124"/>
        <v>0.33279999999999998</v>
      </c>
      <c r="I251" s="1837">
        <f t="shared" si="137"/>
        <v>0.33279999999999998</v>
      </c>
      <c r="J251" s="2104"/>
      <c r="K251" s="2104"/>
      <c r="L251" s="2105"/>
      <c r="M251" s="1832">
        <f t="shared" si="138"/>
        <v>0.33279999999999998</v>
      </c>
      <c r="N251" s="2030">
        <v>44652</v>
      </c>
      <c r="O251" s="2266">
        <v>44617</v>
      </c>
      <c r="P251" s="2266">
        <v>44650</v>
      </c>
      <c r="Q251" s="2266">
        <v>44652</v>
      </c>
      <c r="R251" s="2113" t="s">
        <v>304</v>
      </c>
      <c r="S251" s="2113">
        <v>60</v>
      </c>
      <c r="T251" s="2113">
        <v>49403140</v>
      </c>
      <c r="U251" s="2024">
        <v>0.46500000000000002</v>
      </c>
      <c r="V251" s="2029" t="s">
        <v>3997</v>
      </c>
      <c r="W251" s="2029" t="s">
        <v>1094</v>
      </c>
      <c r="X251" s="2029"/>
      <c r="Y251" s="1949" t="s">
        <v>1138</v>
      </c>
      <c r="Z251" s="2029" t="s">
        <v>2252</v>
      </c>
      <c r="AA251" s="2027" t="s">
        <v>1095</v>
      </c>
      <c r="AB251" s="2029">
        <v>78219</v>
      </c>
      <c r="AC251" s="2029" t="s">
        <v>1096</v>
      </c>
      <c r="AD251" s="2283" t="s">
        <v>1097</v>
      </c>
      <c r="AE251" s="2029"/>
      <c r="AF251" s="1951"/>
      <c r="AG251" s="1951" t="s">
        <v>1087</v>
      </c>
      <c r="AH251" s="2029"/>
      <c r="AI251" s="2047">
        <f t="shared" si="125"/>
        <v>49403140</v>
      </c>
      <c r="AJ251" s="2076" cm="1">
        <f t="array" ref="AJ251">SUM(MID(0&amp;AI251,LARGE(INDEX(ISNUMBER(--MID(AI251,ROW($1:$129),1))*ROW($1:$129),),ROW($1:$129))+1,1)*10^ROW($1:$129)/10)</f>
        <v>49403140</v>
      </c>
      <c r="AK251" s="1953" t="str">
        <f>VLOOKUP($AJ251,'Item Master Data'!$A:$F,3,FALSE)</f>
        <v>Q.PEAK DUO BLK ML G10+</v>
      </c>
      <c r="AL251" s="1494">
        <f>VLOOKUP($AJ251,'Item Master Data'!$A:$F,6,FALSE)</f>
        <v>400</v>
      </c>
      <c r="AM251" s="1494">
        <f t="shared" si="126"/>
        <v>26</v>
      </c>
      <c r="AN251" s="1494">
        <f>VLOOKUP(AJ251,'Item Master Data'!$A:$G,7,FALSE)</f>
        <v>32</v>
      </c>
      <c r="AO251" s="1494">
        <f t="shared" si="127"/>
        <v>0</v>
      </c>
      <c r="AQ251" s="2297">
        <f t="shared" si="114"/>
        <v>154752</v>
      </c>
    </row>
    <row r="252" spans="1:43" s="1494" customFormat="1" ht="15" hidden="1" customHeight="1">
      <c r="A252" s="1872" t="s">
        <v>2309</v>
      </c>
      <c r="B252" s="1949" t="s">
        <v>3292</v>
      </c>
      <c r="C252" s="2029" t="s">
        <v>2236</v>
      </c>
      <c r="D252" s="2029" t="s">
        <v>2220</v>
      </c>
      <c r="E252" s="2029">
        <v>400</v>
      </c>
      <c r="F252" s="2031">
        <v>416</v>
      </c>
      <c r="G252" s="1833">
        <f t="shared" si="123"/>
        <v>166400</v>
      </c>
      <c r="H252" s="1831">
        <f t="shared" si="124"/>
        <v>0.16639999999999999</v>
      </c>
      <c r="I252" s="1837">
        <f t="shared" si="137"/>
        <v>0.16639999999999999</v>
      </c>
      <c r="J252" s="2104"/>
      <c r="K252" s="2104"/>
      <c r="L252" s="2105"/>
      <c r="M252" s="1832">
        <f t="shared" si="138"/>
        <v>0.16639999999999999</v>
      </c>
      <c r="N252" s="2030">
        <v>44656</v>
      </c>
      <c r="O252" s="2266">
        <v>44617</v>
      </c>
      <c r="P252" s="2266">
        <v>44651</v>
      </c>
      <c r="Q252" s="2266">
        <v>44656</v>
      </c>
      <c r="R252" s="2113" t="s">
        <v>304</v>
      </c>
      <c r="S252" s="2113">
        <v>60</v>
      </c>
      <c r="T252" s="2113">
        <v>49403140</v>
      </c>
      <c r="U252" s="2024">
        <v>0.46500000000000002</v>
      </c>
      <c r="V252" s="2029" t="s">
        <v>3997</v>
      </c>
      <c r="W252" s="2029" t="s">
        <v>1094</v>
      </c>
      <c r="X252" s="2029"/>
      <c r="Y252" s="1949" t="s">
        <v>1138</v>
      </c>
      <c r="Z252" s="2029" t="s">
        <v>2212</v>
      </c>
      <c r="AA252" s="2027" t="s">
        <v>1099</v>
      </c>
      <c r="AB252" s="2029">
        <v>95206</v>
      </c>
      <c r="AC252" s="2029" t="s">
        <v>1096</v>
      </c>
      <c r="AD252" s="2283" t="s">
        <v>1097</v>
      </c>
      <c r="AE252" s="2029"/>
      <c r="AF252" s="1951"/>
      <c r="AG252" s="1951" t="s">
        <v>1087</v>
      </c>
      <c r="AH252" s="2029"/>
      <c r="AI252" s="2047">
        <f t="shared" si="125"/>
        <v>49403140</v>
      </c>
      <c r="AJ252" s="2076" cm="1">
        <f t="array" ref="AJ252">SUM(MID(0&amp;AI252,LARGE(INDEX(ISNUMBER(--MID(AI252,ROW($1:$129),1))*ROW($1:$129),),ROW($1:$129))+1,1)*10^ROW($1:$129)/10)</f>
        <v>49403140</v>
      </c>
      <c r="AK252" s="1953" t="str">
        <f>VLOOKUP($AJ252,'Item Master Data'!$A:$F,3,FALSE)</f>
        <v>Q.PEAK DUO BLK ML G10+</v>
      </c>
      <c r="AL252" s="1494">
        <f>VLOOKUP($AJ252,'Item Master Data'!$A:$F,6,FALSE)</f>
        <v>400</v>
      </c>
      <c r="AM252" s="1494">
        <f t="shared" si="126"/>
        <v>13</v>
      </c>
      <c r="AN252" s="1494">
        <f>VLOOKUP(AJ252,'Item Master Data'!$A:$G,7,FALSE)</f>
        <v>32</v>
      </c>
      <c r="AO252" s="1494">
        <f t="shared" si="127"/>
        <v>0</v>
      </c>
      <c r="AQ252" s="2297">
        <f t="shared" si="114"/>
        <v>77376</v>
      </c>
    </row>
    <row r="253" spans="1:43" s="1494" customFormat="1" ht="15" hidden="1" customHeight="1">
      <c r="A253" s="1872" t="s">
        <v>2309</v>
      </c>
      <c r="B253" s="1949" t="s">
        <v>3293</v>
      </c>
      <c r="C253" s="2029" t="s">
        <v>2236</v>
      </c>
      <c r="D253" s="2029" t="s">
        <v>2220</v>
      </c>
      <c r="E253" s="2029">
        <v>400</v>
      </c>
      <c r="F253" s="2031">
        <v>672</v>
      </c>
      <c r="G253" s="1833">
        <f t="shared" si="123"/>
        <v>268800</v>
      </c>
      <c r="H253" s="1831">
        <f t="shared" si="124"/>
        <v>0.26879999999999998</v>
      </c>
      <c r="I253" s="1837">
        <f t="shared" si="137"/>
        <v>0.26879999999999998</v>
      </c>
      <c r="J253" s="2104"/>
      <c r="K253" s="2104"/>
      <c r="L253" s="2105"/>
      <c r="M253" s="1832">
        <f t="shared" si="138"/>
        <v>0.26879999999999998</v>
      </c>
      <c r="N253" s="2030">
        <v>44655</v>
      </c>
      <c r="O253" s="2266">
        <v>44617</v>
      </c>
      <c r="P253" s="2266">
        <v>44651</v>
      </c>
      <c r="Q253" s="2266">
        <v>44655</v>
      </c>
      <c r="R253" s="2113" t="s">
        <v>304</v>
      </c>
      <c r="S253" s="2113">
        <v>60</v>
      </c>
      <c r="T253" s="2113">
        <v>49403140</v>
      </c>
      <c r="U253" s="2024">
        <v>0.46500000000000002</v>
      </c>
      <c r="V253" s="2029" t="s">
        <v>3997</v>
      </c>
      <c r="W253" s="2029" t="s">
        <v>1094</v>
      </c>
      <c r="X253" s="2029"/>
      <c r="Y253" s="1949" t="s">
        <v>1138</v>
      </c>
      <c r="Z253" s="2029" t="s">
        <v>2515</v>
      </c>
      <c r="AA253" s="2027" t="s">
        <v>1185</v>
      </c>
      <c r="AB253" s="2029">
        <v>85714</v>
      </c>
      <c r="AC253" s="2029" t="s">
        <v>1096</v>
      </c>
      <c r="AD253" s="2283" t="s">
        <v>1097</v>
      </c>
      <c r="AE253" s="2029"/>
      <c r="AF253" s="1951"/>
      <c r="AG253" s="1951" t="s">
        <v>1087</v>
      </c>
      <c r="AH253" s="2029"/>
      <c r="AI253" s="2047">
        <f t="shared" si="125"/>
        <v>49403140</v>
      </c>
      <c r="AJ253" s="2076" cm="1">
        <f t="array" ref="AJ253">SUM(MID(0&amp;AI253,LARGE(INDEX(ISNUMBER(--MID(AI253,ROW($1:$129),1))*ROW($1:$129),),ROW($1:$129))+1,1)*10^ROW($1:$129)/10)</f>
        <v>49403140</v>
      </c>
      <c r="AK253" s="1953" t="str">
        <f>VLOOKUP($AJ253,'Item Master Data'!$A:$F,3,FALSE)</f>
        <v>Q.PEAK DUO BLK ML G10+</v>
      </c>
      <c r="AL253" s="1494">
        <f>VLOOKUP($AJ253,'Item Master Data'!$A:$F,6,FALSE)</f>
        <v>400</v>
      </c>
      <c r="AM253" s="1494">
        <f t="shared" si="126"/>
        <v>21</v>
      </c>
      <c r="AN253" s="1494">
        <f>VLOOKUP(AJ253,'Item Master Data'!$A:$G,7,FALSE)</f>
        <v>32</v>
      </c>
      <c r="AO253" s="1494">
        <f t="shared" si="127"/>
        <v>0</v>
      </c>
      <c r="AQ253" s="2297">
        <f t="shared" si="114"/>
        <v>124992</v>
      </c>
    </row>
    <row r="254" spans="1:43" s="1494" customFormat="1" ht="15" hidden="1" customHeight="1">
      <c r="A254" s="1872" t="s">
        <v>2309</v>
      </c>
      <c r="B254" s="1949" t="s">
        <v>3294</v>
      </c>
      <c r="C254" s="2029" t="s">
        <v>2236</v>
      </c>
      <c r="D254" s="2029" t="s">
        <v>2220</v>
      </c>
      <c r="E254" s="2029">
        <v>400</v>
      </c>
      <c r="F254" s="2031">
        <v>416</v>
      </c>
      <c r="G254" s="1833">
        <f t="shared" si="123"/>
        <v>166400</v>
      </c>
      <c r="H254" s="1831">
        <f t="shared" ref="H254:H285" si="139">E254*F254/1000000</f>
        <v>0.16639999999999999</v>
      </c>
      <c r="I254" s="1837">
        <f t="shared" si="137"/>
        <v>0.16639999999999999</v>
      </c>
      <c r="J254" s="2104"/>
      <c r="K254" s="2104"/>
      <c r="L254" s="2105"/>
      <c r="M254" s="1832">
        <f t="shared" si="138"/>
        <v>0.16639999999999999</v>
      </c>
      <c r="N254" s="2030">
        <v>44655</v>
      </c>
      <c r="O254" s="2266">
        <v>44617</v>
      </c>
      <c r="P254" s="2266">
        <v>44651</v>
      </c>
      <c r="Q254" s="2266">
        <v>44655</v>
      </c>
      <c r="R254" s="2113" t="s">
        <v>304</v>
      </c>
      <c r="S254" s="2113">
        <v>60</v>
      </c>
      <c r="T254" s="2113">
        <v>49403140</v>
      </c>
      <c r="U254" s="2024">
        <v>0.46500000000000002</v>
      </c>
      <c r="V254" s="2029" t="s">
        <v>3997</v>
      </c>
      <c r="W254" s="2029" t="s">
        <v>1094</v>
      </c>
      <c r="X254" s="2029"/>
      <c r="Y254" s="1949" t="s">
        <v>1138</v>
      </c>
      <c r="Z254" s="2029" t="s">
        <v>2516</v>
      </c>
      <c r="AA254" s="2027" t="s">
        <v>1139</v>
      </c>
      <c r="AB254" s="2029">
        <v>84104</v>
      </c>
      <c r="AC254" s="2029" t="s">
        <v>1096</v>
      </c>
      <c r="AD254" s="2283" t="s">
        <v>1097</v>
      </c>
      <c r="AE254" s="2029"/>
      <c r="AF254" s="1951"/>
      <c r="AG254" s="1951" t="s">
        <v>1087</v>
      </c>
      <c r="AH254" s="2029"/>
      <c r="AI254" s="2047">
        <f t="shared" si="125"/>
        <v>49403140</v>
      </c>
      <c r="AJ254" s="2076" cm="1">
        <f t="array" ref="AJ254">SUM(MID(0&amp;AI254,LARGE(INDEX(ISNUMBER(--MID(AI254,ROW($1:$129),1))*ROW($1:$129),),ROW($1:$129))+1,1)*10^ROW($1:$129)/10)</f>
        <v>49403140</v>
      </c>
      <c r="AK254" s="1953" t="str">
        <f>VLOOKUP($AJ254,'Item Master Data'!$A:$F,3,FALSE)</f>
        <v>Q.PEAK DUO BLK ML G10+</v>
      </c>
      <c r="AL254" s="1494">
        <f>VLOOKUP($AJ254,'Item Master Data'!$A:$F,6,FALSE)</f>
        <v>400</v>
      </c>
      <c r="AM254" s="1494">
        <f t="shared" si="126"/>
        <v>13</v>
      </c>
      <c r="AN254" s="1494">
        <f>VLOOKUP(AJ254,'Item Master Data'!$A:$G,7,FALSE)</f>
        <v>32</v>
      </c>
      <c r="AO254" s="1494">
        <f t="shared" si="127"/>
        <v>0</v>
      </c>
      <c r="AQ254" s="2297">
        <f t="shared" si="114"/>
        <v>77376</v>
      </c>
    </row>
    <row r="255" spans="1:43" s="1494" customFormat="1" ht="15" hidden="1" customHeight="1">
      <c r="A255" s="1872" t="s">
        <v>2309</v>
      </c>
      <c r="B255" s="1949" t="s">
        <v>3295</v>
      </c>
      <c r="C255" s="2029" t="s">
        <v>2236</v>
      </c>
      <c r="D255" s="2029" t="s">
        <v>2220</v>
      </c>
      <c r="E255" s="2029">
        <v>400</v>
      </c>
      <c r="F255" s="2031">
        <v>768</v>
      </c>
      <c r="G255" s="1833">
        <f t="shared" si="123"/>
        <v>307200</v>
      </c>
      <c r="H255" s="1831">
        <f t="shared" si="139"/>
        <v>0.30719999999999997</v>
      </c>
      <c r="I255" s="1837">
        <f t="shared" si="137"/>
        <v>0.30719999999999997</v>
      </c>
      <c r="J255" s="2104"/>
      <c r="K255" s="2104"/>
      <c r="L255" s="2105"/>
      <c r="M255" s="1832">
        <f t="shared" si="138"/>
        <v>0.30719999999999997</v>
      </c>
      <c r="N255" s="2030">
        <v>44655</v>
      </c>
      <c r="O255" s="2266">
        <v>44617</v>
      </c>
      <c r="P255" s="2266">
        <v>44651</v>
      </c>
      <c r="Q255" s="2266">
        <v>44655</v>
      </c>
      <c r="R255" s="2113" t="s">
        <v>304</v>
      </c>
      <c r="S255" s="2113">
        <v>60</v>
      </c>
      <c r="T255" s="2113">
        <v>49403140</v>
      </c>
      <c r="U255" s="2024">
        <v>0.46500000000000002</v>
      </c>
      <c r="V255" s="2029" t="s">
        <v>3997</v>
      </c>
      <c r="W255" s="2029" t="s">
        <v>1094</v>
      </c>
      <c r="X255" s="2029"/>
      <c r="Y255" s="1949" t="s">
        <v>1138</v>
      </c>
      <c r="Z255" s="2029" t="s">
        <v>2211</v>
      </c>
      <c r="AA255" s="2027" t="s">
        <v>1160</v>
      </c>
      <c r="AB255" s="2029">
        <v>89118</v>
      </c>
      <c r="AC255" s="2029" t="s">
        <v>1096</v>
      </c>
      <c r="AD255" s="2283" t="s">
        <v>1097</v>
      </c>
      <c r="AE255" s="2029"/>
      <c r="AF255" s="1951"/>
      <c r="AG255" s="1951" t="s">
        <v>1087</v>
      </c>
      <c r="AH255" s="2029"/>
      <c r="AI255" s="2047">
        <f t="shared" si="125"/>
        <v>49403140</v>
      </c>
      <c r="AJ255" s="2076" cm="1">
        <f t="array" ref="AJ255">SUM(MID(0&amp;AI255,LARGE(INDEX(ISNUMBER(--MID(AI255,ROW($1:$129),1))*ROW($1:$129),),ROW($1:$129))+1,1)*10^ROW($1:$129)/10)</f>
        <v>49403140</v>
      </c>
      <c r="AK255" s="1953" t="str">
        <f>VLOOKUP($AJ255,'Item Master Data'!$A:$F,3,FALSE)</f>
        <v>Q.PEAK DUO BLK ML G10+</v>
      </c>
      <c r="AL255" s="1494">
        <f>VLOOKUP($AJ255,'Item Master Data'!$A:$F,6,FALSE)</f>
        <v>400</v>
      </c>
      <c r="AM255" s="1494">
        <f t="shared" si="126"/>
        <v>24</v>
      </c>
      <c r="AN255" s="1494">
        <f>VLOOKUP(AJ255,'Item Master Data'!$A:$G,7,FALSE)</f>
        <v>32</v>
      </c>
      <c r="AO255" s="1494">
        <f t="shared" si="127"/>
        <v>0</v>
      </c>
      <c r="AQ255" s="2297">
        <f t="shared" si="114"/>
        <v>142848</v>
      </c>
    </row>
    <row r="256" spans="1:43" s="1494" customFormat="1" ht="15.75" hidden="1" customHeight="1">
      <c r="A256" s="1872" t="s">
        <v>2309</v>
      </c>
      <c r="B256" s="1949" t="s">
        <v>3448</v>
      </c>
      <c r="C256" s="2029" t="s">
        <v>2236</v>
      </c>
      <c r="D256" s="2029" t="s">
        <v>2220</v>
      </c>
      <c r="E256" s="2029">
        <v>400</v>
      </c>
      <c r="F256" s="2031">
        <v>416</v>
      </c>
      <c r="G256" s="1833">
        <f t="shared" si="123"/>
        <v>166400</v>
      </c>
      <c r="H256" s="1831">
        <f t="shared" si="139"/>
        <v>0.16639999999999999</v>
      </c>
      <c r="I256" s="1837">
        <f t="shared" si="137"/>
        <v>0.16639999999999999</v>
      </c>
      <c r="J256" s="2104"/>
      <c r="K256" s="2104"/>
      <c r="L256" s="2105"/>
      <c r="M256" s="1832">
        <f t="shared" si="138"/>
        <v>0.16639999999999999</v>
      </c>
      <c r="N256" s="2030">
        <v>44655</v>
      </c>
      <c r="O256" s="2030">
        <v>44617</v>
      </c>
      <c r="P256" s="2030">
        <v>44651</v>
      </c>
      <c r="Q256" s="2030">
        <v>44655</v>
      </c>
      <c r="R256" s="2029" t="s">
        <v>304</v>
      </c>
      <c r="S256" s="2029">
        <v>60</v>
      </c>
      <c r="T256" s="2029">
        <v>49403140</v>
      </c>
      <c r="U256" s="2024">
        <v>0.46500000000000002</v>
      </c>
      <c r="V256" s="2029" t="s">
        <v>3997</v>
      </c>
      <c r="W256" s="2029" t="s">
        <v>1094</v>
      </c>
      <c r="X256" s="2029"/>
      <c r="Y256" s="1949" t="s">
        <v>1138</v>
      </c>
      <c r="Z256" s="2029" t="s">
        <v>2517</v>
      </c>
      <c r="AA256" s="2027" t="s">
        <v>1185</v>
      </c>
      <c r="AB256" s="2029">
        <v>85365</v>
      </c>
      <c r="AC256" s="2029" t="s">
        <v>1096</v>
      </c>
      <c r="AD256" s="2283" t="s">
        <v>1097</v>
      </c>
      <c r="AE256" s="2029"/>
      <c r="AF256" s="1951"/>
      <c r="AG256" s="1951" t="s">
        <v>1087</v>
      </c>
      <c r="AH256" s="2029"/>
      <c r="AI256" s="2047">
        <f t="shared" si="125"/>
        <v>49403140</v>
      </c>
      <c r="AJ256" s="2076" cm="1">
        <f t="array" ref="AJ256">SUM(MID(0&amp;AI256,LARGE(INDEX(ISNUMBER(--MID(AI256,ROW($1:$129),1))*ROW($1:$129),),ROW($1:$129))+1,1)*10^ROW($1:$129)/10)</f>
        <v>49403140</v>
      </c>
      <c r="AK256" s="1953" t="str">
        <f>VLOOKUP($AJ256,'Item Master Data'!$A:$F,3,FALSE)</f>
        <v>Q.PEAK DUO BLK ML G10+</v>
      </c>
      <c r="AL256" s="1494">
        <f>VLOOKUP($AJ256,'Item Master Data'!$A:$F,6,FALSE)</f>
        <v>400</v>
      </c>
      <c r="AM256" s="1494">
        <f t="shared" si="126"/>
        <v>13</v>
      </c>
      <c r="AN256" s="1494">
        <f>VLOOKUP(AJ256,'Item Master Data'!$A:$G,7,FALSE)</f>
        <v>32</v>
      </c>
      <c r="AO256" s="1494">
        <f t="shared" si="127"/>
        <v>0</v>
      </c>
      <c r="AQ256" s="2297">
        <f t="shared" si="114"/>
        <v>77376</v>
      </c>
    </row>
    <row r="257" spans="1:43" s="1494" customFormat="1" ht="15" customHeight="1">
      <c r="A257" s="1872" t="s">
        <v>2309</v>
      </c>
      <c r="B257" s="1949" t="s">
        <v>4305</v>
      </c>
      <c r="C257" s="2029" t="s">
        <v>2236</v>
      </c>
      <c r="D257" s="2029" t="s">
        <v>2220</v>
      </c>
      <c r="E257" s="2029">
        <v>400</v>
      </c>
      <c r="F257" s="2031">
        <v>416</v>
      </c>
      <c r="G257" s="1833">
        <f>E257*F257</f>
        <v>166400</v>
      </c>
      <c r="H257" s="1831">
        <f t="shared" si="139"/>
        <v>0.16639999999999999</v>
      </c>
      <c r="I257" s="1837">
        <f t="shared" ref="I257" si="140">H257</f>
        <v>0.16639999999999999</v>
      </c>
      <c r="J257" s="2104"/>
      <c r="K257" s="2104"/>
      <c r="L257" s="2105"/>
      <c r="M257" s="1832">
        <f t="shared" si="138"/>
        <v>0.16639999999999999</v>
      </c>
      <c r="N257" s="2030">
        <v>44672</v>
      </c>
      <c r="O257" s="2030">
        <v>44666</v>
      </c>
      <c r="P257" s="2030">
        <v>44671</v>
      </c>
      <c r="Q257" s="2030">
        <v>44672</v>
      </c>
      <c r="R257" s="2029" t="s">
        <v>304</v>
      </c>
      <c r="S257" s="2029">
        <v>60</v>
      </c>
      <c r="T257" s="2029">
        <v>49405140</v>
      </c>
      <c r="U257" s="2024">
        <v>0.47</v>
      </c>
      <c r="V257" s="2029"/>
      <c r="W257" s="2029" t="s">
        <v>1094</v>
      </c>
      <c r="X257" s="2029"/>
      <c r="Y257" s="1949" t="s">
        <v>1138</v>
      </c>
      <c r="Z257" s="2029" t="s">
        <v>4306</v>
      </c>
      <c r="AA257" s="2027" t="s">
        <v>1097</v>
      </c>
      <c r="AB257" s="2029">
        <v>30909</v>
      </c>
      <c r="AC257" s="2029" t="s">
        <v>1096</v>
      </c>
      <c r="AD257" s="1937" t="s">
        <v>3658</v>
      </c>
      <c r="AE257" s="2029"/>
      <c r="AF257" s="1951"/>
      <c r="AG257" s="1951" t="s">
        <v>1087</v>
      </c>
      <c r="AH257" s="2029" t="s">
        <v>2469</v>
      </c>
      <c r="AI257" s="2047">
        <f t="shared" si="125"/>
        <v>49405140</v>
      </c>
      <c r="AJ257" s="2076" cm="1">
        <f t="array" ref="AJ257">SUM(MID(0&amp;AI257,LARGE(INDEX(ISNUMBER(--MID(AI257,ROW($1:$129),1))*ROW($1:$129),),ROW($1:$129))+1,1)*10^ROW($1:$129)/10)</f>
        <v>49405140</v>
      </c>
      <c r="AK257" s="1953" t="str">
        <f>VLOOKUP($AJ257,'Item Master Data'!$A:$F,3,FALSE)</f>
        <v>Q.PEAK DUO BLK ML G10+</v>
      </c>
      <c r="AL257" s="1494">
        <f>VLOOKUP($AJ257,'Item Master Data'!$A:$F,6,FALSE)</f>
        <v>400</v>
      </c>
      <c r="AM257" s="1494">
        <f t="shared" si="126"/>
        <v>13</v>
      </c>
      <c r="AN257" s="1494">
        <f>VLOOKUP(AJ257,'Item Master Data'!$A:$G,7,FALSE)</f>
        <v>32</v>
      </c>
      <c r="AO257" s="1494">
        <f t="shared" si="127"/>
        <v>0</v>
      </c>
      <c r="AQ257" s="2297">
        <f t="shared" si="114"/>
        <v>78208</v>
      </c>
    </row>
    <row r="258" spans="1:43" s="1494" customFormat="1" ht="15" customHeight="1">
      <c r="A258" s="1872" t="s">
        <v>2309</v>
      </c>
      <c r="B258" s="2135" t="s">
        <v>3912</v>
      </c>
      <c r="C258" s="2025" t="s">
        <v>2236</v>
      </c>
      <c r="D258" s="2029" t="s">
        <v>2220</v>
      </c>
      <c r="E258" s="2025">
        <v>400</v>
      </c>
      <c r="F258" s="2136">
        <v>416</v>
      </c>
      <c r="G258" s="1833">
        <f t="shared" ref="G258:G273" si="141">F258*E258</f>
        <v>166400</v>
      </c>
      <c r="H258" s="1831">
        <f t="shared" si="139"/>
        <v>0.16639999999999999</v>
      </c>
      <c r="I258" s="1837">
        <f>H258</f>
        <v>0.16639999999999999</v>
      </c>
      <c r="J258" s="2104"/>
      <c r="K258" s="2104"/>
      <c r="L258" s="2105"/>
      <c r="M258" s="1832">
        <f t="shared" si="138"/>
        <v>0.16639999999999999</v>
      </c>
      <c r="N258" s="2242">
        <v>44662</v>
      </c>
      <c r="O258" s="2030" t="s">
        <v>3840</v>
      </c>
      <c r="P258" s="2242">
        <v>44659</v>
      </c>
      <c r="Q258" s="2242">
        <v>44662</v>
      </c>
      <c r="R258" s="2025" t="s">
        <v>304</v>
      </c>
      <c r="S258" s="2025">
        <v>60</v>
      </c>
      <c r="T258" s="2025">
        <v>49405140</v>
      </c>
      <c r="U258" s="2024">
        <v>0.47</v>
      </c>
      <c r="V258" s="2029" t="s">
        <v>3998</v>
      </c>
      <c r="W258" s="2029" t="s">
        <v>1094</v>
      </c>
      <c r="X258" s="2029"/>
      <c r="Y258" s="1949" t="s">
        <v>1138</v>
      </c>
      <c r="Z258" s="2029" t="s">
        <v>1187</v>
      </c>
      <c r="AA258" s="2027" t="s">
        <v>1095</v>
      </c>
      <c r="AB258" s="2029">
        <v>77041</v>
      </c>
      <c r="AC258" s="2029" t="s">
        <v>1096</v>
      </c>
      <c r="AD258" s="1937" t="s">
        <v>3658</v>
      </c>
      <c r="AE258" s="2029"/>
      <c r="AF258" s="1951"/>
      <c r="AG258" s="1951" t="s">
        <v>1087</v>
      </c>
      <c r="AH258" s="2029"/>
      <c r="AI258" s="2047">
        <f t="shared" si="125"/>
        <v>49405140</v>
      </c>
      <c r="AJ258" s="2076" cm="1">
        <f t="array" ref="AJ258">SUM(MID(0&amp;AI258,LARGE(INDEX(ISNUMBER(--MID(AI258,ROW($1:$129),1))*ROW($1:$129),),ROW($1:$129))+1,1)*10^ROW($1:$129)/10)</f>
        <v>49405140</v>
      </c>
      <c r="AK258" s="1953" t="str">
        <f>VLOOKUP($AJ258,'Item Master Data'!$A:$F,3,FALSE)</f>
        <v>Q.PEAK DUO BLK ML G10+</v>
      </c>
      <c r="AL258" s="1494">
        <f>VLOOKUP($AJ258,'Item Master Data'!$A:$F,6,FALSE)</f>
        <v>400</v>
      </c>
      <c r="AM258" s="1494">
        <f t="shared" si="126"/>
        <v>13</v>
      </c>
      <c r="AN258" s="1494">
        <f>VLOOKUP(AJ258,'Item Master Data'!$A:$G,7,FALSE)</f>
        <v>32</v>
      </c>
      <c r="AO258" s="1494">
        <f t="shared" si="127"/>
        <v>0</v>
      </c>
      <c r="AQ258" s="2297">
        <f t="shared" ref="AQ258:AQ321" si="142">G258*U258</f>
        <v>78208</v>
      </c>
    </row>
    <row r="259" spans="1:43" s="1494" customFormat="1" ht="15" customHeight="1">
      <c r="A259" s="1872" t="s">
        <v>2309</v>
      </c>
      <c r="B259" s="2237" t="s">
        <v>3913</v>
      </c>
      <c r="C259" s="2106" t="s">
        <v>2236</v>
      </c>
      <c r="D259" s="2029" t="s">
        <v>2220</v>
      </c>
      <c r="E259" s="2106">
        <v>400</v>
      </c>
      <c r="F259" s="2109">
        <v>320</v>
      </c>
      <c r="G259" s="1833">
        <f t="shared" si="141"/>
        <v>128000</v>
      </c>
      <c r="H259" s="1831">
        <f t="shared" si="139"/>
        <v>0.128</v>
      </c>
      <c r="I259" s="1837">
        <f>H259</f>
        <v>0.128</v>
      </c>
      <c r="J259" s="2104"/>
      <c r="K259" s="2104"/>
      <c r="L259" s="2105"/>
      <c r="M259" s="1832">
        <f t="shared" si="138"/>
        <v>0.128</v>
      </c>
      <c r="N259" s="2243">
        <v>44669</v>
      </c>
      <c r="O259" s="2100" t="s">
        <v>4238</v>
      </c>
      <c r="P259" s="2243">
        <v>44669</v>
      </c>
      <c r="Q259" s="2243">
        <v>44669</v>
      </c>
      <c r="R259" s="2106" t="s">
        <v>304</v>
      </c>
      <c r="S259" s="2106">
        <v>60</v>
      </c>
      <c r="T259" s="2106">
        <v>49405140</v>
      </c>
      <c r="U259" s="2024">
        <v>0.47</v>
      </c>
      <c r="V259" s="2029"/>
      <c r="W259" s="2029" t="s">
        <v>1094</v>
      </c>
      <c r="X259" s="2029"/>
      <c r="Y259" s="1949" t="s">
        <v>1138</v>
      </c>
      <c r="Z259" s="2029" t="s">
        <v>3978</v>
      </c>
      <c r="AA259" s="2027" t="s">
        <v>1097</v>
      </c>
      <c r="AB259" s="2029">
        <v>30360</v>
      </c>
      <c r="AC259" s="2029" t="s">
        <v>1096</v>
      </c>
      <c r="AD259" s="1937" t="s">
        <v>3658</v>
      </c>
      <c r="AE259" s="2029"/>
      <c r="AF259" s="1951"/>
      <c r="AG259" s="1951" t="s">
        <v>1087</v>
      </c>
      <c r="AH259" s="2029"/>
      <c r="AI259" s="2047">
        <f t="shared" si="125"/>
        <v>49405140</v>
      </c>
      <c r="AJ259" s="2076" cm="1">
        <f t="array" ref="AJ259">SUM(MID(0&amp;AI259,LARGE(INDEX(ISNUMBER(--MID(AI259,ROW($1:$129),1))*ROW($1:$129),),ROW($1:$129))+1,1)*10^ROW($1:$129)/10)</f>
        <v>49405140</v>
      </c>
      <c r="AK259" s="1953" t="str">
        <f>VLOOKUP($AJ259,'Item Master Data'!$A:$F,3,FALSE)</f>
        <v>Q.PEAK DUO BLK ML G10+</v>
      </c>
      <c r="AL259" s="1494">
        <f>VLOOKUP($AJ259,'Item Master Data'!$A:$F,6,FALSE)</f>
        <v>400</v>
      </c>
      <c r="AM259" s="1494">
        <f t="shared" si="126"/>
        <v>10</v>
      </c>
      <c r="AN259" s="1494">
        <f>VLOOKUP(AJ259,'Item Master Data'!$A:$G,7,FALSE)</f>
        <v>32</v>
      </c>
      <c r="AO259" s="1494">
        <f t="shared" si="127"/>
        <v>0</v>
      </c>
      <c r="AQ259" s="2297">
        <f t="shared" si="142"/>
        <v>60160</v>
      </c>
    </row>
    <row r="260" spans="1:43" s="1494" customFormat="1" ht="15" customHeight="1">
      <c r="A260" s="1872" t="s">
        <v>2309</v>
      </c>
      <c r="B260" s="2237" t="s">
        <v>3913</v>
      </c>
      <c r="C260" s="2106" t="s">
        <v>2236</v>
      </c>
      <c r="D260" s="2029" t="s">
        <v>2220</v>
      </c>
      <c r="E260" s="2106">
        <v>400</v>
      </c>
      <c r="F260" s="2109">
        <f>736-320</f>
        <v>416</v>
      </c>
      <c r="G260" s="1833">
        <f t="shared" si="141"/>
        <v>166400</v>
      </c>
      <c r="H260" s="1831">
        <f t="shared" si="139"/>
        <v>0.16639999999999999</v>
      </c>
      <c r="I260" s="1837"/>
      <c r="J260" s="2104"/>
      <c r="K260" s="2104"/>
      <c r="L260" s="2105">
        <f>H260</f>
        <v>0.16639999999999999</v>
      </c>
      <c r="M260" s="1832">
        <f t="shared" si="138"/>
        <v>0.16639999999999999</v>
      </c>
      <c r="N260" s="2308" t="s">
        <v>4376</v>
      </c>
      <c r="O260" s="2100" t="s">
        <v>4238</v>
      </c>
      <c r="P260" s="2243">
        <v>44676</v>
      </c>
      <c r="Q260" s="2243">
        <v>44677</v>
      </c>
      <c r="R260" s="2106" t="s">
        <v>304</v>
      </c>
      <c r="S260" s="2106">
        <v>60</v>
      </c>
      <c r="T260" s="2106">
        <v>49405140</v>
      </c>
      <c r="U260" s="2024">
        <v>0.47</v>
      </c>
      <c r="V260" s="2029"/>
      <c r="W260" s="2029" t="s">
        <v>1094</v>
      </c>
      <c r="X260" s="2029"/>
      <c r="Y260" s="1949" t="s">
        <v>1138</v>
      </c>
      <c r="Z260" s="2029" t="s">
        <v>3978</v>
      </c>
      <c r="AA260" s="2027" t="s">
        <v>1097</v>
      </c>
      <c r="AB260" s="2029">
        <v>30360</v>
      </c>
      <c r="AC260" s="2029" t="s">
        <v>1096</v>
      </c>
      <c r="AD260" s="1937" t="s">
        <v>3658</v>
      </c>
      <c r="AE260" s="2029"/>
      <c r="AF260" s="1951"/>
      <c r="AG260" s="1951" t="s">
        <v>1087</v>
      </c>
      <c r="AH260" s="2029"/>
      <c r="AI260" s="2047">
        <f t="shared" si="125"/>
        <v>49405140</v>
      </c>
      <c r="AJ260" s="2076" cm="1">
        <f t="array" ref="AJ260">SUM(MID(0&amp;AI260,LARGE(INDEX(ISNUMBER(--MID(AI260,ROW($1:$129),1))*ROW($1:$129),),ROW($1:$129))+1,1)*10^ROW($1:$129)/10)</f>
        <v>49405140</v>
      </c>
      <c r="AK260" s="1953" t="str">
        <f>VLOOKUP($AJ260,'Item Master Data'!$A:$F,3,FALSE)</f>
        <v>Q.PEAK DUO BLK ML G10+</v>
      </c>
      <c r="AL260" s="1494">
        <f>VLOOKUP($AJ260,'Item Master Data'!$A:$F,6,FALSE)</f>
        <v>400</v>
      </c>
      <c r="AM260" s="1494">
        <f t="shared" si="126"/>
        <v>13</v>
      </c>
      <c r="AN260" s="1494">
        <f>VLOOKUP(AJ260,'Item Master Data'!$A:$G,7,FALSE)</f>
        <v>32</v>
      </c>
      <c r="AO260" s="1494">
        <f t="shared" si="127"/>
        <v>0</v>
      </c>
      <c r="AQ260" s="2297">
        <f t="shared" si="142"/>
        <v>78208</v>
      </c>
    </row>
    <row r="261" spans="1:43" s="1494" customFormat="1" ht="15" customHeight="1">
      <c r="A261" s="1872" t="s">
        <v>2309</v>
      </c>
      <c r="B261" s="2237" t="s">
        <v>3914</v>
      </c>
      <c r="C261" s="2106" t="s">
        <v>2236</v>
      </c>
      <c r="D261" s="2029" t="s">
        <v>2220</v>
      </c>
      <c r="E261" s="2106">
        <v>400</v>
      </c>
      <c r="F261" s="2109">
        <v>640</v>
      </c>
      <c r="G261" s="1833">
        <f t="shared" si="141"/>
        <v>256000</v>
      </c>
      <c r="H261" s="1831">
        <f t="shared" si="139"/>
        <v>0.25600000000000001</v>
      </c>
      <c r="I261" s="1837">
        <f t="shared" ref="I261:I267" si="143">H261</f>
        <v>0.25600000000000001</v>
      </c>
      <c r="J261" s="2104"/>
      <c r="K261" s="2104"/>
      <c r="L261" s="2105"/>
      <c r="M261" s="1832">
        <f t="shared" si="138"/>
        <v>0.25600000000000001</v>
      </c>
      <c r="N261" s="2030">
        <v>44669</v>
      </c>
      <c r="O261" s="2100" t="s">
        <v>4238</v>
      </c>
      <c r="P261" s="2243">
        <v>44665</v>
      </c>
      <c r="Q261" s="2243">
        <v>44669</v>
      </c>
      <c r="R261" s="2106" t="s">
        <v>304</v>
      </c>
      <c r="S261" s="2106">
        <v>60</v>
      </c>
      <c r="T261" s="2106">
        <v>49405140</v>
      </c>
      <c r="U261" s="2024">
        <v>0.47</v>
      </c>
      <c r="V261" s="2029"/>
      <c r="W261" s="2029" t="s">
        <v>1094</v>
      </c>
      <c r="X261" s="2029"/>
      <c r="Y261" s="1949" t="s">
        <v>1138</v>
      </c>
      <c r="Z261" s="2029" t="s">
        <v>3979</v>
      </c>
      <c r="AA261" s="2027" t="s">
        <v>3980</v>
      </c>
      <c r="AB261" s="2029">
        <v>66214</v>
      </c>
      <c r="AC261" s="2029" t="s">
        <v>1096</v>
      </c>
      <c r="AD261" s="1937" t="s">
        <v>3658</v>
      </c>
      <c r="AE261" s="2029"/>
      <c r="AF261" s="1951"/>
      <c r="AG261" s="1951" t="s">
        <v>1087</v>
      </c>
      <c r="AH261" s="2029"/>
      <c r="AI261" s="2047">
        <f t="shared" si="125"/>
        <v>49405140</v>
      </c>
      <c r="AJ261" s="2076" cm="1">
        <f t="array" ref="AJ261">SUM(MID(0&amp;AI261,LARGE(INDEX(ISNUMBER(--MID(AI261,ROW($1:$129),1))*ROW($1:$129),),ROW($1:$129))+1,1)*10^ROW($1:$129)/10)</f>
        <v>49405140</v>
      </c>
      <c r="AK261" s="1953" t="str">
        <f>VLOOKUP($AJ261,'Item Master Data'!$A:$F,3,FALSE)</f>
        <v>Q.PEAK DUO BLK ML G10+</v>
      </c>
      <c r="AL261" s="1494">
        <f>VLOOKUP($AJ261,'Item Master Data'!$A:$F,6,FALSE)</f>
        <v>400</v>
      </c>
      <c r="AM261" s="1494">
        <f t="shared" si="126"/>
        <v>20</v>
      </c>
      <c r="AN261" s="1494">
        <f>VLOOKUP(AJ261,'Item Master Data'!$A:$G,7,FALSE)</f>
        <v>32</v>
      </c>
      <c r="AO261" s="1494">
        <f t="shared" si="127"/>
        <v>0</v>
      </c>
      <c r="AQ261" s="2297">
        <f t="shared" si="142"/>
        <v>120320</v>
      </c>
    </row>
    <row r="262" spans="1:43" s="1494" customFormat="1" ht="15" customHeight="1">
      <c r="A262" s="1872" t="s">
        <v>2309</v>
      </c>
      <c r="B262" s="2238" t="s">
        <v>3915</v>
      </c>
      <c r="C262" s="2239" t="s">
        <v>2236</v>
      </c>
      <c r="D262" s="2029" t="s">
        <v>2220</v>
      </c>
      <c r="E262" s="2239">
        <v>400</v>
      </c>
      <c r="F262" s="2240">
        <v>192</v>
      </c>
      <c r="G262" s="1833">
        <f t="shared" si="141"/>
        <v>76800</v>
      </c>
      <c r="H262" s="1831">
        <f t="shared" si="139"/>
        <v>7.6799999999999993E-2</v>
      </c>
      <c r="I262" s="1837">
        <f t="shared" si="143"/>
        <v>7.6799999999999993E-2</v>
      </c>
      <c r="J262" s="2104"/>
      <c r="K262" s="2104"/>
      <c r="L262" s="2105"/>
      <c r="M262" s="1832">
        <f t="shared" si="138"/>
        <v>7.6799999999999993E-2</v>
      </c>
      <c r="N262" s="2241">
        <v>44669</v>
      </c>
      <c r="O262" s="2030">
        <v>44662</v>
      </c>
      <c r="P262" s="2241">
        <v>44663</v>
      </c>
      <c r="Q262" s="2241">
        <v>44669</v>
      </c>
      <c r="R262" s="2239" t="s">
        <v>304</v>
      </c>
      <c r="S262" s="2239">
        <v>60</v>
      </c>
      <c r="T262" s="2239">
        <v>49405140</v>
      </c>
      <c r="U262" s="2024">
        <v>0.47</v>
      </c>
      <c r="V262" s="2029" t="s">
        <v>3999</v>
      </c>
      <c r="W262" s="2029" t="s">
        <v>1094</v>
      </c>
      <c r="X262" s="2029"/>
      <c r="Y262" s="1949" t="s">
        <v>1138</v>
      </c>
      <c r="Z262" s="2029" t="s">
        <v>2311</v>
      </c>
      <c r="AA262" s="2027" t="s">
        <v>1160</v>
      </c>
      <c r="AB262" s="2029">
        <v>89431</v>
      </c>
      <c r="AC262" s="2029" t="s">
        <v>1096</v>
      </c>
      <c r="AD262" s="1937" t="s">
        <v>3658</v>
      </c>
      <c r="AE262" s="2029"/>
      <c r="AF262" s="1951"/>
      <c r="AG262" s="1951" t="s">
        <v>1087</v>
      </c>
      <c r="AH262" s="2029"/>
      <c r="AI262" s="2047">
        <f t="shared" si="125"/>
        <v>49405140</v>
      </c>
      <c r="AJ262" s="2076" cm="1">
        <f t="array" ref="AJ262">SUM(MID(0&amp;AI262,LARGE(INDEX(ISNUMBER(--MID(AI262,ROW($1:$129),1))*ROW($1:$129),),ROW($1:$129))+1,1)*10^ROW($1:$129)/10)</f>
        <v>49405140</v>
      </c>
      <c r="AK262" s="1953" t="str">
        <f>VLOOKUP($AJ262,'Item Master Data'!$A:$F,3,FALSE)</f>
        <v>Q.PEAK DUO BLK ML G10+</v>
      </c>
      <c r="AL262" s="1494">
        <f>VLOOKUP($AJ262,'Item Master Data'!$A:$F,6,FALSE)</f>
        <v>400</v>
      </c>
      <c r="AM262" s="1494">
        <f t="shared" si="126"/>
        <v>6</v>
      </c>
      <c r="AN262" s="1494">
        <f>VLOOKUP(AJ262,'Item Master Data'!$A:$G,7,FALSE)</f>
        <v>32</v>
      </c>
      <c r="AO262" s="1494">
        <f t="shared" si="127"/>
        <v>0</v>
      </c>
      <c r="AQ262" s="2297">
        <f t="shared" si="142"/>
        <v>36096</v>
      </c>
    </row>
    <row r="263" spans="1:43" s="1494" customFormat="1" ht="15" customHeight="1">
      <c r="A263" s="1872" t="s">
        <v>2309</v>
      </c>
      <c r="B263" s="2238" t="s">
        <v>3915</v>
      </c>
      <c r="C263" s="2239" t="s">
        <v>2236</v>
      </c>
      <c r="D263" s="2029" t="s">
        <v>2220</v>
      </c>
      <c r="E263" s="2239">
        <v>400</v>
      </c>
      <c r="F263" s="2240">
        <v>224</v>
      </c>
      <c r="G263" s="1833">
        <f t="shared" si="141"/>
        <v>89600</v>
      </c>
      <c r="H263" s="1831">
        <f t="shared" si="139"/>
        <v>8.9599999999999999E-2</v>
      </c>
      <c r="I263" s="1837">
        <f t="shared" si="143"/>
        <v>8.9599999999999999E-2</v>
      </c>
      <c r="J263" s="2104"/>
      <c r="K263" s="2104"/>
      <c r="L263" s="2105"/>
      <c r="M263" s="1832">
        <f t="shared" si="138"/>
        <v>8.9599999999999999E-2</v>
      </c>
      <c r="N263" s="2241">
        <v>44669</v>
      </c>
      <c r="O263" s="2030">
        <v>44662</v>
      </c>
      <c r="P263" s="2241">
        <v>44659</v>
      </c>
      <c r="Q263" s="2241">
        <v>44669</v>
      </c>
      <c r="R263" s="2239" t="s">
        <v>304</v>
      </c>
      <c r="S263" s="2239">
        <v>60</v>
      </c>
      <c r="T263" s="2239">
        <v>49405140</v>
      </c>
      <c r="U263" s="2024">
        <v>0.47</v>
      </c>
      <c r="V263" s="2029" t="s">
        <v>3999</v>
      </c>
      <c r="W263" s="2029" t="s">
        <v>1094</v>
      </c>
      <c r="X263" s="2029"/>
      <c r="Y263" s="1949" t="s">
        <v>1138</v>
      </c>
      <c r="Z263" s="2029" t="s">
        <v>2311</v>
      </c>
      <c r="AA263" s="2027" t="s">
        <v>1160</v>
      </c>
      <c r="AB263" s="2029">
        <v>89431</v>
      </c>
      <c r="AC263" s="2029" t="s">
        <v>1096</v>
      </c>
      <c r="AD263" s="1937" t="s">
        <v>3658</v>
      </c>
      <c r="AE263" s="2029"/>
      <c r="AF263" s="1951"/>
      <c r="AG263" s="1951" t="s">
        <v>1087</v>
      </c>
      <c r="AH263" s="2029"/>
      <c r="AI263" s="2047">
        <f t="shared" si="125"/>
        <v>49405140</v>
      </c>
      <c r="AJ263" s="2076" cm="1">
        <f t="array" ref="AJ263">SUM(MID(0&amp;AI263,LARGE(INDEX(ISNUMBER(--MID(AI263,ROW($1:$129),1))*ROW($1:$129),),ROW($1:$129))+1,1)*10^ROW($1:$129)/10)</f>
        <v>49405140</v>
      </c>
      <c r="AK263" s="1953" t="str">
        <f>VLOOKUP($AJ263,'Item Master Data'!$A:$F,3,FALSE)</f>
        <v>Q.PEAK DUO BLK ML G10+</v>
      </c>
      <c r="AL263" s="1494">
        <f>VLOOKUP($AJ263,'Item Master Data'!$A:$F,6,FALSE)</f>
        <v>400</v>
      </c>
      <c r="AM263" s="1494">
        <f t="shared" si="126"/>
        <v>7</v>
      </c>
      <c r="AN263" s="1494">
        <f>VLOOKUP(AJ263,'Item Master Data'!$A:$G,7,FALSE)</f>
        <v>32</v>
      </c>
      <c r="AO263" s="1494">
        <f t="shared" si="127"/>
        <v>0</v>
      </c>
      <c r="AQ263" s="2297">
        <f t="shared" si="142"/>
        <v>42112</v>
      </c>
    </row>
    <row r="264" spans="1:43" s="1494" customFormat="1" ht="15" customHeight="1">
      <c r="A264" s="1872" t="s">
        <v>2309</v>
      </c>
      <c r="B264" s="2237" t="s">
        <v>3916</v>
      </c>
      <c r="C264" s="2106" t="s">
        <v>2236</v>
      </c>
      <c r="D264" s="2029" t="s">
        <v>2220</v>
      </c>
      <c r="E264" s="2106">
        <v>400</v>
      </c>
      <c r="F264" s="2109">
        <v>640</v>
      </c>
      <c r="G264" s="1833">
        <f t="shared" si="141"/>
        <v>256000</v>
      </c>
      <c r="H264" s="1831">
        <f t="shared" si="139"/>
        <v>0.25600000000000001</v>
      </c>
      <c r="I264" s="1837">
        <f t="shared" si="143"/>
        <v>0.25600000000000001</v>
      </c>
      <c r="J264" s="2104"/>
      <c r="K264" s="2104"/>
      <c r="L264" s="2105"/>
      <c r="M264" s="1832">
        <f t="shared" si="138"/>
        <v>0.25600000000000001</v>
      </c>
      <c r="N264" s="2021">
        <v>44670</v>
      </c>
      <c r="O264" s="2100" t="s">
        <v>4238</v>
      </c>
      <c r="P264" s="2243">
        <v>44669</v>
      </c>
      <c r="Q264" s="2243">
        <v>44670</v>
      </c>
      <c r="R264" s="2106" t="s">
        <v>304</v>
      </c>
      <c r="S264" s="2106">
        <v>60</v>
      </c>
      <c r="T264" s="2106">
        <v>49405140</v>
      </c>
      <c r="U264" s="2024">
        <v>0.47</v>
      </c>
      <c r="V264" s="2029"/>
      <c r="W264" s="2029" t="s">
        <v>1094</v>
      </c>
      <c r="X264" s="2029"/>
      <c r="Y264" s="1949" t="s">
        <v>1138</v>
      </c>
      <c r="Z264" s="2029" t="s">
        <v>3981</v>
      </c>
      <c r="AA264" s="2027" t="s">
        <v>1149</v>
      </c>
      <c r="AB264" s="2029">
        <v>33166</v>
      </c>
      <c r="AC264" s="2029" t="s">
        <v>1096</v>
      </c>
      <c r="AD264" s="1937" t="s">
        <v>3658</v>
      </c>
      <c r="AE264" s="2029"/>
      <c r="AF264" s="1951"/>
      <c r="AG264" s="1951" t="s">
        <v>1087</v>
      </c>
      <c r="AH264" s="2029"/>
      <c r="AI264" s="2047">
        <f t="shared" si="125"/>
        <v>49405140</v>
      </c>
      <c r="AJ264" s="2076" cm="1">
        <f t="array" ref="AJ264">SUM(MID(0&amp;AI264,LARGE(INDEX(ISNUMBER(--MID(AI264,ROW($1:$129),1))*ROW($1:$129),),ROW($1:$129))+1,1)*10^ROW($1:$129)/10)</f>
        <v>49405140</v>
      </c>
      <c r="AK264" s="1953" t="str">
        <f>VLOOKUP($AJ264,'Item Master Data'!$A:$F,3,FALSE)</f>
        <v>Q.PEAK DUO BLK ML G10+</v>
      </c>
      <c r="AL264" s="1494">
        <f>VLOOKUP($AJ264,'Item Master Data'!$A:$F,6,FALSE)</f>
        <v>400</v>
      </c>
      <c r="AM264" s="1494">
        <f t="shared" si="126"/>
        <v>20</v>
      </c>
      <c r="AN264" s="1494">
        <f>VLOOKUP(AJ264,'Item Master Data'!$A:$G,7,FALSE)</f>
        <v>32</v>
      </c>
      <c r="AO264" s="1494">
        <f t="shared" si="127"/>
        <v>0</v>
      </c>
      <c r="AQ264" s="2297">
        <f t="shared" si="142"/>
        <v>120320</v>
      </c>
    </row>
    <row r="265" spans="1:43" s="1494" customFormat="1" ht="15" customHeight="1">
      <c r="A265" s="1872" t="s">
        <v>2309</v>
      </c>
      <c r="B265" s="2238" t="s">
        <v>3917</v>
      </c>
      <c r="C265" s="2239" t="s">
        <v>2236</v>
      </c>
      <c r="D265" s="2029" t="s">
        <v>2220</v>
      </c>
      <c r="E265" s="2239">
        <v>400</v>
      </c>
      <c r="F265" s="2136">
        <v>416</v>
      </c>
      <c r="G265" s="1833">
        <f t="shared" si="141"/>
        <v>166400</v>
      </c>
      <c r="H265" s="1831">
        <f t="shared" si="139"/>
        <v>0.16639999999999999</v>
      </c>
      <c r="I265" s="1837">
        <f t="shared" si="143"/>
        <v>0.16639999999999999</v>
      </c>
      <c r="J265" s="2104"/>
      <c r="K265" s="2104"/>
      <c r="L265" s="2105"/>
      <c r="M265" s="1832">
        <f t="shared" si="138"/>
        <v>0.16639999999999999</v>
      </c>
      <c r="N265" s="2242">
        <v>44662</v>
      </c>
      <c r="O265" s="2030">
        <v>44662</v>
      </c>
      <c r="P265" s="2241">
        <v>44659</v>
      </c>
      <c r="Q265" s="2241">
        <v>44662</v>
      </c>
      <c r="R265" s="2239" t="s">
        <v>304</v>
      </c>
      <c r="S265" s="2239">
        <v>60</v>
      </c>
      <c r="T265" s="2239">
        <v>49405140</v>
      </c>
      <c r="U265" s="2024">
        <v>0.47</v>
      </c>
      <c r="V265" s="2029" t="s">
        <v>4000</v>
      </c>
      <c r="W265" s="2029" t="s">
        <v>1094</v>
      </c>
      <c r="X265" s="2029"/>
      <c r="Y265" s="1949" t="s">
        <v>1138</v>
      </c>
      <c r="Z265" s="2029" t="s">
        <v>2513</v>
      </c>
      <c r="AA265" s="2027" t="s">
        <v>1149</v>
      </c>
      <c r="AB265" s="2029">
        <v>34741</v>
      </c>
      <c r="AC265" s="2029" t="s">
        <v>1096</v>
      </c>
      <c r="AD265" s="1937" t="s">
        <v>3658</v>
      </c>
      <c r="AE265" s="2029"/>
      <c r="AF265" s="1951"/>
      <c r="AG265" s="1951" t="s">
        <v>1087</v>
      </c>
      <c r="AH265" s="2029"/>
      <c r="AI265" s="2047">
        <f t="shared" si="125"/>
        <v>49405140</v>
      </c>
      <c r="AJ265" s="2076" cm="1">
        <f t="array" ref="AJ265">SUM(MID(0&amp;AI265,LARGE(INDEX(ISNUMBER(--MID(AI265,ROW($1:$129),1))*ROW($1:$129),),ROW($1:$129))+1,1)*10^ROW($1:$129)/10)</f>
        <v>49405140</v>
      </c>
      <c r="AK265" s="1953" t="str">
        <f>VLOOKUP($AJ265,'Item Master Data'!$A:$F,3,FALSE)</f>
        <v>Q.PEAK DUO BLK ML G10+</v>
      </c>
      <c r="AL265" s="1494">
        <f>VLOOKUP($AJ265,'Item Master Data'!$A:$F,6,FALSE)</f>
        <v>400</v>
      </c>
      <c r="AM265" s="1494">
        <f t="shared" si="126"/>
        <v>13</v>
      </c>
      <c r="AN265" s="1494">
        <f>VLOOKUP(AJ265,'Item Master Data'!$A:$G,7,FALSE)</f>
        <v>32</v>
      </c>
      <c r="AO265" s="1494">
        <f t="shared" si="127"/>
        <v>0</v>
      </c>
      <c r="AQ265" s="2297">
        <f t="shared" si="142"/>
        <v>78208</v>
      </c>
    </row>
    <row r="266" spans="1:43" s="1494" customFormat="1" ht="15" customHeight="1">
      <c r="A266" s="1872" t="s">
        <v>2309</v>
      </c>
      <c r="B266" s="2238" t="s">
        <v>3917</v>
      </c>
      <c r="C266" s="2239" t="s">
        <v>2236</v>
      </c>
      <c r="D266" s="2029" t="s">
        <v>2220</v>
      </c>
      <c r="E266" s="2239">
        <v>400</v>
      </c>
      <c r="F266" s="2136">
        <v>416</v>
      </c>
      <c r="G266" s="1833">
        <f t="shared" si="141"/>
        <v>166400</v>
      </c>
      <c r="H266" s="1831">
        <f t="shared" si="139"/>
        <v>0.16639999999999999</v>
      </c>
      <c r="I266" s="1837">
        <f t="shared" si="143"/>
        <v>0.16639999999999999</v>
      </c>
      <c r="J266" s="2104"/>
      <c r="K266" s="2104"/>
      <c r="L266" s="2105"/>
      <c r="M266" s="1832">
        <f t="shared" si="138"/>
        <v>0.16639999999999999</v>
      </c>
      <c r="N266" s="2241">
        <v>44664</v>
      </c>
      <c r="O266" s="2030">
        <v>44662</v>
      </c>
      <c r="P266" s="2241">
        <v>44663</v>
      </c>
      <c r="Q266" s="2241">
        <v>44664</v>
      </c>
      <c r="R266" s="2239" t="s">
        <v>304</v>
      </c>
      <c r="S266" s="2239">
        <v>60</v>
      </c>
      <c r="T266" s="2239">
        <v>49405140</v>
      </c>
      <c r="U266" s="2024">
        <v>0.47</v>
      </c>
      <c r="V266" s="2029" t="s">
        <v>4001</v>
      </c>
      <c r="W266" s="2029" t="s">
        <v>1094</v>
      </c>
      <c r="X266" s="2029"/>
      <c r="Y266" s="1949" t="s">
        <v>1138</v>
      </c>
      <c r="Z266" s="2029" t="s">
        <v>3982</v>
      </c>
      <c r="AA266" s="2027" t="s">
        <v>1149</v>
      </c>
      <c r="AB266" s="2029">
        <v>32205</v>
      </c>
      <c r="AC266" s="2029" t="s">
        <v>1096</v>
      </c>
      <c r="AD266" s="1937" t="s">
        <v>3658</v>
      </c>
      <c r="AE266" s="2029"/>
      <c r="AF266" s="1951"/>
      <c r="AG266" s="1951" t="s">
        <v>1087</v>
      </c>
      <c r="AH266" s="2029"/>
      <c r="AI266" s="2047">
        <f t="shared" si="125"/>
        <v>49405140</v>
      </c>
      <c r="AJ266" s="2076" cm="1">
        <f t="array" ref="AJ266">SUM(MID(0&amp;AI266,LARGE(INDEX(ISNUMBER(--MID(AI266,ROW($1:$129),1))*ROW($1:$129),),ROW($1:$129))+1,1)*10^ROW($1:$129)/10)</f>
        <v>49405140</v>
      </c>
      <c r="AK266" s="1953" t="str">
        <f>VLOOKUP($AJ266,'Item Master Data'!$A:$F,3,FALSE)</f>
        <v>Q.PEAK DUO BLK ML G10+</v>
      </c>
      <c r="AL266" s="1494">
        <f>VLOOKUP($AJ266,'Item Master Data'!$A:$F,6,FALSE)</f>
        <v>400</v>
      </c>
      <c r="AM266" s="1494">
        <f t="shared" si="126"/>
        <v>13</v>
      </c>
      <c r="AN266" s="1494">
        <f>VLOOKUP(AJ266,'Item Master Data'!$A:$G,7,FALSE)</f>
        <v>32</v>
      </c>
      <c r="AO266" s="1494">
        <f t="shared" si="127"/>
        <v>0</v>
      </c>
      <c r="AQ266" s="2297">
        <f t="shared" si="142"/>
        <v>78208</v>
      </c>
    </row>
    <row r="267" spans="1:43" s="1494" customFormat="1" ht="15" customHeight="1">
      <c r="A267" s="1872" t="s">
        <v>2309</v>
      </c>
      <c r="B267" s="2237" t="s">
        <v>3918</v>
      </c>
      <c r="C267" s="2106" t="s">
        <v>2236</v>
      </c>
      <c r="D267" s="2029" t="s">
        <v>2220</v>
      </c>
      <c r="E267" s="2106">
        <v>400</v>
      </c>
      <c r="F267" s="2109">
        <v>832</v>
      </c>
      <c r="G267" s="1833">
        <f t="shared" si="141"/>
        <v>332800</v>
      </c>
      <c r="H267" s="1831">
        <f t="shared" si="139"/>
        <v>0.33279999999999998</v>
      </c>
      <c r="I267" s="1837">
        <f t="shared" si="143"/>
        <v>0.33279999999999998</v>
      </c>
      <c r="J267" s="2104"/>
      <c r="K267" s="2104"/>
      <c r="L267" s="2105"/>
      <c r="M267" s="1832">
        <f t="shared" si="138"/>
        <v>0.33279999999999998</v>
      </c>
      <c r="N267" s="2021">
        <v>44673</v>
      </c>
      <c r="O267" s="2100" t="s">
        <v>4238</v>
      </c>
      <c r="P267" s="2243">
        <v>44670</v>
      </c>
      <c r="Q267" s="2243">
        <v>44673</v>
      </c>
      <c r="R267" s="2106" t="s">
        <v>304</v>
      </c>
      <c r="S267" s="2106">
        <v>60</v>
      </c>
      <c r="T267" s="2106">
        <v>49405140</v>
      </c>
      <c r="U267" s="2024">
        <v>0.47</v>
      </c>
      <c r="V267" s="2029"/>
      <c r="W267" s="2029" t="s">
        <v>1094</v>
      </c>
      <c r="X267" s="2029"/>
      <c r="Y267" s="1949" t="s">
        <v>1138</v>
      </c>
      <c r="Z267" s="2029" t="s">
        <v>2267</v>
      </c>
      <c r="AA267" s="2027" t="s">
        <v>1141</v>
      </c>
      <c r="AB267" s="2029">
        <v>80239</v>
      </c>
      <c r="AC267" s="2029" t="s">
        <v>1096</v>
      </c>
      <c r="AD267" s="1937" t="s">
        <v>3658</v>
      </c>
      <c r="AE267" s="2029"/>
      <c r="AF267" s="1951"/>
      <c r="AG267" s="1951" t="s">
        <v>1087</v>
      </c>
      <c r="AH267" s="2029"/>
      <c r="AI267" s="2047">
        <f t="shared" si="125"/>
        <v>49405140</v>
      </c>
      <c r="AJ267" s="2076" cm="1">
        <f t="array" ref="AJ267">SUM(MID(0&amp;AI267,LARGE(INDEX(ISNUMBER(--MID(AI267,ROW($1:$129),1))*ROW($1:$129),),ROW($1:$129))+1,1)*10^ROW($1:$129)/10)</f>
        <v>49405140</v>
      </c>
      <c r="AK267" s="1953" t="str">
        <f>VLOOKUP($AJ267,'Item Master Data'!$A:$F,3,FALSE)</f>
        <v>Q.PEAK DUO BLK ML G10+</v>
      </c>
      <c r="AL267" s="1494">
        <f>VLOOKUP($AJ267,'Item Master Data'!$A:$F,6,FALSE)</f>
        <v>400</v>
      </c>
      <c r="AM267" s="1494">
        <f t="shared" si="126"/>
        <v>26</v>
      </c>
      <c r="AN267" s="1494">
        <f>VLOOKUP(AJ267,'Item Master Data'!$A:$G,7,FALSE)</f>
        <v>32</v>
      </c>
      <c r="AO267" s="1494">
        <f t="shared" si="127"/>
        <v>0</v>
      </c>
      <c r="AQ267" s="2297">
        <f t="shared" si="142"/>
        <v>156416</v>
      </c>
    </row>
    <row r="268" spans="1:43" s="1494" customFormat="1" ht="15" customHeight="1">
      <c r="A268" s="1872" t="s">
        <v>2309</v>
      </c>
      <c r="B268" s="2237" t="s">
        <v>3919</v>
      </c>
      <c r="C268" s="2106" t="s">
        <v>2236</v>
      </c>
      <c r="D268" s="2029" t="s">
        <v>2220</v>
      </c>
      <c r="E268" s="2106">
        <v>400</v>
      </c>
      <c r="F268" s="2109">
        <v>320</v>
      </c>
      <c r="G268" s="1833">
        <f t="shared" si="141"/>
        <v>128000</v>
      </c>
      <c r="H268" s="1831">
        <f t="shared" si="139"/>
        <v>0.128</v>
      </c>
      <c r="I268" s="1837"/>
      <c r="J268" s="2104">
        <f>H268</f>
        <v>0.128</v>
      </c>
      <c r="K268" s="2104"/>
      <c r="L268" s="2105"/>
      <c r="M268" s="1832">
        <f t="shared" si="138"/>
        <v>0.128</v>
      </c>
      <c r="N268" s="2021" t="s">
        <v>4345</v>
      </c>
      <c r="O268" s="2100" t="s">
        <v>4238</v>
      </c>
      <c r="P268" s="2243">
        <v>44672</v>
      </c>
      <c r="Q268" s="2243">
        <v>44676</v>
      </c>
      <c r="R268" s="2106" t="s">
        <v>304</v>
      </c>
      <c r="S268" s="2106">
        <v>60</v>
      </c>
      <c r="T268" s="2106">
        <v>49405140</v>
      </c>
      <c r="U268" s="2024">
        <v>0.47</v>
      </c>
      <c r="V268" s="2029"/>
      <c r="W268" s="2029" t="s">
        <v>1094</v>
      </c>
      <c r="X268" s="2029"/>
      <c r="Y268" s="1949" t="s">
        <v>1138</v>
      </c>
      <c r="Z268" s="2029" t="s">
        <v>3983</v>
      </c>
      <c r="AA268" s="2027" t="s">
        <v>1149</v>
      </c>
      <c r="AB268" s="2029">
        <v>33762</v>
      </c>
      <c r="AC268" s="2029" t="s">
        <v>1096</v>
      </c>
      <c r="AD268" s="1937" t="s">
        <v>3658</v>
      </c>
      <c r="AE268" s="2029"/>
      <c r="AF268" s="1951"/>
      <c r="AG268" s="1951" t="s">
        <v>1087</v>
      </c>
      <c r="AH268" s="2029"/>
      <c r="AI268" s="2047">
        <f t="shared" si="125"/>
        <v>49405140</v>
      </c>
      <c r="AJ268" s="2076" cm="1">
        <f t="array" ref="AJ268">SUM(MID(0&amp;AI268,LARGE(INDEX(ISNUMBER(--MID(AI268,ROW($1:$129),1))*ROW($1:$129),),ROW($1:$129))+1,1)*10^ROW($1:$129)/10)</f>
        <v>49405140</v>
      </c>
      <c r="AK268" s="1953" t="str">
        <f>VLOOKUP($AJ268,'Item Master Data'!$A:$F,3,FALSE)</f>
        <v>Q.PEAK DUO BLK ML G10+</v>
      </c>
      <c r="AL268" s="1494">
        <f>VLOOKUP($AJ268,'Item Master Data'!$A:$F,6,FALSE)</f>
        <v>400</v>
      </c>
      <c r="AM268" s="1494">
        <f t="shared" si="126"/>
        <v>10</v>
      </c>
      <c r="AN268" s="1494">
        <f>VLOOKUP(AJ268,'Item Master Data'!$A:$G,7,FALSE)</f>
        <v>32</v>
      </c>
      <c r="AO268" s="1494">
        <f t="shared" si="127"/>
        <v>0</v>
      </c>
      <c r="AQ268" s="2297">
        <f t="shared" si="142"/>
        <v>60160</v>
      </c>
    </row>
    <row r="269" spans="1:43" s="1494" customFormat="1" ht="15" customHeight="1">
      <c r="A269" s="1872" t="s">
        <v>2309</v>
      </c>
      <c r="B269" s="2237" t="s">
        <v>3919</v>
      </c>
      <c r="C269" s="2106" t="s">
        <v>2236</v>
      </c>
      <c r="D269" s="2029" t="s">
        <v>2220</v>
      </c>
      <c r="E269" s="2106">
        <v>400</v>
      </c>
      <c r="F269" s="2109">
        <v>416</v>
      </c>
      <c r="G269" s="1833">
        <f t="shared" si="141"/>
        <v>166400</v>
      </c>
      <c r="H269" s="1831">
        <f t="shared" si="139"/>
        <v>0.16639999999999999</v>
      </c>
      <c r="I269" s="1837"/>
      <c r="J269" s="2104"/>
      <c r="K269" s="2104"/>
      <c r="L269" s="2105">
        <f>H269</f>
        <v>0.16639999999999999</v>
      </c>
      <c r="M269" s="1832">
        <f t="shared" si="138"/>
        <v>0.16639999999999999</v>
      </c>
      <c r="N269" s="2306" t="s">
        <v>4375</v>
      </c>
      <c r="O269" s="2100" t="s">
        <v>4238</v>
      </c>
      <c r="P269" s="2243">
        <v>44673</v>
      </c>
      <c r="Q269" s="2243">
        <v>44676</v>
      </c>
      <c r="R269" s="2106" t="s">
        <v>304</v>
      </c>
      <c r="S269" s="2106">
        <v>60</v>
      </c>
      <c r="T269" s="2106">
        <v>49405140</v>
      </c>
      <c r="U269" s="2024">
        <v>0.47</v>
      </c>
      <c r="V269" s="2029"/>
      <c r="W269" s="2029" t="s">
        <v>1094</v>
      </c>
      <c r="X269" s="2029"/>
      <c r="Y269" s="1949" t="s">
        <v>1138</v>
      </c>
      <c r="Z269" s="2029" t="s">
        <v>3984</v>
      </c>
      <c r="AA269" s="2027" t="s">
        <v>1168</v>
      </c>
      <c r="AB269" s="2029">
        <v>29420</v>
      </c>
      <c r="AC269" s="2029" t="s">
        <v>1096</v>
      </c>
      <c r="AD269" s="1937" t="s">
        <v>3658</v>
      </c>
      <c r="AE269" s="2029"/>
      <c r="AF269" s="1951"/>
      <c r="AG269" s="1951" t="s">
        <v>1087</v>
      </c>
      <c r="AH269" s="2029"/>
      <c r="AI269" s="2047">
        <f t="shared" si="125"/>
        <v>49405140</v>
      </c>
      <c r="AJ269" s="2076" cm="1">
        <f t="array" ref="AJ269">SUM(MID(0&amp;AI269,LARGE(INDEX(ISNUMBER(--MID(AI269,ROW($1:$129),1))*ROW($1:$129),),ROW($1:$129))+1,1)*10^ROW($1:$129)/10)</f>
        <v>49405140</v>
      </c>
      <c r="AK269" s="1953" t="str">
        <f>VLOOKUP($AJ269,'Item Master Data'!$A:$F,3,FALSE)</f>
        <v>Q.PEAK DUO BLK ML G10+</v>
      </c>
      <c r="AL269" s="1494">
        <f>VLOOKUP($AJ269,'Item Master Data'!$A:$F,6,FALSE)</f>
        <v>400</v>
      </c>
      <c r="AM269" s="1494">
        <f t="shared" si="126"/>
        <v>13</v>
      </c>
      <c r="AN269" s="1494">
        <f>VLOOKUP(AJ269,'Item Master Data'!$A:$G,7,FALSE)</f>
        <v>32</v>
      </c>
      <c r="AO269" s="1494">
        <f t="shared" si="127"/>
        <v>0</v>
      </c>
      <c r="AQ269" s="2297">
        <f t="shared" si="142"/>
        <v>78208</v>
      </c>
    </row>
    <row r="270" spans="1:43" s="1494" customFormat="1" ht="15" customHeight="1">
      <c r="A270" s="1872" t="s">
        <v>2309</v>
      </c>
      <c r="B270" s="2238" t="s">
        <v>3920</v>
      </c>
      <c r="C270" s="2239" t="s">
        <v>2236</v>
      </c>
      <c r="D270" s="2029" t="s">
        <v>2220</v>
      </c>
      <c r="E270" s="2239">
        <v>400</v>
      </c>
      <c r="F270" s="2240">
        <v>416</v>
      </c>
      <c r="G270" s="1833">
        <f t="shared" si="141"/>
        <v>166400</v>
      </c>
      <c r="H270" s="1831">
        <f t="shared" si="139"/>
        <v>0.16639999999999999</v>
      </c>
      <c r="I270" s="1837">
        <f>H270</f>
        <v>0.16639999999999999</v>
      </c>
      <c r="J270" s="2104"/>
      <c r="K270" s="2104"/>
      <c r="L270" s="2105"/>
      <c r="M270" s="1832">
        <f t="shared" si="138"/>
        <v>0.16639999999999999</v>
      </c>
      <c r="N270" s="2241">
        <v>44663</v>
      </c>
      <c r="O270" s="2030" t="s">
        <v>3840</v>
      </c>
      <c r="P270" s="2241">
        <v>44659</v>
      </c>
      <c r="Q270" s="2241">
        <v>44663</v>
      </c>
      <c r="R270" s="2239" t="s">
        <v>304</v>
      </c>
      <c r="S270" s="2239">
        <v>60</v>
      </c>
      <c r="T270" s="2239">
        <v>49405140</v>
      </c>
      <c r="U270" s="2024">
        <v>0.47</v>
      </c>
      <c r="V270" s="2029" t="s">
        <v>4002</v>
      </c>
      <c r="W270" s="2029" t="s">
        <v>1094</v>
      </c>
      <c r="X270" s="2029"/>
      <c r="Y270" s="1949" t="s">
        <v>1138</v>
      </c>
      <c r="Z270" s="2029" t="s">
        <v>2516</v>
      </c>
      <c r="AA270" s="2027" t="s">
        <v>1139</v>
      </c>
      <c r="AB270" s="2029">
        <v>84104</v>
      </c>
      <c r="AC270" s="2029" t="s">
        <v>1096</v>
      </c>
      <c r="AD270" s="1937" t="s">
        <v>3658</v>
      </c>
      <c r="AE270" s="2029"/>
      <c r="AF270" s="1951"/>
      <c r="AG270" s="1951" t="s">
        <v>1087</v>
      </c>
      <c r="AH270" s="2029"/>
      <c r="AI270" s="2047">
        <f t="shared" si="125"/>
        <v>49405140</v>
      </c>
      <c r="AJ270" s="2076" cm="1">
        <f t="array" ref="AJ270">SUM(MID(0&amp;AI270,LARGE(INDEX(ISNUMBER(--MID(AI270,ROW($1:$129),1))*ROW($1:$129),),ROW($1:$129))+1,1)*10^ROW($1:$129)/10)</f>
        <v>49405140</v>
      </c>
      <c r="AK270" s="1953" t="str">
        <f>VLOOKUP($AJ270,'Item Master Data'!$A:$F,3,FALSE)</f>
        <v>Q.PEAK DUO BLK ML G10+</v>
      </c>
      <c r="AL270" s="1494">
        <f>VLOOKUP($AJ270,'Item Master Data'!$A:$F,6,FALSE)</f>
        <v>400</v>
      </c>
      <c r="AM270" s="1494">
        <f t="shared" si="126"/>
        <v>13</v>
      </c>
      <c r="AN270" s="1494">
        <f>VLOOKUP(AJ270,'Item Master Data'!$A:$G,7,FALSE)</f>
        <v>32</v>
      </c>
      <c r="AO270" s="1494">
        <f t="shared" si="127"/>
        <v>0</v>
      </c>
      <c r="AQ270" s="2297">
        <f t="shared" si="142"/>
        <v>78208</v>
      </c>
    </row>
    <row r="271" spans="1:43" s="1494" customFormat="1" ht="15" customHeight="1">
      <c r="A271" s="1872" t="s">
        <v>2309</v>
      </c>
      <c r="B271" s="2238" t="s">
        <v>3920</v>
      </c>
      <c r="C271" s="2239" t="s">
        <v>2236</v>
      </c>
      <c r="D271" s="2029" t="s">
        <v>2220</v>
      </c>
      <c r="E271" s="2239">
        <v>400</v>
      </c>
      <c r="F271" s="2240">
        <v>416</v>
      </c>
      <c r="G271" s="1833">
        <f t="shared" si="141"/>
        <v>166400</v>
      </c>
      <c r="H271" s="1831">
        <f t="shared" si="139"/>
        <v>0.16639999999999999</v>
      </c>
      <c r="I271" s="1837">
        <f>H271</f>
        <v>0.16639999999999999</v>
      </c>
      <c r="J271" s="2104"/>
      <c r="K271" s="2104"/>
      <c r="L271" s="2105"/>
      <c r="M271" s="1832">
        <f t="shared" si="138"/>
        <v>0.16639999999999999</v>
      </c>
      <c r="N271" s="2241">
        <v>44666</v>
      </c>
      <c r="O271" s="2030" t="s">
        <v>3840</v>
      </c>
      <c r="P271" s="2241">
        <v>44663</v>
      </c>
      <c r="Q271" s="2241">
        <v>44666</v>
      </c>
      <c r="R271" s="2239" t="s">
        <v>304</v>
      </c>
      <c r="S271" s="2239">
        <v>60</v>
      </c>
      <c r="T271" s="2239">
        <v>49405140</v>
      </c>
      <c r="U271" s="2024">
        <v>0.47</v>
      </c>
      <c r="V271" s="2029" t="s">
        <v>4003</v>
      </c>
      <c r="W271" s="2029" t="s">
        <v>1094</v>
      </c>
      <c r="X271" s="2029"/>
      <c r="Y271" s="1949" t="s">
        <v>1138</v>
      </c>
      <c r="Z271" s="2029" t="s">
        <v>2225</v>
      </c>
      <c r="AA271" s="2027" t="s">
        <v>1163</v>
      </c>
      <c r="AB271" s="2029">
        <v>87107</v>
      </c>
      <c r="AC271" s="2029" t="s">
        <v>1096</v>
      </c>
      <c r="AD271" s="1937" t="s">
        <v>3658</v>
      </c>
      <c r="AE271" s="2029"/>
      <c r="AF271" s="1951"/>
      <c r="AG271" s="1951" t="s">
        <v>1087</v>
      </c>
      <c r="AH271" s="2029"/>
      <c r="AI271" s="2047">
        <f t="shared" si="125"/>
        <v>49405140</v>
      </c>
      <c r="AJ271" s="2076" cm="1">
        <f t="array" ref="AJ271">SUM(MID(0&amp;AI271,LARGE(INDEX(ISNUMBER(--MID(AI271,ROW($1:$129),1))*ROW($1:$129),),ROW($1:$129))+1,1)*10^ROW($1:$129)/10)</f>
        <v>49405140</v>
      </c>
      <c r="AK271" s="1953" t="str">
        <f>VLOOKUP($AJ271,'Item Master Data'!$A:$F,3,FALSE)</f>
        <v>Q.PEAK DUO BLK ML G10+</v>
      </c>
      <c r="AL271" s="1494">
        <f>VLOOKUP($AJ271,'Item Master Data'!$A:$F,6,FALSE)</f>
        <v>400</v>
      </c>
      <c r="AM271" s="1494">
        <f t="shared" si="126"/>
        <v>13</v>
      </c>
      <c r="AN271" s="1494">
        <f>VLOOKUP(AJ271,'Item Master Data'!$A:$G,7,FALSE)</f>
        <v>32</v>
      </c>
      <c r="AO271" s="1494">
        <f t="shared" si="127"/>
        <v>0</v>
      </c>
      <c r="AQ271" s="2297">
        <f t="shared" si="142"/>
        <v>78208</v>
      </c>
    </row>
    <row r="272" spans="1:43" s="1494" customFormat="1" ht="15" customHeight="1">
      <c r="A272" s="1872" t="s">
        <v>2309</v>
      </c>
      <c r="B272" s="2237" t="s">
        <v>3921</v>
      </c>
      <c r="C272" s="2106" t="s">
        <v>2236</v>
      </c>
      <c r="D272" s="2029" t="s">
        <v>2220</v>
      </c>
      <c r="E272" s="2106">
        <v>400</v>
      </c>
      <c r="F272" s="2109">
        <v>416</v>
      </c>
      <c r="G272" s="1833">
        <f t="shared" si="141"/>
        <v>166400</v>
      </c>
      <c r="H272" s="1831">
        <f t="shared" si="139"/>
        <v>0.16639999999999999</v>
      </c>
      <c r="I272" s="1837">
        <f>H272</f>
        <v>0.16639999999999999</v>
      </c>
      <c r="J272" s="2104"/>
      <c r="K272" s="2104"/>
      <c r="L272" s="2105"/>
      <c r="M272" s="1832">
        <f t="shared" si="138"/>
        <v>0.16639999999999999</v>
      </c>
      <c r="N272" s="2030">
        <v>44673</v>
      </c>
      <c r="O272" s="2100" t="s">
        <v>4238</v>
      </c>
      <c r="P272" s="2243">
        <v>44670</v>
      </c>
      <c r="Q272" s="2243">
        <v>44673</v>
      </c>
      <c r="R272" s="2106" t="s">
        <v>304</v>
      </c>
      <c r="S272" s="2106">
        <v>60</v>
      </c>
      <c r="T272" s="2106">
        <v>49405140</v>
      </c>
      <c r="U272" s="2024">
        <v>0.47</v>
      </c>
      <c r="V272" s="2029"/>
      <c r="W272" s="2029" t="s">
        <v>1094</v>
      </c>
      <c r="X272" s="2029"/>
      <c r="Y272" s="1949" t="s">
        <v>1138</v>
      </c>
      <c r="Z272" s="2029" t="s">
        <v>2225</v>
      </c>
      <c r="AA272" s="2027" t="s">
        <v>1163</v>
      </c>
      <c r="AB272" s="2029">
        <v>87107</v>
      </c>
      <c r="AC272" s="2029" t="s">
        <v>1096</v>
      </c>
      <c r="AD272" s="1937" t="s">
        <v>3658</v>
      </c>
      <c r="AE272" s="2029"/>
      <c r="AF272" s="1951"/>
      <c r="AG272" s="1951" t="s">
        <v>1087</v>
      </c>
      <c r="AH272" s="2029"/>
      <c r="AI272" s="2047">
        <f t="shared" si="125"/>
        <v>49405140</v>
      </c>
      <c r="AJ272" s="2076" cm="1">
        <f t="array" ref="AJ272">SUM(MID(0&amp;AI272,LARGE(INDEX(ISNUMBER(--MID(AI272,ROW($1:$129),1))*ROW($1:$129),),ROW($1:$129))+1,1)*10^ROW($1:$129)/10)</f>
        <v>49405140</v>
      </c>
      <c r="AK272" s="1953" t="str">
        <f>VLOOKUP($AJ272,'Item Master Data'!$A:$F,3,FALSE)</f>
        <v>Q.PEAK DUO BLK ML G10+</v>
      </c>
      <c r="AL272" s="1494">
        <f>VLOOKUP($AJ272,'Item Master Data'!$A:$F,6,FALSE)</f>
        <v>400</v>
      </c>
      <c r="AM272" s="1494">
        <f t="shared" si="126"/>
        <v>13</v>
      </c>
      <c r="AN272" s="1494">
        <f>VLOOKUP(AJ272,'Item Master Data'!$A:$G,7,FALSE)</f>
        <v>32</v>
      </c>
      <c r="AO272" s="1494">
        <f t="shared" si="127"/>
        <v>0</v>
      </c>
      <c r="AQ272" s="2297">
        <f t="shared" si="142"/>
        <v>78208</v>
      </c>
    </row>
    <row r="273" spans="1:43" s="1494" customFormat="1" ht="15" customHeight="1">
      <c r="A273" s="1872" t="s">
        <v>2309</v>
      </c>
      <c r="B273" s="2237" t="s">
        <v>3921</v>
      </c>
      <c r="C273" s="2106" t="s">
        <v>2236</v>
      </c>
      <c r="D273" s="2029" t="s">
        <v>2220</v>
      </c>
      <c r="E273" s="2106">
        <v>400</v>
      </c>
      <c r="F273" s="2109">
        <v>320</v>
      </c>
      <c r="G273" s="1833">
        <f t="shared" si="141"/>
        <v>128000</v>
      </c>
      <c r="H273" s="1831">
        <f t="shared" si="139"/>
        <v>0.128</v>
      </c>
      <c r="I273" s="1837"/>
      <c r="J273" s="2104">
        <f>H273</f>
        <v>0.128</v>
      </c>
      <c r="K273" s="2104"/>
      <c r="L273" s="2105"/>
      <c r="M273" s="1832">
        <f t="shared" si="138"/>
        <v>0.128</v>
      </c>
      <c r="N273" s="2030" t="s">
        <v>4345</v>
      </c>
      <c r="O273" s="2100" t="s">
        <v>4238</v>
      </c>
      <c r="P273" s="2243">
        <v>44672</v>
      </c>
      <c r="Q273" s="2243">
        <v>44677</v>
      </c>
      <c r="R273" s="2106" t="s">
        <v>304</v>
      </c>
      <c r="S273" s="2106">
        <v>60</v>
      </c>
      <c r="T273" s="2106">
        <v>49405140</v>
      </c>
      <c r="U273" s="2024">
        <v>0.47</v>
      </c>
      <c r="V273" s="2029"/>
      <c r="W273" s="2029" t="s">
        <v>1094</v>
      </c>
      <c r="X273" s="2029"/>
      <c r="Y273" s="1949" t="s">
        <v>1138</v>
      </c>
      <c r="Z273" s="2029" t="s">
        <v>2225</v>
      </c>
      <c r="AA273" s="2027" t="s">
        <v>1163</v>
      </c>
      <c r="AB273" s="2029">
        <v>87107</v>
      </c>
      <c r="AC273" s="2029" t="s">
        <v>1096</v>
      </c>
      <c r="AD273" s="1937" t="s">
        <v>3658</v>
      </c>
      <c r="AE273" s="2029"/>
      <c r="AF273" s="1951"/>
      <c r="AG273" s="1951" t="s">
        <v>1087</v>
      </c>
      <c r="AH273" s="2029"/>
      <c r="AI273" s="2047">
        <f t="shared" si="125"/>
        <v>49405140</v>
      </c>
      <c r="AJ273" s="2076" cm="1">
        <f t="array" ref="AJ273">SUM(MID(0&amp;AI273,LARGE(INDEX(ISNUMBER(--MID(AI273,ROW($1:$129),1))*ROW($1:$129),),ROW($1:$129))+1,1)*10^ROW($1:$129)/10)</f>
        <v>49405140</v>
      </c>
      <c r="AK273" s="1953" t="str">
        <f>VLOOKUP($AJ273,'Item Master Data'!$A:$F,3,FALSE)</f>
        <v>Q.PEAK DUO BLK ML G10+</v>
      </c>
      <c r="AL273" s="1494">
        <f>VLOOKUP($AJ273,'Item Master Data'!$A:$F,6,FALSE)</f>
        <v>400</v>
      </c>
      <c r="AM273" s="1494">
        <f t="shared" si="126"/>
        <v>10</v>
      </c>
      <c r="AN273" s="1494">
        <f>VLOOKUP(AJ273,'Item Master Data'!$A:$G,7,FALSE)</f>
        <v>32</v>
      </c>
      <c r="AO273" s="1494">
        <f t="shared" si="127"/>
        <v>0</v>
      </c>
      <c r="AQ273" s="2297">
        <f t="shared" si="142"/>
        <v>60160</v>
      </c>
    </row>
    <row r="274" spans="1:43" s="1494" customFormat="1" ht="15" customHeight="1">
      <c r="A274" s="1550" t="s">
        <v>2309</v>
      </c>
      <c r="B274" s="2237" t="s">
        <v>3922</v>
      </c>
      <c r="C274" s="2106" t="s">
        <v>2236</v>
      </c>
      <c r="D274" s="2029" t="s">
        <v>2220</v>
      </c>
      <c r="E274" s="2106">
        <v>400</v>
      </c>
      <c r="F274" s="2109">
        <v>1072</v>
      </c>
      <c r="G274" s="1833">
        <f t="shared" ref="G274:G309" si="144">E274*F274</f>
        <v>428800</v>
      </c>
      <c r="H274" s="1831">
        <f t="shared" si="139"/>
        <v>0.42880000000000001</v>
      </c>
      <c r="I274" s="1837"/>
      <c r="J274" s="2104">
        <f>H274</f>
        <v>0.42880000000000001</v>
      </c>
      <c r="K274" s="2104"/>
      <c r="L274" s="2105"/>
      <c r="M274" s="1832">
        <f t="shared" si="138"/>
        <v>0.42880000000000001</v>
      </c>
      <c r="N274" s="2030" t="s">
        <v>4345</v>
      </c>
      <c r="O274" s="2100" t="s">
        <v>4238</v>
      </c>
      <c r="P274" s="2243">
        <v>44672</v>
      </c>
      <c r="Q274" s="2243">
        <v>44676</v>
      </c>
      <c r="R274" s="2106" t="s">
        <v>304</v>
      </c>
      <c r="S274" s="2106">
        <v>60</v>
      </c>
      <c r="T274" s="2106">
        <v>49405140</v>
      </c>
      <c r="U274" s="2024">
        <v>0.47</v>
      </c>
      <c r="V274" s="2029"/>
      <c r="W274" s="2029" t="s">
        <v>1094</v>
      </c>
      <c r="X274" s="2029"/>
      <c r="Y274" s="1949" t="s">
        <v>1138</v>
      </c>
      <c r="Z274" s="2029" t="s">
        <v>2267</v>
      </c>
      <c r="AA274" s="2027" t="s">
        <v>1141</v>
      </c>
      <c r="AB274" s="2029">
        <v>80239</v>
      </c>
      <c r="AC274" s="2029" t="s">
        <v>1096</v>
      </c>
      <c r="AD274" s="1937" t="s">
        <v>3658</v>
      </c>
      <c r="AE274" s="2029"/>
      <c r="AF274" s="1951"/>
      <c r="AG274" s="1951" t="s">
        <v>1087</v>
      </c>
      <c r="AH274" s="1951" t="s">
        <v>2469</v>
      </c>
      <c r="AI274" s="2047">
        <f t="shared" si="125"/>
        <v>49405140</v>
      </c>
      <c r="AJ274" s="2076" cm="1">
        <f t="array" ref="AJ274">SUM(MID(0&amp;AI274,LARGE(INDEX(ISNUMBER(--MID(AI274,ROW($1:$129),1))*ROW($1:$129),),ROW($1:$129))+1,1)*10^ROW($1:$129)/10)</f>
        <v>49405140</v>
      </c>
      <c r="AK274" s="1953" t="str">
        <f>VLOOKUP($AJ274,'Item Master Data'!$A:$F,3,FALSE)</f>
        <v>Q.PEAK DUO BLK ML G10+</v>
      </c>
      <c r="AL274" s="1494">
        <f>VLOOKUP($AJ274,'Item Master Data'!$A:$F,6,FALSE)</f>
        <v>400</v>
      </c>
      <c r="AM274" s="1494">
        <f t="shared" si="126"/>
        <v>33.5</v>
      </c>
      <c r="AN274" s="1494">
        <f>VLOOKUP(AJ274,'Item Master Data'!$A:$G,7,FALSE)</f>
        <v>32</v>
      </c>
      <c r="AO274" s="1494">
        <f t="shared" si="127"/>
        <v>0</v>
      </c>
      <c r="AQ274" s="2297">
        <f t="shared" si="142"/>
        <v>201536</v>
      </c>
    </row>
    <row r="275" spans="1:43" s="1494" customFormat="1" ht="15" customHeight="1">
      <c r="A275" s="1550" t="s">
        <v>2309</v>
      </c>
      <c r="B275" s="2237" t="s">
        <v>3923</v>
      </c>
      <c r="C275" s="2106" t="s">
        <v>2236</v>
      </c>
      <c r="D275" s="2029" t="s">
        <v>2220</v>
      </c>
      <c r="E275" s="2106">
        <v>400</v>
      </c>
      <c r="F275" s="2109">
        <v>320</v>
      </c>
      <c r="G275" s="1833">
        <f t="shared" si="144"/>
        <v>128000</v>
      </c>
      <c r="H275" s="1831">
        <f t="shared" si="139"/>
        <v>0.128</v>
      </c>
      <c r="I275" s="1837">
        <f>H275</f>
        <v>0.128</v>
      </c>
      <c r="J275" s="2104"/>
      <c r="K275" s="2104"/>
      <c r="L275" s="2105"/>
      <c r="M275" s="1832">
        <f t="shared" si="138"/>
        <v>0.128</v>
      </c>
      <c r="N275" s="2030">
        <v>44673</v>
      </c>
      <c r="O275" s="2100" t="s">
        <v>4238</v>
      </c>
      <c r="P275" s="2243">
        <v>44672</v>
      </c>
      <c r="Q275" s="2243">
        <v>44673</v>
      </c>
      <c r="R275" s="2106" t="s">
        <v>304</v>
      </c>
      <c r="S275" s="2106">
        <v>60</v>
      </c>
      <c r="T275" s="2106">
        <v>49405140</v>
      </c>
      <c r="U275" s="2024">
        <v>0.47</v>
      </c>
      <c r="V275" s="2029"/>
      <c r="W275" s="2029" t="s">
        <v>1094</v>
      </c>
      <c r="X275" s="2029"/>
      <c r="Y275" s="1949" t="s">
        <v>1138</v>
      </c>
      <c r="Z275" s="2029" t="s">
        <v>3985</v>
      </c>
      <c r="AA275" s="2027" t="s">
        <v>1095</v>
      </c>
      <c r="AB275" s="2029">
        <v>78610</v>
      </c>
      <c r="AC275" s="2029" t="s">
        <v>1096</v>
      </c>
      <c r="AD275" s="1937" t="s">
        <v>3658</v>
      </c>
      <c r="AE275" s="2029"/>
      <c r="AF275" s="1951"/>
      <c r="AG275" s="1951" t="s">
        <v>1087</v>
      </c>
      <c r="AH275" s="1951" t="s">
        <v>2469</v>
      </c>
      <c r="AI275" s="2047">
        <f t="shared" si="125"/>
        <v>49405140</v>
      </c>
      <c r="AJ275" s="2076" cm="1">
        <f t="array" ref="AJ275">SUM(MID(0&amp;AI275,LARGE(INDEX(ISNUMBER(--MID(AI275,ROW($1:$129),1))*ROW($1:$129),),ROW($1:$129))+1,1)*10^ROW($1:$129)/10)</f>
        <v>49405140</v>
      </c>
      <c r="AK275" s="1953" t="str">
        <f>VLOOKUP($AJ275,'Item Master Data'!$A:$F,3,FALSE)</f>
        <v>Q.PEAK DUO BLK ML G10+</v>
      </c>
      <c r="AL275" s="1494">
        <f>VLOOKUP($AJ275,'Item Master Data'!$A:$F,6,FALSE)</f>
        <v>400</v>
      </c>
      <c r="AM275" s="1494">
        <f t="shared" si="126"/>
        <v>10</v>
      </c>
      <c r="AN275" s="1494">
        <f>VLOOKUP(AJ275,'Item Master Data'!$A:$G,7,FALSE)</f>
        <v>32</v>
      </c>
      <c r="AO275" s="1494">
        <f t="shared" si="127"/>
        <v>0</v>
      </c>
      <c r="AQ275" s="2297">
        <f t="shared" si="142"/>
        <v>60160</v>
      </c>
    </row>
    <row r="276" spans="1:43" s="1494" customFormat="1" ht="15" customHeight="1">
      <c r="A276" s="1550" t="s">
        <v>2309</v>
      </c>
      <c r="B276" s="2237" t="s">
        <v>3924</v>
      </c>
      <c r="C276" s="2106" t="s">
        <v>2236</v>
      </c>
      <c r="D276" s="2029" t="s">
        <v>2220</v>
      </c>
      <c r="E276" s="2106">
        <v>400</v>
      </c>
      <c r="F276" s="2109">
        <v>416</v>
      </c>
      <c r="G276" s="1833">
        <f t="shared" si="144"/>
        <v>166400</v>
      </c>
      <c r="H276" s="1831">
        <f t="shared" si="139"/>
        <v>0.16639999999999999</v>
      </c>
      <c r="I276" s="1837">
        <f>H276</f>
        <v>0.16639999999999999</v>
      </c>
      <c r="J276" s="2104"/>
      <c r="K276" s="2104"/>
      <c r="L276" s="2105"/>
      <c r="M276" s="1832">
        <f t="shared" si="138"/>
        <v>0.16639999999999999</v>
      </c>
      <c r="N276" s="2243">
        <v>44670</v>
      </c>
      <c r="O276" s="2100" t="s">
        <v>4238</v>
      </c>
      <c r="P276" s="2243">
        <v>44669</v>
      </c>
      <c r="Q276" s="2243">
        <v>44670</v>
      </c>
      <c r="R276" s="2106" t="s">
        <v>304</v>
      </c>
      <c r="S276" s="2106">
        <v>60</v>
      </c>
      <c r="T276" s="2106">
        <v>49405140</v>
      </c>
      <c r="U276" s="2024">
        <v>0.47</v>
      </c>
      <c r="V276" s="2029"/>
      <c r="W276" s="2029" t="s">
        <v>1094</v>
      </c>
      <c r="X276" s="2029"/>
      <c r="Y276" s="1949" t="s">
        <v>1138</v>
      </c>
      <c r="Z276" s="2029" t="s">
        <v>3984</v>
      </c>
      <c r="AA276" s="2027" t="s">
        <v>1168</v>
      </c>
      <c r="AB276" s="2029">
        <v>29420</v>
      </c>
      <c r="AC276" s="2029" t="s">
        <v>1096</v>
      </c>
      <c r="AD276" s="1937" t="s">
        <v>3658</v>
      </c>
      <c r="AE276" s="2029"/>
      <c r="AF276" s="1951"/>
      <c r="AG276" s="1951" t="s">
        <v>1087</v>
      </c>
      <c r="AH276" s="1951" t="s">
        <v>2469</v>
      </c>
      <c r="AI276" s="2047">
        <f t="shared" si="125"/>
        <v>49405140</v>
      </c>
      <c r="AJ276" s="2076" cm="1">
        <f t="array" ref="AJ276">SUM(MID(0&amp;AI276,LARGE(INDEX(ISNUMBER(--MID(AI276,ROW($1:$129),1))*ROW($1:$129),),ROW($1:$129))+1,1)*10^ROW($1:$129)/10)</f>
        <v>49405140</v>
      </c>
      <c r="AK276" s="1953" t="str">
        <f>VLOOKUP($AJ276,'Item Master Data'!$A:$F,3,FALSE)</f>
        <v>Q.PEAK DUO BLK ML G10+</v>
      </c>
      <c r="AL276" s="1494">
        <f>VLOOKUP($AJ276,'Item Master Data'!$A:$F,6,FALSE)</f>
        <v>400</v>
      </c>
      <c r="AM276" s="1494">
        <f t="shared" si="126"/>
        <v>13</v>
      </c>
      <c r="AN276" s="1494">
        <f>VLOOKUP(AJ276,'Item Master Data'!$A:$G,7,FALSE)</f>
        <v>32</v>
      </c>
      <c r="AO276" s="1494">
        <f t="shared" si="127"/>
        <v>0</v>
      </c>
      <c r="AQ276" s="2297">
        <f t="shared" si="142"/>
        <v>78208</v>
      </c>
    </row>
    <row r="277" spans="1:43" s="1494" customFormat="1" ht="15" customHeight="1">
      <c r="A277" s="1550" t="s">
        <v>2309</v>
      </c>
      <c r="B277" s="2237" t="s">
        <v>3925</v>
      </c>
      <c r="C277" s="2106" t="s">
        <v>2236</v>
      </c>
      <c r="D277" s="2029" t="s">
        <v>2220</v>
      </c>
      <c r="E277" s="2106">
        <v>400</v>
      </c>
      <c r="F277" s="2109">
        <v>320</v>
      </c>
      <c r="G277" s="1833">
        <f t="shared" si="144"/>
        <v>128000</v>
      </c>
      <c r="H277" s="1831">
        <f t="shared" si="139"/>
        <v>0.128</v>
      </c>
      <c r="I277" s="1837"/>
      <c r="J277" s="2104">
        <f>H277</f>
        <v>0.128</v>
      </c>
      <c r="K277" s="2104"/>
      <c r="L277" s="2105"/>
      <c r="M277" s="1832">
        <f t="shared" si="138"/>
        <v>0.128</v>
      </c>
      <c r="N277" s="2030" t="s">
        <v>4345</v>
      </c>
      <c r="O277" s="2243">
        <v>44664</v>
      </c>
      <c r="P277" s="2243">
        <v>44672</v>
      </c>
      <c r="Q277" s="2243">
        <v>44676</v>
      </c>
      <c r="R277" s="2106" t="s">
        <v>304</v>
      </c>
      <c r="S277" s="2106">
        <v>60</v>
      </c>
      <c r="T277" s="2106">
        <v>49405140</v>
      </c>
      <c r="U277" s="2024">
        <v>0.47</v>
      </c>
      <c r="V277" s="2029"/>
      <c r="W277" s="2029" t="s">
        <v>1094</v>
      </c>
      <c r="X277" s="2029"/>
      <c r="Y277" s="1949" t="s">
        <v>1138</v>
      </c>
      <c r="Z277" s="2029" t="s">
        <v>2242</v>
      </c>
      <c r="AA277" s="2027" t="s">
        <v>1149</v>
      </c>
      <c r="AB277" s="2029">
        <v>32583</v>
      </c>
      <c r="AC277" s="2029" t="s">
        <v>1096</v>
      </c>
      <c r="AD277" s="1937" t="s">
        <v>3658</v>
      </c>
      <c r="AE277" s="2029"/>
      <c r="AF277" s="1951"/>
      <c r="AG277" s="1951" t="s">
        <v>1087</v>
      </c>
      <c r="AH277" s="1951" t="s">
        <v>2469</v>
      </c>
      <c r="AI277" s="2047">
        <f t="shared" si="125"/>
        <v>49405140</v>
      </c>
      <c r="AJ277" s="2076" cm="1">
        <f t="array" ref="AJ277">SUM(MID(0&amp;AI277,LARGE(INDEX(ISNUMBER(--MID(AI277,ROW($1:$129),1))*ROW($1:$129),),ROW($1:$129))+1,1)*10^ROW($1:$129)/10)</f>
        <v>49405140</v>
      </c>
      <c r="AK277" s="1953" t="str">
        <f>VLOOKUP($AJ277,'Item Master Data'!$A:$F,3,FALSE)</f>
        <v>Q.PEAK DUO BLK ML G10+</v>
      </c>
      <c r="AL277" s="1494">
        <f>VLOOKUP($AJ277,'Item Master Data'!$A:$F,6,FALSE)</f>
        <v>400</v>
      </c>
      <c r="AM277" s="1494">
        <f t="shared" si="126"/>
        <v>10</v>
      </c>
      <c r="AN277" s="1494">
        <f>VLOOKUP(AJ277,'Item Master Data'!$A:$G,7,FALSE)</f>
        <v>32</v>
      </c>
      <c r="AO277" s="1494">
        <f t="shared" si="127"/>
        <v>0</v>
      </c>
      <c r="AQ277" s="2297">
        <f t="shared" si="142"/>
        <v>60160</v>
      </c>
    </row>
    <row r="278" spans="1:43" s="1494" customFormat="1" ht="15" customHeight="1">
      <c r="A278" s="1550" t="s">
        <v>2309</v>
      </c>
      <c r="B278" s="2237" t="s">
        <v>3925</v>
      </c>
      <c r="C278" s="2106" t="s">
        <v>2236</v>
      </c>
      <c r="D278" s="2029" t="s">
        <v>2220</v>
      </c>
      <c r="E278" s="2106">
        <v>400</v>
      </c>
      <c r="F278" s="2127">
        <v>320</v>
      </c>
      <c r="G278" s="1833">
        <f t="shared" si="144"/>
        <v>128000</v>
      </c>
      <c r="H278" s="1831">
        <f t="shared" si="139"/>
        <v>0.128</v>
      </c>
      <c r="I278" s="1837"/>
      <c r="J278" s="2104">
        <f>H278</f>
        <v>0.128</v>
      </c>
      <c r="K278" s="2104"/>
      <c r="L278" s="2105"/>
      <c r="M278" s="1832">
        <f t="shared" si="138"/>
        <v>0.128</v>
      </c>
      <c r="N278" s="2030" t="s">
        <v>4345</v>
      </c>
      <c r="O278" s="2243">
        <v>44666</v>
      </c>
      <c r="P278" s="2243">
        <v>44672</v>
      </c>
      <c r="Q278" s="2243">
        <v>44676</v>
      </c>
      <c r="R278" s="2106" t="s">
        <v>304</v>
      </c>
      <c r="S278" s="2106">
        <v>60</v>
      </c>
      <c r="T278" s="2106">
        <v>49405140</v>
      </c>
      <c r="U278" s="2024">
        <v>0.47</v>
      </c>
      <c r="V278" s="2029"/>
      <c r="W278" s="2029" t="s">
        <v>1094</v>
      </c>
      <c r="X278" s="2029"/>
      <c r="Y278" s="1949" t="s">
        <v>1138</v>
      </c>
      <c r="Z278" s="2029" t="s">
        <v>2515</v>
      </c>
      <c r="AA278" s="2027" t="s">
        <v>1185</v>
      </c>
      <c r="AB278" s="2029">
        <v>85714</v>
      </c>
      <c r="AC278" s="2029" t="s">
        <v>1096</v>
      </c>
      <c r="AD278" s="1937" t="s">
        <v>3658</v>
      </c>
      <c r="AE278" s="2029"/>
      <c r="AF278" s="1951"/>
      <c r="AG278" s="1951" t="s">
        <v>1087</v>
      </c>
      <c r="AH278" s="1951" t="s">
        <v>2469</v>
      </c>
      <c r="AI278" s="2047">
        <f t="shared" si="125"/>
        <v>49405140</v>
      </c>
      <c r="AJ278" s="2076" cm="1">
        <f t="array" ref="AJ278">SUM(MID(0&amp;AI278,LARGE(INDEX(ISNUMBER(--MID(AI278,ROW($1:$129),1))*ROW($1:$129),),ROW($1:$129))+1,1)*10^ROW($1:$129)/10)</f>
        <v>49405140</v>
      </c>
      <c r="AK278" s="1953" t="str">
        <f>VLOOKUP($AJ278,'Item Master Data'!$A:$F,3,FALSE)</f>
        <v>Q.PEAK DUO BLK ML G10+</v>
      </c>
      <c r="AL278" s="1494">
        <f>VLOOKUP($AJ278,'Item Master Data'!$A:$F,6,FALSE)</f>
        <v>400</v>
      </c>
      <c r="AM278" s="1494">
        <f t="shared" si="126"/>
        <v>10</v>
      </c>
      <c r="AN278" s="1494">
        <f>VLOOKUP(AJ278,'Item Master Data'!$A:$G,7,FALSE)</f>
        <v>32</v>
      </c>
      <c r="AO278" s="1494">
        <f t="shared" si="127"/>
        <v>0</v>
      </c>
      <c r="AQ278" s="2297">
        <f t="shared" si="142"/>
        <v>60160</v>
      </c>
    </row>
    <row r="279" spans="1:43" s="1494" customFormat="1" ht="15" customHeight="1">
      <c r="A279" s="1550" t="s">
        <v>2309</v>
      </c>
      <c r="B279" s="2237" t="s">
        <v>3925</v>
      </c>
      <c r="C279" s="2106" t="s">
        <v>2236</v>
      </c>
      <c r="D279" s="2029" t="s">
        <v>2220</v>
      </c>
      <c r="E279" s="2106">
        <v>400</v>
      </c>
      <c r="F279" s="2109">
        <v>416</v>
      </c>
      <c r="G279" s="1833">
        <f t="shared" si="144"/>
        <v>166400</v>
      </c>
      <c r="H279" s="1831">
        <f t="shared" si="139"/>
        <v>0.16639999999999999</v>
      </c>
      <c r="I279" s="1837">
        <f>H279</f>
        <v>0.16639999999999999</v>
      </c>
      <c r="J279" s="2104"/>
      <c r="K279" s="2104"/>
      <c r="L279" s="2105"/>
      <c r="M279" s="1832">
        <f t="shared" si="138"/>
        <v>0.16639999999999999</v>
      </c>
      <c r="N279" s="2243">
        <v>44676</v>
      </c>
      <c r="O279" s="2243">
        <v>44664</v>
      </c>
      <c r="P279" s="2243">
        <v>44673</v>
      </c>
      <c r="Q279" s="2243">
        <v>44676</v>
      </c>
      <c r="R279" s="2106" t="s">
        <v>304</v>
      </c>
      <c r="S279" s="2106">
        <v>60</v>
      </c>
      <c r="T279" s="2106">
        <v>49405140</v>
      </c>
      <c r="U279" s="2024">
        <v>0.47</v>
      </c>
      <c r="V279" s="2029"/>
      <c r="W279" s="2029" t="s">
        <v>1094</v>
      </c>
      <c r="X279" s="2029"/>
      <c r="Y279" s="1949" t="s">
        <v>1138</v>
      </c>
      <c r="Z279" s="2029" t="s">
        <v>3857</v>
      </c>
      <c r="AA279" s="2027" t="s">
        <v>1126</v>
      </c>
      <c r="AB279" s="2029">
        <v>28216</v>
      </c>
      <c r="AC279" s="2029" t="s">
        <v>1096</v>
      </c>
      <c r="AD279" s="1937" t="s">
        <v>3658</v>
      </c>
      <c r="AE279" s="2029"/>
      <c r="AF279" s="1951"/>
      <c r="AG279" s="1951" t="s">
        <v>1087</v>
      </c>
      <c r="AH279" s="1951" t="s">
        <v>2469</v>
      </c>
      <c r="AI279" s="2047">
        <f t="shared" si="125"/>
        <v>49405140</v>
      </c>
      <c r="AJ279" s="2076" cm="1">
        <f t="array" ref="AJ279">SUM(MID(0&amp;AI279,LARGE(INDEX(ISNUMBER(--MID(AI279,ROW($1:$129),1))*ROW($1:$129),),ROW($1:$129))+1,1)*10^ROW($1:$129)/10)</f>
        <v>49405140</v>
      </c>
      <c r="AK279" s="1953" t="str">
        <f>VLOOKUP($AJ279,'Item Master Data'!$A:$F,3,FALSE)</f>
        <v>Q.PEAK DUO BLK ML G10+</v>
      </c>
      <c r="AL279" s="1494">
        <f>VLOOKUP($AJ279,'Item Master Data'!$A:$F,6,FALSE)</f>
        <v>400</v>
      </c>
      <c r="AM279" s="1494">
        <f t="shared" si="126"/>
        <v>13</v>
      </c>
      <c r="AN279" s="1494">
        <f>VLOOKUP(AJ279,'Item Master Data'!$A:$G,7,FALSE)</f>
        <v>32</v>
      </c>
      <c r="AO279" s="1494">
        <f t="shared" si="127"/>
        <v>0</v>
      </c>
      <c r="AQ279" s="2297">
        <f t="shared" si="142"/>
        <v>78208</v>
      </c>
    </row>
    <row r="280" spans="1:43" s="1494" customFormat="1" ht="15" customHeight="1">
      <c r="A280" s="1550" t="s">
        <v>2309</v>
      </c>
      <c r="B280" s="2237" t="s">
        <v>3925</v>
      </c>
      <c r="C280" s="2106" t="s">
        <v>2236</v>
      </c>
      <c r="D280" s="2029" t="s">
        <v>2220</v>
      </c>
      <c r="E280" s="2106">
        <v>400</v>
      </c>
      <c r="F280" s="2127">
        <v>416</v>
      </c>
      <c r="G280" s="1833">
        <f t="shared" si="144"/>
        <v>166400</v>
      </c>
      <c r="H280" s="1831">
        <f t="shared" si="139"/>
        <v>0.16639999999999999</v>
      </c>
      <c r="I280" s="1837"/>
      <c r="J280" s="2104"/>
      <c r="K280" s="2104"/>
      <c r="L280" s="2105">
        <f>H280</f>
        <v>0.16639999999999999</v>
      </c>
      <c r="M280" s="1832">
        <f t="shared" ref="M280:M311" si="145">SUM(I280:L280)</f>
        <v>0.16639999999999999</v>
      </c>
      <c r="N280" s="2307" t="s">
        <v>4375</v>
      </c>
      <c r="O280" s="2243">
        <v>44666</v>
      </c>
      <c r="P280" s="2243"/>
      <c r="Q280" s="2243"/>
      <c r="R280" s="2106" t="s">
        <v>304</v>
      </c>
      <c r="S280" s="2106">
        <v>60</v>
      </c>
      <c r="T280" s="2106">
        <v>49405140</v>
      </c>
      <c r="U280" s="2024">
        <v>0.47</v>
      </c>
      <c r="V280" s="2029"/>
      <c r="W280" s="2029" t="s">
        <v>1094</v>
      </c>
      <c r="X280" s="2029"/>
      <c r="Y280" s="1949" t="s">
        <v>1138</v>
      </c>
      <c r="Z280" s="2029" t="s">
        <v>3857</v>
      </c>
      <c r="AA280" s="2027" t="s">
        <v>1126</v>
      </c>
      <c r="AB280" s="2029">
        <v>28216</v>
      </c>
      <c r="AC280" s="2029" t="s">
        <v>1096</v>
      </c>
      <c r="AD280" s="1937" t="s">
        <v>3658</v>
      </c>
      <c r="AE280" s="2029"/>
      <c r="AF280" s="1951"/>
      <c r="AG280" s="1951" t="s">
        <v>1087</v>
      </c>
      <c r="AH280" s="1951" t="s">
        <v>2469</v>
      </c>
      <c r="AI280" s="2047">
        <f t="shared" si="125"/>
        <v>49405140</v>
      </c>
      <c r="AJ280" s="2076" cm="1">
        <f t="array" ref="AJ280">SUM(MID(0&amp;AI280,LARGE(INDEX(ISNUMBER(--MID(AI280,ROW($1:$129),1))*ROW($1:$129),),ROW($1:$129))+1,1)*10^ROW($1:$129)/10)</f>
        <v>49405140</v>
      </c>
      <c r="AK280" s="1953" t="str">
        <f>VLOOKUP($AJ280,'Item Master Data'!$A:$F,3,FALSE)</f>
        <v>Q.PEAK DUO BLK ML G10+</v>
      </c>
      <c r="AL280" s="1494">
        <f>VLOOKUP($AJ280,'Item Master Data'!$A:$F,6,FALSE)</f>
        <v>400</v>
      </c>
      <c r="AM280" s="1494">
        <f t="shared" si="126"/>
        <v>13</v>
      </c>
      <c r="AN280" s="1494">
        <f>VLOOKUP(AJ280,'Item Master Data'!$A:$G,7,FALSE)</f>
        <v>32</v>
      </c>
      <c r="AO280" s="1494">
        <f t="shared" si="127"/>
        <v>0</v>
      </c>
      <c r="AQ280" s="2297">
        <f t="shared" si="142"/>
        <v>78208</v>
      </c>
    </row>
    <row r="281" spans="1:43" s="1494" customFormat="1" ht="15" customHeight="1">
      <c r="A281" s="1550" t="s">
        <v>2309</v>
      </c>
      <c r="B281" s="2237" t="s">
        <v>3926</v>
      </c>
      <c r="C281" s="2106" t="s">
        <v>2236</v>
      </c>
      <c r="D281" s="2029" t="s">
        <v>2220</v>
      </c>
      <c r="E281" s="2106">
        <v>400</v>
      </c>
      <c r="F281" s="2109">
        <v>768</v>
      </c>
      <c r="G281" s="1833">
        <f t="shared" si="144"/>
        <v>307200</v>
      </c>
      <c r="H281" s="1831">
        <f t="shared" si="139"/>
        <v>0.30719999999999997</v>
      </c>
      <c r="I281" s="1837"/>
      <c r="J281" s="2104">
        <f>H281</f>
        <v>0.30719999999999997</v>
      </c>
      <c r="K281" s="2104"/>
      <c r="L281" s="2105"/>
      <c r="M281" s="1832">
        <f t="shared" si="145"/>
        <v>0.30719999999999997</v>
      </c>
      <c r="N281" s="2030" t="s">
        <v>4345</v>
      </c>
      <c r="O281" s="2100" t="s">
        <v>4238</v>
      </c>
      <c r="P281" s="2243">
        <v>44673</v>
      </c>
      <c r="Q281" s="2243">
        <v>44676</v>
      </c>
      <c r="R281" s="2106" t="s">
        <v>304</v>
      </c>
      <c r="S281" s="2106">
        <v>60</v>
      </c>
      <c r="T281" s="2106">
        <v>49405140</v>
      </c>
      <c r="U281" s="2024">
        <v>0.47</v>
      </c>
      <c r="V281" s="2029"/>
      <c r="W281" s="2029" t="s">
        <v>1094</v>
      </c>
      <c r="X281" s="2029"/>
      <c r="Y281" s="1949" t="s">
        <v>1138</v>
      </c>
      <c r="Z281" s="2029" t="s">
        <v>3795</v>
      </c>
      <c r="AA281" s="2027" t="s">
        <v>1095</v>
      </c>
      <c r="AB281" s="2029">
        <v>75061</v>
      </c>
      <c r="AC281" s="2029" t="s">
        <v>1096</v>
      </c>
      <c r="AD281" s="1937" t="s">
        <v>3658</v>
      </c>
      <c r="AE281" s="2029"/>
      <c r="AF281" s="1951"/>
      <c r="AG281" s="1951" t="s">
        <v>1087</v>
      </c>
      <c r="AH281" s="1951" t="s">
        <v>2469</v>
      </c>
      <c r="AI281" s="2047">
        <f t="shared" si="125"/>
        <v>49405140</v>
      </c>
      <c r="AJ281" s="2076" cm="1">
        <f t="array" ref="AJ281">SUM(MID(0&amp;AI281,LARGE(INDEX(ISNUMBER(--MID(AI281,ROW($1:$129),1))*ROW($1:$129),),ROW($1:$129))+1,1)*10^ROW($1:$129)/10)</f>
        <v>49405140</v>
      </c>
      <c r="AK281" s="1953" t="str">
        <f>VLOOKUP($AJ281,'Item Master Data'!$A:$F,3,FALSE)</f>
        <v>Q.PEAK DUO BLK ML G10+</v>
      </c>
      <c r="AL281" s="1494">
        <f>VLOOKUP($AJ281,'Item Master Data'!$A:$F,6,FALSE)</f>
        <v>400</v>
      </c>
      <c r="AM281" s="1494">
        <f t="shared" si="126"/>
        <v>24</v>
      </c>
      <c r="AN281" s="1494">
        <f>VLOOKUP(AJ281,'Item Master Data'!$A:$G,7,FALSE)</f>
        <v>32</v>
      </c>
      <c r="AO281" s="1494">
        <f t="shared" si="127"/>
        <v>0</v>
      </c>
      <c r="AQ281" s="2297">
        <f t="shared" si="142"/>
        <v>144384</v>
      </c>
    </row>
    <row r="282" spans="1:43" s="1494" customFormat="1" ht="15" customHeight="1">
      <c r="A282" s="1550" t="s">
        <v>2309</v>
      </c>
      <c r="B282" s="2237" t="s">
        <v>3926</v>
      </c>
      <c r="C282" s="2106" t="s">
        <v>2236</v>
      </c>
      <c r="D282" s="2029" t="s">
        <v>2220</v>
      </c>
      <c r="E282" s="2106">
        <v>400</v>
      </c>
      <c r="F282" s="2109">
        <f>1408-768</f>
        <v>640</v>
      </c>
      <c r="G282" s="1833">
        <f t="shared" si="144"/>
        <v>256000</v>
      </c>
      <c r="H282" s="1831">
        <f t="shared" si="139"/>
        <v>0.25600000000000001</v>
      </c>
      <c r="I282" s="1837">
        <f t="shared" ref="I282:I291" si="146">H282</f>
        <v>0.25600000000000001</v>
      </c>
      <c r="J282" s="2104"/>
      <c r="K282" s="2104"/>
      <c r="L282" s="2105"/>
      <c r="M282" s="1832">
        <f t="shared" si="145"/>
        <v>0.25600000000000001</v>
      </c>
      <c r="N282" s="2243">
        <v>44676</v>
      </c>
      <c r="O282" s="2100" t="s">
        <v>4238</v>
      </c>
      <c r="P282" s="2243">
        <v>44673</v>
      </c>
      <c r="Q282" s="2243">
        <v>44676</v>
      </c>
      <c r="R282" s="2106" t="s">
        <v>304</v>
      </c>
      <c r="S282" s="2106">
        <v>60</v>
      </c>
      <c r="T282" s="2106">
        <v>49405140</v>
      </c>
      <c r="U282" s="2024">
        <v>0.47</v>
      </c>
      <c r="V282" s="2029"/>
      <c r="W282" s="2029" t="s">
        <v>1094</v>
      </c>
      <c r="X282" s="2029"/>
      <c r="Y282" s="1949" t="s">
        <v>1138</v>
      </c>
      <c r="Z282" s="2029" t="s">
        <v>3795</v>
      </c>
      <c r="AA282" s="2027" t="s">
        <v>1095</v>
      </c>
      <c r="AB282" s="2029">
        <v>75061</v>
      </c>
      <c r="AC282" s="2029" t="s">
        <v>1096</v>
      </c>
      <c r="AD282" s="1937" t="s">
        <v>3658</v>
      </c>
      <c r="AE282" s="2029"/>
      <c r="AF282" s="1951"/>
      <c r="AG282" s="1951" t="s">
        <v>1087</v>
      </c>
      <c r="AH282" s="1951" t="s">
        <v>2469</v>
      </c>
      <c r="AI282" s="2047">
        <f t="shared" si="125"/>
        <v>49405140</v>
      </c>
      <c r="AJ282" s="2076" cm="1">
        <f t="array" ref="AJ282">SUM(MID(0&amp;AI282,LARGE(INDEX(ISNUMBER(--MID(AI282,ROW($1:$129),1))*ROW($1:$129),),ROW($1:$129))+1,1)*10^ROW($1:$129)/10)</f>
        <v>49405140</v>
      </c>
      <c r="AK282" s="1953" t="str">
        <f>VLOOKUP($AJ282,'Item Master Data'!$A:$F,3,FALSE)</f>
        <v>Q.PEAK DUO BLK ML G10+</v>
      </c>
      <c r="AL282" s="1494">
        <f>VLOOKUP($AJ282,'Item Master Data'!$A:$F,6,FALSE)</f>
        <v>400</v>
      </c>
      <c r="AM282" s="1494">
        <f t="shared" si="126"/>
        <v>20</v>
      </c>
      <c r="AN282" s="1494">
        <f>VLOOKUP(AJ282,'Item Master Data'!$A:$G,7,FALSE)</f>
        <v>32</v>
      </c>
      <c r="AO282" s="1494">
        <f t="shared" si="127"/>
        <v>0</v>
      </c>
      <c r="AQ282" s="2297">
        <f t="shared" si="142"/>
        <v>120320</v>
      </c>
    </row>
    <row r="283" spans="1:43" s="1494" customFormat="1" ht="15" customHeight="1">
      <c r="A283" s="1550" t="s">
        <v>2309</v>
      </c>
      <c r="B283" s="2238" t="s">
        <v>3927</v>
      </c>
      <c r="C283" s="2239" t="s">
        <v>2236</v>
      </c>
      <c r="D283" s="2029" t="s">
        <v>2220</v>
      </c>
      <c r="E283" s="2239">
        <v>400</v>
      </c>
      <c r="F283" s="2240">
        <v>768</v>
      </c>
      <c r="G283" s="1833">
        <f t="shared" si="144"/>
        <v>307200</v>
      </c>
      <c r="H283" s="1831">
        <f t="shared" si="139"/>
        <v>0.30719999999999997</v>
      </c>
      <c r="I283" s="1837">
        <f t="shared" si="146"/>
        <v>0.30719999999999997</v>
      </c>
      <c r="J283" s="2104"/>
      <c r="K283" s="2104"/>
      <c r="L283" s="2105"/>
      <c r="M283" s="1832">
        <f t="shared" si="145"/>
        <v>0.30719999999999997</v>
      </c>
      <c r="N283" s="2241">
        <v>44663</v>
      </c>
      <c r="O283" s="2030" t="s">
        <v>3840</v>
      </c>
      <c r="P283" s="2241">
        <v>44658</v>
      </c>
      <c r="Q283" s="2241">
        <v>44662</v>
      </c>
      <c r="R283" s="2239" t="s">
        <v>304</v>
      </c>
      <c r="S283" s="2239">
        <v>60</v>
      </c>
      <c r="T283" s="2239">
        <v>49405140</v>
      </c>
      <c r="U283" s="2024">
        <v>0.47</v>
      </c>
      <c r="V283" s="2029" t="s">
        <v>4004</v>
      </c>
      <c r="W283" s="2029" t="s">
        <v>1094</v>
      </c>
      <c r="X283" s="2029"/>
      <c r="Y283" s="1949" t="s">
        <v>1138</v>
      </c>
      <c r="Z283" s="2029" t="s">
        <v>2267</v>
      </c>
      <c r="AA283" s="2027" t="s">
        <v>1141</v>
      </c>
      <c r="AB283" s="2029">
        <v>80239</v>
      </c>
      <c r="AC283" s="2029" t="s">
        <v>1096</v>
      </c>
      <c r="AD283" s="1937" t="s">
        <v>3658</v>
      </c>
      <c r="AE283" s="2029"/>
      <c r="AF283" s="1951"/>
      <c r="AG283" s="1951" t="s">
        <v>1087</v>
      </c>
      <c r="AH283" s="1951" t="s">
        <v>2469</v>
      </c>
      <c r="AI283" s="2047">
        <f t="shared" si="125"/>
        <v>49405140</v>
      </c>
      <c r="AJ283" s="2076" cm="1">
        <f t="array" ref="AJ283">SUM(MID(0&amp;AI283,LARGE(INDEX(ISNUMBER(--MID(AI283,ROW($1:$129),1))*ROW($1:$129),),ROW($1:$129))+1,1)*10^ROW($1:$129)/10)</f>
        <v>49405140</v>
      </c>
      <c r="AK283" s="1953" t="str">
        <f>VLOOKUP($AJ283,'Item Master Data'!$A:$F,3,FALSE)</f>
        <v>Q.PEAK DUO BLK ML G10+</v>
      </c>
      <c r="AL283" s="1494">
        <f>VLOOKUP($AJ283,'Item Master Data'!$A:$F,6,FALSE)</f>
        <v>400</v>
      </c>
      <c r="AM283" s="1494">
        <f t="shared" si="126"/>
        <v>24</v>
      </c>
      <c r="AN283" s="1494">
        <f>VLOOKUP(AJ283,'Item Master Data'!$A:$G,7,FALSE)</f>
        <v>32</v>
      </c>
      <c r="AO283" s="1494">
        <f t="shared" si="127"/>
        <v>0</v>
      </c>
      <c r="AQ283" s="2297">
        <f t="shared" si="142"/>
        <v>144384</v>
      </c>
    </row>
    <row r="284" spans="1:43" s="1494" customFormat="1" ht="15" customHeight="1">
      <c r="A284" s="1550" t="s">
        <v>2309</v>
      </c>
      <c r="B284" s="2238" t="s">
        <v>3927</v>
      </c>
      <c r="C284" s="2239" t="s">
        <v>2236</v>
      </c>
      <c r="D284" s="2029" t="s">
        <v>2220</v>
      </c>
      <c r="E284" s="2239">
        <v>400</v>
      </c>
      <c r="F284" s="2240">
        <v>768</v>
      </c>
      <c r="G284" s="1833">
        <f t="shared" si="144"/>
        <v>307200</v>
      </c>
      <c r="H284" s="1831">
        <f t="shared" si="139"/>
        <v>0.30719999999999997</v>
      </c>
      <c r="I284" s="1837">
        <f t="shared" si="146"/>
        <v>0.30719999999999997</v>
      </c>
      <c r="J284" s="2104"/>
      <c r="K284" s="2104"/>
      <c r="L284" s="2105"/>
      <c r="M284" s="1832">
        <f t="shared" si="145"/>
        <v>0.30719999999999997</v>
      </c>
      <c r="N284" s="2241">
        <v>44662</v>
      </c>
      <c r="O284" s="2030" t="s">
        <v>3840</v>
      </c>
      <c r="P284" s="2241">
        <v>44658</v>
      </c>
      <c r="Q284" s="2241">
        <v>44662</v>
      </c>
      <c r="R284" s="2239" t="s">
        <v>304</v>
      </c>
      <c r="S284" s="2239">
        <v>60</v>
      </c>
      <c r="T284" s="2239">
        <v>49405140</v>
      </c>
      <c r="U284" s="2024">
        <v>0.47</v>
      </c>
      <c r="V284" s="2029" t="s">
        <v>4006</v>
      </c>
      <c r="W284" s="2029" t="s">
        <v>1094</v>
      </c>
      <c r="X284" s="2029"/>
      <c r="Y284" s="1949" t="s">
        <v>1138</v>
      </c>
      <c r="Z284" s="2029" t="s">
        <v>2211</v>
      </c>
      <c r="AA284" s="2027" t="s">
        <v>1160</v>
      </c>
      <c r="AB284" s="2029">
        <v>89118</v>
      </c>
      <c r="AC284" s="2029" t="s">
        <v>1096</v>
      </c>
      <c r="AD284" s="1937" t="s">
        <v>3658</v>
      </c>
      <c r="AE284" s="2029"/>
      <c r="AF284" s="1951"/>
      <c r="AG284" s="1951" t="s">
        <v>1087</v>
      </c>
      <c r="AH284" s="1951" t="s">
        <v>2469</v>
      </c>
      <c r="AI284" s="2047">
        <f t="shared" si="125"/>
        <v>49405140</v>
      </c>
      <c r="AJ284" s="2076" cm="1">
        <f t="array" ref="AJ284">SUM(MID(0&amp;AI284,LARGE(INDEX(ISNUMBER(--MID(AI284,ROW($1:$129),1))*ROW($1:$129),),ROW($1:$129))+1,1)*10^ROW($1:$129)/10)</f>
        <v>49405140</v>
      </c>
      <c r="AK284" s="1953" t="str">
        <f>VLOOKUP($AJ284,'Item Master Data'!$A:$F,3,FALSE)</f>
        <v>Q.PEAK DUO BLK ML G10+</v>
      </c>
      <c r="AL284" s="1494">
        <f>VLOOKUP($AJ284,'Item Master Data'!$A:$F,6,FALSE)</f>
        <v>400</v>
      </c>
      <c r="AM284" s="1494">
        <f t="shared" si="126"/>
        <v>24</v>
      </c>
      <c r="AN284" s="1494">
        <f>VLOOKUP(AJ284,'Item Master Data'!$A:$G,7,FALSE)</f>
        <v>32</v>
      </c>
      <c r="AO284" s="1494">
        <f t="shared" si="127"/>
        <v>0</v>
      </c>
      <c r="AQ284" s="2297">
        <f t="shared" si="142"/>
        <v>144384</v>
      </c>
    </row>
    <row r="285" spans="1:43" s="1494" customFormat="1" ht="15" customHeight="1">
      <c r="A285" s="1550" t="s">
        <v>2309</v>
      </c>
      <c r="B285" s="2238" t="s">
        <v>3927</v>
      </c>
      <c r="C285" s="2239" t="s">
        <v>2236</v>
      </c>
      <c r="D285" s="2029" t="s">
        <v>2220</v>
      </c>
      <c r="E285" s="2239">
        <v>400</v>
      </c>
      <c r="F285" s="2240">
        <v>768</v>
      </c>
      <c r="G285" s="1833">
        <f t="shared" si="144"/>
        <v>307200</v>
      </c>
      <c r="H285" s="1831">
        <f t="shared" si="139"/>
        <v>0.30719999999999997</v>
      </c>
      <c r="I285" s="1837">
        <f t="shared" si="146"/>
        <v>0.30719999999999997</v>
      </c>
      <c r="J285" s="2104"/>
      <c r="K285" s="2104"/>
      <c r="L285" s="2105"/>
      <c r="M285" s="1832">
        <f t="shared" si="145"/>
        <v>0.30719999999999997</v>
      </c>
      <c r="N285" s="2241">
        <v>44663</v>
      </c>
      <c r="O285" s="2030" t="s">
        <v>3840</v>
      </c>
      <c r="P285" s="2241">
        <v>44658</v>
      </c>
      <c r="Q285" s="2241">
        <v>44663</v>
      </c>
      <c r="R285" s="2239" t="s">
        <v>304</v>
      </c>
      <c r="S285" s="2239">
        <v>60</v>
      </c>
      <c r="T285" s="2239">
        <v>49405140</v>
      </c>
      <c r="U285" s="2024">
        <v>0.47</v>
      </c>
      <c r="V285" s="2029" t="s">
        <v>4007</v>
      </c>
      <c r="W285" s="2029" t="s">
        <v>1094</v>
      </c>
      <c r="X285" s="2029"/>
      <c r="Y285" s="1949" t="s">
        <v>1138</v>
      </c>
      <c r="Z285" s="2029" t="s">
        <v>3986</v>
      </c>
      <c r="AA285" s="2027" t="s">
        <v>1099</v>
      </c>
      <c r="AB285" s="2029">
        <v>91355</v>
      </c>
      <c r="AC285" s="2029" t="s">
        <v>1096</v>
      </c>
      <c r="AD285" s="1937" t="s">
        <v>3658</v>
      </c>
      <c r="AE285" s="2029"/>
      <c r="AF285" s="1951"/>
      <c r="AG285" s="1951" t="s">
        <v>1087</v>
      </c>
      <c r="AH285" s="1951" t="s">
        <v>2469</v>
      </c>
      <c r="AI285" s="2047">
        <f t="shared" ref="AI285:AI350" si="147">T285</f>
        <v>49405140</v>
      </c>
      <c r="AJ285" s="2076" cm="1">
        <f t="array" ref="AJ285">SUM(MID(0&amp;AI285,LARGE(INDEX(ISNUMBER(--MID(AI285,ROW($1:$129),1))*ROW($1:$129),),ROW($1:$129))+1,1)*10^ROW($1:$129)/10)</f>
        <v>49405140</v>
      </c>
      <c r="AK285" s="1953" t="str">
        <f>VLOOKUP($AJ285,'Item Master Data'!$A:$F,3,FALSE)</f>
        <v>Q.PEAK DUO BLK ML G10+</v>
      </c>
      <c r="AL285" s="1494">
        <f>VLOOKUP($AJ285,'Item Master Data'!$A:$F,6,FALSE)</f>
        <v>400</v>
      </c>
      <c r="AM285" s="1494">
        <f t="shared" ref="AM285:AM341" si="148">F285/AN285</f>
        <v>24</v>
      </c>
      <c r="AN285" s="1494">
        <f>VLOOKUP(AJ285,'Item Master Data'!$A:$G,7,FALSE)</f>
        <v>32</v>
      </c>
      <c r="AO285" s="1494">
        <f t="shared" ref="AO285:AO341" si="149">E285-AL285</f>
        <v>0</v>
      </c>
      <c r="AQ285" s="2297">
        <f t="shared" si="142"/>
        <v>144384</v>
      </c>
    </row>
    <row r="286" spans="1:43" s="1494" customFormat="1" ht="15" customHeight="1">
      <c r="A286" s="1550" t="s">
        <v>2309</v>
      </c>
      <c r="B286" s="2238" t="s">
        <v>3927</v>
      </c>
      <c r="C286" s="2239" t="s">
        <v>2236</v>
      </c>
      <c r="D286" s="2029" t="s">
        <v>2220</v>
      </c>
      <c r="E286" s="2239">
        <v>400</v>
      </c>
      <c r="F286" s="2240">
        <v>768</v>
      </c>
      <c r="G286" s="1833">
        <f t="shared" si="144"/>
        <v>307200</v>
      </c>
      <c r="H286" s="1831">
        <f t="shared" ref="H286:H317" si="150">E286*F286/1000000</f>
        <v>0.30719999999999997</v>
      </c>
      <c r="I286" s="1837">
        <f t="shared" si="146"/>
        <v>0.30719999999999997</v>
      </c>
      <c r="J286" s="2104"/>
      <c r="K286" s="2104"/>
      <c r="L286" s="2105"/>
      <c r="M286" s="1832">
        <f t="shared" si="145"/>
        <v>0.30719999999999997</v>
      </c>
      <c r="N286" s="2241">
        <v>44666</v>
      </c>
      <c r="O286" s="2030" t="s">
        <v>3840</v>
      </c>
      <c r="P286" s="2241">
        <v>44659</v>
      </c>
      <c r="Q286" s="2241">
        <v>44666</v>
      </c>
      <c r="R286" s="2239" t="s">
        <v>304</v>
      </c>
      <c r="S286" s="2239">
        <v>60</v>
      </c>
      <c r="T286" s="2239">
        <v>49405140</v>
      </c>
      <c r="U286" s="2024">
        <v>0.47</v>
      </c>
      <c r="V286" s="2029" t="s">
        <v>4005</v>
      </c>
      <c r="W286" s="2029" t="s">
        <v>1094</v>
      </c>
      <c r="X286" s="2029"/>
      <c r="Y286" s="1949" t="s">
        <v>1138</v>
      </c>
      <c r="Z286" s="2029" t="s">
        <v>2212</v>
      </c>
      <c r="AA286" s="2027" t="s">
        <v>1099</v>
      </c>
      <c r="AB286" s="2029">
        <v>95206</v>
      </c>
      <c r="AC286" s="2029" t="s">
        <v>1096</v>
      </c>
      <c r="AD286" s="1937" t="s">
        <v>3658</v>
      </c>
      <c r="AE286" s="2029"/>
      <c r="AF286" s="1951"/>
      <c r="AG286" s="1951" t="s">
        <v>1087</v>
      </c>
      <c r="AH286" s="1951" t="s">
        <v>2469</v>
      </c>
      <c r="AI286" s="2047">
        <f t="shared" si="147"/>
        <v>49405140</v>
      </c>
      <c r="AJ286" s="2076" cm="1">
        <f t="array" ref="AJ286">SUM(MID(0&amp;AI286,LARGE(INDEX(ISNUMBER(--MID(AI286,ROW($1:$129),1))*ROW($1:$129),),ROW($1:$129))+1,1)*10^ROW($1:$129)/10)</f>
        <v>49405140</v>
      </c>
      <c r="AK286" s="1953" t="str">
        <f>VLOOKUP($AJ286,'Item Master Data'!$A:$F,3,FALSE)</f>
        <v>Q.PEAK DUO BLK ML G10+</v>
      </c>
      <c r="AL286" s="1494">
        <f>VLOOKUP($AJ286,'Item Master Data'!$A:$F,6,FALSE)</f>
        <v>400</v>
      </c>
      <c r="AM286" s="1494">
        <f t="shared" si="148"/>
        <v>24</v>
      </c>
      <c r="AN286" s="1494">
        <f>VLOOKUP(AJ286,'Item Master Data'!$A:$G,7,FALSE)</f>
        <v>32</v>
      </c>
      <c r="AO286" s="1494">
        <f t="shared" si="149"/>
        <v>0</v>
      </c>
      <c r="AQ286" s="2297">
        <f t="shared" si="142"/>
        <v>144384</v>
      </c>
    </row>
    <row r="287" spans="1:43" s="1494" customFormat="1" ht="15" customHeight="1">
      <c r="A287" s="1550" t="s">
        <v>2309</v>
      </c>
      <c r="B287" s="2237" t="s">
        <v>3928</v>
      </c>
      <c r="C287" s="2106" t="s">
        <v>2236</v>
      </c>
      <c r="D287" s="2029" t="s">
        <v>2220</v>
      </c>
      <c r="E287" s="2106">
        <v>400</v>
      </c>
      <c r="F287" s="2109">
        <v>416</v>
      </c>
      <c r="G287" s="1833">
        <f t="shared" si="144"/>
        <v>166400</v>
      </c>
      <c r="H287" s="1831">
        <f t="shared" si="150"/>
        <v>0.16639999999999999</v>
      </c>
      <c r="I287" s="1837">
        <f t="shared" si="146"/>
        <v>0.16639999999999999</v>
      </c>
      <c r="J287" s="2104"/>
      <c r="K287" s="2104"/>
      <c r="L287" s="2105"/>
      <c r="M287" s="1832">
        <f t="shared" si="145"/>
        <v>0.16639999999999999</v>
      </c>
      <c r="N287" s="2030">
        <v>44673</v>
      </c>
      <c r="O287" s="2100">
        <v>44666</v>
      </c>
      <c r="P287" s="2243">
        <v>44670</v>
      </c>
      <c r="Q287" s="2243">
        <v>44673</v>
      </c>
      <c r="R287" s="2106" t="s">
        <v>304</v>
      </c>
      <c r="S287" s="2106">
        <v>60</v>
      </c>
      <c r="T287" s="2106">
        <v>49405140</v>
      </c>
      <c r="U287" s="2024">
        <v>0.47</v>
      </c>
      <c r="V287" s="2029"/>
      <c r="W287" s="2029" t="s">
        <v>1094</v>
      </c>
      <c r="X287" s="2029"/>
      <c r="Y287" s="1949" t="s">
        <v>1138</v>
      </c>
      <c r="Z287" s="2029" t="s">
        <v>1173</v>
      </c>
      <c r="AA287" s="2027" t="s">
        <v>1095</v>
      </c>
      <c r="AB287" s="2029">
        <v>79935</v>
      </c>
      <c r="AC287" s="2029" t="s">
        <v>1096</v>
      </c>
      <c r="AD287" s="1937" t="s">
        <v>3658</v>
      </c>
      <c r="AE287" s="2029"/>
      <c r="AF287" s="1951"/>
      <c r="AG287" s="1951" t="s">
        <v>1087</v>
      </c>
      <c r="AH287" s="1951" t="s">
        <v>2469</v>
      </c>
      <c r="AI287" s="2047">
        <f t="shared" si="147"/>
        <v>49405140</v>
      </c>
      <c r="AJ287" s="2076" cm="1">
        <f t="array" ref="AJ287">SUM(MID(0&amp;AI287,LARGE(INDEX(ISNUMBER(--MID(AI287,ROW($1:$129),1))*ROW($1:$129),),ROW($1:$129))+1,1)*10^ROW($1:$129)/10)</f>
        <v>49405140</v>
      </c>
      <c r="AK287" s="1953" t="str">
        <f>VLOOKUP($AJ287,'Item Master Data'!$A:$F,3,FALSE)</f>
        <v>Q.PEAK DUO BLK ML G10+</v>
      </c>
      <c r="AL287" s="1494">
        <f>VLOOKUP($AJ287,'Item Master Data'!$A:$F,6,FALSE)</f>
        <v>400</v>
      </c>
      <c r="AM287" s="1494">
        <f t="shared" si="148"/>
        <v>13</v>
      </c>
      <c r="AN287" s="1494">
        <f>VLOOKUP(AJ287,'Item Master Data'!$A:$G,7,FALSE)</f>
        <v>32</v>
      </c>
      <c r="AO287" s="1494">
        <f t="shared" si="149"/>
        <v>0</v>
      </c>
      <c r="AQ287" s="2297">
        <f t="shared" si="142"/>
        <v>78208</v>
      </c>
    </row>
    <row r="288" spans="1:43" s="1494" customFormat="1" ht="15" customHeight="1">
      <c r="A288" s="1550" t="s">
        <v>2309</v>
      </c>
      <c r="B288" s="2238" t="s">
        <v>3929</v>
      </c>
      <c r="C288" s="2239" t="s">
        <v>2236</v>
      </c>
      <c r="D288" s="2029" t="s">
        <v>2220</v>
      </c>
      <c r="E288" s="2239">
        <v>400</v>
      </c>
      <c r="F288" s="2240">
        <v>160</v>
      </c>
      <c r="G288" s="1833">
        <f t="shared" si="144"/>
        <v>64000</v>
      </c>
      <c r="H288" s="1831">
        <f t="shared" si="150"/>
        <v>6.4000000000000001E-2</v>
      </c>
      <c r="I288" s="1837">
        <f t="shared" si="146"/>
        <v>6.4000000000000001E-2</v>
      </c>
      <c r="J288" s="2104"/>
      <c r="K288" s="2104"/>
      <c r="L288" s="2105"/>
      <c r="M288" s="1832">
        <f t="shared" si="145"/>
        <v>6.4000000000000001E-2</v>
      </c>
      <c r="N288" s="2241">
        <v>44666</v>
      </c>
      <c r="O288" s="2030" t="s">
        <v>3840</v>
      </c>
      <c r="P288" s="2241">
        <v>44663</v>
      </c>
      <c r="Q288" s="2241">
        <v>44666</v>
      </c>
      <c r="R288" s="2239" t="s">
        <v>304</v>
      </c>
      <c r="S288" s="2239">
        <v>60</v>
      </c>
      <c r="T288" s="2239">
        <v>49405140</v>
      </c>
      <c r="U288" s="2024">
        <v>0.47</v>
      </c>
      <c r="V288" s="2029" t="s">
        <v>4008</v>
      </c>
      <c r="W288" s="2029" t="s">
        <v>1094</v>
      </c>
      <c r="X288" s="2029"/>
      <c r="Y288" s="1949" t="s">
        <v>1138</v>
      </c>
      <c r="Z288" s="2029" t="s">
        <v>3984</v>
      </c>
      <c r="AA288" s="2027" t="s">
        <v>1168</v>
      </c>
      <c r="AB288" s="2029">
        <v>29420</v>
      </c>
      <c r="AC288" s="2029" t="s">
        <v>1096</v>
      </c>
      <c r="AD288" s="1937" t="s">
        <v>3658</v>
      </c>
      <c r="AE288" s="2029"/>
      <c r="AF288" s="1951"/>
      <c r="AG288" s="1951" t="s">
        <v>1087</v>
      </c>
      <c r="AH288" s="1951" t="s">
        <v>2469</v>
      </c>
      <c r="AI288" s="2047">
        <f t="shared" si="147"/>
        <v>49405140</v>
      </c>
      <c r="AJ288" s="2076" cm="1">
        <f t="array" ref="AJ288">SUM(MID(0&amp;AI288,LARGE(INDEX(ISNUMBER(--MID(AI288,ROW($1:$129),1))*ROW($1:$129),),ROW($1:$129))+1,1)*10^ROW($1:$129)/10)</f>
        <v>49405140</v>
      </c>
      <c r="AK288" s="1953" t="str">
        <f>VLOOKUP($AJ288,'Item Master Data'!$A:$F,3,FALSE)</f>
        <v>Q.PEAK DUO BLK ML G10+</v>
      </c>
      <c r="AL288" s="1494">
        <f>VLOOKUP($AJ288,'Item Master Data'!$A:$F,6,FALSE)</f>
        <v>400</v>
      </c>
      <c r="AM288" s="1494">
        <f t="shared" si="148"/>
        <v>5</v>
      </c>
      <c r="AN288" s="1494">
        <f>VLOOKUP(AJ288,'Item Master Data'!$A:$G,7,FALSE)</f>
        <v>32</v>
      </c>
      <c r="AO288" s="1494">
        <f t="shared" si="149"/>
        <v>0</v>
      </c>
      <c r="AQ288" s="2297">
        <f t="shared" si="142"/>
        <v>30080</v>
      </c>
    </row>
    <row r="289" spans="1:43" s="1494" customFormat="1" ht="15" customHeight="1">
      <c r="A289" s="1550" t="s">
        <v>2309</v>
      </c>
      <c r="B289" s="2238" t="s">
        <v>3929</v>
      </c>
      <c r="C289" s="2239" t="s">
        <v>2236</v>
      </c>
      <c r="D289" s="2029" t="s">
        <v>2220</v>
      </c>
      <c r="E289" s="2239">
        <v>400</v>
      </c>
      <c r="F289" s="2240">
        <v>160</v>
      </c>
      <c r="G289" s="1833">
        <f t="shared" si="144"/>
        <v>64000</v>
      </c>
      <c r="H289" s="1831">
        <f t="shared" si="150"/>
        <v>6.4000000000000001E-2</v>
      </c>
      <c r="I289" s="1837">
        <f t="shared" si="146"/>
        <v>6.4000000000000001E-2</v>
      </c>
      <c r="J289" s="2104"/>
      <c r="K289" s="2104"/>
      <c r="L289" s="2105"/>
      <c r="M289" s="1832">
        <f t="shared" si="145"/>
        <v>6.4000000000000001E-2</v>
      </c>
      <c r="N289" s="2241">
        <v>44664</v>
      </c>
      <c r="O289" s="2030" t="s">
        <v>3840</v>
      </c>
      <c r="P289" s="2241">
        <v>44663</v>
      </c>
      <c r="Q289" s="2241">
        <v>44664</v>
      </c>
      <c r="R289" s="2239" t="s">
        <v>304</v>
      </c>
      <c r="S289" s="2239">
        <v>60</v>
      </c>
      <c r="T289" s="2239">
        <v>49405140</v>
      </c>
      <c r="U289" s="2024">
        <v>0.47</v>
      </c>
      <c r="V289" s="2029" t="s">
        <v>4009</v>
      </c>
      <c r="W289" s="2029" t="s">
        <v>1094</v>
      </c>
      <c r="X289" s="2029"/>
      <c r="Y289" s="1949" t="s">
        <v>1138</v>
      </c>
      <c r="Z289" s="2029" t="s">
        <v>3987</v>
      </c>
      <c r="AA289" s="2027" t="s">
        <v>1168</v>
      </c>
      <c r="AB289" s="2029">
        <v>29673</v>
      </c>
      <c r="AC289" s="2029" t="s">
        <v>1096</v>
      </c>
      <c r="AD289" s="1937" t="s">
        <v>3658</v>
      </c>
      <c r="AE289" s="2029"/>
      <c r="AF289" s="1951"/>
      <c r="AG289" s="1951" t="s">
        <v>1087</v>
      </c>
      <c r="AH289" s="1951" t="s">
        <v>2469</v>
      </c>
      <c r="AI289" s="2047">
        <f t="shared" si="147"/>
        <v>49405140</v>
      </c>
      <c r="AJ289" s="2076" cm="1">
        <f t="array" ref="AJ289">SUM(MID(0&amp;AI289,LARGE(INDEX(ISNUMBER(--MID(AI289,ROW($1:$129),1))*ROW($1:$129),),ROW($1:$129))+1,1)*10^ROW($1:$129)/10)</f>
        <v>49405140</v>
      </c>
      <c r="AK289" s="1953" t="str">
        <f>VLOOKUP($AJ289,'Item Master Data'!$A:$F,3,FALSE)</f>
        <v>Q.PEAK DUO BLK ML G10+</v>
      </c>
      <c r="AL289" s="1494">
        <f>VLOOKUP($AJ289,'Item Master Data'!$A:$F,6,FALSE)</f>
        <v>400</v>
      </c>
      <c r="AM289" s="1494">
        <f t="shared" si="148"/>
        <v>5</v>
      </c>
      <c r="AN289" s="1494">
        <f>VLOOKUP(AJ289,'Item Master Data'!$A:$G,7,FALSE)</f>
        <v>32</v>
      </c>
      <c r="AO289" s="1494">
        <f t="shared" si="149"/>
        <v>0</v>
      </c>
      <c r="AQ289" s="2297">
        <f t="shared" si="142"/>
        <v>30080</v>
      </c>
    </row>
    <row r="290" spans="1:43" s="1494" customFormat="1" ht="15" customHeight="1">
      <c r="A290" s="1550" t="s">
        <v>2309</v>
      </c>
      <c r="B290" s="2237" t="s">
        <v>3930</v>
      </c>
      <c r="C290" s="2106" t="s">
        <v>2236</v>
      </c>
      <c r="D290" s="2029" t="s">
        <v>2220</v>
      </c>
      <c r="E290" s="2106">
        <v>400</v>
      </c>
      <c r="F290" s="2109">
        <v>640</v>
      </c>
      <c r="G290" s="1833">
        <f t="shared" si="144"/>
        <v>256000</v>
      </c>
      <c r="H290" s="1831">
        <f t="shared" si="150"/>
        <v>0.25600000000000001</v>
      </c>
      <c r="I290" s="1837">
        <f t="shared" si="146"/>
        <v>0.25600000000000001</v>
      </c>
      <c r="J290" s="2104"/>
      <c r="K290" s="2104"/>
      <c r="L290" s="2105"/>
      <c r="M290" s="1832">
        <f t="shared" si="145"/>
        <v>0.25600000000000001</v>
      </c>
      <c r="N290" s="2030">
        <v>44673</v>
      </c>
      <c r="O290" s="2100" t="s">
        <v>4238</v>
      </c>
      <c r="P290" s="2243">
        <v>44670</v>
      </c>
      <c r="Q290" s="2243">
        <v>44673</v>
      </c>
      <c r="R290" s="2106" t="s">
        <v>304</v>
      </c>
      <c r="S290" s="2106">
        <v>60</v>
      </c>
      <c r="T290" s="2106">
        <v>49405140</v>
      </c>
      <c r="U290" s="2024">
        <v>0.47</v>
      </c>
      <c r="V290" s="2029"/>
      <c r="W290" s="2029" t="s">
        <v>1094</v>
      </c>
      <c r="X290" s="2029"/>
      <c r="Y290" s="1949" t="s">
        <v>1138</v>
      </c>
      <c r="Z290" s="2029" t="s">
        <v>1187</v>
      </c>
      <c r="AA290" s="2027" t="s">
        <v>1095</v>
      </c>
      <c r="AB290" s="2029">
        <v>77041</v>
      </c>
      <c r="AC290" s="2029" t="s">
        <v>1096</v>
      </c>
      <c r="AD290" s="1937" t="s">
        <v>3658</v>
      </c>
      <c r="AE290" s="2029"/>
      <c r="AF290" s="1951"/>
      <c r="AG290" s="1951" t="s">
        <v>1087</v>
      </c>
      <c r="AH290" s="1951" t="s">
        <v>2469</v>
      </c>
      <c r="AI290" s="2047">
        <f t="shared" si="147"/>
        <v>49405140</v>
      </c>
      <c r="AJ290" s="2076" cm="1">
        <f t="array" ref="AJ290">SUM(MID(0&amp;AI290,LARGE(INDEX(ISNUMBER(--MID(AI290,ROW($1:$129),1))*ROW($1:$129),),ROW($1:$129))+1,1)*10^ROW($1:$129)/10)</f>
        <v>49405140</v>
      </c>
      <c r="AK290" s="1953" t="str">
        <f>VLOOKUP($AJ290,'Item Master Data'!$A:$F,3,FALSE)</f>
        <v>Q.PEAK DUO BLK ML G10+</v>
      </c>
      <c r="AL290" s="1494">
        <f>VLOOKUP($AJ290,'Item Master Data'!$A:$F,6,FALSE)</f>
        <v>400</v>
      </c>
      <c r="AM290" s="1494">
        <f t="shared" si="148"/>
        <v>20</v>
      </c>
      <c r="AN290" s="1494">
        <f>VLOOKUP(AJ290,'Item Master Data'!$A:$G,7,FALSE)</f>
        <v>32</v>
      </c>
      <c r="AO290" s="1494">
        <f t="shared" si="149"/>
        <v>0</v>
      </c>
      <c r="AQ290" s="2297">
        <f t="shared" si="142"/>
        <v>120320</v>
      </c>
    </row>
    <row r="291" spans="1:43" s="1494" customFormat="1" ht="15" customHeight="1">
      <c r="A291" s="1550" t="s">
        <v>2309</v>
      </c>
      <c r="B291" s="2237" t="s">
        <v>3930</v>
      </c>
      <c r="C291" s="2106" t="s">
        <v>2236</v>
      </c>
      <c r="D291" s="2029" t="s">
        <v>2220</v>
      </c>
      <c r="E291" s="2106">
        <v>400</v>
      </c>
      <c r="F291" s="2109">
        <v>640</v>
      </c>
      <c r="G291" s="1833">
        <f t="shared" si="144"/>
        <v>256000</v>
      </c>
      <c r="H291" s="1831">
        <f t="shared" si="150"/>
        <v>0.25600000000000001</v>
      </c>
      <c r="I291" s="1837">
        <f t="shared" si="146"/>
        <v>0.25600000000000001</v>
      </c>
      <c r="J291" s="2104"/>
      <c r="K291" s="2104"/>
      <c r="L291" s="2105"/>
      <c r="M291" s="1832">
        <f t="shared" si="145"/>
        <v>0.25600000000000001</v>
      </c>
      <c r="N291" s="2030">
        <v>44675</v>
      </c>
      <c r="O291" s="2100" t="s">
        <v>4238</v>
      </c>
      <c r="P291" s="2030">
        <v>44673</v>
      </c>
      <c r="Q291" s="2030">
        <v>44675</v>
      </c>
      <c r="R291" s="2106" t="s">
        <v>304</v>
      </c>
      <c r="S291" s="2106">
        <v>60</v>
      </c>
      <c r="T291" s="2106">
        <v>49405140</v>
      </c>
      <c r="U291" s="2024">
        <v>0.47</v>
      </c>
      <c r="V291" s="2029"/>
      <c r="W291" s="2029" t="s">
        <v>1094</v>
      </c>
      <c r="X291" s="2029"/>
      <c r="Y291" s="1949" t="s">
        <v>1138</v>
      </c>
      <c r="Z291" s="2029" t="s">
        <v>1187</v>
      </c>
      <c r="AA291" s="2027" t="s">
        <v>1095</v>
      </c>
      <c r="AB291" s="2029">
        <v>77041</v>
      </c>
      <c r="AC291" s="2029" t="s">
        <v>1096</v>
      </c>
      <c r="AD291" s="1937" t="s">
        <v>3658</v>
      </c>
      <c r="AE291" s="2029"/>
      <c r="AF291" s="1951"/>
      <c r="AG291" s="1951" t="s">
        <v>1087</v>
      </c>
      <c r="AH291" s="1951" t="s">
        <v>2469</v>
      </c>
      <c r="AI291" s="2047">
        <f t="shared" si="147"/>
        <v>49405140</v>
      </c>
      <c r="AJ291" s="2076" cm="1">
        <f t="array" ref="AJ291">SUM(MID(0&amp;AI291,LARGE(INDEX(ISNUMBER(--MID(AI291,ROW($1:$129),1))*ROW($1:$129),),ROW($1:$129))+1,1)*10^ROW($1:$129)/10)</f>
        <v>49405140</v>
      </c>
      <c r="AK291" s="1953" t="str">
        <f>VLOOKUP($AJ291,'Item Master Data'!$A:$F,3,FALSE)</f>
        <v>Q.PEAK DUO BLK ML G10+</v>
      </c>
      <c r="AL291" s="1494">
        <f>VLOOKUP($AJ291,'Item Master Data'!$A:$F,6,FALSE)</f>
        <v>400</v>
      </c>
      <c r="AM291" s="1494">
        <f t="shared" si="148"/>
        <v>20</v>
      </c>
      <c r="AN291" s="1494">
        <f>VLOOKUP(AJ291,'Item Master Data'!$A:$G,7,FALSE)</f>
        <v>32</v>
      </c>
      <c r="AO291" s="1494">
        <f t="shared" si="149"/>
        <v>0</v>
      </c>
      <c r="AQ291" s="2297">
        <f t="shared" si="142"/>
        <v>120320</v>
      </c>
    </row>
    <row r="292" spans="1:43" s="1494" customFormat="1" ht="15" customHeight="1">
      <c r="A292" s="1550" t="s">
        <v>2309</v>
      </c>
      <c r="B292" s="2238" t="s">
        <v>3931</v>
      </c>
      <c r="C292" s="2239" t="s">
        <v>2236</v>
      </c>
      <c r="D292" s="2029" t="s">
        <v>2220</v>
      </c>
      <c r="E292" s="2239">
        <v>400</v>
      </c>
      <c r="F292" s="2240">
        <v>768</v>
      </c>
      <c r="G292" s="1833">
        <f t="shared" si="144"/>
        <v>307200</v>
      </c>
      <c r="H292" s="1831">
        <f t="shared" si="150"/>
        <v>0.30719999999999997</v>
      </c>
      <c r="I292" s="1837">
        <f t="shared" ref="I292:I303" si="151">H292</f>
        <v>0.30719999999999997</v>
      </c>
      <c r="J292" s="2104"/>
      <c r="K292" s="2104"/>
      <c r="L292" s="2105"/>
      <c r="M292" s="1832">
        <f t="shared" si="145"/>
        <v>0.30719999999999997</v>
      </c>
      <c r="N292" s="2241">
        <v>44665</v>
      </c>
      <c r="O292" s="2030" t="s">
        <v>3840</v>
      </c>
      <c r="P292" s="2030"/>
      <c r="Q292" s="2030"/>
      <c r="R292" s="2239" t="s">
        <v>304</v>
      </c>
      <c r="S292" s="2239">
        <v>60</v>
      </c>
      <c r="T292" s="2239">
        <v>49405140</v>
      </c>
      <c r="U292" s="2024">
        <v>0.47</v>
      </c>
      <c r="V292" s="2029" t="s">
        <v>4010</v>
      </c>
      <c r="W292" s="2029" t="s">
        <v>1094</v>
      </c>
      <c r="X292" s="2029"/>
      <c r="Y292" s="1949" t="s">
        <v>1138</v>
      </c>
      <c r="Z292" s="2029" t="s">
        <v>2267</v>
      </c>
      <c r="AA292" s="2027" t="s">
        <v>1141</v>
      </c>
      <c r="AB292" s="2029">
        <v>80239</v>
      </c>
      <c r="AC292" s="2029" t="s">
        <v>1096</v>
      </c>
      <c r="AD292" s="1937" t="s">
        <v>3658</v>
      </c>
      <c r="AE292" s="2029"/>
      <c r="AF292" s="1951"/>
      <c r="AG292" s="1951" t="s">
        <v>1087</v>
      </c>
      <c r="AH292" s="1951" t="s">
        <v>2469</v>
      </c>
      <c r="AI292" s="2047">
        <f t="shared" si="147"/>
        <v>49405140</v>
      </c>
      <c r="AJ292" s="2076" cm="1">
        <f t="array" ref="AJ292">SUM(MID(0&amp;AI292,LARGE(INDEX(ISNUMBER(--MID(AI292,ROW($1:$129),1))*ROW($1:$129),),ROW($1:$129))+1,1)*10^ROW($1:$129)/10)</f>
        <v>49405140</v>
      </c>
      <c r="AK292" s="1953" t="str">
        <f>VLOOKUP($AJ292,'Item Master Data'!$A:$F,3,FALSE)</f>
        <v>Q.PEAK DUO BLK ML G10+</v>
      </c>
      <c r="AL292" s="1494">
        <f>VLOOKUP($AJ292,'Item Master Data'!$A:$F,6,FALSE)</f>
        <v>400</v>
      </c>
      <c r="AM292" s="1494">
        <f t="shared" si="148"/>
        <v>24</v>
      </c>
      <c r="AN292" s="1494">
        <f>VLOOKUP(AJ292,'Item Master Data'!$A:$G,7,FALSE)</f>
        <v>32</v>
      </c>
      <c r="AO292" s="1494">
        <f t="shared" si="149"/>
        <v>0</v>
      </c>
      <c r="AQ292" s="2297">
        <f t="shared" si="142"/>
        <v>144384</v>
      </c>
    </row>
    <row r="293" spans="1:43" s="1494" customFormat="1" ht="15" customHeight="1">
      <c r="A293" s="1550" t="s">
        <v>2309</v>
      </c>
      <c r="B293" s="2238" t="s">
        <v>3931</v>
      </c>
      <c r="C293" s="2239" t="s">
        <v>2236</v>
      </c>
      <c r="D293" s="2029" t="s">
        <v>2220</v>
      </c>
      <c r="E293" s="2239">
        <v>400</v>
      </c>
      <c r="F293" s="2240">
        <v>768</v>
      </c>
      <c r="G293" s="1833">
        <f t="shared" si="144"/>
        <v>307200</v>
      </c>
      <c r="H293" s="1831">
        <f t="shared" si="150"/>
        <v>0.30719999999999997</v>
      </c>
      <c r="I293" s="1837">
        <f t="shared" si="151"/>
        <v>0.30719999999999997</v>
      </c>
      <c r="J293" s="2104"/>
      <c r="K293" s="2104"/>
      <c r="L293" s="2105"/>
      <c r="M293" s="1832">
        <f t="shared" si="145"/>
        <v>0.30719999999999997</v>
      </c>
      <c r="N293" s="2241">
        <v>44666</v>
      </c>
      <c r="O293" s="2030" t="s">
        <v>3840</v>
      </c>
      <c r="P293" s="2241">
        <v>44662</v>
      </c>
      <c r="Q293" s="2241">
        <v>44666</v>
      </c>
      <c r="R293" s="2239" t="s">
        <v>304</v>
      </c>
      <c r="S293" s="2239">
        <v>60</v>
      </c>
      <c r="T293" s="2239">
        <v>49405140</v>
      </c>
      <c r="U293" s="2024">
        <v>0.47</v>
      </c>
      <c r="V293" s="2029" t="s">
        <v>4006</v>
      </c>
      <c r="W293" s="2029" t="s">
        <v>1094</v>
      </c>
      <c r="X293" s="2029"/>
      <c r="Y293" s="1949" t="s">
        <v>1138</v>
      </c>
      <c r="Z293" s="2029" t="s">
        <v>2211</v>
      </c>
      <c r="AA293" s="2027" t="s">
        <v>1160</v>
      </c>
      <c r="AB293" s="2029">
        <v>89118</v>
      </c>
      <c r="AC293" s="2029" t="s">
        <v>1096</v>
      </c>
      <c r="AD293" s="1937" t="s">
        <v>3658</v>
      </c>
      <c r="AE293" s="2029"/>
      <c r="AF293" s="1951"/>
      <c r="AG293" s="1951" t="s">
        <v>1087</v>
      </c>
      <c r="AH293" s="1951" t="s">
        <v>2469</v>
      </c>
      <c r="AI293" s="2047">
        <f t="shared" si="147"/>
        <v>49405140</v>
      </c>
      <c r="AJ293" s="2076" cm="1">
        <f t="array" ref="AJ293">SUM(MID(0&amp;AI293,LARGE(INDEX(ISNUMBER(--MID(AI293,ROW($1:$129),1))*ROW($1:$129),),ROW($1:$129))+1,1)*10^ROW($1:$129)/10)</f>
        <v>49405140</v>
      </c>
      <c r="AK293" s="1953" t="str">
        <f>VLOOKUP($AJ293,'Item Master Data'!$A:$F,3,FALSE)</f>
        <v>Q.PEAK DUO BLK ML G10+</v>
      </c>
      <c r="AL293" s="1494">
        <f>VLOOKUP($AJ293,'Item Master Data'!$A:$F,6,FALSE)</f>
        <v>400</v>
      </c>
      <c r="AM293" s="1494">
        <f t="shared" si="148"/>
        <v>24</v>
      </c>
      <c r="AN293" s="1494">
        <f>VLOOKUP(AJ293,'Item Master Data'!$A:$G,7,FALSE)</f>
        <v>32</v>
      </c>
      <c r="AO293" s="1494">
        <f t="shared" si="149"/>
        <v>0</v>
      </c>
      <c r="AQ293" s="2297">
        <f t="shared" si="142"/>
        <v>144384</v>
      </c>
    </row>
    <row r="294" spans="1:43" s="1494" customFormat="1" ht="15" customHeight="1">
      <c r="A294" s="1550" t="s">
        <v>2309</v>
      </c>
      <c r="B294" s="2238" t="s">
        <v>3931</v>
      </c>
      <c r="C294" s="2239" t="s">
        <v>2236</v>
      </c>
      <c r="D294" s="2029" t="s">
        <v>2220</v>
      </c>
      <c r="E294" s="2239">
        <v>400</v>
      </c>
      <c r="F294" s="2240">
        <v>768</v>
      </c>
      <c r="G294" s="1833">
        <f t="shared" si="144"/>
        <v>307200</v>
      </c>
      <c r="H294" s="1831">
        <f t="shared" si="150"/>
        <v>0.30719999999999997</v>
      </c>
      <c r="I294" s="1837">
        <f t="shared" si="151"/>
        <v>0.30719999999999997</v>
      </c>
      <c r="J294" s="2104"/>
      <c r="K294" s="2104"/>
      <c r="L294" s="2105"/>
      <c r="M294" s="1832">
        <f t="shared" si="145"/>
        <v>0.30719999999999997</v>
      </c>
      <c r="N294" s="2241">
        <v>44666</v>
      </c>
      <c r="O294" s="2030" t="s">
        <v>3840</v>
      </c>
      <c r="P294" s="2241">
        <v>44662</v>
      </c>
      <c r="Q294" s="2241">
        <v>44666</v>
      </c>
      <c r="R294" s="2239" t="s">
        <v>304</v>
      </c>
      <c r="S294" s="2239">
        <v>60</v>
      </c>
      <c r="T294" s="2239">
        <v>49405140</v>
      </c>
      <c r="U294" s="2024">
        <v>0.47</v>
      </c>
      <c r="V294" s="2029" t="s">
        <v>4011</v>
      </c>
      <c r="W294" s="2029" t="s">
        <v>1094</v>
      </c>
      <c r="X294" s="2029"/>
      <c r="Y294" s="1949" t="s">
        <v>1138</v>
      </c>
      <c r="Z294" s="2029" t="s">
        <v>2240</v>
      </c>
      <c r="AA294" s="2027" t="s">
        <v>1185</v>
      </c>
      <c r="AB294" s="2029">
        <v>85210</v>
      </c>
      <c r="AC294" s="2029" t="s">
        <v>1096</v>
      </c>
      <c r="AD294" s="1937" t="s">
        <v>3658</v>
      </c>
      <c r="AE294" s="2029"/>
      <c r="AF294" s="1951"/>
      <c r="AG294" s="1951" t="s">
        <v>1087</v>
      </c>
      <c r="AH294" s="1951" t="s">
        <v>2469</v>
      </c>
      <c r="AI294" s="2047">
        <f t="shared" si="147"/>
        <v>49405140</v>
      </c>
      <c r="AJ294" s="2076" cm="1">
        <f t="array" ref="AJ294">SUM(MID(0&amp;AI294,LARGE(INDEX(ISNUMBER(--MID(AI294,ROW($1:$129),1))*ROW($1:$129),),ROW($1:$129))+1,1)*10^ROW($1:$129)/10)</f>
        <v>49405140</v>
      </c>
      <c r="AK294" s="1953" t="str">
        <f>VLOOKUP($AJ294,'Item Master Data'!$A:$F,3,FALSE)</f>
        <v>Q.PEAK DUO BLK ML G10+</v>
      </c>
      <c r="AL294" s="1494">
        <f>VLOOKUP($AJ294,'Item Master Data'!$A:$F,6,FALSE)</f>
        <v>400</v>
      </c>
      <c r="AM294" s="1494">
        <f t="shared" si="148"/>
        <v>24</v>
      </c>
      <c r="AN294" s="1494">
        <f>VLOOKUP(AJ294,'Item Master Data'!$A:$G,7,FALSE)</f>
        <v>32</v>
      </c>
      <c r="AO294" s="1494">
        <f t="shared" si="149"/>
        <v>0</v>
      </c>
      <c r="AQ294" s="2297">
        <f t="shared" si="142"/>
        <v>144384</v>
      </c>
    </row>
    <row r="295" spans="1:43" s="1494" customFormat="1" ht="15" customHeight="1">
      <c r="A295" s="1550" t="s">
        <v>2309</v>
      </c>
      <c r="B295" s="2238" t="s">
        <v>3931</v>
      </c>
      <c r="C295" s="2239" t="s">
        <v>2236</v>
      </c>
      <c r="D295" s="2029" t="s">
        <v>2220</v>
      </c>
      <c r="E295" s="2239">
        <v>400</v>
      </c>
      <c r="F295" s="2240">
        <v>768</v>
      </c>
      <c r="G295" s="1833">
        <f t="shared" si="144"/>
        <v>307200</v>
      </c>
      <c r="H295" s="1831">
        <f t="shared" si="150"/>
        <v>0.30719999999999997</v>
      </c>
      <c r="I295" s="1837">
        <f t="shared" si="151"/>
        <v>0.30719999999999997</v>
      </c>
      <c r="J295" s="2104"/>
      <c r="K295" s="2104"/>
      <c r="L295" s="2105"/>
      <c r="M295" s="1832">
        <f t="shared" si="145"/>
        <v>0.30719999999999997</v>
      </c>
      <c r="N295" s="2241">
        <v>44666</v>
      </c>
      <c r="O295" s="2030" t="s">
        <v>3840</v>
      </c>
      <c r="P295" s="2241">
        <v>44662</v>
      </c>
      <c r="Q295" s="2241">
        <v>44666</v>
      </c>
      <c r="R295" s="2239" t="s">
        <v>304</v>
      </c>
      <c r="S295" s="2239">
        <v>60</v>
      </c>
      <c r="T295" s="2239">
        <v>49405140</v>
      </c>
      <c r="U295" s="2024">
        <v>0.47</v>
      </c>
      <c r="V295" s="2029" t="s">
        <v>4011</v>
      </c>
      <c r="W295" s="2029" t="s">
        <v>1094</v>
      </c>
      <c r="X295" s="2029"/>
      <c r="Y295" s="1949" t="s">
        <v>1138</v>
      </c>
      <c r="Z295" s="2029" t="s">
        <v>2240</v>
      </c>
      <c r="AA295" s="2027" t="s">
        <v>1185</v>
      </c>
      <c r="AB295" s="2029">
        <v>85210</v>
      </c>
      <c r="AC295" s="2029" t="s">
        <v>1096</v>
      </c>
      <c r="AD295" s="1937" t="s">
        <v>3658</v>
      </c>
      <c r="AE295" s="2029"/>
      <c r="AF295" s="1951"/>
      <c r="AG295" s="1951" t="s">
        <v>1087</v>
      </c>
      <c r="AH295" s="1951" t="s">
        <v>2469</v>
      </c>
      <c r="AI295" s="2047">
        <f t="shared" si="147"/>
        <v>49405140</v>
      </c>
      <c r="AJ295" s="2076" cm="1">
        <f t="array" ref="AJ295">SUM(MID(0&amp;AI295,LARGE(INDEX(ISNUMBER(--MID(AI295,ROW($1:$129),1))*ROW($1:$129),),ROW($1:$129))+1,1)*10^ROW($1:$129)/10)</f>
        <v>49405140</v>
      </c>
      <c r="AK295" s="1953" t="str">
        <f>VLOOKUP($AJ295,'Item Master Data'!$A:$F,3,FALSE)</f>
        <v>Q.PEAK DUO BLK ML G10+</v>
      </c>
      <c r="AL295" s="1494">
        <f>VLOOKUP($AJ295,'Item Master Data'!$A:$F,6,FALSE)</f>
        <v>400</v>
      </c>
      <c r="AM295" s="1494">
        <f t="shared" si="148"/>
        <v>24</v>
      </c>
      <c r="AN295" s="1494">
        <f>VLOOKUP(AJ295,'Item Master Data'!$A:$G,7,FALSE)</f>
        <v>32</v>
      </c>
      <c r="AO295" s="1494">
        <f t="shared" si="149"/>
        <v>0</v>
      </c>
      <c r="AQ295" s="2297">
        <f t="shared" si="142"/>
        <v>144384</v>
      </c>
    </row>
    <row r="296" spans="1:43" s="1494" customFormat="1" ht="15" customHeight="1">
      <c r="A296" s="1550" t="s">
        <v>2309</v>
      </c>
      <c r="B296" s="2238" t="s">
        <v>3931</v>
      </c>
      <c r="C296" s="2239" t="s">
        <v>2236</v>
      </c>
      <c r="D296" s="2029" t="s">
        <v>2220</v>
      </c>
      <c r="E296" s="2239">
        <v>400</v>
      </c>
      <c r="F296" s="2240">
        <v>768</v>
      </c>
      <c r="G296" s="1833">
        <f t="shared" si="144"/>
        <v>307200</v>
      </c>
      <c r="H296" s="1831">
        <f t="shared" si="150"/>
        <v>0.30719999999999997</v>
      </c>
      <c r="I296" s="1837">
        <f t="shared" si="151"/>
        <v>0.30719999999999997</v>
      </c>
      <c r="J296" s="2104"/>
      <c r="K296" s="2104"/>
      <c r="L296" s="2105"/>
      <c r="M296" s="1832">
        <f t="shared" si="145"/>
        <v>0.30719999999999997</v>
      </c>
      <c r="N296" s="2241">
        <v>44663</v>
      </c>
      <c r="O296" s="2030" t="s">
        <v>3840</v>
      </c>
      <c r="P296" s="2241">
        <v>44659</v>
      </c>
      <c r="Q296" s="2241">
        <v>44663</v>
      </c>
      <c r="R296" s="2239" t="s">
        <v>304</v>
      </c>
      <c r="S296" s="2239">
        <v>60</v>
      </c>
      <c r="T296" s="2239">
        <v>49405140</v>
      </c>
      <c r="U296" s="2024">
        <v>0.47</v>
      </c>
      <c r="V296" s="2029" t="s">
        <v>4011</v>
      </c>
      <c r="W296" s="2029" t="s">
        <v>1094</v>
      </c>
      <c r="X296" s="2029"/>
      <c r="Y296" s="1949" t="s">
        <v>1138</v>
      </c>
      <c r="Z296" s="2029" t="s">
        <v>2240</v>
      </c>
      <c r="AA296" s="2027" t="s">
        <v>1185</v>
      </c>
      <c r="AB296" s="2029">
        <v>85210</v>
      </c>
      <c r="AC296" s="2029" t="s">
        <v>1096</v>
      </c>
      <c r="AD296" s="1937" t="s">
        <v>3658</v>
      </c>
      <c r="AE296" s="2029"/>
      <c r="AF296" s="1951"/>
      <c r="AG296" s="1951" t="s">
        <v>1087</v>
      </c>
      <c r="AH296" s="1951" t="s">
        <v>2469</v>
      </c>
      <c r="AI296" s="2047">
        <f t="shared" si="147"/>
        <v>49405140</v>
      </c>
      <c r="AJ296" s="2076" cm="1">
        <f t="array" ref="AJ296">SUM(MID(0&amp;AI296,LARGE(INDEX(ISNUMBER(--MID(AI296,ROW($1:$129),1))*ROW($1:$129),),ROW($1:$129))+1,1)*10^ROW($1:$129)/10)</f>
        <v>49405140</v>
      </c>
      <c r="AK296" s="1953" t="str">
        <f>VLOOKUP($AJ296,'Item Master Data'!$A:$F,3,FALSE)</f>
        <v>Q.PEAK DUO BLK ML G10+</v>
      </c>
      <c r="AL296" s="1494">
        <f>VLOOKUP($AJ296,'Item Master Data'!$A:$F,6,FALSE)</f>
        <v>400</v>
      </c>
      <c r="AM296" s="1494">
        <f t="shared" si="148"/>
        <v>24</v>
      </c>
      <c r="AN296" s="1494">
        <f>VLOOKUP(AJ296,'Item Master Data'!$A:$G,7,FALSE)</f>
        <v>32</v>
      </c>
      <c r="AO296" s="1494">
        <f t="shared" si="149"/>
        <v>0</v>
      </c>
      <c r="AQ296" s="2297">
        <f t="shared" si="142"/>
        <v>144384</v>
      </c>
    </row>
    <row r="297" spans="1:43" s="1494" customFormat="1" ht="15" customHeight="1">
      <c r="A297" s="1550" t="s">
        <v>2309</v>
      </c>
      <c r="B297" s="2238" t="s">
        <v>3931</v>
      </c>
      <c r="C297" s="2239" t="s">
        <v>2236</v>
      </c>
      <c r="D297" s="2029" t="s">
        <v>2220</v>
      </c>
      <c r="E297" s="2239">
        <v>400</v>
      </c>
      <c r="F297" s="2240">
        <v>768</v>
      </c>
      <c r="G297" s="1833">
        <f t="shared" si="144"/>
        <v>307200</v>
      </c>
      <c r="H297" s="1831">
        <f t="shared" si="150"/>
        <v>0.30719999999999997</v>
      </c>
      <c r="I297" s="1837">
        <f t="shared" si="151"/>
        <v>0.30719999999999997</v>
      </c>
      <c r="J297" s="2104"/>
      <c r="K297" s="2104"/>
      <c r="L297" s="2105"/>
      <c r="M297" s="1832">
        <f t="shared" si="145"/>
        <v>0.30719999999999997</v>
      </c>
      <c r="N297" s="2241">
        <v>44662</v>
      </c>
      <c r="O297" s="2030" t="s">
        <v>3840</v>
      </c>
      <c r="P297" s="2241">
        <v>44659</v>
      </c>
      <c r="Q297" s="2241">
        <v>44662</v>
      </c>
      <c r="R297" s="2239" t="s">
        <v>304</v>
      </c>
      <c r="S297" s="2239">
        <v>60</v>
      </c>
      <c r="T297" s="2239">
        <v>49405140</v>
      </c>
      <c r="U297" s="2024">
        <v>0.47</v>
      </c>
      <c r="V297" s="2029" t="s">
        <v>4012</v>
      </c>
      <c r="W297" s="2029" t="s">
        <v>1094</v>
      </c>
      <c r="X297" s="2029"/>
      <c r="Y297" s="1949" t="s">
        <v>1138</v>
      </c>
      <c r="Z297" s="2029" t="s">
        <v>3795</v>
      </c>
      <c r="AA297" s="2027" t="s">
        <v>1095</v>
      </c>
      <c r="AB297" s="2029">
        <v>75061</v>
      </c>
      <c r="AC297" s="2029" t="s">
        <v>1096</v>
      </c>
      <c r="AD297" s="1937" t="s">
        <v>3658</v>
      </c>
      <c r="AE297" s="2029"/>
      <c r="AF297" s="1951"/>
      <c r="AG297" s="1951" t="s">
        <v>1087</v>
      </c>
      <c r="AH297" s="1951" t="s">
        <v>2469</v>
      </c>
      <c r="AI297" s="2047">
        <f t="shared" si="147"/>
        <v>49405140</v>
      </c>
      <c r="AJ297" s="2076" cm="1">
        <f t="array" ref="AJ297">SUM(MID(0&amp;AI297,LARGE(INDEX(ISNUMBER(--MID(AI297,ROW($1:$129),1))*ROW($1:$129),),ROW($1:$129))+1,1)*10^ROW($1:$129)/10)</f>
        <v>49405140</v>
      </c>
      <c r="AK297" s="1953" t="str">
        <f>VLOOKUP($AJ297,'Item Master Data'!$A:$F,3,FALSE)</f>
        <v>Q.PEAK DUO BLK ML G10+</v>
      </c>
      <c r="AL297" s="1494">
        <f>VLOOKUP($AJ297,'Item Master Data'!$A:$F,6,FALSE)</f>
        <v>400</v>
      </c>
      <c r="AM297" s="1494">
        <f t="shared" si="148"/>
        <v>24</v>
      </c>
      <c r="AN297" s="1494">
        <f>VLOOKUP(AJ297,'Item Master Data'!$A:$G,7,FALSE)</f>
        <v>32</v>
      </c>
      <c r="AO297" s="1494">
        <f t="shared" si="149"/>
        <v>0</v>
      </c>
      <c r="AQ297" s="2297">
        <f t="shared" si="142"/>
        <v>144384</v>
      </c>
    </row>
    <row r="298" spans="1:43" s="1494" customFormat="1" ht="15" customHeight="1">
      <c r="A298" s="1550" t="s">
        <v>2309</v>
      </c>
      <c r="B298" s="2238" t="s">
        <v>3931</v>
      </c>
      <c r="C298" s="2239" t="s">
        <v>2236</v>
      </c>
      <c r="D298" s="2029" t="s">
        <v>2220</v>
      </c>
      <c r="E298" s="2239">
        <v>400</v>
      </c>
      <c r="F298" s="2240">
        <v>768</v>
      </c>
      <c r="G298" s="1833">
        <f t="shared" si="144"/>
        <v>307200</v>
      </c>
      <c r="H298" s="1831">
        <f t="shared" si="150"/>
        <v>0.30719999999999997</v>
      </c>
      <c r="I298" s="1837">
        <f t="shared" si="151"/>
        <v>0.30719999999999997</v>
      </c>
      <c r="J298" s="2104"/>
      <c r="K298" s="2104"/>
      <c r="L298" s="2105"/>
      <c r="M298" s="1832">
        <f t="shared" si="145"/>
        <v>0.30719999999999997</v>
      </c>
      <c r="N298" s="2241">
        <v>44663</v>
      </c>
      <c r="O298" s="2030" t="s">
        <v>3840</v>
      </c>
      <c r="P298" s="2241">
        <v>44659</v>
      </c>
      <c r="Q298" s="2241">
        <v>44663</v>
      </c>
      <c r="R298" s="2239" t="s">
        <v>304</v>
      </c>
      <c r="S298" s="2239">
        <v>60</v>
      </c>
      <c r="T298" s="2239">
        <v>49405140</v>
      </c>
      <c r="U298" s="2024">
        <v>0.47</v>
      </c>
      <c r="V298" s="2029" t="s">
        <v>4011</v>
      </c>
      <c r="W298" s="2029" t="s">
        <v>1094</v>
      </c>
      <c r="X298" s="2029"/>
      <c r="Y298" s="1949" t="s">
        <v>1138</v>
      </c>
      <c r="Z298" s="2029" t="s">
        <v>2240</v>
      </c>
      <c r="AA298" s="2027" t="s">
        <v>1185</v>
      </c>
      <c r="AB298" s="2029">
        <v>85210</v>
      </c>
      <c r="AC298" s="2029" t="s">
        <v>1096</v>
      </c>
      <c r="AD298" s="1937" t="s">
        <v>3658</v>
      </c>
      <c r="AE298" s="2029"/>
      <c r="AF298" s="1951"/>
      <c r="AG298" s="1951" t="s">
        <v>1087</v>
      </c>
      <c r="AH298" s="1951" t="s">
        <v>2469</v>
      </c>
      <c r="AI298" s="2047">
        <f t="shared" si="147"/>
        <v>49405140</v>
      </c>
      <c r="AJ298" s="2076" cm="1">
        <f t="array" ref="AJ298">SUM(MID(0&amp;AI298,LARGE(INDEX(ISNUMBER(--MID(AI298,ROW($1:$129),1))*ROW($1:$129),),ROW($1:$129))+1,1)*10^ROW($1:$129)/10)</f>
        <v>49405140</v>
      </c>
      <c r="AK298" s="1953" t="str">
        <f>VLOOKUP($AJ298,'Item Master Data'!$A:$F,3,FALSE)</f>
        <v>Q.PEAK DUO BLK ML G10+</v>
      </c>
      <c r="AL298" s="1494">
        <f>VLOOKUP($AJ298,'Item Master Data'!$A:$F,6,FALSE)</f>
        <v>400</v>
      </c>
      <c r="AM298" s="1494">
        <f t="shared" si="148"/>
        <v>24</v>
      </c>
      <c r="AN298" s="1494">
        <f>VLOOKUP(AJ298,'Item Master Data'!$A:$G,7,FALSE)</f>
        <v>32</v>
      </c>
      <c r="AO298" s="1494">
        <f t="shared" si="149"/>
        <v>0</v>
      </c>
      <c r="AQ298" s="2297">
        <f t="shared" si="142"/>
        <v>144384</v>
      </c>
    </row>
    <row r="299" spans="1:43" s="1494" customFormat="1" ht="15" customHeight="1">
      <c r="A299" s="1550" t="s">
        <v>2309</v>
      </c>
      <c r="B299" s="2238" t="s">
        <v>3931</v>
      </c>
      <c r="C299" s="2239" t="s">
        <v>2236</v>
      </c>
      <c r="D299" s="2029" t="s">
        <v>2220</v>
      </c>
      <c r="E299" s="2239">
        <v>400</v>
      </c>
      <c r="F299" s="2240">
        <v>512</v>
      </c>
      <c r="G299" s="1833">
        <f t="shared" si="144"/>
        <v>204800</v>
      </c>
      <c r="H299" s="1831">
        <f t="shared" si="150"/>
        <v>0.20480000000000001</v>
      </c>
      <c r="I299" s="1837">
        <f t="shared" si="151"/>
        <v>0.20480000000000001</v>
      </c>
      <c r="J299" s="2104"/>
      <c r="K299" s="2104"/>
      <c r="L299" s="2105"/>
      <c r="M299" s="1832">
        <f t="shared" si="145"/>
        <v>0.20480000000000001</v>
      </c>
      <c r="N299" s="2241">
        <v>44663</v>
      </c>
      <c r="O299" s="2030" t="s">
        <v>3840</v>
      </c>
      <c r="P299" s="2241">
        <v>44659</v>
      </c>
      <c r="Q299" s="2241">
        <v>44663</v>
      </c>
      <c r="R299" s="2239" t="s">
        <v>304</v>
      </c>
      <c r="S299" s="2239">
        <v>60</v>
      </c>
      <c r="T299" s="2239">
        <v>49405140</v>
      </c>
      <c r="U299" s="2024">
        <v>0.47</v>
      </c>
      <c r="V299" s="2029" t="s">
        <v>4011</v>
      </c>
      <c r="W299" s="2029" t="s">
        <v>1094</v>
      </c>
      <c r="X299" s="2029"/>
      <c r="Y299" s="1949" t="s">
        <v>1138</v>
      </c>
      <c r="Z299" s="2029" t="s">
        <v>2240</v>
      </c>
      <c r="AA299" s="2027" t="s">
        <v>1185</v>
      </c>
      <c r="AB299" s="2029">
        <v>85210</v>
      </c>
      <c r="AC299" s="2029" t="s">
        <v>1096</v>
      </c>
      <c r="AD299" s="1937" t="s">
        <v>3658</v>
      </c>
      <c r="AE299" s="2029"/>
      <c r="AF299" s="1951"/>
      <c r="AG299" s="1951" t="s">
        <v>1087</v>
      </c>
      <c r="AH299" s="1951" t="s">
        <v>2469</v>
      </c>
      <c r="AI299" s="2047">
        <f t="shared" si="147"/>
        <v>49405140</v>
      </c>
      <c r="AJ299" s="2076" cm="1">
        <f t="array" ref="AJ299">SUM(MID(0&amp;AI299,LARGE(INDEX(ISNUMBER(--MID(AI299,ROW($1:$129),1))*ROW($1:$129),),ROW($1:$129))+1,1)*10^ROW($1:$129)/10)</f>
        <v>49405140</v>
      </c>
      <c r="AK299" s="1953" t="str">
        <f>VLOOKUP($AJ299,'Item Master Data'!$A:$F,3,FALSE)</f>
        <v>Q.PEAK DUO BLK ML G10+</v>
      </c>
      <c r="AL299" s="1494">
        <f>VLOOKUP($AJ299,'Item Master Data'!$A:$F,6,FALSE)</f>
        <v>400</v>
      </c>
      <c r="AM299" s="1494">
        <f t="shared" si="148"/>
        <v>16</v>
      </c>
      <c r="AN299" s="1494">
        <f>VLOOKUP(AJ299,'Item Master Data'!$A:$G,7,FALSE)</f>
        <v>32</v>
      </c>
      <c r="AO299" s="1494">
        <f t="shared" si="149"/>
        <v>0</v>
      </c>
      <c r="AQ299" s="2297">
        <f t="shared" si="142"/>
        <v>96256</v>
      </c>
    </row>
    <row r="300" spans="1:43" s="1494" customFormat="1" ht="15" customHeight="1">
      <c r="A300" s="1550" t="s">
        <v>2309</v>
      </c>
      <c r="B300" s="2238" t="s">
        <v>3931</v>
      </c>
      <c r="C300" s="2239" t="s">
        <v>2236</v>
      </c>
      <c r="D300" s="2029" t="s">
        <v>2220</v>
      </c>
      <c r="E300" s="2239">
        <v>400</v>
      </c>
      <c r="F300" s="2240">
        <v>512</v>
      </c>
      <c r="G300" s="1833">
        <f t="shared" si="144"/>
        <v>204800</v>
      </c>
      <c r="H300" s="1831">
        <f t="shared" si="150"/>
        <v>0.20480000000000001</v>
      </c>
      <c r="I300" s="1837">
        <f t="shared" si="151"/>
        <v>0.20480000000000001</v>
      </c>
      <c r="J300" s="2104"/>
      <c r="K300" s="2104"/>
      <c r="L300" s="2105"/>
      <c r="M300" s="1832">
        <f t="shared" si="145"/>
        <v>0.20480000000000001</v>
      </c>
      <c r="N300" s="2241">
        <v>44663</v>
      </c>
      <c r="O300" s="2030" t="s">
        <v>3840</v>
      </c>
      <c r="P300" s="2241">
        <v>44658</v>
      </c>
      <c r="Q300" s="2241">
        <v>44663</v>
      </c>
      <c r="R300" s="2239" t="s">
        <v>304</v>
      </c>
      <c r="S300" s="2239">
        <v>60</v>
      </c>
      <c r="T300" s="2239">
        <v>49405140</v>
      </c>
      <c r="U300" s="2024">
        <v>0.47</v>
      </c>
      <c r="V300" s="2029" t="s">
        <v>4005</v>
      </c>
      <c r="W300" s="2029" t="s">
        <v>1094</v>
      </c>
      <c r="X300" s="2029"/>
      <c r="Y300" s="1949" t="s">
        <v>1138</v>
      </c>
      <c r="Z300" s="2029" t="s">
        <v>2212</v>
      </c>
      <c r="AA300" s="2027" t="s">
        <v>1099</v>
      </c>
      <c r="AB300" s="2029">
        <v>95206</v>
      </c>
      <c r="AC300" s="2029" t="s">
        <v>1096</v>
      </c>
      <c r="AD300" s="1937" t="s">
        <v>3658</v>
      </c>
      <c r="AE300" s="2029"/>
      <c r="AF300" s="1951"/>
      <c r="AG300" s="1951" t="s">
        <v>1087</v>
      </c>
      <c r="AH300" s="1951" t="s">
        <v>2469</v>
      </c>
      <c r="AI300" s="2047">
        <f t="shared" si="147"/>
        <v>49405140</v>
      </c>
      <c r="AJ300" s="2076" cm="1">
        <f t="array" ref="AJ300">SUM(MID(0&amp;AI300,LARGE(INDEX(ISNUMBER(--MID(AI300,ROW($1:$129),1))*ROW($1:$129),),ROW($1:$129))+1,1)*10^ROW($1:$129)/10)</f>
        <v>49405140</v>
      </c>
      <c r="AK300" s="1953" t="str">
        <f>VLOOKUP($AJ300,'Item Master Data'!$A:$F,3,FALSE)</f>
        <v>Q.PEAK DUO BLK ML G10+</v>
      </c>
      <c r="AL300" s="1494">
        <f>VLOOKUP($AJ300,'Item Master Data'!$A:$F,6,FALSE)</f>
        <v>400</v>
      </c>
      <c r="AM300" s="1494">
        <f t="shared" si="148"/>
        <v>16</v>
      </c>
      <c r="AN300" s="1494">
        <f>VLOOKUP(AJ300,'Item Master Data'!$A:$G,7,FALSE)</f>
        <v>32</v>
      </c>
      <c r="AO300" s="1494">
        <f t="shared" si="149"/>
        <v>0</v>
      </c>
      <c r="AQ300" s="2297">
        <f t="shared" si="142"/>
        <v>96256</v>
      </c>
    </row>
    <row r="301" spans="1:43" s="1494" customFormat="1" ht="15" customHeight="1">
      <c r="A301" s="1550" t="s">
        <v>2309</v>
      </c>
      <c r="B301" s="2238" t="s">
        <v>3932</v>
      </c>
      <c r="C301" s="2239" t="s">
        <v>2236</v>
      </c>
      <c r="D301" s="2029" t="s">
        <v>2220</v>
      </c>
      <c r="E301" s="2239">
        <v>400</v>
      </c>
      <c r="F301" s="2240">
        <v>1280</v>
      </c>
      <c r="G301" s="1833">
        <f t="shared" si="144"/>
        <v>512000</v>
      </c>
      <c r="H301" s="1831">
        <f t="shared" si="150"/>
        <v>0.51200000000000001</v>
      </c>
      <c r="I301" s="1837">
        <f t="shared" si="151"/>
        <v>0.51200000000000001</v>
      </c>
      <c r="J301" s="2104"/>
      <c r="K301" s="2104"/>
      <c r="L301" s="2105"/>
      <c r="M301" s="1832">
        <f t="shared" si="145"/>
        <v>0.51200000000000001</v>
      </c>
      <c r="N301" s="2241">
        <v>44658</v>
      </c>
      <c r="O301" s="2241">
        <v>44652</v>
      </c>
      <c r="P301" s="2241">
        <v>44656</v>
      </c>
      <c r="Q301" s="2241">
        <v>44658</v>
      </c>
      <c r="R301" s="2239" t="s">
        <v>304</v>
      </c>
      <c r="S301" s="2239">
        <v>60</v>
      </c>
      <c r="T301" s="2239">
        <v>49405140</v>
      </c>
      <c r="U301" s="2024">
        <v>0.47</v>
      </c>
      <c r="V301" s="2029"/>
      <c r="W301" s="2029" t="s">
        <v>1094</v>
      </c>
      <c r="X301" s="2029"/>
      <c r="Y301" s="1949" t="s">
        <v>1138</v>
      </c>
      <c r="Z301" s="2029" t="s">
        <v>3988</v>
      </c>
      <c r="AA301" s="2027" t="s">
        <v>1148</v>
      </c>
      <c r="AB301" s="2029">
        <v>23502</v>
      </c>
      <c r="AC301" s="2029" t="s">
        <v>1096</v>
      </c>
      <c r="AD301" s="1937" t="s">
        <v>3658</v>
      </c>
      <c r="AE301" s="2029"/>
      <c r="AF301" s="1951"/>
      <c r="AG301" s="1951" t="s">
        <v>1087</v>
      </c>
      <c r="AH301" s="1951" t="s">
        <v>2469</v>
      </c>
      <c r="AI301" s="2047">
        <f t="shared" si="147"/>
        <v>49405140</v>
      </c>
      <c r="AJ301" s="2076" cm="1">
        <f t="array" ref="AJ301">SUM(MID(0&amp;AI301,LARGE(INDEX(ISNUMBER(--MID(AI301,ROW($1:$129),1))*ROW($1:$129),),ROW($1:$129))+1,1)*10^ROW($1:$129)/10)</f>
        <v>49405140</v>
      </c>
      <c r="AK301" s="1953" t="str">
        <f>VLOOKUP($AJ301,'Item Master Data'!$A:$F,3,FALSE)</f>
        <v>Q.PEAK DUO BLK ML G10+</v>
      </c>
      <c r="AL301" s="1494">
        <f>VLOOKUP($AJ301,'Item Master Data'!$A:$F,6,FALSE)</f>
        <v>400</v>
      </c>
      <c r="AM301" s="1494">
        <f t="shared" si="148"/>
        <v>40</v>
      </c>
      <c r="AN301" s="1494">
        <f>VLOOKUP(AJ301,'Item Master Data'!$A:$G,7,FALSE)</f>
        <v>32</v>
      </c>
      <c r="AO301" s="1494">
        <f t="shared" si="149"/>
        <v>0</v>
      </c>
      <c r="AQ301" s="2297">
        <f t="shared" si="142"/>
        <v>240640</v>
      </c>
    </row>
    <row r="302" spans="1:43" s="1494" customFormat="1" ht="15" customHeight="1">
      <c r="A302" s="1550" t="s">
        <v>2309</v>
      </c>
      <c r="B302" s="2238" t="s">
        <v>3933</v>
      </c>
      <c r="C302" s="2239" t="s">
        <v>2236</v>
      </c>
      <c r="D302" s="2029" t="s">
        <v>2220</v>
      </c>
      <c r="E302" s="2239">
        <v>400</v>
      </c>
      <c r="F302" s="2240">
        <v>416</v>
      </c>
      <c r="G302" s="1833">
        <f t="shared" si="144"/>
        <v>166400</v>
      </c>
      <c r="H302" s="1831">
        <f t="shared" si="150"/>
        <v>0.16639999999999999</v>
      </c>
      <c r="I302" s="1837">
        <f t="shared" si="151"/>
        <v>0.16639999999999999</v>
      </c>
      <c r="J302" s="2104"/>
      <c r="K302" s="2104"/>
      <c r="L302" s="2105"/>
      <c r="M302" s="1832">
        <f t="shared" si="145"/>
        <v>0.16639999999999999</v>
      </c>
      <c r="N302" s="2241">
        <v>44664</v>
      </c>
      <c r="O302" s="2241">
        <v>44652</v>
      </c>
      <c r="P302" s="2241">
        <v>44659</v>
      </c>
      <c r="Q302" s="2241">
        <v>44664</v>
      </c>
      <c r="R302" s="2239" t="s">
        <v>304</v>
      </c>
      <c r="S302" s="2239">
        <v>60</v>
      </c>
      <c r="T302" s="2239">
        <v>49405140</v>
      </c>
      <c r="U302" s="2024">
        <v>0.47</v>
      </c>
      <c r="V302" s="2029"/>
      <c r="W302" s="2029" t="s">
        <v>1094</v>
      </c>
      <c r="X302" s="2029"/>
      <c r="Y302" s="1949" t="s">
        <v>1138</v>
      </c>
      <c r="Z302" s="2029" t="s">
        <v>1129</v>
      </c>
      <c r="AA302" s="2027" t="s">
        <v>1099</v>
      </c>
      <c r="AB302" s="2029">
        <v>91764</v>
      </c>
      <c r="AC302" s="2029" t="s">
        <v>1096</v>
      </c>
      <c r="AD302" s="1937" t="s">
        <v>3658</v>
      </c>
      <c r="AE302" s="2029"/>
      <c r="AF302" s="1951"/>
      <c r="AG302" s="1951" t="s">
        <v>1087</v>
      </c>
      <c r="AH302" s="1951" t="s">
        <v>2469</v>
      </c>
      <c r="AI302" s="2047">
        <f t="shared" si="147"/>
        <v>49405140</v>
      </c>
      <c r="AJ302" s="2076" cm="1">
        <f t="array" ref="AJ302">SUM(MID(0&amp;AI302,LARGE(INDEX(ISNUMBER(--MID(AI302,ROW($1:$129),1))*ROW($1:$129),),ROW($1:$129))+1,1)*10^ROW($1:$129)/10)</f>
        <v>49405140</v>
      </c>
      <c r="AK302" s="1953" t="str">
        <f>VLOOKUP($AJ302,'Item Master Data'!$A:$F,3,FALSE)</f>
        <v>Q.PEAK DUO BLK ML G10+</v>
      </c>
      <c r="AL302" s="1494">
        <f>VLOOKUP($AJ302,'Item Master Data'!$A:$F,6,FALSE)</f>
        <v>400</v>
      </c>
      <c r="AM302" s="1494">
        <f t="shared" si="148"/>
        <v>13</v>
      </c>
      <c r="AN302" s="1494">
        <f>VLOOKUP(AJ302,'Item Master Data'!$A:$G,7,FALSE)</f>
        <v>32</v>
      </c>
      <c r="AO302" s="1494">
        <f t="shared" si="149"/>
        <v>0</v>
      </c>
      <c r="AQ302" s="2297">
        <f t="shared" si="142"/>
        <v>78208</v>
      </c>
    </row>
    <row r="303" spans="1:43" s="1494" customFormat="1" ht="15" customHeight="1">
      <c r="A303" s="1550" t="s">
        <v>2309</v>
      </c>
      <c r="B303" s="2238" t="s">
        <v>3933</v>
      </c>
      <c r="C303" s="2239" t="s">
        <v>2236</v>
      </c>
      <c r="D303" s="2029" t="s">
        <v>2220</v>
      </c>
      <c r="E303" s="2239">
        <v>400</v>
      </c>
      <c r="F303" s="2240">
        <v>416</v>
      </c>
      <c r="G303" s="1833">
        <f t="shared" si="144"/>
        <v>166400</v>
      </c>
      <c r="H303" s="1831">
        <f t="shared" si="150"/>
        <v>0.16639999999999999</v>
      </c>
      <c r="I303" s="1837">
        <f t="shared" si="151"/>
        <v>0.16639999999999999</v>
      </c>
      <c r="J303" s="2104"/>
      <c r="K303" s="2104"/>
      <c r="L303" s="2105"/>
      <c r="M303" s="1832">
        <f t="shared" si="145"/>
        <v>0.16639999999999999</v>
      </c>
      <c r="N303" s="2241">
        <v>44669</v>
      </c>
      <c r="O303" s="2241">
        <v>44652</v>
      </c>
      <c r="P303" s="2241">
        <v>44663</v>
      </c>
      <c r="Q303" s="2241">
        <v>44669</v>
      </c>
      <c r="R303" s="2239" t="s">
        <v>304</v>
      </c>
      <c r="S303" s="2239">
        <v>60</v>
      </c>
      <c r="T303" s="2239">
        <v>49405140</v>
      </c>
      <c r="U303" s="2024">
        <v>0.47</v>
      </c>
      <c r="V303" s="2029"/>
      <c r="W303" s="2029" t="s">
        <v>1094</v>
      </c>
      <c r="X303" s="2029"/>
      <c r="Y303" s="1949" t="s">
        <v>1138</v>
      </c>
      <c r="Z303" s="2029" t="s">
        <v>1129</v>
      </c>
      <c r="AA303" s="2027" t="s">
        <v>1099</v>
      </c>
      <c r="AB303" s="2029">
        <v>91764</v>
      </c>
      <c r="AC303" s="2029" t="s">
        <v>1096</v>
      </c>
      <c r="AD303" s="1937" t="s">
        <v>3658</v>
      </c>
      <c r="AE303" s="2029"/>
      <c r="AF303" s="1951"/>
      <c r="AG303" s="1951" t="s">
        <v>1087</v>
      </c>
      <c r="AH303" s="1951" t="s">
        <v>2469</v>
      </c>
      <c r="AI303" s="2047">
        <f t="shared" si="147"/>
        <v>49405140</v>
      </c>
      <c r="AJ303" s="2076" cm="1">
        <f t="array" ref="AJ303">SUM(MID(0&amp;AI303,LARGE(INDEX(ISNUMBER(--MID(AI303,ROW($1:$129),1))*ROW($1:$129),),ROW($1:$129))+1,1)*10^ROW($1:$129)/10)</f>
        <v>49405140</v>
      </c>
      <c r="AK303" s="1953" t="str">
        <f>VLOOKUP($AJ303,'Item Master Data'!$A:$F,3,FALSE)</f>
        <v>Q.PEAK DUO BLK ML G10+</v>
      </c>
      <c r="AL303" s="1494">
        <f>VLOOKUP($AJ303,'Item Master Data'!$A:$F,6,FALSE)</f>
        <v>400</v>
      </c>
      <c r="AM303" s="1494">
        <f t="shared" si="148"/>
        <v>13</v>
      </c>
      <c r="AN303" s="1494">
        <f>VLOOKUP(AJ303,'Item Master Data'!$A:$G,7,FALSE)</f>
        <v>32</v>
      </c>
      <c r="AO303" s="1494">
        <f t="shared" si="149"/>
        <v>0</v>
      </c>
      <c r="AQ303" s="2297">
        <f t="shared" si="142"/>
        <v>78208</v>
      </c>
    </row>
    <row r="304" spans="1:43" s="1494" customFormat="1" ht="15" customHeight="1">
      <c r="A304" s="1550" t="s">
        <v>2309</v>
      </c>
      <c r="B304" s="2237" t="s">
        <v>3934</v>
      </c>
      <c r="C304" s="2106" t="s">
        <v>2236</v>
      </c>
      <c r="D304" s="2029" t="s">
        <v>2220</v>
      </c>
      <c r="E304" s="2106">
        <v>400</v>
      </c>
      <c r="F304" s="2109">
        <v>624</v>
      </c>
      <c r="G304" s="1833">
        <f t="shared" si="144"/>
        <v>249600</v>
      </c>
      <c r="H304" s="1831">
        <f t="shared" si="150"/>
        <v>0.24959999999999999</v>
      </c>
      <c r="I304" s="1837">
        <f t="shared" ref="I304" si="152">H304</f>
        <v>0.24959999999999999</v>
      </c>
      <c r="J304" s="2104"/>
      <c r="K304" s="2104"/>
      <c r="L304" s="2105"/>
      <c r="M304" s="1832">
        <f t="shared" si="145"/>
        <v>0.24959999999999999</v>
      </c>
      <c r="N304" s="2243">
        <v>44676</v>
      </c>
      <c r="O304" s="2100" t="s">
        <v>4238</v>
      </c>
      <c r="P304" s="2243">
        <v>44673</v>
      </c>
      <c r="Q304" s="2243">
        <v>44676</v>
      </c>
      <c r="R304" s="2106" t="s">
        <v>304</v>
      </c>
      <c r="S304" s="2106">
        <v>60</v>
      </c>
      <c r="T304" s="2106">
        <v>49405140</v>
      </c>
      <c r="U304" s="2024">
        <v>0.47</v>
      </c>
      <c r="V304" s="2029"/>
      <c r="W304" s="2029" t="s">
        <v>1094</v>
      </c>
      <c r="X304" s="2029"/>
      <c r="Y304" s="1949" t="s">
        <v>1138</v>
      </c>
      <c r="Z304" s="2029" t="s">
        <v>2513</v>
      </c>
      <c r="AA304" s="2027" t="s">
        <v>1149</v>
      </c>
      <c r="AB304" s="2029">
        <v>34741</v>
      </c>
      <c r="AC304" s="2029" t="s">
        <v>1096</v>
      </c>
      <c r="AD304" s="1937" t="s">
        <v>3658</v>
      </c>
      <c r="AE304" s="2029"/>
      <c r="AF304" s="1951"/>
      <c r="AG304" s="1951" t="s">
        <v>1087</v>
      </c>
      <c r="AH304" s="1951" t="s">
        <v>2469</v>
      </c>
      <c r="AI304" s="2047">
        <f t="shared" si="147"/>
        <v>49405140</v>
      </c>
      <c r="AJ304" s="2076" cm="1">
        <f t="array" ref="AJ304">SUM(MID(0&amp;AI304,LARGE(INDEX(ISNUMBER(--MID(AI304,ROW($1:$129),1))*ROW($1:$129),),ROW($1:$129))+1,1)*10^ROW($1:$129)/10)</f>
        <v>49405140</v>
      </c>
      <c r="AK304" s="1953" t="str">
        <f>VLOOKUP($AJ304,'Item Master Data'!$A:$F,3,FALSE)</f>
        <v>Q.PEAK DUO BLK ML G10+</v>
      </c>
      <c r="AL304" s="1494">
        <f>VLOOKUP($AJ304,'Item Master Data'!$A:$F,6,FALSE)</f>
        <v>400</v>
      </c>
      <c r="AM304" s="1494">
        <f t="shared" si="148"/>
        <v>19.5</v>
      </c>
      <c r="AN304" s="1494">
        <f>VLOOKUP(AJ304,'Item Master Data'!$A:$G,7,FALSE)</f>
        <v>32</v>
      </c>
      <c r="AO304" s="1494">
        <f t="shared" si="149"/>
        <v>0</v>
      </c>
      <c r="AQ304" s="2297">
        <f t="shared" si="142"/>
        <v>117312</v>
      </c>
    </row>
    <row r="305" spans="1:43" s="1494" customFormat="1" ht="15" customHeight="1">
      <c r="A305" s="1550" t="s">
        <v>2309</v>
      </c>
      <c r="B305" s="2237" t="s">
        <v>3934</v>
      </c>
      <c r="C305" s="2106" t="s">
        <v>2236</v>
      </c>
      <c r="D305" s="2029" t="s">
        <v>2220</v>
      </c>
      <c r="E305" s="2106">
        <v>400</v>
      </c>
      <c r="F305" s="2127">
        <v>320</v>
      </c>
      <c r="G305" s="1833">
        <f t="shared" si="144"/>
        <v>128000</v>
      </c>
      <c r="H305" s="1831">
        <f t="shared" si="150"/>
        <v>0.128</v>
      </c>
      <c r="I305" s="1837"/>
      <c r="J305" s="2104">
        <f>H305</f>
        <v>0.128</v>
      </c>
      <c r="K305" s="2104"/>
      <c r="L305" s="2105"/>
      <c r="M305" s="1832">
        <f t="shared" si="145"/>
        <v>0.128</v>
      </c>
      <c r="N305" s="2021" t="s">
        <v>4345</v>
      </c>
      <c r="O305" s="2100" t="s">
        <v>4238</v>
      </c>
      <c r="P305" s="2243">
        <v>44671</v>
      </c>
      <c r="Q305" s="2243">
        <v>44676</v>
      </c>
      <c r="R305" s="2106" t="s">
        <v>304</v>
      </c>
      <c r="S305" s="2106">
        <v>60</v>
      </c>
      <c r="T305" s="2106">
        <v>49405140</v>
      </c>
      <c r="U305" s="2024">
        <v>0.47</v>
      </c>
      <c r="V305" s="2029"/>
      <c r="W305" s="2029" t="s">
        <v>1094</v>
      </c>
      <c r="X305" s="2029"/>
      <c r="Y305" s="1949" t="s">
        <v>1138</v>
      </c>
      <c r="Z305" s="2029" t="s">
        <v>2513</v>
      </c>
      <c r="AA305" s="2027" t="s">
        <v>1149</v>
      </c>
      <c r="AB305" s="2029">
        <v>34741</v>
      </c>
      <c r="AC305" s="2029" t="s">
        <v>1096</v>
      </c>
      <c r="AD305" s="1937" t="s">
        <v>3658</v>
      </c>
      <c r="AE305" s="2029"/>
      <c r="AF305" s="1951"/>
      <c r="AG305" s="1951" t="s">
        <v>1087</v>
      </c>
      <c r="AH305" s="1951" t="s">
        <v>2469</v>
      </c>
      <c r="AI305" s="2047">
        <f t="shared" si="147"/>
        <v>49405140</v>
      </c>
      <c r="AJ305" s="2076" cm="1">
        <f t="array" ref="AJ305">SUM(MID(0&amp;AI305,LARGE(INDEX(ISNUMBER(--MID(AI305,ROW($1:$129),1))*ROW($1:$129),),ROW($1:$129))+1,1)*10^ROW($1:$129)/10)</f>
        <v>49405140</v>
      </c>
      <c r="AK305" s="1953" t="str">
        <f>VLOOKUP($AJ305,'Item Master Data'!$A:$F,3,FALSE)</f>
        <v>Q.PEAK DUO BLK ML G10+</v>
      </c>
      <c r="AL305" s="1494">
        <f>VLOOKUP($AJ305,'Item Master Data'!$A:$F,6,FALSE)</f>
        <v>400</v>
      </c>
      <c r="AM305" s="1494">
        <f t="shared" si="148"/>
        <v>10</v>
      </c>
      <c r="AN305" s="1494">
        <f>VLOOKUP(AJ305,'Item Master Data'!$A:$G,7,FALSE)</f>
        <v>32</v>
      </c>
      <c r="AO305" s="1494">
        <f t="shared" si="149"/>
        <v>0</v>
      </c>
      <c r="AQ305" s="2297">
        <f t="shared" si="142"/>
        <v>60160</v>
      </c>
    </row>
    <row r="306" spans="1:43" s="1494" customFormat="1" ht="15" customHeight="1">
      <c r="A306" s="1550" t="s">
        <v>2309</v>
      </c>
      <c r="B306" s="2237" t="s">
        <v>3935</v>
      </c>
      <c r="C306" s="2106" t="s">
        <v>2236</v>
      </c>
      <c r="D306" s="2029" t="s">
        <v>2220</v>
      </c>
      <c r="E306" s="2106">
        <v>400</v>
      </c>
      <c r="F306" s="2109">
        <v>416</v>
      </c>
      <c r="G306" s="1833">
        <f t="shared" si="144"/>
        <v>166400</v>
      </c>
      <c r="H306" s="1831">
        <f t="shared" si="150"/>
        <v>0.16639999999999999</v>
      </c>
      <c r="I306" s="1837">
        <f>H306</f>
        <v>0.16639999999999999</v>
      </c>
      <c r="J306" s="2104"/>
      <c r="K306" s="2104"/>
      <c r="L306" s="2105"/>
      <c r="M306" s="1832">
        <f t="shared" si="145"/>
        <v>0.16639999999999999</v>
      </c>
      <c r="N306" s="2030">
        <v>44669</v>
      </c>
      <c r="O306" s="2100" t="s">
        <v>4238</v>
      </c>
      <c r="P306" s="2243">
        <v>44666</v>
      </c>
      <c r="Q306" s="2243">
        <v>44669</v>
      </c>
      <c r="R306" s="2106" t="s">
        <v>304</v>
      </c>
      <c r="S306" s="2106">
        <v>60</v>
      </c>
      <c r="T306" s="2106">
        <v>49405140</v>
      </c>
      <c r="U306" s="2024">
        <v>0.47</v>
      </c>
      <c r="V306" s="2029"/>
      <c r="W306" s="2029" t="s">
        <v>1094</v>
      </c>
      <c r="X306" s="2029"/>
      <c r="Y306" s="1949" t="s">
        <v>1138</v>
      </c>
      <c r="Z306" s="2029" t="s">
        <v>2514</v>
      </c>
      <c r="AA306" s="2027" t="s">
        <v>1126</v>
      </c>
      <c r="AB306" s="2029">
        <v>27560</v>
      </c>
      <c r="AC306" s="2029" t="s">
        <v>1096</v>
      </c>
      <c r="AD306" s="1937" t="s">
        <v>3658</v>
      </c>
      <c r="AE306" s="2029"/>
      <c r="AF306" s="1951"/>
      <c r="AG306" s="1951" t="s">
        <v>1087</v>
      </c>
      <c r="AH306" s="1951" t="s">
        <v>2469</v>
      </c>
      <c r="AI306" s="2047">
        <f t="shared" si="147"/>
        <v>49405140</v>
      </c>
      <c r="AJ306" s="2076" cm="1">
        <f t="array" ref="AJ306">SUM(MID(0&amp;AI306,LARGE(INDEX(ISNUMBER(--MID(AI306,ROW($1:$129),1))*ROW($1:$129),),ROW($1:$129))+1,1)*10^ROW($1:$129)/10)</f>
        <v>49405140</v>
      </c>
      <c r="AK306" s="1953" t="str">
        <f>VLOOKUP($AJ306,'Item Master Data'!$A:$F,3,FALSE)</f>
        <v>Q.PEAK DUO BLK ML G10+</v>
      </c>
      <c r="AL306" s="1494">
        <f>VLOOKUP($AJ306,'Item Master Data'!$A:$F,6,FALSE)</f>
        <v>400</v>
      </c>
      <c r="AM306" s="1494">
        <f t="shared" si="148"/>
        <v>13</v>
      </c>
      <c r="AN306" s="1494">
        <f>VLOOKUP(AJ306,'Item Master Data'!$A:$G,7,FALSE)</f>
        <v>32</v>
      </c>
      <c r="AO306" s="1494">
        <f t="shared" si="149"/>
        <v>0</v>
      </c>
      <c r="AQ306" s="2297">
        <f t="shared" si="142"/>
        <v>78208</v>
      </c>
    </row>
    <row r="307" spans="1:43" s="1494" customFormat="1" ht="15" customHeight="1">
      <c r="A307" s="1550" t="s">
        <v>2309</v>
      </c>
      <c r="B307" s="2237" t="s">
        <v>3936</v>
      </c>
      <c r="C307" s="2106" t="s">
        <v>2236</v>
      </c>
      <c r="D307" s="2029" t="s">
        <v>2220</v>
      </c>
      <c r="E307" s="2106">
        <v>400</v>
      </c>
      <c r="F307" s="2109">
        <v>416</v>
      </c>
      <c r="G307" s="1833">
        <f t="shared" si="144"/>
        <v>166400</v>
      </c>
      <c r="H307" s="1831">
        <f t="shared" si="150"/>
        <v>0.16639999999999999</v>
      </c>
      <c r="I307" s="1837"/>
      <c r="J307" s="2104">
        <f>H307</f>
        <v>0.16639999999999999</v>
      </c>
      <c r="K307" s="2104"/>
      <c r="L307" s="2105"/>
      <c r="M307" s="1832">
        <f t="shared" si="145"/>
        <v>0.16639999999999999</v>
      </c>
      <c r="N307" s="2021" t="s">
        <v>4345</v>
      </c>
      <c r="O307" s="2100" t="s">
        <v>4238</v>
      </c>
      <c r="P307" s="2243">
        <v>44672</v>
      </c>
      <c r="Q307" s="2243">
        <v>44677</v>
      </c>
      <c r="R307" s="2106" t="s">
        <v>304</v>
      </c>
      <c r="S307" s="2106">
        <v>60</v>
      </c>
      <c r="T307" s="2106">
        <v>49405140</v>
      </c>
      <c r="U307" s="2024">
        <v>0.47</v>
      </c>
      <c r="V307" s="2029"/>
      <c r="W307" s="2029" t="s">
        <v>1094</v>
      </c>
      <c r="X307" s="2029"/>
      <c r="Y307" s="1949" t="s">
        <v>1138</v>
      </c>
      <c r="Z307" s="2029" t="s">
        <v>1129</v>
      </c>
      <c r="AA307" s="2027" t="s">
        <v>1099</v>
      </c>
      <c r="AB307" s="2029">
        <v>91764</v>
      </c>
      <c r="AC307" s="2029" t="s">
        <v>1096</v>
      </c>
      <c r="AD307" s="1937" t="s">
        <v>3658</v>
      </c>
      <c r="AE307" s="2029"/>
      <c r="AF307" s="1951"/>
      <c r="AG307" s="1951" t="s">
        <v>1087</v>
      </c>
      <c r="AH307" s="1951" t="s">
        <v>2469</v>
      </c>
      <c r="AI307" s="2047">
        <f t="shared" si="147"/>
        <v>49405140</v>
      </c>
      <c r="AJ307" s="2076" cm="1">
        <f t="array" ref="AJ307">SUM(MID(0&amp;AI307,LARGE(INDEX(ISNUMBER(--MID(AI307,ROW($1:$129),1))*ROW($1:$129),),ROW($1:$129))+1,1)*10^ROW($1:$129)/10)</f>
        <v>49405140</v>
      </c>
      <c r="AK307" s="1953" t="str">
        <f>VLOOKUP($AJ307,'Item Master Data'!$A:$F,3,FALSE)</f>
        <v>Q.PEAK DUO BLK ML G10+</v>
      </c>
      <c r="AL307" s="1494">
        <f>VLOOKUP($AJ307,'Item Master Data'!$A:$F,6,FALSE)</f>
        <v>400</v>
      </c>
      <c r="AM307" s="1494">
        <f t="shared" si="148"/>
        <v>13</v>
      </c>
      <c r="AN307" s="1494">
        <f>VLOOKUP(AJ307,'Item Master Data'!$A:$G,7,FALSE)</f>
        <v>32</v>
      </c>
      <c r="AO307" s="1494">
        <f t="shared" si="149"/>
        <v>0</v>
      </c>
      <c r="AQ307" s="2297">
        <f t="shared" si="142"/>
        <v>78208</v>
      </c>
    </row>
    <row r="308" spans="1:43" s="1494" customFormat="1" ht="15" customHeight="1">
      <c r="A308" s="1550" t="s">
        <v>2309</v>
      </c>
      <c r="B308" s="2237" t="s">
        <v>3936</v>
      </c>
      <c r="C308" s="2106" t="s">
        <v>2236</v>
      </c>
      <c r="D308" s="2029" t="s">
        <v>2220</v>
      </c>
      <c r="E308" s="2106">
        <v>400</v>
      </c>
      <c r="F308" s="2109">
        <v>416</v>
      </c>
      <c r="G308" s="1833">
        <f t="shared" si="144"/>
        <v>166400</v>
      </c>
      <c r="H308" s="1831">
        <f t="shared" si="150"/>
        <v>0.16639999999999999</v>
      </c>
      <c r="I308" s="1837"/>
      <c r="J308" s="2104">
        <f>H308</f>
        <v>0.16639999999999999</v>
      </c>
      <c r="K308" s="2104"/>
      <c r="L308" s="2105"/>
      <c r="M308" s="1832">
        <f t="shared" si="145"/>
        <v>0.16639999999999999</v>
      </c>
      <c r="N308" s="2021" t="s">
        <v>4345</v>
      </c>
      <c r="O308" s="2100" t="s">
        <v>4238</v>
      </c>
      <c r="P308" s="2243">
        <v>44672</v>
      </c>
      <c r="Q308" s="2243">
        <v>44677</v>
      </c>
      <c r="R308" s="2106" t="s">
        <v>304</v>
      </c>
      <c r="S308" s="2106">
        <v>60</v>
      </c>
      <c r="T308" s="2106">
        <v>49405140</v>
      </c>
      <c r="U308" s="2024">
        <v>0.47</v>
      </c>
      <c r="V308" s="2029"/>
      <c r="W308" s="2029" t="s">
        <v>1094</v>
      </c>
      <c r="X308" s="2029"/>
      <c r="Y308" s="1949" t="s">
        <v>1138</v>
      </c>
      <c r="Z308" s="2029" t="s">
        <v>2212</v>
      </c>
      <c r="AA308" s="2027" t="s">
        <v>1099</v>
      </c>
      <c r="AB308" s="2029">
        <v>95206</v>
      </c>
      <c r="AC308" s="2029" t="s">
        <v>1096</v>
      </c>
      <c r="AD308" s="1937" t="s">
        <v>3658</v>
      </c>
      <c r="AE308" s="2029"/>
      <c r="AF308" s="1951"/>
      <c r="AG308" s="1951" t="s">
        <v>1087</v>
      </c>
      <c r="AH308" s="1951" t="s">
        <v>2469</v>
      </c>
      <c r="AI308" s="2047">
        <f t="shared" si="147"/>
        <v>49405140</v>
      </c>
      <c r="AJ308" s="2076" cm="1">
        <f t="array" ref="AJ308">SUM(MID(0&amp;AI308,LARGE(INDEX(ISNUMBER(--MID(AI308,ROW($1:$129),1))*ROW($1:$129),),ROW($1:$129))+1,1)*10^ROW($1:$129)/10)</f>
        <v>49405140</v>
      </c>
      <c r="AK308" s="1953" t="str">
        <f>VLOOKUP($AJ308,'Item Master Data'!$A:$F,3,FALSE)</f>
        <v>Q.PEAK DUO BLK ML G10+</v>
      </c>
      <c r="AL308" s="1494">
        <f>VLOOKUP($AJ308,'Item Master Data'!$A:$F,6,FALSE)</f>
        <v>400</v>
      </c>
      <c r="AM308" s="1494">
        <f t="shared" si="148"/>
        <v>13</v>
      </c>
      <c r="AN308" s="1494">
        <f>VLOOKUP(AJ308,'Item Master Data'!$A:$G,7,FALSE)</f>
        <v>32</v>
      </c>
      <c r="AO308" s="1494">
        <f t="shared" si="149"/>
        <v>0</v>
      </c>
      <c r="AQ308" s="2297">
        <f t="shared" si="142"/>
        <v>78208</v>
      </c>
    </row>
    <row r="309" spans="1:43" s="1494" customFormat="1" ht="15" customHeight="1">
      <c r="A309" s="1550" t="s">
        <v>2309</v>
      </c>
      <c r="B309" s="2238" t="s">
        <v>3937</v>
      </c>
      <c r="C309" s="2239" t="s">
        <v>2236</v>
      </c>
      <c r="D309" s="2029" t="s">
        <v>2220</v>
      </c>
      <c r="E309" s="2239">
        <v>400</v>
      </c>
      <c r="F309" s="2240">
        <v>448</v>
      </c>
      <c r="G309" s="1833">
        <f t="shared" si="144"/>
        <v>179200</v>
      </c>
      <c r="H309" s="1831">
        <f t="shared" si="150"/>
        <v>0.1792</v>
      </c>
      <c r="I309" s="1837">
        <f t="shared" ref="I309:I318" si="153">H309</f>
        <v>0.1792</v>
      </c>
      <c r="J309" s="2104"/>
      <c r="K309" s="2104"/>
      <c r="L309" s="2105"/>
      <c r="M309" s="1832">
        <f t="shared" si="145"/>
        <v>0.1792</v>
      </c>
      <c r="N309" s="2241">
        <v>44662</v>
      </c>
      <c r="O309" s="2241">
        <v>44652</v>
      </c>
      <c r="P309" s="2241">
        <v>44659</v>
      </c>
      <c r="Q309" s="2241">
        <v>44662</v>
      </c>
      <c r="R309" s="2239" t="s">
        <v>304</v>
      </c>
      <c r="S309" s="2239">
        <v>60</v>
      </c>
      <c r="T309" s="2239">
        <v>49405140</v>
      </c>
      <c r="U309" s="2024">
        <v>0.47</v>
      </c>
      <c r="V309" s="2029"/>
      <c r="W309" s="2029" t="s">
        <v>1094</v>
      </c>
      <c r="X309" s="2029"/>
      <c r="Y309" s="1949" t="s">
        <v>1138</v>
      </c>
      <c r="Z309" s="2029" t="s">
        <v>3983</v>
      </c>
      <c r="AA309" s="2027" t="s">
        <v>1149</v>
      </c>
      <c r="AB309" s="2029">
        <v>33762</v>
      </c>
      <c r="AC309" s="2029" t="s">
        <v>1096</v>
      </c>
      <c r="AD309" s="1937" t="s">
        <v>3658</v>
      </c>
      <c r="AE309" s="2029"/>
      <c r="AF309" s="1951"/>
      <c r="AG309" s="1951" t="s">
        <v>1087</v>
      </c>
      <c r="AH309" s="1951" t="s">
        <v>2469</v>
      </c>
      <c r="AI309" s="2047">
        <f t="shared" si="147"/>
        <v>49405140</v>
      </c>
      <c r="AJ309" s="2076" cm="1">
        <f t="array" ref="AJ309">SUM(MID(0&amp;AI309,LARGE(INDEX(ISNUMBER(--MID(AI309,ROW($1:$129),1))*ROW($1:$129),),ROW($1:$129))+1,1)*10^ROW($1:$129)/10)</f>
        <v>49405140</v>
      </c>
      <c r="AK309" s="1953" t="str">
        <f>VLOOKUP($AJ309,'Item Master Data'!$A:$F,3,FALSE)</f>
        <v>Q.PEAK DUO BLK ML G10+</v>
      </c>
      <c r="AL309" s="1494">
        <f>VLOOKUP($AJ309,'Item Master Data'!$A:$F,6,FALSE)</f>
        <v>400</v>
      </c>
      <c r="AM309" s="1494">
        <f t="shared" si="148"/>
        <v>14</v>
      </c>
      <c r="AN309" s="1494">
        <f>VLOOKUP(AJ309,'Item Master Data'!$A:$G,7,FALSE)</f>
        <v>32</v>
      </c>
      <c r="AO309" s="1494">
        <f t="shared" si="149"/>
        <v>0</v>
      </c>
      <c r="AQ309" s="2297">
        <f t="shared" si="142"/>
        <v>84224</v>
      </c>
    </row>
    <row r="310" spans="1:43" s="1494" customFormat="1" ht="15" customHeight="1">
      <c r="A310" s="1872" t="s">
        <v>2309</v>
      </c>
      <c r="B310" s="2238" t="s">
        <v>3937</v>
      </c>
      <c r="C310" s="2239" t="s">
        <v>2236</v>
      </c>
      <c r="D310" s="2029" t="s">
        <v>2220</v>
      </c>
      <c r="E310" s="2239">
        <v>400</v>
      </c>
      <c r="F310" s="2240">
        <v>416</v>
      </c>
      <c r="G310" s="1833">
        <f t="shared" ref="G310:G318" si="154">F310*E310</f>
        <v>166400</v>
      </c>
      <c r="H310" s="1831">
        <f t="shared" si="150"/>
        <v>0.16639999999999999</v>
      </c>
      <c r="I310" s="1837">
        <f t="shared" si="153"/>
        <v>0.16639999999999999</v>
      </c>
      <c r="J310" s="2104"/>
      <c r="K310" s="2104"/>
      <c r="L310" s="2105"/>
      <c r="M310" s="1832">
        <f t="shared" si="145"/>
        <v>0.16639999999999999</v>
      </c>
      <c r="N310" s="2241">
        <v>44665</v>
      </c>
      <c r="O310" s="2241">
        <v>44652</v>
      </c>
      <c r="P310" s="2241">
        <v>44663</v>
      </c>
      <c r="Q310" s="2241">
        <v>44665</v>
      </c>
      <c r="R310" s="2239" t="s">
        <v>304</v>
      </c>
      <c r="S310" s="2239">
        <v>60</v>
      </c>
      <c r="T310" s="2239">
        <v>49405140</v>
      </c>
      <c r="U310" s="2024">
        <v>0.47</v>
      </c>
      <c r="V310" s="2029"/>
      <c r="W310" s="2029" t="s">
        <v>1094</v>
      </c>
      <c r="X310" s="2029"/>
      <c r="Y310" s="1949" t="s">
        <v>1138</v>
      </c>
      <c r="Z310" s="2029" t="s">
        <v>3983</v>
      </c>
      <c r="AA310" s="2027" t="s">
        <v>1149</v>
      </c>
      <c r="AB310" s="2029">
        <v>33762</v>
      </c>
      <c r="AC310" s="2029" t="s">
        <v>1096</v>
      </c>
      <c r="AD310" s="1937" t="s">
        <v>3658</v>
      </c>
      <c r="AE310" s="2029"/>
      <c r="AF310" s="1951"/>
      <c r="AG310" s="1951" t="s">
        <v>1087</v>
      </c>
      <c r="AH310" s="2029"/>
      <c r="AI310" s="2047">
        <f t="shared" si="147"/>
        <v>49405140</v>
      </c>
      <c r="AJ310" s="2076" cm="1">
        <f t="array" ref="AJ310">SUM(MID(0&amp;AI310,LARGE(INDEX(ISNUMBER(--MID(AI310,ROW($1:$129),1))*ROW($1:$129),),ROW($1:$129))+1,1)*10^ROW($1:$129)/10)</f>
        <v>49405140</v>
      </c>
      <c r="AK310" s="1953" t="str">
        <f>VLOOKUP($AJ310,'Item Master Data'!$A:$F,3,FALSE)</f>
        <v>Q.PEAK DUO BLK ML G10+</v>
      </c>
      <c r="AL310" s="1494">
        <f>VLOOKUP($AJ310,'Item Master Data'!$A:$F,6,FALSE)</f>
        <v>400</v>
      </c>
      <c r="AM310" s="1494">
        <f t="shared" si="148"/>
        <v>13</v>
      </c>
      <c r="AN310" s="1494">
        <f>VLOOKUP(AJ310,'Item Master Data'!$A:$G,7,FALSE)</f>
        <v>32</v>
      </c>
      <c r="AO310" s="1494">
        <f t="shared" si="149"/>
        <v>0</v>
      </c>
      <c r="AQ310" s="2297">
        <f t="shared" si="142"/>
        <v>78208</v>
      </c>
    </row>
    <row r="311" spans="1:43" s="1494" customFormat="1" ht="15" customHeight="1">
      <c r="A311" s="1872" t="s">
        <v>2309</v>
      </c>
      <c r="B311" s="2238" t="s">
        <v>3938</v>
      </c>
      <c r="C311" s="2239" t="s">
        <v>2236</v>
      </c>
      <c r="D311" s="2029" t="s">
        <v>2220</v>
      </c>
      <c r="E311" s="2239">
        <v>400</v>
      </c>
      <c r="F311" s="2240">
        <v>704</v>
      </c>
      <c r="G311" s="1833">
        <f t="shared" si="154"/>
        <v>281600</v>
      </c>
      <c r="H311" s="1831">
        <f t="shared" si="150"/>
        <v>0.28160000000000002</v>
      </c>
      <c r="I311" s="1837">
        <f t="shared" si="153"/>
        <v>0.28160000000000002</v>
      </c>
      <c r="J311" s="2104"/>
      <c r="K311" s="2104"/>
      <c r="L311" s="2105"/>
      <c r="M311" s="1832">
        <f t="shared" si="145"/>
        <v>0.28160000000000002</v>
      </c>
      <c r="N311" s="2241">
        <v>44664</v>
      </c>
      <c r="O311" s="2241">
        <v>44652</v>
      </c>
      <c r="P311" s="2241">
        <v>44659</v>
      </c>
      <c r="Q311" s="2241">
        <v>44664</v>
      </c>
      <c r="R311" s="2239" t="s">
        <v>304</v>
      </c>
      <c r="S311" s="2239">
        <v>60</v>
      </c>
      <c r="T311" s="2239">
        <v>49405140</v>
      </c>
      <c r="U311" s="2024">
        <v>0.47</v>
      </c>
      <c r="V311" s="2029"/>
      <c r="W311" s="2029" t="s">
        <v>1094</v>
      </c>
      <c r="X311" s="2029"/>
      <c r="Y311" s="1949" t="s">
        <v>1138</v>
      </c>
      <c r="Z311" s="2029" t="s">
        <v>2515</v>
      </c>
      <c r="AA311" s="2027" t="s">
        <v>1185</v>
      </c>
      <c r="AB311" s="2029">
        <v>85714</v>
      </c>
      <c r="AC311" s="2029" t="s">
        <v>1096</v>
      </c>
      <c r="AD311" s="1937" t="s">
        <v>3658</v>
      </c>
      <c r="AE311" s="2029"/>
      <c r="AF311" s="1951"/>
      <c r="AG311" s="1951" t="s">
        <v>1087</v>
      </c>
      <c r="AH311" s="2029"/>
      <c r="AI311" s="2047">
        <f t="shared" si="147"/>
        <v>49405140</v>
      </c>
      <c r="AJ311" s="2076" cm="1">
        <f t="array" ref="AJ311">SUM(MID(0&amp;AI311,LARGE(INDEX(ISNUMBER(--MID(AI311,ROW($1:$129),1))*ROW($1:$129),),ROW($1:$129))+1,1)*10^ROW($1:$129)/10)</f>
        <v>49405140</v>
      </c>
      <c r="AK311" s="1953" t="str">
        <f>VLOOKUP($AJ311,'Item Master Data'!$A:$F,3,FALSE)</f>
        <v>Q.PEAK DUO BLK ML G10+</v>
      </c>
      <c r="AL311" s="1494">
        <f>VLOOKUP($AJ311,'Item Master Data'!$A:$F,6,FALSE)</f>
        <v>400</v>
      </c>
      <c r="AM311" s="1494">
        <f t="shared" si="148"/>
        <v>22</v>
      </c>
      <c r="AN311" s="1494">
        <f>VLOOKUP(AJ311,'Item Master Data'!$A:$G,7,FALSE)</f>
        <v>32</v>
      </c>
      <c r="AO311" s="1494">
        <f t="shared" si="149"/>
        <v>0</v>
      </c>
      <c r="AQ311" s="2297">
        <f t="shared" si="142"/>
        <v>132352</v>
      </c>
    </row>
    <row r="312" spans="1:43" s="1494" customFormat="1" ht="15" customHeight="1">
      <c r="A312" s="1872" t="s">
        <v>2309</v>
      </c>
      <c r="B312" s="2238" t="s">
        <v>3938</v>
      </c>
      <c r="C312" s="2239" t="s">
        <v>2236</v>
      </c>
      <c r="D312" s="2029" t="s">
        <v>2220</v>
      </c>
      <c r="E312" s="2239">
        <v>400</v>
      </c>
      <c r="F312" s="2240">
        <v>704</v>
      </c>
      <c r="G312" s="1833">
        <f t="shared" si="154"/>
        <v>281600</v>
      </c>
      <c r="H312" s="1831">
        <f t="shared" si="150"/>
        <v>0.28160000000000002</v>
      </c>
      <c r="I312" s="1837">
        <f t="shared" si="153"/>
        <v>0.28160000000000002</v>
      </c>
      <c r="J312" s="2104"/>
      <c r="K312" s="2104"/>
      <c r="L312" s="2105"/>
      <c r="M312" s="1832">
        <f t="shared" ref="M312:M341" si="155">SUM(I312:L312)</f>
        <v>0.28160000000000002</v>
      </c>
      <c r="N312" s="2241">
        <v>44666</v>
      </c>
      <c r="O312" s="2241">
        <v>44652</v>
      </c>
      <c r="P312" s="2241">
        <v>44662</v>
      </c>
      <c r="Q312" s="2241">
        <v>44666</v>
      </c>
      <c r="R312" s="2239" t="s">
        <v>304</v>
      </c>
      <c r="S312" s="2239">
        <v>60</v>
      </c>
      <c r="T312" s="2239">
        <v>49405140</v>
      </c>
      <c r="U312" s="2024">
        <v>0.47</v>
      </c>
      <c r="V312" s="2029"/>
      <c r="W312" s="2029" t="s">
        <v>1094</v>
      </c>
      <c r="X312" s="2029"/>
      <c r="Y312" s="1949" t="s">
        <v>1138</v>
      </c>
      <c r="Z312" s="2029" t="s">
        <v>2515</v>
      </c>
      <c r="AA312" s="2027" t="s">
        <v>1185</v>
      </c>
      <c r="AB312" s="2029">
        <v>85714</v>
      </c>
      <c r="AC312" s="2029" t="s">
        <v>1096</v>
      </c>
      <c r="AD312" s="1937" t="s">
        <v>3658</v>
      </c>
      <c r="AE312" s="2029"/>
      <c r="AF312" s="1951"/>
      <c r="AG312" s="1951" t="s">
        <v>1087</v>
      </c>
      <c r="AH312" s="2029"/>
      <c r="AI312" s="2047">
        <f t="shared" si="147"/>
        <v>49405140</v>
      </c>
      <c r="AJ312" s="2076" cm="1">
        <f t="array" ref="AJ312">SUM(MID(0&amp;AI312,LARGE(INDEX(ISNUMBER(--MID(AI312,ROW($1:$129),1))*ROW($1:$129),),ROW($1:$129))+1,1)*10^ROW($1:$129)/10)</f>
        <v>49405140</v>
      </c>
      <c r="AK312" s="1953" t="str">
        <f>VLOOKUP($AJ312,'Item Master Data'!$A:$F,3,FALSE)</f>
        <v>Q.PEAK DUO BLK ML G10+</v>
      </c>
      <c r="AL312" s="1494">
        <f>VLOOKUP($AJ312,'Item Master Data'!$A:$F,6,FALSE)</f>
        <v>400</v>
      </c>
      <c r="AM312" s="1494">
        <f t="shared" si="148"/>
        <v>22</v>
      </c>
      <c r="AN312" s="1494">
        <f>VLOOKUP(AJ312,'Item Master Data'!$A:$G,7,FALSE)</f>
        <v>32</v>
      </c>
      <c r="AO312" s="1494">
        <f t="shared" si="149"/>
        <v>0</v>
      </c>
      <c r="AQ312" s="2297">
        <f t="shared" si="142"/>
        <v>132352</v>
      </c>
    </row>
    <row r="313" spans="1:43" s="1494" customFormat="1" ht="15" customHeight="1">
      <c r="A313" s="1872" t="s">
        <v>2309</v>
      </c>
      <c r="B313" s="2238" t="s">
        <v>3939</v>
      </c>
      <c r="C313" s="2239" t="s">
        <v>2236</v>
      </c>
      <c r="D313" s="2029" t="s">
        <v>2220</v>
      </c>
      <c r="E313" s="2239">
        <v>400</v>
      </c>
      <c r="F313" s="2240">
        <v>704</v>
      </c>
      <c r="G313" s="1833">
        <f t="shared" si="154"/>
        <v>281600</v>
      </c>
      <c r="H313" s="1831">
        <f t="shared" si="150"/>
        <v>0.28160000000000002</v>
      </c>
      <c r="I313" s="1837">
        <f t="shared" si="153"/>
        <v>0.28160000000000002</v>
      </c>
      <c r="J313" s="2104"/>
      <c r="K313" s="2104"/>
      <c r="L313" s="2105"/>
      <c r="M313" s="1832">
        <f t="shared" si="155"/>
        <v>0.28160000000000002</v>
      </c>
      <c r="N313" s="2241">
        <v>44663</v>
      </c>
      <c r="O313" s="2030" t="s">
        <v>3840</v>
      </c>
      <c r="P313" s="2241">
        <v>44659</v>
      </c>
      <c r="Q313" s="2241">
        <v>44663</v>
      </c>
      <c r="R313" s="2239" t="s">
        <v>304</v>
      </c>
      <c r="S313" s="2239">
        <v>60</v>
      </c>
      <c r="T313" s="2239">
        <v>49405140</v>
      </c>
      <c r="U313" s="2024">
        <v>0.47</v>
      </c>
      <c r="V313" s="2029" t="s">
        <v>4013</v>
      </c>
      <c r="W313" s="2029" t="s">
        <v>1094</v>
      </c>
      <c r="X313" s="2029"/>
      <c r="Y313" s="1949" t="s">
        <v>1138</v>
      </c>
      <c r="Z313" s="2029" t="s">
        <v>2211</v>
      </c>
      <c r="AA313" s="2027" t="s">
        <v>1160</v>
      </c>
      <c r="AB313" s="2029">
        <v>89118</v>
      </c>
      <c r="AC313" s="2029" t="s">
        <v>1096</v>
      </c>
      <c r="AD313" s="1937" t="s">
        <v>3658</v>
      </c>
      <c r="AE313" s="2029"/>
      <c r="AF313" s="1951"/>
      <c r="AG313" s="1951" t="s">
        <v>1087</v>
      </c>
      <c r="AH313" s="2029"/>
      <c r="AI313" s="2047">
        <f t="shared" si="147"/>
        <v>49405140</v>
      </c>
      <c r="AJ313" s="2076" cm="1">
        <f t="array" ref="AJ313">SUM(MID(0&amp;AI313,LARGE(INDEX(ISNUMBER(--MID(AI313,ROW($1:$129),1))*ROW($1:$129),),ROW($1:$129))+1,1)*10^ROW($1:$129)/10)</f>
        <v>49405140</v>
      </c>
      <c r="AK313" s="1953" t="str">
        <f>VLOOKUP($AJ313,'Item Master Data'!$A:$F,3,FALSE)</f>
        <v>Q.PEAK DUO BLK ML G10+</v>
      </c>
      <c r="AL313" s="1494">
        <f>VLOOKUP($AJ313,'Item Master Data'!$A:$F,6,FALSE)</f>
        <v>400</v>
      </c>
      <c r="AM313" s="1494">
        <f t="shared" si="148"/>
        <v>22</v>
      </c>
      <c r="AN313" s="1494">
        <f>VLOOKUP(AJ313,'Item Master Data'!$A:$G,7,FALSE)</f>
        <v>32</v>
      </c>
      <c r="AO313" s="1494">
        <f t="shared" si="149"/>
        <v>0</v>
      </c>
      <c r="AQ313" s="2297">
        <f t="shared" si="142"/>
        <v>132352</v>
      </c>
    </row>
    <row r="314" spans="1:43" s="1494" customFormat="1" ht="15" customHeight="1">
      <c r="A314" s="1872" t="s">
        <v>2309</v>
      </c>
      <c r="B314" s="2238" t="s">
        <v>3939</v>
      </c>
      <c r="C314" s="2239" t="s">
        <v>2236</v>
      </c>
      <c r="D314" s="2029" t="s">
        <v>2220</v>
      </c>
      <c r="E314" s="2239">
        <v>400</v>
      </c>
      <c r="F314" s="2240">
        <v>704</v>
      </c>
      <c r="G314" s="1833">
        <f t="shared" si="154"/>
        <v>281600</v>
      </c>
      <c r="H314" s="1831">
        <f t="shared" si="150"/>
        <v>0.28160000000000002</v>
      </c>
      <c r="I314" s="1837">
        <f t="shared" si="153"/>
        <v>0.28160000000000002</v>
      </c>
      <c r="J314" s="2104"/>
      <c r="K314" s="2104"/>
      <c r="L314" s="2105"/>
      <c r="M314" s="1832">
        <f t="shared" si="155"/>
        <v>0.28160000000000002</v>
      </c>
      <c r="N314" s="2241">
        <v>44663</v>
      </c>
      <c r="O314" s="2030" t="s">
        <v>3840</v>
      </c>
      <c r="P314" s="2241">
        <v>44659</v>
      </c>
      <c r="Q314" s="2241">
        <v>44663</v>
      </c>
      <c r="R314" s="2239" t="s">
        <v>304</v>
      </c>
      <c r="S314" s="2239">
        <v>60</v>
      </c>
      <c r="T314" s="2239">
        <v>49405140</v>
      </c>
      <c r="U314" s="2024">
        <v>0.47</v>
      </c>
      <c r="V314" s="2029" t="s">
        <v>4013</v>
      </c>
      <c r="W314" s="2029" t="s">
        <v>1094</v>
      </c>
      <c r="X314" s="2029"/>
      <c r="Y314" s="1949" t="s">
        <v>1138</v>
      </c>
      <c r="Z314" s="2029" t="s">
        <v>2211</v>
      </c>
      <c r="AA314" s="2027" t="s">
        <v>1160</v>
      </c>
      <c r="AB314" s="2029">
        <v>89118</v>
      </c>
      <c r="AC314" s="2029" t="s">
        <v>1096</v>
      </c>
      <c r="AD314" s="1937" t="s">
        <v>3658</v>
      </c>
      <c r="AE314" s="2029"/>
      <c r="AF314" s="1951"/>
      <c r="AG314" s="1951" t="s">
        <v>1087</v>
      </c>
      <c r="AH314" s="2029"/>
      <c r="AI314" s="2047">
        <f t="shared" si="147"/>
        <v>49405140</v>
      </c>
      <c r="AJ314" s="2076" cm="1">
        <f t="array" ref="AJ314">SUM(MID(0&amp;AI314,LARGE(INDEX(ISNUMBER(--MID(AI314,ROW($1:$129),1))*ROW($1:$129),),ROW($1:$129))+1,1)*10^ROW($1:$129)/10)</f>
        <v>49405140</v>
      </c>
      <c r="AK314" s="1953" t="str">
        <f>VLOOKUP($AJ314,'Item Master Data'!$A:$F,3,FALSE)</f>
        <v>Q.PEAK DUO BLK ML G10+</v>
      </c>
      <c r="AL314" s="1494">
        <f>VLOOKUP($AJ314,'Item Master Data'!$A:$F,6,FALSE)</f>
        <v>400</v>
      </c>
      <c r="AM314" s="1494">
        <f t="shared" si="148"/>
        <v>22</v>
      </c>
      <c r="AN314" s="1494">
        <f>VLOOKUP(AJ314,'Item Master Data'!$A:$G,7,FALSE)</f>
        <v>32</v>
      </c>
      <c r="AO314" s="1494">
        <f t="shared" si="149"/>
        <v>0</v>
      </c>
      <c r="AQ314" s="2297">
        <f t="shared" si="142"/>
        <v>132352</v>
      </c>
    </row>
    <row r="315" spans="1:43" s="1494" customFormat="1" ht="15" customHeight="1">
      <c r="A315" s="1872" t="s">
        <v>2309</v>
      </c>
      <c r="B315" s="2238" t="s">
        <v>3939</v>
      </c>
      <c r="C315" s="2239" t="s">
        <v>2236</v>
      </c>
      <c r="D315" s="2029" t="s">
        <v>2220</v>
      </c>
      <c r="E315" s="2239">
        <v>400</v>
      </c>
      <c r="F315" s="2240">
        <v>704</v>
      </c>
      <c r="G315" s="1833">
        <f t="shared" si="154"/>
        <v>281600</v>
      </c>
      <c r="H315" s="1831">
        <f t="shared" si="150"/>
        <v>0.28160000000000002</v>
      </c>
      <c r="I315" s="1837">
        <f t="shared" si="153"/>
        <v>0.28160000000000002</v>
      </c>
      <c r="J315" s="2104"/>
      <c r="K315" s="2104"/>
      <c r="L315" s="2105"/>
      <c r="M315" s="1832">
        <f t="shared" si="155"/>
        <v>0.28160000000000002</v>
      </c>
      <c r="N315" s="2241">
        <v>44663</v>
      </c>
      <c r="O315" s="2030" t="s">
        <v>3840</v>
      </c>
      <c r="P315" s="2241">
        <v>44662</v>
      </c>
      <c r="Q315" s="2241">
        <v>44663</v>
      </c>
      <c r="R315" s="2239" t="s">
        <v>304</v>
      </c>
      <c r="S315" s="2239">
        <v>60</v>
      </c>
      <c r="T315" s="2239">
        <v>49405140</v>
      </c>
      <c r="U315" s="2024">
        <v>0.47</v>
      </c>
      <c r="V315" s="2029" t="s">
        <v>4000</v>
      </c>
      <c r="W315" s="2029" t="s">
        <v>1094</v>
      </c>
      <c r="X315" s="2029"/>
      <c r="Y315" s="1949" t="s">
        <v>1138</v>
      </c>
      <c r="Z315" s="2029" t="s">
        <v>2513</v>
      </c>
      <c r="AA315" s="2027" t="s">
        <v>1149</v>
      </c>
      <c r="AB315" s="2029">
        <v>34741</v>
      </c>
      <c r="AC315" s="2029" t="s">
        <v>1096</v>
      </c>
      <c r="AD315" s="1937" t="s">
        <v>3658</v>
      </c>
      <c r="AE315" s="2029"/>
      <c r="AF315" s="1951"/>
      <c r="AG315" s="1951" t="s">
        <v>1087</v>
      </c>
      <c r="AH315" s="2029"/>
      <c r="AI315" s="2047">
        <f t="shared" si="147"/>
        <v>49405140</v>
      </c>
      <c r="AJ315" s="2076" cm="1">
        <f t="array" ref="AJ315">SUM(MID(0&amp;AI315,LARGE(INDEX(ISNUMBER(--MID(AI315,ROW($1:$129),1))*ROW($1:$129),),ROW($1:$129))+1,1)*10^ROW($1:$129)/10)</f>
        <v>49405140</v>
      </c>
      <c r="AK315" s="1953" t="str">
        <f>VLOOKUP($AJ315,'Item Master Data'!$A:$F,3,FALSE)</f>
        <v>Q.PEAK DUO BLK ML G10+</v>
      </c>
      <c r="AL315" s="1494">
        <f>VLOOKUP($AJ315,'Item Master Data'!$A:$F,6,FALSE)</f>
        <v>400</v>
      </c>
      <c r="AM315" s="1494">
        <f t="shared" si="148"/>
        <v>22</v>
      </c>
      <c r="AN315" s="1494">
        <f>VLOOKUP(AJ315,'Item Master Data'!$A:$G,7,FALSE)</f>
        <v>32</v>
      </c>
      <c r="AO315" s="1494">
        <f t="shared" si="149"/>
        <v>0</v>
      </c>
      <c r="AQ315" s="2297">
        <f t="shared" si="142"/>
        <v>132352</v>
      </c>
    </row>
    <row r="316" spans="1:43" s="1494" customFormat="1" ht="15" customHeight="1">
      <c r="A316" s="1872" t="s">
        <v>2309</v>
      </c>
      <c r="B316" s="2238" t="s">
        <v>3939</v>
      </c>
      <c r="C316" s="2239" t="s">
        <v>2236</v>
      </c>
      <c r="D316" s="2029" t="s">
        <v>2220</v>
      </c>
      <c r="E316" s="2239">
        <v>400</v>
      </c>
      <c r="F316" s="2240">
        <v>384</v>
      </c>
      <c r="G316" s="1833">
        <f t="shared" si="154"/>
        <v>153600</v>
      </c>
      <c r="H316" s="1831">
        <f t="shared" si="150"/>
        <v>0.15359999999999999</v>
      </c>
      <c r="I316" s="1837">
        <f t="shared" si="153"/>
        <v>0.15359999999999999</v>
      </c>
      <c r="J316" s="2104"/>
      <c r="K316" s="2104"/>
      <c r="L316" s="2105"/>
      <c r="M316" s="1832">
        <f t="shared" si="155"/>
        <v>0.15359999999999999</v>
      </c>
      <c r="N316" s="2241">
        <v>44665</v>
      </c>
      <c r="O316" s="2030" t="s">
        <v>3840</v>
      </c>
      <c r="P316" s="2241">
        <v>44662</v>
      </c>
      <c r="Q316" s="2241">
        <v>44665</v>
      </c>
      <c r="R316" s="2239" t="s">
        <v>304</v>
      </c>
      <c r="S316" s="2239">
        <v>60</v>
      </c>
      <c r="T316" s="2239">
        <v>49405140</v>
      </c>
      <c r="U316" s="2024">
        <v>0.47</v>
      </c>
      <c r="V316" s="2029" t="s">
        <v>4013</v>
      </c>
      <c r="W316" s="2029" t="s">
        <v>1094</v>
      </c>
      <c r="X316" s="2029"/>
      <c r="Y316" s="1949" t="s">
        <v>1138</v>
      </c>
      <c r="Z316" s="2029" t="s">
        <v>2211</v>
      </c>
      <c r="AA316" s="2027" t="s">
        <v>1160</v>
      </c>
      <c r="AB316" s="2029">
        <v>89118</v>
      </c>
      <c r="AC316" s="2029" t="s">
        <v>1096</v>
      </c>
      <c r="AD316" s="1937" t="s">
        <v>3658</v>
      </c>
      <c r="AE316" s="2029"/>
      <c r="AF316" s="1951"/>
      <c r="AG316" s="1951" t="s">
        <v>1087</v>
      </c>
      <c r="AH316" s="2029"/>
      <c r="AI316" s="2047">
        <f t="shared" si="147"/>
        <v>49405140</v>
      </c>
      <c r="AJ316" s="2076" cm="1">
        <f t="array" ref="AJ316">SUM(MID(0&amp;AI316,LARGE(INDEX(ISNUMBER(--MID(AI316,ROW($1:$129),1))*ROW($1:$129),),ROW($1:$129))+1,1)*10^ROW($1:$129)/10)</f>
        <v>49405140</v>
      </c>
      <c r="AK316" s="1953" t="str">
        <f>VLOOKUP($AJ316,'Item Master Data'!$A:$F,3,FALSE)</f>
        <v>Q.PEAK DUO BLK ML G10+</v>
      </c>
      <c r="AL316" s="1494">
        <f>VLOOKUP($AJ316,'Item Master Data'!$A:$F,6,FALSE)</f>
        <v>400</v>
      </c>
      <c r="AM316" s="1494">
        <f t="shared" si="148"/>
        <v>12</v>
      </c>
      <c r="AN316" s="1494">
        <f>VLOOKUP(AJ316,'Item Master Data'!$A:$G,7,FALSE)</f>
        <v>32</v>
      </c>
      <c r="AO316" s="1494">
        <f t="shared" si="149"/>
        <v>0</v>
      </c>
      <c r="AQ316" s="2297">
        <f t="shared" si="142"/>
        <v>72192</v>
      </c>
    </row>
    <row r="317" spans="1:43" s="1494" customFormat="1" ht="15" customHeight="1">
      <c r="A317" s="1872" t="s">
        <v>2309</v>
      </c>
      <c r="B317" s="2238" t="s">
        <v>3940</v>
      </c>
      <c r="C317" s="2239" t="s">
        <v>2236</v>
      </c>
      <c r="D317" s="2029" t="s">
        <v>2220</v>
      </c>
      <c r="E317" s="2239">
        <v>400</v>
      </c>
      <c r="F317" s="2240">
        <v>416</v>
      </c>
      <c r="G317" s="1833">
        <f t="shared" si="154"/>
        <v>166400</v>
      </c>
      <c r="H317" s="1831">
        <f t="shared" si="150"/>
        <v>0.16639999999999999</v>
      </c>
      <c r="I317" s="1837">
        <f t="shared" si="153"/>
        <v>0.16639999999999999</v>
      </c>
      <c r="J317" s="2104"/>
      <c r="K317" s="2104"/>
      <c r="L317" s="2105"/>
      <c r="M317" s="1832">
        <f t="shared" si="155"/>
        <v>0.16639999999999999</v>
      </c>
      <c r="N317" s="2241">
        <v>44663</v>
      </c>
      <c r="O317" s="2241">
        <v>44652</v>
      </c>
      <c r="P317" s="2241">
        <v>44659</v>
      </c>
      <c r="Q317" s="2241">
        <v>44663</v>
      </c>
      <c r="R317" s="2239" t="s">
        <v>304</v>
      </c>
      <c r="S317" s="2239">
        <v>60</v>
      </c>
      <c r="T317" s="2239">
        <v>49405140</v>
      </c>
      <c r="U317" s="2024">
        <v>0.47</v>
      </c>
      <c r="V317" s="2029"/>
      <c r="W317" s="2029" t="s">
        <v>1094</v>
      </c>
      <c r="X317" s="2029"/>
      <c r="Y317" s="1949" t="s">
        <v>1138</v>
      </c>
      <c r="Z317" s="2029" t="s">
        <v>2517</v>
      </c>
      <c r="AA317" s="2027" t="s">
        <v>1185</v>
      </c>
      <c r="AB317" s="2029">
        <v>85365</v>
      </c>
      <c r="AC317" s="2029" t="s">
        <v>1096</v>
      </c>
      <c r="AD317" s="1937" t="s">
        <v>3658</v>
      </c>
      <c r="AE317" s="2029"/>
      <c r="AF317" s="1951"/>
      <c r="AG317" s="1951" t="s">
        <v>1087</v>
      </c>
      <c r="AH317" s="2029"/>
      <c r="AI317" s="2047">
        <f t="shared" si="147"/>
        <v>49405140</v>
      </c>
      <c r="AJ317" s="2076" cm="1">
        <f t="array" ref="AJ317">SUM(MID(0&amp;AI317,LARGE(INDEX(ISNUMBER(--MID(AI317,ROW($1:$129),1))*ROW($1:$129),),ROW($1:$129))+1,1)*10^ROW($1:$129)/10)</f>
        <v>49405140</v>
      </c>
      <c r="AK317" s="1953" t="str">
        <f>VLOOKUP($AJ317,'Item Master Data'!$A:$F,3,FALSE)</f>
        <v>Q.PEAK DUO BLK ML G10+</v>
      </c>
      <c r="AL317" s="1494">
        <f>VLOOKUP($AJ317,'Item Master Data'!$A:$F,6,FALSE)</f>
        <v>400</v>
      </c>
      <c r="AM317" s="1494">
        <f t="shared" si="148"/>
        <v>13</v>
      </c>
      <c r="AN317" s="1494">
        <f>VLOOKUP(AJ317,'Item Master Data'!$A:$G,7,FALSE)</f>
        <v>32</v>
      </c>
      <c r="AO317" s="1494">
        <f t="shared" si="149"/>
        <v>0</v>
      </c>
      <c r="AQ317" s="2297">
        <f t="shared" si="142"/>
        <v>78208</v>
      </c>
    </row>
    <row r="318" spans="1:43" s="1494" customFormat="1" ht="15" customHeight="1">
      <c r="A318" s="1872" t="s">
        <v>2309</v>
      </c>
      <c r="B318" s="2238" t="s">
        <v>3940</v>
      </c>
      <c r="C318" s="2239" t="s">
        <v>2236</v>
      </c>
      <c r="D318" s="2029" t="s">
        <v>2220</v>
      </c>
      <c r="E318" s="2239">
        <v>400</v>
      </c>
      <c r="F318" s="2240">
        <v>416</v>
      </c>
      <c r="G318" s="1833">
        <f t="shared" si="154"/>
        <v>166400</v>
      </c>
      <c r="H318" s="1831">
        <f t="shared" ref="H318:H331" si="156">E318*F318/1000000</f>
        <v>0.16639999999999999</v>
      </c>
      <c r="I318" s="1837">
        <f t="shared" si="153"/>
        <v>0.16639999999999999</v>
      </c>
      <c r="J318" s="2104"/>
      <c r="K318" s="2104"/>
      <c r="L318" s="2105"/>
      <c r="M318" s="1832">
        <f t="shared" si="155"/>
        <v>0.16639999999999999</v>
      </c>
      <c r="N318" s="2241">
        <v>44666</v>
      </c>
      <c r="O318" s="2241">
        <v>44652</v>
      </c>
      <c r="P318" s="2241">
        <v>44662</v>
      </c>
      <c r="Q318" s="2241">
        <v>44666</v>
      </c>
      <c r="R318" s="2239" t="s">
        <v>304</v>
      </c>
      <c r="S318" s="2239">
        <v>60</v>
      </c>
      <c r="T318" s="2239">
        <v>49405140</v>
      </c>
      <c r="U318" s="2024">
        <v>0.47</v>
      </c>
      <c r="V318" s="2029"/>
      <c r="W318" s="2029" t="s">
        <v>1094</v>
      </c>
      <c r="X318" s="2029"/>
      <c r="Y318" s="1949" t="s">
        <v>1138</v>
      </c>
      <c r="Z318" s="2029" t="s">
        <v>2517</v>
      </c>
      <c r="AA318" s="2027" t="s">
        <v>1185</v>
      </c>
      <c r="AB318" s="2029">
        <v>85365</v>
      </c>
      <c r="AC318" s="2029" t="s">
        <v>1096</v>
      </c>
      <c r="AD318" s="1937" t="s">
        <v>3658</v>
      </c>
      <c r="AE318" s="2029"/>
      <c r="AF318" s="1951"/>
      <c r="AG318" s="1951" t="s">
        <v>1087</v>
      </c>
      <c r="AH318" s="2029"/>
      <c r="AI318" s="2047">
        <f t="shared" si="147"/>
        <v>49405140</v>
      </c>
      <c r="AJ318" s="2076" cm="1">
        <f t="array" ref="AJ318">SUM(MID(0&amp;AI318,LARGE(INDEX(ISNUMBER(--MID(AI318,ROW($1:$129),1))*ROW($1:$129),),ROW($1:$129))+1,1)*10^ROW($1:$129)/10)</f>
        <v>49405140</v>
      </c>
      <c r="AK318" s="1953" t="str">
        <f>VLOOKUP($AJ318,'Item Master Data'!$A:$F,3,FALSE)</f>
        <v>Q.PEAK DUO BLK ML G10+</v>
      </c>
      <c r="AL318" s="1494">
        <f>VLOOKUP($AJ318,'Item Master Data'!$A:$F,6,FALSE)</f>
        <v>400</v>
      </c>
      <c r="AM318" s="1494">
        <f t="shared" si="148"/>
        <v>13</v>
      </c>
      <c r="AN318" s="1494">
        <f>VLOOKUP(AJ318,'Item Master Data'!$A:$G,7,FALSE)</f>
        <v>32</v>
      </c>
      <c r="AO318" s="1494">
        <f t="shared" si="149"/>
        <v>0</v>
      </c>
      <c r="AQ318" s="2297">
        <f t="shared" si="142"/>
        <v>78208</v>
      </c>
    </row>
    <row r="319" spans="1:43" s="1494" customFormat="1" ht="16.5" customHeight="1">
      <c r="A319" s="1550" t="s">
        <v>2309</v>
      </c>
      <c r="B319" s="2237" t="s">
        <v>3948</v>
      </c>
      <c r="C319" s="2106" t="s">
        <v>2236</v>
      </c>
      <c r="D319" s="2029" t="s">
        <v>2220</v>
      </c>
      <c r="E319" s="2106">
        <v>400</v>
      </c>
      <c r="F319" s="2109">
        <v>320</v>
      </c>
      <c r="G319" s="1833">
        <f t="shared" ref="G319:G329" si="157">E319*F319</f>
        <v>128000</v>
      </c>
      <c r="H319" s="1831">
        <f t="shared" si="156"/>
        <v>0.128</v>
      </c>
      <c r="I319" s="1837"/>
      <c r="J319" s="2104"/>
      <c r="K319" s="2104"/>
      <c r="L319" s="2105">
        <f>H319</f>
        <v>0.128</v>
      </c>
      <c r="M319" s="1832">
        <f t="shared" si="155"/>
        <v>0.128</v>
      </c>
      <c r="N319" s="2112" t="s">
        <v>3374</v>
      </c>
      <c r="O319" s="2100" t="s">
        <v>4238</v>
      </c>
      <c r="P319" s="2243"/>
      <c r="Q319" s="2243"/>
      <c r="R319" s="2106" t="s">
        <v>304</v>
      </c>
      <c r="S319" s="2106">
        <v>60</v>
      </c>
      <c r="T319" s="2106">
        <v>49405140</v>
      </c>
      <c r="U319" s="2024">
        <v>0.47</v>
      </c>
      <c r="V319" s="2029" t="s">
        <v>4014</v>
      </c>
      <c r="W319" s="2029" t="s">
        <v>1094</v>
      </c>
      <c r="X319" s="2029"/>
      <c r="Y319" s="1949" t="s">
        <v>1138</v>
      </c>
      <c r="Z319" s="2029" t="s">
        <v>3987</v>
      </c>
      <c r="AA319" s="2027" t="s">
        <v>1168</v>
      </c>
      <c r="AB319" s="2029">
        <v>29673</v>
      </c>
      <c r="AC319" s="2029" t="s">
        <v>1096</v>
      </c>
      <c r="AD319" s="1937" t="s">
        <v>3658</v>
      </c>
      <c r="AE319" s="2029"/>
      <c r="AF319" s="1951"/>
      <c r="AG319" s="1951" t="s">
        <v>1087</v>
      </c>
      <c r="AH319" s="1951" t="s">
        <v>2469</v>
      </c>
      <c r="AI319" s="2047">
        <f t="shared" si="147"/>
        <v>49405140</v>
      </c>
      <c r="AJ319" s="2076" cm="1">
        <f t="array" ref="AJ319">SUM(MID(0&amp;AI319,LARGE(INDEX(ISNUMBER(--MID(AI319,ROW($1:$129),1))*ROW($1:$129),),ROW($1:$129))+1,1)*10^ROW($1:$129)/10)</f>
        <v>49405140</v>
      </c>
      <c r="AK319" s="1953" t="str">
        <f>VLOOKUP($AJ319,'Item Master Data'!$A:$F,3,FALSE)</f>
        <v>Q.PEAK DUO BLK ML G10+</v>
      </c>
      <c r="AL319" s="1494">
        <f>VLOOKUP($AJ319,'Item Master Data'!$A:$F,6,FALSE)</f>
        <v>400</v>
      </c>
      <c r="AM319" s="1494">
        <f t="shared" si="148"/>
        <v>10</v>
      </c>
      <c r="AN319" s="1494">
        <f>VLOOKUP(AJ319,'Item Master Data'!$A:$G,7,FALSE)</f>
        <v>32</v>
      </c>
      <c r="AO319" s="1494">
        <f t="shared" si="149"/>
        <v>0</v>
      </c>
      <c r="AQ319" s="2297">
        <f t="shared" si="142"/>
        <v>60160</v>
      </c>
    </row>
    <row r="320" spans="1:43" s="1494" customFormat="1" ht="16.5" customHeight="1">
      <c r="A320" s="1550" t="s">
        <v>2309</v>
      </c>
      <c r="B320" s="2237" t="s">
        <v>3948</v>
      </c>
      <c r="C320" s="2106" t="s">
        <v>2236</v>
      </c>
      <c r="D320" s="2029" t="s">
        <v>2220</v>
      </c>
      <c r="E320" s="2106">
        <v>400</v>
      </c>
      <c r="F320" s="2109">
        <v>416</v>
      </c>
      <c r="G320" s="1833">
        <f t="shared" si="157"/>
        <v>166400</v>
      </c>
      <c r="H320" s="1831">
        <f t="shared" si="156"/>
        <v>0.16639999999999999</v>
      </c>
      <c r="I320" s="1837">
        <f t="shared" ref="I320" si="158">H320</f>
        <v>0.16639999999999999</v>
      </c>
      <c r="J320" s="2104"/>
      <c r="K320" s="2104"/>
      <c r="L320" s="2105"/>
      <c r="M320" s="1832">
        <f t="shared" si="155"/>
        <v>0.16639999999999999</v>
      </c>
      <c r="N320" s="2243">
        <v>44673</v>
      </c>
      <c r="O320" s="2100" t="s">
        <v>4238</v>
      </c>
      <c r="P320" s="2243">
        <v>44672</v>
      </c>
      <c r="Q320" s="2243">
        <v>44673</v>
      </c>
      <c r="R320" s="2106" t="s">
        <v>304</v>
      </c>
      <c r="S320" s="2106">
        <v>60</v>
      </c>
      <c r="T320" s="2106">
        <v>49405140</v>
      </c>
      <c r="U320" s="2024">
        <v>0.47</v>
      </c>
      <c r="V320" s="2029" t="s">
        <v>4014</v>
      </c>
      <c r="W320" s="2029" t="s">
        <v>1094</v>
      </c>
      <c r="X320" s="2029"/>
      <c r="Y320" s="1949" t="s">
        <v>1138</v>
      </c>
      <c r="Z320" s="2029" t="s">
        <v>3987</v>
      </c>
      <c r="AA320" s="2027" t="s">
        <v>1168</v>
      </c>
      <c r="AB320" s="2029">
        <v>29673</v>
      </c>
      <c r="AC320" s="2029" t="s">
        <v>1096</v>
      </c>
      <c r="AD320" s="1937" t="s">
        <v>3658</v>
      </c>
      <c r="AE320" s="2029"/>
      <c r="AF320" s="1951"/>
      <c r="AG320" s="1951" t="s">
        <v>1087</v>
      </c>
      <c r="AH320" s="1951" t="s">
        <v>2469</v>
      </c>
      <c r="AI320" s="2047">
        <f t="shared" si="147"/>
        <v>49405140</v>
      </c>
      <c r="AJ320" s="2076" cm="1">
        <f t="array" ref="AJ320">SUM(MID(0&amp;AI320,LARGE(INDEX(ISNUMBER(--MID(AI320,ROW($1:$129),1))*ROW($1:$129),),ROW($1:$129))+1,1)*10^ROW($1:$129)/10)</f>
        <v>49405140</v>
      </c>
      <c r="AK320" s="1953" t="str">
        <f>VLOOKUP($AJ320,'Item Master Data'!$A:$F,3,FALSE)</f>
        <v>Q.PEAK DUO BLK ML G10+</v>
      </c>
      <c r="AL320" s="1494">
        <f>VLOOKUP($AJ320,'Item Master Data'!$A:$F,6,FALSE)</f>
        <v>400</v>
      </c>
      <c r="AM320" s="1494">
        <f t="shared" si="148"/>
        <v>13</v>
      </c>
      <c r="AN320" s="1494">
        <f>VLOOKUP(AJ320,'Item Master Data'!$A:$G,7,FALSE)</f>
        <v>32</v>
      </c>
      <c r="AO320" s="1494">
        <f t="shared" si="149"/>
        <v>0</v>
      </c>
      <c r="AQ320" s="2297">
        <f t="shared" si="142"/>
        <v>78208</v>
      </c>
    </row>
    <row r="321" spans="1:43" s="1494" customFormat="1" ht="15" customHeight="1">
      <c r="A321" s="1550" t="s">
        <v>2309</v>
      </c>
      <c r="B321" s="2237" t="s">
        <v>3948</v>
      </c>
      <c r="C321" s="2106" t="s">
        <v>2236</v>
      </c>
      <c r="D321" s="2029" t="s">
        <v>2220</v>
      </c>
      <c r="E321" s="2106">
        <v>400</v>
      </c>
      <c r="F321" s="2109">
        <v>320</v>
      </c>
      <c r="G321" s="1833">
        <f t="shared" si="157"/>
        <v>128000</v>
      </c>
      <c r="H321" s="1831">
        <f t="shared" si="156"/>
        <v>0.128</v>
      </c>
      <c r="I321" s="1837"/>
      <c r="J321" s="2104">
        <f t="shared" ref="J321:J327" si="159">H321</f>
        <v>0.128</v>
      </c>
      <c r="K321" s="2104"/>
      <c r="L321" s="2105"/>
      <c r="M321" s="1832">
        <f t="shared" si="155"/>
        <v>0.128</v>
      </c>
      <c r="N321" s="2021" t="s">
        <v>4345</v>
      </c>
      <c r="O321" s="2100" t="s">
        <v>4238</v>
      </c>
      <c r="P321" s="2243">
        <v>44672</v>
      </c>
      <c r="Q321" s="2243">
        <v>44677</v>
      </c>
      <c r="R321" s="2106" t="s">
        <v>304</v>
      </c>
      <c r="S321" s="2106">
        <v>60</v>
      </c>
      <c r="T321" s="2106">
        <v>49405140</v>
      </c>
      <c r="U321" s="2024">
        <v>0.47</v>
      </c>
      <c r="V321" s="2029"/>
      <c r="W321" s="2029" t="s">
        <v>1094</v>
      </c>
      <c r="X321" s="2029"/>
      <c r="Y321" s="1949" t="s">
        <v>1138</v>
      </c>
      <c r="Z321" s="2029" t="s">
        <v>2517</v>
      </c>
      <c r="AA321" s="2027" t="s">
        <v>1185</v>
      </c>
      <c r="AB321" s="2029">
        <v>85365</v>
      </c>
      <c r="AC321" s="2029" t="s">
        <v>1096</v>
      </c>
      <c r="AD321" s="1937" t="s">
        <v>3658</v>
      </c>
      <c r="AE321" s="2029"/>
      <c r="AF321" s="1951"/>
      <c r="AG321" s="1951" t="s">
        <v>1087</v>
      </c>
      <c r="AH321" s="1951" t="s">
        <v>2522</v>
      </c>
      <c r="AI321" s="2047">
        <f t="shared" si="147"/>
        <v>49405140</v>
      </c>
      <c r="AJ321" s="2076" cm="1">
        <f t="array" ref="AJ321">SUM(MID(0&amp;AI321,LARGE(INDEX(ISNUMBER(--MID(AI321,ROW($1:$129),1))*ROW($1:$129),),ROW($1:$129))+1,1)*10^ROW($1:$129)/10)</f>
        <v>49405140</v>
      </c>
      <c r="AK321" s="1953" t="str">
        <f>VLOOKUP($AJ321,'Item Master Data'!$A:$F,3,FALSE)</f>
        <v>Q.PEAK DUO BLK ML G10+</v>
      </c>
      <c r="AL321" s="1494">
        <f>VLOOKUP($AJ321,'Item Master Data'!$A:$F,6,FALSE)</f>
        <v>400</v>
      </c>
      <c r="AM321" s="1494">
        <f t="shared" si="148"/>
        <v>10</v>
      </c>
      <c r="AN321" s="1494">
        <f>VLOOKUP(AJ321,'Item Master Data'!$A:$G,7,FALSE)</f>
        <v>32</v>
      </c>
      <c r="AO321" s="1494">
        <f t="shared" si="149"/>
        <v>0</v>
      </c>
      <c r="AQ321" s="2297">
        <f t="shared" si="142"/>
        <v>60160</v>
      </c>
    </row>
    <row r="322" spans="1:43" s="1494" customFormat="1" ht="15" customHeight="1">
      <c r="A322" s="1550" t="s">
        <v>2309</v>
      </c>
      <c r="B322" s="2237" t="s">
        <v>3948</v>
      </c>
      <c r="C322" s="2106" t="s">
        <v>2236</v>
      </c>
      <c r="D322" s="2029" t="s">
        <v>2220</v>
      </c>
      <c r="E322" s="2106">
        <v>400</v>
      </c>
      <c r="F322" s="2109">
        <v>320</v>
      </c>
      <c r="G322" s="1833">
        <f t="shared" si="157"/>
        <v>128000</v>
      </c>
      <c r="H322" s="1831">
        <f t="shared" si="156"/>
        <v>0.128</v>
      </c>
      <c r="I322" s="1837"/>
      <c r="J322" s="2104">
        <f t="shared" si="159"/>
        <v>0.128</v>
      </c>
      <c r="K322" s="2104"/>
      <c r="L322" s="2105"/>
      <c r="M322" s="1832">
        <f t="shared" si="155"/>
        <v>0.128</v>
      </c>
      <c r="N322" s="2021" t="s">
        <v>4345</v>
      </c>
      <c r="O322" s="2100" t="s">
        <v>4238</v>
      </c>
      <c r="P322" s="2243">
        <v>44671</v>
      </c>
      <c r="Q322" s="2243">
        <v>44676</v>
      </c>
      <c r="R322" s="2106" t="s">
        <v>304</v>
      </c>
      <c r="S322" s="2106">
        <v>60</v>
      </c>
      <c r="T322" s="2106">
        <v>49405140</v>
      </c>
      <c r="U322" s="2024">
        <v>0.47</v>
      </c>
      <c r="V322" s="2029"/>
      <c r="W322" s="2029" t="s">
        <v>1094</v>
      </c>
      <c r="X322" s="2029"/>
      <c r="Y322" s="1949" t="s">
        <v>1138</v>
      </c>
      <c r="Z322" s="2029" t="s">
        <v>3979</v>
      </c>
      <c r="AA322" s="2027" t="s">
        <v>3980</v>
      </c>
      <c r="AB322" s="2029">
        <v>66214</v>
      </c>
      <c r="AC322" s="2029" t="s">
        <v>1096</v>
      </c>
      <c r="AD322" s="1937" t="s">
        <v>3658</v>
      </c>
      <c r="AE322" s="2029"/>
      <c r="AF322" s="1951"/>
      <c r="AG322" s="1951" t="s">
        <v>1087</v>
      </c>
      <c r="AH322" s="1951" t="s">
        <v>2522</v>
      </c>
      <c r="AI322" s="2047">
        <f t="shared" si="147"/>
        <v>49405140</v>
      </c>
      <c r="AJ322" s="2076" cm="1">
        <f t="array" ref="AJ322">SUM(MID(0&amp;AI322,LARGE(INDEX(ISNUMBER(--MID(AI322,ROW($1:$129),1))*ROW($1:$129),),ROW($1:$129))+1,1)*10^ROW($1:$129)/10)</f>
        <v>49405140</v>
      </c>
      <c r="AK322" s="1953" t="str">
        <f>VLOOKUP($AJ322,'Item Master Data'!$A:$F,3,FALSE)</f>
        <v>Q.PEAK DUO BLK ML G10+</v>
      </c>
      <c r="AL322" s="1494">
        <f>VLOOKUP($AJ322,'Item Master Data'!$A:$F,6,FALSE)</f>
        <v>400</v>
      </c>
      <c r="AM322" s="1494">
        <f t="shared" si="148"/>
        <v>10</v>
      </c>
      <c r="AN322" s="1494">
        <f>VLOOKUP(AJ322,'Item Master Data'!$A:$G,7,FALSE)</f>
        <v>32</v>
      </c>
      <c r="AO322" s="1494">
        <f t="shared" si="149"/>
        <v>0</v>
      </c>
      <c r="AQ322" s="2297">
        <f t="shared" ref="AQ322:AQ381" si="160">G322*U322</f>
        <v>60160</v>
      </c>
    </row>
    <row r="323" spans="1:43" s="1494" customFormat="1" ht="15" customHeight="1">
      <c r="A323" s="1550" t="s">
        <v>2309</v>
      </c>
      <c r="B323" s="2237" t="s">
        <v>3950</v>
      </c>
      <c r="C323" s="2106" t="s">
        <v>2236</v>
      </c>
      <c r="D323" s="2029" t="s">
        <v>2220</v>
      </c>
      <c r="E323" s="2106">
        <v>400</v>
      </c>
      <c r="F323" s="2109">
        <v>1664</v>
      </c>
      <c r="G323" s="1833">
        <f t="shared" si="157"/>
        <v>665600</v>
      </c>
      <c r="H323" s="1831">
        <f t="shared" si="156"/>
        <v>0.66559999999999997</v>
      </c>
      <c r="I323" s="1837">
        <f>H323</f>
        <v>0.66559999999999997</v>
      </c>
      <c r="J323" s="1818"/>
      <c r="K323" s="2104"/>
      <c r="L323" s="2105"/>
      <c r="M323" s="1832">
        <f t="shared" si="155"/>
        <v>0.66559999999999997</v>
      </c>
      <c r="N323" s="2243">
        <v>44673</v>
      </c>
      <c r="O323" s="2100" t="s">
        <v>4238</v>
      </c>
      <c r="P323" s="2243">
        <v>44670</v>
      </c>
      <c r="Q323" s="2243">
        <v>44673</v>
      </c>
      <c r="R323" s="2106" t="s">
        <v>304</v>
      </c>
      <c r="S323" s="2106">
        <v>60</v>
      </c>
      <c r="T323" s="2106">
        <v>49405140</v>
      </c>
      <c r="U323" s="2024">
        <v>0.47</v>
      </c>
      <c r="V323" s="2029"/>
      <c r="W323" s="2029" t="s">
        <v>1094</v>
      </c>
      <c r="X323" s="2029"/>
      <c r="Y323" s="1949" t="s">
        <v>1138</v>
      </c>
      <c r="Z323" s="2029" t="s">
        <v>2240</v>
      </c>
      <c r="AA323" s="2027" t="s">
        <v>1185</v>
      </c>
      <c r="AB323" s="2029">
        <v>85210</v>
      </c>
      <c r="AC323" s="2029" t="s">
        <v>1096</v>
      </c>
      <c r="AD323" s="1937" t="s">
        <v>3658</v>
      </c>
      <c r="AE323" s="2029"/>
      <c r="AF323" s="1951"/>
      <c r="AG323" s="1951" t="s">
        <v>1087</v>
      </c>
      <c r="AH323" s="1951" t="s">
        <v>1178</v>
      </c>
      <c r="AI323" s="2047">
        <f t="shared" si="147"/>
        <v>49405140</v>
      </c>
      <c r="AJ323" s="2076" cm="1">
        <f t="array" ref="AJ323">SUM(MID(0&amp;AI323,LARGE(INDEX(ISNUMBER(--MID(AI323,ROW($1:$129),1))*ROW($1:$129),),ROW($1:$129))+1,1)*10^ROW($1:$129)/10)</f>
        <v>49405140</v>
      </c>
      <c r="AK323" s="1953" t="str">
        <f>VLOOKUP($AJ323,'Item Master Data'!$A:$F,3,FALSE)</f>
        <v>Q.PEAK DUO BLK ML G10+</v>
      </c>
      <c r="AL323" s="1494">
        <f>VLOOKUP($AJ323,'Item Master Data'!$A:$F,6,FALSE)</f>
        <v>400</v>
      </c>
      <c r="AM323" s="1494">
        <f t="shared" si="148"/>
        <v>52</v>
      </c>
      <c r="AN323" s="1494">
        <f>VLOOKUP(AJ323,'Item Master Data'!$A:$G,7,FALSE)</f>
        <v>32</v>
      </c>
      <c r="AO323" s="1494">
        <f t="shared" si="149"/>
        <v>0</v>
      </c>
      <c r="AQ323" s="2297">
        <f t="shared" si="160"/>
        <v>312832</v>
      </c>
    </row>
    <row r="324" spans="1:43" s="1494" customFormat="1" ht="15" customHeight="1">
      <c r="A324" s="1550" t="s">
        <v>2309</v>
      </c>
      <c r="B324" s="2237" t="s">
        <v>3950</v>
      </c>
      <c r="C324" s="2106" t="s">
        <v>2236</v>
      </c>
      <c r="D324" s="2029" t="s">
        <v>2220</v>
      </c>
      <c r="E324" s="2106">
        <v>400</v>
      </c>
      <c r="F324" s="2109">
        <v>800</v>
      </c>
      <c r="G324" s="1833">
        <f t="shared" ref="G324" si="161">E324*F324</f>
        <v>320000</v>
      </c>
      <c r="H324" s="1831">
        <f t="shared" ref="H324" si="162">E324*F324/1000000</f>
        <v>0.32</v>
      </c>
      <c r="I324" s="1837">
        <f>H324</f>
        <v>0.32</v>
      </c>
      <c r="J324" s="1818"/>
      <c r="K324" s="2104"/>
      <c r="L324" s="2105"/>
      <c r="M324" s="1832">
        <f t="shared" ref="M324" si="163">SUM(I324:L324)</f>
        <v>0.32</v>
      </c>
      <c r="N324" s="2243">
        <v>44676</v>
      </c>
      <c r="O324" s="2100" t="s">
        <v>4238</v>
      </c>
      <c r="P324" s="2243">
        <v>44672</v>
      </c>
      <c r="Q324" s="2243">
        <v>44676</v>
      </c>
      <c r="R324" s="2106" t="s">
        <v>304</v>
      </c>
      <c r="S324" s="2106">
        <v>60</v>
      </c>
      <c r="T324" s="2106">
        <v>49405140</v>
      </c>
      <c r="U324" s="2024">
        <v>0.47</v>
      </c>
      <c r="V324" s="2029"/>
      <c r="W324" s="2029" t="s">
        <v>1094</v>
      </c>
      <c r="X324" s="2029"/>
      <c r="Y324" s="1949" t="s">
        <v>1138</v>
      </c>
      <c r="Z324" s="2029" t="s">
        <v>2240</v>
      </c>
      <c r="AA324" s="2027" t="s">
        <v>1185</v>
      </c>
      <c r="AB324" s="2029">
        <v>85210</v>
      </c>
      <c r="AC324" s="2029" t="s">
        <v>1096</v>
      </c>
      <c r="AD324" s="1937" t="s">
        <v>3658</v>
      </c>
      <c r="AE324" s="2029"/>
      <c r="AF324" s="1951"/>
      <c r="AG324" s="1951" t="s">
        <v>1087</v>
      </c>
      <c r="AH324" s="1951" t="s">
        <v>1178</v>
      </c>
      <c r="AI324" s="2047">
        <f t="shared" ref="AI324" si="164">T324</f>
        <v>49405140</v>
      </c>
      <c r="AJ324" s="2076" cm="1">
        <f t="array" ref="AJ324">SUM(MID(0&amp;AI324,LARGE(INDEX(ISNUMBER(--MID(AI324,ROW($1:$129),1))*ROW($1:$129),),ROW($1:$129))+1,1)*10^ROW($1:$129)/10)</f>
        <v>49405140</v>
      </c>
      <c r="AK324" s="1953" t="str">
        <f>VLOOKUP($AJ324,'Item Master Data'!$A:$F,3,FALSE)</f>
        <v>Q.PEAK DUO BLK ML G10+</v>
      </c>
      <c r="AL324" s="1494">
        <f>VLOOKUP($AJ324,'Item Master Data'!$A:$F,6,FALSE)</f>
        <v>400</v>
      </c>
      <c r="AM324" s="1494">
        <f t="shared" ref="AM324" si="165">F324/AN324</f>
        <v>25</v>
      </c>
      <c r="AN324" s="1494">
        <f>VLOOKUP(AJ324,'Item Master Data'!$A:$G,7,FALSE)</f>
        <v>32</v>
      </c>
      <c r="AO324" s="1494">
        <f t="shared" ref="AO324" si="166">E324-AL324</f>
        <v>0</v>
      </c>
      <c r="AQ324" s="2297">
        <f t="shared" ref="AQ324" si="167">G324*U324</f>
        <v>150400</v>
      </c>
    </row>
    <row r="325" spans="1:43" s="1494" customFormat="1" ht="15" customHeight="1">
      <c r="A325" s="1550" t="s">
        <v>2309</v>
      </c>
      <c r="B325" s="2237" t="s">
        <v>3950</v>
      </c>
      <c r="C325" s="2106" t="s">
        <v>2236</v>
      </c>
      <c r="D325" s="2029" t="s">
        <v>2220</v>
      </c>
      <c r="E325" s="2106">
        <v>400</v>
      </c>
      <c r="F325" s="2109">
        <v>800</v>
      </c>
      <c r="G325" s="1833">
        <f t="shared" si="157"/>
        <v>320000</v>
      </c>
      <c r="H325" s="1831">
        <f t="shared" si="156"/>
        <v>0.32</v>
      </c>
      <c r="I325" s="1837"/>
      <c r="J325" s="2104"/>
      <c r="K325" s="2104"/>
      <c r="L325" s="2105">
        <f>H325</f>
        <v>0.32</v>
      </c>
      <c r="M325" s="1832">
        <f t="shared" si="155"/>
        <v>0.32</v>
      </c>
      <c r="N325" s="2307" t="s">
        <v>4375</v>
      </c>
      <c r="O325" s="2100" t="s">
        <v>4238</v>
      </c>
      <c r="P325" s="2243"/>
      <c r="Q325" s="2243"/>
      <c r="R325" s="2106" t="s">
        <v>304</v>
      </c>
      <c r="S325" s="2106">
        <v>60</v>
      </c>
      <c r="T325" s="2106">
        <v>49405140</v>
      </c>
      <c r="U325" s="2024">
        <v>0.47</v>
      </c>
      <c r="V325" s="2029"/>
      <c r="W325" s="2029" t="s">
        <v>1094</v>
      </c>
      <c r="X325" s="2029"/>
      <c r="Y325" s="1949" t="s">
        <v>1138</v>
      </c>
      <c r="Z325" s="2029" t="s">
        <v>2240</v>
      </c>
      <c r="AA325" s="2027" t="s">
        <v>1185</v>
      </c>
      <c r="AB325" s="2029">
        <v>85210</v>
      </c>
      <c r="AC325" s="2029" t="s">
        <v>1096</v>
      </c>
      <c r="AD325" s="1937" t="s">
        <v>3658</v>
      </c>
      <c r="AE325" s="2029"/>
      <c r="AF325" s="1951"/>
      <c r="AG325" s="1951" t="s">
        <v>1087</v>
      </c>
      <c r="AH325" s="1951" t="s">
        <v>1178</v>
      </c>
      <c r="AI325" s="2047">
        <f t="shared" si="147"/>
        <v>49405140</v>
      </c>
      <c r="AJ325" s="2076" cm="1">
        <f t="array" ref="AJ325">SUM(MID(0&amp;AI325,LARGE(INDEX(ISNUMBER(--MID(AI325,ROW($1:$129),1))*ROW($1:$129),),ROW($1:$129))+1,1)*10^ROW($1:$129)/10)</f>
        <v>49405140</v>
      </c>
      <c r="AK325" s="1953" t="str">
        <f>VLOOKUP($AJ325,'Item Master Data'!$A:$F,3,FALSE)</f>
        <v>Q.PEAK DUO BLK ML G10+</v>
      </c>
      <c r="AL325" s="1494">
        <f>VLOOKUP($AJ325,'Item Master Data'!$A:$F,6,FALSE)</f>
        <v>400</v>
      </c>
      <c r="AM325" s="1494">
        <f t="shared" si="148"/>
        <v>25</v>
      </c>
      <c r="AN325" s="1494">
        <f>VLOOKUP(AJ325,'Item Master Data'!$A:$G,7,FALSE)</f>
        <v>32</v>
      </c>
      <c r="AO325" s="1494">
        <f t="shared" si="149"/>
        <v>0</v>
      </c>
      <c r="AQ325" s="2297">
        <f t="shared" si="160"/>
        <v>150400</v>
      </c>
    </row>
    <row r="326" spans="1:43" s="1494" customFormat="1" ht="15.75" customHeight="1">
      <c r="A326" s="1872" t="s">
        <v>2309</v>
      </c>
      <c r="B326" s="2237" t="s">
        <v>3951</v>
      </c>
      <c r="C326" s="2106" t="s">
        <v>2236</v>
      </c>
      <c r="D326" s="2029" t="s">
        <v>2220</v>
      </c>
      <c r="E326" s="2106">
        <v>400</v>
      </c>
      <c r="F326" s="2109">
        <v>416</v>
      </c>
      <c r="G326" s="1833">
        <f t="shared" si="157"/>
        <v>166400</v>
      </c>
      <c r="H326" s="1831">
        <f t="shared" si="156"/>
        <v>0.16639999999999999</v>
      </c>
      <c r="I326" s="1837"/>
      <c r="J326" s="2104">
        <f t="shared" si="159"/>
        <v>0.16639999999999999</v>
      </c>
      <c r="K326" s="2104"/>
      <c r="L326" s="2105"/>
      <c r="M326" s="1832">
        <f t="shared" si="155"/>
        <v>0.16639999999999999</v>
      </c>
      <c r="N326" s="2029"/>
      <c r="O326" s="2100" t="s">
        <v>4238</v>
      </c>
      <c r="P326" s="2243">
        <v>44670</v>
      </c>
      <c r="Q326" s="2243">
        <v>44676</v>
      </c>
      <c r="R326" s="2106" t="s">
        <v>304</v>
      </c>
      <c r="S326" s="2106">
        <v>60</v>
      </c>
      <c r="T326" s="2106">
        <v>49405140</v>
      </c>
      <c r="U326" s="2024">
        <v>0.47</v>
      </c>
      <c r="V326" s="2029"/>
      <c r="W326" s="2029" t="s">
        <v>1094</v>
      </c>
      <c r="X326" s="2029"/>
      <c r="Y326" s="1949" t="s">
        <v>1138</v>
      </c>
      <c r="Z326" s="2029" t="s">
        <v>2515</v>
      </c>
      <c r="AA326" s="2027" t="s">
        <v>1185</v>
      </c>
      <c r="AB326" s="2029">
        <v>85714</v>
      </c>
      <c r="AC326" s="2029" t="s">
        <v>1096</v>
      </c>
      <c r="AD326" s="1937" t="s">
        <v>3658</v>
      </c>
      <c r="AE326" s="2029"/>
      <c r="AF326" s="1951"/>
      <c r="AG326" s="1951" t="s">
        <v>1087</v>
      </c>
      <c r="AH326" s="2029" t="s">
        <v>2523</v>
      </c>
      <c r="AI326" s="2047">
        <f t="shared" si="147"/>
        <v>49405140</v>
      </c>
      <c r="AJ326" s="2076" cm="1">
        <f t="array" ref="AJ326">SUM(MID(0&amp;AI326,LARGE(INDEX(ISNUMBER(--MID(AI326,ROW($1:$129),1))*ROW($1:$129),),ROW($1:$129))+1,1)*10^ROW($1:$129)/10)</f>
        <v>49405140</v>
      </c>
      <c r="AK326" s="1953" t="str">
        <f>VLOOKUP($AJ326,'Item Master Data'!$A:$F,3,FALSE)</f>
        <v>Q.PEAK DUO BLK ML G10+</v>
      </c>
      <c r="AL326" s="1494">
        <f>VLOOKUP($AJ326,'Item Master Data'!$A:$F,6,FALSE)</f>
        <v>400</v>
      </c>
      <c r="AM326" s="1494">
        <f t="shared" si="148"/>
        <v>13</v>
      </c>
      <c r="AN326" s="1494">
        <f>VLOOKUP(AJ326,'Item Master Data'!$A:$G,7,FALSE)</f>
        <v>32</v>
      </c>
      <c r="AO326" s="1494">
        <f t="shared" si="149"/>
        <v>0</v>
      </c>
      <c r="AQ326" s="2297">
        <f t="shared" si="160"/>
        <v>78208</v>
      </c>
    </row>
    <row r="327" spans="1:43" s="1494" customFormat="1" ht="15.75" customHeight="1">
      <c r="A327" s="1550" t="s">
        <v>2309</v>
      </c>
      <c r="B327" s="2237" t="s">
        <v>3951</v>
      </c>
      <c r="C327" s="2106" t="s">
        <v>2236</v>
      </c>
      <c r="D327" s="2029" t="s">
        <v>2220</v>
      </c>
      <c r="E327" s="2106">
        <v>400</v>
      </c>
      <c r="F327" s="2109">
        <v>416</v>
      </c>
      <c r="G327" s="1833">
        <f t="shared" si="157"/>
        <v>166400</v>
      </c>
      <c r="H327" s="1831">
        <f t="shared" si="156"/>
        <v>0.16639999999999999</v>
      </c>
      <c r="I327" s="1837"/>
      <c r="J327" s="2104">
        <f t="shared" si="159"/>
        <v>0.16639999999999999</v>
      </c>
      <c r="K327" s="2104"/>
      <c r="L327" s="2105"/>
      <c r="M327" s="1832">
        <f t="shared" si="155"/>
        <v>0.16639999999999999</v>
      </c>
      <c r="N327" s="2021" t="s">
        <v>4345</v>
      </c>
      <c r="O327" s="2100" t="s">
        <v>4238</v>
      </c>
      <c r="P327" s="2243">
        <v>44670</v>
      </c>
      <c r="Q327" s="2243">
        <v>44678</v>
      </c>
      <c r="R327" s="2106" t="s">
        <v>304</v>
      </c>
      <c r="S327" s="2106">
        <v>60</v>
      </c>
      <c r="T327" s="2106">
        <v>49405140</v>
      </c>
      <c r="U327" s="2024">
        <v>0.47</v>
      </c>
      <c r="V327" s="2029"/>
      <c r="W327" s="2029" t="s">
        <v>1094</v>
      </c>
      <c r="X327" s="2029"/>
      <c r="Y327" s="1949" t="s">
        <v>1138</v>
      </c>
      <c r="Z327" s="2029" t="s">
        <v>3988</v>
      </c>
      <c r="AA327" s="2027" t="s">
        <v>1148</v>
      </c>
      <c r="AB327" s="2029">
        <v>23502</v>
      </c>
      <c r="AC327" s="2029" t="s">
        <v>1096</v>
      </c>
      <c r="AD327" s="1937" t="s">
        <v>3658</v>
      </c>
      <c r="AE327" s="2029"/>
      <c r="AF327" s="1951"/>
      <c r="AG327" s="1951" t="s">
        <v>1087</v>
      </c>
      <c r="AH327" s="1951" t="s">
        <v>2469</v>
      </c>
      <c r="AI327" s="2047">
        <f t="shared" si="147"/>
        <v>49405140</v>
      </c>
      <c r="AJ327" s="2076" cm="1">
        <f t="array" ref="AJ327">SUM(MID(0&amp;AI327,LARGE(INDEX(ISNUMBER(--MID(AI327,ROW($1:$129),1))*ROW($1:$129),),ROW($1:$129))+1,1)*10^ROW($1:$129)/10)</f>
        <v>49405140</v>
      </c>
      <c r="AK327" s="1953" t="str">
        <f>VLOOKUP($AJ327,'Item Master Data'!$A:$F,3,FALSE)</f>
        <v>Q.PEAK DUO BLK ML G10+</v>
      </c>
      <c r="AL327" s="1494">
        <f>VLOOKUP($AJ327,'Item Master Data'!$A:$F,6,FALSE)</f>
        <v>400</v>
      </c>
      <c r="AM327" s="1494">
        <f t="shared" si="148"/>
        <v>13</v>
      </c>
      <c r="AN327" s="1494">
        <f>VLOOKUP(AJ327,'Item Master Data'!$A:$G,7,FALSE)</f>
        <v>32</v>
      </c>
      <c r="AO327" s="1494">
        <f t="shared" si="149"/>
        <v>0</v>
      </c>
      <c r="AQ327" s="2297">
        <f t="shared" si="160"/>
        <v>78208</v>
      </c>
    </row>
    <row r="328" spans="1:43" s="1494" customFormat="1" ht="15" customHeight="1">
      <c r="A328" s="1872" t="s">
        <v>2309</v>
      </c>
      <c r="B328" s="2237" t="s">
        <v>3959</v>
      </c>
      <c r="C328" s="2106" t="s">
        <v>2236</v>
      </c>
      <c r="D328" s="2029" t="s">
        <v>2220</v>
      </c>
      <c r="E328" s="2106">
        <v>400</v>
      </c>
      <c r="F328" s="2109">
        <v>832</v>
      </c>
      <c r="G328" s="1833">
        <f t="shared" si="157"/>
        <v>332800</v>
      </c>
      <c r="H328" s="1831">
        <f t="shared" si="156"/>
        <v>0.33279999999999998</v>
      </c>
      <c r="I328" s="1837">
        <f>H328</f>
        <v>0.33279999999999998</v>
      </c>
      <c r="J328" s="1818"/>
      <c r="K328" s="2104"/>
      <c r="L328" s="2105"/>
      <c r="M328" s="1832">
        <f t="shared" si="155"/>
        <v>0.33279999999999998</v>
      </c>
      <c r="N328" s="2243">
        <v>44673</v>
      </c>
      <c r="O328" s="2100" t="s">
        <v>4238</v>
      </c>
      <c r="P328" s="2243">
        <v>44670</v>
      </c>
      <c r="Q328" s="2243">
        <v>44673</v>
      </c>
      <c r="R328" s="2106" t="s">
        <v>304</v>
      </c>
      <c r="S328" s="2106">
        <v>60</v>
      </c>
      <c r="T328" s="2106">
        <v>49405140</v>
      </c>
      <c r="U328" s="2024">
        <v>0.47</v>
      </c>
      <c r="V328" s="2029"/>
      <c r="W328" s="2029" t="s">
        <v>1094</v>
      </c>
      <c r="X328" s="2029"/>
      <c r="Y328" s="1949" t="s">
        <v>1138</v>
      </c>
      <c r="Z328" s="2029" t="s">
        <v>2211</v>
      </c>
      <c r="AA328" s="2027" t="s">
        <v>1160</v>
      </c>
      <c r="AB328" s="2029">
        <v>89118</v>
      </c>
      <c r="AC328" s="2029" t="s">
        <v>1096</v>
      </c>
      <c r="AD328" s="1937" t="s">
        <v>3658</v>
      </c>
      <c r="AE328" s="2029"/>
      <c r="AF328" s="1951"/>
      <c r="AG328" s="1951" t="s">
        <v>1087</v>
      </c>
      <c r="AH328" s="2029"/>
      <c r="AI328" s="2047">
        <f t="shared" si="147"/>
        <v>49405140</v>
      </c>
      <c r="AJ328" s="2076" cm="1">
        <f t="array" ref="AJ328">SUM(MID(0&amp;AI328,LARGE(INDEX(ISNUMBER(--MID(AI328,ROW($1:$129),1))*ROW($1:$129),),ROW($1:$129))+1,1)*10^ROW($1:$129)/10)</f>
        <v>49405140</v>
      </c>
      <c r="AK328" s="1953" t="str">
        <f>VLOOKUP($AJ328,'Item Master Data'!$A:$F,3,FALSE)</f>
        <v>Q.PEAK DUO BLK ML G10+</v>
      </c>
      <c r="AL328" s="1494">
        <f>VLOOKUP($AJ328,'Item Master Data'!$A:$F,6,FALSE)</f>
        <v>400</v>
      </c>
      <c r="AM328" s="1494">
        <f t="shared" si="148"/>
        <v>26</v>
      </c>
      <c r="AN328" s="1494">
        <f>VLOOKUP(AJ328,'Item Master Data'!$A:$G,7,FALSE)</f>
        <v>32</v>
      </c>
      <c r="AO328" s="1494">
        <f t="shared" si="149"/>
        <v>0</v>
      </c>
      <c r="AQ328" s="2297">
        <f t="shared" si="160"/>
        <v>156416</v>
      </c>
    </row>
    <row r="329" spans="1:43" s="1494" customFormat="1" ht="15" customHeight="1">
      <c r="A329" s="1872" t="s">
        <v>2309</v>
      </c>
      <c r="B329" s="2237" t="s">
        <v>3959</v>
      </c>
      <c r="C329" s="2106" t="s">
        <v>2236</v>
      </c>
      <c r="D329" s="2029" t="s">
        <v>2220</v>
      </c>
      <c r="E329" s="2106">
        <v>400</v>
      </c>
      <c r="F329" s="2109">
        <v>640</v>
      </c>
      <c r="G329" s="1833">
        <f t="shared" si="157"/>
        <v>256000</v>
      </c>
      <c r="H329" s="1831">
        <f t="shared" si="156"/>
        <v>0.25600000000000001</v>
      </c>
      <c r="I329" s="1837"/>
      <c r="J329" s="2104"/>
      <c r="K329" s="2104"/>
      <c r="L329" s="2105">
        <f>H329</f>
        <v>0.25600000000000001</v>
      </c>
      <c r="M329" s="1832">
        <f t="shared" si="155"/>
        <v>0.25600000000000001</v>
      </c>
      <c r="N329" s="2307" t="s">
        <v>4375</v>
      </c>
      <c r="O329" s="2100" t="s">
        <v>4238</v>
      </c>
      <c r="P329" s="2243">
        <v>44673</v>
      </c>
      <c r="Q329" s="2243">
        <v>44677</v>
      </c>
      <c r="R329" s="2106" t="s">
        <v>304</v>
      </c>
      <c r="S329" s="2106">
        <v>60</v>
      </c>
      <c r="T329" s="2106">
        <v>49405140</v>
      </c>
      <c r="U329" s="2024">
        <v>0.47</v>
      </c>
      <c r="V329" s="2029"/>
      <c r="W329" s="2029" t="s">
        <v>1094</v>
      </c>
      <c r="X329" s="2029"/>
      <c r="Y329" s="1949" t="s">
        <v>1138</v>
      </c>
      <c r="Z329" s="2029" t="s">
        <v>2211</v>
      </c>
      <c r="AA329" s="2027" t="s">
        <v>1160</v>
      </c>
      <c r="AB329" s="2029">
        <v>89118</v>
      </c>
      <c r="AC329" s="2029" t="s">
        <v>1096</v>
      </c>
      <c r="AD329" s="1937" t="s">
        <v>3658</v>
      </c>
      <c r="AE329" s="2029"/>
      <c r="AF329" s="1951"/>
      <c r="AG329" s="1951" t="s">
        <v>1087</v>
      </c>
      <c r="AH329" s="2029"/>
      <c r="AI329" s="2047">
        <f t="shared" si="147"/>
        <v>49405140</v>
      </c>
      <c r="AJ329" s="2076" cm="1">
        <f t="array" ref="AJ329">SUM(MID(0&amp;AI329,LARGE(INDEX(ISNUMBER(--MID(AI329,ROW($1:$129),1))*ROW($1:$129),),ROW($1:$129))+1,1)*10^ROW($1:$129)/10)</f>
        <v>49405140</v>
      </c>
      <c r="AK329" s="1953" t="str">
        <f>VLOOKUP($AJ329,'Item Master Data'!$A:$F,3,FALSE)</f>
        <v>Q.PEAK DUO BLK ML G10+</v>
      </c>
      <c r="AL329" s="1494">
        <f>VLOOKUP($AJ329,'Item Master Data'!$A:$F,6,FALSE)</f>
        <v>400</v>
      </c>
      <c r="AM329" s="1494">
        <f t="shared" si="148"/>
        <v>20</v>
      </c>
      <c r="AN329" s="1494">
        <f>VLOOKUP(AJ329,'Item Master Data'!$A:$G,7,FALSE)</f>
        <v>32</v>
      </c>
      <c r="AO329" s="1494">
        <f t="shared" si="149"/>
        <v>0</v>
      </c>
      <c r="AQ329" s="2297">
        <f t="shared" si="160"/>
        <v>120320</v>
      </c>
    </row>
    <row r="330" spans="1:43" s="1494" customFormat="1" ht="15.75" hidden="1" customHeight="1">
      <c r="A330" s="1550" t="s">
        <v>2309</v>
      </c>
      <c r="B330" s="1949" t="s">
        <v>3961</v>
      </c>
      <c r="C330" s="2029" t="s">
        <v>1150</v>
      </c>
      <c r="D330" s="2029" t="s">
        <v>2220</v>
      </c>
      <c r="E330" s="2029">
        <v>400</v>
      </c>
      <c r="F330" s="2031">
        <v>352</v>
      </c>
      <c r="G330" s="1833">
        <f t="shared" ref="G330:G336" si="168">F330*E330</f>
        <v>140800</v>
      </c>
      <c r="H330" s="1831">
        <f t="shared" si="156"/>
        <v>0.14080000000000001</v>
      </c>
      <c r="I330" s="1837"/>
      <c r="J330" s="2104"/>
      <c r="K330" s="2104"/>
      <c r="L330" s="2105">
        <f t="shared" ref="L330" si="169">H330</f>
        <v>0.14080000000000001</v>
      </c>
      <c r="M330" s="1832">
        <f t="shared" si="155"/>
        <v>0.14080000000000001</v>
      </c>
      <c r="N330" s="2112" t="s">
        <v>3374</v>
      </c>
      <c r="O330" s="2021">
        <v>44670</v>
      </c>
      <c r="P330" s="2030"/>
      <c r="Q330" s="2030"/>
      <c r="R330" s="2029" t="s">
        <v>267</v>
      </c>
      <c r="S330" s="2029">
        <v>60</v>
      </c>
      <c r="T330" s="2276" t="s">
        <v>3369</v>
      </c>
      <c r="U330" s="2024">
        <v>0.52500000000000002</v>
      </c>
      <c r="V330" s="2029"/>
      <c r="W330" s="2029" t="s">
        <v>1103</v>
      </c>
      <c r="X330" s="2029"/>
      <c r="Y330" s="1949">
        <v>60</v>
      </c>
      <c r="Z330" s="2029" t="s">
        <v>3989</v>
      </c>
      <c r="AA330" s="2027" t="s">
        <v>1141</v>
      </c>
      <c r="AB330" s="2029">
        <v>81001</v>
      </c>
      <c r="AC330" s="2029" t="s">
        <v>1096</v>
      </c>
      <c r="AD330" s="1937" t="s">
        <v>1099</v>
      </c>
      <c r="AE330" s="2029"/>
      <c r="AF330" s="1951"/>
      <c r="AG330" s="1951" t="s">
        <v>1087</v>
      </c>
      <c r="AH330" s="1951" t="s">
        <v>2469</v>
      </c>
      <c r="AI330" s="2047" t="str">
        <f t="shared" si="147"/>
        <v>30390156H</v>
      </c>
      <c r="AJ330" s="2076" cm="1">
        <f t="array" ref="AJ330">SUM(MID(0&amp;AI330,LARGE(INDEX(ISNUMBER(--MID(AI330,ROW($1:$129),1))*ROW($1:$129),),ROW($1:$129))+1,1)*10^ROW($1:$129)/10)</f>
        <v>30390156</v>
      </c>
      <c r="AK330" s="1953" t="str">
        <f>VLOOKUP($AJ330,'Item Master Data'!$A:$F,3,FALSE)</f>
        <v>Q.PEAK DUO BLK ML G10+</v>
      </c>
      <c r="AL330" s="1494">
        <f>VLOOKUP($AJ330,'Item Master Data'!$A:$F,6,FALSE)</f>
        <v>400</v>
      </c>
      <c r="AM330" s="1494">
        <f t="shared" si="148"/>
        <v>11</v>
      </c>
      <c r="AN330" s="1494">
        <f>VLOOKUP(AJ330,'Item Master Data'!$A:$G,7,FALSE)</f>
        <v>32</v>
      </c>
      <c r="AO330" s="1494">
        <f t="shared" si="149"/>
        <v>0</v>
      </c>
      <c r="AQ330" s="2297">
        <f t="shared" si="160"/>
        <v>73920</v>
      </c>
    </row>
    <row r="331" spans="1:43" s="1494" customFormat="1" ht="15" hidden="1" customHeight="1">
      <c r="A331" s="1550" t="s">
        <v>2309</v>
      </c>
      <c r="B331" s="1949" t="s">
        <v>3962</v>
      </c>
      <c r="C331" s="2029" t="s">
        <v>1150</v>
      </c>
      <c r="D331" s="2029" t="s">
        <v>2220</v>
      </c>
      <c r="E331" s="2029">
        <v>400</v>
      </c>
      <c r="F331" s="2031">
        <v>512</v>
      </c>
      <c r="G331" s="1833">
        <f t="shared" si="168"/>
        <v>204800</v>
      </c>
      <c r="H331" s="1831">
        <f t="shared" si="156"/>
        <v>0.20480000000000001</v>
      </c>
      <c r="I331" s="1837"/>
      <c r="J331" s="2104"/>
      <c r="K331" s="2104"/>
      <c r="L331" s="2105">
        <f t="shared" ref="L331" si="170">H331</f>
        <v>0.20480000000000001</v>
      </c>
      <c r="M331" s="1832">
        <f t="shared" si="155"/>
        <v>0.20480000000000001</v>
      </c>
      <c r="N331" s="2112" t="s">
        <v>3374</v>
      </c>
      <c r="O331" s="2021">
        <v>44670</v>
      </c>
      <c r="P331" s="2030"/>
      <c r="Q331" s="2030"/>
      <c r="R331" s="2029" t="s">
        <v>267</v>
      </c>
      <c r="S331" s="2029">
        <v>60</v>
      </c>
      <c r="T331" s="2276" t="s">
        <v>3369</v>
      </c>
      <c r="U331" s="2024">
        <v>0.52500000000000002</v>
      </c>
      <c r="V331" s="2029"/>
      <c r="W331" s="2029" t="s">
        <v>1103</v>
      </c>
      <c r="X331" s="2029"/>
      <c r="Y331" s="1949">
        <v>60</v>
      </c>
      <c r="Z331" s="2029" t="s">
        <v>3990</v>
      </c>
      <c r="AA331" s="2027" t="s">
        <v>1141</v>
      </c>
      <c r="AB331" s="2029">
        <v>81505</v>
      </c>
      <c r="AC331" s="2029" t="s">
        <v>1096</v>
      </c>
      <c r="AD331" s="1937" t="s">
        <v>1099</v>
      </c>
      <c r="AE331" s="2029"/>
      <c r="AF331" s="1951"/>
      <c r="AG331" s="1951" t="s">
        <v>1087</v>
      </c>
      <c r="AH331" s="1951" t="s">
        <v>2469</v>
      </c>
      <c r="AI331" s="2047" t="str">
        <f t="shared" si="147"/>
        <v>30390156H</v>
      </c>
      <c r="AJ331" s="2076" cm="1">
        <f t="array" ref="AJ331">SUM(MID(0&amp;AI331,LARGE(INDEX(ISNUMBER(--MID(AI331,ROW($1:$129),1))*ROW($1:$129),),ROW($1:$129))+1,1)*10^ROW($1:$129)/10)</f>
        <v>30390156</v>
      </c>
      <c r="AK331" s="1953" t="str">
        <f>VLOOKUP($AJ331,'Item Master Data'!$A:$F,3,FALSE)</f>
        <v>Q.PEAK DUO BLK ML G10+</v>
      </c>
      <c r="AL331" s="1494">
        <f>VLOOKUP($AJ331,'Item Master Data'!$A:$F,6,FALSE)</f>
        <v>400</v>
      </c>
      <c r="AM331" s="1494">
        <f t="shared" si="148"/>
        <v>16</v>
      </c>
      <c r="AN331" s="1494">
        <f>VLOOKUP(AJ331,'Item Master Data'!$A:$G,7,FALSE)</f>
        <v>32</v>
      </c>
      <c r="AO331" s="1494">
        <f t="shared" si="149"/>
        <v>0</v>
      </c>
      <c r="AQ331" s="2297">
        <f t="shared" si="160"/>
        <v>107520</v>
      </c>
    </row>
    <row r="332" spans="1:43" s="1494" customFormat="1" ht="15.75" hidden="1" customHeight="1">
      <c r="A332" s="1550" t="s">
        <v>2309</v>
      </c>
      <c r="B332" s="1949" t="s">
        <v>3963</v>
      </c>
      <c r="C332" s="2029" t="s">
        <v>1150</v>
      </c>
      <c r="D332" s="2255" t="s">
        <v>3516</v>
      </c>
      <c r="E332" s="2029">
        <v>480</v>
      </c>
      <c r="F332" s="2031">
        <v>435</v>
      </c>
      <c r="G332" s="1833">
        <f t="shared" si="168"/>
        <v>208800</v>
      </c>
      <c r="H332" s="1831">
        <f t="shared" ref="H332" si="171">E332*F332/1000000</f>
        <v>0.20880000000000001</v>
      </c>
      <c r="I332" s="1837"/>
      <c r="J332" s="2104"/>
      <c r="K332" s="2104"/>
      <c r="L332" s="2105">
        <f t="shared" ref="L332" si="172">H332</f>
        <v>0.20880000000000001</v>
      </c>
      <c r="M332" s="1832">
        <f t="shared" si="155"/>
        <v>0.20880000000000001</v>
      </c>
      <c r="N332" s="2113" t="s">
        <v>3417</v>
      </c>
      <c r="O332" s="2100" t="s">
        <v>4368</v>
      </c>
      <c r="P332" s="2030"/>
      <c r="Q332" s="2030"/>
      <c r="R332" s="2029" t="s">
        <v>304</v>
      </c>
      <c r="S332" s="2029">
        <v>72</v>
      </c>
      <c r="T332" s="2029" t="s">
        <v>2238</v>
      </c>
      <c r="U332" s="2024">
        <v>0.47499999999999998</v>
      </c>
      <c r="V332" s="2029"/>
      <c r="W332" s="2029" t="s">
        <v>1103</v>
      </c>
      <c r="X332" s="2029"/>
      <c r="Y332" s="1949">
        <v>60</v>
      </c>
      <c r="Z332" s="2029" t="s">
        <v>1223</v>
      </c>
      <c r="AA332" s="2027" t="s">
        <v>1095</v>
      </c>
      <c r="AB332" s="2029">
        <v>78744</v>
      </c>
      <c r="AC332" s="2029" t="s">
        <v>1096</v>
      </c>
      <c r="AD332" s="2029" t="s">
        <v>1099</v>
      </c>
      <c r="AE332" s="2029"/>
      <c r="AF332" s="1951"/>
      <c r="AG332" s="1951" t="s">
        <v>1087</v>
      </c>
      <c r="AH332" s="1951" t="s">
        <v>2469</v>
      </c>
      <c r="AI332" s="2047" t="str">
        <f t="shared" si="147"/>
        <v>30397472F</v>
      </c>
      <c r="AJ332" s="2076" cm="1">
        <f t="array" ref="AJ332">SUM(MID(0&amp;AI332,LARGE(INDEX(ISNUMBER(--MID(AI332,ROW($1:$129),1))*ROW($1:$129),),ROW($1:$129))+1,1)*10^ROW($1:$129)/10)</f>
        <v>30397472</v>
      </c>
      <c r="AK332" s="1953" t="str">
        <f>VLOOKUP($AJ332,'Item Master Data'!$A:$F,3,FALSE)</f>
        <v>Q.PEAK DUO XL G10</v>
      </c>
      <c r="AL332" s="1494">
        <f>VLOOKUP($AJ332,'Item Master Data'!$A:$F,6,FALSE)</f>
        <v>480</v>
      </c>
      <c r="AM332" s="1494">
        <f t="shared" si="148"/>
        <v>15</v>
      </c>
      <c r="AN332" s="1494">
        <f>VLOOKUP(AJ332,'Item Master Data'!$A:$G,7,FALSE)</f>
        <v>29</v>
      </c>
      <c r="AO332" s="1494">
        <f t="shared" si="149"/>
        <v>0</v>
      </c>
      <c r="AQ332" s="2297">
        <f t="shared" si="160"/>
        <v>99180</v>
      </c>
    </row>
    <row r="333" spans="1:43" s="1494" customFormat="1" ht="15" customHeight="1">
      <c r="A333" s="1550" t="s">
        <v>2309</v>
      </c>
      <c r="B333" s="1949" t="s">
        <v>3964</v>
      </c>
      <c r="C333" s="2029" t="s">
        <v>1150</v>
      </c>
      <c r="D333" s="2029" t="s">
        <v>2503</v>
      </c>
      <c r="E333" s="2029">
        <v>360</v>
      </c>
      <c r="F333" s="2031">
        <v>832</v>
      </c>
      <c r="G333" s="1833">
        <f t="shared" si="168"/>
        <v>299520</v>
      </c>
      <c r="H333" s="1831">
        <f>E333*F333/1000000</f>
        <v>0.29952000000000001</v>
      </c>
      <c r="I333" s="1837"/>
      <c r="J333" s="2104"/>
      <c r="K333" s="2104"/>
      <c r="L333" s="2105">
        <f t="shared" ref="L333:L334" si="173">H333</f>
        <v>0.29952000000000001</v>
      </c>
      <c r="M333" s="1832">
        <f t="shared" ref="M333" si="174">SUM(I333:L333)</f>
        <v>0.29952000000000001</v>
      </c>
      <c r="N333" s="2112" t="s">
        <v>3374</v>
      </c>
      <c r="O333" s="2100">
        <v>44671</v>
      </c>
      <c r="P333" s="2030"/>
      <c r="Q333" s="2030"/>
      <c r="R333" s="2029" t="s">
        <v>3974</v>
      </c>
      <c r="S333" s="2029">
        <v>60</v>
      </c>
      <c r="T333" s="2029">
        <v>49203132</v>
      </c>
      <c r="U333" s="2024">
        <v>0.505</v>
      </c>
      <c r="V333" s="2029"/>
      <c r="W333" s="2029" t="s">
        <v>1103</v>
      </c>
      <c r="X333" s="2029"/>
      <c r="Y333" s="1949">
        <v>60</v>
      </c>
      <c r="Z333" s="2029" t="s">
        <v>1152</v>
      </c>
      <c r="AA333" s="2027" t="s">
        <v>1149</v>
      </c>
      <c r="AB333" s="2029">
        <v>32809</v>
      </c>
      <c r="AC333" s="2029" t="s">
        <v>1096</v>
      </c>
      <c r="AD333" s="2029" t="s">
        <v>3658</v>
      </c>
      <c r="AE333" s="2029"/>
      <c r="AF333" s="1951"/>
      <c r="AG333" s="1951" t="s">
        <v>1087</v>
      </c>
      <c r="AH333" s="1951"/>
      <c r="AI333" s="2047">
        <f t="shared" ref="AI333" si="175">T333</f>
        <v>49203132</v>
      </c>
      <c r="AJ333" s="2076" cm="1">
        <f t="array" ref="AJ333">SUM(MID(0&amp;AI333,LARGE(INDEX(ISNUMBER(--MID(AI333,ROW($1:$129),1))*ROW($1:$129),),ROW($1:$129))+1,1)*10^ROW($1:$129)/10)</f>
        <v>49203132</v>
      </c>
      <c r="AK333" s="1953" t="str">
        <f>VLOOKUP($AJ333,'Item Master Data'!$A:$F,3,FALSE)</f>
        <v>Q.PEAK DUO BLK G10+</v>
      </c>
      <c r="AL333" s="1494">
        <f>VLOOKUP($AJ333,'Item Master Data'!$A:$F,6,FALSE)</f>
        <v>360</v>
      </c>
      <c r="AM333" s="1494">
        <f t="shared" ref="AM333" si="176">F333/AN333</f>
        <v>26</v>
      </c>
      <c r="AN333" s="1494">
        <f>VLOOKUP(AJ333,'Item Master Data'!$A:$G,7,FALSE)</f>
        <v>32</v>
      </c>
      <c r="AO333" s="1494">
        <f t="shared" ref="AO333" si="177">E333-AL333</f>
        <v>0</v>
      </c>
      <c r="AQ333" s="2297">
        <f t="shared" si="160"/>
        <v>151257.60000000001</v>
      </c>
    </row>
    <row r="334" spans="1:43" s="1494" customFormat="1" ht="15" hidden="1" customHeight="1">
      <c r="A334" s="1550" t="s">
        <v>2309</v>
      </c>
      <c r="B334" s="1949" t="s">
        <v>4348</v>
      </c>
      <c r="C334" s="2029" t="s">
        <v>1150</v>
      </c>
      <c r="D334" s="2029" t="s">
        <v>2220</v>
      </c>
      <c r="E334" s="2029">
        <v>400</v>
      </c>
      <c r="F334" s="2031">
        <v>768</v>
      </c>
      <c r="G334" s="1833">
        <f t="shared" si="168"/>
        <v>307200</v>
      </c>
      <c r="H334" s="1831">
        <f>E334*F334/1000000</f>
        <v>0.30719999999999997</v>
      </c>
      <c r="I334" s="1837"/>
      <c r="J334" s="2104"/>
      <c r="K334" s="2104"/>
      <c r="L334" s="2105">
        <f t="shared" si="173"/>
        <v>0.30719999999999997</v>
      </c>
      <c r="M334" s="1832">
        <f t="shared" si="155"/>
        <v>0.30719999999999997</v>
      </c>
      <c r="N334" s="2112" t="s">
        <v>3374</v>
      </c>
      <c r="O334" s="2100">
        <v>44672</v>
      </c>
      <c r="P334" s="2030"/>
      <c r="Q334" s="2030"/>
      <c r="R334" s="2029" t="s">
        <v>3974</v>
      </c>
      <c r="S334" s="2029">
        <v>60</v>
      </c>
      <c r="T334" s="2285" t="s">
        <v>3369</v>
      </c>
      <c r="U334" s="2024">
        <v>0.53</v>
      </c>
      <c r="V334" s="2029" t="s">
        <v>4015</v>
      </c>
      <c r="W334" s="2029" t="s">
        <v>1103</v>
      </c>
      <c r="X334" s="2029"/>
      <c r="Y334" s="1949">
        <v>60</v>
      </c>
      <c r="Z334" s="2029" t="s">
        <v>1152</v>
      </c>
      <c r="AA334" s="2027" t="s">
        <v>1149</v>
      </c>
      <c r="AB334" s="2029">
        <v>32809</v>
      </c>
      <c r="AC334" s="2029" t="s">
        <v>1096</v>
      </c>
      <c r="AD334" s="2029" t="s">
        <v>1099</v>
      </c>
      <c r="AE334" s="2029"/>
      <c r="AF334" s="1951"/>
      <c r="AG334" s="1951" t="s">
        <v>1087</v>
      </c>
      <c r="AH334" s="1951"/>
      <c r="AI334" s="2047" t="str">
        <f t="shared" si="147"/>
        <v>30390156H</v>
      </c>
      <c r="AJ334" s="2076" cm="1">
        <f t="array" ref="AJ334">SUM(MID(0&amp;AI334,LARGE(INDEX(ISNUMBER(--MID(AI334,ROW($1:$129),1))*ROW($1:$129),),ROW($1:$129))+1,1)*10^ROW($1:$129)/10)</f>
        <v>30390156</v>
      </c>
      <c r="AK334" s="1953" t="str">
        <f>VLOOKUP($AJ334,'Item Master Data'!$A:$F,3,FALSE)</f>
        <v>Q.PEAK DUO BLK ML G10+</v>
      </c>
      <c r="AL334" s="1494">
        <f>VLOOKUP($AJ334,'Item Master Data'!$A:$F,6,FALSE)</f>
        <v>400</v>
      </c>
      <c r="AM334" s="1494">
        <f t="shared" si="148"/>
        <v>24</v>
      </c>
      <c r="AN334" s="1494">
        <f>VLOOKUP(AJ334,'Item Master Data'!$A:$G,7,FALSE)</f>
        <v>32</v>
      </c>
      <c r="AO334" s="1494">
        <f t="shared" si="149"/>
        <v>0</v>
      </c>
      <c r="AQ334" s="2297">
        <f t="shared" si="160"/>
        <v>162816</v>
      </c>
    </row>
    <row r="335" spans="1:43" s="1494" customFormat="1" ht="15" hidden="1" customHeight="1">
      <c r="A335" s="1872" t="s">
        <v>2309</v>
      </c>
      <c r="B335" s="1949" t="s">
        <v>3966</v>
      </c>
      <c r="C335" s="2029" t="s">
        <v>3967</v>
      </c>
      <c r="D335" s="2029" t="s">
        <v>3516</v>
      </c>
      <c r="E335" s="2029">
        <v>480</v>
      </c>
      <c r="F335" s="2031">
        <v>754</v>
      </c>
      <c r="G335" s="1833">
        <f t="shared" si="168"/>
        <v>361920</v>
      </c>
      <c r="H335" s="1831">
        <f>E335*F335/1000000</f>
        <v>0.36192000000000002</v>
      </c>
      <c r="I335" s="1837"/>
      <c r="J335" s="2104">
        <f t="shared" ref="J335:J336" si="178">H335</f>
        <v>0.36192000000000002</v>
      </c>
      <c r="K335" s="2104"/>
      <c r="L335" s="2105"/>
      <c r="M335" s="1832">
        <f t="shared" si="155"/>
        <v>0.36192000000000002</v>
      </c>
      <c r="N335" s="2021"/>
      <c r="O335" s="2100" t="s">
        <v>4368</v>
      </c>
      <c r="P335" s="2030">
        <v>44678</v>
      </c>
      <c r="Q335" s="2030">
        <v>44683</v>
      </c>
      <c r="R335" s="2029" t="s">
        <v>267</v>
      </c>
      <c r="S335" s="2029">
        <v>72</v>
      </c>
      <c r="T335" s="2029" t="s">
        <v>3975</v>
      </c>
      <c r="U335" s="2024">
        <v>0.47499999999999998</v>
      </c>
      <c r="V335" s="2029"/>
      <c r="W335" s="2029" t="s">
        <v>1103</v>
      </c>
      <c r="X335" s="2029"/>
      <c r="Y335" s="1949">
        <v>60</v>
      </c>
      <c r="Z335" s="2029" t="s">
        <v>3227</v>
      </c>
      <c r="AA335" s="2027" t="s">
        <v>1099</v>
      </c>
      <c r="AB335" s="2029">
        <v>92841</v>
      </c>
      <c r="AC335" s="2029" t="s">
        <v>1096</v>
      </c>
      <c r="AD335" s="2029"/>
      <c r="AE335" s="2029"/>
      <c r="AF335" s="1951"/>
      <c r="AG335" s="1951" t="s">
        <v>1087</v>
      </c>
      <c r="AH335" s="2029" t="s">
        <v>2469</v>
      </c>
      <c r="AI335" s="2047" t="str">
        <f t="shared" si="147"/>
        <v>LONGER MC34 LEADS</v>
      </c>
      <c r="AJ335" s="2076" cm="1">
        <f t="array" ref="AJ335">SUM(MID(0&amp;AI335,LARGE(INDEX(ISNUMBER(--MID(AI335,ROW($1:$129),1))*ROW($1:$129),),ROW($1:$129))+1,1)*10^ROW($1:$129)/10)</f>
        <v>34</v>
      </c>
      <c r="AK335" s="1953" t="e">
        <f>VLOOKUP($AJ335,'Item Master Data'!$A:$F,3,FALSE)</f>
        <v>#N/A</v>
      </c>
      <c r="AL335" s="1494" t="e">
        <f>VLOOKUP($AJ335,'Item Master Data'!$A:$F,6,FALSE)</f>
        <v>#N/A</v>
      </c>
      <c r="AM335" s="1494" t="e">
        <f t="shared" si="148"/>
        <v>#N/A</v>
      </c>
      <c r="AN335" s="1494" t="e">
        <f>VLOOKUP(AJ335,'Item Master Data'!$A:$G,7,FALSE)</f>
        <v>#N/A</v>
      </c>
      <c r="AO335" s="1494" t="e">
        <f t="shared" si="149"/>
        <v>#N/A</v>
      </c>
      <c r="AQ335" s="2297">
        <f t="shared" si="160"/>
        <v>171912</v>
      </c>
    </row>
    <row r="336" spans="1:43" s="1494" customFormat="1" ht="15" hidden="1" customHeight="1">
      <c r="A336" s="1872" t="s">
        <v>2309</v>
      </c>
      <c r="B336" s="1949" t="s">
        <v>3968</v>
      </c>
      <c r="C336" s="2029" t="s">
        <v>3967</v>
      </c>
      <c r="D336" s="2029" t="s">
        <v>3516</v>
      </c>
      <c r="E336" s="2029">
        <v>480</v>
      </c>
      <c r="F336" s="2031">
        <v>754</v>
      </c>
      <c r="G336" s="1833">
        <f t="shared" si="168"/>
        <v>361920</v>
      </c>
      <c r="H336" s="1831">
        <f>E336*F336/1000000</f>
        <v>0.36192000000000002</v>
      </c>
      <c r="I336" s="1837"/>
      <c r="J336" s="2104">
        <f t="shared" si="178"/>
        <v>0.36192000000000002</v>
      </c>
      <c r="K336" s="2104"/>
      <c r="L336" s="2105"/>
      <c r="M336" s="1832">
        <f t="shared" si="155"/>
        <v>0.36192000000000002</v>
      </c>
      <c r="N336" s="2021"/>
      <c r="O336" s="2100" t="s">
        <v>4368</v>
      </c>
      <c r="P336" s="2030">
        <v>44678</v>
      </c>
      <c r="Q336" s="2030">
        <v>44683</v>
      </c>
      <c r="R336" s="2029" t="s">
        <v>267</v>
      </c>
      <c r="S336" s="2029">
        <v>72</v>
      </c>
      <c r="T336" s="2029" t="s">
        <v>3975</v>
      </c>
      <c r="U336" s="2024">
        <v>0.47499999999999998</v>
      </c>
      <c r="V336" s="2029"/>
      <c r="W336" s="2029" t="s">
        <v>1103</v>
      </c>
      <c r="X336" s="2029"/>
      <c r="Y336" s="1949">
        <v>60</v>
      </c>
      <c r="Z336" s="2029" t="s">
        <v>1153</v>
      </c>
      <c r="AA336" s="2027" t="s">
        <v>1099</v>
      </c>
      <c r="AB336" s="2029">
        <v>94544</v>
      </c>
      <c r="AC336" s="2029" t="s">
        <v>1096</v>
      </c>
      <c r="AD336" s="2029"/>
      <c r="AE336" s="2029"/>
      <c r="AF336" s="1951"/>
      <c r="AG336" s="1951" t="s">
        <v>1087</v>
      </c>
      <c r="AH336" s="2029" t="s">
        <v>1116</v>
      </c>
      <c r="AI336" s="2047" t="str">
        <f t="shared" si="147"/>
        <v>LONGER MC34 LEADS</v>
      </c>
      <c r="AJ336" s="2076" cm="1">
        <f t="array" ref="AJ336">SUM(MID(0&amp;AI336,LARGE(INDEX(ISNUMBER(--MID(AI336,ROW($1:$129),1))*ROW($1:$129),),ROW($1:$129))+1,1)*10^ROW($1:$129)/10)</f>
        <v>34</v>
      </c>
      <c r="AK336" s="1953" t="e">
        <f>VLOOKUP($AJ336,'Item Master Data'!$A:$F,3,FALSE)</f>
        <v>#N/A</v>
      </c>
      <c r="AL336" s="1494" t="e">
        <f>VLOOKUP($AJ336,'Item Master Data'!$A:$F,6,FALSE)</f>
        <v>#N/A</v>
      </c>
      <c r="AM336" s="1494" t="e">
        <f t="shared" si="148"/>
        <v>#N/A</v>
      </c>
      <c r="AN336" s="1494" t="e">
        <f>VLOOKUP(AJ336,'Item Master Data'!$A:$G,7,FALSE)</f>
        <v>#N/A</v>
      </c>
      <c r="AO336" s="1494" t="e">
        <f t="shared" si="149"/>
        <v>#N/A</v>
      </c>
      <c r="AQ336" s="2297">
        <f t="shared" si="160"/>
        <v>171912</v>
      </c>
    </row>
    <row r="337" spans="1:43" s="1494" customFormat="1" ht="15" customHeight="1">
      <c r="A337" s="1872" t="s">
        <v>2309</v>
      </c>
      <c r="B337" s="1949" t="s">
        <v>3969</v>
      </c>
      <c r="C337" s="2029" t="s">
        <v>3967</v>
      </c>
      <c r="D337" s="2029" t="s">
        <v>3516</v>
      </c>
      <c r="E337" s="2029">
        <v>470</v>
      </c>
      <c r="F337" s="2031">
        <v>696</v>
      </c>
      <c r="G337" s="1833">
        <f t="shared" ref="G337" si="179">F337*E337</f>
        <v>327120</v>
      </c>
      <c r="H337" s="1831">
        <f t="shared" ref="H337" si="180">E337*F337/1000000</f>
        <v>0.32712000000000002</v>
      </c>
      <c r="I337" s="1837"/>
      <c r="J337" s="2104">
        <f t="shared" ref="J337" si="181">H337</f>
        <v>0.32712000000000002</v>
      </c>
      <c r="K337" s="2104"/>
      <c r="L337" s="2105"/>
      <c r="M337" s="1832">
        <f t="shared" si="155"/>
        <v>0.32712000000000002</v>
      </c>
      <c r="N337" s="2021"/>
      <c r="O337" s="2100">
        <v>44671</v>
      </c>
      <c r="P337" s="2030">
        <v>44677</v>
      </c>
      <c r="Q337" s="2030">
        <v>44679</v>
      </c>
      <c r="R337" s="2029" t="s">
        <v>304</v>
      </c>
      <c r="S337" s="2029">
        <v>72</v>
      </c>
      <c r="T337" s="2029">
        <v>49303154</v>
      </c>
      <c r="U337" s="2024">
        <v>0.5</v>
      </c>
      <c r="V337" s="2029"/>
      <c r="W337" s="2029" t="s">
        <v>1103</v>
      </c>
      <c r="X337" s="2029"/>
      <c r="Y337" s="1949">
        <v>60</v>
      </c>
      <c r="Z337" s="2029" t="s">
        <v>1223</v>
      </c>
      <c r="AA337" s="2027" t="s">
        <v>1095</v>
      </c>
      <c r="AB337" s="2029" t="s">
        <v>3991</v>
      </c>
      <c r="AC337" s="2029" t="s">
        <v>1096</v>
      </c>
      <c r="AD337" s="1937" t="s">
        <v>3658</v>
      </c>
      <c r="AE337" s="2029"/>
      <c r="AF337" s="1951"/>
      <c r="AG337" s="1951" t="s">
        <v>1087</v>
      </c>
      <c r="AH337" s="2029"/>
      <c r="AI337" s="2047">
        <f t="shared" si="147"/>
        <v>49303154</v>
      </c>
      <c r="AJ337" s="2076" cm="1">
        <f t="array" ref="AJ337">SUM(MID(0&amp;AI337,LARGE(INDEX(ISNUMBER(--MID(AI337,ROW($1:$129),1))*ROW($1:$129),),ROW($1:$129))+1,1)*10^ROW($1:$129)/10)</f>
        <v>49303154</v>
      </c>
      <c r="AK337" s="1953" t="str">
        <f>VLOOKUP($AJ337,'Item Master Data'!$A:$F,3,FALSE)</f>
        <v>Q.PEAK DUO XL G10 BFG</v>
      </c>
      <c r="AL337" s="1494">
        <f>VLOOKUP($AJ337,'Item Master Data'!$A:$F,6,FALSE)</f>
        <v>470</v>
      </c>
      <c r="AM337" s="1494">
        <f t="shared" si="148"/>
        <v>24</v>
      </c>
      <c r="AN337" s="1494">
        <f>VLOOKUP(AJ337,'Item Master Data'!$A:$G,7,FALSE)</f>
        <v>29</v>
      </c>
      <c r="AO337" s="1494">
        <f t="shared" si="149"/>
        <v>0</v>
      </c>
      <c r="AQ337" s="2297">
        <f t="shared" si="160"/>
        <v>163560</v>
      </c>
    </row>
    <row r="338" spans="1:43" s="1494" customFormat="1" ht="15" hidden="1" customHeight="1">
      <c r="A338" s="1872" t="s">
        <v>2309</v>
      </c>
      <c r="B338" s="2029" t="s">
        <v>4266</v>
      </c>
      <c r="C338" s="2029" t="s">
        <v>1150</v>
      </c>
      <c r="D338" s="2029" t="s">
        <v>2220</v>
      </c>
      <c r="E338" s="2029">
        <v>400</v>
      </c>
      <c r="F338" s="1950">
        <v>768</v>
      </c>
      <c r="G338" s="1833">
        <f>F338*E338</f>
        <v>307200</v>
      </c>
      <c r="H338" s="1831">
        <f>E338*F338/1000000</f>
        <v>0.30719999999999997</v>
      </c>
      <c r="I338" s="1837"/>
      <c r="J338" s="1818"/>
      <c r="K338" s="2104"/>
      <c r="L338" s="2105">
        <f t="shared" ref="L338" si="182">H338</f>
        <v>0.30719999999999997</v>
      </c>
      <c r="M338" s="1832">
        <f t="shared" si="155"/>
        <v>0.30719999999999997</v>
      </c>
      <c r="N338" s="2112" t="s">
        <v>3374</v>
      </c>
      <c r="O338" s="2030">
        <v>44671</v>
      </c>
      <c r="P338" s="2030"/>
      <c r="Q338" s="2030"/>
      <c r="R338" s="2029" t="s">
        <v>267</v>
      </c>
      <c r="S338" s="2029">
        <v>60</v>
      </c>
      <c r="T338" s="2029" t="s">
        <v>3369</v>
      </c>
      <c r="U338" s="2024">
        <v>0.52500000000000002</v>
      </c>
      <c r="V338" s="2029" t="s">
        <v>4016</v>
      </c>
      <c r="W338" s="2029" t="s">
        <v>1103</v>
      </c>
      <c r="X338" s="2029"/>
      <c r="Y338" s="2029">
        <v>60</v>
      </c>
      <c r="Z338" s="2029" t="s">
        <v>1223</v>
      </c>
      <c r="AA338" s="2029" t="s">
        <v>1095</v>
      </c>
      <c r="AB338" s="2029">
        <v>78744</v>
      </c>
      <c r="AC338" s="2029" t="s">
        <v>1096</v>
      </c>
      <c r="AD338" s="2029" t="s">
        <v>1099</v>
      </c>
      <c r="AE338" s="2029"/>
      <c r="AF338" s="2026"/>
      <c r="AG338" s="2026" t="s">
        <v>1087</v>
      </c>
      <c r="AH338" s="2029"/>
      <c r="AI338" s="2047" t="str">
        <f t="shared" si="147"/>
        <v>30390156H</v>
      </c>
      <c r="AJ338" s="2076" cm="1">
        <f t="array" ref="AJ338">SUM(MID(0&amp;AI338,LARGE(INDEX(ISNUMBER(--MID(AI338,ROW($1:$129),1))*ROW($1:$129),),ROW($1:$129))+1,1)*10^ROW($1:$129)/10)</f>
        <v>30390156</v>
      </c>
      <c r="AK338" s="1953" t="str">
        <f>VLOOKUP($AJ338,'Item Master Data'!$A:$F,3,FALSE)</f>
        <v>Q.PEAK DUO BLK ML G10+</v>
      </c>
      <c r="AL338" s="1494">
        <f>VLOOKUP($AJ338,'Item Master Data'!$A:$F,6,FALSE)</f>
        <v>400</v>
      </c>
      <c r="AM338" s="1494">
        <f t="shared" si="148"/>
        <v>24</v>
      </c>
      <c r="AN338" s="1494">
        <f>VLOOKUP(AJ338,'Item Master Data'!$A:$G,7,FALSE)</f>
        <v>32</v>
      </c>
      <c r="AO338" s="1494">
        <f t="shared" si="149"/>
        <v>0</v>
      </c>
      <c r="AQ338" s="2297">
        <f t="shared" si="160"/>
        <v>161280</v>
      </c>
    </row>
    <row r="339" spans="1:43" s="1494" customFormat="1" ht="15" customHeight="1">
      <c r="A339" s="1872" t="s">
        <v>2309</v>
      </c>
      <c r="B339" s="1949" t="s">
        <v>3970</v>
      </c>
      <c r="C339" s="2029" t="s">
        <v>3217</v>
      </c>
      <c r="D339" s="2029" t="s">
        <v>2503</v>
      </c>
      <c r="E339" s="2029">
        <v>360</v>
      </c>
      <c r="F339" s="2031">
        <v>704</v>
      </c>
      <c r="G339" s="1833">
        <f>F339*E339</f>
        <v>253440</v>
      </c>
      <c r="H339" s="1831">
        <f>E339*F339/1000000</f>
        <v>0.25344</v>
      </c>
      <c r="I339" s="1837"/>
      <c r="J339" s="2104"/>
      <c r="K339" s="2104"/>
      <c r="L339" s="2105">
        <f>H339</f>
        <v>0.25344</v>
      </c>
      <c r="M339" s="1832">
        <f t="shared" si="155"/>
        <v>0.25344</v>
      </c>
      <c r="N339" s="2112" t="s">
        <v>3374</v>
      </c>
      <c r="O339" s="2100">
        <v>44671</v>
      </c>
      <c r="P339" s="2030"/>
      <c r="Q339" s="2030"/>
      <c r="R339" s="2029" t="s">
        <v>267</v>
      </c>
      <c r="S339" s="2029">
        <v>60</v>
      </c>
      <c r="T339" s="2029">
        <v>49203132</v>
      </c>
      <c r="U339" s="2024">
        <v>0.505</v>
      </c>
      <c r="V339" s="2029"/>
      <c r="W339" s="2029" t="s">
        <v>1103</v>
      </c>
      <c r="X339" s="2029"/>
      <c r="Y339" s="1949">
        <v>60</v>
      </c>
      <c r="Z339" s="2029" t="s">
        <v>3326</v>
      </c>
      <c r="AA339" s="2027" t="s">
        <v>1142</v>
      </c>
      <c r="AB339" s="2029">
        <v>97005</v>
      </c>
      <c r="AC339" s="2029" t="s">
        <v>1096</v>
      </c>
      <c r="AD339" s="2029" t="s">
        <v>3658</v>
      </c>
      <c r="AE339" s="2029"/>
      <c r="AF339" s="1951"/>
      <c r="AG339" s="1951" t="s">
        <v>1087</v>
      </c>
      <c r="AH339" s="2029" t="s">
        <v>3153</v>
      </c>
      <c r="AI339" s="2047">
        <f t="shared" si="147"/>
        <v>49203132</v>
      </c>
      <c r="AJ339" s="2076" cm="1">
        <f t="array" ref="AJ339">SUM(MID(0&amp;AI339,LARGE(INDEX(ISNUMBER(--MID(AI339,ROW($1:$129),1))*ROW($1:$129),),ROW($1:$129))+1,1)*10^ROW($1:$129)/10)</f>
        <v>49203132</v>
      </c>
      <c r="AK339" s="1953" t="str">
        <f>VLOOKUP($AJ339,'Item Master Data'!$A:$F,3,FALSE)</f>
        <v>Q.PEAK DUO BLK G10+</v>
      </c>
      <c r="AL339" s="1494">
        <f>VLOOKUP($AJ339,'Item Master Data'!$A:$F,6,FALSE)</f>
        <v>360</v>
      </c>
      <c r="AM339" s="1494">
        <f t="shared" si="148"/>
        <v>22</v>
      </c>
      <c r="AN339" s="1494">
        <f>VLOOKUP(AJ339,'Item Master Data'!$A:$G,7,FALSE)</f>
        <v>32</v>
      </c>
      <c r="AO339" s="1494">
        <f t="shared" si="149"/>
        <v>0</v>
      </c>
      <c r="AQ339" s="2297">
        <f t="shared" si="160"/>
        <v>127987.2</v>
      </c>
    </row>
    <row r="340" spans="1:43" s="1494" customFormat="1" ht="15" hidden="1" customHeight="1">
      <c r="A340" s="1872" t="s">
        <v>2309</v>
      </c>
      <c r="B340" s="1949" t="s">
        <v>3971</v>
      </c>
      <c r="C340" s="2029" t="s">
        <v>3217</v>
      </c>
      <c r="D340" s="2029" t="s">
        <v>2220</v>
      </c>
      <c r="E340" s="2029">
        <v>400</v>
      </c>
      <c r="F340" s="2031">
        <v>768</v>
      </c>
      <c r="G340" s="1833">
        <f>F340*E340</f>
        <v>307200</v>
      </c>
      <c r="H340" s="1831">
        <f>E340*F340/1000000</f>
        <v>0.30719999999999997</v>
      </c>
      <c r="I340" s="1837"/>
      <c r="J340" s="2104"/>
      <c r="K340" s="2104"/>
      <c r="L340" s="2105">
        <f t="shared" ref="L340" si="183">H340</f>
        <v>0.30719999999999997</v>
      </c>
      <c r="M340" s="1832">
        <f t="shared" si="155"/>
        <v>0.30719999999999997</v>
      </c>
      <c r="N340" s="2113" t="s">
        <v>3417</v>
      </c>
      <c r="O340" s="2030">
        <v>44676</v>
      </c>
      <c r="P340" s="2030"/>
      <c r="Q340" s="2030"/>
      <c r="R340" s="2029" t="s">
        <v>267</v>
      </c>
      <c r="S340" s="2029">
        <v>60</v>
      </c>
      <c r="T340" s="2276" t="s">
        <v>3369</v>
      </c>
      <c r="U340" s="2024">
        <v>0.52500000000000002</v>
      </c>
      <c r="V340" s="2029" t="s">
        <v>4016</v>
      </c>
      <c r="W340" s="2029" t="s">
        <v>1103</v>
      </c>
      <c r="X340" s="2029"/>
      <c r="Y340" s="1949">
        <v>60</v>
      </c>
      <c r="Z340" s="2029" t="s">
        <v>3326</v>
      </c>
      <c r="AA340" s="2027" t="s">
        <v>1142</v>
      </c>
      <c r="AB340" s="2029">
        <v>97005</v>
      </c>
      <c r="AC340" s="2029" t="s">
        <v>1096</v>
      </c>
      <c r="AD340" s="2029" t="s">
        <v>1099</v>
      </c>
      <c r="AE340" s="2029"/>
      <c r="AF340" s="1951"/>
      <c r="AG340" s="1951" t="s">
        <v>1087</v>
      </c>
      <c r="AH340" s="2029"/>
      <c r="AI340" s="2047" t="str">
        <f t="shared" si="147"/>
        <v>30390156H</v>
      </c>
      <c r="AJ340" s="2076" cm="1">
        <f t="array" ref="AJ340">SUM(MID(0&amp;AI340,LARGE(INDEX(ISNUMBER(--MID(AI340,ROW($1:$129),1))*ROW($1:$129),),ROW($1:$129))+1,1)*10^ROW($1:$129)/10)</f>
        <v>30390156</v>
      </c>
      <c r="AK340" s="1953" t="str">
        <f>VLOOKUP($AJ340,'Item Master Data'!$A:$F,3,FALSE)</f>
        <v>Q.PEAK DUO BLK ML G10+</v>
      </c>
      <c r="AL340" s="1494">
        <f>VLOOKUP($AJ340,'Item Master Data'!$A:$F,6,FALSE)</f>
        <v>400</v>
      </c>
      <c r="AM340" s="1494">
        <f t="shared" si="148"/>
        <v>24</v>
      </c>
      <c r="AN340" s="1494">
        <f>VLOOKUP(AJ340,'Item Master Data'!$A:$G,7,FALSE)</f>
        <v>32</v>
      </c>
      <c r="AO340" s="1494">
        <f t="shared" si="149"/>
        <v>0</v>
      </c>
      <c r="AQ340" s="2297">
        <f t="shared" si="160"/>
        <v>161280</v>
      </c>
    </row>
    <row r="341" spans="1:43" s="1494" customFormat="1" ht="15" hidden="1" customHeight="1">
      <c r="A341" s="1872" t="s">
        <v>2309</v>
      </c>
      <c r="B341" s="1949" t="s">
        <v>4260</v>
      </c>
      <c r="C341" s="2029" t="s">
        <v>2274</v>
      </c>
      <c r="D341" s="2029" t="s">
        <v>2220</v>
      </c>
      <c r="E341" s="2029">
        <v>400</v>
      </c>
      <c r="F341" s="2031">
        <v>832</v>
      </c>
      <c r="G341" s="1833">
        <f>E341*F341</f>
        <v>332800</v>
      </c>
      <c r="H341" s="1831">
        <f>E341*F341/1000000</f>
        <v>0.33279999999999998</v>
      </c>
      <c r="I341" s="1837">
        <f>H341</f>
        <v>0.33279999999999998</v>
      </c>
      <c r="J341" s="2104"/>
      <c r="K341" s="2104"/>
      <c r="L341" s="2105"/>
      <c r="M341" s="1832">
        <f t="shared" si="155"/>
        <v>0.33279999999999998</v>
      </c>
      <c r="N341" s="2030">
        <v>44670</v>
      </c>
      <c r="O341" s="2030">
        <v>44664</v>
      </c>
      <c r="P341" s="2030">
        <v>44669</v>
      </c>
      <c r="Q341" s="2030">
        <v>44670</v>
      </c>
      <c r="R341" s="2029" t="s">
        <v>304</v>
      </c>
      <c r="S341" s="2029">
        <v>60</v>
      </c>
      <c r="T341" s="2029" t="s">
        <v>3369</v>
      </c>
      <c r="U341" s="2024">
        <v>0.54</v>
      </c>
      <c r="V341" s="2029"/>
      <c r="W341" s="2029" t="s">
        <v>1094</v>
      </c>
      <c r="X341" s="2029"/>
      <c r="Y341" s="1949">
        <v>60</v>
      </c>
      <c r="Z341" s="2029" t="s">
        <v>1100</v>
      </c>
      <c r="AA341" s="2027" t="s">
        <v>1099</v>
      </c>
      <c r="AB341" s="2029">
        <v>95826</v>
      </c>
      <c r="AC341" s="2029" t="s">
        <v>1096</v>
      </c>
      <c r="AD341" s="2029" t="s">
        <v>1099</v>
      </c>
      <c r="AE341" s="2029"/>
      <c r="AF341" s="1951"/>
      <c r="AG341" s="1951" t="s">
        <v>1087</v>
      </c>
      <c r="AH341" s="2029"/>
      <c r="AI341" s="2047" t="str">
        <f t="shared" si="147"/>
        <v>30390156H</v>
      </c>
      <c r="AJ341" s="2076" cm="1">
        <f t="array" ref="AJ341">SUM(MID(0&amp;AI341,LARGE(INDEX(ISNUMBER(--MID(AI341,ROW($1:$129),1))*ROW($1:$129),),ROW($1:$129))+1,1)*10^ROW($1:$129)/10)</f>
        <v>30390156</v>
      </c>
      <c r="AK341" s="1953" t="str">
        <f>VLOOKUP($AJ341,'Item Master Data'!$A:$F,3,FALSE)</f>
        <v>Q.PEAK DUO BLK ML G10+</v>
      </c>
      <c r="AL341" s="1494">
        <f>VLOOKUP($AJ341,'Item Master Data'!$A:$F,6,FALSE)</f>
        <v>400</v>
      </c>
      <c r="AM341" s="1494">
        <f t="shared" si="148"/>
        <v>26</v>
      </c>
      <c r="AN341" s="1494">
        <f>VLOOKUP(AJ341,'Item Master Data'!$A:$G,7,FALSE)</f>
        <v>32</v>
      </c>
      <c r="AO341" s="1494">
        <f t="shared" si="149"/>
        <v>0</v>
      </c>
      <c r="AQ341" s="2297">
        <f t="shared" si="160"/>
        <v>179712</v>
      </c>
    </row>
    <row r="342" spans="1:43" s="2020" customFormat="1" ht="14.25" hidden="1" customHeight="1">
      <c r="A342" s="1411" t="s">
        <v>2309</v>
      </c>
      <c r="B342" s="1907" t="s">
        <v>197</v>
      </c>
      <c r="C342" s="1908"/>
      <c r="D342" s="1908"/>
      <c r="E342" s="1908"/>
      <c r="F342" s="1826">
        <f>SUBTOTAL(9,F216:F341)</f>
        <v>55548</v>
      </c>
      <c r="G342" s="1826">
        <f>SUBTOTAL(9,G216:G341)</f>
        <v>22070780</v>
      </c>
      <c r="H342" s="1827">
        <f>SUBTOTAL(9,H216:H341)</f>
        <v>22.07078000000001</v>
      </c>
      <c r="I342" s="1827">
        <f>SUBTOTAL(9,I216:I341)</f>
        <v>14.996779999999996</v>
      </c>
      <c r="J342" s="1827">
        <f>SUBTOTAL(9,J216:J341)</f>
        <v>3.0394399999999999</v>
      </c>
      <c r="K342" s="1827">
        <f>SUBTOTAL(9,K216:K341)</f>
        <v>0</v>
      </c>
      <c r="L342" s="1827">
        <f>SUBTOTAL(9,L216:L341)</f>
        <v>4.0345599999999999</v>
      </c>
      <c r="M342" s="1827">
        <f>SUBTOTAL(9,M216:M341)</f>
        <v>22.07078000000001</v>
      </c>
      <c r="N342" s="1907" t="s">
        <v>2309</v>
      </c>
      <c r="O342" s="1908"/>
      <c r="P342" s="1908"/>
      <c r="Q342" s="1908"/>
      <c r="R342" s="1908"/>
      <c r="S342" s="1908"/>
      <c r="T342" s="1908"/>
      <c r="U342" s="1908"/>
      <c r="V342" s="1908"/>
      <c r="W342" s="1908"/>
      <c r="X342" s="1908"/>
      <c r="Y342" s="1908"/>
      <c r="Z342" s="1908"/>
      <c r="AA342" s="1908"/>
      <c r="AB342" s="1908"/>
      <c r="AC342" s="1908"/>
      <c r="AD342" s="1908"/>
      <c r="AE342" s="1908"/>
      <c r="AF342" s="1908"/>
      <c r="AG342" s="1908"/>
      <c r="AH342" s="1908"/>
      <c r="AI342" s="2047">
        <f t="shared" si="147"/>
        <v>0</v>
      </c>
      <c r="AJ342" s="2076" cm="1">
        <f t="array" ref="AJ342">SUM(MID(0&amp;AI342,LARGE(INDEX(ISNUMBER(--MID(AI342,ROW($1:$129),1))*ROW($1:$129),),ROW($1:$129))+1,1)*10^ROW($1:$129)/10)</f>
        <v>0</v>
      </c>
      <c r="AK342" s="2071"/>
      <c r="AL342" s="2071"/>
      <c r="AM342" s="2071"/>
      <c r="AN342" s="2071"/>
      <c r="AO342" s="2071"/>
      <c r="AP342" s="1494"/>
      <c r="AQ342" s="2297">
        <f t="shared" si="160"/>
        <v>0</v>
      </c>
    </row>
    <row r="343" spans="1:43" s="1494" customFormat="1" ht="15" hidden="1" customHeight="1">
      <c r="A343" s="1550" t="s">
        <v>2534</v>
      </c>
      <c r="B343" s="2029" t="s">
        <v>4145</v>
      </c>
      <c r="C343" s="2029" t="s">
        <v>3346</v>
      </c>
      <c r="D343" s="2029" t="s">
        <v>2220</v>
      </c>
      <c r="E343" s="2031">
        <v>400</v>
      </c>
      <c r="F343" s="2032">
        <v>832</v>
      </c>
      <c r="G343" s="1833">
        <f t="shared" ref="G343:G352" si="184">F343*E343</f>
        <v>332800</v>
      </c>
      <c r="H343" s="1831">
        <f t="shared" ref="H343:H352" si="185">E343*F343/1000000</f>
        <v>0.33279999999999998</v>
      </c>
      <c r="I343" s="1837"/>
      <c r="J343" s="2104"/>
      <c r="K343" s="2104"/>
      <c r="L343" s="2105">
        <f t="shared" ref="L343" si="186">H343</f>
        <v>0.33279999999999998</v>
      </c>
      <c r="M343" s="2110">
        <f t="shared" ref="M343:M371" si="187">SUM(I343:L343)</f>
        <v>0.33279999999999998</v>
      </c>
      <c r="N343" s="2112" t="s">
        <v>3374</v>
      </c>
      <c r="O343" s="2021">
        <v>44670</v>
      </c>
      <c r="P343" s="2030"/>
      <c r="Q343" s="2030"/>
      <c r="R343" s="2029" t="s">
        <v>1144</v>
      </c>
      <c r="S343" s="2029">
        <v>60</v>
      </c>
      <c r="T343" s="2276" t="s">
        <v>3369</v>
      </c>
      <c r="U343" s="2024">
        <v>0.55000000000000004</v>
      </c>
      <c r="V343" s="2219"/>
      <c r="W343" s="2029" t="s">
        <v>1094</v>
      </c>
      <c r="X343" s="2029"/>
      <c r="Y343" s="2029">
        <v>45</v>
      </c>
      <c r="Z343" s="2029" t="s">
        <v>4223</v>
      </c>
      <c r="AA343" s="2029" t="s">
        <v>2307</v>
      </c>
      <c r="AB343" s="2027">
        <v>55122</v>
      </c>
      <c r="AC343" s="2029" t="s">
        <v>1096</v>
      </c>
      <c r="AD343" s="2029" t="s">
        <v>1099</v>
      </c>
      <c r="AE343" s="2029"/>
      <c r="AF343" s="2026"/>
      <c r="AG343" s="2026" t="s">
        <v>1087</v>
      </c>
      <c r="AH343" s="1951"/>
      <c r="AI343" s="2047" t="str">
        <f t="shared" si="147"/>
        <v>30390156H</v>
      </c>
      <c r="AJ343" s="2076" cm="1">
        <f t="array" ref="AJ343">SUM(MID(0&amp;AI343,LARGE(INDEX(ISNUMBER(--MID(AI343,ROW($1:$129),1))*ROW($1:$129),),ROW($1:$129))+1,1)*10^ROW($1:$129)/10)</f>
        <v>30390156</v>
      </c>
      <c r="AK343" s="1953" t="str">
        <f>VLOOKUP($AJ343,'Item Master Data'!$A:$F,3,FALSE)</f>
        <v>Q.PEAK DUO BLK ML G10+</v>
      </c>
      <c r="AL343" s="1494">
        <f>VLOOKUP($AJ343,'Item Master Data'!$A:$F,6,FALSE)</f>
        <v>400</v>
      </c>
      <c r="AM343" s="1494">
        <f t="shared" ref="AM343:AM395" si="188">F343/AN343</f>
        <v>26</v>
      </c>
      <c r="AN343" s="1494">
        <f>VLOOKUP(AJ343,'Item Master Data'!$A:$G,7,FALSE)</f>
        <v>32</v>
      </c>
      <c r="AO343" s="1494">
        <f t="shared" ref="AO343:AO395" si="189">E343-AL343</f>
        <v>0</v>
      </c>
      <c r="AQ343" s="2297">
        <f t="shared" si="160"/>
        <v>183040.00000000003</v>
      </c>
    </row>
    <row r="344" spans="1:43" s="1494" customFormat="1" ht="15" hidden="1" customHeight="1">
      <c r="A344" s="1872" t="s">
        <v>2534</v>
      </c>
      <c r="B344" s="2029" t="s">
        <v>4146</v>
      </c>
      <c r="C344" s="2030" t="s">
        <v>3346</v>
      </c>
      <c r="D344" s="2029" t="s">
        <v>2220</v>
      </c>
      <c r="E344" s="2031">
        <v>400</v>
      </c>
      <c r="F344" s="2032">
        <v>1664</v>
      </c>
      <c r="G344" s="1833">
        <f t="shared" si="184"/>
        <v>665600</v>
      </c>
      <c r="H344" s="1831">
        <f t="shared" si="185"/>
        <v>0.66559999999999997</v>
      </c>
      <c r="I344" s="1837"/>
      <c r="J344" s="2104">
        <f>H344</f>
        <v>0.66559999999999997</v>
      </c>
      <c r="K344" s="2104"/>
      <c r="L344" s="2105"/>
      <c r="M344" s="1832">
        <f t="shared" si="187"/>
        <v>0.66559999999999997</v>
      </c>
      <c r="N344" s="2029"/>
      <c r="O344" s="2021">
        <v>44669</v>
      </c>
      <c r="P344" s="2030">
        <v>44679</v>
      </c>
      <c r="Q344" s="2030">
        <v>44679</v>
      </c>
      <c r="R344" s="2029" t="s">
        <v>1144</v>
      </c>
      <c r="S344" s="2029">
        <v>60</v>
      </c>
      <c r="T344" s="2029" t="s">
        <v>3369</v>
      </c>
      <c r="U344" s="2024">
        <v>0.55000000000000004</v>
      </c>
      <c r="V344" s="2103" t="s">
        <v>4114</v>
      </c>
      <c r="W344" s="2029" t="s">
        <v>1094</v>
      </c>
      <c r="X344" s="2029"/>
      <c r="Y344" s="2029">
        <v>45</v>
      </c>
      <c r="Z344" s="2029" t="s">
        <v>2253</v>
      </c>
      <c r="AA344" s="2029" t="s">
        <v>1099</v>
      </c>
      <c r="AB344" s="2027">
        <v>91304</v>
      </c>
      <c r="AC344" s="2029" t="s">
        <v>1096</v>
      </c>
      <c r="AD344" s="2029" t="s">
        <v>1099</v>
      </c>
      <c r="AE344" s="2029"/>
      <c r="AF344" s="2026"/>
      <c r="AG344" s="2026" t="s">
        <v>1087</v>
      </c>
      <c r="AH344" s="2029" t="s">
        <v>3221</v>
      </c>
      <c r="AI344" s="2047" t="str">
        <f t="shared" si="147"/>
        <v>30390156H</v>
      </c>
      <c r="AJ344" s="2076" cm="1">
        <f t="array" ref="AJ344">SUM(MID(0&amp;AI344,LARGE(INDEX(ISNUMBER(--MID(AI344,ROW($1:$129),1))*ROW($1:$129),),ROW($1:$129))+1,1)*10^ROW($1:$129)/10)</f>
        <v>30390156</v>
      </c>
      <c r="AK344" s="1953" t="str">
        <f>VLOOKUP($AJ344,'Item Master Data'!$A:$F,3,FALSE)</f>
        <v>Q.PEAK DUO BLK ML G10+</v>
      </c>
      <c r="AL344" s="1494">
        <f>VLOOKUP($AJ344,'Item Master Data'!$A:$F,6,FALSE)</f>
        <v>400</v>
      </c>
      <c r="AM344" s="1494">
        <f t="shared" si="188"/>
        <v>52</v>
      </c>
      <c r="AN344" s="1494">
        <f>VLOOKUP(AJ344,'Item Master Data'!$A:$G,7,FALSE)</f>
        <v>32</v>
      </c>
      <c r="AO344" s="1494">
        <f t="shared" si="189"/>
        <v>0</v>
      </c>
      <c r="AQ344" s="2297">
        <f t="shared" si="160"/>
        <v>366080.00000000006</v>
      </c>
    </row>
    <row r="345" spans="1:43" s="1494" customFormat="1" ht="15" hidden="1" customHeight="1">
      <c r="A345" s="1872" t="s">
        <v>2534</v>
      </c>
      <c r="B345" s="2029" t="s">
        <v>4147</v>
      </c>
      <c r="C345" s="2029" t="s">
        <v>3346</v>
      </c>
      <c r="D345" s="2029" t="s">
        <v>2503</v>
      </c>
      <c r="E345" s="2031">
        <v>360</v>
      </c>
      <c r="F345" s="2032">
        <v>768</v>
      </c>
      <c r="G345" s="1833">
        <f t="shared" si="184"/>
        <v>276480</v>
      </c>
      <c r="H345" s="1831">
        <f t="shared" si="185"/>
        <v>0.27648</v>
      </c>
      <c r="I345" s="1837">
        <f>H345</f>
        <v>0.27648</v>
      </c>
      <c r="J345" s="2104"/>
      <c r="K345" s="2104"/>
      <c r="L345" s="2105"/>
      <c r="M345" s="1832">
        <f t="shared" si="187"/>
        <v>0.27648</v>
      </c>
      <c r="N345" s="2030">
        <v>44657</v>
      </c>
      <c r="O345" s="2030">
        <v>44645</v>
      </c>
      <c r="P345" s="2030">
        <v>44656</v>
      </c>
      <c r="Q345" s="2030">
        <v>44657</v>
      </c>
      <c r="R345" s="2029" t="s">
        <v>1144</v>
      </c>
      <c r="S345" s="2029">
        <v>60</v>
      </c>
      <c r="T345" s="2029">
        <v>49203132</v>
      </c>
      <c r="U345" s="2024">
        <v>0.51</v>
      </c>
      <c r="V345" s="2103" t="s">
        <v>4115</v>
      </c>
      <c r="W345" s="2029" t="s">
        <v>1094</v>
      </c>
      <c r="X345" s="2029"/>
      <c r="Y345" s="2029">
        <v>45</v>
      </c>
      <c r="Z345" s="2029" t="s">
        <v>4224</v>
      </c>
      <c r="AA345" s="2029" t="s">
        <v>1133</v>
      </c>
      <c r="AB345" s="2027">
        <v>11416</v>
      </c>
      <c r="AC345" s="2029" t="s">
        <v>1096</v>
      </c>
      <c r="AD345" s="2283" t="s">
        <v>1097</v>
      </c>
      <c r="AE345" s="2029"/>
      <c r="AF345" s="2026"/>
      <c r="AG345" s="2026"/>
      <c r="AH345" s="2029" t="s">
        <v>3221</v>
      </c>
      <c r="AI345" s="2047">
        <f t="shared" si="147"/>
        <v>49203132</v>
      </c>
      <c r="AJ345" s="2076" cm="1">
        <f t="array" ref="AJ345">SUM(MID(0&amp;AI345,LARGE(INDEX(ISNUMBER(--MID(AI345,ROW($1:$129),1))*ROW($1:$129),),ROW($1:$129))+1,1)*10^ROW($1:$129)/10)</f>
        <v>49203132</v>
      </c>
      <c r="AK345" s="1953" t="str">
        <f>VLOOKUP($AJ345,'Item Master Data'!$A:$F,3,FALSE)</f>
        <v>Q.PEAK DUO BLK G10+</v>
      </c>
      <c r="AL345" s="1494">
        <f>VLOOKUP($AJ345,'Item Master Data'!$A:$F,6,FALSE)</f>
        <v>360</v>
      </c>
      <c r="AM345" s="1494">
        <f t="shared" si="188"/>
        <v>24</v>
      </c>
      <c r="AN345" s="1494">
        <f>VLOOKUP(AJ345,'Item Master Data'!$A:$G,7,FALSE)</f>
        <v>32</v>
      </c>
      <c r="AO345" s="1494">
        <f t="shared" si="189"/>
        <v>0</v>
      </c>
      <c r="AQ345" s="2297">
        <f t="shared" si="160"/>
        <v>141004.79999999999</v>
      </c>
    </row>
    <row r="346" spans="1:43" s="1494" customFormat="1" ht="15" hidden="1" customHeight="1">
      <c r="A346" s="1872" t="s">
        <v>2534</v>
      </c>
      <c r="B346" s="2029" t="s">
        <v>4148</v>
      </c>
      <c r="C346" s="2029" t="s">
        <v>3346</v>
      </c>
      <c r="D346" s="2029" t="s">
        <v>2503</v>
      </c>
      <c r="E346" s="2031">
        <v>360</v>
      </c>
      <c r="F346" s="2032">
        <v>768</v>
      </c>
      <c r="G346" s="1833">
        <f t="shared" si="184"/>
        <v>276480</v>
      </c>
      <c r="H346" s="1831">
        <f t="shared" si="185"/>
        <v>0.27648</v>
      </c>
      <c r="I346" s="1837">
        <f>H346</f>
        <v>0.27648</v>
      </c>
      <c r="J346" s="2104"/>
      <c r="K346" s="2104"/>
      <c r="L346" s="2105"/>
      <c r="M346" s="1832">
        <f t="shared" si="187"/>
        <v>0.27648</v>
      </c>
      <c r="N346" s="2030">
        <v>44657</v>
      </c>
      <c r="O346" s="2030">
        <v>44644</v>
      </c>
      <c r="P346" s="2030">
        <v>44655</v>
      </c>
      <c r="Q346" s="2030">
        <v>44657</v>
      </c>
      <c r="R346" s="2029" t="s">
        <v>1144</v>
      </c>
      <c r="S346" s="2029">
        <v>60</v>
      </c>
      <c r="T346" s="2029">
        <v>49203132</v>
      </c>
      <c r="U346" s="2024">
        <v>0.53</v>
      </c>
      <c r="V346" s="2103" t="s">
        <v>4116</v>
      </c>
      <c r="W346" s="2029" t="s">
        <v>1094</v>
      </c>
      <c r="X346" s="2029"/>
      <c r="Y346" s="2029">
        <v>45</v>
      </c>
      <c r="Z346" s="2029" t="s">
        <v>4224</v>
      </c>
      <c r="AA346" s="2029" t="s">
        <v>1133</v>
      </c>
      <c r="AB346" s="2027">
        <v>11416</v>
      </c>
      <c r="AC346" s="2029" t="s">
        <v>1096</v>
      </c>
      <c r="AD346" s="2283" t="s">
        <v>1097</v>
      </c>
      <c r="AE346" s="2029"/>
      <c r="AF346" s="2026"/>
      <c r="AG346" s="2026"/>
      <c r="AH346" s="2029" t="s">
        <v>3221</v>
      </c>
      <c r="AI346" s="2047">
        <f t="shared" si="147"/>
        <v>49203132</v>
      </c>
      <c r="AJ346" s="2076" cm="1">
        <f t="array" ref="AJ346">SUM(MID(0&amp;AI346,LARGE(INDEX(ISNUMBER(--MID(AI346,ROW($1:$129),1))*ROW($1:$129),),ROW($1:$129))+1,1)*10^ROW($1:$129)/10)</f>
        <v>49203132</v>
      </c>
      <c r="AK346" s="1953" t="str">
        <f>VLOOKUP($AJ346,'Item Master Data'!$A:$F,3,FALSE)</f>
        <v>Q.PEAK DUO BLK G10+</v>
      </c>
      <c r="AL346" s="1494">
        <f>VLOOKUP($AJ346,'Item Master Data'!$A:$F,6,FALSE)</f>
        <v>360</v>
      </c>
      <c r="AM346" s="1494">
        <f t="shared" si="188"/>
        <v>24</v>
      </c>
      <c r="AN346" s="1494">
        <f>VLOOKUP(AJ346,'Item Master Data'!$A:$G,7,FALSE)</f>
        <v>32</v>
      </c>
      <c r="AO346" s="1494">
        <f t="shared" si="189"/>
        <v>0</v>
      </c>
      <c r="AQ346" s="2297">
        <f t="shared" si="160"/>
        <v>146534.39999999999</v>
      </c>
    </row>
    <row r="347" spans="1:43" s="1494" customFormat="1" ht="15" customHeight="1">
      <c r="A347" s="1872" t="s">
        <v>2534</v>
      </c>
      <c r="B347" s="2029" t="s">
        <v>4149</v>
      </c>
      <c r="C347" s="2029" t="s">
        <v>3346</v>
      </c>
      <c r="D347" s="2029" t="s">
        <v>2503</v>
      </c>
      <c r="E347" s="2031">
        <v>360</v>
      </c>
      <c r="F347" s="2032">
        <v>768</v>
      </c>
      <c r="G347" s="1833">
        <f t="shared" si="184"/>
        <v>276480</v>
      </c>
      <c r="H347" s="1831">
        <f t="shared" si="185"/>
        <v>0.27648</v>
      </c>
      <c r="I347" s="1837"/>
      <c r="J347" s="2104"/>
      <c r="K347" s="2104"/>
      <c r="L347" s="2105">
        <f>H347</f>
        <v>0.27648</v>
      </c>
      <c r="M347" s="1832">
        <f t="shared" si="187"/>
        <v>0.27648</v>
      </c>
      <c r="N347" s="2112" t="s">
        <v>3374</v>
      </c>
      <c r="O347" s="2100" t="s">
        <v>4300</v>
      </c>
      <c r="P347" s="2030">
        <v>44677</v>
      </c>
      <c r="Q347" s="2030">
        <v>44679</v>
      </c>
      <c r="R347" s="2029" t="s">
        <v>1144</v>
      </c>
      <c r="S347" s="2029">
        <v>60</v>
      </c>
      <c r="T347" s="2276">
        <v>49203132</v>
      </c>
      <c r="U347" s="2024">
        <v>0.51</v>
      </c>
      <c r="V347" s="2103" t="s">
        <v>4117</v>
      </c>
      <c r="W347" s="2029" t="s">
        <v>1094</v>
      </c>
      <c r="X347" s="2029"/>
      <c r="Y347" s="2029">
        <v>45</v>
      </c>
      <c r="Z347" s="2029" t="s">
        <v>4225</v>
      </c>
      <c r="AA347" s="2029" t="s">
        <v>1113</v>
      </c>
      <c r="AB347" s="2027">
        <v>8505</v>
      </c>
      <c r="AC347" s="2029" t="s">
        <v>1096</v>
      </c>
      <c r="AD347" s="1937" t="s">
        <v>3658</v>
      </c>
      <c r="AE347" s="2029"/>
      <c r="AF347" s="2026"/>
      <c r="AG347" s="2026"/>
      <c r="AH347" s="2029"/>
      <c r="AI347" s="2047">
        <f t="shared" si="147"/>
        <v>49203132</v>
      </c>
      <c r="AJ347" s="2076" cm="1">
        <f t="array" ref="AJ347">SUM(MID(0&amp;AI347,LARGE(INDEX(ISNUMBER(--MID(AI347,ROW($1:$129),1))*ROW($1:$129),),ROW($1:$129))+1,1)*10^ROW($1:$129)/10)</f>
        <v>49203132</v>
      </c>
      <c r="AK347" s="1953" t="str">
        <f>VLOOKUP($AJ347,'Item Master Data'!$A:$F,3,FALSE)</f>
        <v>Q.PEAK DUO BLK G10+</v>
      </c>
      <c r="AL347" s="1494">
        <f>VLOOKUP($AJ347,'Item Master Data'!$A:$F,6,FALSE)</f>
        <v>360</v>
      </c>
      <c r="AM347" s="1494">
        <f t="shared" si="188"/>
        <v>24</v>
      </c>
      <c r="AN347" s="1494">
        <f>VLOOKUP(AJ347,'Item Master Data'!$A:$G,7,FALSE)</f>
        <v>32</v>
      </c>
      <c r="AO347" s="1494">
        <f t="shared" si="189"/>
        <v>0</v>
      </c>
      <c r="AQ347" s="2297">
        <f t="shared" si="160"/>
        <v>141004.79999999999</v>
      </c>
    </row>
    <row r="348" spans="1:43" s="1494" customFormat="1" ht="15" customHeight="1">
      <c r="A348" s="1872" t="s">
        <v>2534</v>
      </c>
      <c r="B348" s="2029" t="s">
        <v>4150</v>
      </c>
      <c r="C348" s="2029" t="s">
        <v>3346</v>
      </c>
      <c r="D348" s="2029" t="s">
        <v>2503</v>
      </c>
      <c r="E348" s="2031">
        <v>360</v>
      </c>
      <c r="F348" s="2032">
        <v>768</v>
      </c>
      <c r="G348" s="1833">
        <f t="shared" si="184"/>
        <v>276480</v>
      </c>
      <c r="H348" s="1831">
        <f t="shared" si="185"/>
        <v>0.27648</v>
      </c>
      <c r="I348" s="1837"/>
      <c r="J348" s="2104"/>
      <c r="K348" s="2104"/>
      <c r="L348" s="2105">
        <f>H348</f>
        <v>0.27648</v>
      </c>
      <c r="M348" s="1832">
        <f t="shared" si="187"/>
        <v>0.27648</v>
      </c>
      <c r="N348" s="2112" t="s">
        <v>3374</v>
      </c>
      <c r="O348" s="2100" t="s">
        <v>4368</v>
      </c>
      <c r="P348" s="2030">
        <v>44677</v>
      </c>
      <c r="Q348" s="2030">
        <v>44679</v>
      </c>
      <c r="R348" s="2029" t="s">
        <v>1144</v>
      </c>
      <c r="S348" s="2029">
        <v>60</v>
      </c>
      <c r="T348" s="2029">
        <v>49203132</v>
      </c>
      <c r="U348" s="2024">
        <v>0.51</v>
      </c>
      <c r="V348" s="2103" t="s">
        <v>4117</v>
      </c>
      <c r="W348" s="2029" t="s">
        <v>1094</v>
      </c>
      <c r="X348" s="2029"/>
      <c r="Y348" s="2029">
        <v>45</v>
      </c>
      <c r="Z348" s="2029" t="s">
        <v>4225</v>
      </c>
      <c r="AA348" s="2029" t="s">
        <v>1113</v>
      </c>
      <c r="AB348" s="2027">
        <v>8505</v>
      </c>
      <c r="AC348" s="2029" t="s">
        <v>1096</v>
      </c>
      <c r="AD348" s="1937" t="s">
        <v>3658</v>
      </c>
      <c r="AE348" s="2029"/>
      <c r="AF348" s="2026"/>
      <c r="AG348" s="2026"/>
      <c r="AH348" s="2029"/>
      <c r="AI348" s="2047">
        <f t="shared" si="147"/>
        <v>49203132</v>
      </c>
      <c r="AJ348" s="2076" cm="1">
        <f t="array" ref="AJ348">SUM(MID(0&amp;AI348,LARGE(INDEX(ISNUMBER(--MID(AI348,ROW($1:$129),1))*ROW($1:$129),),ROW($1:$129))+1,1)*10^ROW($1:$129)/10)</f>
        <v>49203132</v>
      </c>
      <c r="AK348" s="1953" t="str">
        <f>VLOOKUP($AJ348,'Item Master Data'!$A:$F,3,FALSE)</f>
        <v>Q.PEAK DUO BLK G10+</v>
      </c>
      <c r="AL348" s="1494">
        <f>VLOOKUP($AJ348,'Item Master Data'!$A:$F,6,FALSE)</f>
        <v>360</v>
      </c>
      <c r="AM348" s="1494">
        <f t="shared" si="188"/>
        <v>24</v>
      </c>
      <c r="AN348" s="1494">
        <f>VLOOKUP(AJ348,'Item Master Data'!$A:$G,7,FALSE)</f>
        <v>32</v>
      </c>
      <c r="AO348" s="1494">
        <f t="shared" si="189"/>
        <v>0</v>
      </c>
      <c r="AQ348" s="2297">
        <f t="shared" si="160"/>
        <v>141004.79999999999</v>
      </c>
    </row>
    <row r="349" spans="1:43" s="1494" customFormat="1" ht="15" customHeight="1">
      <c r="A349" s="1872" t="s">
        <v>2534</v>
      </c>
      <c r="B349" s="2029" t="s">
        <v>4152</v>
      </c>
      <c r="C349" s="2029" t="s">
        <v>3346</v>
      </c>
      <c r="D349" s="2029" t="s">
        <v>2503</v>
      </c>
      <c r="E349" s="2031">
        <v>360</v>
      </c>
      <c r="F349" s="2032">
        <v>768</v>
      </c>
      <c r="G349" s="1833">
        <f t="shared" si="184"/>
        <v>276480</v>
      </c>
      <c r="H349" s="1831">
        <f t="shared" si="185"/>
        <v>0.27648</v>
      </c>
      <c r="I349" s="1837"/>
      <c r="J349" s="2104"/>
      <c r="K349" s="2104"/>
      <c r="L349" s="2105">
        <f>H349</f>
        <v>0.27648</v>
      </c>
      <c r="M349" s="1832">
        <f t="shared" si="187"/>
        <v>0.27648</v>
      </c>
      <c r="N349" s="2112" t="s">
        <v>3374</v>
      </c>
      <c r="O349" s="2100" t="s">
        <v>4300</v>
      </c>
      <c r="P349" s="2030"/>
      <c r="Q349" s="2030"/>
      <c r="R349" s="2029" t="s">
        <v>1144</v>
      </c>
      <c r="S349" s="2029">
        <v>60</v>
      </c>
      <c r="T349" s="2029">
        <v>49203132</v>
      </c>
      <c r="U349" s="2024">
        <v>0.51</v>
      </c>
      <c r="V349" s="2103" t="s">
        <v>4118</v>
      </c>
      <c r="W349" s="2029" t="s">
        <v>1094</v>
      </c>
      <c r="X349" s="2029"/>
      <c r="Y349" s="2029">
        <v>45</v>
      </c>
      <c r="Z349" s="2029" t="s">
        <v>3402</v>
      </c>
      <c r="AA349" s="2029" t="s">
        <v>1185</v>
      </c>
      <c r="AB349" s="2027">
        <v>85282</v>
      </c>
      <c r="AC349" s="2029" t="s">
        <v>1096</v>
      </c>
      <c r="AD349" s="1937" t="s">
        <v>3658</v>
      </c>
      <c r="AE349" s="2029"/>
      <c r="AF349" s="2026"/>
      <c r="AG349" s="2026"/>
      <c r="AH349" s="2029"/>
      <c r="AI349" s="2047">
        <f t="shared" si="147"/>
        <v>49203132</v>
      </c>
      <c r="AJ349" s="2076" cm="1">
        <f t="array" ref="AJ349">SUM(MID(0&amp;AI349,LARGE(INDEX(ISNUMBER(--MID(AI349,ROW($1:$129),1))*ROW($1:$129),),ROW($1:$129))+1,1)*10^ROW($1:$129)/10)</f>
        <v>49203132</v>
      </c>
      <c r="AK349" s="1953" t="str">
        <f>VLOOKUP($AJ349,'Item Master Data'!$A:$F,3,FALSE)</f>
        <v>Q.PEAK DUO BLK G10+</v>
      </c>
      <c r="AL349" s="1494">
        <f>VLOOKUP($AJ349,'Item Master Data'!$A:$F,6,FALSE)</f>
        <v>360</v>
      </c>
      <c r="AM349" s="1494">
        <f t="shared" si="188"/>
        <v>24</v>
      </c>
      <c r="AN349" s="1494">
        <f>VLOOKUP(AJ349,'Item Master Data'!$A:$G,7,FALSE)</f>
        <v>32</v>
      </c>
      <c r="AO349" s="1494">
        <f t="shared" si="189"/>
        <v>0</v>
      </c>
      <c r="AQ349" s="2297">
        <f t="shared" si="160"/>
        <v>141004.79999999999</v>
      </c>
    </row>
    <row r="350" spans="1:43" s="1494" customFormat="1" ht="15" customHeight="1">
      <c r="A350" s="1872" t="s">
        <v>2534</v>
      </c>
      <c r="B350" s="2029" t="s">
        <v>4153</v>
      </c>
      <c r="C350" s="2029" t="s">
        <v>3346</v>
      </c>
      <c r="D350" s="2029" t="s">
        <v>2503</v>
      </c>
      <c r="E350" s="2031">
        <v>360</v>
      </c>
      <c r="F350" s="2032">
        <v>768</v>
      </c>
      <c r="G350" s="1833">
        <f t="shared" si="184"/>
        <v>276480</v>
      </c>
      <c r="H350" s="1831">
        <f t="shared" si="185"/>
        <v>0.27648</v>
      </c>
      <c r="I350" s="1837"/>
      <c r="J350" s="2104"/>
      <c r="K350" s="2104"/>
      <c r="L350" s="2105">
        <f>H350</f>
        <v>0.27648</v>
      </c>
      <c r="M350" s="1832">
        <f t="shared" si="187"/>
        <v>0.27648</v>
      </c>
      <c r="N350" s="2112" t="s">
        <v>3374</v>
      </c>
      <c r="O350" s="2100" t="s">
        <v>4300</v>
      </c>
      <c r="P350" s="2030"/>
      <c r="Q350" s="2030"/>
      <c r="R350" s="2029" t="s">
        <v>1144</v>
      </c>
      <c r="S350" s="2029">
        <v>60</v>
      </c>
      <c r="T350" s="2029">
        <v>49203132</v>
      </c>
      <c r="U350" s="2024">
        <v>0.51</v>
      </c>
      <c r="V350" s="2103" t="s">
        <v>4117</v>
      </c>
      <c r="W350" s="2029" t="s">
        <v>1094</v>
      </c>
      <c r="X350" s="2029"/>
      <c r="Y350" s="2029">
        <v>45</v>
      </c>
      <c r="Z350" s="2029" t="s">
        <v>3402</v>
      </c>
      <c r="AA350" s="2029" t="s">
        <v>1185</v>
      </c>
      <c r="AB350" s="2027">
        <v>85282</v>
      </c>
      <c r="AC350" s="2029" t="s">
        <v>1096</v>
      </c>
      <c r="AD350" s="1937" t="s">
        <v>3658</v>
      </c>
      <c r="AE350" s="2029"/>
      <c r="AF350" s="2026"/>
      <c r="AG350" s="2026"/>
      <c r="AH350" s="2029"/>
      <c r="AI350" s="2047">
        <f t="shared" si="147"/>
        <v>49203132</v>
      </c>
      <c r="AJ350" s="2076" cm="1">
        <f t="array" ref="AJ350">SUM(MID(0&amp;AI350,LARGE(INDEX(ISNUMBER(--MID(AI350,ROW($1:$129),1))*ROW($1:$129),),ROW($1:$129))+1,1)*10^ROW($1:$129)/10)</f>
        <v>49203132</v>
      </c>
      <c r="AK350" s="1953" t="str">
        <f>VLOOKUP($AJ350,'Item Master Data'!$A:$F,3,FALSE)</f>
        <v>Q.PEAK DUO BLK G10+</v>
      </c>
      <c r="AL350" s="1494">
        <f>VLOOKUP($AJ350,'Item Master Data'!$A:$F,6,FALSE)</f>
        <v>360</v>
      </c>
      <c r="AM350" s="1494">
        <f t="shared" si="188"/>
        <v>24</v>
      </c>
      <c r="AN350" s="1494">
        <f>VLOOKUP(AJ350,'Item Master Data'!$A:$G,7,FALSE)</f>
        <v>32</v>
      </c>
      <c r="AO350" s="1494">
        <f t="shared" si="189"/>
        <v>0</v>
      </c>
      <c r="AQ350" s="2297">
        <f t="shared" si="160"/>
        <v>141004.79999999999</v>
      </c>
    </row>
    <row r="351" spans="1:43" s="1494" customFormat="1" ht="15" customHeight="1">
      <c r="A351" s="1872" t="s">
        <v>2534</v>
      </c>
      <c r="B351" s="2267" t="s">
        <v>4315</v>
      </c>
      <c r="C351" s="2029" t="s">
        <v>3346</v>
      </c>
      <c r="D351" s="2029" t="s">
        <v>2503</v>
      </c>
      <c r="E351" s="2031">
        <v>360</v>
      </c>
      <c r="F351" s="2032">
        <v>768</v>
      </c>
      <c r="G351" s="1833">
        <f t="shared" si="184"/>
        <v>276480</v>
      </c>
      <c r="H351" s="1831">
        <f t="shared" si="185"/>
        <v>0.27648</v>
      </c>
      <c r="I351" s="1837"/>
      <c r="J351" s="2104"/>
      <c r="K351" s="2104"/>
      <c r="L351" s="2105">
        <f>H351</f>
        <v>0.27648</v>
      </c>
      <c r="M351" s="1832">
        <f t="shared" si="187"/>
        <v>0.27648</v>
      </c>
      <c r="N351" s="2309" t="s">
        <v>4377</v>
      </c>
      <c r="O351" s="2100" t="s">
        <v>4300</v>
      </c>
      <c r="P351" s="2030"/>
      <c r="Q351" s="2030"/>
      <c r="R351" s="2029" t="s">
        <v>1144</v>
      </c>
      <c r="S351" s="2029">
        <v>60</v>
      </c>
      <c r="T351" s="2029">
        <v>49203132</v>
      </c>
      <c r="U351" s="2024">
        <v>0.53</v>
      </c>
      <c r="V351" s="2103" t="s">
        <v>4118</v>
      </c>
      <c r="W351" s="2029" t="s">
        <v>1094</v>
      </c>
      <c r="X351" s="2029"/>
      <c r="Y351" s="2029">
        <v>45</v>
      </c>
      <c r="Z351" s="2029" t="s">
        <v>4316</v>
      </c>
      <c r="AA351" s="2029" t="s">
        <v>1136</v>
      </c>
      <c r="AB351" s="2027">
        <v>1583</v>
      </c>
      <c r="AC351" s="2029" t="s">
        <v>1096</v>
      </c>
      <c r="AD351" s="1937" t="s">
        <v>3658</v>
      </c>
      <c r="AE351" s="2029"/>
      <c r="AF351" s="2026"/>
      <c r="AG351" s="2026"/>
      <c r="AH351" s="2029"/>
      <c r="AI351" s="2047">
        <f t="shared" ref="AI351:AI403" si="190">T351</f>
        <v>49203132</v>
      </c>
      <c r="AJ351" s="2076" cm="1">
        <f t="array" ref="AJ351">SUM(MID(0&amp;AI351,LARGE(INDEX(ISNUMBER(--MID(AI351,ROW($1:$129),1))*ROW($1:$129),),ROW($1:$129))+1,1)*10^ROW($1:$129)/10)</f>
        <v>49203132</v>
      </c>
      <c r="AK351" s="1953" t="str">
        <f>VLOOKUP($AJ351,'Item Master Data'!$A:$F,3,FALSE)</f>
        <v>Q.PEAK DUO BLK G10+</v>
      </c>
      <c r="AL351" s="1494">
        <f>VLOOKUP($AJ351,'Item Master Data'!$A:$F,6,FALSE)</f>
        <v>360</v>
      </c>
      <c r="AM351" s="1494">
        <f t="shared" si="188"/>
        <v>24</v>
      </c>
      <c r="AN351" s="1494">
        <f>VLOOKUP(AJ351,'Item Master Data'!$A:$G,7,FALSE)</f>
        <v>32</v>
      </c>
      <c r="AO351" s="1494">
        <f t="shared" si="189"/>
        <v>0</v>
      </c>
      <c r="AQ351" s="2297">
        <f t="shared" si="160"/>
        <v>146534.39999999999</v>
      </c>
    </row>
    <row r="352" spans="1:43" s="1494" customFormat="1" ht="15" hidden="1" customHeight="1">
      <c r="A352" s="1872" t="s">
        <v>2534</v>
      </c>
      <c r="B352" s="2029" t="s">
        <v>4154</v>
      </c>
      <c r="C352" s="2029" t="s">
        <v>3346</v>
      </c>
      <c r="D352" s="2029" t="s">
        <v>2220</v>
      </c>
      <c r="E352" s="2031">
        <v>400</v>
      </c>
      <c r="F352" s="2032">
        <v>832</v>
      </c>
      <c r="G352" s="1833">
        <f t="shared" si="184"/>
        <v>332800</v>
      </c>
      <c r="H352" s="1831">
        <f t="shared" si="185"/>
        <v>0.33279999999999998</v>
      </c>
      <c r="I352" s="1837"/>
      <c r="J352" s="2104">
        <f>H352</f>
        <v>0.33279999999999998</v>
      </c>
      <c r="K352" s="2104"/>
      <c r="L352" s="2105"/>
      <c r="M352" s="1832">
        <f t="shared" si="187"/>
        <v>0.33279999999999998</v>
      </c>
      <c r="N352" s="2029"/>
      <c r="O352" s="2021">
        <v>44670</v>
      </c>
      <c r="P352" s="2030">
        <v>44678</v>
      </c>
      <c r="Q352" s="2030">
        <v>44679</v>
      </c>
      <c r="R352" s="2029" t="s">
        <v>1144</v>
      </c>
      <c r="S352" s="2029">
        <v>60</v>
      </c>
      <c r="T352" s="2276" t="s">
        <v>3369</v>
      </c>
      <c r="U352" s="2024">
        <v>0.55000000000000004</v>
      </c>
      <c r="V352" s="2103" t="s">
        <v>4118</v>
      </c>
      <c r="W352" s="2029" t="s">
        <v>1094</v>
      </c>
      <c r="X352" s="2029"/>
      <c r="Y352" s="2029">
        <v>45</v>
      </c>
      <c r="Z352" s="2029" t="s">
        <v>4226</v>
      </c>
      <c r="AA352" s="2029" t="s">
        <v>1099</v>
      </c>
      <c r="AB352" s="2027">
        <v>94577</v>
      </c>
      <c r="AC352" s="2029" t="s">
        <v>1096</v>
      </c>
      <c r="AD352" s="2029" t="s">
        <v>1099</v>
      </c>
      <c r="AE352" s="2029"/>
      <c r="AF352" s="2026"/>
      <c r="AG352" s="2026"/>
      <c r="AH352" s="2029"/>
      <c r="AI352" s="2047" t="str">
        <f t="shared" si="190"/>
        <v>30390156H</v>
      </c>
      <c r="AJ352" s="2076" cm="1">
        <f t="array" ref="AJ352">SUM(MID(0&amp;AI352,LARGE(INDEX(ISNUMBER(--MID(AI352,ROW($1:$129),1))*ROW($1:$129),),ROW($1:$129))+1,1)*10^ROW($1:$129)/10)</f>
        <v>30390156</v>
      </c>
      <c r="AK352" s="1953" t="str">
        <f>VLOOKUP($AJ352,'Item Master Data'!$A:$F,3,FALSE)</f>
        <v>Q.PEAK DUO BLK ML G10+</v>
      </c>
      <c r="AL352" s="1494">
        <f>VLOOKUP($AJ352,'Item Master Data'!$A:$F,6,FALSE)</f>
        <v>400</v>
      </c>
      <c r="AM352" s="1494">
        <f t="shared" si="188"/>
        <v>26</v>
      </c>
      <c r="AN352" s="1494">
        <f>VLOOKUP(AJ352,'Item Master Data'!$A:$G,7,FALSE)</f>
        <v>32</v>
      </c>
      <c r="AO352" s="1494">
        <f t="shared" si="189"/>
        <v>0</v>
      </c>
      <c r="AQ352" s="2297">
        <f t="shared" si="160"/>
        <v>183040.00000000003</v>
      </c>
    </row>
    <row r="353" spans="1:43" s="1494" customFormat="1" ht="15" customHeight="1">
      <c r="A353" s="1872" t="s">
        <v>2534</v>
      </c>
      <c r="B353" s="2029" t="s">
        <v>4155</v>
      </c>
      <c r="C353" s="2030" t="s">
        <v>1143</v>
      </c>
      <c r="D353" s="2029" t="s">
        <v>2503</v>
      </c>
      <c r="E353" s="2031">
        <v>360</v>
      </c>
      <c r="F353" s="2032">
        <v>768</v>
      </c>
      <c r="G353" s="1833">
        <f t="shared" ref="G353:G367" si="191">F353*E353</f>
        <v>276480</v>
      </c>
      <c r="H353" s="1831">
        <f t="shared" ref="H353:H367" si="192">E353*F353/1000000</f>
        <v>0.27648</v>
      </c>
      <c r="I353" s="1837">
        <f t="shared" ref="I353:I359" si="193">H353</f>
        <v>0.27648</v>
      </c>
      <c r="J353" s="2104"/>
      <c r="K353" s="2104"/>
      <c r="L353" s="2105"/>
      <c r="M353" s="1832">
        <f t="shared" si="187"/>
        <v>0.27648</v>
      </c>
      <c r="N353" s="2030">
        <v>44659</v>
      </c>
      <c r="O353" s="2030">
        <v>44652</v>
      </c>
      <c r="P353" s="2030">
        <v>44657</v>
      </c>
      <c r="Q353" s="2030">
        <v>44659</v>
      </c>
      <c r="R353" s="2029" t="s">
        <v>1144</v>
      </c>
      <c r="S353" s="2029">
        <v>60</v>
      </c>
      <c r="T353" s="2029">
        <v>49203132</v>
      </c>
      <c r="U353" s="2024">
        <v>0.47</v>
      </c>
      <c r="V353" s="2103" t="s">
        <v>4119</v>
      </c>
      <c r="W353" s="2029" t="s">
        <v>1094</v>
      </c>
      <c r="X353" s="2029"/>
      <c r="Y353" s="2029">
        <v>45</v>
      </c>
      <c r="Z353" s="2029" t="s">
        <v>3354</v>
      </c>
      <c r="AA353" s="2029" t="s">
        <v>1113</v>
      </c>
      <c r="AB353" s="2027">
        <v>7444</v>
      </c>
      <c r="AC353" s="2029" t="s">
        <v>1096</v>
      </c>
      <c r="AD353" s="1937" t="s">
        <v>3658</v>
      </c>
      <c r="AE353" s="2029"/>
      <c r="AF353" s="2026"/>
      <c r="AG353" s="2026" t="s">
        <v>1087</v>
      </c>
      <c r="AH353" s="2029"/>
      <c r="AI353" s="2047">
        <f t="shared" si="190"/>
        <v>49203132</v>
      </c>
      <c r="AJ353" s="2076" cm="1">
        <f t="array" ref="AJ353">SUM(MID(0&amp;AI353,LARGE(INDEX(ISNUMBER(--MID(AI353,ROW($1:$129),1))*ROW($1:$129),),ROW($1:$129))+1,1)*10^ROW($1:$129)/10)</f>
        <v>49203132</v>
      </c>
      <c r="AK353" s="1953" t="str">
        <f>VLOOKUP($AJ353,'Item Master Data'!$A:$F,3,FALSE)</f>
        <v>Q.PEAK DUO BLK G10+</v>
      </c>
      <c r="AL353" s="1494">
        <f>VLOOKUP($AJ353,'Item Master Data'!$A:$F,6,FALSE)</f>
        <v>360</v>
      </c>
      <c r="AM353" s="1494">
        <f t="shared" si="188"/>
        <v>24</v>
      </c>
      <c r="AN353" s="1494">
        <f>VLOOKUP(AJ353,'Item Master Data'!$A:$G,7,FALSE)</f>
        <v>32</v>
      </c>
      <c r="AO353" s="1494">
        <f t="shared" si="189"/>
        <v>0</v>
      </c>
      <c r="AQ353" s="2297">
        <f t="shared" si="160"/>
        <v>129945.59999999999</v>
      </c>
    </row>
    <row r="354" spans="1:43" s="1494" customFormat="1" ht="15" customHeight="1">
      <c r="A354" s="1872" t="s">
        <v>2534</v>
      </c>
      <c r="B354" s="2029" t="s">
        <v>4156</v>
      </c>
      <c r="C354" s="2030" t="s">
        <v>1143</v>
      </c>
      <c r="D354" s="2029" t="s">
        <v>2503</v>
      </c>
      <c r="E354" s="2031">
        <v>360</v>
      </c>
      <c r="F354" s="2032">
        <v>768</v>
      </c>
      <c r="G354" s="1833">
        <f t="shared" si="191"/>
        <v>276480</v>
      </c>
      <c r="H354" s="1831">
        <f t="shared" si="192"/>
        <v>0.27648</v>
      </c>
      <c r="I354" s="1837">
        <f t="shared" si="193"/>
        <v>0.27648</v>
      </c>
      <c r="J354" s="2104"/>
      <c r="K354" s="2104"/>
      <c r="L354" s="2105"/>
      <c r="M354" s="1832">
        <f t="shared" si="187"/>
        <v>0.27648</v>
      </c>
      <c r="N354" s="2030">
        <v>44659</v>
      </c>
      <c r="O354" s="2030">
        <v>44652</v>
      </c>
      <c r="P354" s="2030">
        <v>44657</v>
      </c>
      <c r="Q354" s="2030">
        <v>44659</v>
      </c>
      <c r="R354" s="2029" t="s">
        <v>1144</v>
      </c>
      <c r="S354" s="2029">
        <v>60</v>
      </c>
      <c r="T354" s="2029">
        <v>49203132</v>
      </c>
      <c r="U354" s="2024">
        <v>0.47</v>
      </c>
      <c r="V354" s="2103" t="s">
        <v>4119</v>
      </c>
      <c r="W354" s="2029" t="s">
        <v>1094</v>
      </c>
      <c r="X354" s="2029"/>
      <c r="Y354" s="2029">
        <v>45</v>
      </c>
      <c r="Z354" s="2029" t="s">
        <v>1131</v>
      </c>
      <c r="AA354" s="2029" t="s">
        <v>1099</v>
      </c>
      <c r="AB354" s="2027">
        <v>93308</v>
      </c>
      <c r="AC354" s="2029" t="s">
        <v>1096</v>
      </c>
      <c r="AD354" s="1937" t="s">
        <v>3658</v>
      </c>
      <c r="AE354" s="2029"/>
      <c r="AF354" s="2026"/>
      <c r="AG354" s="2026" t="s">
        <v>1087</v>
      </c>
      <c r="AH354" s="2029"/>
      <c r="AI354" s="2047">
        <f t="shared" si="190"/>
        <v>49203132</v>
      </c>
      <c r="AJ354" s="2076" cm="1">
        <f t="array" ref="AJ354">SUM(MID(0&amp;AI354,LARGE(INDEX(ISNUMBER(--MID(AI354,ROW($1:$129),1))*ROW($1:$129),),ROW($1:$129))+1,1)*10^ROW($1:$129)/10)</f>
        <v>49203132</v>
      </c>
      <c r="AK354" s="1953" t="str">
        <f>VLOOKUP($AJ354,'Item Master Data'!$A:$F,3,FALSE)</f>
        <v>Q.PEAK DUO BLK G10+</v>
      </c>
      <c r="AL354" s="1494">
        <f>VLOOKUP($AJ354,'Item Master Data'!$A:$F,6,FALSE)</f>
        <v>360</v>
      </c>
      <c r="AM354" s="1494">
        <f t="shared" si="188"/>
        <v>24</v>
      </c>
      <c r="AN354" s="1494">
        <f>VLOOKUP(AJ354,'Item Master Data'!$A:$G,7,FALSE)</f>
        <v>32</v>
      </c>
      <c r="AO354" s="1494">
        <f t="shared" si="189"/>
        <v>0</v>
      </c>
      <c r="AQ354" s="2297">
        <f t="shared" si="160"/>
        <v>129945.59999999999</v>
      </c>
    </row>
    <row r="355" spans="1:43" s="1494" customFormat="1" ht="15" customHeight="1">
      <c r="A355" s="1872" t="s">
        <v>2534</v>
      </c>
      <c r="B355" s="2029" t="s">
        <v>4157</v>
      </c>
      <c r="C355" s="2030" t="s">
        <v>1143</v>
      </c>
      <c r="D355" s="2029" t="s">
        <v>2503</v>
      </c>
      <c r="E355" s="2031">
        <v>360</v>
      </c>
      <c r="F355" s="2032">
        <v>768</v>
      </c>
      <c r="G355" s="1833">
        <f t="shared" si="191"/>
        <v>276480</v>
      </c>
      <c r="H355" s="1831">
        <f t="shared" si="192"/>
        <v>0.27648</v>
      </c>
      <c r="I355" s="1837">
        <f t="shared" si="193"/>
        <v>0.27648</v>
      </c>
      <c r="J355" s="2104"/>
      <c r="K355" s="2104"/>
      <c r="L355" s="2105"/>
      <c r="M355" s="1832">
        <f t="shared" si="187"/>
        <v>0.27648</v>
      </c>
      <c r="N355" s="2030">
        <v>44663</v>
      </c>
      <c r="O355" s="2030">
        <v>44652</v>
      </c>
      <c r="P355" s="2030">
        <v>44658</v>
      </c>
      <c r="Q355" s="2030">
        <v>44663</v>
      </c>
      <c r="R355" s="2029" t="s">
        <v>1144</v>
      </c>
      <c r="S355" s="2029">
        <v>60</v>
      </c>
      <c r="T355" s="2029">
        <v>49203132</v>
      </c>
      <c r="U355" s="2024">
        <v>0.47</v>
      </c>
      <c r="V355" s="2103" t="s">
        <v>4119</v>
      </c>
      <c r="W355" s="2029" t="s">
        <v>1094</v>
      </c>
      <c r="X355" s="2029"/>
      <c r="Y355" s="2029">
        <v>45</v>
      </c>
      <c r="Z355" s="2029" t="s">
        <v>1145</v>
      </c>
      <c r="AA355" s="2029" t="s">
        <v>1099</v>
      </c>
      <c r="AB355" s="2027">
        <v>92121</v>
      </c>
      <c r="AC355" s="2029" t="s">
        <v>1096</v>
      </c>
      <c r="AD355" s="1937" t="s">
        <v>3658</v>
      </c>
      <c r="AE355" s="2029"/>
      <c r="AF355" s="2026"/>
      <c r="AG355" s="2026" t="s">
        <v>1087</v>
      </c>
      <c r="AH355" s="2029"/>
      <c r="AI355" s="2047">
        <f t="shared" si="190"/>
        <v>49203132</v>
      </c>
      <c r="AJ355" s="2076" cm="1">
        <f t="array" ref="AJ355">SUM(MID(0&amp;AI355,LARGE(INDEX(ISNUMBER(--MID(AI355,ROW($1:$129),1))*ROW($1:$129),),ROW($1:$129))+1,1)*10^ROW($1:$129)/10)</f>
        <v>49203132</v>
      </c>
      <c r="AK355" s="1953" t="str">
        <f>VLOOKUP($AJ355,'Item Master Data'!$A:$F,3,FALSE)</f>
        <v>Q.PEAK DUO BLK G10+</v>
      </c>
      <c r="AL355" s="1494">
        <f>VLOOKUP($AJ355,'Item Master Data'!$A:$F,6,FALSE)</f>
        <v>360</v>
      </c>
      <c r="AM355" s="1494">
        <f t="shared" si="188"/>
        <v>24</v>
      </c>
      <c r="AN355" s="1494">
        <f>VLOOKUP(AJ355,'Item Master Data'!$A:$G,7,FALSE)</f>
        <v>32</v>
      </c>
      <c r="AO355" s="1494">
        <f t="shared" si="189"/>
        <v>0</v>
      </c>
      <c r="AQ355" s="2297">
        <f t="shared" si="160"/>
        <v>129945.59999999999</v>
      </c>
    </row>
    <row r="356" spans="1:43" s="1494" customFormat="1" ht="15" customHeight="1">
      <c r="A356" s="1872" t="s">
        <v>2534</v>
      </c>
      <c r="B356" s="2029" t="s">
        <v>4158</v>
      </c>
      <c r="C356" s="2030" t="s">
        <v>1143</v>
      </c>
      <c r="D356" s="2029" t="s">
        <v>2503</v>
      </c>
      <c r="E356" s="2031">
        <v>360</v>
      </c>
      <c r="F356" s="2032">
        <v>768</v>
      </c>
      <c r="G356" s="1833">
        <f t="shared" si="191"/>
        <v>276480</v>
      </c>
      <c r="H356" s="1831">
        <f t="shared" si="192"/>
        <v>0.27648</v>
      </c>
      <c r="I356" s="1837">
        <f t="shared" si="193"/>
        <v>0.27648</v>
      </c>
      <c r="J356" s="1818"/>
      <c r="K356" s="2104"/>
      <c r="L356" s="2105"/>
      <c r="M356" s="1832">
        <f t="shared" si="187"/>
        <v>0.27648</v>
      </c>
      <c r="N356" s="2030">
        <v>44673</v>
      </c>
      <c r="O356" s="2030">
        <v>44652</v>
      </c>
      <c r="P356" s="2030">
        <v>44670</v>
      </c>
      <c r="Q356" s="2030">
        <v>44673</v>
      </c>
      <c r="R356" s="2029" t="s">
        <v>1144</v>
      </c>
      <c r="S356" s="2029">
        <v>60</v>
      </c>
      <c r="T356" s="2029">
        <v>49203132</v>
      </c>
      <c r="U356" s="2024">
        <v>0.47</v>
      </c>
      <c r="V356" s="2103" t="s">
        <v>4119</v>
      </c>
      <c r="W356" s="2029" t="s">
        <v>1094</v>
      </c>
      <c r="X356" s="2029"/>
      <c r="Y356" s="2029">
        <v>45</v>
      </c>
      <c r="Z356" s="2029" t="s">
        <v>1145</v>
      </c>
      <c r="AA356" s="2029" t="s">
        <v>1099</v>
      </c>
      <c r="AB356" s="2027">
        <v>92121</v>
      </c>
      <c r="AC356" s="2029" t="s">
        <v>1096</v>
      </c>
      <c r="AD356" s="1937" t="s">
        <v>3658</v>
      </c>
      <c r="AE356" s="2029"/>
      <c r="AF356" s="2026"/>
      <c r="AG356" s="2026" t="s">
        <v>1087</v>
      </c>
      <c r="AH356" s="2029"/>
      <c r="AI356" s="2047">
        <f t="shared" si="190"/>
        <v>49203132</v>
      </c>
      <c r="AJ356" s="2076" cm="1">
        <f t="array" ref="AJ356">SUM(MID(0&amp;AI356,LARGE(INDEX(ISNUMBER(--MID(AI356,ROW($1:$129),1))*ROW($1:$129),),ROW($1:$129))+1,1)*10^ROW($1:$129)/10)</f>
        <v>49203132</v>
      </c>
      <c r="AK356" s="1953" t="str">
        <f>VLOOKUP($AJ356,'Item Master Data'!$A:$F,3,FALSE)</f>
        <v>Q.PEAK DUO BLK G10+</v>
      </c>
      <c r="AL356" s="1494">
        <f>VLOOKUP($AJ356,'Item Master Data'!$A:$F,6,FALSE)</f>
        <v>360</v>
      </c>
      <c r="AM356" s="1494">
        <f t="shared" si="188"/>
        <v>24</v>
      </c>
      <c r="AN356" s="1494">
        <f>VLOOKUP(AJ356,'Item Master Data'!$A:$G,7,FALSE)</f>
        <v>32</v>
      </c>
      <c r="AO356" s="1494">
        <f t="shared" si="189"/>
        <v>0</v>
      </c>
      <c r="AQ356" s="2297">
        <f t="shared" si="160"/>
        <v>129945.59999999999</v>
      </c>
    </row>
    <row r="357" spans="1:43" s="1494" customFormat="1" ht="15" customHeight="1">
      <c r="A357" s="1872" t="s">
        <v>2534</v>
      </c>
      <c r="B357" s="2029" t="s">
        <v>4159</v>
      </c>
      <c r="C357" s="2030" t="s">
        <v>1143</v>
      </c>
      <c r="D357" s="2029" t="s">
        <v>2503</v>
      </c>
      <c r="E357" s="2031">
        <v>360</v>
      </c>
      <c r="F357" s="2032">
        <v>768</v>
      </c>
      <c r="G357" s="1833">
        <f t="shared" si="191"/>
        <v>276480</v>
      </c>
      <c r="H357" s="1831">
        <f t="shared" si="192"/>
        <v>0.27648</v>
      </c>
      <c r="I357" s="1837">
        <f t="shared" si="193"/>
        <v>0.27648</v>
      </c>
      <c r="J357" s="2104"/>
      <c r="K357" s="2104"/>
      <c r="L357" s="2105"/>
      <c r="M357" s="1832">
        <f t="shared" si="187"/>
        <v>0.27648</v>
      </c>
      <c r="N357" s="2030">
        <v>44666</v>
      </c>
      <c r="O357" s="2030">
        <v>44652</v>
      </c>
      <c r="P357" s="2030">
        <v>44659</v>
      </c>
      <c r="Q357" s="2030">
        <v>44666</v>
      </c>
      <c r="R357" s="2029" t="s">
        <v>1144</v>
      </c>
      <c r="S357" s="2029">
        <v>60</v>
      </c>
      <c r="T357" s="2029">
        <v>49203132</v>
      </c>
      <c r="U357" s="2024">
        <v>0.47</v>
      </c>
      <c r="V357" s="2103" t="s">
        <v>4119</v>
      </c>
      <c r="W357" s="2029" t="s">
        <v>1094</v>
      </c>
      <c r="X357" s="2029"/>
      <c r="Y357" s="2029">
        <v>45</v>
      </c>
      <c r="Z357" s="2029" t="s">
        <v>1100</v>
      </c>
      <c r="AA357" s="2029" t="s">
        <v>1099</v>
      </c>
      <c r="AB357" s="2027">
        <v>95827</v>
      </c>
      <c r="AC357" s="2029" t="s">
        <v>1096</v>
      </c>
      <c r="AD357" s="1937" t="s">
        <v>3658</v>
      </c>
      <c r="AE357" s="2029"/>
      <c r="AF357" s="2026"/>
      <c r="AG357" s="2026" t="s">
        <v>1087</v>
      </c>
      <c r="AH357" s="2029"/>
      <c r="AI357" s="2047">
        <f t="shared" si="190"/>
        <v>49203132</v>
      </c>
      <c r="AJ357" s="2076" cm="1">
        <f t="array" ref="AJ357">SUM(MID(0&amp;AI357,LARGE(INDEX(ISNUMBER(--MID(AI357,ROW($1:$129),1))*ROW($1:$129),),ROW($1:$129))+1,1)*10^ROW($1:$129)/10)</f>
        <v>49203132</v>
      </c>
      <c r="AK357" s="1953" t="str">
        <f>VLOOKUP($AJ357,'Item Master Data'!$A:$F,3,FALSE)</f>
        <v>Q.PEAK DUO BLK G10+</v>
      </c>
      <c r="AL357" s="1494">
        <f>VLOOKUP($AJ357,'Item Master Data'!$A:$F,6,FALSE)</f>
        <v>360</v>
      </c>
      <c r="AM357" s="1494">
        <f t="shared" si="188"/>
        <v>24</v>
      </c>
      <c r="AN357" s="1494">
        <f>VLOOKUP(AJ357,'Item Master Data'!$A:$G,7,FALSE)</f>
        <v>32</v>
      </c>
      <c r="AO357" s="1494">
        <f t="shared" si="189"/>
        <v>0</v>
      </c>
      <c r="AQ357" s="2297">
        <f t="shared" si="160"/>
        <v>129945.59999999999</v>
      </c>
    </row>
    <row r="358" spans="1:43" s="1494" customFormat="1" ht="15" customHeight="1">
      <c r="A358" s="1872" t="s">
        <v>2534</v>
      </c>
      <c r="B358" s="2029" t="s">
        <v>4160</v>
      </c>
      <c r="C358" s="2030" t="s">
        <v>1143</v>
      </c>
      <c r="D358" s="2029" t="s">
        <v>2503</v>
      </c>
      <c r="E358" s="2031">
        <v>360</v>
      </c>
      <c r="F358" s="2032">
        <v>768</v>
      </c>
      <c r="G358" s="1833">
        <f t="shared" si="191"/>
        <v>276480</v>
      </c>
      <c r="H358" s="1831">
        <f t="shared" si="192"/>
        <v>0.27648</v>
      </c>
      <c r="I358" s="1837">
        <f t="shared" si="193"/>
        <v>0.27648</v>
      </c>
      <c r="J358" s="2104"/>
      <c r="K358" s="2104"/>
      <c r="L358" s="2105"/>
      <c r="M358" s="1832">
        <f t="shared" si="187"/>
        <v>0.27648</v>
      </c>
      <c r="N358" s="2030">
        <v>44663</v>
      </c>
      <c r="O358" s="2030">
        <v>44652</v>
      </c>
      <c r="P358" s="2030">
        <v>44658</v>
      </c>
      <c r="Q358" s="2030">
        <v>44663</v>
      </c>
      <c r="R358" s="2029" t="s">
        <v>1144</v>
      </c>
      <c r="S358" s="2029">
        <v>60</v>
      </c>
      <c r="T358" s="2029">
        <v>49203132</v>
      </c>
      <c r="U358" s="2024">
        <v>0.47</v>
      </c>
      <c r="V358" s="2103"/>
      <c r="W358" s="2029" t="s">
        <v>1094</v>
      </c>
      <c r="X358" s="2029"/>
      <c r="Y358" s="2029">
        <v>45</v>
      </c>
      <c r="Z358" s="2029" t="s">
        <v>1129</v>
      </c>
      <c r="AA358" s="2029" t="s">
        <v>1099</v>
      </c>
      <c r="AB358" s="2027">
        <v>91761</v>
      </c>
      <c r="AC358" s="2029" t="s">
        <v>1096</v>
      </c>
      <c r="AD358" s="1937" t="s">
        <v>3658</v>
      </c>
      <c r="AE358" s="2029"/>
      <c r="AF358" s="2026"/>
      <c r="AG358" s="2026" t="s">
        <v>1087</v>
      </c>
      <c r="AH358" s="2029"/>
      <c r="AI358" s="2047">
        <f t="shared" si="190"/>
        <v>49203132</v>
      </c>
      <c r="AJ358" s="2076" cm="1">
        <f t="array" ref="AJ358">SUM(MID(0&amp;AI358,LARGE(INDEX(ISNUMBER(--MID(AI358,ROW($1:$129),1))*ROW($1:$129),),ROW($1:$129))+1,1)*10^ROW($1:$129)/10)</f>
        <v>49203132</v>
      </c>
      <c r="AK358" s="1953" t="str">
        <f>VLOOKUP($AJ358,'Item Master Data'!$A:$F,3,FALSE)</f>
        <v>Q.PEAK DUO BLK G10+</v>
      </c>
      <c r="AL358" s="1494">
        <f>VLOOKUP($AJ358,'Item Master Data'!$A:$F,6,FALSE)</f>
        <v>360</v>
      </c>
      <c r="AM358" s="1494">
        <f t="shared" si="188"/>
        <v>24</v>
      </c>
      <c r="AN358" s="1494">
        <f>VLOOKUP(AJ358,'Item Master Data'!$A:$G,7,FALSE)</f>
        <v>32</v>
      </c>
      <c r="AO358" s="1494">
        <f t="shared" si="189"/>
        <v>0</v>
      </c>
      <c r="AQ358" s="2297">
        <f t="shared" si="160"/>
        <v>129945.59999999999</v>
      </c>
    </row>
    <row r="359" spans="1:43" s="1494" customFormat="1" ht="15" customHeight="1">
      <c r="A359" s="1872" t="s">
        <v>2534</v>
      </c>
      <c r="B359" s="2029" t="s">
        <v>4161</v>
      </c>
      <c r="C359" s="2030" t="s">
        <v>1143</v>
      </c>
      <c r="D359" s="2029" t="s">
        <v>2503</v>
      </c>
      <c r="E359" s="2031">
        <v>360</v>
      </c>
      <c r="F359" s="2032">
        <f>768-64</f>
        <v>704</v>
      </c>
      <c r="G359" s="1833">
        <f t="shared" si="191"/>
        <v>253440</v>
      </c>
      <c r="H359" s="1831">
        <f t="shared" si="192"/>
        <v>0.25344</v>
      </c>
      <c r="I359" s="1837">
        <f t="shared" si="193"/>
        <v>0.25344</v>
      </c>
      <c r="J359" s="2104"/>
      <c r="K359" s="2104"/>
      <c r="L359" s="2105"/>
      <c r="M359" s="1832">
        <f t="shared" si="187"/>
        <v>0.25344</v>
      </c>
      <c r="N359" s="2030">
        <v>44662</v>
      </c>
      <c r="O359" s="2030">
        <v>44652</v>
      </c>
      <c r="P359" s="2030">
        <v>44657</v>
      </c>
      <c r="Q359" s="2030">
        <v>44662</v>
      </c>
      <c r="R359" s="2029" t="s">
        <v>1144</v>
      </c>
      <c r="S359" s="2029">
        <v>60</v>
      </c>
      <c r="T359" s="2029">
        <v>49203132</v>
      </c>
      <c r="U359" s="2024">
        <v>0.47</v>
      </c>
      <c r="V359" s="2103" t="s">
        <v>4119</v>
      </c>
      <c r="W359" s="2029" t="s">
        <v>1094</v>
      </c>
      <c r="X359" s="2029"/>
      <c r="Y359" s="2029">
        <v>45</v>
      </c>
      <c r="Z359" s="2029" t="s">
        <v>4228</v>
      </c>
      <c r="AA359" s="2029" t="s">
        <v>1113</v>
      </c>
      <c r="AB359" s="2027">
        <v>7444</v>
      </c>
      <c r="AC359" s="2029" t="s">
        <v>1096</v>
      </c>
      <c r="AD359" s="1937" t="s">
        <v>3658</v>
      </c>
      <c r="AE359" s="2029"/>
      <c r="AF359" s="2026"/>
      <c r="AG359" s="2026" t="s">
        <v>1087</v>
      </c>
      <c r="AH359" s="2029"/>
      <c r="AI359" s="2047">
        <f t="shared" si="190"/>
        <v>49203132</v>
      </c>
      <c r="AJ359" s="2076" cm="1">
        <f t="array" ref="AJ359">SUM(MID(0&amp;AI359,LARGE(INDEX(ISNUMBER(--MID(AI359,ROW($1:$129),1))*ROW($1:$129),),ROW($1:$129))+1,1)*10^ROW($1:$129)/10)</f>
        <v>49203132</v>
      </c>
      <c r="AK359" s="1953" t="str">
        <f>VLOOKUP($AJ359,'Item Master Data'!$A:$F,3,FALSE)</f>
        <v>Q.PEAK DUO BLK G10+</v>
      </c>
      <c r="AL359" s="1494">
        <f>VLOOKUP($AJ359,'Item Master Data'!$A:$F,6,FALSE)</f>
        <v>360</v>
      </c>
      <c r="AM359" s="1494">
        <f t="shared" si="188"/>
        <v>22</v>
      </c>
      <c r="AN359" s="1494">
        <f>VLOOKUP(AJ359,'Item Master Data'!$A:$G,7,FALSE)</f>
        <v>32</v>
      </c>
      <c r="AO359" s="1494">
        <f t="shared" si="189"/>
        <v>0</v>
      </c>
      <c r="AQ359" s="2297">
        <f t="shared" si="160"/>
        <v>119116.79999999999</v>
      </c>
    </row>
    <row r="360" spans="1:43" s="1494" customFormat="1" ht="15" customHeight="1">
      <c r="A360" s="1872" t="s">
        <v>2534</v>
      </c>
      <c r="B360" s="2029" t="s">
        <v>4161</v>
      </c>
      <c r="C360" s="2030" t="s">
        <v>1143</v>
      </c>
      <c r="D360" s="2029" t="s">
        <v>2503</v>
      </c>
      <c r="E360" s="2031">
        <v>360</v>
      </c>
      <c r="F360" s="2032">
        <v>64</v>
      </c>
      <c r="G360" s="1833">
        <f t="shared" si="191"/>
        <v>23040</v>
      </c>
      <c r="H360" s="1831">
        <f t="shared" si="192"/>
        <v>2.3040000000000001E-2</v>
      </c>
      <c r="I360" s="1837"/>
      <c r="J360" s="1818">
        <f>H360</f>
        <v>2.3040000000000001E-2</v>
      </c>
      <c r="K360" s="2104"/>
      <c r="L360" s="2105"/>
      <c r="M360" s="1832">
        <f t="shared" si="187"/>
        <v>2.3040000000000001E-2</v>
      </c>
      <c r="N360" s="2030"/>
      <c r="O360" s="2030">
        <v>44652</v>
      </c>
      <c r="P360" s="2030">
        <v>44671</v>
      </c>
      <c r="Q360" s="2030">
        <v>44676</v>
      </c>
      <c r="R360" s="2029" t="s">
        <v>1144</v>
      </c>
      <c r="S360" s="2029">
        <v>60</v>
      </c>
      <c r="T360" s="2029">
        <v>49203132</v>
      </c>
      <c r="U360" s="2024">
        <v>0.47</v>
      </c>
      <c r="V360" s="2103" t="s">
        <v>4119</v>
      </c>
      <c r="W360" s="2029" t="s">
        <v>1094</v>
      </c>
      <c r="X360" s="2029"/>
      <c r="Y360" s="2029">
        <v>45</v>
      </c>
      <c r="Z360" s="2029" t="s">
        <v>4228</v>
      </c>
      <c r="AA360" s="2029" t="s">
        <v>1113</v>
      </c>
      <c r="AB360" s="2027">
        <v>7444</v>
      </c>
      <c r="AC360" s="2029" t="s">
        <v>1096</v>
      </c>
      <c r="AD360" s="1937" t="s">
        <v>3658</v>
      </c>
      <c r="AE360" s="2029"/>
      <c r="AF360" s="2026"/>
      <c r="AG360" s="2026" t="s">
        <v>1087</v>
      </c>
      <c r="AH360" s="2029"/>
      <c r="AI360" s="2047">
        <f t="shared" si="190"/>
        <v>49203132</v>
      </c>
      <c r="AJ360" s="2076" cm="1">
        <f t="array" ref="AJ360">SUM(MID(0&amp;AI360,LARGE(INDEX(ISNUMBER(--MID(AI360,ROW($1:$129),1))*ROW($1:$129),),ROW($1:$129))+1,1)*10^ROW($1:$129)/10)</f>
        <v>49203132</v>
      </c>
      <c r="AK360" s="1953" t="str">
        <f>VLOOKUP($AJ360,'Item Master Data'!$A:$F,3,FALSE)</f>
        <v>Q.PEAK DUO BLK G10+</v>
      </c>
      <c r="AL360" s="1494">
        <f>VLOOKUP($AJ360,'Item Master Data'!$A:$F,6,FALSE)</f>
        <v>360</v>
      </c>
      <c r="AM360" s="1494">
        <f t="shared" si="188"/>
        <v>2</v>
      </c>
      <c r="AN360" s="1494">
        <f>VLOOKUP(AJ360,'Item Master Data'!$A:$G,7,FALSE)</f>
        <v>32</v>
      </c>
      <c r="AO360" s="1494">
        <f t="shared" si="189"/>
        <v>0</v>
      </c>
      <c r="AQ360" s="2297">
        <f t="shared" si="160"/>
        <v>10828.8</v>
      </c>
    </row>
    <row r="361" spans="1:43" s="1494" customFormat="1" ht="15" customHeight="1">
      <c r="A361" s="1872" t="s">
        <v>2534</v>
      </c>
      <c r="B361" s="2029" t="s">
        <v>4162</v>
      </c>
      <c r="C361" s="2030" t="s">
        <v>1143</v>
      </c>
      <c r="D361" s="2029" t="s">
        <v>2503</v>
      </c>
      <c r="E361" s="2031">
        <v>360</v>
      </c>
      <c r="F361" s="2032">
        <v>768</v>
      </c>
      <c r="G361" s="1833">
        <f t="shared" si="191"/>
        <v>276480</v>
      </c>
      <c r="H361" s="1831">
        <f t="shared" si="192"/>
        <v>0.27648</v>
      </c>
      <c r="I361" s="1837">
        <f>H361</f>
        <v>0.27648</v>
      </c>
      <c r="J361" s="2104"/>
      <c r="K361" s="2104"/>
      <c r="L361" s="2105"/>
      <c r="M361" s="1832">
        <f t="shared" si="187"/>
        <v>0.27648</v>
      </c>
      <c r="N361" s="2030">
        <v>44663</v>
      </c>
      <c r="O361" s="2030">
        <v>44652</v>
      </c>
      <c r="P361" s="2030">
        <v>44658</v>
      </c>
      <c r="Q361" s="2030">
        <v>44663</v>
      </c>
      <c r="R361" s="2029" t="s">
        <v>1144</v>
      </c>
      <c r="S361" s="2029">
        <v>60</v>
      </c>
      <c r="T361" s="2029">
        <v>49203132</v>
      </c>
      <c r="U361" s="2024">
        <v>0.47</v>
      </c>
      <c r="V361" s="2103" t="s">
        <v>4119</v>
      </c>
      <c r="W361" s="2029" t="s">
        <v>1094</v>
      </c>
      <c r="X361" s="2029"/>
      <c r="Y361" s="2029">
        <v>45</v>
      </c>
      <c r="Z361" s="2029" t="s">
        <v>2509</v>
      </c>
      <c r="AA361" s="2029" t="s">
        <v>1099</v>
      </c>
      <c r="AB361" s="2027">
        <v>93308</v>
      </c>
      <c r="AC361" s="2029" t="s">
        <v>1096</v>
      </c>
      <c r="AD361" s="1937" t="s">
        <v>3658</v>
      </c>
      <c r="AE361" s="2029"/>
      <c r="AF361" s="2026"/>
      <c r="AG361" s="2026" t="s">
        <v>1087</v>
      </c>
      <c r="AH361" s="2029"/>
      <c r="AI361" s="2047">
        <f t="shared" si="190"/>
        <v>49203132</v>
      </c>
      <c r="AJ361" s="2076" cm="1">
        <f t="array" ref="AJ361">SUM(MID(0&amp;AI361,LARGE(INDEX(ISNUMBER(--MID(AI361,ROW($1:$129),1))*ROW($1:$129),),ROW($1:$129))+1,1)*10^ROW($1:$129)/10)</f>
        <v>49203132</v>
      </c>
      <c r="AK361" s="1953" t="str">
        <f>VLOOKUP($AJ361,'Item Master Data'!$A:$F,3,FALSE)</f>
        <v>Q.PEAK DUO BLK G10+</v>
      </c>
      <c r="AL361" s="1494">
        <f>VLOOKUP($AJ361,'Item Master Data'!$A:$F,6,FALSE)</f>
        <v>360</v>
      </c>
      <c r="AM361" s="1494">
        <f t="shared" si="188"/>
        <v>24</v>
      </c>
      <c r="AN361" s="1494">
        <f>VLOOKUP(AJ361,'Item Master Data'!$A:$G,7,FALSE)</f>
        <v>32</v>
      </c>
      <c r="AO361" s="1494">
        <f t="shared" si="189"/>
        <v>0</v>
      </c>
      <c r="AQ361" s="2297">
        <f t="shared" si="160"/>
        <v>129945.59999999999</v>
      </c>
    </row>
    <row r="362" spans="1:43" s="1494" customFormat="1" ht="15" customHeight="1">
      <c r="A362" s="1872" t="s">
        <v>2534</v>
      </c>
      <c r="B362" s="2250" t="s">
        <v>4163</v>
      </c>
      <c r="C362" s="2251" t="s">
        <v>1143</v>
      </c>
      <c r="D362" s="2029" t="s">
        <v>2220</v>
      </c>
      <c r="E362" s="2253">
        <v>400</v>
      </c>
      <c r="F362" s="2032">
        <v>768</v>
      </c>
      <c r="G362" s="1833">
        <f t="shared" si="191"/>
        <v>307200</v>
      </c>
      <c r="H362" s="1831">
        <f t="shared" si="192"/>
        <v>0.30719999999999997</v>
      </c>
      <c r="I362" s="1837">
        <f>H362</f>
        <v>0.30719999999999997</v>
      </c>
      <c r="J362" s="2104"/>
      <c r="K362" s="2104"/>
      <c r="L362" s="2105"/>
      <c r="M362" s="1832">
        <f t="shared" si="187"/>
        <v>0.30719999999999997</v>
      </c>
      <c r="N362" s="2030">
        <v>44673</v>
      </c>
      <c r="O362" s="2100" t="s">
        <v>4238</v>
      </c>
      <c r="P362" s="2030">
        <v>44672</v>
      </c>
      <c r="Q362" s="2030">
        <v>44673</v>
      </c>
      <c r="R362" s="2029" t="s">
        <v>1144</v>
      </c>
      <c r="S362" s="2029">
        <v>60</v>
      </c>
      <c r="T362" s="2029">
        <v>49405140</v>
      </c>
      <c r="U362" s="2024">
        <v>0.48</v>
      </c>
      <c r="V362" s="2103"/>
      <c r="W362" s="2029" t="s">
        <v>1094</v>
      </c>
      <c r="X362" s="2029"/>
      <c r="Y362" s="2029">
        <v>45</v>
      </c>
      <c r="Z362" s="2029" t="s">
        <v>3232</v>
      </c>
      <c r="AA362" s="2029" t="s">
        <v>1136</v>
      </c>
      <c r="AB362" s="2027">
        <v>1501</v>
      </c>
      <c r="AC362" s="2029" t="s">
        <v>1096</v>
      </c>
      <c r="AD362" s="1937" t="s">
        <v>3658</v>
      </c>
      <c r="AE362" s="2029"/>
      <c r="AF362" s="2026"/>
      <c r="AG362" s="2026" t="s">
        <v>1087</v>
      </c>
      <c r="AH362" s="2029"/>
      <c r="AI362" s="2047">
        <f t="shared" si="190"/>
        <v>49405140</v>
      </c>
      <c r="AJ362" s="2076" cm="1">
        <f t="array" ref="AJ362">SUM(MID(0&amp;AI362,LARGE(INDEX(ISNUMBER(--MID(AI362,ROW($1:$129),1))*ROW($1:$129),),ROW($1:$129))+1,1)*10^ROW($1:$129)/10)</f>
        <v>49405140</v>
      </c>
      <c r="AK362" s="1953" t="str">
        <f>VLOOKUP($AJ362,'Item Master Data'!$A:$F,3,FALSE)</f>
        <v>Q.PEAK DUO BLK ML G10+</v>
      </c>
      <c r="AL362" s="1494">
        <f>VLOOKUP($AJ362,'Item Master Data'!$A:$F,6,FALSE)</f>
        <v>400</v>
      </c>
      <c r="AM362" s="1494">
        <f t="shared" si="188"/>
        <v>24</v>
      </c>
      <c r="AN362" s="1494">
        <f>VLOOKUP(AJ362,'Item Master Data'!$A:$G,7,FALSE)</f>
        <v>32</v>
      </c>
      <c r="AO362" s="1494">
        <f t="shared" si="189"/>
        <v>0</v>
      </c>
      <c r="AQ362" s="2297">
        <f t="shared" si="160"/>
        <v>147456</v>
      </c>
    </row>
    <row r="363" spans="1:43" s="1494" customFormat="1" ht="15" customHeight="1">
      <c r="A363" s="1872" t="s">
        <v>2534</v>
      </c>
      <c r="B363" s="2250" t="s">
        <v>4164</v>
      </c>
      <c r="C363" s="2251" t="s">
        <v>1143</v>
      </c>
      <c r="D363" s="2029" t="s">
        <v>2220</v>
      </c>
      <c r="E363" s="2253">
        <v>400</v>
      </c>
      <c r="F363" s="2032">
        <v>768</v>
      </c>
      <c r="G363" s="1833">
        <f t="shared" si="191"/>
        <v>307200</v>
      </c>
      <c r="H363" s="1831">
        <f t="shared" si="192"/>
        <v>0.30719999999999997</v>
      </c>
      <c r="I363" s="1837"/>
      <c r="J363" s="2104"/>
      <c r="K363" s="2104"/>
      <c r="L363" s="2105">
        <f>H363</f>
        <v>0.30719999999999997</v>
      </c>
      <c r="M363" s="1832">
        <f t="shared" si="187"/>
        <v>0.30719999999999997</v>
      </c>
      <c r="N363" s="2307" t="s">
        <v>4375</v>
      </c>
      <c r="O363" s="2100" t="s">
        <v>4238</v>
      </c>
      <c r="P363" s="2030">
        <v>44673</v>
      </c>
      <c r="Q363" s="2030">
        <v>44676</v>
      </c>
      <c r="R363" s="2029" t="s">
        <v>1144</v>
      </c>
      <c r="S363" s="2029">
        <v>60</v>
      </c>
      <c r="T363" s="2029">
        <v>49405140</v>
      </c>
      <c r="U363" s="2024">
        <v>0.48</v>
      </c>
      <c r="V363" s="2103" t="s">
        <v>4120</v>
      </c>
      <c r="W363" s="2029" t="s">
        <v>1094</v>
      </c>
      <c r="X363" s="2029"/>
      <c r="Y363" s="2029">
        <v>45</v>
      </c>
      <c r="Z363" s="2029" t="s">
        <v>3354</v>
      </c>
      <c r="AA363" s="2029" t="s">
        <v>1113</v>
      </c>
      <c r="AB363" s="2027">
        <v>7444</v>
      </c>
      <c r="AC363" s="2029" t="s">
        <v>1096</v>
      </c>
      <c r="AD363" s="1937" t="s">
        <v>3658</v>
      </c>
      <c r="AE363" s="2029"/>
      <c r="AF363" s="2026"/>
      <c r="AG363" s="2026" t="s">
        <v>1087</v>
      </c>
      <c r="AH363" s="2029"/>
      <c r="AI363" s="2047">
        <f t="shared" si="190"/>
        <v>49405140</v>
      </c>
      <c r="AJ363" s="2076" cm="1">
        <f t="array" ref="AJ363">SUM(MID(0&amp;AI363,LARGE(INDEX(ISNUMBER(--MID(AI363,ROW($1:$129),1))*ROW($1:$129),),ROW($1:$129))+1,1)*10^ROW($1:$129)/10)</f>
        <v>49405140</v>
      </c>
      <c r="AK363" s="1953" t="str">
        <f>VLOOKUP($AJ363,'Item Master Data'!$A:$F,3,FALSE)</f>
        <v>Q.PEAK DUO BLK ML G10+</v>
      </c>
      <c r="AL363" s="1494">
        <f>VLOOKUP($AJ363,'Item Master Data'!$A:$F,6,FALSE)</f>
        <v>400</v>
      </c>
      <c r="AM363" s="1494">
        <f t="shared" si="188"/>
        <v>24</v>
      </c>
      <c r="AN363" s="1494">
        <f>VLOOKUP(AJ363,'Item Master Data'!$A:$G,7,FALSE)</f>
        <v>32</v>
      </c>
      <c r="AO363" s="1494">
        <f t="shared" si="189"/>
        <v>0</v>
      </c>
      <c r="AQ363" s="2297">
        <f t="shared" si="160"/>
        <v>147456</v>
      </c>
    </row>
    <row r="364" spans="1:43" s="1494" customFormat="1" ht="15" customHeight="1">
      <c r="A364" s="1872" t="s">
        <v>2534</v>
      </c>
      <c r="B364" s="2250" t="s">
        <v>4165</v>
      </c>
      <c r="C364" s="2251" t="s">
        <v>1143</v>
      </c>
      <c r="D364" s="2029" t="s">
        <v>2220</v>
      </c>
      <c r="E364" s="2253">
        <v>400</v>
      </c>
      <c r="F364" s="2032">
        <v>768</v>
      </c>
      <c r="G364" s="1833">
        <f t="shared" si="191"/>
        <v>307200</v>
      </c>
      <c r="H364" s="1831">
        <f t="shared" si="192"/>
        <v>0.30719999999999997</v>
      </c>
      <c r="I364" s="1837">
        <f>H364</f>
        <v>0.30719999999999997</v>
      </c>
      <c r="J364" s="2104"/>
      <c r="K364" s="2104"/>
      <c r="L364" s="2105"/>
      <c r="M364" s="1832">
        <f t="shared" si="187"/>
        <v>0.30719999999999997</v>
      </c>
      <c r="N364" s="2030">
        <v>44673</v>
      </c>
      <c r="O364" s="2100" t="s">
        <v>4238</v>
      </c>
      <c r="P364" s="2030">
        <v>44671</v>
      </c>
      <c r="Q364" s="2030">
        <v>44673</v>
      </c>
      <c r="R364" s="2029" t="s">
        <v>1144</v>
      </c>
      <c r="S364" s="2029">
        <v>60</v>
      </c>
      <c r="T364" s="2029">
        <v>49405140</v>
      </c>
      <c r="U364" s="2024">
        <v>0.48</v>
      </c>
      <c r="V364" s="2103" t="s">
        <v>4120</v>
      </c>
      <c r="W364" s="2029" t="s">
        <v>1094</v>
      </c>
      <c r="X364" s="2029"/>
      <c r="Y364" s="2029">
        <v>45</v>
      </c>
      <c r="Z364" s="2029" t="s">
        <v>3353</v>
      </c>
      <c r="AA364" s="2029" t="s">
        <v>1186</v>
      </c>
      <c r="AB364" s="2027">
        <v>60517</v>
      </c>
      <c r="AC364" s="2029" t="s">
        <v>1096</v>
      </c>
      <c r="AD364" s="1937" t="s">
        <v>3658</v>
      </c>
      <c r="AE364" s="2029"/>
      <c r="AF364" s="2026"/>
      <c r="AG364" s="2026" t="s">
        <v>1087</v>
      </c>
      <c r="AH364" s="2029"/>
      <c r="AI364" s="2047">
        <f t="shared" si="190"/>
        <v>49405140</v>
      </c>
      <c r="AJ364" s="2076" cm="1">
        <f t="array" ref="AJ364">SUM(MID(0&amp;AI364,LARGE(INDEX(ISNUMBER(--MID(AI364,ROW($1:$129),1))*ROW($1:$129),),ROW($1:$129))+1,1)*10^ROW($1:$129)/10)</f>
        <v>49405140</v>
      </c>
      <c r="AK364" s="1953" t="str">
        <f>VLOOKUP($AJ364,'Item Master Data'!$A:$F,3,FALSE)</f>
        <v>Q.PEAK DUO BLK ML G10+</v>
      </c>
      <c r="AL364" s="1494">
        <f>VLOOKUP($AJ364,'Item Master Data'!$A:$F,6,FALSE)</f>
        <v>400</v>
      </c>
      <c r="AM364" s="1494">
        <f t="shared" si="188"/>
        <v>24</v>
      </c>
      <c r="AN364" s="1494">
        <f>VLOOKUP(AJ364,'Item Master Data'!$A:$G,7,FALSE)</f>
        <v>32</v>
      </c>
      <c r="AO364" s="1494">
        <f t="shared" si="189"/>
        <v>0</v>
      </c>
      <c r="AQ364" s="2297">
        <f t="shared" si="160"/>
        <v>147456</v>
      </c>
    </row>
    <row r="365" spans="1:43" s="1494" customFormat="1" ht="15" hidden="1" customHeight="1">
      <c r="A365" s="1872" t="s">
        <v>2534</v>
      </c>
      <c r="B365" s="2029" t="s">
        <v>4166</v>
      </c>
      <c r="C365" s="2030" t="s">
        <v>1143</v>
      </c>
      <c r="D365" s="2029" t="s">
        <v>2220</v>
      </c>
      <c r="E365" s="2031">
        <v>400</v>
      </c>
      <c r="F365" s="2032">
        <v>768</v>
      </c>
      <c r="G365" s="1833">
        <f t="shared" si="191"/>
        <v>307200</v>
      </c>
      <c r="H365" s="1831">
        <f t="shared" si="192"/>
        <v>0.30719999999999997</v>
      </c>
      <c r="I365" s="1837">
        <f>H365</f>
        <v>0.30719999999999997</v>
      </c>
      <c r="J365" s="1818"/>
      <c r="K365" s="2104"/>
      <c r="L365" s="2105"/>
      <c r="M365" s="1832">
        <f t="shared" si="187"/>
        <v>0.30719999999999997</v>
      </c>
      <c r="N365" s="2030">
        <v>44672</v>
      </c>
      <c r="O365" s="2030">
        <v>44666</v>
      </c>
      <c r="P365" s="2030">
        <v>44672</v>
      </c>
      <c r="Q365" s="2030">
        <v>44672</v>
      </c>
      <c r="R365" s="2029" t="s">
        <v>1144</v>
      </c>
      <c r="S365" s="2029">
        <v>60</v>
      </c>
      <c r="T365" s="2029" t="s">
        <v>3267</v>
      </c>
      <c r="U365" s="2024">
        <v>0.48</v>
      </c>
      <c r="V365" s="2103" t="s">
        <v>4121</v>
      </c>
      <c r="W365" s="2029" t="s">
        <v>1094</v>
      </c>
      <c r="X365" s="2029"/>
      <c r="Y365" s="2029">
        <v>45</v>
      </c>
      <c r="Z365" s="2029" t="s">
        <v>4229</v>
      </c>
      <c r="AA365" s="2029" t="s">
        <v>4230</v>
      </c>
      <c r="AB365" s="2027">
        <v>983</v>
      </c>
      <c r="AC365" s="2029"/>
      <c r="AD365" s="2029" t="s">
        <v>1099</v>
      </c>
      <c r="AE365" s="2029"/>
      <c r="AF365" s="2026"/>
      <c r="AG365" s="2026" t="s">
        <v>1087</v>
      </c>
      <c r="AH365" s="2029"/>
      <c r="AI365" s="2047" t="str">
        <f t="shared" si="190"/>
        <v>30390456H</v>
      </c>
      <c r="AJ365" s="2076" cm="1">
        <f t="array" ref="AJ365">SUM(MID(0&amp;AI365,LARGE(INDEX(ISNUMBER(--MID(AI365,ROW($1:$129),1))*ROW($1:$129),),ROW($1:$129))+1,1)*10^ROW($1:$129)/10)</f>
        <v>30390456</v>
      </c>
      <c r="AK365" s="1953" t="str">
        <f>VLOOKUP($AJ365,'Item Master Data'!$A:$F,3,FALSE)</f>
        <v>Q.PEAK DUO BLK ML G10+</v>
      </c>
      <c r="AL365" s="1494">
        <f>VLOOKUP($AJ365,'Item Master Data'!$A:$F,6,FALSE)</f>
        <v>400</v>
      </c>
      <c r="AM365" s="1494">
        <f t="shared" si="188"/>
        <v>24</v>
      </c>
      <c r="AN365" s="1494">
        <f>VLOOKUP(AJ365,'Item Master Data'!$A:$G,7,FALSE)</f>
        <v>32</v>
      </c>
      <c r="AO365" s="1494">
        <f t="shared" si="189"/>
        <v>0</v>
      </c>
      <c r="AQ365" s="2297">
        <f t="shared" si="160"/>
        <v>147456</v>
      </c>
    </row>
    <row r="366" spans="1:43" s="1494" customFormat="1" ht="15" hidden="1" customHeight="1">
      <c r="A366" s="1872" t="s">
        <v>2534</v>
      </c>
      <c r="B366" s="2029" t="s">
        <v>4167</v>
      </c>
      <c r="C366" s="2030" t="s">
        <v>1143</v>
      </c>
      <c r="D366" s="2029" t="s">
        <v>2220</v>
      </c>
      <c r="E366" s="2031">
        <v>400</v>
      </c>
      <c r="F366" s="2032">
        <v>768</v>
      </c>
      <c r="G366" s="1833">
        <f t="shared" si="191"/>
        <v>307200</v>
      </c>
      <c r="H366" s="1831">
        <f t="shared" si="192"/>
        <v>0.30719999999999997</v>
      </c>
      <c r="I366" s="1837">
        <f>H366</f>
        <v>0.30719999999999997</v>
      </c>
      <c r="J366" s="1818"/>
      <c r="K366" s="2104"/>
      <c r="L366" s="2105"/>
      <c r="M366" s="1832">
        <f t="shared" si="187"/>
        <v>0.30719999999999997</v>
      </c>
      <c r="N366" s="2030">
        <v>44672</v>
      </c>
      <c r="O366" s="2030">
        <v>44666</v>
      </c>
      <c r="P366" s="2030">
        <v>44672</v>
      </c>
      <c r="Q366" s="2030">
        <v>44672</v>
      </c>
      <c r="R366" s="2029" t="s">
        <v>1144</v>
      </c>
      <c r="S366" s="2029">
        <v>60</v>
      </c>
      <c r="T366" s="2029" t="s">
        <v>3267</v>
      </c>
      <c r="U366" s="2024">
        <v>0.48</v>
      </c>
      <c r="V366" s="2103" t="s">
        <v>4121</v>
      </c>
      <c r="W366" s="2029" t="s">
        <v>1094</v>
      </c>
      <c r="X366" s="2029"/>
      <c r="Y366" s="2029">
        <v>45</v>
      </c>
      <c r="Z366" s="2029" t="s">
        <v>1129</v>
      </c>
      <c r="AA366" s="2029" t="s">
        <v>1099</v>
      </c>
      <c r="AB366" s="2027">
        <v>91761</v>
      </c>
      <c r="AC366" s="2029" t="s">
        <v>1096</v>
      </c>
      <c r="AD366" s="2029" t="s">
        <v>1099</v>
      </c>
      <c r="AE366" s="2029"/>
      <c r="AF366" s="2026"/>
      <c r="AG366" s="2026" t="s">
        <v>1087</v>
      </c>
      <c r="AH366" s="2029"/>
      <c r="AI366" s="2047" t="str">
        <f t="shared" si="190"/>
        <v>30390456H</v>
      </c>
      <c r="AJ366" s="2076" cm="1">
        <f t="array" ref="AJ366">SUM(MID(0&amp;AI366,LARGE(INDEX(ISNUMBER(--MID(AI366,ROW($1:$129),1))*ROW($1:$129),),ROW($1:$129))+1,1)*10^ROW($1:$129)/10)</f>
        <v>30390456</v>
      </c>
      <c r="AK366" s="1953" t="str">
        <f>VLOOKUP($AJ366,'Item Master Data'!$A:$F,3,FALSE)</f>
        <v>Q.PEAK DUO BLK ML G10+</v>
      </c>
      <c r="AL366" s="1494">
        <f>VLOOKUP($AJ366,'Item Master Data'!$A:$F,6,FALSE)</f>
        <v>400</v>
      </c>
      <c r="AM366" s="1494">
        <f t="shared" si="188"/>
        <v>24</v>
      </c>
      <c r="AN366" s="1494">
        <f>VLOOKUP(AJ366,'Item Master Data'!$A:$G,7,FALSE)</f>
        <v>32</v>
      </c>
      <c r="AO366" s="1494">
        <f t="shared" si="189"/>
        <v>0</v>
      </c>
      <c r="AQ366" s="2297">
        <f t="shared" si="160"/>
        <v>147456</v>
      </c>
    </row>
    <row r="367" spans="1:43" s="1494" customFormat="1" ht="15" hidden="1" customHeight="1">
      <c r="A367" s="1872" t="s">
        <v>2534</v>
      </c>
      <c r="B367" s="2029" t="s">
        <v>4168</v>
      </c>
      <c r="C367" s="2030" t="s">
        <v>1143</v>
      </c>
      <c r="D367" s="2029" t="s">
        <v>2220</v>
      </c>
      <c r="E367" s="2031">
        <v>400</v>
      </c>
      <c r="F367" s="2032">
        <v>768</v>
      </c>
      <c r="G367" s="1833">
        <f t="shared" si="191"/>
        <v>307200</v>
      </c>
      <c r="H367" s="1831">
        <f t="shared" si="192"/>
        <v>0.30719999999999997</v>
      </c>
      <c r="I367" s="1837">
        <f>H367</f>
        <v>0.30719999999999997</v>
      </c>
      <c r="J367" s="1818"/>
      <c r="K367" s="2104"/>
      <c r="L367" s="2105"/>
      <c r="M367" s="1832">
        <f t="shared" si="187"/>
        <v>0.30719999999999997</v>
      </c>
      <c r="N367" s="2030">
        <v>44672</v>
      </c>
      <c r="O367" s="2030">
        <v>44666</v>
      </c>
      <c r="P367" s="2030">
        <v>44672</v>
      </c>
      <c r="Q367" s="2030">
        <v>44672</v>
      </c>
      <c r="R367" s="2029" t="s">
        <v>1144</v>
      </c>
      <c r="S367" s="2029">
        <v>60</v>
      </c>
      <c r="T367" s="2029" t="s">
        <v>3267</v>
      </c>
      <c r="U367" s="2024">
        <v>0.48</v>
      </c>
      <c r="V367" s="2103" t="s">
        <v>4121</v>
      </c>
      <c r="W367" s="2029" t="s">
        <v>1094</v>
      </c>
      <c r="X367" s="2029"/>
      <c r="Y367" s="2029">
        <v>45</v>
      </c>
      <c r="Z367" s="2029" t="s">
        <v>1145</v>
      </c>
      <c r="AA367" s="2029" t="s">
        <v>1099</v>
      </c>
      <c r="AB367" s="2027">
        <v>92121</v>
      </c>
      <c r="AC367" s="2029" t="s">
        <v>1096</v>
      </c>
      <c r="AD367" s="2029" t="s">
        <v>1099</v>
      </c>
      <c r="AE367" s="2029"/>
      <c r="AF367" s="2026"/>
      <c r="AG367" s="2026" t="s">
        <v>1087</v>
      </c>
      <c r="AH367" s="2029"/>
      <c r="AI367" s="2047" t="str">
        <f t="shared" si="190"/>
        <v>30390456H</v>
      </c>
      <c r="AJ367" s="2076" cm="1">
        <f t="array" ref="AJ367">SUM(MID(0&amp;AI367,LARGE(INDEX(ISNUMBER(--MID(AI367,ROW($1:$129),1))*ROW($1:$129),),ROW($1:$129))+1,1)*10^ROW($1:$129)/10)</f>
        <v>30390456</v>
      </c>
      <c r="AK367" s="1953" t="str">
        <f>VLOOKUP($AJ367,'Item Master Data'!$A:$F,3,FALSE)</f>
        <v>Q.PEAK DUO BLK ML G10+</v>
      </c>
      <c r="AL367" s="1494">
        <f>VLOOKUP($AJ367,'Item Master Data'!$A:$F,6,FALSE)</f>
        <v>400</v>
      </c>
      <c r="AM367" s="1494">
        <f t="shared" si="188"/>
        <v>24</v>
      </c>
      <c r="AN367" s="1494">
        <f>VLOOKUP(AJ367,'Item Master Data'!$A:$G,7,FALSE)</f>
        <v>32</v>
      </c>
      <c r="AO367" s="1494">
        <f t="shared" si="189"/>
        <v>0</v>
      </c>
      <c r="AQ367" s="2297">
        <f t="shared" si="160"/>
        <v>147456</v>
      </c>
    </row>
    <row r="368" spans="1:43" s="1494" customFormat="1" ht="15" hidden="1" customHeight="1">
      <c r="A368" s="1872" t="s">
        <v>2534</v>
      </c>
      <c r="B368" s="2029" t="s">
        <v>4170</v>
      </c>
      <c r="C368" s="2030" t="s">
        <v>1143</v>
      </c>
      <c r="D368" s="2029" t="s">
        <v>2220</v>
      </c>
      <c r="E368" s="2031">
        <v>400</v>
      </c>
      <c r="F368" s="2032">
        <v>768</v>
      </c>
      <c r="G368" s="1833">
        <f t="shared" ref="G368" si="194">F368*E368</f>
        <v>307200</v>
      </c>
      <c r="H368" s="1831">
        <f t="shared" ref="H368" si="195">E368*F368/1000000</f>
        <v>0.30719999999999997</v>
      </c>
      <c r="I368" s="1837"/>
      <c r="J368" s="2104"/>
      <c r="K368" s="2104"/>
      <c r="L368" s="2105">
        <f>H368</f>
        <v>0.30719999999999997</v>
      </c>
      <c r="M368" s="1832">
        <f t="shared" si="187"/>
        <v>0.30719999999999997</v>
      </c>
      <c r="N368" s="2112" t="s">
        <v>3374</v>
      </c>
      <c r="O368" s="2021">
        <v>44671</v>
      </c>
      <c r="P368" s="2030"/>
      <c r="Q368" s="2030"/>
      <c r="R368" s="2029" t="s">
        <v>1144</v>
      </c>
      <c r="S368" s="2029">
        <v>60</v>
      </c>
      <c r="T368" s="2277" t="s">
        <v>3369</v>
      </c>
      <c r="U368" s="2024">
        <v>0.48</v>
      </c>
      <c r="V368" s="2103" t="s">
        <v>4121</v>
      </c>
      <c r="W368" s="2029" t="s">
        <v>1094</v>
      </c>
      <c r="X368" s="2029"/>
      <c r="Y368" s="2029">
        <v>45</v>
      </c>
      <c r="Z368" s="2029" t="s">
        <v>3354</v>
      </c>
      <c r="AA368" s="2029" t="s">
        <v>1113</v>
      </c>
      <c r="AB368" s="2027">
        <v>7444</v>
      </c>
      <c r="AC368" s="2029" t="s">
        <v>1096</v>
      </c>
      <c r="AD368" s="2029" t="s">
        <v>1099</v>
      </c>
      <c r="AE368" s="2029"/>
      <c r="AF368" s="2026"/>
      <c r="AG368" s="2026" t="s">
        <v>1087</v>
      </c>
      <c r="AH368" s="2029"/>
      <c r="AI368" s="2047" t="str">
        <f t="shared" si="190"/>
        <v>30390156H</v>
      </c>
      <c r="AJ368" s="2076" cm="1">
        <f t="array" ref="AJ368">SUM(MID(0&amp;AI368,LARGE(INDEX(ISNUMBER(--MID(AI368,ROW($1:$129),1))*ROW($1:$129),),ROW($1:$129))+1,1)*10^ROW($1:$129)/10)</f>
        <v>30390156</v>
      </c>
      <c r="AK368" s="1953" t="str">
        <f>VLOOKUP($AJ368,'Item Master Data'!$A:$F,3,FALSE)</f>
        <v>Q.PEAK DUO BLK ML G10+</v>
      </c>
      <c r="AL368" s="1494">
        <f>VLOOKUP($AJ368,'Item Master Data'!$A:$F,6,FALSE)</f>
        <v>400</v>
      </c>
      <c r="AM368" s="1494">
        <f t="shared" si="188"/>
        <v>24</v>
      </c>
      <c r="AN368" s="1494">
        <f>VLOOKUP(AJ368,'Item Master Data'!$A:$G,7,FALSE)</f>
        <v>32</v>
      </c>
      <c r="AO368" s="1494">
        <f t="shared" si="189"/>
        <v>0</v>
      </c>
      <c r="AQ368" s="2297">
        <f t="shared" si="160"/>
        <v>147456</v>
      </c>
    </row>
    <row r="369" spans="1:48" s="1494" customFormat="1" ht="15" customHeight="1">
      <c r="A369" s="1872" t="s">
        <v>2534</v>
      </c>
      <c r="B369" s="2029" t="s">
        <v>4171</v>
      </c>
      <c r="C369" s="2030" t="s">
        <v>1143</v>
      </c>
      <c r="D369" s="2029" t="s">
        <v>2503</v>
      </c>
      <c r="E369" s="2031">
        <v>360</v>
      </c>
      <c r="F369" s="2032">
        <v>832</v>
      </c>
      <c r="G369" s="1833">
        <f t="shared" ref="G369:G377" si="196">F369*E369</f>
        <v>299520</v>
      </c>
      <c r="H369" s="1831">
        <f t="shared" ref="H369:H377" si="197">E369*F369/1000000</f>
        <v>0.29952000000000001</v>
      </c>
      <c r="I369" s="1837"/>
      <c r="J369" s="2104">
        <f t="shared" ref="J369:J375" si="198">H369</f>
        <v>0.29952000000000001</v>
      </c>
      <c r="K369" s="2104"/>
      <c r="L369" s="2105"/>
      <c r="M369" s="1832">
        <f t="shared" si="187"/>
        <v>0.29952000000000001</v>
      </c>
      <c r="N369" s="2029"/>
      <c r="O369" s="2030">
        <v>44666</v>
      </c>
      <c r="P369" s="2030">
        <v>44676</v>
      </c>
      <c r="Q369" s="2030">
        <v>44680</v>
      </c>
      <c r="R369" s="2029" t="s">
        <v>1144</v>
      </c>
      <c r="S369" s="2029">
        <v>60</v>
      </c>
      <c r="T369" s="2029">
        <v>49203132</v>
      </c>
      <c r="U369" s="2024">
        <v>0.47</v>
      </c>
      <c r="V369" s="2103" t="s">
        <v>4121</v>
      </c>
      <c r="W369" s="2029" t="s">
        <v>1094</v>
      </c>
      <c r="X369" s="2029"/>
      <c r="Y369" s="2029">
        <v>45</v>
      </c>
      <c r="Z369" s="2029" t="s">
        <v>1131</v>
      </c>
      <c r="AA369" s="2029" t="s">
        <v>1099</v>
      </c>
      <c r="AB369" s="2027">
        <v>93308</v>
      </c>
      <c r="AC369" s="2029" t="s">
        <v>1096</v>
      </c>
      <c r="AD369" s="1937" t="s">
        <v>3658</v>
      </c>
      <c r="AE369" s="2029"/>
      <c r="AF369" s="2026"/>
      <c r="AG369" s="2026" t="s">
        <v>1087</v>
      </c>
      <c r="AH369" s="2029"/>
      <c r="AI369" s="2047">
        <f t="shared" si="190"/>
        <v>49203132</v>
      </c>
      <c r="AJ369" s="2076" cm="1">
        <f t="array" ref="AJ369">SUM(MID(0&amp;AI369,LARGE(INDEX(ISNUMBER(--MID(AI369,ROW($1:$129),1))*ROW($1:$129),),ROW($1:$129))+1,1)*10^ROW($1:$129)/10)</f>
        <v>49203132</v>
      </c>
      <c r="AK369" s="1953" t="str">
        <f>VLOOKUP($AJ369,'Item Master Data'!$A:$F,3,FALSE)</f>
        <v>Q.PEAK DUO BLK G10+</v>
      </c>
      <c r="AL369" s="1494">
        <f>VLOOKUP($AJ369,'Item Master Data'!$A:$F,6,FALSE)</f>
        <v>360</v>
      </c>
      <c r="AM369" s="1494">
        <f t="shared" si="188"/>
        <v>26</v>
      </c>
      <c r="AN369" s="1494">
        <f>VLOOKUP(AJ369,'Item Master Data'!$A:$G,7,FALSE)</f>
        <v>32</v>
      </c>
      <c r="AO369" s="1494">
        <f t="shared" si="189"/>
        <v>0</v>
      </c>
      <c r="AQ369" s="2297">
        <f t="shared" si="160"/>
        <v>140774.39999999999</v>
      </c>
    </row>
    <row r="370" spans="1:48" s="1494" customFormat="1" ht="15" customHeight="1">
      <c r="A370" s="1872" t="s">
        <v>2534</v>
      </c>
      <c r="B370" s="2029" t="s">
        <v>4172</v>
      </c>
      <c r="C370" s="2030" t="s">
        <v>1143</v>
      </c>
      <c r="D370" s="2029" t="s">
        <v>2503</v>
      </c>
      <c r="E370" s="2031">
        <v>360</v>
      </c>
      <c r="F370" s="2032">
        <v>832</v>
      </c>
      <c r="G370" s="1833">
        <f t="shared" si="196"/>
        <v>299520</v>
      </c>
      <c r="H370" s="1831">
        <f t="shared" si="197"/>
        <v>0.29952000000000001</v>
      </c>
      <c r="I370" s="1837">
        <f>H370</f>
        <v>0.29952000000000001</v>
      </c>
      <c r="J370" s="2104"/>
      <c r="K370" s="2104"/>
      <c r="L370" s="2105"/>
      <c r="M370" s="1832">
        <f t="shared" si="187"/>
        <v>0.29952000000000001</v>
      </c>
      <c r="N370" s="2030">
        <v>44676</v>
      </c>
      <c r="O370" s="2030">
        <v>44666</v>
      </c>
      <c r="P370" s="2030">
        <v>44673</v>
      </c>
      <c r="Q370" s="2030">
        <v>44676</v>
      </c>
      <c r="R370" s="2029" t="s">
        <v>1144</v>
      </c>
      <c r="S370" s="2029">
        <v>60</v>
      </c>
      <c r="T370" s="2029">
        <v>49203132</v>
      </c>
      <c r="U370" s="2024">
        <v>0.47</v>
      </c>
      <c r="V370" s="2103" t="s">
        <v>4121</v>
      </c>
      <c r="W370" s="2029" t="s">
        <v>1094</v>
      </c>
      <c r="X370" s="2029"/>
      <c r="Y370" s="2029">
        <v>45</v>
      </c>
      <c r="Z370" s="2029" t="s">
        <v>1100</v>
      </c>
      <c r="AA370" s="2029" t="s">
        <v>1099</v>
      </c>
      <c r="AB370" s="2027">
        <v>95827</v>
      </c>
      <c r="AC370" s="2029" t="s">
        <v>1096</v>
      </c>
      <c r="AD370" s="1937" t="s">
        <v>3658</v>
      </c>
      <c r="AE370" s="2029"/>
      <c r="AF370" s="2026"/>
      <c r="AG370" s="2026" t="s">
        <v>1087</v>
      </c>
      <c r="AH370" s="2029"/>
      <c r="AI370" s="2047">
        <f t="shared" si="190"/>
        <v>49203132</v>
      </c>
      <c r="AJ370" s="2076" cm="1">
        <f t="array" ref="AJ370">SUM(MID(0&amp;AI370,LARGE(INDEX(ISNUMBER(--MID(AI370,ROW($1:$129),1))*ROW($1:$129),),ROW($1:$129))+1,1)*10^ROW($1:$129)/10)</f>
        <v>49203132</v>
      </c>
      <c r="AK370" s="1953" t="str">
        <f>VLOOKUP($AJ370,'Item Master Data'!$A:$F,3,FALSE)</f>
        <v>Q.PEAK DUO BLK G10+</v>
      </c>
      <c r="AL370" s="1494">
        <f>VLOOKUP($AJ370,'Item Master Data'!$A:$F,6,FALSE)</f>
        <v>360</v>
      </c>
      <c r="AM370" s="1494">
        <f t="shared" si="188"/>
        <v>26</v>
      </c>
      <c r="AN370" s="1494">
        <f>VLOOKUP(AJ370,'Item Master Data'!$A:$G,7,FALSE)</f>
        <v>32</v>
      </c>
      <c r="AO370" s="1494">
        <f t="shared" si="189"/>
        <v>0</v>
      </c>
      <c r="AQ370" s="2297">
        <f t="shared" si="160"/>
        <v>140774.39999999999</v>
      </c>
    </row>
    <row r="371" spans="1:48" s="1494" customFormat="1" ht="15" customHeight="1">
      <c r="A371" s="1872" t="s">
        <v>2534</v>
      </c>
      <c r="B371" s="2250" t="s">
        <v>4173</v>
      </c>
      <c r="C371" s="2251" t="s">
        <v>1143</v>
      </c>
      <c r="D371" s="2029" t="s">
        <v>2503</v>
      </c>
      <c r="E371" s="2253">
        <v>360</v>
      </c>
      <c r="F371" s="2032">
        <v>832</v>
      </c>
      <c r="G371" s="1833">
        <f t="shared" si="196"/>
        <v>299520</v>
      </c>
      <c r="H371" s="1831">
        <f t="shared" si="197"/>
        <v>0.29952000000000001</v>
      </c>
      <c r="I371" s="1837">
        <f>H371</f>
        <v>0.29952000000000001</v>
      </c>
      <c r="J371" s="2104"/>
      <c r="K371" s="2104"/>
      <c r="L371" s="2105"/>
      <c r="M371" s="1832">
        <f t="shared" si="187"/>
        <v>0.29952000000000001</v>
      </c>
      <c r="N371" s="2030">
        <v>44676</v>
      </c>
      <c r="O371" s="2030">
        <v>44663</v>
      </c>
      <c r="P371" s="2030">
        <v>44671</v>
      </c>
      <c r="Q371" s="2030">
        <v>44676</v>
      </c>
      <c r="R371" s="2029" t="s">
        <v>1144</v>
      </c>
      <c r="S371" s="2029">
        <v>60</v>
      </c>
      <c r="T371" s="2029">
        <v>49403132</v>
      </c>
      <c r="U371" s="2024">
        <v>0.47</v>
      </c>
      <c r="V371" s="2103"/>
      <c r="W371" s="2029" t="s">
        <v>1094</v>
      </c>
      <c r="X371" s="2029"/>
      <c r="Y371" s="2029">
        <v>45</v>
      </c>
      <c r="Z371" s="2029" t="s">
        <v>3419</v>
      </c>
      <c r="AA371" s="2029" t="s">
        <v>1099</v>
      </c>
      <c r="AB371" s="2027">
        <v>94551</v>
      </c>
      <c r="AC371" s="2029" t="s">
        <v>1096</v>
      </c>
      <c r="AD371" s="1937" t="s">
        <v>3658</v>
      </c>
      <c r="AE371" s="2029"/>
      <c r="AF371" s="2026"/>
      <c r="AG371" s="2026" t="s">
        <v>1087</v>
      </c>
      <c r="AH371" s="2029"/>
      <c r="AI371" s="2047">
        <f t="shared" si="190"/>
        <v>49403132</v>
      </c>
      <c r="AJ371" s="2076" cm="1">
        <f t="array" ref="AJ371">SUM(MID(0&amp;AI371,LARGE(INDEX(ISNUMBER(--MID(AI371,ROW($1:$129),1))*ROW($1:$129),),ROW($1:$129))+1,1)*10^ROW($1:$129)/10)</f>
        <v>49403132</v>
      </c>
      <c r="AK371" s="1953" t="e">
        <f>VLOOKUP($AJ371,'Item Master Data'!$A:$F,3,FALSE)</f>
        <v>#N/A</v>
      </c>
      <c r="AL371" s="1494" t="e">
        <f>VLOOKUP($AJ371,'Item Master Data'!$A:$F,6,FALSE)</f>
        <v>#N/A</v>
      </c>
      <c r="AM371" s="1494" t="e">
        <f t="shared" si="188"/>
        <v>#N/A</v>
      </c>
      <c r="AN371" s="1494" t="e">
        <f>VLOOKUP(AJ371,'Item Master Data'!$A:$G,7,FALSE)</f>
        <v>#N/A</v>
      </c>
      <c r="AO371" s="1494" t="e">
        <f t="shared" si="189"/>
        <v>#N/A</v>
      </c>
      <c r="AQ371" s="2297">
        <f t="shared" si="160"/>
        <v>140774.39999999999</v>
      </c>
    </row>
    <row r="372" spans="1:48" s="1494" customFormat="1" ht="15" hidden="1" customHeight="1">
      <c r="A372" s="1550" t="s">
        <v>2534</v>
      </c>
      <c r="B372" s="2220" t="s">
        <v>4174</v>
      </c>
      <c r="C372" s="2134" t="s">
        <v>1143</v>
      </c>
      <c r="D372" s="2029" t="s">
        <v>2503</v>
      </c>
      <c r="E372" s="2031">
        <v>360</v>
      </c>
      <c r="F372" s="2032">
        <v>832</v>
      </c>
      <c r="G372" s="1833">
        <f t="shared" si="196"/>
        <v>299520</v>
      </c>
      <c r="H372" s="1831">
        <f t="shared" si="197"/>
        <v>0.29952000000000001</v>
      </c>
      <c r="I372" s="1837"/>
      <c r="J372" s="2104">
        <f t="shared" si="198"/>
        <v>0.29952000000000001</v>
      </c>
      <c r="K372" s="2104"/>
      <c r="L372" s="2105"/>
      <c r="M372" s="2110">
        <f t="shared" ref="M372:M395" si="199">SUM(I372:L372)</f>
        <v>0.29952000000000001</v>
      </c>
      <c r="N372" s="2030"/>
      <c r="O372" s="2030">
        <v>44666</v>
      </c>
      <c r="P372" s="2030">
        <v>44676</v>
      </c>
      <c r="Q372" s="2030">
        <v>44680</v>
      </c>
      <c r="R372" s="2029" t="s">
        <v>1144</v>
      </c>
      <c r="S372" s="2029">
        <v>60</v>
      </c>
      <c r="T372" s="2029">
        <v>49203132</v>
      </c>
      <c r="U372" s="2024">
        <v>0.47</v>
      </c>
      <c r="V372" s="2103" t="s">
        <v>4121</v>
      </c>
      <c r="W372" s="2029" t="s">
        <v>1094</v>
      </c>
      <c r="X372" s="2029"/>
      <c r="Y372" s="2029">
        <v>45</v>
      </c>
      <c r="Z372" s="2029" t="s">
        <v>1129</v>
      </c>
      <c r="AA372" s="2029" t="s">
        <v>1099</v>
      </c>
      <c r="AB372" s="2027">
        <v>91761</v>
      </c>
      <c r="AC372" s="2029" t="s">
        <v>1096</v>
      </c>
      <c r="AD372" s="2029"/>
      <c r="AE372" s="2029"/>
      <c r="AF372" s="2026"/>
      <c r="AG372" s="2026" t="s">
        <v>1087</v>
      </c>
      <c r="AH372" s="1951"/>
      <c r="AI372" s="2047">
        <f t="shared" si="190"/>
        <v>49203132</v>
      </c>
      <c r="AJ372" s="2076" cm="1">
        <f t="array" ref="AJ372">SUM(MID(0&amp;AI372,LARGE(INDEX(ISNUMBER(--MID(AI372,ROW($1:$129),1))*ROW($1:$129),),ROW($1:$129))+1,1)*10^ROW($1:$129)/10)</f>
        <v>49203132</v>
      </c>
      <c r="AK372" s="1953" t="str">
        <f>VLOOKUP($AJ372,'Item Master Data'!$A:$F,3,FALSE)</f>
        <v>Q.PEAK DUO BLK G10+</v>
      </c>
      <c r="AL372" s="1494">
        <f>VLOOKUP($AJ372,'Item Master Data'!$A:$F,6,FALSE)</f>
        <v>360</v>
      </c>
      <c r="AM372" s="1494">
        <f t="shared" si="188"/>
        <v>26</v>
      </c>
      <c r="AN372" s="1494">
        <f>VLOOKUP(AJ372,'Item Master Data'!$A:$G,7,FALSE)</f>
        <v>32</v>
      </c>
      <c r="AO372" s="1494">
        <f t="shared" si="189"/>
        <v>0</v>
      </c>
      <c r="AQ372" s="2297">
        <f t="shared" si="160"/>
        <v>140774.39999999999</v>
      </c>
    </row>
    <row r="373" spans="1:48" s="1494" customFormat="1" ht="15" hidden="1" customHeight="1">
      <c r="A373" s="1550" t="s">
        <v>2534</v>
      </c>
      <c r="B373" s="2029" t="s">
        <v>4292</v>
      </c>
      <c r="C373" s="2134" t="s">
        <v>1143</v>
      </c>
      <c r="D373" s="2029" t="s">
        <v>2220</v>
      </c>
      <c r="E373" s="2031">
        <v>400</v>
      </c>
      <c r="F373" s="2032">
        <v>768</v>
      </c>
      <c r="G373" s="1833">
        <f t="shared" si="196"/>
        <v>307200</v>
      </c>
      <c r="H373" s="1831">
        <f t="shared" si="197"/>
        <v>0.30719999999999997</v>
      </c>
      <c r="I373" s="1837"/>
      <c r="J373" s="2104">
        <f t="shared" si="198"/>
        <v>0.30719999999999997</v>
      </c>
      <c r="K373" s="2104"/>
      <c r="L373" s="2105"/>
      <c r="M373" s="2110">
        <f t="shared" si="199"/>
        <v>0.30719999999999997</v>
      </c>
      <c r="N373" s="2029"/>
      <c r="O373" s="2021">
        <v>44671</v>
      </c>
      <c r="P373" s="2030">
        <v>44676</v>
      </c>
      <c r="Q373" s="2030">
        <v>44676</v>
      </c>
      <c r="R373" s="2029" t="s">
        <v>1144</v>
      </c>
      <c r="S373" s="2029">
        <v>60</v>
      </c>
      <c r="T373" s="2278" t="s">
        <v>3369</v>
      </c>
      <c r="U373" s="2024">
        <v>0.48</v>
      </c>
      <c r="V373" s="2103" t="s">
        <v>4121</v>
      </c>
      <c r="W373" s="2029" t="s">
        <v>1094</v>
      </c>
      <c r="X373" s="2029"/>
      <c r="Y373" s="2029">
        <v>45</v>
      </c>
      <c r="Z373" s="2029" t="s">
        <v>1129</v>
      </c>
      <c r="AA373" s="2029" t="s">
        <v>1099</v>
      </c>
      <c r="AB373" s="2027">
        <v>91761</v>
      </c>
      <c r="AC373" s="2029" t="s">
        <v>1096</v>
      </c>
      <c r="AD373" s="2029" t="s">
        <v>1099</v>
      </c>
      <c r="AE373" s="2029"/>
      <c r="AF373" s="2026"/>
      <c r="AG373" s="2026" t="s">
        <v>1087</v>
      </c>
      <c r="AH373" s="1951"/>
      <c r="AI373" s="2047" t="str">
        <f t="shared" si="190"/>
        <v>30390156H</v>
      </c>
      <c r="AJ373" s="2076" cm="1">
        <f t="array" ref="AJ373">SUM(MID(0&amp;AI373,LARGE(INDEX(ISNUMBER(--MID(AI373,ROW($1:$129),1))*ROW($1:$129),),ROW($1:$129))+1,1)*10^ROW($1:$129)/10)</f>
        <v>30390156</v>
      </c>
      <c r="AK373" s="1953" t="str">
        <f>VLOOKUP($AJ373,'Item Master Data'!$A:$F,3,FALSE)</f>
        <v>Q.PEAK DUO BLK ML G10+</v>
      </c>
      <c r="AL373" s="1494">
        <f>VLOOKUP($AJ373,'Item Master Data'!$A:$F,6,FALSE)</f>
        <v>400</v>
      </c>
      <c r="AM373" s="1494">
        <f t="shared" si="188"/>
        <v>24</v>
      </c>
      <c r="AN373" s="1494">
        <f>VLOOKUP(AJ373,'Item Master Data'!$A:$G,7,FALSE)</f>
        <v>32</v>
      </c>
      <c r="AO373" s="1494">
        <f t="shared" si="189"/>
        <v>0</v>
      </c>
      <c r="AQ373" s="2297">
        <f t="shared" si="160"/>
        <v>147456</v>
      </c>
    </row>
    <row r="374" spans="1:48" s="1494" customFormat="1" ht="15" hidden="1" customHeight="1">
      <c r="A374" s="1550" t="s">
        <v>2534</v>
      </c>
      <c r="B374" s="2267" t="s">
        <v>4293</v>
      </c>
      <c r="C374" s="2134" t="s">
        <v>1143</v>
      </c>
      <c r="D374" s="2029" t="s">
        <v>2220</v>
      </c>
      <c r="E374" s="2031">
        <v>400</v>
      </c>
      <c r="F374" s="2032">
        <v>768</v>
      </c>
      <c r="G374" s="1833">
        <f t="shared" si="196"/>
        <v>307200</v>
      </c>
      <c r="H374" s="1831">
        <f t="shared" si="197"/>
        <v>0.30719999999999997</v>
      </c>
      <c r="I374" s="1837"/>
      <c r="J374" s="2104">
        <f t="shared" si="198"/>
        <v>0.30719999999999997</v>
      </c>
      <c r="K374" s="2104"/>
      <c r="L374" s="2105"/>
      <c r="M374" s="2110">
        <f t="shared" si="199"/>
        <v>0.30719999999999997</v>
      </c>
      <c r="N374" s="2029"/>
      <c r="O374" s="2021">
        <v>44669</v>
      </c>
      <c r="P374" s="2030">
        <v>44678</v>
      </c>
      <c r="Q374" s="2030">
        <v>44678</v>
      </c>
      <c r="R374" s="2029" t="s">
        <v>1144</v>
      </c>
      <c r="S374" s="2029">
        <v>60</v>
      </c>
      <c r="T374" s="2029" t="s">
        <v>3369</v>
      </c>
      <c r="U374" s="2024">
        <v>0.48</v>
      </c>
      <c r="V374" s="2103" t="s">
        <v>4121</v>
      </c>
      <c r="W374" s="2029" t="s">
        <v>1094</v>
      </c>
      <c r="X374" s="2029"/>
      <c r="Y374" s="2029">
        <v>45</v>
      </c>
      <c r="Z374" s="2029" t="s">
        <v>1145</v>
      </c>
      <c r="AA374" s="2029" t="s">
        <v>1099</v>
      </c>
      <c r="AB374" s="2027">
        <v>92121</v>
      </c>
      <c r="AC374" s="2029" t="s">
        <v>1096</v>
      </c>
      <c r="AD374" s="2029" t="s">
        <v>1099</v>
      </c>
      <c r="AE374" s="2029"/>
      <c r="AF374" s="2026"/>
      <c r="AG374" s="2026" t="s">
        <v>1087</v>
      </c>
      <c r="AH374" s="1951"/>
      <c r="AI374" s="2047" t="str">
        <f t="shared" si="190"/>
        <v>30390156H</v>
      </c>
      <c r="AJ374" s="2076" cm="1">
        <f t="array" ref="AJ374">SUM(MID(0&amp;AI374,LARGE(INDEX(ISNUMBER(--MID(AI374,ROW($1:$129),1))*ROW($1:$129),),ROW($1:$129))+1,1)*10^ROW($1:$129)/10)</f>
        <v>30390156</v>
      </c>
      <c r="AK374" s="1953" t="str">
        <f>VLOOKUP($AJ374,'Item Master Data'!$A:$F,3,FALSE)</f>
        <v>Q.PEAK DUO BLK ML G10+</v>
      </c>
      <c r="AL374" s="1494">
        <f>VLOOKUP($AJ374,'Item Master Data'!$A:$F,6,FALSE)</f>
        <v>400</v>
      </c>
      <c r="AM374" s="1494">
        <f t="shared" si="188"/>
        <v>24</v>
      </c>
      <c r="AN374" s="1494">
        <f>VLOOKUP(AJ374,'Item Master Data'!$A:$G,7,FALSE)</f>
        <v>32</v>
      </c>
      <c r="AO374" s="1494">
        <f t="shared" si="189"/>
        <v>0</v>
      </c>
      <c r="AQ374" s="2297">
        <f t="shared" si="160"/>
        <v>147456</v>
      </c>
    </row>
    <row r="375" spans="1:48" s="1494" customFormat="1" ht="15" hidden="1" customHeight="1">
      <c r="A375" s="1550" t="s">
        <v>2534</v>
      </c>
      <c r="B375" s="2267" t="s">
        <v>4294</v>
      </c>
      <c r="C375" s="2134" t="s">
        <v>1143</v>
      </c>
      <c r="D375" s="2029" t="s">
        <v>2220</v>
      </c>
      <c r="E375" s="2031">
        <v>400</v>
      </c>
      <c r="F375" s="2032">
        <v>768</v>
      </c>
      <c r="G375" s="1833">
        <f t="shared" si="196"/>
        <v>307200</v>
      </c>
      <c r="H375" s="1831">
        <f t="shared" si="197"/>
        <v>0.30719999999999997</v>
      </c>
      <c r="I375" s="1837"/>
      <c r="J375" s="2104">
        <f t="shared" si="198"/>
        <v>0.30719999999999997</v>
      </c>
      <c r="K375" s="2104"/>
      <c r="L375" s="2105"/>
      <c r="M375" s="2110">
        <f t="shared" si="199"/>
        <v>0.30719999999999997</v>
      </c>
      <c r="N375" s="2029"/>
      <c r="O375" s="2021">
        <v>44669</v>
      </c>
      <c r="P375" s="2030">
        <v>44679</v>
      </c>
      <c r="Q375" s="2030">
        <v>44679</v>
      </c>
      <c r="R375" s="2029" t="s">
        <v>1144</v>
      </c>
      <c r="S375" s="2029">
        <v>60</v>
      </c>
      <c r="T375" s="2029"/>
      <c r="U375" s="2024">
        <v>0.48</v>
      </c>
      <c r="V375" s="2103" t="s">
        <v>4121</v>
      </c>
      <c r="W375" s="2029" t="s">
        <v>1094</v>
      </c>
      <c r="X375" s="2029"/>
      <c r="Y375" s="2029">
        <v>45</v>
      </c>
      <c r="Z375" s="2029" t="s">
        <v>1129</v>
      </c>
      <c r="AA375" s="2029" t="s">
        <v>1099</v>
      </c>
      <c r="AB375" s="2027">
        <v>91761</v>
      </c>
      <c r="AC375" s="2029" t="s">
        <v>1096</v>
      </c>
      <c r="AD375" s="2029" t="s">
        <v>1099</v>
      </c>
      <c r="AE375" s="2029"/>
      <c r="AF375" s="2026"/>
      <c r="AG375" s="2026" t="s">
        <v>1087</v>
      </c>
      <c r="AH375" s="1951"/>
      <c r="AI375" s="2047">
        <f t="shared" si="190"/>
        <v>0</v>
      </c>
      <c r="AJ375" s="2076" cm="1">
        <f t="array" ref="AJ375">SUM(MID(0&amp;AI375,LARGE(INDEX(ISNUMBER(--MID(AI375,ROW($1:$129),1))*ROW($1:$129),),ROW($1:$129))+1,1)*10^ROW($1:$129)/10)</f>
        <v>0</v>
      </c>
      <c r="AK375" s="1953" t="e">
        <f>VLOOKUP($AJ375,'Item Master Data'!$A:$F,3,FALSE)</f>
        <v>#N/A</v>
      </c>
      <c r="AL375" s="1494" t="e">
        <f>VLOOKUP($AJ375,'Item Master Data'!$A:$F,6,FALSE)</f>
        <v>#N/A</v>
      </c>
      <c r="AM375" s="1494" t="e">
        <f t="shared" si="188"/>
        <v>#N/A</v>
      </c>
      <c r="AN375" s="1494" t="e">
        <f>VLOOKUP(AJ375,'Item Master Data'!$A:$G,7,FALSE)</f>
        <v>#N/A</v>
      </c>
      <c r="AO375" s="1494" t="e">
        <f t="shared" si="189"/>
        <v>#N/A</v>
      </c>
      <c r="AQ375" s="2297">
        <f t="shared" si="160"/>
        <v>147456</v>
      </c>
    </row>
    <row r="376" spans="1:48" s="1494" customFormat="1" ht="15" hidden="1" customHeight="1">
      <c r="A376" s="1550" t="s">
        <v>2534</v>
      </c>
      <c r="B376" s="2222" t="s">
        <v>4319</v>
      </c>
      <c r="C376" s="2222" t="s">
        <v>1224</v>
      </c>
      <c r="D376" s="2029" t="s">
        <v>2220</v>
      </c>
      <c r="E376" s="2031">
        <v>400</v>
      </c>
      <c r="F376" s="2032">
        <v>1536</v>
      </c>
      <c r="G376" s="1833">
        <f t="shared" si="196"/>
        <v>614400</v>
      </c>
      <c r="H376" s="1831">
        <f t="shared" si="197"/>
        <v>0.61439999999999995</v>
      </c>
      <c r="I376" s="1837">
        <f>H376</f>
        <v>0.61439999999999995</v>
      </c>
      <c r="J376" s="2104"/>
      <c r="K376" s="2104"/>
      <c r="L376" s="2105"/>
      <c r="M376" s="2110">
        <f t="shared" si="199"/>
        <v>0.61439999999999995</v>
      </c>
      <c r="N376" s="2030">
        <v>44673</v>
      </c>
      <c r="O376" s="2021">
        <v>44671</v>
      </c>
      <c r="P376" s="2030">
        <v>44673</v>
      </c>
      <c r="Q376" s="2030">
        <v>44678</v>
      </c>
      <c r="R376" s="2029" t="s">
        <v>1144</v>
      </c>
      <c r="S376" s="2029">
        <v>60</v>
      </c>
      <c r="T376" s="2280" t="s">
        <v>3369</v>
      </c>
      <c r="U376" s="2024">
        <v>0.55000000000000004</v>
      </c>
      <c r="V376" s="2103" t="s">
        <v>4122</v>
      </c>
      <c r="W376" s="2029" t="s">
        <v>1103</v>
      </c>
      <c r="X376" s="2029"/>
      <c r="Y376" s="2029">
        <v>60</v>
      </c>
      <c r="Z376" s="2029" t="s">
        <v>3355</v>
      </c>
      <c r="AA376" s="2029" t="s">
        <v>1133</v>
      </c>
      <c r="AB376" s="2027" t="s">
        <v>3356</v>
      </c>
      <c r="AC376" s="2029" t="s">
        <v>1096</v>
      </c>
      <c r="AD376" s="2029" t="s">
        <v>1099</v>
      </c>
      <c r="AE376" s="2029"/>
      <c r="AF376" s="2026"/>
      <c r="AG376" s="2026" t="s">
        <v>1087</v>
      </c>
      <c r="AH376" s="1951"/>
      <c r="AI376" s="2047" t="str">
        <f t="shared" si="190"/>
        <v>30390156H</v>
      </c>
      <c r="AJ376" s="2076" cm="1">
        <f t="array" ref="AJ376">SUM(MID(0&amp;AI376,LARGE(INDEX(ISNUMBER(--MID(AI376,ROW($1:$129),1))*ROW($1:$129),),ROW($1:$129))+1,1)*10^ROW($1:$129)/10)</f>
        <v>30390156</v>
      </c>
      <c r="AK376" s="1953" t="str">
        <f>VLOOKUP($AJ376,'Item Master Data'!$A:$F,3,FALSE)</f>
        <v>Q.PEAK DUO BLK ML G10+</v>
      </c>
      <c r="AL376" s="1494">
        <f>VLOOKUP($AJ376,'Item Master Data'!$A:$F,6,FALSE)</f>
        <v>400</v>
      </c>
      <c r="AM376" s="1494">
        <f t="shared" si="188"/>
        <v>48</v>
      </c>
      <c r="AN376" s="1494">
        <f>VLOOKUP(AJ376,'Item Master Data'!$A:$G,7,FALSE)</f>
        <v>32</v>
      </c>
      <c r="AO376" s="1494">
        <f t="shared" si="189"/>
        <v>0</v>
      </c>
      <c r="AQ376" s="2297">
        <f t="shared" si="160"/>
        <v>337920</v>
      </c>
    </row>
    <row r="377" spans="1:48" s="1494" customFormat="1" ht="15" hidden="1" customHeight="1">
      <c r="A377" s="1872" t="s">
        <v>2534</v>
      </c>
      <c r="B377" s="2029" t="s">
        <v>4175</v>
      </c>
      <c r="C377" s="2029" t="s">
        <v>1166</v>
      </c>
      <c r="D377" s="2029" t="s">
        <v>2220</v>
      </c>
      <c r="E377" s="2031">
        <v>400</v>
      </c>
      <c r="F377" s="2032">
        <v>4160</v>
      </c>
      <c r="G377" s="1833">
        <f t="shared" si="196"/>
        <v>1664000</v>
      </c>
      <c r="H377" s="1831">
        <f t="shared" si="197"/>
        <v>1.6639999999999999</v>
      </c>
      <c r="I377" s="1837">
        <f>H377</f>
        <v>1.6639999999999999</v>
      </c>
      <c r="J377" s="2104"/>
      <c r="K377" s="2104"/>
      <c r="L377" s="2105"/>
      <c r="M377" s="1832">
        <f t="shared" si="199"/>
        <v>1.6639999999999999</v>
      </c>
      <c r="N377" s="2030">
        <v>44652</v>
      </c>
      <c r="O377" s="2030">
        <v>44634</v>
      </c>
      <c r="P377" s="2030">
        <v>44652</v>
      </c>
      <c r="Q377" s="2030">
        <v>44655</v>
      </c>
      <c r="R377" s="2029" t="s">
        <v>1144</v>
      </c>
      <c r="S377" s="2029">
        <v>60</v>
      </c>
      <c r="T377" s="2029">
        <v>49405140</v>
      </c>
      <c r="U377" s="2024">
        <v>0.55000000000000004</v>
      </c>
      <c r="V377" s="2103" t="s">
        <v>4123</v>
      </c>
      <c r="W377" s="2029" t="s">
        <v>1103</v>
      </c>
      <c r="X377" s="2029"/>
      <c r="Y377" s="2029">
        <v>60</v>
      </c>
      <c r="Z377" s="2029" t="s">
        <v>3232</v>
      </c>
      <c r="AA377" s="2029" t="s">
        <v>1136</v>
      </c>
      <c r="AB377" s="2027">
        <v>1501</v>
      </c>
      <c r="AC377" s="2029" t="s">
        <v>1096</v>
      </c>
      <c r="AD377" s="2283" t="s">
        <v>1097</v>
      </c>
      <c r="AE377" s="2029"/>
      <c r="AF377" s="2026"/>
      <c r="AG377" s="2026" t="s">
        <v>1087</v>
      </c>
      <c r="AH377" s="2029"/>
      <c r="AI377" s="2047">
        <f t="shared" si="190"/>
        <v>49405140</v>
      </c>
      <c r="AJ377" s="2076" cm="1">
        <f t="array" ref="AJ377">SUM(MID(0&amp;AI377,LARGE(INDEX(ISNUMBER(--MID(AI377,ROW($1:$129),1))*ROW($1:$129),),ROW($1:$129))+1,1)*10^ROW($1:$129)/10)</f>
        <v>49405140</v>
      </c>
      <c r="AK377" s="1953" t="str">
        <f>VLOOKUP($AJ377,'Item Master Data'!$A:$F,3,FALSE)</f>
        <v>Q.PEAK DUO BLK ML G10+</v>
      </c>
      <c r="AL377" s="1494">
        <f>VLOOKUP($AJ377,'Item Master Data'!$A:$F,6,FALSE)</f>
        <v>400</v>
      </c>
      <c r="AM377" s="1494">
        <f t="shared" si="188"/>
        <v>130</v>
      </c>
      <c r="AN377" s="1494">
        <f>VLOOKUP(AJ377,'Item Master Data'!$A:$G,7,FALSE)</f>
        <v>32</v>
      </c>
      <c r="AO377" s="1494">
        <f t="shared" si="189"/>
        <v>0</v>
      </c>
      <c r="AQ377" s="2297">
        <f t="shared" si="160"/>
        <v>915200.00000000012</v>
      </c>
    </row>
    <row r="378" spans="1:48" s="1494" customFormat="1" ht="15" hidden="1" customHeight="1">
      <c r="A378" s="1550" t="s">
        <v>2534</v>
      </c>
      <c r="B378" s="2222" t="s">
        <v>4178</v>
      </c>
      <c r="C378" s="2222" t="s">
        <v>1169</v>
      </c>
      <c r="D378" s="2029" t="s">
        <v>2220</v>
      </c>
      <c r="E378" s="2031">
        <v>400</v>
      </c>
      <c r="F378" s="2032">
        <v>768</v>
      </c>
      <c r="G378" s="1833">
        <f>F378*E378</f>
        <v>307200</v>
      </c>
      <c r="H378" s="1831">
        <f>E378*F378/1000000</f>
        <v>0.30719999999999997</v>
      </c>
      <c r="I378" s="1837"/>
      <c r="J378" s="2104"/>
      <c r="K378" s="2104"/>
      <c r="L378" s="2105">
        <f>H378</f>
        <v>0.30719999999999997</v>
      </c>
      <c r="M378" s="2110">
        <f t="shared" si="199"/>
        <v>0.30719999999999997</v>
      </c>
      <c r="N378" s="2112" t="s">
        <v>3374</v>
      </c>
      <c r="O378" s="2021">
        <v>44670</v>
      </c>
      <c r="P378" s="2030"/>
      <c r="Q378" s="2030"/>
      <c r="R378" s="2029" t="s">
        <v>1144</v>
      </c>
      <c r="S378" s="2029">
        <v>60</v>
      </c>
      <c r="T378" s="2305" t="s">
        <v>3369</v>
      </c>
      <c r="U378" s="2024">
        <v>0.55000000000000004</v>
      </c>
      <c r="V378" s="2103" t="s">
        <v>4126</v>
      </c>
      <c r="W378" s="2029" t="s">
        <v>1103</v>
      </c>
      <c r="X378" s="2029"/>
      <c r="Y378" s="2029">
        <v>60</v>
      </c>
      <c r="Z378" s="2029" t="s">
        <v>1171</v>
      </c>
      <c r="AA378" s="2029" t="s">
        <v>1170</v>
      </c>
      <c r="AB378" s="2027">
        <v>6492</v>
      </c>
      <c r="AC378" s="2029" t="s">
        <v>1096</v>
      </c>
      <c r="AD378" s="1937" t="s">
        <v>3184</v>
      </c>
      <c r="AE378" s="2029"/>
      <c r="AF378" s="2026"/>
      <c r="AG378" s="2026" t="s">
        <v>1087</v>
      </c>
      <c r="AH378" s="1951" t="s">
        <v>2469</v>
      </c>
      <c r="AI378" s="2047" t="str">
        <f t="shared" si="190"/>
        <v>30390156H</v>
      </c>
      <c r="AJ378" s="2076" cm="1">
        <f t="array" ref="AJ378">SUM(MID(0&amp;AI378,LARGE(INDEX(ISNUMBER(--MID(AI378,ROW($1:$129),1))*ROW($1:$129),),ROW($1:$129))+1,1)*10^ROW($1:$129)/10)</f>
        <v>30390156</v>
      </c>
      <c r="AK378" s="1953" t="str">
        <f>VLOOKUP($AJ378,'Item Master Data'!$A:$F,3,FALSE)</f>
        <v>Q.PEAK DUO BLK ML G10+</v>
      </c>
      <c r="AL378" s="1494">
        <f>VLOOKUP($AJ378,'Item Master Data'!$A:$F,6,FALSE)</f>
        <v>400</v>
      </c>
      <c r="AM378" s="1494">
        <f t="shared" si="188"/>
        <v>24</v>
      </c>
      <c r="AN378" s="1494">
        <f>VLOOKUP(AJ378,'Item Master Data'!$A:$G,7,FALSE)</f>
        <v>32</v>
      </c>
      <c r="AO378" s="1494">
        <f t="shared" si="189"/>
        <v>0</v>
      </c>
      <c r="AQ378" s="2297">
        <f t="shared" si="160"/>
        <v>168960</v>
      </c>
      <c r="AR378" s="1494">
        <v>2496</v>
      </c>
      <c r="AS378" s="1494">
        <v>44568</v>
      </c>
      <c r="AT378" s="1494">
        <v>1664</v>
      </c>
      <c r="AU378" s="1494">
        <v>44571</v>
      </c>
      <c r="AV378" s="1494">
        <v>832</v>
      </c>
    </row>
    <row r="379" spans="1:48" s="1494" customFormat="1" ht="15" customHeight="1">
      <c r="A379" s="1550" t="s">
        <v>2534</v>
      </c>
      <c r="B379" s="2222" t="s">
        <v>4180</v>
      </c>
      <c r="C379" s="2222" t="s">
        <v>4032</v>
      </c>
      <c r="D379" s="2029" t="s">
        <v>2503</v>
      </c>
      <c r="E379" s="2031">
        <v>360</v>
      </c>
      <c r="F379" s="2032">
        <v>2496</v>
      </c>
      <c r="G379" s="1833">
        <f t="shared" ref="G379" si="200">F379*E379</f>
        <v>898560</v>
      </c>
      <c r="H379" s="1831">
        <f t="shared" ref="H379" si="201">E379*F379/1000000</f>
        <v>0.89856000000000003</v>
      </c>
      <c r="I379" s="1837"/>
      <c r="J379" s="2104"/>
      <c r="K379" s="2104"/>
      <c r="L379" s="2105">
        <f>H379</f>
        <v>0.89856000000000003</v>
      </c>
      <c r="M379" s="2110">
        <f t="shared" si="199"/>
        <v>0.89856000000000003</v>
      </c>
      <c r="N379" s="2113" t="s">
        <v>3417</v>
      </c>
      <c r="O379" s="2100" t="s">
        <v>4368</v>
      </c>
      <c r="P379" s="2030"/>
      <c r="Q379" s="2030"/>
      <c r="R379" s="2029" t="s">
        <v>1144</v>
      </c>
      <c r="S379" s="2029">
        <v>60</v>
      </c>
      <c r="T379" s="2303">
        <v>49203132</v>
      </c>
      <c r="U379" s="2024">
        <v>0.53</v>
      </c>
      <c r="V379" s="2103"/>
      <c r="W379" s="2029" t="s">
        <v>1103</v>
      </c>
      <c r="X379" s="2029"/>
      <c r="Y379" s="2029">
        <v>60</v>
      </c>
      <c r="Z379" s="2029" t="s">
        <v>2532</v>
      </c>
      <c r="AA379" s="2029" t="s">
        <v>1175</v>
      </c>
      <c r="AB379" s="2027">
        <v>21046</v>
      </c>
      <c r="AC379" s="2029" t="s">
        <v>1096</v>
      </c>
      <c r="AD379" s="1937" t="s">
        <v>3658</v>
      </c>
      <c r="AE379" s="2029"/>
      <c r="AF379" s="2026"/>
      <c r="AG379" s="2026"/>
      <c r="AH379" s="1951" t="s">
        <v>2469</v>
      </c>
      <c r="AI379" s="2047">
        <f t="shared" si="190"/>
        <v>49203132</v>
      </c>
      <c r="AJ379" s="2076" cm="1">
        <f t="array" ref="AJ379">SUM(MID(0&amp;AI379,LARGE(INDEX(ISNUMBER(--MID(AI379,ROW($1:$129),1))*ROW($1:$129),),ROW($1:$129))+1,1)*10^ROW($1:$129)/10)</f>
        <v>49203132</v>
      </c>
      <c r="AK379" s="1953" t="str">
        <f>VLOOKUP($AJ379,'Item Master Data'!$A:$F,3,FALSE)</f>
        <v>Q.PEAK DUO BLK G10+</v>
      </c>
      <c r="AL379" s="1494">
        <f>VLOOKUP($AJ379,'Item Master Data'!$A:$F,6,FALSE)</f>
        <v>360</v>
      </c>
      <c r="AM379" s="1494">
        <f t="shared" si="188"/>
        <v>78</v>
      </c>
      <c r="AN379" s="1494">
        <f>VLOOKUP(AJ379,'Item Master Data'!$A:$G,7,FALSE)</f>
        <v>32</v>
      </c>
      <c r="AO379" s="1494">
        <f t="shared" si="189"/>
        <v>0</v>
      </c>
      <c r="AQ379" s="2297">
        <f t="shared" si="160"/>
        <v>476236.80000000005</v>
      </c>
      <c r="AR379" s="1494">
        <v>2496</v>
      </c>
      <c r="AS379" s="1494">
        <v>44568</v>
      </c>
      <c r="AT379" s="1494">
        <v>1664</v>
      </c>
      <c r="AU379" s="1494">
        <v>44571</v>
      </c>
      <c r="AV379" s="1494">
        <v>832</v>
      </c>
    </row>
    <row r="380" spans="1:48" s="1494" customFormat="1" ht="15" customHeight="1">
      <c r="A380" s="1550" t="s">
        <v>2534</v>
      </c>
      <c r="B380" s="2222" t="s">
        <v>4181</v>
      </c>
      <c r="C380" s="2222" t="s">
        <v>4032</v>
      </c>
      <c r="D380" s="2029" t="s">
        <v>2220</v>
      </c>
      <c r="E380" s="2031">
        <v>400</v>
      </c>
      <c r="F380" s="2032">
        <v>768</v>
      </c>
      <c r="G380" s="1833">
        <f>F380*E380</f>
        <v>307200</v>
      </c>
      <c r="H380" s="1831">
        <f>E380*F380/1000000</f>
        <v>0.30719999999999997</v>
      </c>
      <c r="I380" s="1837">
        <f>H380</f>
        <v>0.30719999999999997</v>
      </c>
      <c r="J380" s="2104"/>
      <c r="K380" s="2104"/>
      <c r="L380" s="2105"/>
      <c r="M380" s="2110">
        <f t="shared" si="199"/>
        <v>0.30719999999999997</v>
      </c>
      <c r="N380" s="2030">
        <v>44673</v>
      </c>
      <c r="O380" s="2030">
        <v>44628</v>
      </c>
      <c r="P380" s="2030">
        <v>44673</v>
      </c>
      <c r="Q380" s="2030">
        <v>44673</v>
      </c>
      <c r="R380" s="2029" t="s">
        <v>1144</v>
      </c>
      <c r="S380" s="2029">
        <v>60</v>
      </c>
      <c r="T380" s="2029">
        <v>49401140</v>
      </c>
      <c r="U380" s="2024">
        <v>0.55000000000000004</v>
      </c>
      <c r="V380" s="2103" t="s">
        <v>4362</v>
      </c>
      <c r="W380" s="2029" t="s">
        <v>1103</v>
      </c>
      <c r="X380" s="2029"/>
      <c r="Y380" s="2029">
        <v>60</v>
      </c>
      <c r="Z380" s="2029" t="s">
        <v>2532</v>
      </c>
      <c r="AA380" s="2029" t="s">
        <v>1175</v>
      </c>
      <c r="AB380" s="2027">
        <v>21046</v>
      </c>
      <c r="AC380" s="2029" t="s">
        <v>1096</v>
      </c>
      <c r="AD380" s="1937" t="s">
        <v>3658</v>
      </c>
      <c r="AE380" s="2029"/>
      <c r="AF380" s="2026"/>
      <c r="AG380" s="2026"/>
      <c r="AH380" s="1951" t="s">
        <v>2469</v>
      </c>
      <c r="AI380" s="2047">
        <f t="shared" si="190"/>
        <v>49401140</v>
      </c>
      <c r="AJ380" s="2076" cm="1">
        <f t="array" ref="AJ380">SUM(MID(0&amp;AI380,LARGE(INDEX(ISNUMBER(--MID(AI380,ROW($1:$129),1))*ROW($1:$129),),ROW($1:$129))+1,1)*10^ROW($1:$129)/10)</f>
        <v>49401140</v>
      </c>
      <c r="AK380" s="1953" t="str">
        <f>VLOOKUP($AJ380,'Item Master Data'!$A:$F,3,FALSE)</f>
        <v>Q.PEAK DUO BLK ML G10.a+</v>
      </c>
      <c r="AL380" s="1494">
        <f>VLOOKUP($AJ380,'Item Master Data'!$A:$F,6,FALSE)</f>
        <v>400</v>
      </c>
      <c r="AM380" s="1494">
        <f t="shared" si="188"/>
        <v>24</v>
      </c>
      <c r="AN380" s="1494">
        <f>VLOOKUP(AJ380,'Item Master Data'!$A:$G,7,FALSE)</f>
        <v>32</v>
      </c>
      <c r="AO380" s="1494">
        <f t="shared" si="189"/>
        <v>0</v>
      </c>
      <c r="AQ380" s="2297">
        <f t="shared" si="160"/>
        <v>168960</v>
      </c>
      <c r="AR380" s="1494">
        <v>2496</v>
      </c>
      <c r="AS380" s="1494">
        <v>44568</v>
      </c>
      <c r="AT380" s="1494">
        <v>1664</v>
      </c>
      <c r="AU380" s="1494">
        <v>44571</v>
      </c>
      <c r="AV380" s="1494">
        <v>832</v>
      </c>
    </row>
    <row r="381" spans="1:48" s="1494" customFormat="1" ht="15" customHeight="1">
      <c r="A381" s="1872" t="s">
        <v>2534</v>
      </c>
      <c r="B381" s="2222" t="s">
        <v>4183</v>
      </c>
      <c r="C381" s="2222" t="s">
        <v>4032</v>
      </c>
      <c r="D381" s="2029" t="s">
        <v>2503</v>
      </c>
      <c r="E381" s="2031">
        <v>360</v>
      </c>
      <c r="F381" s="2032">
        <v>1664</v>
      </c>
      <c r="G381" s="1833">
        <f t="shared" ref="G381" si="202">F381*E381</f>
        <v>599040</v>
      </c>
      <c r="H381" s="1831">
        <f t="shared" ref="H381" si="203">E381*F381/1000000</f>
        <v>0.59904000000000002</v>
      </c>
      <c r="I381" s="1837"/>
      <c r="J381" s="2104"/>
      <c r="K381" s="2104"/>
      <c r="L381" s="2105">
        <f>H381</f>
        <v>0.59904000000000002</v>
      </c>
      <c r="M381" s="1832">
        <f t="shared" si="199"/>
        <v>0.59904000000000002</v>
      </c>
      <c r="N381" s="2113" t="s">
        <v>3417</v>
      </c>
      <c r="O381" s="2100" t="s">
        <v>4368</v>
      </c>
      <c r="P381" s="2030"/>
      <c r="Q381" s="2030"/>
      <c r="R381" s="2029" t="s">
        <v>1144</v>
      </c>
      <c r="S381" s="2029">
        <v>60</v>
      </c>
      <c r="T381" s="2302">
        <v>49203132</v>
      </c>
      <c r="U381" s="2024">
        <v>0.53</v>
      </c>
      <c r="V381" s="2103"/>
      <c r="W381" s="2029" t="s">
        <v>1103</v>
      </c>
      <c r="X381" s="2029"/>
      <c r="Y381" s="2029">
        <v>60</v>
      </c>
      <c r="Z381" s="2029" t="s">
        <v>2532</v>
      </c>
      <c r="AA381" s="2029" t="s">
        <v>1175</v>
      </c>
      <c r="AB381" s="2027">
        <v>21046</v>
      </c>
      <c r="AC381" s="2029" t="s">
        <v>1096</v>
      </c>
      <c r="AD381" s="1937" t="s">
        <v>3658</v>
      </c>
      <c r="AE381" s="2029"/>
      <c r="AF381" s="2026"/>
      <c r="AG381" s="2026"/>
      <c r="AH381" s="2029"/>
      <c r="AI381" s="2047">
        <f t="shared" si="190"/>
        <v>49203132</v>
      </c>
      <c r="AJ381" s="2076" cm="1">
        <f t="array" ref="AJ381">SUM(MID(0&amp;AI381,LARGE(INDEX(ISNUMBER(--MID(AI381,ROW($1:$129),1))*ROW($1:$129),),ROW($1:$129))+1,1)*10^ROW($1:$129)/10)</f>
        <v>49203132</v>
      </c>
      <c r="AK381" s="1953" t="str">
        <f>VLOOKUP($AJ381,'Item Master Data'!$A:$F,3,FALSE)</f>
        <v>Q.PEAK DUO BLK G10+</v>
      </c>
      <c r="AL381" s="1494">
        <f>VLOOKUP($AJ381,'Item Master Data'!$A:$F,6,FALSE)</f>
        <v>360</v>
      </c>
      <c r="AM381" s="1494">
        <f t="shared" si="188"/>
        <v>52</v>
      </c>
      <c r="AN381" s="1494">
        <f>VLOOKUP(AJ381,'Item Master Data'!$A:$G,7,FALSE)</f>
        <v>32</v>
      </c>
      <c r="AO381" s="1494">
        <f t="shared" si="189"/>
        <v>0</v>
      </c>
      <c r="AQ381" s="2297">
        <f t="shared" si="160"/>
        <v>317491.20000000001</v>
      </c>
      <c r="AR381" s="1494">
        <v>896</v>
      </c>
    </row>
    <row r="382" spans="1:48" s="1494" customFormat="1" ht="15" hidden="1" customHeight="1">
      <c r="A382" s="1872" t="s">
        <v>2534</v>
      </c>
      <c r="B382" s="2222" t="s">
        <v>4186</v>
      </c>
      <c r="C382" s="2222" t="s">
        <v>1176</v>
      </c>
      <c r="D382" s="2029" t="s">
        <v>2220</v>
      </c>
      <c r="E382" s="2031">
        <v>400</v>
      </c>
      <c r="F382" s="2032">
        <v>768</v>
      </c>
      <c r="G382" s="1833">
        <f>F382*E382</f>
        <v>307200</v>
      </c>
      <c r="H382" s="1831">
        <f>E382*F382/1000000</f>
        <v>0.30719999999999997</v>
      </c>
      <c r="I382" s="1837"/>
      <c r="J382" s="2104"/>
      <c r="K382" s="2104"/>
      <c r="L382" s="2105">
        <f>H382</f>
        <v>0.30719999999999997</v>
      </c>
      <c r="M382" s="1832">
        <f t="shared" si="199"/>
        <v>0.30719999999999997</v>
      </c>
      <c r="N382" s="2113" t="s">
        <v>3417</v>
      </c>
      <c r="O382" s="2030">
        <v>44673</v>
      </c>
      <c r="P382" s="2030"/>
      <c r="Q382" s="2030"/>
      <c r="R382" s="2029" t="s">
        <v>1144</v>
      </c>
      <c r="S382" s="2029">
        <v>60</v>
      </c>
      <c r="T382" s="2029" t="s">
        <v>3369</v>
      </c>
      <c r="U382" s="2024">
        <v>0.55000000000000004</v>
      </c>
      <c r="V382" s="2103"/>
      <c r="W382" s="2029" t="s">
        <v>1103</v>
      </c>
      <c r="X382" s="2029"/>
      <c r="Y382" s="2029">
        <v>60</v>
      </c>
      <c r="Z382" s="2029" t="s">
        <v>1125</v>
      </c>
      <c r="AA382" s="2029" t="s">
        <v>1113</v>
      </c>
      <c r="AB382" s="2027">
        <v>8110</v>
      </c>
      <c r="AC382" s="2029" t="s">
        <v>1096</v>
      </c>
      <c r="AD382" s="1937" t="s">
        <v>1099</v>
      </c>
      <c r="AE382" s="2029"/>
      <c r="AF382" s="2026"/>
      <c r="AG382" s="2026" t="s">
        <v>1087</v>
      </c>
      <c r="AH382" s="2029"/>
      <c r="AI382" s="2047" t="str">
        <f t="shared" si="190"/>
        <v>30390156H</v>
      </c>
      <c r="AJ382" s="2076" cm="1">
        <f t="array" ref="AJ382">SUM(MID(0&amp;AI382,LARGE(INDEX(ISNUMBER(--MID(AI382,ROW($1:$129),1))*ROW($1:$129),),ROW($1:$129))+1,1)*10^ROW($1:$129)/10)</f>
        <v>30390156</v>
      </c>
      <c r="AK382" s="1953" t="str">
        <f>VLOOKUP($AJ382,'Item Master Data'!$A:$F,3,FALSE)</f>
        <v>Q.PEAK DUO BLK ML G10+</v>
      </c>
      <c r="AL382" s="1494">
        <f>VLOOKUP($AJ382,'Item Master Data'!$A:$F,6,FALSE)</f>
        <v>400</v>
      </c>
      <c r="AM382" s="1494">
        <f t="shared" si="188"/>
        <v>24</v>
      </c>
      <c r="AN382" s="1494">
        <f>VLOOKUP(AJ382,'Item Master Data'!$A:$G,7,FALSE)</f>
        <v>32</v>
      </c>
      <c r="AO382" s="1494">
        <f t="shared" si="189"/>
        <v>0</v>
      </c>
      <c r="AQ382" s="2297">
        <f t="shared" ref="AQ382:AQ439" si="204">G382*U382</f>
        <v>168960</v>
      </c>
      <c r="AR382" s="1494">
        <v>768</v>
      </c>
    </row>
    <row r="383" spans="1:48" s="1494" customFormat="1" ht="15" customHeight="1">
      <c r="A383" s="1550" t="s">
        <v>2534</v>
      </c>
      <c r="B383" s="2222" t="s">
        <v>4187</v>
      </c>
      <c r="C383" s="2222" t="s">
        <v>1182</v>
      </c>
      <c r="D383" s="2029" t="s">
        <v>2220</v>
      </c>
      <c r="E383" s="2031">
        <v>400</v>
      </c>
      <c r="F383" s="2032">
        <v>1536</v>
      </c>
      <c r="G383" s="1833">
        <f>F383*E383</f>
        <v>614400</v>
      </c>
      <c r="H383" s="1831">
        <f>E383*F383/1000000</f>
        <v>0.61439999999999995</v>
      </c>
      <c r="I383" s="1837">
        <f>H383</f>
        <v>0.61439999999999995</v>
      </c>
      <c r="J383" s="2104"/>
      <c r="K383" s="2104"/>
      <c r="L383" s="2105"/>
      <c r="M383" s="2110">
        <f t="shared" si="199"/>
        <v>0.61439999999999995</v>
      </c>
      <c r="N383" s="2030">
        <v>44656</v>
      </c>
      <c r="O383" s="2030">
        <v>44652</v>
      </c>
      <c r="P383" s="2030">
        <v>44656</v>
      </c>
      <c r="Q383" s="2030">
        <v>44658</v>
      </c>
      <c r="R383" s="2029" t="s">
        <v>1144</v>
      </c>
      <c r="S383" s="2029">
        <v>60</v>
      </c>
      <c r="T383" s="2029">
        <v>49405140</v>
      </c>
      <c r="U383" s="2024">
        <v>0.55000000000000004</v>
      </c>
      <c r="V383" s="2103" t="s">
        <v>4128</v>
      </c>
      <c r="W383" s="2029" t="s">
        <v>1103</v>
      </c>
      <c r="X383" s="2029"/>
      <c r="Y383" s="2029">
        <v>60</v>
      </c>
      <c r="Z383" s="2029" t="s">
        <v>1183</v>
      </c>
      <c r="AA383" s="2029" t="s">
        <v>1133</v>
      </c>
      <c r="AB383" s="2027" t="s">
        <v>2213</v>
      </c>
      <c r="AC383" s="2029" t="s">
        <v>1096</v>
      </c>
      <c r="AD383" s="1937" t="s">
        <v>3658</v>
      </c>
      <c r="AE383" s="2029"/>
      <c r="AF383" s="2026"/>
      <c r="AG383" s="2026" t="s">
        <v>1087</v>
      </c>
      <c r="AH383" s="1951"/>
      <c r="AI383" s="2047">
        <f t="shared" si="190"/>
        <v>49405140</v>
      </c>
      <c r="AJ383" s="2076" cm="1">
        <f t="array" ref="AJ383">SUM(MID(0&amp;AI383,LARGE(INDEX(ISNUMBER(--MID(AI383,ROW($1:$129),1))*ROW($1:$129),),ROW($1:$129))+1,1)*10^ROW($1:$129)/10)</f>
        <v>49405140</v>
      </c>
      <c r="AK383" s="1953" t="str">
        <f>VLOOKUP($AJ383,'Item Master Data'!$A:$F,3,FALSE)</f>
        <v>Q.PEAK DUO BLK ML G10+</v>
      </c>
      <c r="AL383" s="1494">
        <f>VLOOKUP($AJ383,'Item Master Data'!$A:$F,6,FALSE)</f>
        <v>400</v>
      </c>
      <c r="AM383" s="1494">
        <f t="shared" si="188"/>
        <v>48</v>
      </c>
      <c r="AN383" s="1494">
        <f>VLOOKUP(AJ383,'Item Master Data'!$A:$G,7,FALSE)</f>
        <v>32</v>
      </c>
      <c r="AO383" s="1494">
        <f t="shared" si="189"/>
        <v>0</v>
      </c>
      <c r="AQ383" s="2297">
        <f t="shared" si="204"/>
        <v>337920</v>
      </c>
    </row>
    <row r="384" spans="1:48" s="1494" customFormat="1" ht="15" customHeight="1">
      <c r="A384" s="1872" t="s">
        <v>2534</v>
      </c>
      <c r="B384" s="2029" t="s">
        <v>3398</v>
      </c>
      <c r="C384" s="2029" t="s">
        <v>1182</v>
      </c>
      <c r="D384" s="2029" t="s">
        <v>2503</v>
      </c>
      <c r="E384" s="2031">
        <v>360</v>
      </c>
      <c r="F384" s="2032">
        <v>512</v>
      </c>
      <c r="G384" s="1833">
        <f>F384*E384</f>
        <v>184320</v>
      </c>
      <c r="H384" s="1831">
        <f>E384*F384/1000000</f>
        <v>0.18432000000000001</v>
      </c>
      <c r="I384" s="1837">
        <f>H384</f>
        <v>0.18432000000000001</v>
      </c>
      <c r="J384" s="2104"/>
      <c r="K384" s="2104"/>
      <c r="L384" s="2105"/>
      <c r="M384" s="1832">
        <f t="shared" ref="M384" si="205">SUM(I384:L384)</f>
        <v>0.18432000000000001</v>
      </c>
      <c r="N384" s="2030" t="s">
        <v>4371</v>
      </c>
      <c r="O384" s="2030">
        <v>44673</v>
      </c>
      <c r="P384" s="2030">
        <v>44655</v>
      </c>
      <c r="Q384" s="2030">
        <v>44658</v>
      </c>
      <c r="R384" s="2029" t="s">
        <v>1144</v>
      </c>
      <c r="S384" s="2029">
        <v>60</v>
      </c>
      <c r="T384" s="2029"/>
      <c r="U384" s="2024">
        <v>0.53</v>
      </c>
      <c r="V384" s="2103"/>
      <c r="W384" s="2029" t="s">
        <v>1103</v>
      </c>
      <c r="X384" s="2029"/>
      <c r="Y384" s="2029">
        <v>60</v>
      </c>
      <c r="Z384" s="2029" t="s">
        <v>1183</v>
      </c>
      <c r="AA384" s="2029" t="s">
        <v>1133</v>
      </c>
      <c r="AB384" s="2027" t="s">
        <v>2213</v>
      </c>
      <c r="AC384" s="2029" t="s">
        <v>1096</v>
      </c>
      <c r="AD384" s="1937" t="s">
        <v>3658</v>
      </c>
      <c r="AE384" s="2029"/>
      <c r="AF384" s="2026"/>
      <c r="AG384" s="2026" t="s">
        <v>1087</v>
      </c>
      <c r="AH384" s="2029"/>
      <c r="AI384" s="2047">
        <f t="shared" ref="AI384" si="206">T384</f>
        <v>0</v>
      </c>
      <c r="AJ384" s="2076" cm="1">
        <f t="array" ref="AJ384">SUM(MID(0&amp;AI384,LARGE(INDEX(ISNUMBER(--MID(AI384,ROW($1:$129),1))*ROW($1:$129),),ROW($1:$129))+1,1)*10^ROW($1:$129)/10)</f>
        <v>0</v>
      </c>
      <c r="AK384" s="1953" t="e">
        <f>VLOOKUP($AJ384,'Item Master Data'!$A:$F,3,FALSE)</f>
        <v>#N/A</v>
      </c>
      <c r="AL384" s="1494" t="e">
        <f>VLOOKUP($AJ384,'Item Master Data'!$A:$F,6,FALSE)</f>
        <v>#N/A</v>
      </c>
      <c r="AM384" s="1494" t="e">
        <f t="shared" ref="AM384" si="207">F384/AN384</f>
        <v>#N/A</v>
      </c>
      <c r="AN384" s="1494" t="e">
        <f>VLOOKUP(AJ384,'Item Master Data'!$A:$G,7,FALSE)</f>
        <v>#N/A</v>
      </c>
      <c r="AO384" s="1494" t="e">
        <f t="shared" ref="AO384" si="208">E384-AL384</f>
        <v>#N/A</v>
      </c>
      <c r="AQ384" s="2297">
        <f t="shared" si="204"/>
        <v>97689.600000000006</v>
      </c>
    </row>
    <row r="385" spans="1:43" s="1494" customFormat="1" ht="15" customHeight="1">
      <c r="A385" s="1872" t="s">
        <v>2534</v>
      </c>
      <c r="B385" s="2222" t="s">
        <v>4189</v>
      </c>
      <c r="C385" s="2222" t="s">
        <v>4046</v>
      </c>
      <c r="D385" s="2029" t="s">
        <v>2503</v>
      </c>
      <c r="E385" s="2031">
        <v>360</v>
      </c>
      <c r="F385" s="2032">
        <v>832</v>
      </c>
      <c r="G385" s="1833">
        <f>F385*E385</f>
        <v>299520</v>
      </c>
      <c r="H385" s="1831">
        <f>E385*F385/1000000</f>
        <v>0.29952000000000001</v>
      </c>
      <c r="I385" s="1837">
        <f>H385</f>
        <v>0.29952000000000001</v>
      </c>
      <c r="J385" s="2104"/>
      <c r="K385" s="2104"/>
      <c r="L385" s="2105"/>
      <c r="M385" s="1832">
        <f t="shared" si="199"/>
        <v>0.29952000000000001</v>
      </c>
      <c r="N385" s="2030">
        <v>44656</v>
      </c>
      <c r="O385" s="2030">
        <v>44652</v>
      </c>
      <c r="P385" s="2030">
        <v>44656</v>
      </c>
      <c r="Q385" s="2030">
        <v>44658</v>
      </c>
      <c r="R385" s="2029" t="s">
        <v>1144</v>
      </c>
      <c r="S385" s="2029">
        <v>60</v>
      </c>
      <c r="T385" s="2029">
        <v>49201132</v>
      </c>
      <c r="U385" s="2024">
        <v>0.53</v>
      </c>
      <c r="V385" s="2103" t="s">
        <v>4129</v>
      </c>
      <c r="W385" s="2029" t="s">
        <v>1103</v>
      </c>
      <c r="X385" s="2029"/>
      <c r="Y385" s="2029">
        <v>60</v>
      </c>
      <c r="Z385" s="2029" t="s">
        <v>4098</v>
      </c>
      <c r="AA385" s="2029" t="s">
        <v>4099</v>
      </c>
      <c r="AB385" s="2027">
        <v>5401</v>
      </c>
      <c r="AC385" s="2029" t="s">
        <v>1096</v>
      </c>
      <c r="AD385" s="1937" t="s">
        <v>3658</v>
      </c>
      <c r="AE385" s="2029"/>
      <c r="AF385" s="2026"/>
      <c r="AG385" s="2026" t="s">
        <v>1087</v>
      </c>
      <c r="AH385" s="2029"/>
      <c r="AI385" s="2047">
        <f t="shared" si="190"/>
        <v>49201132</v>
      </c>
      <c r="AJ385" s="2076" cm="1">
        <f t="array" ref="AJ385">SUM(MID(0&amp;AI385,LARGE(INDEX(ISNUMBER(--MID(AI385,ROW($1:$129),1))*ROW($1:$129),),ROW($1:$129))+1,1)*10^ROW($1:$129)/10)</f>
        <v>49201132</v>
      </c>
      <c r="AK385" s="1953" t="str">
        <f>VLOOKUP($AJ385,'Item Master Data'!$A:$F,3,FALSE)</f>
        <v>Q.PEAK DUO BLK G10+</v>
      </c>
      <c r="AL385" s="1494">
        <f>VLOOKUP($AJ385,'Item Master Data'!$A:$F,6,FALSE)</f>
        <v>360</v>
      </c>
      <c r="AM385" s="1494">
        <f t="shared" si="188"/>
        <v>26</v>
      </c>
      <c r="AN385" s="1494">
        <f>VLOOKUP(AJ385,'Item Master Data'!$A:$G,7,FALSE)</f>
        <v>32</v>
      </c>
      <c r="AO385" s="1494">
        <f t="shared" si="189"/>
        <v>0</v>
      </c>
      <c r="AQ385" s="2297">
        <f t="shared" si="204"/>
        <v>158745.60000000001</v>
      </c>
    </row>
    <row r="386" spans="1:43" s="1494" customFormat="1" ht="15" customHeight="1">
      <c r="A386" s="1872" t="s">
        <v>2534</v>
      </c>
      <c r="B386" s="2029" t="s">
        <v>4191</v>
      </c>
      <c r="C386" s="2029" t="s">
        <v>2525</v>
      </c>
      <c r="D386" s="2029" t="s">
        <v>2220</v>
      </c>
      <c r="E386" s="2031">
        <v>400</v>
      </c>
      <c r="F386" s="2032">
        <v>384</v>
      </c>
      <c r="G386" s="1833">
        <f t="shared" ref="G386:G414" si="209">F386*E386</f>
        <v>153600</v>
      </c>
      <c r="H386" s="1831">
        <f t="shared" ref="H386:H414" si="210">E386*F386/1000000</f>
        <v>0.15359999999999999</v>
      </c>
      <c r="I386" s="1837">
        <f t="shared" ref="I386:I387" si="211">H386</f>
        <v>0.15359999999999999</v>
      </c>
      <c r="J386" s="1818"/>
      <c r="K386" s="2104"/>
      <c r="L386" s="2105"/>
      <c r="M386" s="1832">
        <f t="shared" si="199"/>
        <v>0.15359999999999999</v>
      </c>
      <c r="N386" s="2030">
        <v>44676</v>
      </c>
      <c r="O386" s="2030">
        <v>44666</v>
      </c>
      <c r="P386" s="2030">
        <v>44673</v>
      </c>
      <c r="Q386" s="2030">
        <v>44676</v>
      </c>
      <c r="R386" s="2029" t="s">
        <v>1144</v>
      </c>
      <c r="S386" s="2029">
        <v>60</v>
      </c>
      <c r="T386" s="2029">
        <v>49405140</v>
      </c>
      <c r="U386" s="2024">
        <v>0.56999999999999995</v>
      </c>
      <c r="V386" s="2103" t="s">
        <v>4130</v>
      </c>
      <c r="W386" s="2029" t="s">
        <v>1094</v>
      </c>
      <c r="X386" s="2029">
        <v>100</v>
      </c>
      <c r="Y386" s="2029">
        <v>0</v>
      </c>
      <c r="Z386" s="2029" t="s">
        <v>4336</v>
      </c>
      <c r="AA386" s="2029" t="s">
        <v>1133</v>
      </c>
      <c r="AB386" s="2027">
        <v>12065</v>
      </c>
      <c r="AC386" s="2029" t="s">
        <v>1096</v>
      </c>
      <c r="AD386" s="1937" t="s">
        <v>3658</v>
      </c>
      <c r="AE386" s="2029"/>
      <c r="AF386" s="2026"/>
      <c r="AG386" s="2026" t="s">
        <v>1087</v>
      </c>
      <c r="AH386" s="2029"/>
      <c r="AI386" s="2047">
        <f t="shared" si="190"/>
        <v>49405140</v>
      </c>
      <c r="AJ386" s="2076" cm="1">
        <f t="array" ref="AJ386">SUM(MID(0&amp;AI386,LARGE(INDEX(ISNUMBER(--MID(AI386,ROW($1:$129),1))*ROW($1:$129),),ROW($1:$129))+1,1)*10^ROW($1:$129)/10)</f>
        <v>49405140</v>
      </c>
      <c r="AK386" s="1953" t="str">
        <f>VLOOKUP($AJ386,'Item Master Data'!$A:$F,3,FALSE)</f>
        <v>Q.PEAK DUO BLK ML G10+</v>
      </c>
      <c r="AL386" s="1494">
        <f>VLOOKUP($AJ386,'Item Master Data'!$A:$F,6,FALSE)</f>
        <v>400</v>
      </c>
      <c r="AM386" s="1494">
        <f t="shared" si="188"/>
        <v>12</v>
      </c>
      <c r="AN386" s="1494">
        <f>VLOOKUP(AJ386,'Item Master Data'!$A:$G,7,FALSE)</f>
        <v>32</v>
      </c>
      <c r="AO386" s="1494">
        <f t="shared" si="189"/>
        <v>0</v>
      </c>
      <c r="AQ386" s="2297">
        <f t="shared" si="204"/>
        <v>87551.999999999985</v>
      </c>
    </row>
    <row r="387" spans="1:43" s="1494" customFormat="1" ht="15" customHeight="1">
      <c r="A387" s="1872" t="s">
        <v>2534</v>
      </c>
      <c r="B387" s="2029" t="s">
        <v>4192</v>
      </c>
      <c r="C387" s="2029" t="s">
        <v>2525</v>
      </c>
      <c r="D387" s="2029" t="s">
        <v>2220</v>
      </c>
      <c r="E387" s="2031">
        <v>400</v>
      </c>
      <c r="F387" s="2032">
        <v>768</v>
      </c>
      <c r="G387" s="1833">
        <f t="shared" si="209"/>
        <v>307200</v>
      </c>
      <c r="H387" s="1831">
        <f t="shared" si="210"/>
        <v>0.30719999999999997</v>
      </c>
      <c r="I387" s="1837">
        <f t="shared" si="211"/>
        <v>0.30719999999999997</v>
      </c>
      <c r="J387" s="2104"/>
      <c r="K387" s="2104"/>
      <c r="L387" s="2105"/>
      <c r="M387" s="1832">
        <f t="shared" si="199"/>
        <v>0.30719999999999997</v>
      </c>
      <c r="N387" s="2030">
        <v>44676</v>
      </c>
      <c r="O387" s="2030">
        <v>44666</v>
      </c>
      <c r="P387" s="2030">
        <v>44673</v>
      </c>
      <c r="Q387" s="2030">
        <v>44676</v>
      </c>
      <c r="R387" s="2029" t="s">
        <v>1144</v>
      </c>
      <c r="S387" s="2029">
        <v>60</v>
      </c>
      <c r="T387" s="2029">
        <v>49405140</v>
      </c>
      <c r="U387" s="2024">
        <v>0.56999999999999995</v>
      </c>
      <c r="V387" s="2103" t="s">
        <v>4130</v>
      </c>
      <c r="W387" s="2029" t="s">
        <v>1094</v>
      </c>
      <c r="X387" s="2029">
        <v>100</v>
      </c>
      <c r="Y387" s="2029">
        <v>0</v>
      </c>
      <c r="Z387" s="2029" t="s">
        <v>4232</v>
      </c>
      <c r="AA387" s="2029" t="s">
        <v>1133</v>
      </c>
      <c r="AB387" s="2027">
        <v>12065</v>
      </c>
      <c r="AC387" s="2029" t="s">
        <v>1096</v>
      </c>
      <c r="AD387" s="1937" t="s">
        <v>3658</v>
      </c>
      <c r="AE387" s="2029"/>
      <c r="AF387" s="2026"/>
      <c r="AG387" s="2026" t="s">
        <v>1087</v>
      </c>
      <c r="AH387" s="2029"/>
      <c r="AI387" s="2047">
        <f t="shared" si="190"/>
        <v>49405140</v>
      </c>
      <c r="AJ387" s="2076" cm="1">
        <f t="array" ref="AJ387">SUM(MID(0&amp;AI387,LARGE(INDEX(ISNUMBER(--MID(AI387,ROW($1:$129),1))*ROW($1:$129),),ROW($1:$129))+1,1)*10^ROW($1:$129)/10)</f>
        <v>49405140</v>
      </c>
      <c r="AK387" s="1953" t="str">
        <f>VLOOKUP($AJ387,'Item Master Data'!$A:$F,3,FALSE)</f>
        <v>Q.PEAK DUO BLK ML G10+</v>
      </c>
      <c r="AL387" s="1494">
        <f>VLOOKUP($AJ387,'Item Master Data'!$A:$F,6,FALSE)</f>
        <v>400</v>
      </c>
      <c r="AM387" s="1494">
        <f t="shared" si="188"/>
        <v>24</v>
      </c>
      <c r="AN387" s="1494">
        <f>VLOOKUP(AJ387,'Item Master Data'!$A:$G,7,FALSE)</f>
        <v>32</v>
      </c>
      <c r="AO387" s="1494">
        <f t="shared" si="189"/>
        <v>0</v>
      </c>
      <c r="AQ387" s="2297">
        <f t="shared" si="204"/>
        <v>175103.99999999997</v>
      </c>
    </row>
    <row r="388" spans="1:43" s="1494" customFormat="1" ht="15" hidden="1" customHeight="1">
      <c r="A388" s="1872" t="s">
        <v>2534</v>
      </c>
      <c r="B388" s="2029" t="s">
        <v>3220</v>
      </c>
      <c r="C388" s="2029" t="s">
        <v>1189</v>
      </c>
      <c r="D388" s="2029" t="s">
        <v>2220</v>
      </c>
      <c r="E388" s="2031">
        <v>400</v>
      </c>
      <c r="F388" s="2032">
        <v>896</v>
      </c>
      <c r="G388" s="1833">
        <f t="shared" si="209"/>
        <v>358400</v>
      </c>
      <c r="H388" s="1831">
        <f t="shared" si="210"/>
        <v>0.3584</v>
      </c>
      <c r="I388" s="1837">
        <f>H388</f>
        <v>0.3584</v>
      </c>
      <c r="J388" s="2104"/>
      <c r="K388" s="2104"/>
      <c r="L388" s="2105"/>
      <c r="M388" s="1832">
        <f t="shared" si="199"/>
        <v>0.3584</v>
      </c>
      <c r="N388" s="2030">
        <v>44662</v>
      </c>
      <c r="O388" s="2030">
        <v>44649</v>
      </c>
      <c r="P388" s="2030">
        <v>44656</v>
      </c>
      <c r="Q388" s="2030">
        <v>44662</v>
      </c>
      <c r="R388" s="2029" t="s">
        <v>1144</v>
      </c>
      <c r="S388" s="2029">
        <v>60</v>
      </c>
      <c r="T388" s="2029" t="s">
        <v>3267</v>
      </c>
      <c r="U388" s="2024">
        <v>0.49</v>
      </c>
      <c r="V388" s="2029"/>
      <c r="W388" s="2029" t="s">
        <v>1094</v>
      </c>
      <c r="X388" s="2029">
        <v>0</v>
      </c>
      <c r="Y388" s="2029">
        <v>60</v>
      </c>
      <c r="Z388" s="2029" t="s">
        <v>1190</v>
      </c>
      <c r="AA388" s="2029" t="s">
        <v>1133</v>
      </c>
      <c r="AB388" s="2027">
        <v>11803</v>
      </c>
      <c r="AC388" s="2029" t="s">
        <v>1096</v>
      </c>
      <c r="AD388" s="1937" t="s">
        <v>1099</v>
      </c>
      <c r="AE388" s="2029"/>
      <c r="AF388" s="2026"/>
      <c r="AG388" s="2026" t="s">
        <v>1087</v>
      </c>
      <c r="AH388" s="2029"/>
      <c r="AI388" s="2047" t="str">
        <f t="shared" si="190"/>
        <v>30390456H</v>
      </c>
      <c r="AJ388" s="2076" cm="1">
        <f t="array" ref="AJ388">SUM(MID(0&amp;AI388,LARGE(INDEX(ISNUMBER(--MID(AI388,ROW($1:$129),1))*ROW($1:$129),),ROW($1:$129))+1,1)*10^ROW($1:$129)/10)</f>
        <v>30390456</v>
      </c>
      <c r="AK388" s="1953" t="str">
        <f>VLOOKUP($AJ388,'Item Master Data'!$A:$F,3,FALSE)</f>
        <v>Q.PEAK DUO BLK ML G10+</v>
      </c>
      <c r="AL388" s="1494">
        <f>VLOOKUP($AJ388,'Item Master Data'!$A:$F,6,FALSE)</f>
        <v>400</v>
      </c>
      <c r="AM388" s="1494">
        <f t="shared" si="188"/>
        <v>28</v>
      </c>
      <c r="AN388" s="1494">
        <f>VLOOKUP(AJ388,'Item Master Data'!$A:$G,7,FALSE)</f>
        <v>32</v>
      </c>
      <c r="AO388" s="1494">
        <f t="shared" si="189"/>
        <v>0</v>
      </c>
      <c r="AQ388" s="2297">
        <f t="shared" si="204"/>
        <v>175616</v>
      </c>
    </row>
    <row r="389" spans="1:43" s="1494" customFormat="1" ht="15" hidden="1" customHeight="1">
      <c r="A389" s="1872" t="s">
        <v>2534</v>
      </c>
      <c r="B389" s="2025" t="s">
        <v>4194</v>
      </c>
      <c r="C389" s="2029" t="s">
        <v>1189</v>
      </c>
      <c r="D389" s="2029" t="s">
        <v>2220</v>
      </c>
      <c r="E389" s="2031">
        <v>400</v>
      </c>
      <c r="F389" s="2032">
        <v>768</v>
      </c>
      <c r="G389" s="1833">
        <f t="shared" si="209"/>
        <v>307200</v>
      </c>
      <c r="H389" s="1831">
        <f t="shared" si="210"/>
        <v>0.30719999999999997</v>
      </c>
      <c r="I389" s="1837"/>
      <c r="J389" s="2104">
        <f t="shared" ref="J389:J396" si="212">H389</f>
        <v>0.30719999999999997</v>
      </c>
      <c r="K389" s="2104"/>
      <c r="L389" s="2105"/>
      <c r="M389" s="1832">
        <f t="shared" si="199"/>
        <v>0.30719999999999997</v>
      </c>
      <c r="N389" s="2029"/>
      <c r="O389" s="2021">
        <v>44670</v>
      </c>
      <c r="P389" s="2030">
        <v>44673</v>
      </c>
      <c r="Q389" s="2030">
        <v>44680</v>
      </c>
      <c r="R389" s="2029" t="s">
        <v>1144</v>
      </c>
      <c r="S389" s="2029">
        <v>60</v>
      </c>
      <c r="T389" s="2029" t="s">
        <v>3369</v>
      </c>
      <c r="U389" s="2024">
        <v>0.49</v>
      </c>
      <c r="V389" s="2029"/>
      <c r="W389" s="2029" t="s">
        <v>1094</v>
      </c>
      <c r="X389" s="2029">
        <v>0</v>
      </c>
      <c r="Y389" s="2029">
        <v>60</v>
      </c>
      <c r="Z389" s="2029" t="s">
        <v>1190</v>
      </c>
      <c r="AA389" s="2029" t="s">
        <v>1133</v>
      </c>
      <c r="AB389" s="2027">
        <v>11803</v>
      </c>
      <c r="AC389" s="2029" t="s">
        <v>1096</v>
      </c>
      <c r="AD389" s="1937" t="s">
        <v>1099</v>
      </c>
      <c r="AE389" s="2029"/>
      <c r="AF389" s="2026"/>
      <c r="AG389" s="2026" t="s">
        <v>1087</v>
      </c>
      <c r="AH389" s="2029"/>
      <c r="AI389" s="2047" t="str">
        <f t="shared" si="190"/>
        <v>30390156H</v>
      </c>
      <c r="AJ389" s="2076" cm="1">
        <f t="array" ref="AJ389">SUM(MID(0&amp;AI389,LARGE(INDEX(ISNUMBER(--MID(AI389,ROW($1:$129),1))*ROW($1:$129),),ROW($1:$129))+1,1)*10^ROW($1:$129)/10)</f>
        <v>30390156</v>
      </c>
      <c r="AK389" s="1953" t="str">
        <f>VLOOKUP($AJ389,'Item Master Data'!$A:$F,3,FALSE)</f>
        <v>Q.PEAK DUO BLK ML G10+</v>
      </c>
      <c r="AL389" s="1494">
        <f>VLOOKUP($AJ389,'Item Master Data'!$A:$F,6,FALSE)</f>
        <v>400</v>
      </c>
      <c r="AM389" s="1494">
        <f t="shared" si="188"/>
        <v>24</v>
      </c>
      <c r="AN389" s="1494">
        <f>VLOOKUP(AJ389,'Item Master Data'!$A:$G,7,FALSE)</f>
        <v>32</v>
      </c>
      <c r="AO389" s="1494">
        <f t="shared" si="189"/>
        <v>0</v>
      </c>
      <c r="AQ389" s="2297">
        <f t="shared" si="204"/>
        <v>150528</v>
      </c>
    </row>
    <row r="390" spans="1:43" s="1494" customFormat="1" ht="15" hidden="1" customHeight="1">
      <c r="A390" s="1872" t="s">
        <v>2534</v>
      </c>
      <c r="B390" s="2025" t="s">
        <v>4195</v>
      </c>
      <c r="C390" s="2029" t="s">
        <v>1189</v>
      </c>
      <c r="D390" s="2029" t="s">
        <v>2220</v>
      </c>
      <c r="E390" s="2031">
        <v>400</v>
      </c>
      <c r="F390" s="2032">
        <v>768</v>
      </c>
      <c r="G390" s="1833">
        <f t="shared" si="209"/>
        <v>307200</v>
      </c>
      <c r="H390" s="1831">
        <f t="shared" si="210"/>
        <v>0.30719999999999997</v>
      </c>
      <c r="I390" s="1837"/>
      <c r="J390" s="2104">
        <f t="shared" si="212"/>
        <v>0.30719999999999997</v>
      </c>
      <c r="K390" s="2104"/>
      <c r="L390" s="2105"/>
      <c r="M390" s="1832">
        <f t="shared" si="199"/>
        <v>0.30719999999999997</v>
      </c>
      <c r="N390" s="2029"/>
      <c r="O390" s="2021">
        <v>44670</v>
      </c>
      <c r="P390" s="2030">
        <v>44673</v>
      </c>
      <c r="Q390" s="2030">
        <v>44678</v>
      </c>
      <c r="R390" s="2029" t="s">
        <v>1144</v>
      </c>
      <c r="S390" s="2029">
        <v>60</v>
      </c>
      <c r="T390" s="2029" t="s">
        <v>3369</v>
      </c>
      <c r="U390" s="2024">
        <v>0.49</v>
      </c>
      <c r="V390" s="2029"/>
      <c r="W390" s="2029" t="s">
        <v>1094</v>
      </c>
      <c r="X390" s="2029">
        <v>0</v>
      </c>
      <c r="Y390" s="2029">
        <v>60</v>
      </c>
      <c r="Z390" s="2029" t="s">
        <v>1152</v>
      </c>
      <c r="AA390" s="2029" t="s">
        <v>1149</v>
      </c>
      <c r="AB390" s="2027">
        <v>32822</v>
      </c>
      <c r="AC390" s="2029" t="s">
        <v>1096</v>
      </c>
      <c r="AD390" s="1937" t="s">
        <v>1099</v>
      </c>
      <c r="AE390" s="2029"/>
      <c r="AF390" s="2026"/>
      <c r="AG390" s="2026" t="s">
        <v>1087</v>
      </c>
      <c r="AH390" s="2029"/>
      <c r="AI390" s="2047" t="str">
        <f t="shared" si="190"/>
        <v>30390156H</v>
      </c>
      <c r="AJ390" s="2076" cm="1">
        <f t="array" ref="AJ390">SUM(MID(0&amp;AI390,LARGE(INDEX(ISNUMBER(--MID(AI390,ROW($1:$129),1))*ROW($1:$129),),ROW($1:$129))+1,1)*10^ROW($1:$129)/10)</f>
        <v>30390156</v>
      </c>
      <c r="AK390" s="1953" t="str">
        <f>VLOOKUP($AJ390,'Item Master Data'!$A:$F,3,FALSE)</f>
        <v>Q.PEAK DUO BLK ML G10+</v>
      </c>
      <c r="AL390" s="1494">
        <f>VLOOKUP($AJ390,'Item Master Data'!$A:$F,6,FALSE)</f>
        <v>400</v>
      </c>
      <c r="AM390" s="1494">
        <f t="shared" si="188"/>
        <v>24</v>
      </c>
      <c r="AN390" s="1494">
        <f>VLOOKUP(AJ390,'Item Master Data'!$A:$G,7,FALSE)</f>
        <v>32</v>
      </c>
      <c r="AO390" s="1494">
        <f t="shared" si="189"/>
        <v>0</v>
      </c>
      <c r="AQ390" s="2297">
        <f t="shared" si="204"/>
        <v>150528</v>
      </c>
    </row>
    <row r="391" spans="1:43" s="1494" customFormat="1" ht="15" hidden="1" customHeight="1">
      <c r="A391" s="1872" t="s">
        <v>2534</v>
      </c>
      <c r="B391" s="2025" t="s">
        <v>4196</v>
      </c>
      <c r="C391" s="2029" t="s">
        <v>1189</v>
      </c>
      <c r="D391" s="2029" t="s">
        <v>2220</v>
      </c>
      <c r="E391" s="2031">
        <v>400</v>
      </c>
      <c r="F391" s="2032">
        <v>768</v>
      </c>
      <c r="G391" s="1833">
        <f t="shared" si="209"/>
        <v>307200</v>
      </c>
      <c r="H391" s="1831">
        <f t="shared" si="210"/>
        <v>0.30719999999999997</v>
      </c>
      <c r="I391" s="1837"/>
      <c r="J391" s="2104">
        <f t="shared" si="212"/>
        <v>0.30719999999999997</v>
      </c>
      <c r="K391" s="2104"/>
      <c r="L391" s="2105"/>
      <c r="M391" s="1832">
        <f t="shared" si="199"/>
        <v>0.30719999999999997</v>
      </c>
      <c r="N391" s="2029"/>
      <c r="O391" s="2021">
        <v>44670</v>
      </c>
      <c r="P391" s="2030">
        <v>44673</v>
      </c>
      <c r="Q391" s="2030">
        <v>44680</v>
      </c>
      <c r="R391" s="2029" t="s">
        <v>1144</v>
      </c>
      <c r="S391" s="2029">
        <v>60</v>
      </c>
      <c r="T391" s="2029" t="s">
        <v>3369</v>
      </c>
      <c r="U391" s="2024">
        <v>0.49</v>
      </c>
      <c r="V391" s="2029"/>
      <c r="W391" s="2029" t="s">
        <v>1094</v>
      </c>
      <c r="X391" s="2029">
        <v>0</v>
      </c>
      <c r="Y391" s="2029">
        <v>60</v>
      </c>
      <c r="Z391" s="2029" t="s">
        <v>1190</v>
      </c>
      <c r="AA391" s="2029" t="s">
        <v>1133</v>
      </c>
      <c r="AB391" s="2027">
        <v>11803</v>
      </c>
      <c r="AC391" s="2029" t="s">
        <v>1096</v>
      </c>
      <c r="AD391" s="1937" t="s">
        <v>1099</v>
      </c>
      <c r="AE391" s="2029"/>
      <c r="AF391" s="2026"/>
      <c r="AG391" s="2026" t="s">
        <v>1087</v>
      </c>
      <c r="AH391" s="2029"/>
      <c r="AI391" s="2047" t="str">
        <f t="shared" si="190"/>
        <v>30390156H</v>
      </c>
      <c r="AJ391" s="2076" cm="1">
        <f t="array" ref="AJ391">SUM(MID(0&amp;AI391,LARGE(INDEX(ISNUMBER(--MID(AI391,ROW($1:$129),1))*ROW($1:$129),),ROW($1:$129))+1,1)*10^ROW($1:$129)/10)</f>
        <v>30390156</v>
      </c>
      <c r="AK391" s="1953" t="str">
        <f>VLOOKUP($AJ391,'Item Master Data'!$A:$F,3,FALSE)</f>
        <v>Q.PEAK DUO BLK ML G10+</v>
      </c>
      <c r="AL391" s="1494">
        <f>VLOOKUP($AJ391,'Item Master Data'!$A:$F,6,FALSE)</f>
        <v>400</v>
      </c>
      <c r="AM391" s="1494">
        <f t="shared" si="188"/>
        <v>24</v>
      </c>
      <c r="AN391" s="1494">
        <f>VLOOKUP(AJ391,'Item Master Data'!$A:$G,7,FALSE)</f>
        <v>32</v>
      </c>
      <c r="AO391" s="1494">
        <f t="shared" si="189"/>
        <v>0</v>
      </c>
      <c r="AQ391" s="2297">
        <f t="shared" si="204"/>
        <v>150528</v>
      </c>
    </row>
    <row r="392" spans="1:43" s="1494" customFormat="1" ht="15" customHeight="1">
      <c r="A392" s="1872" t="s">
        <v>2534</v>
      </c>
      <c r="B392" s="2029" t="s">
        <v>4197</v>
      </c>
      <c r="C392" s="2029" t="s">
        <v>1189</v>
      </c>
      <c r="D392" s="2029" t="s">
        <v>2220</v>
      </c>
      <c r="E392" s="2031">
        <v>400</v>
      </c>
      <c r="F392" s="2032">
        <v>768</v>
      </c>
      <c r="G392" s="1833">
        <f t="shared" si="209"/>
        <v>307200</v>
      </c>
      <c r="H392" s="1831">
        <f t="shared" si="210"/>
        <v>0.30719999999999997</v>
      </c>
      <c r="I392" s="1837">
        <f t="shared" ref="I392" si="213">H392</f>
        <v>0.30719999999999997</v>
      </c>
      <c r="J392" s="2104"/>
      <c r="K392" s="2104"/>
      <c r="L392" s="2105"/>
      <c r="M392" s="1832">
        <f t="shared" si="199"/>
        <v>0.30719999999999997</v>
      </c>
      <c r="N392" s="2030">
        <v>44676</v>
      </c>
      <c r="O392" s="2030">
        <v>44666</v>
      </c>
      <c r="P392" s="2030">
        <v>44673</v>
      </c>
      <c r="Q392" s="2030">
        <v>44676</v>
      </c>
      <c r="R392" s="2029" t="s">
        <v>1144</v>
      </c>
      <c r="S392" s="2029">
        <v>60</v>
      </c>
      <c r="T392" s="2029">
        <v>49405140</v>
      </c>
      <c r="U392" s="2024">
        <v>0.49</v>
      </c>
      <c r="V392" s="2029"/>
      <c r="W392" s="2029" t="s">
        <v>1094</v>
      </c>
      <c r="X392" s="2029">
        <v>0</v>
      </c>
      <c r="Y392" s="2029">
        <v>60</v>
      </c>
      <c r="Z392" s="2029" t="s">
        <v>1191</v>
      </c>
      <c r="AA392" s="2029" t="s">
        <v>1113</v>
      </c>
      <c r="AB392" s="2027">
        <v>8840</v>
      </c>
      <c r="AC392" s="2029" t="s">
        <v>1096</v>
      </c>
      <c r="AD392" s="1937" t="s">
        <v>3658</v>
      </c>
      <c r="AE392" s="2029"/>
      <c r="AF392" s="2026"/>
      <c r="AG392" s="2026" t="s">
        <v>1087</v>
      </c>
      <c r="AH392" s="2029"/>
      <c r="AI392" s="2047">
        <f t="shared" si="190"/>
        <v>49405140</v>
      </c>
      <c r="AJ392" s="2076" cm="1">
        <f t="array" ref="AJ392">SUM(MID(0&amp;AI392,LARGE(INDEX(ISNUMBER(--MID(AI392,ROW($1:$129),1))*ROW($1:$129),),ROW($1:$129))+1,1)*10^ROW($1:$129)/10)</f>
        <v>49405140</v>
      </c>
      <c r="AK392" s="1953" t="str">
        <f>VLOOKUP($AJ392,'Item Master Data'!$A:$F,3,FALSE)</f>
        <v>Q.PEAK DUO BLK ML G10+</v>
      </c>
      <c r="AL392" s="1494">
        <f>VLOOKUP($AJ392,'Item Master Data'!$A:$F,6,FALSE)</f>
        <v>400</v>
      </c>
      <c r="AM392" s="1494">
        <f t="shared" si="188"/>
        <v>24</v>
      </c>
      <c r="AN392" s="1494">
        <f>VLOOKUP(AJ392,'Item Master Data'!$A:$G,7,FALSE)</f>
        <v>32</v>
      </c>
      <c r="AO392" s="1494">
        <f t="shared" si="189"/>
        <v>0</v>
      </c>
      <c r="AQ392" s="2297">
        <f t="shared" si="204"/>
        <v>150528</v>
      </c>
    </row>
    <row r="393" spans="1:43" s="1494" customFormat="1" ht="15" customHeight="1">
      <c r="A393" s="1872" t="s">
        <v>2534</v>
      </c>
      <c r="B393" s="2029" t="s">
        <v>4198</v>
      </c>
      <c r="C393" s="2029" t="s">
        <v>1189</v>
      </c>
      <c r="D393" s="2029" t="s">
        <v>2220</v>
      </c>
      <c r="E393" s="2031">
        <v>400</v>
      </c>
      <c r="F393" s="2032">
        <v>768</v>
      </c>
      <c r="G393" s="1833">
        <f t="shared" si="209"/>
        <v>307200</v>
      </c>
      <c r="H393" s="1831">
        <f t="shared" si="210"/>
        <v>0.30719999999999997</v>
      </c>
      <c r="I393" s="1837"/>
      <c r="J393" s="1818"/>
      <c r="K393" s="2104"/>
      <c r="L393" s="2105">
        <f>H393</f>
        <v>0.30719999999999997</v>
      </c>
      <c r="M393" s="1832">
        <f t="shared" si="199"/>
        <v>0.30719999999999997</v>
      </c>
      <c r="N393" s="2307" t="s">
        <v>4375</v>
      </c>
      <c r="O393" s="2030">
        <v>44666</v>
      </c>
      <c r="P393" s="2030">
        <v>44673</v>
      </c>
      <c r="Q393" s="2030">
        <v>44676</v>
      </c>
      <c r="R393" s="2029" t="s">
        <v>1144</v>
      </c>
      <c r="S393" s="2029">
        <v>60</v>
      </c>
      <c r="T393" s="2029">
        <v>49401140</v>
      </c>
      <c r="U393" s="2024">
        <v>0.49</v>
      </c>
      <c r="V393" s="2029"/>
      <c r="W393" s="2029" t="s">
        <v>1094</v>
      </c>
      <c r="X393" s="2029">
        <v>0</v>
      </c>
      <c r="Y393" s="2029">
        <v>60</v>
      </c>
      <c r="Z393" s="2029" t="s">
        <v>1191</v>
      </c>
      <c r="AA393" s="2029" t="s">
        <v>1113</v>
      </c>
      <c r="AB393" s="2027">
        <v>8840</v>
      </c>
      <c r="AC393" s="2029" t="s">
        <v>1096</v>
      </c>
      <c r="AD393" s="1937" t="s">
        <v>3658</v>
      </c>
      <c r="AE393" s="2029"/>
      <c r="AF393" s="2026"/>
      <c r="AG393" s="2026" t="s">
        <v>1087</v>
      </c>
      <c r="AH393" s="2029"/>
      <c r="AI393" s="2047">
        <f t="shared" si="190"/>
        <v>49401140</v>
      </c>
      <c r="AJ393" s="2076" cm="1">
        <f t="array" ref="AJ393">SUM(MID(0&amp;AI393,LARGE(INDEX(ISNUMBER(--MID(AI393,ROW($1:$129),1))*ROW($1:$129),),ROW($1:$129))+1,1)*10^ROW($1:$129)/10)</f>
        <v>49401140</v>
      </c>
      <c r="AK393" s="1953" t="str">
        <f>VLOOKUP($AJ393,'Item Master Data'!$A:$F,3,FALSE)</f>
        <v>Q.PEAK DUO BLK ML G10.a+</v>
      </c>
      <c r="AL393" s="1494">
        <f>VLOOKUP($AJ393,'Item Master Data'!$A:$F,6,FALSE)</f>
        <v>400</v>
      </c>
      <c r="AM393" s="1494">
        <f t="shared" si="188"/>
        <v>24</v>
      </c>
      <c r="AN393" s="1494">
        <f>VLOOKUP(AJ393,'Item Master Data'!$A:$G,7,FALSE)</f>
        <v>32</v>
      </c>
      <c r="AO393" s="1494">
        <f t="shared" si="189"/>
        <v>0</v>
      </c>
      <c r="AQ393" s="2297">
        <f t="shared" si="204"/>
        <v>150528</v>
      </c>
    </row>
    <row r="394" spans="1:43" s="1494" customFormat="1" ht="15" hidden="1" customHeight="1">
      <c r="A394" s="1872" t="s">
        <v>2534</v>
      </c>
      <c r="B394" s="2025" t="s">
        <v>4302</v>
      </c>
      <c r="C394" s="2029" t="s">
        <v>1189</v>
      </c>
      <c r="D394" s="2029" t="s">
        <v>2220</v>
      </c>
      <c r="E394" s="2031">
        <v>400</v>
      </c>
      <c r="F394" s="2032">
        <v>768</v>
      </c>
      <c r="G394" s="1833">
        <f t="shared" si="209"/>
        <v>307200</v>
      </c>
      <c r="H394" s="1831">
        <f t="shared" si="210"/>
        <v>0.30719999999999997</v>
      </c>
      <c r="I394" s="1837"/>
      <c r="J394" s="2104">
        <f t="shared" si="212"/>
        <v>0.30719999999999997</v>
      </c>
      <c r="K394" s="2104"/>
      <c r="L394" s="2105"/>
      <c r="M394" s="1832">
        <f t="shared" si="199"/>
        <v>0.30719999999999997</v>
      </c>
      <c r="N394" s="2029"/>
      <c r="O394" s="2021">
        <v>44670</v>
      </c>
      <c r="P394" s="2030">
        <v>44676</v>
      </c>
      <c r="Q394" s="2030">
        <v>44679</v>
      </c>
      <c r="R394" s="2029" t="s">
        <v>1144</v>
      </c>
      <c r="S394" s="2029">
        <v>60</v>
      </c>
      <c r="T394" s="2029" t="s">
        <v>3369</v>
      </c>
      <c r="U394" s="2024">
        <v>0.49</v>
      </c>
      <c r="V394" s="2029"/>
      <c r="W394" s="2029" t="s">
        <v>1094</v>
      </c>
      <c r="X394" s="2029">
        <v>0</v>
      </c>
      <c r="Y394" s="2029">
        <v>60</v>
      </c>
      <c r="Z394" s="2029" t="s">
        <v>2239</v>
      </c>
      <c r="AA394" s="2029" t="s">
        <v>1095</v>
      </c>
      <c r="AB394" s="2027">
        <v>75261</v>
      </c>
      <c r="AC394" s="2029" t="s">
        <v>1096</v>
      </c>
      <c r="AD394" s="1937" t="s">
        <v>1099</v>
      </c>
      <c r="AE394" s="2029"/>
      <c r="AF394" s="2026"/>
      <c r="AG394" s="2026" t="s">
        <v>1087</v>
      </c>
      <c r="AH394" s="2029"/>
      <c r="AI394" s="2047" t="str">
        <f t="shared" si="190"/>
        <v>30390156H</v>
      </c>
      <c r="AJ394" s="2076" cm="1">
        <f t="array" ref="AJ394">SUM(MID(0&amp;AI394,LARGE(INDEX(ISNUMBER(--MID(AI394,ROW($1:$129),1))*ROW($1:$129),),ROW($1:$129))+1,1)*10^ROW($1:$129)/10)</f>
        <v>30390156</v>
      </c>
      <c r="AK394" s="1953" t="str">
        <f>VLOOKUP($AJ394,'Item Master Data'!$A:$F,3,FALSE)</f>
        <v>Q.PEAK DUO BLK ML G10+</v>
      </c>
      <c r="AL394" s="1494">
        <f>VLOOKUP($AJ394,'Item Master Data'!$A:$F,6,FALSE)</f>
        <v>400</v>
      </c>
      <c r="AM394" s="1494">
        <f t="shared" si="188"/>
        <v>24</v>
      </c>
      <c r="AN394" s="1494">
        <f>VLOOKUP(AJ394,'Item Master Data'!$A:$G,7,FALSE)</f>
        <v>32</v>
      </c>
      <c r="AO394" s="1494">
        <f t="shared" si="189"/>
        <v>0</v>
      </c>
      <c r="AQ394" s="2297">
        <f t="shared" si="204"/>
        <v>150528</v>
      </c>
    </row>
    <row r="395" spans="1:43" s="1494" customFormat="1" ht="15" customHeight="1">
      <c r="A395" s="1872" t="s">
        <v>2534</v>
      </c>
      <c r="B395" s="2029" t="s">
        <v>4199</v>
      </c>
      <c r="C395" s="2029" t="s">
        <v>1189</v>
      </c>
      <c r="D395" s="2029" t="s">
        <v>2220</v>
      </c>
      <c r="E395" s="2031">
        <v>400</v>
      </c>
      <c r="F395" s="2032">
        <v>768</v>
      </c>
      <c r="G395" s="1833">
        <f t="shared" si="209"/>
        <v>307200</v>
      </c>
      <c r="H395" s="1831">
        <f t="shared" si="210"/>
        <v>0.30719999999999997</v>
      </c>
      <c r="I395" s="1837"/>
      <c r="J395" s="1818">
        <f t="shared" si="212"/>
        <v>0.30719999999999997</v>
      </c>
      <c r="K395" s="2104"/>
      <c r="L395" s="2105"/>
      <c r="M395" s="1832">
        <f t="shared" si="199"/>
        <v>0.30719999999999997</v>
      </c>
      <c r="N395" s="2029"/>
      <c r="O395" s="2030">
        <v>44666</v>
      </c>
      <c r="P395" s="2030">
        <v>44673</v>
      </c>
      <c r="Q395" s="2030">
        <v>44676</v>
      </c>
      <c r="R395" s="2029" t="s">
        <v>1144</v>
      </c>
      <c r="S395" s="2029">
        <v>60</v>
      </c>
      <c r="T395" s="2029">
        <v>49401140</v>
      </c>
      <c r="U395" s="2024">
        <v>0.49</v>
      </c>
      <c r="V395" s="2029"/>
      <c r="W395" s="2029" t="s">
        <v>1094</v>
      </c>
      <c r="X395" s="2029">
        <v>0</v>
      </c>
      <c r="Y395" s="2029">
        <v>60</v>
      </c>
      <c r="Z395" s="2029" t="s">
        <v>1152</v>
      </c>
      <c r="AA395" s="2029" t="s">
        <v>1149</v>
      </c>
      <c r="AB395" s="2027">
        <v>32822</v>
      </c>
      <c r="AC395" s="2029" t="s">
        <v>1096</v>
      </c>
      <c r="AD395" s="1937" t="s">
        <v>3658</v>
      </c>
      <c r="AE395" s="2029"/>
      <c r="AF395" s="2026"/>
      <c r="AG395" s="2026" t="s">
        <v>1087</v>
      </c>
      <c r="AH395" s="2029"/>
      <c r="AI395" s="2047">
        <f t="shared" si="190"/>
        <v>49401140</v>
      </c>
      <c r="AJ395" s="2076" cm="1">
        <f t="array" ref="AJ395">SUM(MID(0&amp;AI395,LARGE(INDEX(ISNUMBER(--MID(AI395,ROW($1:$129),1))*ROW($1:$129),),ROW($1:$129))+1,1)*10^ROW($1:$129)/10)</f>
        <v>49401140</v>
      </c>
      <c r="AK395" s="1953" t="str">
        <f>VLOOKUP($AJ395,'Item Master Data'!$A:$F,3,FALSE)</f>
        <v>Q.PEAK DUO BLK ML G10.a+</v>
      </c>
      <c r="AL395" s="1494">
        <f>VLOOKUP($AJ395,'Item Master Data'!$A:$F,6,FALSE)</f>
        <v>400</v>
      </c>
      <c r="AM395" s="1494">
        <f t="shared" si="188"/>
        <v>24</v>
      </c>
      <c r="AN395" s="1494">
        <f>VLOOKUP(AJ395,'Item Master Data'!$A:$G,7,FALSE)</f>
        <v>32</v>
      </c>
      <c r="AO395" s="1494">
        <f t="shared" si="189"/>
        <v>0</v>
      </c>
      <c r="AQ395" s="2297">
        <f t="shared" si="204"/>
        <v>150528</v>
      </c>
    </row>
    <row r="396" spans="1:43" s="1494" customFormat="1" ht="15" hidden="1" customHeight="1">
      <c r="A396" s="1872" t="s">
        <v>2534</v>
      </c>
      <c r="B396" s="2025" t="s">
        <v>4200</v>
      </c>
      <c r="C396" s="2029" t="s">
        <v>1189</v>
      </c>
      <c r="D396" s="2029" t="s">
        <v>2220</v>
      </c>
      <c r="E396" s="2031">
        <v>400</v>
      </c>
      <c r="F396" s="2032">
        <v>768</v>
      </c>
      <c r="G396" s="1833">
        <f t="shared" si="209"/>
        <v>307200</v>
      </c>
      <c r="H396" s="1831">
        <f t="shared" si="210"/>
        <v>0.30719999999999997</v>
      </c>
      <c r="I396" s="1837"/>
      <c r="J396" s="2104">
        <f t="shared" si="212"/>
        <v>0.30719999999999997</v>
      </c>
      <c r="K396" s="2104"/>
      <c r="L396" s="2105"/>
      <c r="M396" s="1832">
        <f t="shared" ref="M396:M426" si="214">SUM(I396:L396)</f>
        <v>0.30719999999999997</v>
      </c>
      <c r="N396" s="2029"/>
      <c r="O396" s="2021">
        <v>44670</v>
      </c>
      <c r="P396" s="2030">
        <v>44676</v>
      </c>
      <c r="Q396" s="2030">
        <v>44679</v>
      </c>
      <c r="R396" s="2029" t="s">
        <v>1144</v>
      </c>
      <c r="S396" s="2029">
        <v>60</v>
      </c>
      <c r="T396" s="2029" t="s">
        <v>3369</v>
      </c>
      <c r="U396" s="2024">
        <v>0.49</v>
      </c>
      <c r="V396" s="2029"/>
      <c r="W396" s="2029" t="s">
        <v>1094</v>
      </c>
      <c r="X396" s="2029">
        <v>0</v>
      </c>
      <c r="Y396" s="2029">
        <v>60</v>
      </c>
      <c r="Z396" s="2029" t="s">
        <v>1190</v>
      </c>
      <c r="AA396" s="2029" t="s">
        <v>1133</v>
      </c>
      <c r="AB396" s="2027">
        <v>11803</v>
      </c>
      <c r="AC396" s="2029" t="s">
        <v>1096</v>
      </c>
      <c r="AD396" s="1937" t="s">
        <v>1099</v>
      </c>
      <c r="AE396" s="2029"/>
      <c r="AF396" s="2026"/>
      <c r="AG396" s="2026" t="s">
        <v>1087</v>
      </c>
      <c r="AH396" s="2029"/>
      <c r="AI396" s="2047" t="str">
        <f t="shared" si="190"/>
        <v>30390156H</v>
      </c>
      <c r="AJ396" s="2076" cm="1">
        <f t="array" ref="AJ396">SUM(MID(0&amp;AI396,LARGE(INDEX(ISNUMBER(--MID(AI396,ROW($1:$129),1))*ROW($1:$129),),ROW($1:$129))+1,1)*10^ROW($1:$129)/10)</f>
        <v>30390156</v>
      </c>
      <c r="AK396" s="1953" t="str">
        <f>VLOOKUP($AJ396,'Item Master Data'!$A:$F,3,FALSE)</f>
        <v>Q.PEAK DUO BLK ML G10+</v>
      </c>
      <c r="AL396" s="1494">
        <f>VLOOKUP($AJ396,'Item Master Data'!$A:$F,6,FALSE)</f>
        <v>400</v>
      </c>
      <c r="AM396" s="1494">
        <f t="shared" ref="AM396:AM455" si="215">F396/AN396</f>
        <v>24</v>
      </c>
      <c r="AN396" s="1494">
        <f>VLOOKUP(AJ396,'Item Master Data'!$A:$G,7,FALSE)</f>
        <v>32</v>
      </c>
      <c r="AO396" s="1494">
        <f t="shared" ref="AO396:AO455" si="216">E396-AL396</f>
        <v>0</v>
      </c>
      <c r="AQ396" s="2297">
        <f t="shared" si="204"/>
        <v>150528</v>
      </c>
    </row>
    <row r="397" spans="1:43" s="1494" customFormat="1" ht="15" customHeight="1">
      <c r="A397" s="1872" t="s">
        <v>2534</v>
      </c>
      <c r="B397" s="2029" t="s">
        <v>4303</v>
      </c>
      <c r="C397" s="2029" t="s">
        <v>1189</v>
      </c>
      <c r="D397" s="2029" t="s">
        <v>2220</v>
      </c>
      <c r="E397" s="2031">
        <v>400</v>
      </c>
      <c r="F397" s="2032">
        <v>768</v>
      </c>
      <c r="G397" s="1833">
        <f t="shared" si="209"/>
        <v>307200</v>
      </c>
      <c r="H397" s="1831">
        <f t="shared" si="210"/>
        <v>0.30719999999999997</v>
      </c>
      <c r="I397" s="1837"/>
      <c r="J397" s="1818"/>
      <c r="K397" s="2104"/>
      <c r="L397" s="2105">
        <f>H397</f>
        <v>0.30719999999999997</v>
      </c>
      <c r="M397" s="1832">
        <f t="shared" si="214"/>
        <v>0.30719999999999997</v>
      </c>
      <c r="N397" s="2307" t="s">
        <v>4375</v>
      </c>
      <c r="O397" s="2030">
        <v>44666</v>
      </c>
      <c r="P397" s="2030">
        <v>44673</v>
      </c>
      <c r="Q397" s="2030">
        <v>44676</v>
      </c>
      <c r="R397" s="2029" t="s">
        <v>1144</v>
      </c>
      <c r="S397" s="2029">
        <v>60</v>
      </c>
      <c r="T397" s="2029">
        <v>49401140</v>
      </c>
      <c r="U397" s="2024">
        <v>0.49</v>
      </c>
      <c r="V397" s="2029"/>
      <c r="W397" s="2029" t="s">
        <v>1094</v>
      </c>
      <c r="X397" s="2029">
        <v>0</v>
      </c>
      <c r="Y397" s="2029">
        <v>60</v>
      </c>
      <c r="Z397" s="2029" t="s">
        <v>1190</v>
      </c>
      <c r="AA397" s="2029" t="s">
        <v>1133</v>
      </c>
      <c r="AB397" s="2027">
        <v>11803</v>
      </c>
      <c r="AC397" s="2029" t="s">
        <v>1096</v>
      </c>
      <c r="AD397" s="1937" t="s">
        <v>3658</v>
      </c>
      <c r="AE397" s="2029"/>
      <c r="AF397" s="2026"/>
      <c r="AG397" s="2026" t="s">
        <v>1087</v>
      </c>
      <c r="AH397" s="2029"/>
      <c r="AI397" s="2047">
        <f t="shared" si="190"/>
        <v>49401140</v>
      </c>
      <c r="AJ397" s="2076" cm="1">
        <f t="array" ref="AJ397">SUM(MID(0&amp;AI397,LARGE(INDEX(ISNUMBER(--MID(AI397,ROW($1:$129),1))*ROW($1:$129),),ROW($1:$129))+1,1)*10^ROW($1:$129)/10)</f>
        <v>49401140</v>
      </c>
      <c r="AK397" s="1953" t="str">
        <f>VLOOKUP($AJ397,'Item Master Data'!$A:$F,3,FALSE)</f>
        <v>Q.PEAK DUO BLK ML G10.a+</v>
      </c>
      <c r="AL397" s="1494">
        <f>VLOOKUP($AJ397,'Item Master Data'!$A:$F,6,FALSE)</f>
        <v>400</v>
      </c>
      <c r="AM397" s="1494">
        <f t="shared" si="215"/>
        <v>24</v>
      </c>
      <c r="AN397" s="1494">
        <f>VLOOKUP(AJ397,'Item Master Data'!$A:$G,7,FALSE)</f>
        <v>32</v>
      </c>
      <c r="AO397" s="1494">
        <f t="shared" si="216"/>
        <v>0</v>
      </c>
      <c r="AQ397" s="2297">
        <f t="shared" si="204"/>
        <v>150528</v>
      </c>
    </row>
    <row r="398" spans="1:43" s="1494" customFormat="1" ht="15" customHeight="1">
      <c r="A398" s="1872" t="s">
        <v>2534</v>
      </c>
      <c r="B398" s="2029" t="s">
        <v>4304</v>
      </c>
      <c r="C398" s="2029" t="s">
        <v>1189</v>
      </c>
      <c r="D398" s="2029" t="s">
        <v>2220</v>
      </c>
      <c r="E398" s="2031">
        <v>400</v>
      </c>
      <c r="F398" s="2032">
        <v>768</v>
      </c>
      <c r="G398" s="1833">
        <f t="shared" si="209"/>
        <v>307200</v>
      </c>
      <c r="H398" s="1831">
        <f t="shared" si="210"/>
        <v>0.30719999999999997</v>
      </c>
      <c r="I398" s="1837"/>
      <c r="J398" s="1818"/>
      <c r="K398" s="2104"/>
      <c r="L398" s="2105">
        <f>H398</f>
        <v>0.30719999999999997</v>
      </c>
      <c r="M398" s="1832">
        <f t="shared" si="214"/>
        <v>0.30719999999999997</v>
      </c>
      <c r="N398" s="2307" t="s">
        <v>4375</v>
      </c>
      <c r="O398" s="2030">
        <v>44666</v>
      </c>
      <c r="P398" s="2030">
        <v>44673</v>
      </c>
      <c r="Q398" s="2030">
        <v>44676</v>
      </c>
      <c r="R398" s="2029" t="s">
        <v>1144</v>
      </c>
      <c r="S398" s="2029">
        <v>60</v>
      </c>
      <c r="T398" s="2029">
        <v>49401140</v>
      </c>
      <c r="U398" s="2024">
        <v>0.49</v>
      </c>
      <c r="V398" s="2029"/>
      <c r="W398" s="2029" t="s">
        <v>1094</v>
      </c>
      <c r="X398" s="2029">
        <v>0</v>
      </c>
      <c r="Y398" s="2029">
        <v>60</v>
      </c>
      <c r="Z398" s="2029" t="s">
        <v>1190</v>
      </c>
      <c r="AA398" s="2029" t="s">
        <v>1133</v>
      </c>
      <c r="AB398" s="2027">
        <v>11803</v>
      </c>
      <c r="AC398" s="2029" t="s">
        <v>1096</v>
      </c>
      <c r="AD398" s="1937" t="s">
        <v>3658</v>
      </c>
      <c r="AE398" s="2029"/>
      <c r="AF398" s="2026"/>
      <c r="AG398" s="2026" t="s">
        <v>1087</v>
      </c>
      <c r="AH398" s="2029"/>
      <c r="AI398" s="2047">
        <f t="shared" si="190"/>
        <v>49401140</v>
      </c>
      <c r="AJ398" s="2076" cm="1">
        <f t="array" ref="AJ398">SUM(MID(0&amp;AI398,LARGE(INDEX(ISNUMBER(--MID(AI398,ROW($1:$129),1))*ROW($1:$129),),ROW($1:$129))+1,1)*10^ROW($1:$129)/10)</f>
        <v>49401140</v>
      </c>
      <c r="AK398" s="1953" t="str">
        <f>VLOOKUP($AJ398,'Item Master Data'!$A:$F,3,FALSE)</f>
        <v>Q.PEAK DUO BLK ML G10.a+</v>
      </c>
      <c r="AL398" s="1494">
        <f>VLOOKUP($AJ398,'Item Master Data'!$A:$F,6,FALSE)</f>
        <v>400</v>
      </c>
      <c r="AM398" s="1494">
        <f t="shared" si="215"/>
        <v>24</v>
      </c>
      <c r="AN398" s="1494">
        <f>VLOOKUP(AJ398,'Item Master Data'!$A:$G,7,FALSE)</f>
        <v>32</v>
      </c>
      <c r="AO398" s="1494">
        <f t="shared" si="216"/>
        <v>0</v>
      </c>
      <c r="AQ398" s="2297">
        <f t="shared" si="204"/>
        <v>150528</v>
      </c>
    </row>
    <row r="399" spans="1:43" s="1494" customFormat="1" ht="15" customHeight="1">
      <c r="A399" s="1550" t="s">
        <v>2534</v>
      </c>
      <c r="B399" s="2029" t="s">
        <v>4201</v>
      </c>
      <c r="C399" s="2029" t="s">
        <v>1189</v>
      </c>
      <c r="D399" s="1951" t="s">
        <v>2220</v>
      </c>
      <c r="E399" s="2029">
        <v>400</v>
      </c>
      <c r="F399" s="2032">
        <v>768</v>
      </c>
      <c r="G399" s="1833">
        <f t="shared" si="209"/>
        <v>307200</v>
      </c>
      <c r="H399" s="1831">
        <f t="shared" si="210"/>
        <v>0.30719999999999997</v>
      </c>
      <c r="I399" s="1837">
        <f t="shared" ref="I399" si="217">H399</f>
        <v>0.30719999999999997</v>
      </c>
      <c r="J399" s="1818"/>
      <c r="K399" s="2104"/>
      <c r="L399" s="2105"/>
      <c r="M399" s="2110">
        <f t="shared" si="214"/>
        <v>0.30719999999999997</v>
      </c>
      <c r="N399" s="2030">
        <v>44676</v>
      </c>
      <c r="O399" s="2030">
        <v>44666</v>
      </c>
      <c r="P399" s="2030">
        <v>44673</v>
      </c>
      <c r="Q399" s="2030">
        <v>44676</v>
      </c>
      <c r="R399" s="1951" t="s">
        <v>1144</v>
      </c>
      <c r="S399" s="2029">
        <v>60</v>
      </c>
      <c r="T399" s="2029">
        <v>49405140</v>
      </c>
      <c r="U399" s="2024">
        <v>0.49</v>
      </c>
      <c r="V399" s="2029"/>
      <c r="W399" s="2029" t="s">
        <v>1094</v>
      </c>
      <c r="X399" s="2029">
        <v>0</v>
      </c>
      <c r="Y399" s="2029">
        <v>60</v>
      </c>
      <c r="Z399" s="2029" t="s">
        <v>1190</v>
      </c>
      <c r="AA399" s="2029" t="s">
        <v>1133</v>
      </c>
      <c r="AB399" s="2027">
        <v>11803</v>
      </c>
      <c r="AC399" s="2029" t="s">
        <v>1096</v>
      </c>
      <c r="AD399" s="1937" t="s">
        <v>3658</v>
      </c>
      <c r="AE399" s="2029"/>
      <c r="AF399" s="2026"/>
      <c r="AG399" s="2026" t="s">
        <v>1087</v>
      </c>
      <c r="AH399" s="1951"/>
      <c r="AI399" s="2047">
        <f t="shared" si="190"/>
        <v>49405140</v>
      </c>
      <c r="AJ399" s="2076" cm="1">
        <f t="array" ref="AJ399">SUM(MID(0&amp;AI399,LARGE(INDEX(ISNUMBER(--MID(AI399,ROW($1:$129),1))*ROW($1:$129),),ROW($1:$129))+1,1)*10^ROW($1:$129)/10)</f>
        <v>49405140</v>
      </c>
      <c r="AK399" s="1953" t="str">
        <f>VLOOKUP($AJ399,'Item Master Data'!$A:$F,3,FALSE)</f>
        <v>Q.PEAK DUO BLK ML G10+</v>
      </c>
      <c r="AL399" s="1494">
        <f>VLOOKUP($AJ399,'Item Master Data'!$A:$F,6,FALSE)</f>
        <v>400</v>
      </c>
      <c r="AM399" s="1494">
        <f t="shared" si="215"/>
        <v>24</v>
      </c>
      <c r="AN399" s="1494">
        <f>VLOOKUP(AJ399,'Item Master Data'!$A:$G,7,FALSE)</f>
        <v>32</v>
      </c>
      <c r="AO399" s="1494">
        <f t="shared" si="216"/>
        <v>0</v>
      </c>
      <c r="AQ399" s="2297">
        <f t="shared" si="204"/>
        <v>150528</v>
      </c>
    </row>
    <row r="400" spans="1:43" s="1494" customFormat="1" ht="15" hidden="1" customHeight="1">
      <c r="A400" s="1550" t="s">
        <v>2534</v>
      </c>
      <c r="B400" s="2029" t="s">
        <v>4203</v>
      </c>
      <c r="C400" s="2029" t="s">
        <v>1189</v>
      </c>
      <c r="D400" s="2029" t="s">
        <v>2503</v>
      </c>
      <c r="E400" s="2031">
        <v>360</v>
      </c>
      <c r="F400" s="2032">
        <v>896</v>
      </c>
      <c r="G400" s="1833">
        <f t="shared" si="209"/>
        <v>322560</v>
      </c>
      <c r="H400" s="1831">
        <f t="shared" si="210"/>
        <v>0.32256000000000001</v>
      </c>
      <c r="I400" s="1837">
        <f t="shared" ref="I400:I406" si="218">H400</f>
        <v>0.32256000000000001</v>
      </c>
      <c r="J400" s="2104"/>
      <c r="K400" s="2104"/>
      <c r="L400" s="2105"/>
      <c r="M400" s="2110">
        <f t="shared" si="214"/>
        <v>0.32256000000000001</v>
      </c>
      <c r="N400" s="2030">
        <v>44664</v>
      </c>
      <c r="O400" s="2030">
        <v>44666</v>
      </c>
      <c r="P400" s="2030">
        <v>44662</v>
      </c>
      <c r="Q400" s="2030">
        <v>44664</v>
      </c>
      <c r="R400" s="2029" t="s">
        <v>1144</v>
      </c>
      <c r="S400" s="2029">
        <v>60</v>
      </c>
      <c r="T400" s="2029">
        <v>49203132</v>
      </c>
      <c r="U400" s="2024">
        <v>0.47499999999999998</v>
      </c>
      <c r="V400" s="2103" t="s">
        <v>4134</v>
      </c>
      <c r="W400" s="2029" t="s">
        <v>1094</v>
      </c>
      <c r="X400" s="2029">
        <v>0</v>
      </c>
      <c r="Y400" s="2029">
        <v>60</v>
      </c>
      <c r="Z400" s="2029" t="s">
        <v>2239</v>
      </c>
      <c r="AA400" s="2029" t="s">
        <v>1095</v>
      </c>
      <c r="AB400" s="2027">
        <v>75261</v>
      </c>
      <c r="AC400" s="2029" t="s">
        <v>1096</v>
      </c>
      <c r="AD400" s="2283" t="s">
        <v>1097</v>
      </c>
      <c r="AE400" s="2029"/>
      <c r="AF400" s="2026"/>
      <c r="AG400" s="2026" t="s">
        <v>1087</v>
      </c>
      <c r="AH400" s="1951"/>
      <c r="AI400" s="2047">
        <f t="shared" si="190"/>
        <v>49203132</v>
      </c>
      <c r="AJ400" s="2076" cm="1">
        <f t="array" ref="AJ400">SUM(MID(0&amp;AI400,LARGE(INDEX(ISNUMBER(--MID(AI400,ROW($1:$129),1))*ROW($1:$129),),ROW($1:$129))+1,1)*10^ROW($1:$129)/10)</f>
        <v>49203132</v>
      </c>
      <c r="AK400" s="1953" t="str">
        <f>VLOOKUP($AJ400,'Item Master Data'!$A:$F,3,FALSE)</f>
        <v>Q.PEAK DUO BLK G10+</v>
      </c>
      <c r="AL400" s="1494">
        <f>VLOOKUP($AJ400,'Item Master Data'!$A:$F,6,FALSE)</f>
        <v>360</v>
      </c>
      <c r="AM400" s="1494">
        <f t="shared" si="215"/>
        <v>28</v>
      </c>
      <c r="AN400" s="1494">
        <f>VLOOKUP(AJ400,'Item Master Data'!$A:$G,7,FALSE)</f>
        <v>32</v>
      </c>
      <c r="AO400" s="1494">
        <f t="shared" si="216"/>
        <v>0</v>
      </c>
      <c r="AQ400" s="2297">
        <f t="shared" si="204"/>
        <v>153216</v>
      </c>
    </row>
    <row r="401" spans="1:43" s="1494" customFormat="1" ht="15" customHeight="1">
      <c r="A401" s="1550" t="s">
        <v>2534</v>
      </c>
      <c r="B401" s="2029" t="s">
        <v>4204</v>
      </c>
      <c r="C401" s="2250" t="s">
        <v>1189</v>
      </c>
      <c r="D401" s="2029" t="s">
        <v>2503</v>
      </c>
      <c r="E401" s="2031">
        <v>360</v>
      </c>
      <c r="F401" s="2032">
        <v>832</v>
      </c>
      <c r="G401" s="1833">
        <f t="shared" si="209"/>
        <v>299520</v>
      </c>
      <c r="H401" s="1831">
        <f t="shared" si="210"/>
        <v>0.29952000000000001</v>
      </c>
      <c r="I401" s="1837">
        <f t="shared" si="218"/>
        <v>0.29952000000000001</v>
      </c>
      <c r="J401" s="1818"/>
      <c r="K401" s="2104"/>
      <c r="L401" s="2105"/>
      <c r="M401" s="2110">
        <f t="shared" si="214"/>
        <v>0.29952000000000001</v>
      </c>
      <c r="N401" s="2021">
        <v>44671</v>
      </c>
      <c r="O401" s="2030">
        <v>44657</v>
      </c>
      <c r="P401" s="2030">
        <v>44671</v>
      </c>
      <c r="Q401" s="2030">
        <v>44673</v>
      </c>
      <c r="R401" s="2029" t="s">
        <v>1144</v>
      </c>
      <c r="S401" s="2029">
        <v>60</v>
      </c>
      <c r="T401" s="2029">
        <v>49203132</v>
      </c>
      <c r="U401" s="2024">
        <v>0.47499999999999998</v>
      </c>
      <c r="V401" s="2029"/>
      <c r="W401" s="2029" t="s">
        <v>1094</v>
      </c>
      <c r="X401" s="2029">
        <v>0</v>
      </c>
      <c r="Y401" s="2029">
        <v>60</v>
      </c>
      <c r="Z401" s="2029" t="s">
        <v>1191</v>
      </c>
      <c r="AA401" s="2029" t="s">
        <v>1113</v>
      </c>
      <c r="AB401" s="2027">
        <v>8840</v>
      </c>
      <c r="AC401" s="2029" t="s">
        <v>1096</v>
      </c>
      <c r="AD401" s="1937" t="s">
        <v>3658</v>
      </c>
      <c r="AE401" s="2029"/>
      <c r="AF401" s="2026"/>
      <c r="AG401" s="2026" t="s">
        <v>1087</v>
      </c>
      <c r="AH401" s="1951"/>
      <c r="AI401" s="2047">
        <f t="shared" si="190"/>
        <v>49203132</v>
      </c>
      <c r="AJ401" s="2076" cm="1">
        <f t="array" ref="AJ401">SUM(MID(0&amp;AI401,LARGE(INDEX(ISNUMBER(--MID(AI401,ROW($1:$129),1))*ROW($1:$129),),ROW($1:$129))+1,1)*10^ROW($1:$129)/10)</f>
        <v>49203132</v>
      </c>
      <c r="AK401" s="1953" t="str">
        <f>VLOOKUP($AJ401,'Item Master Data'!$A:$F,3,FALSE)</f>
        <v>Q.PEAK DUO BLK G10+</v>
      </c>
      <c r="AL401" s="1494">
        <f>VLOOKUP($AJ401,'Item Master Data'!$A:$F,6,FALSE)</f>
        <v>360</v>
      </c>
      <c r="AM401" s="1494">
        <f t="shared" si="215"/>
        <v>26</v>
      </c>
      <c r="AN401" s="1494">
        <f>VLOOKUP(AJ401,'Item Master Data'!$A:$G,7,FALSE)</f>
        <v>32</v>
      </c>
      <c r="AO401" s="1494">
        <f t="shared" si="216"/>
        <v>0</v>
      </c>
      <c r="AQ401" s="2297">
        <f t="shared" si="204"/>
        <v>142272</v>
      </c>
    </row>
    <row r="402" spans="1:43" s="1494" customFormat="1" ht="15" hidden="1" customHeight="1">
      <c r="A402" s="1550" t="s">
        <v>2534</v>
      </c>
      <c r="B402" s="2029" t="s">
        <v>4205</v>
      </c>
      <c r="C402" s="2029" t="s">
        <v>1189</v>
      </c>
      <c r="D402" s="2029" t="s">
        <v>2503</v>
      </c>
      <c r="E402" s="2031">
        <v>360</v>
      </c>
      <c r="F402" s="2032">
        <v>896</v>
      </c>
      <c r="G402" s="1833">
        <f t="shared" si="209"/>
        <v>322560</v>
      </c>
      <c r="H402" s="1831">
        <f t="shared" si="210"/>
        <v>0.32256000000000001</v>
      </c>
      <c r="I402" s="1837">
        <f t="shared" si="218"/>
        <v>0.32256000000000001</v>
      </c>
      <c r="J402" s="2104"/>
      <c r="K402" s="2104"/>
      <c r="L402" s="2105"/>
      <c r="M402" s="2110">
        <f t="shared" si="214"/>
        <v>0.32256000000000001</v>
      </c>
      <c r="N402" s="2030">
        <v>44662</v>
      </c>
      <c r="O402" s="2030">
        <v>44663</v>
      </c>
      <c r="P402" s="2030">
        <v>44659</v>
      </c>
      <c r="Q402" s="2030">
        <v>44662</v>
      </c>
      <c r="R402" s="2029" t="s">
        <v>1144</v>
      </c>
      <c r="S402" s="2029">
        <v>60</v>
      </c>
      <c r="T402" s="2029">
        <v>49203132</v>
      </c>
      <c r="U402" s="2024">
        <v>0.47499999999999998</v>
      </c>
      <c r="V402" s="2103" t="s">
        <v>4134</v>
      </c>
      <c r="W402" s="2029" t="s">
        <v>1094</v>
      </c>
      <c r="X402" s="2029">
        <v>0</v>
      </c>
      <c r="Y402" s="2029">
        <v>60</v>
      </c>
      <c r="Z402" s="2029" t="s">
        <v>1152</v>
      </c>
      <c r="AA402" s="2029" t="s">
        <v>1149</v>
      </c>
      <c r="AB402" s="2027">
        <v>32822</v>
      </c>
      <c r="AC402" s="2029" t="s">
        <v>1096</v>
      </c>
      <c r="AD402" s="2283" t="s">
        <v>1097</v>
      </c>
      <c r="AE402" s="2029"/>
      <c r="AF402" s="2026"/>
      <c r="AG402" s="2026" t="s">
        <v>1087</v>
      </c>
      <c r="AH402" s="1951"/>
      <c r="AI402" s="2047">
        <f t="shared" si="190"/>
        <v>49203132</v>
      </c>
      <c r="AJ402" s="2076" cm="1">
        <f t="array" ref="AJ402">SUM(MID(0&amp;AI402,LARGE(INDEX(ISNUMBER(--MID(AI402,ROW($1:$129),1))*ROW($1:$129),),ROW($1:$129))+1,1)*10^ROW($1:$129)/10)</f>
        <v>49203132</v>
      </c>
      <c r="AK402" s="1953" t="str">
        <f>VLOOKUP($AJ402,'Item Master Data'!$A:$F,3,FALSE)</f>
        <v>Q.PEAK DUO BLK G10+</v>
      </c>
      <c r="AL402" s="1494">
        <f>VLOOKUP($AJ402,'Item Master Data'!$A:$F,6,FALSE)</f>
        <v>360</v>
      </c>
      <c r="AM402" s="1494">
        <f t="shared" si="215"/>
        <v>28</v>
      </c>
      <c r="AN402" s="1494">
        <f>VLOOKUP(AJ402,'Item Master Data'!$A:$G,7,FALSE)</f>
        <v>32</v>
      </c>
      <c r="AO402" s="1494">
        <f t="shared" si="216"/>
        <v>0</v>
      </c>
      <c r="AQ402" s="2297">
        <f t="shared" si="204"/>
        <v>153216</v>
      </c>
    </row>
    <row r="403" spans="1:43" s="1494" customFormat="1" ht="15" customHeight="1">
      <c r="A403" s="1550" t="s">
        <v>2534</v>
      </c>
      <c r="B403" s="2029" t="s">
        <v>4206</v>
      </c>
      <c r="C403" s="2029" t="s">
        <v>1189</v>
      </c>
      <c r="D403" s="2029" t="s">
        <v>2503</v>
      </c>
      <c r="E403" s="2031">
        <v>360</v>
      </c>
      <c r="F403" s="2032">
        <v>896</v>
      </c>
      <c r="G403" s="1833">
        <f t="shared" si="209"/>
        <v>322560</v>
      </c>
      <c r="H403" s="1831">
        <f t="shared" si="210"/>
        <v>0.32256000000000001</v>
      </c>
      <c r="I403" s="1837">
        <f t="shared" si="218"/>
        <v>0.32256000000000001</v>
      </c>
      <c r="J403" s="1818"/>
      <c r="K403" s="2104"/>
      <c r="L403" s="2105"/>
      <c r="M403" s="2110">
        <f t="shared" si="214"/>
        <v>0.32256000000000001</v>
      </c>
      <c r="N403" s="2030">
        <v>44670</v>
      </c>
      <c r="O403" s="2030">
        <v>44657</v>
      </c>
      <c r="P403" s="2030">
        <v>44669</v>
      </c>
      <c r="Q403" s="2030">
        <v>44670</v>
      </c>
      <c r="R403" s="2029" t="s">
        <v>1144</v>
      </c>
      <c r="S403" s="2029">
        <v>60</v>
      </c>
      <c r="T403" s="2029">
        <v>49203132</v>
      </c>
      <c r="U403" s="2024">
        <v>0.47499999999999998</v>
      </c>
      <c r="V403" s="2029"/>
      <c r="W403" s="2029" t="s">
        <v>1094</v>
      </c>
      <c r="X403" s="2029">
        <v>0</v>
      </c>
      <c r="Y403" s="2029">
        <v>60</v>
      </c>
      <c r="Z403" s="2029" t="s">
        <v>1152</v>
      </c>
      <c r="AA403" s="2029" t="s">
        <v>1149</v>
      </c>
      <c r="AB403" s="2027">
        <v>32822</v>
      </c>
      <c r="AC403" s="2029" t="s">
        <v>1096</v>
      </c>
      <c r="AD403" s="2029" t="s">
        <v>3658</v>
      </c>
      <c r="AE403" s="2029"/>
      <c r="AF403" s="2026"/>
      <c r="AG403" s="2026" t="s">
        <v>1087</v>
      </c>
      <c r="AH403" s="1951"/>
      <c r="AI403" s="2047">
        <f t="shared" si="190"/>
        <v>49203132</v>
      </c>
      <c r="AJ403" s="2076" cm="1">
        <f t="array" ref="AJ403">SUM(MID(0&amp;AI403,LARGE(INDEX(ISNUMBER(--MID(AI403,ROW($1:$129),1))*ROW($1:$129),),ROW($1:$129))+1,1)*10^ROW($1:$129)/10)</f>
        <v>49203132</v>
      </c>
      <c r="AK403" s="1953" t="str">
        <f>VLOOKUP($AJ403,'Item Master Data'!$A:$F,3,FALSE)</f>
        <v>Q.PEAK DUO BLK G10+</v>
      </c>
      <c r="AL403" s="1494">
        <f>VLOOKUP($AJ403,'Item Master Data'!$A:$F,6,FALSE)</f>
        <v>360</v>
      </c>
      <c r="AM403" s="1494">
        <f t="shared" si="215"/>
        <v>28</v>
      </c>
      <c r="AN403" s="1494">
        <f>VLOOKUP(AJ403,'Item Master Data'!$A:$G,7,FALSE)</f>
        <v>32</v>
      </c>
      <c r="AO403" s="1494">
        <f t="shared" si="216"/>
        <v>0</v>
      </c>
      <c r="AQ403" s="2297">
        <f t="shared" si="204"/>
        <v>153216</v>
      </c>
    </row>
    <row r="404" spans="1:43" s="1494" customFormat="1" ht="15" customHeight="1">
      <c r="A404" s="1550" t="s">
        <v>2534</v>
      </c>
      <c r="B404" s="2029" t="s">
        <v>4207</v>
      </c>
      <c r="C404" s="2029" t="s">
        <v>1189</v>
      </c>
      <c r="D404" s="2029" t="s">
        <v>2503</v>
      </c>
      <c r="E404" s="2031">
        <v>360</v>
      </c>
      <c r="F404" s="2032">
        <v>896</v>
      </c>
      <c r="G404" s="1833">
        <f t="shared" si="209"/>
        <v>322560</v>
      </c>
      <c r="H404" s="1831">
        <f t="shared" si="210"/>
        <v>0.32256000000000001</v>
      </c>
      <c r="I404" s="1837">
        <f t="shared" si="218"/>
        <v>0.32256000000000001</v>
      </c>
      <c r="J404" s="1818"/>
      <c r="K404" s="2104"/>
      <c r="L404" s="2105"/>
      <c r="M404" s="2110">
        <f t="shared" si="214"/>
        <v>0.32256000000000001</v>
      </c>
      <c r="N404" s="2030">
        <v>44671</v>
      </c>
      <c r="O404" s="2030">
        <v>44657</v>
      </c>
      <c r="P404" s="2030">
        <v>44669</v>
      </c>
      <c r="Q404" s="2030">
        <v>44671</v>
      </c>
      <c r="R404" s="2029" t="s">
        <v>1144</v>
      </c>
      <c r="S404" s="2029">
        <v>60</v>
      </c>
      <c r="T404" s="2029">
        <v>49203132</v>
      </c>
      <c r="U404" s="2024">
        <v>0.47499999999999998</v>
      </c>
      <c r="V404" s="2029"/>
      <c r="W404" s="2029" t="s">
        <v>1094</v>
      </c>
      <c r="X404" s="2029">
        <v>0</v>
      </c>
      <c r="Y404" s="2029">
        <v>60</v>
      </c>
      <c r="Z404" s="2029" t="s">
        <v>1191</v>
      </c>
      <c r="AA404" s="2029" t="s">
        <v>1113</v>
      </c>
      <c r="AB404" s="2027">
        <v>8840</v>
      </c>
      <c r="AC404" s="2029" t="s">
        <v>1096</v>
      </c>
      <c r="AD404" s="1937" t="s">
        <v>3658</v>
      </c>
      <c r="AE404" s="2029"/>
      <c r="AF404" s="2026"/>
      <c r="AG404" s="2026" t="s">
        <v>1087</v>
      </c>
      <c r="AH404" s="1951"/>
      <c r="AI404" s="2047">
        <f t="shared" ref="AI404:AI462" si="219">T404</f>
        <v>49203132</v>
      </c>
      <c r="AJ404" s="2076" cm="1">
        <f t="array" ref="AJ404">SUM(MID(0&amp;AI404,LARGE(INDEX(ISNUMBER(--MID(AI404,ROW($1:$129),1))*ROW($1:$129),),ROW($1:$129))+1,1)*10^ROW($1:$129)/10)</f>
        <v>49203132</v>
      </c>
      <c r="AK404" s="1953" t="str">
        <f>VLOOKUP($AJ404,'Item Master Data'!$A:$F,3,FALSE)</f>
        <v>Q.PEAK DUO BLK G10+</v>
      </c>
      <c r="AL404" s="1494">
        <f>VLOOKUP($AJ404,'Item Master Data'!$A:$F,6,FALSE)</f>
        <v>360</v>
      </c>
      <c r="AM404" s="1494">
        <f t="shared" si="215"/>
        <v>28</v>
      </c>
      <c r="AN404" s="1494">
        <f>VLOOKUP(AJ404,'Item Master Data'!$A:$G,7,FALSE)</f>
        <v>32</v>
      </c>
      <c r="AO404" s="1494">
        <f t="shared" si="216"/>
        <v>0</v>
      </c>
      <c r="AQ404" s="2297">
        <f t="shared" si="204"/>
        <v>153216</v>
      </c>
    </row>
    <row r="405" spans="1:43" s="1494" customFormat="1" ht="15" customHeight="1">
      <c r="A405" s="1550" t="s">
        <v>2534</v>
      </c>
      <c r="B405" s="2029" t="s">
        <v>4208</v>
      </c>
      <c r="C405" s="2250" t="s">
        <v>1189</v>
      </c>
      <c r="D405" s="2029" t="s">
        <v>2503</v>
      </c>
      <c r="E405" s="2031">
        <v>360</v>
      </c>
      <c r="F405" s="2032">
        <v>832</v>
      </c>
      <c r="G405" s="1833">
        <f t="shared" si="209"/>
        <v>299520</v>
      </c>
      <c r="H405" s="1831">
        <f t="shared" si="210"/>
        <v>0.29952000000000001</v>
      </c>
      <c r="I405" s="1837">
        <f t="shared" si="218"/>
        <v>0.29952000000000001</v>
      </c>
      <c r="J405" s="2104"/>
      <c r="K405" s="2104"/>
      <c r="L405" s="2105"/>
      <c r="M405" s="2110">
        <f t="shared" si="214"/>
        <v>0.29952000000000001</v>
      </c>
      <c r="N405" s="2021">
        <v>44673</v>
      </c>
      <c r="O405" s="2030">
        <v>44657</v>
      </c>
      <c r="P405" s="2030">
        <v>44671</v>
      </c>
      <c r="Q405" s="2030">
        <v>44673</v>
      </c>
      <c r="R405" s="2029" t="s">
        <v>1144</v>
      </c>
      <c r="S405" s="2029">
        <v>60</v>
      </c>
      <c r="T405" s="2029">
        <v>49203132</v>
      </c>
      <c r="U405" s="2024">
        <v>0.47499999999999998</v>
      </c>
      <c r="V405" s="2029"/>
      <c r="W405" s="2029" t="s">
        <v>1094</v>
      </c>
      <c r="X405" s="2029">
        <v>0</v>
      </c>
      <c r="Y405" s="2029">
        <v>60</v>
      </c>
      <c r="Z405" s="2029" t="s">
        <v>2239</v>
      </c>
      <c r="AA405" s="2029" t="s">
        <v>1095</v>
      </c>
      <c r="AB405" s="2027">
        <v>75261</v>
      </c>
      <c r="AC405" s="2029" t="s">
        <v>1096</v>
      </c>
      <c r="AD405" s="1937" t="s">
        <v>3658</v>
      </c>
      <c r="AE405" s="2029"/>
      <c r="AF405" s="2026"/>
      <c r="AG405" s="2026" t="s">
        <v>1087</v>
      </c>
      <c r="AH405" s="1951"/>
      <c r="AI405" s="2047">
        <f t="shared" si="219"/>
        <v>49203132</v>
      </c>
      <c r="AJ405" s="2076" cm="1">
        <f t="array" ref="AJ405">SUM(MID(0&amp;AI405,LARGE(INDEX(ISNUMBER(--MID(AI405,ROW($1:$129),1))*ROW($1:$129),),ROW($1:$129))+1,1)*10^ROW($1:$129)/10)</f>
        <v>49203132</v>
      </c>
      <c r="AK405" s="1953" t="str">
        <f>VLOOKUP($AJ405,'Item Master Data'!$A:$F,3,FALSE)</f>
        <v>Q.PEAK DUO BLK G10+</v>
      </c>
      <c r="AL405" s="1494">
        <f>VLOOKUP($AJ405,'Item Master Data'!$A:$F,6,FALSE)</f>
        <v>360</v>
      </c>
      <c r="AM405" s="1494">
        <f t="shared" si="215"/>
        <v>26</v>
      </c>
      <c r="AN405" s="1494">
        <f>VLOOKUP(AJ405,'Item Master Data'!$A:$G,7,FALSE)</f>
        <v>32</v>
      </c>
      <c r="AO405" s="1494">
        <f t="shared" si="216"/>
        <v>0</v>
      </c>
      <c r="AQ405" s="2297">
        <f t="shared" si="204"/>
        <v>142272</v>
      </c>
    </row>
    <row r="406" spans="1:43" s="1494" customFormat="1" ht="15" customHeight="1">
      <c r="A406" s="1550" t="s">
        <v>2534</v>
      </c>
      <c r="B406" s="2029" t="s">
        <v>4209</v>
      </c>
      <c r="C406" s="2250" t="s">
        <v>1189</v>
      </c>
      <c r="D406" s="2029" t="s">
        <v>2503</v>
      </c>
      <c r="E406" s="2031">
        <v>360</v>
      </c>
      <c r="F406" s="2032">
        <v>832</v>
      </c>
      <c r="G406" s="1833">
        <f t="shared" si="209"/>
        <v>299520</v>
      </c>
      <c r="H406" s="1831">
        <f t="shared" si="210"/>
        <v>0.29952000000000001</v>
      </c>
      <c r="I406" s="1837">
        <f t="shared" si="218"/>
        <v>0.29952000000000001</v>
      </c>
      <c r="J406" s="2104"/>
      <c r="K406" s="2104"/>
      <c r="L406" s="2105"/>
      <c r="M406" s="2110">
        <f t="shared" si="214"/>
        <v>0.29952000000000001</v>
      </c>
      <c r="N406" s="2021">
        <v>44673</v>
      </c>
      <c r="O406" s="2030">
        <v>44662</v>
      </c>
      <c r="P406" s="2030">
        <v>44671</v>
      </c>
      <c r="Q406" s="2030">
        <v>44673</v>
      </c>
      <c r="R406" s="2029" t="s">
        <v>1144</v>
      </c>
      <c r="S406" s="2029">
        <v>60</v>
      </c>
      <c r="T406" s="2029">
        <v>49203132</v>
      </c>
      <c r="U406" s="2024">
        <v>0.47499999999999998</v>
      </c>
      <c r="V406" s="2029"/>
      <c r="W406" s="2029" t="s">
        <v>1094</v>
      </c>
      <c r="X406" s="2029">
        <v>0</v>
      </c>
      <c r="Y406" s="2029">
        <v>60</v>
      </c>
      <c r="Z406" s="2029" t="s">
        <v>4233</v>
      </c>
      <c r="AA406" s="2029" t="s">
        <v>1170</v>
      </c>
      <c r="AB406" s="2027">
        <v>6023</v>
      </c>
      <c r="AC406" s="2029" t="s">
        <v>1096</v>
      </c>
      <c r="AD406" s="1937" t="s">
        <v>3658</v>
      </c>
      <c r="AE406" s="2029"/>
      <c r="AF406" s="2026"/>
      <c r="AG406" s="2026" t="s">
        <v>1087</v>
      </c>
      <c r="AH406" s="1951"/>
      <c r="AI406" s="2047">
        <f t="shared" si="219"/>
        <v>49203132</v>
      </c>
      <c r="AJ406" s="2076" cm="1">
        <f t="array" ref="AJ406">SUM(MID(0&amp;AI406,LARGE(INDEX(ISNUMBER(--MID(AI406,ROW($1:$129),1))*ROW($1:$129),),ROW($1:$129))+1,1)*10^ROW($1:$129)/10)</f>
        <v>49203132</v>
      </c>
      <c r="AK406" s="1953" t="str">
        <f>VLOOKUP($AJ406,'Item Master Data'!$A:$F,3,FALSE)</f>
        <v>Q.PEAK DUO BLK G10+</v>
      </c>
      <c r="AL406" s="1494">
        <f>VLOOKUP($AJ406,'Item Master Data'!$A:$F,6,FALSE)</f>
        <v>360</v>
      </c>
      <c r="AM406" s="1494">
        <f t="shared" si="215"/>
        <v>26</v>
      </c>
      <c r="AN406" s="1494">
        <f>VLOOKUP(AJ406,'Item Master Data'!$A:$G,7,FALSE)</f>
        <v>32</v>
      </c>
      <c r="AO406" s="1494">
        <f t="shared" si="216"/>
        <v>0</v>
      </c>
      <c r="AQ406" s="2297">
        <f t="shared" si="204"/>
        <v>142272</v>
      </c>
    </row>
    <row r="407" spans="1:43" s="1494" customFormat="1" ht="15" customHeight="1">
      <c r="A407" s="1550" t="s">
        <v>2534</v>
      </c>
      <c r="B407" s="2029" t="s">
        <v>4211</v>
      </c>
      <c r="C407" s="2250" t="s">
        <v>1189</v>
      </c>
      <c r="D407" s="2029" t="s">
        <v>2503</v>
      </c>
      <c r="E407" s="2031">
        <v>360</v>
      </c>
      <c r="F407" s="2032">
        <v>832</v>
      </c>
      <c r="G407" s="1833">
        <f t="shared" si="209"/>
        <v>299520</v>
      </c>
      <c r="H407" s="1831">
        <f t="shared" si="210"/>
        <v>0.29952000000000001</v>
      </c>
      <c r="I407" s="1837">
        <f t="shared" ref="I407" si="220">H407</f>
        <v>0.29952000000000001</v>
      </c>
      <c r="J407" s="2104"/>
      <c r="K407" s="2104"/>
      <c r="L407" s="2105"/>
      <c r="M407" s="2110">
        <f t="shared" si="214"/>
        <v>0.29952000000000001</v>
      </c>
      <c r="N407" s="2030">
        <v>44676</v>
      </c>
      <c r="O407" s="2030">
        <v>44663</v>
      </c>
      <c r="P407" s="2030">
        <v>44673</v>
      </c>
      <c r="Q407" s="2030">
        <v>44676</v>
      </c>
      <c r="R407" s="2029" t="s">
        <v>1144</v>
      </c>
      <c r="S407" s="2029">
        <v>60</v>
      </c>
      <c r="T407" s="2029">
        <v>49203132</v>
      </c>
      <c r="U407" s="2024">
        <v>0.47499999999999998</v>
      </c>
      <c r="V407" s="2029"/>
      <c r="W407" s="2029" t="s">
        <v>1094</v>
      </c>
      <c r="X407" s="2029">
        <v>0</v>
      </c>
      <c r="Y407" s="2029">
        <v>60</v>
      </c>
      <c r="Z407" s="2029" t="s">
        <v>2287</v>
      </c>
      <c r="AA407" s="2029" t="s">
        <v>1149</v>
      </c>
      <c r="AB407" s="2027">
        <v>33634</v>
      </c>
      <c r="AC407" s="2029" t="s">
        <v>1096</v>
      </c>
      <c r="AD407" s="1937" t="s">
        <v>3658</v>
      </c>
      <c r="AE407" s="2029"/>
      <c r="AF407" s="2026"/>
      <c r="AG407" s="2026" t="s">
        <v>1087</v>
      </c>
      <c r="AH407" s="1951"/>
      <c r="AI407" s="2047">
        <f t="shared" si="219"/>
        <v>49203132</v>
      </c>
      <c r="AJ407" s="2076" cm="1">
        <f t="array" ref="AJ407">SUM(MID(0&amp;AI407,LARGE(INDEX(ISNUMBER(--MID(AI407,ROW($1:$129),1))*ROW($1:$129),),ROW($1:$129))+1,1)*10^ROW($1:$129)/10)</f>
        <v>49203132</v>
      </c>
      <c r="AK407" s="1953" t="str">
        <f>VLOOKUP($AJ407,'Item Master Data'!$A:$F,3,FALSE)</f>
        <v>Q.PEAK DUO BLK G10+</v>
      </c>
      <c r="AL407" s="1494">
        <f>VLOOKUP($AJ407,'Item Master Data'!$A:$F,6,FALSE)</f>
        <v>360</v>
      </c>
      <c r="AM407" s="1494">
        <f t="shared" si="215"/>
        <v>26</v>
      </c>
      <c r="AN407" s="1494">
        <f>VLOOKUP(AJ407,'Item Master Data'!$A:$G,7,FALSE)</f>
        <v>32</v>
      </c>
      <c r="AO407" s="1494">
        <f t="shared" si="216"/>
        <v>0</v>
      </c>
      <c r="AQ407" s="2297">
        <f t="shared" si="204"/>
        <v>142272</v>
      </c>
    </row>
    <row r="408" spans="1:43" s="1494" customFormat="1" ht="15" customHeight="1">
      <c r="A408" s="1550" t="s">
        <v>2534</v>
      </c>
      <c r="B408" s="2029" t="s">
        <v>4212</v>
      </c>
      <c r="C408" s="2029" t="s">
        <v>1189</v>
      </c>
      <c r="D408" s="2029" t="s">
        <v>2503</v>
      </c>
      <c r="E408" s="2031">
        <v>360</v>
      </c>
      <c r="F408" s="2032">
        <v>896</v>
      </c>
      <c r="G408" s="1833">
        <f t="shared" si="209"/>
        <v>322560</v>
      </c>
      <c r="H408" s="1831">
        <f t="shared" si="210"/>
        <v>0.32256000000000001</v>
      </c>
      <c r="I408" s="1837"/>
      <c r="J408" s="2104">
        <f>H408</f>
        <v>0.32256000000000001</v>
      </c>
      <c r="K408" s="2104"/>
      <c r="L408" s="2105"/>
      <c r="M408" s="2110">
        <f t="shared" si="214"/>
        <v>0.32256000000000001</v>
      </c>
      <c r="N408" s="2021"/>
      <c r="O408" s="2030">
        <v>44662</v>
      </c>
      <c r="P408" s="2030">
        <v>44676</v>
      </c>
      <c r="Q408" s="2030">
        <v>44679</v>
      </c>
      <c r="R408" s="2029" t="s">
        <v>1144</v>
      </c>
      <c r="S408" s="2029">
        <v>60</v>
      </c>
      <c r="T408" s="2029">
        <v>49203132</v>
      </c>
      <c r="U408" s="2024">
        <v>0.47499999999999998</v>
      </c>
      <c r="V408" s="2029"/>
      <c r="W408" s="2029" t="s">
        <v>1094</v>
      </c>
      <c r="X408" s="2029">
        <v>0</v>
      </c>
      <c r="Y408" s="2029">
        <v>60</v>
      </c>
      <c r="Z408" s="2029" t="s">
        <v>1223</v>
      </c>
      <c r="AA408" s="2029" t="s">
        <v>1095</v>
      </c>
      <c r="AB408" s="2027">
        <v>78764</v>
      </c>
      <c r="AC408" s="2029" t="s">
        <v>1096</v>
      </c>
      <c r="AD408" s="2029" t="s">
        <v>3658</v>
      </c>
      <c r="AE408" s="2029"/>
      <c r="AF408" s="2026"/>
      <c r="AG408" s="2026" t="s">
        <v>1087</v>
      </c>
      <c r="AH408" s="1951"/>
      <c r="AI408" s="2047">
        <f t="shared" si="219"/>
        <v>49203132</v>
      </c>
      <c r="AJ408" s="2076" cm="1">
        <f t="array" ref="AJ408">SUM(MID(0&amp;AI408,LARGE(INDEX(ISNUMBER(--MID(AI408,ROW($1:$129),1))*ROW($1:$129),),ROW($1:$129))+1,1)*10^ROW($1:$129)/10)</f>
        <v>49203132</v>
      </c>
      <c r="AK408" s="1953" t="str">
        <f>VLOOKUP($AJ408,'Item Master Data'!$A:$F,3,FALSE)</f>
        <v>Q.PEAK DUO BLK G10+</v>
      </c>
      <c r="AL408" s="1494">
        <f>VLOOKUP($AJ408,'Item Master Data'!$A:$F,6,FALSE)</f>
        <v>360</v>
      </c>
      <c r="AM408" s="1494">
        <f t="shared" si="215"/>
        <v>28</v>
      </c>
      <c r="AN408" s="1494">
        <f>VLOOKUP(AJ408,'Item Master Data'!$A:$G,7,FALSE)</f>
        <v>32</v>
      </c>
      <c r="AO408" s="1494">
        <f t="shared" si="216"/>
        <v>0</v>
      </c>
      <c r="AQ408" s="2297">
        <f t="shared" si="204"/>
        <v>153216</v>
      </c>
    </row>
    <row r="409" spans="1:43" s="1494" customFormat="1" ht="15" customHeight="1">
      <c r="A409" s="1550" t="s">
        <v>2534</v>
      </c>
      <c r="B409" s="2029" t="s">
        <v>4213</v>
      </c>
      <c r="C409" s="2029" t="s">
        <v>1189</v>
      </c>
      <c r="D409" s="2029" t="s">
        <v>2503</v>
      </c>
      <c r="E409" s="2031">
        <v>360</v>
      </c>
      <c r="F409" s="2032">
        <v>832</v>
      </c>
      <c r="G409" s="1833">
        <f t="shared" si="209"/>
        <v>299520</v>
      </c>
      <c r="H409" s="1831">
        <f t="shared" si="210"/>
        <v>0.29952000000000001</v>
      </c>
      <c r="I409" s="1837"/>
      <c r="J409" s="1818">
        <f>H409</f>
        <v>0.29952000000000001</v>
      </c>
      <c r="K409" s="2104"/>
      <c r="L409" s="2105"/>
      <c r="M409" s="2110">
        <f t="shared" si="214"/>
        <v>0.29952000000000001</v>
      </c>
      <c r="N409" s="2029"/>
      <c r="O409" s="2030">
        <v>44657</v>
      </c>
      <c r="P409" s="2030">
        <v>44676</v>
      </c>
      <c r="Q409" s="2030">
        <v>44676</v>
      </c>
      <c r="R409" s="2029" t="s">
        <v>1144</v>
      </c>
      <c r="S409" s="2029">
        <v>60</v>
      </c>
      <c r="T409" s="2029">
        <v>49203132</v>
      </c>
      <c r="U409" s="2024">
        <v>0.47499999999999998</v>
      </c>
      <c r="V409" s="2029"/>
      <c r="W409" s="2029" t="s">
        <v>1094</v>
      </c>
      <c r="X409" s="2029">
        <v>0</v>
      </c>
      <c r="Y409" s="2029">
        <v>60</v>
      </c>
      <c r="Z409" s="2255" t="s">
        <v>1152</v>
      </c>
      <c r="AA409" s="2255" t="s">
        <v>1149</v>
      </c>
      <c r="AB409" s="2342">
        <v>32822</v>
      </c>
      <c r="AC409" s="2255" t="s">
        <v>1096</v>
      </c>
      <c r="AD409" s="1937" t="s">
        <v>3658</v>
      </c>
      <c r="AE409" s="2029"/>
      <c r="AF409" s="2026"/>
      <c r="AG409" s="2026" t="s">
        <v>1087</v>
      </c>
      <c r="AH409" s="1951"/>
      <c r="AI409" s="2047">
        <f t="shared" si="219"/>
        <v>49203132</v>
      </c>
      <c r="AJ409" s="2076" cm="1">
        <f t="array" ref="AJ409">SUM(MID(0&amp;AI409,LARGE(INDEX(ISNUMBER(--MID(AI409,ROW($1:$129),1))*ROW($1:$129),),ROW($1:$129))+1,1)*10^ROW($1:$129)/10)</f>
        <v>49203132</v>
      </c>
      <c r="AK409" s="1953" t="str">
        <f>VLOOKUP($AJ409,'Item Master Data'!$A:$F,3,FALSE)</f>
        <v>Q.PEAK DUO BLK G10+</v>
      </c>
      <c r="AL409" s="1494">
        <f>VLOOKUP($AJ409,'Item Master Data'!$A:$F,6,FALSE)</f>
        <v>360</v>
      </c>
      <c r="AM409" s="1494">
        <f t="shared" si="215"/>
        <v>26</v>
      </c>
      <c r="AN409" s="1494">
        <f>VLOOKUP(AJ409,'Item Master Data'!$A:$G,7,FALSE)</f>
        <v>32</v>
      </c>
      <c r="AO409" s="1494">
        <f t="shared" si="216"/>
        <v>0</v>
      </c>
      <c r="AQ409" s="2297">
        <f t="shared" si="204"/>
        <v>142272</v>
      </c>
    </row>
    <row r="410" spans="1:43" s="1494" customFormat="1" ht="15" customHeight="1">
      <c r="A410" s="1550" t="s">
        <v>2534</v>
      </c>
      <c r="B410" s="2029" t="s">
        <v>4214</v>
      </c>
      <c r="C410" s="2029" t="s">
        <v>1189</v>
      </c>
      <c r="D410" s="2029" t="s">
        <v>2503</v>
      </c>
      <c r="E410" s="2031">
        <v>360</v>
      </c>
      <c r="F410" s="2032">
        <v>896</v>
      </c>
      <c r="G410" s="1833">
        <f t="shared" si="209"/>
        <v>322560</v>
      </c>
      <c r="H410" s="1831">
        <f t="shared" si="210"/>
        <v>0.32256000000000001</v>
      </c>
      <c r="I410" s="1837">
        <f>H410</f>
        <v>0.32256000000000001</v>
      </c>
      <c r="J410" s="2104"/>
      <c r="K410" s="2104"/>
      <c r="L410" s="2105"/>
      <c r="M410" s="2110">
        <f t="shared" si="214"/>
        <v>0.32256000000000001</v>
      </c>
      <c r="N410" s="2030">
        <v>44672</v>
      </c>
      <c r="O410" s="2030">
        <v>44663</v>
      </c>
      <c r="P410" s="2030">
        <v>44669</v>
      </c>
      <c r="Q410" s="2030">
        <v>44672</v>
      </c>
      <c r="R410" s="2029" t="s">
        <v>1144</v>
      </c>
      <c r="S410" s="2029">
        <v>60</v>
      </c>
      <c r="T410" s="2029">
        <v>49203132</v>
      </c>
      <c r="U410" s="2024">
        <v>0.47499999999999998</v>
      </c>
      <c r="V410" s="2029"/>
      <c r="W410" s="2029" t="s">
        <v>1094</v>
      </c>
      <c r="X410" s="2029">
        <v>0</v>
      </c>
      <c r="Y410" s="2029">
        <v>60</v>
      </c>
      <c r="Z410" s="2025" t="s">
        <v>2239</v>
      </c>
      <c r="AA410" s="2025" t="s">
        <v>1095</v>
      </c>
      <c r="AB410" s="2275">
        <v>75261</v>
      </c>
      <c r="AC410" s="2029" t="s">
        <v>1096</v>
      </c>
      <c r="AD410" s="1937" t="s">
        <v>3658</v>
      </c>
      <c r="AE410" s="2029"/>
      <c r="AF410" s="2026"/>
      <c r="AG410" s="2026" t="s">
        <v>1087</v>
      </c>
      <c r="AH410" s="1951"/>
      <c r="AI410" s="2047">
        <f t="shared" si="219"/>
        <v>49203132</v>
      </c>
      <c r="AJ410" s="2076" cm="1">
        <f t="array" ref="AJ410">SUM(MID(0&amp;AI410,LARGE(INDEX(ISNUMBER(--MID(AI410,ROW($1:$129),1))*ROW($1:$129),),ROW($1:$129))+1,1)*10^ROW($1:$129)/10)</f>
        <v>49203132</v>
      </c>
      <c r="AK410" s="1953" t="str">
        <f>VLOOKUP($AJ410,'Item Master Data'!$A:$F,3,FALSE)</f>
        <v>Q.PEAK DUO BLK G10+</v>
      </c>
      <c r="AL410" s="1494">
        <f>VLOOKUP($AJ410,'Item Master Data'!$A:$F,6,FALSE)</f>
        <v>360</v>
      </c>
      <c r="AM410" s="1494">
        <f t="shared" si="215"/>
        <v>28</v>
      </c>
      <c r="AN410" s="1494">
        <f>VLOOKUP(AJ410,'Item Master Data'!$A:$G,7,FALSE)</f>
        <v>32</v>
      </c>
      <c r="AO410" s="1494">
        <f t="shared" si="216"/>
        <v>0</v>
      </c>
      <c r="AQ410" s="2297">
        <f t="shared" si="204"/>
        <v>153216</v>
      </c>
    </row>
    <row r="411" spans="1:43" s="1494" customFormat="1" ht="15" customHeight="1">
      <c r="A411" s="1550" t="s">
        <v>2534</v>
      </c>
      <c r="B411" s="2029" t="s">
        <v>4215</v>
      </c>
      <c r="C411" s="2029" t="s">
        <v>1189</v>
      </c>
      <c r="D411" s="1951" t="s">
        <v>2220</v>
      </c>
      <c r="E411" s="2029">
        <v>400</v>
      </c>
      <c r="F411" s="2032">
        <v>768</v>
      </c>
      <c r="G411" s="1833">
        <f t="shared" si="209"/>
        <v>307200</v>
      </c>
      <c r="H411" s="1831">
        <f t="shared" si="210"/>
        <v>0.30719999999999997</v>
      </c>
      <c r="I411" s="1837"/>
      <c r="J411" s="1818"/>
      <c r="K411" s="2104"/>
      <c r="L411" s="2105">
        <f>H411</f>
        <v>0.30719999999999997</v>
      </c>
      <c r="M411" s="2110">
        <f t="shared" si="214"/>
        <v>0.30719999999999997</v>
      </c>
      <c r="N411" s="2307" t="s">
        <v>4375</v>
      </c>
      <c r="O411" s="2030">
        <v>44666</v>
      </c>
      <c r="P411" s="2030">
        <v>44673</v>
      </c>
      <c r="Q411" s="2030">
        <v>44676</v>
      </c>
      <c r="R411" s="1951" t="s">
        <v>1144</v>
      </c>
      <c r="S411" s="2029">
        <v>60</v>
      </c>
      <c r="T411" s="2029">
        <v>49405140</v>
      </c>
      <c r="U411" s="2024">
        <v>0.49</v>
      </c>
      <c r="V411" s="2029"/>
      <c r="W411" s="2029" t="s">
        <v>1094</v>
      </c>
      <c r="X411" s="2029">
        <v>0</v>
      </c>
      <c r="Y411" s="2029">
        <v>60</v>
      </c>
      <c r="Z411" s="2029" t="s">
        <v>1190</v>
      </c>
      <c r="AA411" s="2029" t="s">
        <v>1133</v>
      </c>
      <c r="AB411" s="2027">
        <v>11803</v>
      </c>
      <c r="AC411" s="2029" t="s">
        <v>1096</v>
      </c>
      <c r="AD411" s="1937" t="s">
        <v>3658</v>
      </c>
      <c r="AE411" s="2029"/>
      <c r="AF411" s="2026"/>
      <c r="AG411" s="2026" t="s">
        <v>1087</v>
      </c>
      <c r="AH411" s="1951"/>
      <c r="AI411" s="2047">
        <f t="shared" si="219"/>
        <v>49405140</v>
      </c>
      <c r="AJ411" s="2076" cm="1">
        <f t="array" ref="AJ411">SUM(MID(0&amp;AI411,LARGE(INDEX(ISNUMBER(--MID(AI411,ROW($1:$129),1))*ROW($1:$129),),ROW($1:$129))+1,1)*10^ROW($1:$129)/10)</f>
        <v>49405140</v>
      </c>
      <c r="AK411" s="1953" t="str">
        <f>VLOOKUP($AJ411,'Item Master Data'!$A:$F,3,FALSE)</f>
        <v>Q.PEAK DUO BLK ML G10+</v>
      </c>
      <c r="AL411" s="1494">
        <f>VLOOKUP($AJ411,'Item Master Data'!$A:$F,6,FALSE)</f>
        <v>400</v>
      </c>
      <c r="AM411" s="1494">
        <f t="shared" si="215"/>
        <v>24</v>
      </c>
      <c r="AN411" s="1494">
        <f>VLOOKUP(AJ411,'Item Master Data'!$A:$G,7,FALSE)</f>
        <v>32</v>
      </c>
      <c r="AO411" s="1494">
        <f t="shared" si="216"/>
        <v>0</v>
      </c>
      <c r="AQ411" s="2297">
        <f t="shared" si="204"/>
        <v>150528</v>
      </c>
    </row>
    <row r="412" spans="1:43" s="1494" customFormat="1" ht="14.25" customHeight="1">
      <c r="A412" s="1550" t="s">
        <v>2534</v>
      </c>
      <c r="B412" s="2029" t="s">
        <v>4217</v>
      </c>
      <c r="C412" s="2250" t="s">
        <v>1189</v>
      </c>
      <c r="D412" s="1951" t="s">
        <v>2503</v>
      </c>
      <c r="E412" s="2029">
        <v>360</v>
      </c>
      <c r="F412" s="2107">
        <v>832</v>
      </c>
      <c r="G412" s="1833">
        <f t="shared" si="209"/>
        <v>299520</v>
      </c>
      <c r="H412" s="1831">
        <f t="shared" si="210"/>
        <v>0.29952000000000001</v>
      </c>
      <c r="I412" s="1837">
        <f>H412</f>
        <v>0.29952000000000001</v>
      </c>
      <c r="J412" s="2104"/>
      <c r="K412" s="2104"/>
      <c r="L412" s="2105"/>
      <c r="M412" s="2110">
        <f t="shared" si="214"/>
        <v>0.29952000000000001</v>
      </c>
      <c r="N412" s="2021">
        <v>44672</v>
      </c>
      <c r="O412" s="2030">
        <v>44663</v>
      </c>
      <c r="P412" s="2030">
        <v>44671</v>
      </c>
      <c r="Q412" s="2030">
        <v>44672</v>
      </c>
      <c r="R412" s="1951" t="s">
        <v>1144</v>
      </c>
      <c r="S412" s="2029">
        <v>60</v>
      </c>
      <c r="T412" s="2029">
        <v>49203132</v>
      </c>
      <c r="U412" s="2024">
        <v>0.47499999999999998</v>
      </c>
      <c r="V412" s="2029"/>
      <c r="W412" s="2029" t="s">
        <v>1094</v>
      </c>
      <c r="X412" s="2029">
        <v>0</v>
      </c>
      <c r="Y412" s="2029">
        <v>60</v>
      </c>
      <c r="Z412" s="2029" t="s">
        <v>1152</v>
      </c>
      <c r="AA412" s="2029" t="s">
        <v>1149</v>
      </c>
      <c r="AB412" s="2027">
        <v>32822</v>
      </c>
      <c r="AC412" s="2029" t="s">
        <v>1096</v>
      </c>
      <c r="AD412" s="1937" t="s">
        <v>3658</v>
      </c>
      <c r="AE412" s="2029"/>
      <c r="AF412" s="2026"/>
      <c r="AG412" s="2026" t="s">
        <v>1087</v>
      </c>
      <c r="AH412" s="1951"/>
      <c r="AI412" s="2047">
        <f t="shared" si="219"/>
        <v>49203132</v>
      </c>
      <c r="AJ412" s="2076" cm="1">
        <f t="array" ref="AJ412">SUM(MID(0&amp;AI412,LARGE(INDEX(ISNUMBER(--MID(AI412,ROW($1:$129),1))*ROW($1:$129),),ROW($1:$129))+1,1)*10^ROW($1:$129)/10)</f>
        <v>49203132</v>
      </c>
      <c r="AK412" s="1953" t="str">
        <f>VLOOKUP($AJ412,'Item Master Data'!$A:$F,3,FALSE)</f>
        <v>Q.PEAK DUO BLK G10+</v>
      </c>
      <c r="AL412" s="1494">
        <f>VLOOKUP($AJ412,'Item Master Data'!$A:$F,6,FALSE)</f>
        <v>360</v>
      </c>
      <c r="AM412" s="1494">
        <f t="shared" si="215"/>
        <v>26</v>
      </c>
      <c r="AN412" s="1494">
        <f>VLOOKUP(AJ412,'Item Master Data'!$A:$G,7,FALSE)</f>
        <v>32</v>
      </c>
      <c r="AO412" s="1494">
        <f t="shared" si="216"/>
        <v>0</v>
      </c>
      <c r="AQ412" s="2297">
        <f t="shared" si="204"/>
        <v>142272</v>
      </c>
    </row>
    <row r="413" spans="1:43" s="1494" customFormat="1" ht="15" hidden="1" customHeight="1">
      <c r="A413" s="1550" t="s">
        <v>2534</v>
      </c>
      <c r="B413" s="2029" t="s">
        <v>3520</v>
      </c>
      <c r="C413" s="2029" t="s">
        <v>1189</v>
      </c>
      <c r="D413" s="2029" t="s">
        <v>2220</v>
      </c>
      <c r="E413" s="2031">
        <v>400</v>
      </c>
      <c r="F413" s="2032">
        <v>896</v>
      </c>
      <c r="G413" s="1833">
        <f t="shared" si="209"/>
        <v>358400</v>
      </c>
      <c r="H413" s="1831">
        <f t="shared" si="210"/>
        <v>0.3584</v>
      </c>
      <c r="I413" s="1837">
        <f>H413</f>
        <v>0.3584</v>
      </c>
      <c r="J413" s="2104"/>
      <c r="K413" s="2104"/>
      <c r="L413" s="2105"/>
      <c r="M413" s="2110">
        <f t="shared" si="214"/>
        <v>0.3584</v>
      </c>
      <c r="N413" s="2030">
        <v>44655</v>
      </c>
      <c r="O413" s="2030">
        <v>44649</v>
      </c>
      <c r="P413" s="2030">
        <v>44652</v>
      </c>
      <c r="Q413" s="2030">
        <v>44655</v>
      </c>
      <c r="R413" s="2029" t="s">
        <v>1144</v>
      </c>
      <c r="S413" s="2029">
        <v>60</v>
      </c>
      <c r="T413" s="2029" t="s">
        <v>3267</v>
      </c>
      <c r="U413" s="2024">
        <v>0.49</v>
      </c>
      <c r="V413" s="2029"/>
      <c r="W413" s="2029" t="s">
        <v>1094</v>
      </c>
      <c r="X413" s="2029">
        <v>0</v>
      </c>
      <c r="Y413" s="2029">
        <v>60</v>
      </c>
      <c r="Z413" s="2029" t="s">
        <v>2239</v>
      </c>
      <c r="AA413" s="2029" t="s">
        <v>1095</v>
      </c>
      <c r="AB413" s="2027">
        <v>75261</v>
      </c>
      <c r="AC413" s="2029" t="s">
        <v>1096</v>
      </c>
      <c r="AD413" s="1937" t="s">
        <v>1099</v>
      </c>
      <c r="AE413" s="2029"/>
      <c r="AF413" s="2026"/>
      <c r="AG413" s="2026" t="s">
        <v>1087</v>
      </c>
      <c r="AH413" s="1951"/>
      <c r="AI413" s="2047" t="str">
        <f t="shared" si="219"/>
        <v>30390456H</v>
      </c>
      <c r="AJ413" s="2076" cm="1">
        <f t="array" ref="AJ413">SUM(MID(0&amp;AI413,LARGE(INDEX(ISNUMBER(--MID(AI413,ROW($1:$129),1))*ROW($1:$129),),ROW($1:$129))+1,1)*10^ROW($1:$129)/10)</f>
        <v>30390456</v>
      </c>
      <c r="AK413" s="1953" t="str">
        <f>VLOOKUP($AJ413,'Item Master Data'!$A:$F,3,FALSE)</f>
        <v>Q.PEAK DUO BLK ML G10+</v>
      </c>
      <c r="AL413" s="1494">
        <f>VLOOKUP($AJ413,'Item Master Data'!$A:$F,6,FALSE)</f>
        <v>400</v>
      </c>
      <c r="AM413" s="1494">
        <f t="shared" si="215"/>
        <v>28</v>
      </c>
      <c r="AN413" s="1494">
        <f>VLOOKUP(AJ413,'Item Master Data'!$A:$G,7,FALSE)</f>
        <v>32</v>
      </c>
      <c r="AO413" s="1494">
        <f t="shared" si="216"/>
        <v>0</v>
      </c>
      <c r="AQ413" s="2297">
        <f t="shared" si="204"/>
        <v>175616</v>
      </c>
    </row>
    <row r="414" spans="1:43" s="1494" customFormat="1" ht="15" customHeight="1">
      <c r="A414" s="1550" t="s">
        <v>2534</v>
      </c>
      <c r="B414" s="2025" t="s">
        <v>4221</v>
      </c>
      <c r="C414" s="2029" t="s">
        <v>1193</v>
      </c>
      <c r="D414" s="2029" t="s">
        <v>2220</v>
      </c>
      <c r="E414" s="2029">
        <v>400</v>
      </c>
      <c r="F414" s="2032">
        <v>1664</v>
      </c>
      <c r="G414" s="1833">
        <f t="shared" si="209"/>
        <v>665600</v>
      </c>
      <c r="H414" s="1831">
        <f t="shared" si="210"/>
        <v>0.66559999999999997</v>
      </c>
      <c r="I414" s="1837">
        <f t="shared" ref="I414" si="221">H414</f>
        <v>0.66559999999999997</v>
      </c>
      <c r="J414" s="2104"/>
      <c r="K414" s="2104"/>
      <c r="L414" s="2105"/>
      <c r="M414" s="2110">
        <f t="shared" si="214"/>
        <v>0.66559999999999997</v>
      </c>
      <c r="N414" s="2030">
        <v>44662</v>
      </c>
      <c r="O414" s="2030">
        <v>44656</v>
      </c>
      <c r="P414" s="2030">
        <v>44658</v>
      </c>
      <c r="Q414" s="2030">
        <v>44662</v>
      </c>
      <c r="R414" s="2029" t="s">
        <v>1144</v>
      </c>
      <c r="S414" s="2029">
        <v>60</v>
      </c>
      <c r="T414" s="2029">
        <v>49405140</v>
      </c>
      <c r="U414" s="2024">
        <v>0.48499999999999999</v>
      </c>
      <c r="V414" s="2103" t="s">
        <v>4137</v>
      </c>
      <c r="W414" s="2029" t="s">
        <v>1103</v>
      </c>
      <c r="X414" s="2029"/>
      <c r="Y414" s="2029">
        <v>60</v>
      </c>
      <c r="Z414" s="2029" t="s">
        <v>3226</v>
      </c>
      <c r="AA414" s="2029" t="s">
        <v>1158</v>
      </c>
      <c r="AB414" s="2027">
        <v>19605</v>
      </c>
      <c r="AC414" s="2029" t="s">
        <v>1096</v>
      </c>
      <c r="AD414" s="1937" t="s">
        <v>3658</v>
      </c>
      <c r="AE414" s="2029"/>
      <c r="AF414" s="2026"/>
      <c r="AG414" s="2026" t="s">
        <v>1087</v>
      </c>
      <c r="AH414" s="1951"/>
      <c r="AI414" s="2047">
        <f t="shared" si="219"/>
        <v>49405140</v>
      </c>
      <c r="AJ414" s="2076" cm="1">
        <f t="array" ref="AJ414">SUM(MID(0&amp;AI414,LARGE(INDEX(ISNUMBER(--MID(AI414,ROW($1:$129),1))*ROW($1:$129),),ROW($1:$129))+1,1)*10^ROW($1:$129)/10)</f>
        <v>49405140</v>
      </c>
      <c r="AK414" s="1953" t="str">
        <f>VLOOKUP($AJ414,'Item Master Data'!$A:$F,3,FALSE)</f>
        <v>Q.PEAK DUO BLK ML G10+</v>
      </c>
      <c r="AL414" s="1494">
        <f>VLOOKUP($AJ414,'Item Master Data'!$A:$F,6,FALSE)</f>
        <v>400</v>
      </c>
      <c r="AM414" s="1494">
        <f t="shared" si="215"/>
        <v>52</v>
      </c>
      <c r="AN414" s="1494">
        <f>VLOOKUP(AJ414,'Item Master Data'!$A:$G,7,FALSE)</f>
        <v>32</v>
      </c>
      <c r="AO414" s="1494">
        <f t="shared" si="216"/>
        <v>0</v>
      </c>
      <c r="AQ414" s="2297">
        <f t="shared" si="204"/>
        <v>322816</v>
      </c>
    </row>
    <row r="415" spans="1:43" s="1494" customFormat="1" ht="15" hidden="1" customHeight="1">
      <c r="A415" s="1550" t="s">
        <v>2534</v>
      </c>
      <c r="B415" s="2029" t="s">
        <v>4284</v>
      </c>
      <c r="C415" s="2029" t="s">
        <v>1193</v>
      </c>
      <c r="D415" s="2029" t="s">
        <v>2220</v>
      </c>
      <c r="E415" s="2031">
        <v>400</v>
      </c>
      <c r="F415" s="2032">
        <v>3328</v>
      </c>
      <c r="G415" s="1833">
        <f t="shared" ref="G415:G427" si="222">F415*E415</f>
        <v>1331200</v>
      </c>
      <c r="H415" s="1831">
        <f t="shared" ref="H415:H427" si="223">E415*F415/1000000</f>
        <v>1.3311999999999999</v>
      </c>
      <c r="I415" s="1837">
        <f>H415</f>
        <v>1.3311999999999999</v>
      </c>
      <c r="J415" s="2104"/>
      <c r="K415" s="2104"/>
      <c r="L415" s="2105"/>
      <c r="M415" s="2110">
        <f t="shared" si="214"/>
        <v>1.3311999999999999</v>
      </c>
      <c r="N415" s="2030">
        <v>44673</v>
      </c>
      <c r="O415" s="2021">
        <v>44669</v>
      </c>
      <c r="P415" s="2030">
        <v>44673</v>
      </c>
      <c r="Q415" s="2030">
        <v>44678</v>
      </c>
      <c r="R415" s="2029" t="s">
        <v>1144</v>
      </c>
      <c r="S415" s="2029">
        <v>60</v>
      </c>
      <c r="T415" s="2029" t="s">
        <v>3369</v>
      </c>
      <c r="U415" s="2024">
        <v>0.48499999999999999</v>
      </c>
      <c r="V415" s="2103" t="s">
        <v>4137</v>
      </c>
      <c r="W415" s="2029" t="s">
        <v>1103</v>
      </c>
      <c r="X415" s="2029"/>
      <c r="Y415" s="2029">
        <v>60</v>
      </c>
      <c r="Z415" s="2029" t="s">
        <v>2288</v>
      </c>
      <c r="AA415" s="2029" t="s">
        <v>1170</v>
      </c>
      <c r="AB415" s="2027">
        <v>6410</v>
      </c>
      <c r="AC415" s="2029" t="s">
        <v>1096</v>
      </c>
      <c r="AD415" s="2029" t="s">
        <v>1099</v>
      </c>
      <c r="AE415" s="2029"/>
      <c r="AF415" s="2026"/>
      <c r="AG415" s="2026" t="s">
        <v>1087</v>
      </c>
      <c r="AH415" s="1951"/>
      <c r="AI415" s="2047" t="str">
        <f t="shared" si="219"/>
        <v>30390156H</v>
      </c>
      <c r="AJ415" s="2076" cm="1">
        <f t="array" ref="AJ415">SUM(MID(0&amp;AI415,LARGE(INDEX(ISNUMBER(--MID(AI415,ROW($1:$129),1))*ROW($1:$129),),ROW($1:$129))+1,1)*10^ROW($1:$129)/10)</f>
        <v>30390156</v>
      </c>
      <c r="AK415" s="1953" t="str">
        <f>VLOOKUP($AJ415,'Item Master Data'!$A:$F,3,FALSE)</f>
        <v>Q.PEAK DUO BLK ML G10+</v>
      </c>
      <c r="AL415" s="1494">
        <f>VLOOKUP($AJ415,'Item Master Data'!$A:$F,6,FALSE)</f>
        <v>400</v>
      </c>
      <c r="AM415" s="1494">
        <f t="shared" si="215"/>
        <v>104</v>
      </c>
      <c r="AN415" s="1494">
        <f>VLOOKUP(AJ415,'Item Master Data'!$A:$G,7,FALSE)</f>
        <v>32</v>
      </c>
      <c r="AO415" s="1494">
        <f t="shared" si="216"/>
        <v>0</v>
      </c>
      <c r="AQ415" s="2297">
        <f t="shared" si="204"/>
        <v>645632</v>
      </c>
    </row>
    <row r="416" spans="1:43" s="1494" customFormat="1" ht="15" hidden="1" customHeight="1">
      <c r="A416" s="1550" t="s">
        <v>2534</v>
      </c>
      <c r="B416" s="2029" t="s">
        <v>4285</v>
      </c>
      <c r="C416" s="2029" t="s">
        <v>1193</v>
      </c>
      <c r="D416" s="2029" t="s">
        <v>2220</v>
      </c>
      <c r="E416" s="2031">
        <v>400</v>
      </c>
      <c r="F416" s="2032">
        <v>1664</v>
      </c>
      <c r="G416" s="1833">
        <f t="shared" si="222"/>
        <v>665600</v>
      </c>
      <c r="H416" s="1831">
        <f t="shared" si="223"/>
        <v>0.66559999999999997</v>
      </c>
      <c r="I416" s="1837">
        <f t="shared" ref="I416:I425" si="224">H416</f>
        <v>0.66559999999999997</v>
      </c>
      <c r="J416" s="2104"/>
      <c r="K416" s="2104"/>
      <c r="L416" s="2105"/>
      <c r="M416" s="2110">
        <f t="shared" si="214"/>
        <v>0.66559999999999997</v>
      </c>
      <c r="N416" s="2030">
        <v>44673</v>
      </c>
      <c r="O416" s="2021">
        <v>44669</v>
      </c>
      <c r="P416" s="2030">
        <v>44673</v>
      </c>
      <c r="Q416" s="2030">
        <v>44678</v>
      </c>
      <c r="R416" s="2029" t="s">
        <v>1144</v>
      </c>
      <c r="S416" s="2029">
        <v>60</v>
      </c>
      <c r="T416" s="2029" t="s">
        <v>3369</v>
      </c>
      <c r="U416" s="2024">
        <v>0.48499999999999999</v>
      </c>
      <c r="V416" s="2103" t="s">
        <v>4137</v>
      </c>
      <c r="W416" s="2029" t="s">
        <v>1103</v>
      </c>
      <c r="X416" s="2029"/>
      <c r="Y416" s="2029">
        <v>60</v>
      </c>
      <c r="Z416" s="2029" t="s">
        <v>3224</v>
      </c>
      <c r="AA416" s="2029" t="s">
        <v>1136</v>
      </c>
      <c r="AB416" s="2027">
        <v>2576</v>
      </c>
      <c r="AC416" s="2029" t="s">
        <v>1096</v>
      </c>
      <c r="AD416" s="2029" t="s">
        <v>1099</v>
      </c>
      <c r="AE416" s="2029"/>
      <c r="AF416" s="2026"/>
      <c r="AG416" s="2026" t="s">
        <v>1087</v>
      </c>
      <c r="AH416" s="1951"/>
      <c r="AI416" s="2047" t="str">
        <f t="shared" si="219"/>
        <v>30390156H</v>
      </c>
      <c r="AJ416" s="2076" cm="1">
        <f t="array" ref="AJ416">SUM(MID(0&amp;AI416,LARGE(INDEX(ISNUMBER(--MID(AI416,ROW($1:$129),1))*ROW($1:$129),),ROW($1:$129))+1,1)*10^ROW($1:$129)/10)</f>
        <v>30390156</v>
      </c>
      <c r="AK416" s="1953" t="str">
        <f>VLOOKUP($AJ416,'Item Master Data'!$A:$F,3,FALSE)</f>
        <v>Q.PEAK DUO BLK ML G10+</v>
      </c>
      <c r="AL416" s="1494">
        <f>VLOOKUP($AJ416,'Item Master Data'!$A:$F,6,FALSE)</f>
        <v>400</v>
      </c>
      <c r="AM416" s="1494">
        <f t="shared" si="215"/>
        <v>52</v>
      </c>
      <c r="AN416" s="1494">
        <f>VLOOKUP(AJ416,'Item Master Data'!$A:$G,7,FALSE)</f>
        <v>32</v>
      </c>
      <c r="AO416" s="1494">
        <f t="shared" si="216"/>
        <v>0</v>
      </c>
      <c r="AQ416" s="2297">
        <f t="shared" si="204"/>
        <v>322816</v>
      </c>
    </row>
    <row r="417" spans="1:43" s="1494" customFormat="1" ht="15" hidden="1" customHeight="1">
      <c r="A417" s="1550" t="s">
        <v>2534</v>
      </c>
      <c r="B417" s="2029" t="s">
        <v>4286</v>
      </c>
      <c r="C417" s="2029" t="s">
        <v>1193</v>
      </c>
      <c r="D417" s="2029" t="s">
        <v>2220</v>
      </c>
      <c r="E417" s="2031">
        <v>400</v>
      </c>
      <c r="F417" s="2032">
        <v>832</v>
      </c>
      <c r="G417" s="1833">
        <f t="shared" si="222"/>
        <v>332800</v>
      </c>
      <c r="H417" s="1831">
        <f t="shared" si="223"/>
        <v>0.33279999999999998</v>
      </c>
      <c r="I417" s="1837">
        <f t="shared" si="224"/>
        <v>0.33279999999999998</v>
      </c>
      <c r="J417" s="2104"/>
      <c r="K417" s="2104"/>
      <c r="L417" s="2105"/>
      <c r="M417" s="2110">
        <f t="shared" si="214"/>
        <v>0.33279999999999998</v>
      </c>
      <c r="N417" s="2030">
        <v>44673</v>
      </c>
      <c r="O417" s="2021">
        <v>44669</v>
      </c>
      <c r="P417" s="2030">
        <v>44673</v>
      </c>
      <c r="Q417" s="2030">
        <v>44676</v>
      </c>
      <c r="R417" s="2029" t="s">
        <v>1144</v>
      </c>
      <c r="S417" s="2029">
        <v>60</v>
      </c>
      <c r="T417" s="2029"/>
      <c r="U417" s="2024">
        <v>0.48499999999999999</v>
      </c>
      <c r="V417" s="2103" t="s">
        <v>4137</v>
      </c>
      <c r="W417" s="2029" t="s">
        <v>1103</v>
      </c>
      <c r="X417" s="2029"/>
      <c r="Y417" s="2029">
        <v>60</v>
      </c>
      <c r="Z417" s="2029" t="s">
        <v>3225</v>
      </c>
      <c r="AA417" s="2029" t="s">
        <v>1175</v>
      </c>
      <c r="AB417" s="2027">
        <v>21076</v>
      </c>
      <c r="AC417" s="2029" t="s">
        <v>1096</v>
      </c>
      <c r="AD417" s="2029" t="s">
        <v>1099</v>
      </c>
      <c r="AE417" s="2029"/>
      <c r="AF417" s="2026"/>
      <c r="AG417" s="2026" t="s">
        <v>1087</v>
      </c>
      <c r="AH417" s="1951"/>
      <c r="AI417" s="2047">
        <f t="shared" si="219"/>
        <v>0</v>
      </c>
      <c r="AJ417" s="2076" cm="1">
        <f t="array" ref="AJ417">SUM(MID(0&amp;AI417,LARGE(INDEX(ISNUMBER(--MID(AI417,ROW($1:$129),1))*ROW($1:$129),),ROW($1:$129))+1,1)*10^ROW($1:$129)/10)</f>
        <v>0</v>
      </c>
      <c r="AK417" s="1953" t="e">
        <f>VLOOKUP($AJ417,'Item Master Data'!$A:$F,3,FALSE)</f>
        <v>#N/A</v>
      </c>
      <c r="AL417" s="1494" t="e">
        <f>VLOOKUP($AJ417,'Item Master Data'!$A:$F,6,FALSE)</f>
        <v>#N/A</v>
      </c>
      <c r="AM417" s="1494" t="e">
        <f t="shared" si="215"/>
        <v>#N/A</v>
      </c>
      <c r="AN417" s="1494" t="e">
        <f>VLOOKUP(AJ417,'Item Master Data'!$A:$G,7,FALSE)</f>
        <v>#N/A</v>
      </c>
      <c r="AO417" s="1494" t="e">
        <f t="shared" si="216"/>
        <v>#N/A</v>
      </c>
      <c r="AQ417" s="2297">
        <f t="shared" si="204"/>
        <v>161408</v>
      </c>
    </row>
    <row r="418" spans="1:43" s="1494" customFormat="1" ht="15" hidden="1" customHeight="1">
      <c r="A418" s="1550" t="s">
        <v>2534</v>
      </c>
      <c r="B418" s="2029" t="s">
        <v>4287</v>
      </c>
      <c r="C418" s="2029" t="s">
        <v>1193</v>
      </c>
      <c r="D418" s="2029" t="s">
        <v>2220</v>
      </c>
      <c r="E418" s="2031">
        <v>400</v>
      </c>
      <c r="F418" s="2032">
        <v>2496</v>
      </c>
      <c r="G418" s="1833">
        <f t="shared" si="222"/>
        <v>998400</v>
      </c>
      <c r="H418" s="1831">
        <f t="shared" si="223"/>
        <v>0.99839999999999995</v>
      </c>
      <c r="I418" s="1837">
        <f t="shared" si="224"/>
        <v>0.99839999999999995</v>
      </c>
      <c r="J418" s="2104"/>
      <c r="K418" s="2104"/>
      <c r="L418" s="2105"/>
      <c r="M418" s="2110">
        <f t="shared" si="214"/>
        <v>0.99839999999999995</v>
      </c>
      <c r="N418" s="2030"/>
      <c r="O418" s="2021">
        <v>44669</v>
      </c>
      <c r="P418" s="2030">
        <v>44673</v>
      </c>
      <c r="Q418" s="2030">
        <v>44678</v>
      </c>
      <c r="R418" s="2029" t="s">
        <v>1144</v>
      </c>
      <c r="S418" s="2029">
        <v>60</v>
      </c>
      <c r="T418" s="2029" t="s">
        <v>3369</v>
      </c>
      <c r="U418" s="2024">
        <v>0.48499999999999999</v>
      </c>
      <c r="V418" s="2103" t="s">
        <v>4137</v>
      </c>
      <c r="W418" s="2029" t="s">
        <v>1103</v>
      </c>
      <c r="X418" s="2029"/>
      <c r="Y418" s="2029">
        <v>60</v>
      </c>
      <c r="Z418" s="2029" t="s">
        <v>1194</v>
      </c>
      <c r="AA418" s="2029" t="s">
        <v>1113</v>
      </c>
      <c r="AB418" s="2027">
        <v>7719</v>
      </c>
      <c r="AC418" s="2029" t="s">
        <v>1096</v>
      </c>
      <c r="AD418" s="2029" t="s">
        <v>1099</v>
      </c>
      <c r="AE418" s="2029"/>
      <c r="AF418" s="2026"/>
      <c r="AG418" s="2026" t="s">
        <v>1087</v>
      </c>
      <c r="AH418" s="1951"/>
      <c r="AI418" s="2047" t="str">
        <f t="shared" si="219"/>
        <v>30390156H</v>
      </c>
      <c r="AJ418" s="2076" cm="1">
        <f t="array" ref="AJ418">SUM(MID(0&amp;AI418,LARGE(INDEX(ISNUMBER(--MID(AI418,ROW($1:$129),1))*ROW($1:$129),),ROW($1:$129))+1,1)*10^ROW($1:$129)/10)</f>
        <v>30390156</v>
      </c>
      <c r="AK418" s="1953" t="str">
        <f>VLOOKUP($AJ418,'Item Master Data'!$A:$F,3,FALSE)</f>
        <v>Q.PEAK DUO BLK ML G10+</v>
      </c>
      <c r="AL418" s="1494">
        <f>VLOOKUP($AJ418,'Item Master Data'!$A:$F,6,FALSE)</f>
        <v>400</v>
      </c>
      <c r="AM418" s="1494">
        <f t="shared" si="215"/>
        <v>78</v>
      </c>
      <c r="AN418" s="1494">
        <f>VLOOKUP(AJ418,'Item Master Data'!$A:$G,7,FALSE)</f>
        <v>32</v>
      </c>
      <c r="AO418" s="1494">
        <f t="shared" si="216"/>
        <v>0</v>
      </c>
      <c r="AQ418" s="2297">
        <f t="shared" si="204"/>
        <v>484224</v>
      </c>
    </row>
    <row r="419" spans="1:43" s="1494" customFormat="1" ht="15" hidden="1" customHeight="1">
      <c r="A419" s="1550" t="s">
        <v>2534</v>
      </c>
      <c r="B419" s="2029" t="s">
        <v>4288</v>
      </c>
      <c r="C419" s="2029" t="s">
        <v>1193</v>
      </c>
      <c r="D419" s="2029" t="s">
        <v>2220</v>
      </c>
      <c r="E419" s="2031">
        <v>400</v>
      </c>
      <c r="F419" s="2032">
        <v>1664</v>
      </c>
      <c r="G419" s="1833">
        <f t="shared" si="222"/>
        <v>665600</v>
      </c>
      <c r="H419" s="1831">
        <f t="shared" si="223"/>
        <v>0.66559999999999997</v>
      </c>
      <c r="I419" s="1837">
        <f t="shared" si="224"/>
        <v>0.66559999999999997</v>
      </c>
      <c r="J419" s="2104"/>
      <c r="K419" s="2104"/>
      <c r="L419" s="2105"/>
      <c r="M419" s="2110">
        <f t="shared" si="214"/>
        <v>0.66559999999999997</v>
      </c>
      <c r="N419" s="2030">
        <v>44673</v>
      </c>
      <c r="O419" s="2021">
        <v>44669</v>
      </c>
      <c r="P419" s="2030">
        <v>44673</v>
      </c>
      <c r="Q419" s="2030">
        <v>44677</v>
      </c>
      <c r="R419" s="2029" t="s">
        <v>1144</v>
      </c>
      <c r="S419" s="2029">
        <v>60</v>
      </c>
      <c r="T419" s="2029" t="s">
        <v>3369</v>
      </c>
      <c r="U419" s="2024">
        <v>0.48499999999999999</v>
      </c>
      <c r="V419" s="2103" t="s">
        <v>4137</v>
      </c>
      <c r="W419" s="2029" t="s">
        <v>1103</v>
      </c>
      <c r="X419" s="2029"/>
      <c r="Y419" s="2029">
        <v>60</v>
      </c>
      <c r="Z419" s="2029" t="s">
        <v>3226</v>
      </c>
      <c r="AA419" s="2029" t="s">
        <v>1158</v>
      </c>
      <c r="AB419" s="2027">
        <v>19605</v>
      </c>
      <c r="AC419" s="2029" t="s">
        <v>1096</v>
      </c>
      <c r="AD419" s="2029" t="s">
        <v>1099</v>
      </c>
      <c r="AE419" s="2029"/>
      <c r="AF419" s="2026"/>
      <c r="AG419" s="2026" t="s">
        <v>1087</v>
      </c>
      <c r="AH419" s="1951"/>
      <c r="AI419" s="2047" t="str">
        <f t="shared" si="219"/>
        <v>30390156H</v>
      </c>
      <c r="AJ419" s="2076" cm="1">
        <f t="array" ref="AJ419">SUM(MID(0&amp;AI419,LARGE(INDEX(ISNUMBER(--MID(AI419,ROW($1:$129),1))*ROW($1:$129),),ROW($1:$129))+1,1)*10^ROW($1:$129)/10)</f>
        <v>30390156</v>
      </c>
      <c r="AK419" s="1953" t="str">
        <f>VLOOKUP($AJ419,'Item Master Data'!$A:$F,3,FALSE)</f>
        <v>Q.PEAK DUO BLK ML G10+</v>
      </c>
      <c r="AL419" s="1494">
        <f>VLOOKUP($AJ419,'Item Master Data'!$A:$F,6,FALSE)</f>
        <v>400</v>
      </c>
      <c r="AM419" s="1494">
        <f t="shared" si="215"/>
        <v>52</v>
      </c>
      <c r="AN419" s="1494">
        <f>VLOOKUP(AJ419,'Item Master Data'!$A:$G,7,FALSE)</f>
        <v>32</v>
      </c>
      <c r="AO419" s="1494">
        <f t="shared" si="216"/>
        <v>0</v>
      </c>
      <c r="AQ419" s="2297">
        <f t="shared" si="204"/>
        <v>322816</v>
      </c>
    </row>
    <row r="420" spans="1:43" s="1494" customFormat="1" ht="15" hidden="1" customHeight="1">
      <c r="A420" s="1550" t="s">
        <v>2534</v>
      </c>
      <c r="B420" s="2029" t="s">
        <v>4289</v>
      </c>
      <c r="C420" s="2029" t="s">
        <v>1193</v>
      </c>
      <c r="D420" s="2029" t="s">
        <v>2220</v>
      </c>
      <c r="E420" s="2031">
        <v>400</v>
      </c>
      <c r="F420" s="2032">
        <v>832</v>
      </c>
      <c r="G420" s="1833">
        <f t="shared" si="222"/>
        <v>332800</v>
      </c>
      <c r="H420" s="1831">
        <f t="shared" si="223"/>
        <v>0.33279999999999998</v>
      </c>
      <c r="I420" s="1837">
        <f t="shared" si="224"/>
        <v>0.33279999999999998</v>
      </c>
      <c r="J420" s="2104"/>
      <c r="K420" s="2104"/>
      <c r="L420" s="2105"/>
      <c r="M420" s="2110">
        <f t="shared" si="214"/>
        <v>0.33279999999999998</v>
      </c>
      <c r="N420" s="2030">
        <v>44672</v>
      </c>
      <c r="O420" s="2021">
        <v>44669</v>
      </c>
      <c r="P420" s="2030">
        <v>44672</v>
      </c>
      <c r="Q420" s="2030">
        <v>44677</v>
      </c>
      <c r="R420" s="2029" t="s">
        <v>1144</v>
      </c>
      <c r="S420" s="2029">
        <v>60</v>
      </c>
      <c r="T420" s="2029" t="s">
        <v>3369</v>
      </c>
      <c r="U420" s="2024">
        <v>0.48499999999999999</v>
      </c>
      <c r="V420" s="2103" t="s">
        <v>4137</v>
      </c>
      <c r="W420" s="2029" t="s">
        <v>1103</v>
      </c>
      <c r="X420" s="2029"/>
      <c r="Y420" s="2029">
        <v>60</v>
      </c>
      <c r="Z420" s="2029" t="s">
        <v>4290</v>
      </c>
      <c r="AA420" s="2029" t="s">
        <v>1136</v>
      </c>
      <c r="AB420" s="2027">
        <v>1040</v>
      </c>
      <c r="AC420" s="2029" t="s">
        <v>1096</v>
      </c>
      <c r="AD420" s="2029" t="s">
        <v>1099</v>
      </c>
      <c r="AE420" s="2029"/>
      <c r="AF420" s="2026"/>
      <c r="AG420" s="2026" t="s">
        <v>1087</v>
      </c>
      <c r="AH420" s="1951"/>
      <c r="AI420" s="2047" t="str">
        <f t="shared" si="219"/>
        <v>30390156H</v>
      </c>
      <c r="AJ420" s="2076" cm="1">
        <f t="array" ref="AJ420">SUM(MID(0&amp;AI420,LARGE(INDEX(ISNUMBER(--MID(AI420,ROW($1:$129),1))*ROW($1:$129),),ROW($1:$129))+1,1)*10^ROW($1:$129)/10)</f>
        <v>30390156</v>
      </c>
      <c r="AK420" s="1953" t="str">
        <f>VLOOKUP($AJ420,'Item Master Data'!$A:$F,3,FALSE)</f>
        <v>Q.PEAK DUO BLK ML G10+</v>
      </c>
      <c r="AL420" s="1494">
        <f>VLOOKUP($AJ420,'Item Master Data'!$A:$F,6,FALSE)</f>
        <v>400</v>
      </c>
      <c r="AM420" s="1494">
        <f t="shared" si="215"/>
        <v>26</v>
      </c>
      <c r="AN420" s="1494">
        <f>VLOOKUP(AJ420,'Item Master Data'!$A:$G,7,FALSE)</f>
        <v>32</v>
      </c>
      <c r="AO420" s="1494">
        <f t="shared" si="216"/>
        <v>0</v>
      </c>
      <c r="AQ420" s="2297">
        <f t="shared" si="204"/>
        <v>161408</v>
      </c>
    </row>
    <row r="421" spans="1:43" s="1494" customFormat="1" ht="15" customHeight="1">
      <c r="A421" s="1550" t="s">
        <v>2534</v>
      </c>
      <c r="B421" s="2029" t="s">
        <v>4218</v>
      </c>
      <c r="C421" s="2030" t="s">
        <v>1193</v>
      </c>
      <c r="D421" s="2029" t="s">
        <v>2220</v>
      </c>
      <c r="E421" s="2029">
        <v>400</v>
      </c>
      <c r="F421" s="2032">
        <v>832</v>
      </c>
      <c r="G421" s="1833">
        <f t="shared" si="222"/>
        <v>332800</v>
      </c>
      <c r="H421" s="1831">
        <f t="shared" si="223"/>
        <v>0.33279999999999998</v>
      </c>
      <c r="I421" s="1837">
        <f t="shared" si="224"/>
        <v>0.33279999999999998</v>
      </c>
      <c r="J421" s="2104"/>
      <c r="K421" s="2104"/>
      <c r="L421" s="2105"/>
      <c r="M421" s="2110">
        <f t="shared" si="214"/>
        <v>0.33279999999999998</v>
      </c>
      <c r="N421" s="2030">
        <v>44659</v>
      </c>
      <c r="O421" s="2030">
        <v>44656</v>
      </c>
      <c r="P421" s="2030">
        <v>44659</v>
      </c>
      <c r="Q421" s="2030">
        <v>44662</v>
      </c>
      <c r="R421" s="2029" t="s">
        <v>1144</v>
      </c>
      <c r="S421" s="2029">
        <v>60</v>
      </c>
      <c r="T421" s="2284">
        <v>49405140</v>
      </c>
      <c r="U421" s="2024">
        <v>0.48499999999999999</v>
      </c>
      <c r="V421" s="2248" t="s">
        <v>4139</v>
      </c>
      <c r="W421" s="2029" t="s">
        <v>1103</v>
      </c>
      <c r="X421" s="2029"/>
      <c r="Y421" s="2029">
        <v>60</v>
      </c>
      <c r="Z421" s="2029" t="s">
        <v>2288</v>
      </c>
      <c r="AA421" s="2029" t="s">
        <v>1170</v>
      </c>
      <c r="AB421" s="2027">
        <v>6410</v>
      </c>
      <c r="AC421" s="2029" t="s">
        <v>1096</v>
      </c>
      <c r="AD421" s="1937" t="s">
        <v>3658</v>
      </c>
      <c r="AE421" s="2029"/>
      <c r="AF421" s="2026"/>
      <c r="AG421" s="2026" t="s">
        <v>1087</v>
      </c>
      <c r="AH421" s="1951"/>
      <c r="AI421" s="2047">
        <f t="shared" si="219"/>
        <v>49405140</v>
      </c>
      <c r="AJ421" s="2076" cm="1">
        <f t="array" ref="AJ421">SUM(MID(0&amp;AI421,LARGE(INDEX(ISNUMBER(--MID(AI421,ROW($1:$129),1))*ROW($1:$129),),ROW($1:$129))+1,1)*10^ROW($1:$129)/10)</f>
        <v>49405140</v>
      </c>
      <c r="AK421" s="1953" t="str">
        <f>VLOOKUP($AJ421,'Item Master Data'!$A:$F,3,FALSE)</f>
        <v>Q.PEAK DUO BLK ML G10+</v>
      </c>
      <c r="AL421" s="1494">
        <f>VLOOKUP($AJ421,'Item Master Data'!$A:$F,6,FALSE)</f>
        <v>400</v>
      </c>
      <c r="AM421" s="1494">
        <f t="shared" si="215"/>
        <v>26</v>
      </c>
      <c r="AN421" s="1494">
        <f>VLOOKUP(AJ421,'Item Master Data'!$A:$G,7,FALSE)</f>
        <v>32</v>
      </c>
      <c r="AO421" s="1494">
        <f t="shared" si="216"/>
        <v>0</v>
      </c>
      <c r="AQ421" s="2297">
        <f t="shared" si="204"/>
        <v>161408</v>
      </c>
    </row>
    <row r="422" spans="1:43" s="1494" customFormat="1" ht="15" customHeight="1">
      <c r="A422" s="1550" t="s">
        <v>2534</v>
      </c>
      <c r="B422" s="2029" t="s">
        <v>4218</v>
      </c>
      <c r="C422" s="2030" t="s">
        <v>1193</v>
      </c>
      <c r="D422" s="2029" t="s">
        <v>2220</v>
      </c>
      <c r="E422" s="2029">
        <v>400</v>
      </c>
      <c r="F422" s="2032">
        <f>2496-832</f>
        <v>1664</v>
      </c>
      <c r="G422" s="1833">
        <f t="shared" si="222"/>
        <v>665600</v>
      </c>
      <c r="H422" s="1831">
        <f t="shared" si="223"/>
        <v>0.66559999999999997</v>
      </c>
      <c r="I422" s="1837">
        <f t="shared" si="224"/>
        <v>0.66559999999999997</v>
      </c>
      <c r="J422" s="2104"/>
      <c r="K422" s="2104"/>
      <c r="L422" s="2105"/>
      <c r="M422" s="2110">
        <f t="shared" si="214"/>
        <v>0.66559999999999997</v>
      </c>
      <c r="N422" s="2030">
        <v>44659</v>
      </c>
      <c r="O422" s="2030">
        <v>44656</v>
      </c>
      <c r="P422" s="2030">
        <v>44659</v>
      </c>
      <c r="Q422" s="2030">
        <v>44662</v>
      </c>
      <c r="R422" s="2029" t="s">
        <v>1144</v>
      </c>
      <c r="S422" s="2029">
        <v>60</v>
      </c>
      <c r="T422" s="2029">
        <v>49403140</v>
      </c>
      <c r="U422" s="2024">
        <v>0.48499999999999999</v>
      </c>
      <c r="V422" s="2248" t="s">
        <v>4139</v>
      </c>
      <c r="W422" s="2029" t="s">
        <v>1103</v>
      </c>
      <c r="X422" s="2029"/>
      <c r="Y422" s="2029">
        <v>60</v>
      </c>
      <c r="Z422" s="2029" t="s">
        <v>2288</v>
      </c>
      <c r="AA422" s="2029" t="s">
        <v>1170</v>
      </c>
      <c r="AB422" s="2027">
        <v>6410</v>
      </c>
      <c r="AC422" s="2029" t="s">
        <v>1096</v>
      </c>
      <c r="AD422" s="1937" t="s">
        <v>3658</v>
      </c>
      <c r="AE422" s="2029"/>
      <c r="AF422" s="2026"/>
      <c r="AG422" s="2026" t="s">
        <v>1087</v>
      </c>
      <c r="AH422" s="1951"/>
      <c r="AI422" s="2047">
        <f t="shared" si="219"/>
        <v>49403140</v>
      </c>
      <c r="AJ422" s="2076" cm="1">
        <f t="array" ref="AJ422">SUM(MID(0&amp;AI422,LARGE(INDEX(ISNUMBER(--MID(AI422,ROW($1:$129),1))*ROW($1:$129),),ROW($1:$129))+1,1)*10^ROW($1:$129)/10)</f>
        <v>49403140</v>
      </c>
      <c r="AK422" s="1953" t="str">
        <f>VLOOKUP($AJ422,'Item Master Data'!$A:$F,3,FALSE)</f>
        <v>Q.PEAK DUO BLK ML G10+</v>
      </c>
      <c r="AL422" s="1494">
        <f>VLOOKUP($AJ422,'Item Master Data'!$A:$F,6,FALSE)</f>
        <v>400</v>
      </c>
      <c r="AM422" s="1494">
        <f t="shared" si="215"/>
        <v>52</v>
      </c>
      <c r="AN422" s="1494">
        <f>VLOOKUP(AJ422,'Item Master Data'!$A:$G,7,FALSE)</f>
        <v>32</v>
      </c>
      <c r="AO422" s="1494">
        <f t="shared" si="216"/>
        <v>0</v>
      </c>
      <c r="AQ422" s="2297">
        <f t="shared" si="204"/>
        <v>322816</v>
      </c>
    </row>
    <row r="423" spans="1:43" s="1494" customFormat="1" ht="15" hidden="1" customHeight="1">
      <c r="A423" s="1550" t="s">
        <v>2534</v>
      </c>
      <c r="B423" s="2029" t="s">
        <v>3443</v>
      </c>
      <c r="C423" s="2029" t="s">
        <v>1193</v>
      </c>
      <c r="D423" s="2029" t="s">
        <v>2220</v>
      </c>
      <c r="E423" s="2031">
        <v>400</v>
      </c>
      <c r="F423" s="2032">
        <v>1664</v>
      </c>
      <c r="G423" s="1833">
        <f t="shared" si="222"/>
        <v>665600</v>
      </c>
      <c r="H423" s="1831">
        <f t="shared" si="223"/>
        <v>0.66559999999999997</v>
      </c>
      <c r="I423" s="1837">
        <f t="shared" si="224"/>
        <v>0.66559999999999997</v>
      </c>
      <c r="J423" s="2104"/>
      <c r="K423" s="2104"/>
      <c r="L423" s="2105"/>
      <c r="M423" s="2110">
        <f t="shared" si="214"/>
        <v>0.66559999999999997</v>
      </c>
      <c r="N423" s="2030">
        <v>44652</v>
      </c>
      <c r="O423" s="2030">
        <v>44637</v>
      </c>
      <c r="P423" s="2030">
        <v>44652</v>
      </c>
      <c r="Q423" s="2030">
        <v>44657</v>
      </c>
      <c r="R423" s="2029" t="s">
        <v>1144</v>
      </c>
      <c r="S423" s="2029">
        <v>60</v>
      </c>
      <c r="T423" s="2029" t="s">
        <v>3267</v>
      </c>
      <c r="U423" s="2024">
        <v>0.48499999999999999</v>
      </c>
      <c r="V423" s="2103" t="s">
        <v>4140</v>
      </c>
      <c r="W423" s="2029" t="s">
        <v>1103</v>
      </c>
      <c r="X423" s="2029"/>
      <c r="Y423" s="2029">
        <v>60</v>
      </c>
      <c r="Z423" s="2029" t="s">
        <v>3224</v>
      </c>
      <c r="AA423" s="2029" t="s">
        <v>1136</v>
      </c>
      <c r="AB423" s="2027">
        <v>2576</v>
      </c>
      <c r="AC423" s="2029" t="s">
        <v>1096</v>
      </c>
      <c r="AD423" s="2029" t="s">
        <v>1099</v>
      </c>
      <c r="AE423" s="2029"/>
      <c r="AF423" s="2026"/>
      <c r="AG423" s="2026"/>
      <c r="AH423" s="1951"/>
      <c r="AI423" s="2047" t="str">
        <f t="shared" si="219"/>
        <v>30390456H</v>
      </c>
      <c r="AJ423" s="2076" cm="1">
        <f t="array" ref="AJ423">SUM(MID(0&amp;AI423,LARGE(INDEX(ISNUMBER(--MID(AI423,ROW($1:$129),1))*ROW($1:$129),),ROW($1:$129))+1,1)*10^ROW($1:$129)/10)</f>
        <v>30390456</v>
      </c>
      <c r="AK423" s="1953" t="str">
        <f>VLOOKUP($AJ423,'Item Master Data'!$A:$F,3,FALSE)</f>
        <v>Q.PEAK DUO BLK ML G10+</v>
      </c>
      <c r="AL423" s="1494">
        <f>VLOOKUP($AJ423,'Item Master Data'!$A:$F,6,FALSE)</f>
        <v>400</v>
      </c>
      <c r="AM423" s="1494">
        <f t="shared" si="215"/>
        <v>52</v>
      </c>
      <c r="AN423" s="1494">
        <f>VLOOKUP(AJ423,'Item Master Data'!$A:$G,7,FALSE)</f>
        <v>32</v>
      </c>
      <c r="AO423" s="1494">
        <f t="shared" si="216"/>
        <v>0</v>
      </c>
      <c r="AQ423" s="2297">
        <f t="shared" si="204"/>
        <v>322816</v>
      </c>
    </row>
    <row r="424" spans="1:43" s="1494" customFormat="1" ht="15" hidden="1" customHeight="1">
      <c r="A424" s="1550" t="s">
        <v>2534</v>
      </c>
      <c r="B424" s="2029" t="s">
        <v>4219</v>
      </c>
      <c r="C424" s="2030" t="s">
        <v>1193</v>
      </c>
      <c r="D424" s="1951" t="s">
        <v>4222</v>
      </c>
      <c r="E424" s="2029">
        <v>400</v>
      </c>
      <c r="F424" s="2032">
        <v>832</v>
      </c>
      <c r="G424" s="1833">
        <f t="shared" si="222"/>
        <v>332800</v>
      </c>
      <c r="H424" s="1831">
        <f t="shared" si="223"/>
        <v>0.33279999999999998</v>
      </c>
      <c r="I424" s="1837">
        <f t="shared" si="224"/>
        <v>0.33279999999999998</v>
      </c>
      <c r="J424" s="2104"/>
      <c r="K424" s="2104"/>
      <c r="L424" s="2105"/>
      <c r="M424" s="2110">
        <f t="shared" si="214"/>
        <v>0.33279999999999998</v>
      </c>
      <c r="N424" s="2030">
        <v>44658</v>
      </c>
      <c r="O424" s="2030">
        <v>44656</v>
      </c>
      <c r="P424" s="2030">
        <v>44658</v>
      </c>
      <c r="Q424" s="2030">
        <v>44662</v>
      </c>
      <c r="R424" s="2029" t="s">
        <v>1144</v>
      </c>
      <c r="S424" s="2029">
        <v>60</v>
      </c>
      <c r="T424" s="2029">
        <v>49405140</v>
      </c>
      <c r="U424" s="2024">
        <v>0.48499999999999999</v>
      </c>
      <c r="V424" s="2248" t="s">
        <v>4141</v>
      </c>
      <c r="W424" s="2029" t="s">
        <v>1103</v>
      </c>
      <c r="X424" s="2029"/>
      <c r="Y424" s="2029">
        <v>60</v>
      </c>
      <c r="Z424" s="2029" t="s">
        <v>3424</v>
      </c>
      <c r="AA424" s="2029" t="s">
        <v>1133</v>
      </c>
      <c r="AB424" s="2027">
        <v>11779</v>
      </c>
      <c r="AC424" s="2029" t="s">
        <v>1096</v>
      </c>
      <c r="AD424" s="2283" t="s">
        <v>1097</v>
      </c>
      <c r="AE424" s="2029"/>
      <c r="AF424" s="2026"/>
      <c r="AG424" s="2026" t="s">
        <v>1087</v>
      </c>
      <c r="AH424" s="1951"/>
      <c r="AI424" s="2047">
        <f t="shared" si="219"/>
        <v>49405140</v>
      </c>
      <c r="AJ424" s="2076" cm="1">
        <f t="array" ref="AJ424">SUM(MID(0&amp;AI424,LARGE(INDEX(ISNUMBER(--MID(AI424,ROW($1:$129),1))*ROW($1:$129),),ROW($1:$129))+1,1)*10^ROW($1:$129)/10)</f>
        <v>49405140</v>
      </c>
      <c r="AK424" s="1953" t="str">
        <f>VLOOKUP($AJ424,'Item Master Data'!$A:$F,3,FALSE)</f>
        <v>Q.PEAK DUO BLK ML G10+</v>
      </c>
      <c r="AL424" s="1494">
        <f>VLOOKUP($AJ424,'Item Master Data'!$A:$F,6,FALSE)</f>
        <v>400</v>
      </c>
      <c r="AM424" s="1494">
        <f t="shared" si="215"/>
        <v>26</v>
      </c>
      <c r="AN424" s="1494">
        <f>VLOOKUP(AJ424,'Item Master Data'!$A:$G,7,FALSE)</f>
        <v>32</v>
      </c>
      <c r="AO424" s="1494">
        <f t="shared" si="216"/>
        <v>0</v>
      </c>
      <c r="AQ424" s="2297">
        <f t="shared" si="204"/>
        <v>161408</v>
      </c>
    </row>
    <row r="425" spans="1:43" s="1494" customFormat="1" ht="15" customHeight="1">
      <c r="A425" s="1550" t="s">
        <v>2534</v>
      </c>
      <c r="B425" s="2029" t="s">
        <v>4220</v>
      </c>
      <c r="C425" s="2030" t="s">
        <v>1193</v>
      </c>
      <c r="D425" s="2029" t="s">
        <v>2220</v>
      </c>
      <c r="E425" s="2029">
        <v>400</v>
      </c>
      <c r="F425" s="2032">
        <v>1664</v>
      </c>
      <c r="G425" s="1833">
        <f t="shared" si="222"/>
        <v>665600</v>
      </c>
      <c r="H425" s="1831">
        <f t="shared" si="223"/>
        <v>0.66559999999999997</v>
      </c>
      <c r="I425" s="1837">
        <f t="shared" si="224"/>
        <v>0.66559999999999997</v>
      </c>
      <c r="J425" s="2104"/>
      <c r="K425" s="2104"/>
      <c r="L425" s="2105"/>
      <c r="M425" s="2110">
        <f t="shared" si="214"/>
        <v>0.66559999999999997</v>
      </c>
      <c r="N425" s="2030">
        <v>44662</v>
      </c>
      <c r="O425" s="2030">
        <v>44656</v>
      </c>
      <c r="P425" s="2030">
        <v>44662</v>
      </c>
      <c r="Q425" s="2030">
        <v>44664</v>
      </c>
      <c r="R425" s="2029" t="s">
        <v>1144</v>
      </c>
      <c r="S425" s="2029">
        <v>60</v>
      </c>
      <c r="T425" s="2029">
        <v>49403140</v>
      </c>
      <c r="U425" s="2024">
        <v>0.48499999999999999</v>
      </c>
      <c r="V425" s="2248" t="s">
        <v>4139</v>
      </c>
      <c r="W425" s="2029" t="s">
        <v>1103</v>
      </c>
      <c r="X425" s="2029"/>
      <c r="Y425" s="2029">
        <v>60</v>
      </c>
      <c r="Z425" s="2029" t="s">
        <v>1194</v>
      </c>
      <c r="AA425" s="2029" t="s">
        <v>1113</v>
      </c>
      <c r="AB425" s="2027">
        <v>7719</v>
      </c>
      <c r="AC425" s="2029" t="s">
        <v>1096</v>
      </c>
      <c r="AD425" s="1937" t="s">
        <v>3658</v>
      </c>
      <c r="AE425" s="2029"/>
      <c r="AF425" s="2026"/>
      <c r="AG425" s="2026" t="s">
        <v>1087</v>
      </c>
      <c r="AH425" s="1951"/>
      <c r="AI425" s="2047">
        <f t="shared" si="219"/>
        <v>49403140</v>
      </c>
      <c r="AJ425" s="2076" cm="1">
        <f t="array" ref="AJ425">SUM(MID(0&amp;AI425,LARGE(INDEX(ISNUMBER(--MID(AI425,ROW($1:$129),1))*ROW($1:$129),),ROW($1:$129))+1,1)*10^ROW($1:$129)/10)</f>
        <v>49403140</v>
      </c>
      <c r="AK425" s="1953" t="str">
        <f>VLOOKUP($AJ425,'Item Master Data'!$A:$F,3,FALSE)</f>
        <v>Q.PEAK DUO BLK ML G10+</v>
      </c>
      <c r="AL425" s="1494">
        <f>VLOOKUP($AJ425,'Item Master Data'!$A:$F,6,FALSE)</f>
        <v>400</v>
      </c>
      <c r="AM425" s="1494">
        <f t="shared" si="215"/>
        <v>52</v>
      </c>
      <c r="AN425" s="1494">
        <f>VLOOKUP(AJ425,'Item Master Data'!$A:$G,7,FALSE)</f>
        <v>32</v>
      </c>
      <c r="AO425" s="1494">
        <f t="shared" si="216"/>
        <v>0</v>
      </c>
      <c r="AQ425" s="2297">
        <f t="shared" si="204"/>
        <v>322816</v>
      </c>
    </row>
    <row r="426" spans="1:43" s="1494" customFormat="1" ht="15" customHeight="1">
      <c r="A426" s="1550" t="s">
        <v>2534</v>
      </c>
      <c r="B426" s="2029" t="s">
        <v>4332</v>
      </c>
      <c r="C426" s="2029" t="s">
        <v>3557</v>
      </c>
      <c r="D426" s="2029" t="s">
        <v>2503</v>
      </c>
      <c r="E426" s="2031">
        <v>360</v>
      </c>
      <c r="F426" s="2032">
        <v>768</v>
      </c>
      <c r="G426" s="1833">
        <f t="shared" si="222"/>
        <v>276480</v>
      </c>
      <c r="H426" s="1831">
        <f t="shared" si="223"/>
        <v>0.27648</v>
      </c>
      <c r="I426" s="1837"/>
      <c r="J426" s="2104">
        <f>H426</f>
        <v>0.27648</v>
      </c>
      <c r="K426" s="2104"/>
      <c r="L426" s="2105"/>
      <c r="M426" s="2110">
        <f t="shared" si="214"/>
        <v>0.27648</v>
      </c>
      <c r="N426" s="2029"/>
      <c r="O426" s="2030">
        <v>44666</v>
      </c>
      <c r="P426" s="2030">
        <v>44672</v>
      </c>
      <c r="Q426" s="2030">
        <v>44677</v>
      </c>
      <c r="R426" s="2029" t="s">
        <v>1144</v>
      </c>
      <c r="S426" s="2029">
        <v>60</v>
      </c>
      <c r="T426" s="2029">
        <v>49203132</v>
      </c>
      <c r="U426" s="2024">
        <v>0.5</v>
      </c>
      <c r="V426" s="2248" t="s">
        <v>4142</v>
      </c>
      <c r="W426" s="2029" t="s">
        <v>1094</v>
      </c>
      <c r="X426" s="2029">
        <v>10</v>
      </c>
      <c r="Y426" s="2029">
        <v>30</v>
      </c>
      <c r="Z426" s="2029" t="s">
        <v>4330</v>
      </c>
      <c r="AA426" s="2029" t="s">
        <v>1113</v>
      </c>
      <c r="AB426" s="2027" t="s">
        <v>4331</v>
      </c>
      <c r="AC426" s="2029" t="s">
        <v>1096</v>
      </c>
      <c r="AD426" s="1937" t="s">
        <v>3658</v>
      </c>
      <c r="AE426" s="2029"/>
      <c r="AF426" s="2026"/>
      <c r="AG426" s="2026" t="s">
        <v>1087</v>
      </c>
      <c r="AH426" s="1951"/>
      <c r="AI426" s="2047">
        <f t="shared" si="219"/>
        <v>49203132</v>
      </c>
      <c r="AJ426" s="2076" cm="1">
        <f t="array" ref="AJ426">SUM(MID(0&amp;AI426,LARGE(INDEX(ISNUMBER(--MID(AI426,ROW($1:$129),1))*ROW($1:$129),),ROW($1:$129))+1,1)*10^ROW($1:$129)/10)</f>
        <v>49203132</v>
      </c>
      <c r="AK426" s="1953" t="str">
        <f>VLOOKUP($AJ426,'Item Master Data'!$A:$F,3,FALSE)</f>
        <v>Q.PEAK DUO BLK G10+</v>
      </c>
      <c r="AL426" s="1494">
        <f>VLOOKUP($AJ426,'Item Master Data'!$A:$F,6,FALSE)</f>
        <v>360</v>
      </c>
      <c r="AM426" s="1494">
        <f t="shared" si="215"/>
        <v>24</v>
      </c>
      <c r="AN426" s="1494">
        <f>VLOOKUP(AJ426,'Item Master Data'!$A:$G,7,FALSE)</f>
        <v>32</v>
      </c>
      <c r="AO426" s="1494">
        <f t="shared" si="216"/>
        <v>0</v>
      </c>
      <c r="AQ426" s="2297">
        <f t="shared" si="204"/>
        <v>138240</v>
      </c>
    </row>
    <row r="427" spans="1:43" s="1494" customFormat="1" ht="15" customHeight="1">
      <c r="A427" s="1550" t="s">
        <v>2534</v>
      </c>
      <c r="B427" s="2029" t="s">
        <v>4329</v>
      </c>
      <c r="C427" s="2029" t="s">
        <v>3557</v>
      </c>
      <c r="D427" s="2029" t="s">
        <v>2503</v>
      </c>
      <c r="E427" s="2031">
        <v>360</v>
      </c>
      <c r="F427" s="2032">
        <v>768</v>
      </c>
      <c r="G427" s="1833">
        <f t="shared" si="222"/>
        <v>276480</v>
      </c>
      <c r="H427" s="1831">
        <f t="shared" si="223"/>
        <v>0.27648</v>
      </c>
      <c r="I427" s="1837">
        <f>H427</f>
        <v>0.27648</v>
      </c>
      <c r="J427" s="2104"/>
      <c r="K427" s="2104"/>
      <c r="L427" s="2105"/>
      <c r="M427" s="2110">
        <f t="shared" ref="M427" si="225">SUM(I427:L427)</f>
        <v>0.27648</v>
      </c>
      <c r="N427" s="2030">
        <v>44673</v>
      </c>
      <c r="O427" s="2030">
        <v>44666</v>
      </c>
      <c r="P427" s="2030">
        <v>44672</v>
      </c>
      <c r="Q427" s="2030">
        <v>44673</v>
      </c>
      <c r="R427" s="2029" t="s">
        <v>1144</v>
      </c>
      <c r="S427" s="2029">
        <v>60</v>
      </c>
      <c r="T427" s="2029">
        <v>49203132</v>
      </c>
      <c r="U427" s="2024">
        <v>0.5</v>
      </c>
      <c r="V427" s="2248" t="s">
        <v>4142</v>
      </c>
      <c r="W427" s="2029" t="s">
        <v>1094</v>
      </c>
      <c r="X427" s="2029">
        <v>10</v>
      </c>
      <c r="Y427" s="2029">
        <v>30</v>
      </c>
      <c r="Z427" s="2029" t="s">
        <v>4346</v>
      </c>
      <c r="AA427" s="2029" t="s">
        <v>4347</v>
      </c>
      <c r="AB427" s="2027">
        <v>33803</v>
      </c>
      <c r="AC427" s="2029" t="s">
        <v>1096</v>
      </c>
      <c r="AD427" s="1937" t="s">
        <v>3658</v>
      </c>
      <c r="AE427" s="2029"/>
      <c r="AF427" s="2026"/>
      <c r="AG427" s="2026" t="s">
        <v>1087</v>
      </c>
      <c r="AH427" s="1951"/>
      <c r="AI427" s="2047">
        <f t="shared" si="219"/>
        <v>49203132</v>
      </c>
      <c r="AJ427" s="2076" cm="1">
        <f t="array" ref="AJ427">SUM(MID(0&amp;AI427,LARGE(INDEX(ISNUMBER(--MID(AI427,ROW($1:$129),1))*ROW($1:$129),),ROW($1:$129))+1,1)*10^ROW($1:$129)/10)</f>
        <v>49203132</v>
      </c>
      <c r="AK427" s="1953" t="str">
        <f>VLOOKUP($AJ427,'Item Master Data'!$A:$F,3,FALSE)</f>
        <v>Q.PEAK DUO BLK G10+</v>
      </c>
      <c r="AL427" s="1494">
        <f>VLOOKUP($AJ427,'Item Master Data'!$A:$F,6,FALSE)</f>
        <v>360</v>
      </c>
      <c r="AM427" s="1494">
        <f t="shared" si="215"/>
        <v>24</v>
      </c>
      <c r="AN427" s="1494">
        <f>VLOOKUP(AJ427,'Item Master Data'!$A:$G,7,FALSE)</f>
        <v>32</v>
      </c>
      <c r="AO427" s="1494">
        <f t="shared" si="216"/>
        <v>0</v>
      </c>
      <c r="AQ427" s="2297">
        <f t="shared" si="204"/>
        <v>138240</v>
      </c>
    </row>
    <row r="428" spans="1:43" s="2020" customFormat="1" ht="14.25" hidden="1" customHeight="1">
      <c r="A428" s="1411" t="s">
        <v>2534</v>
      </c>
      <c r="B428" s="1907" t="s">
        <v>197</v>
      </c>
      <c r="C428" s="1908"/>
      <c r="D428" s="1908"/>
      <c r="E428" s="1908"/>
      <c r="F428" s="1826">
        <f t="shared" ref="F428:M428" si="226">SUBTOTAL(9,F343:F427)</f>
        <v>45056</v>
      </c>
      <c r="G428" s="1826">
        <f t="shared" si="226"/>
        <v>16898560</v>
      </c>
      <c r="H428" s="1827">
        <f t="shared" si="226"/>
        <v>16.898559999999989</v>
      </c>
      <c r="I428" s="1827">
        <f t="shared" si="226"/>
        <v>10.954239999999999</v>
      </c>
      <c r="J428" s="1827">
        <f t="shared" si="226"/>
        <v>1.5283200000000001</v>
      </c>
      <c r="K428" s="1827">
        <f t="shared" si="226"/>
        <v>0</v>
      </c>
      <c r="L428" s="1827">
        <f t="shared" si="226"/>
        <v>4.4160000000000004</v>
      </c>
      <c r="M428" s="1827">
        <f t="shared" si="226"/>
        <v>16.898559999999989</v>
      </c>
      <c r="N428" s="1907" t="s">
        <v>2534</v>
      </c>
      <c r="O428" s="1908"/>
      <c r="P428" s="1908"/>
      <c r="Q428" s="1908"/>
      <c r="R428" s="1908"/>
      <c r="S428" s="1908"/>
      <c r="T428" s="1908"/>
      <c r="U428" s="1908"/>
      <c r="V428" s="1908"/>
      <c r="W428" s="1908"/>
      <c r="X428" s="1908"/>
      <c r="Y428" s="1908"/>
      <c r="Z428" s="1908"/>
      <c r="AA428" s="1908"/>
      <c r="AB428" s="1908"/>
      <c r="AC428" s="1908"/>
      <c r="AD428" s="1908"/>
      <c r="AE428" s="1908"/>
      <c r="AF428" s="1908"/>
      <c r="AG428" s="1908"/>
      <c r="AH428" s="1908"/>
      <c r="AI428" s="2047">
        <f t="shared" si="219"/>
        <v>0</v>
      </c>
      <c r="AJ428" s="2076" cm="1">
        <f t="array" ref="AJ428">SUM(MID(0&amp;AI428,LARGE(INDEX(ISNUMBER(--MID(AI428,ROW($1:$129),1))*ROW($1:$129),),ROW($1:$129))+1,1)*10^ROW($1:$129)/10)</f>
        <v>0</v>
      </c>
      <c r="AK428" s="1953" t="e">
        <f>VLOOKUP($AJ428,'Item Master Data'!$A:$F,3,FALSE)</f>
        <v>#N/A</v>
      </c>
      <c r="AL428" s="1494" t="e">
        <f>VLOOKUP($AJ428,'Item Master Data'!$A:$F,6,FALSE)</f>
        <v>#N/A</v>
      </c>
      <c r="AM428" s="1494" t="e">
        <f t="shared" si="215"/>
        <v>#N/A</v>
      </c>
      <c r="AN428" s="1494" t="e">
        <f>VLOOKUP(AJ428,'Item Master Data'!$A:$G,7,FALSE)</f>
        <v>#N/A</v>
      </c>
      <c r="AO428" s="1494" t="e">
        <f t="shared" si="216"/>
        <v>#N/A</v>
      </c>
      <c r="AP428" s="1494"/>
      <c r="AQ428" s="2297">
        <f t="shared" si="204"/>
        <v>0</v>
      </c>
    </row>
    <row r="429" spans="1:43" s="1494" customFormat="1" ht="15.75" customHeight="1">
      <c r="A429" s="1872" t="s">
        <v>1156</v>
      </c>
      <c r="B429" s="2029" t="s">
        <v>4017</v>
      </c>
      <c r="C429" s="2030" t="s">
        <v>4018</v>
      </c>
      <c r="D429" s="2029" t="s">
        <v>2210</v>
      </c>
      <c r="E429" s="2031">
        <v>480</v>
      </c>
      <c r="F429" s="2032">
        <v>2494</v>
      </c>
      <c r="G429" s="1833">
        <f>E429*F429</f>
        <v>1197120</v>
      </c>
      <c r="H429" s="1831">
        <f t="shared" ref="H429:H461" si="227">E429*F429/1000000</f>
        <v>1.19712</v>
      </c>
      <c r="I429" s="1837">
        <f>H429</f>
        <v>1.19712</v>
      </c>
      <c r="J429" s="2104"/>
      <c r="K429" s="2104"/>
      <c r="L429" s="2105"/>
      <c r="M429" s="1832">
        <f t="shared" ref="M429:M457" si="228">SUM(I429:L429)</f>
        <v>1.19712</v>
      </c>
      <c r="N429" s="2030">
        <v>44662</v>
      </c>
      <c r="O429" s="2030">
        <v>44630</v>
      </c>
      <c r="P429" s="2030">
        <v>44662</v>
      </c>
      <c r="Q429" s="2030">
        <v>44664</v>
      </c>
      <c r="R429" s="2029" t="s">
        <v>2244</v>
      </c>
      <c r="S429" s="2029">
        <v>72</v>
      </c>
      <c r="T429" s="2029">
        <v>49303156</v>
      </c>
      <c r="U429" s="2024">
        <v>0.49</v>
      </c>
      <c r="V429" s="1952"/>
      <c r="W429" s="2029" t="s">
        <v>1103</v>
      </c>
      <c r="X429" s="2028">
        <v>10</v>
      </c>
      <c r="Y429" s="2029">
        <v>30</v>
      </c>
      <c r="Z429" s="2029" t="s">
        <v>4093</v>
      </c>
      <c r="AA429" s="2029" t="s">
        <v>1175</v>
      </c>
      <c r="AB429" s="2027">
        <v>21222</v>
      </c>
      <c r="AC429" s="2029" t="s">
        <v>1096</v>
      </c>
      <c r="AD429" s="1937" t="s">
        <v>3658</v>
      </c>
      <c r="AE429" s="2029"/>
      <c r="AF429" s="2029"/>
      <c r="AG429" s="2029"/>
      <c r="AH429" s="2029"/>
      <c r="AI429" s="2047">
        <f t="shared" si="219"/>
        <v>49303156</v>
      </c>
      <c r="AJ429" s="2076" cm="1">
        <f t="array" ref="AJ429">SUM(MID(0&amp;AI429,LARGE(INDEX(ISNUMBER(--MID(AI429,ROW($1:$129),1))*ROW($1:$129),),ROW($1:$129))+1,1)*10^ROW($1:$129)/10)</f>
        <v>49303156</v>
      </c>
      <c r="AK429" s="1953" t="str">
        <f>VLOOKUP($AJ429,'Item Master Data'!$A:$F,3,FALSE)</f>
        <v>Q.PEAK DUO XL G10 BFG</v>
      </c>
      <c r="AL429" s="1494">
        <f>VLOOKUP($AJ429,'Item Master Data'!$A:$F,6,FALSE)</f>
        <v>480</v>
      </c>
      <c r="AM429" s="1494">
        <f t="shared" si="215"/>
        <v>86</v>
      </c>
      <c r="AN429" s="1494">
        <f>VLOOKUP(AJ429,'Item Master Data'!$A:$G,7,FALSE)</f>
        <v>29</v>
      </c>
      <c r="AO429" s="1494">
        <f t="shared" si="216"/>
        <v>0</v>
      </c>
      <c r="AQ429" s="2297">
        <f t="shared" si="204"/>
        <v>586588.80000000005</v>
      </c>
    </row>
    <row r="430" spans="1:43" s="1494" customFormat="1" ht="15" hidden="1" customHeight="1">
      <c r="A430" s="1872" t="s">
        <v>1156</v>
      </c>
      <c r="B430" s="2268" t="s">
        <v>4019</v>
      </c>
      <c r="C430" s="2030" t="s">
        <v>4020</v>
      </c>
      <c r="D430" s="2029" t="s">
        <v>2210</v>
      </c>
      <c r="E430" s="2031">
        <v>475</v>
      </c>
      <c r="F430" s="2032">
        <v>2320</v>
      </c>
      <c r="G430" s="1833">
        <f>E430*F430</f>
        <v>1102000</v>
      </c>
      <c r="H430" s="1831">
        <f t="shared" si="227"/>
        <v>1.1020000000000001</v>
      </c>
      <c r="I430" s="1837"/>
      <c r="J430" s="2104"/>
      <c r="K430" s="2104"/>
      <c r="L430" s="2105">
        <f>H430</f>
        <v>1.1020000000000001</v>
      </c>
      <c r="M430" s="1832">
        <f t="shared" si="228"/>
        <v>1.1020000000000001</v>
      </c>
      <c r="N430" s="2112" t="s">
        <v>3374</v>
      </c>
      <c r="O430" s="2100" t="s">
        <v>4349</v>
      </c>
      <c r="P430" s="2030"/>
      <c r="Q430" s="2030"/>
      <c r="R430" s="2029" t="s">
        <v>4089</v>
      </c>
      <c r="S430" s="2029">
        <v>72</v>
      </c>
      <c r="T430" s="2289" t="s">
        <v>3340</v>
      </c>
      <c r="U430" s="2024">
        <v>0.53</v>
      </c>
      <c r="V430" s="1952"/>
      <c r="W430" s="2029" t="s">
        <v>1094</v>
      </c>
      <c r="X430" s="2028">
        <v>30</v>
      </c>
      <c r="Y430" s="2029">
        <v>30</v>
      </c>
      <c r="Z430" s="2029" t="s">
        <v>1195</v>
      </c>
      <c r="AA430" s="2029" t="s">
        <v>1149</v>
      </c>
      <c r="AB430" s="2027">
        <v>32218</v>
      </c>
      <c r="AC430" s="2029" t="s">
        <v>1096</v>
      </c>
      <c r="AD430" s="2029" t="s">
        <v>1187</v>
      </c>
      <c r="AE430" s="2029"/>
      <c r="AF430" s="2029" t="s">
        <v>1110</v>
      </c>
      <c r="AG430" s="2029" t="s">
        <v>2235</v>
      </c>
      <c r="AH430" s="2029"/>
      <c r="AI430" s="2047" t="str">
        <f t="shared" si="219"/>
        <v>30397571F</v>
      </c>
      <c r="AJ430" s="2076" cm="1">
        <f t="array" ref="AJ430">SUM(MID(0&amp;AI430,LARGE(INDEX(ISNUMBER(--MID(AI430,ROW($1:$129),1))*ROW($1:$129),),ROW($1:$129))+1,1)*10^ROW($1:$129)/10)</f>
        <v>30397571</v>
      </c>
      <c r="AK430" s="1953" t="str">
        <f>VLOOKUP($AJ430,'Item Master Data'!$A:$F,3,FALSE)</f>
        <v>Q.PEAK DUO XL G10 BFG</v>
      </c>
      <c r="AL430" s="1494">
        <f>VLOOKUP($AJ430,'Item Master Data'!$A:$F,6,FALSE)</f>
        <v>475</v>
      </c>
      <c r="AM430" s="1494">
        <f t="shared" si="215"/>
        <v>80</v>
      </c>
      <c r="AN430" s="1494">
        <f>VLOOKUP(AJ430,'Item Master Data'!$A:$G,7,FALSE)</f>
        <v>29</v>
      </c>
      <c r="AO430" s="1494">
        <f t="shared" si="216"/>
        <v>0</v>
      </c>
      <c r="AQ430" s="2297">
        <f t="shared" si="204"/>
        <v>584060</v>
      </c>
    </row>
    <row r="431" spans="1:43" s="1494" customFormat="1" ht="15.75" hidden="1" customHeight="1">
      <c r="A431" s="1550" t="s">
        <v>1156</v>
      </c>
      <c r="B431" s="2029">
        <v>177272</v>
      </c>
      <c r="C431" s="2030" t="s">
        <v>2524</v>
      </c>
      <c r="D431" s="2029" t="s">
        <v>2229</v>
      </c>
      <c r="E431" s="2031">
        <v>480</v>
      </c>
      <c r="F431" s="2032">
        <v>270</v>
      </c>
      <c r="G431" s="1833">
        <f>E431*F431</f>
        <v>129600</v>
      </c>
      <c r="H431" s="1831">
        <f t="shared" si="227"/>
        <v>0.12959999999999999</v>
      </c>
      <c r="I431" s="1837">
        <f>H431</f>
        <v>0.12959999999999999</v>
      </c>
      <c r="J431" s="2104"/>
      <c r="K431" s="2104"/>
      <c r="L431" s="2105"/>
      <c r="M431" s="1832">
        <f t="shared" si="228"/>
        <v>0.12959999999999999</v>
      </c>
      <c r="N431" s="2030">
        <v>44669</v>
      </c>
      <c r="O431" s="2030">
        <v>44629</v>
      </c>
      <c r="P431" s="2030">
        <v>44669</v>
      </c>
      <c r="Q431" s="2030">
        <v>44671</v>
      </c>
      <c r="R431" s="2029" t="s">
        <v>1144</v>
      </c>
      <c r="S431" s="2029">
        <v>72</v>
      </c>
      <c r="T431" s="2029">
        <v>49301156</v>
      </c>
      <c r="U431" s="2024">
        <v>0.44</v>
      </c>
      <c r="V431" s="1952"/>
      <c r="W431" s="2029" t="s">
        <v>1103</v>
      </c>
      <c r="X431" s="2028">
        <v>10</v>
      </c>
      <c r="Y431" s="2029">
        <v>30</v>
      </c>
      <c r="Z431" s="2029" t="s">
        <v>3386</v>
      </c>
      <c r="AA431" s="2029" t="s">
        <v>1113</v>
      </c>
      <c r="AB431" s="2027">
        <v>8562</v>
      </c>
      <c r="AC431" s="2029" t="s">
        <v>1096</v>
      </c>
      <c r="AD431" s="2283" t="s">
        <v>1097</v>
      </c>
      <c r="AE431" s="2029"/>
      <c r="AF431" s="2029"/>
      <c r="AG431" s="2029" t="s">
        <v>2235</v>
      </c>
      <c r="AH431" s="1951"/>
      <c r="AI431" s="2047">
        <f t="shared" si="219"/>
        <v>49301156</v>
      </c>
      <c r="AJ431" s="2076" cm="1">
        <f t="array" ref="AJ431">SUM(MID(0&amp;AI431,LARGE(INDEX(ISNUMBER(--MID(AI431,ROW($1:$129),1))*ROW($1:$129),),ROW($1:$129))+1,1)*10^ROW($1:$129)/10)</f>
        <v>49301156</v>
      </c>
      <c r="AK431" s="1953" t="str">
        <f>VLOOKUP($AJ431,'Item Master Data'!$A:$F,3,FALSE)</f>
        <v>Q.PEAK DUO XL G10</v>
      </c>
      <c r="AL431" s="1494">
        <f>VLOOKUP($AJ431,'Item Master Data'!$A:$F,6,FALSE)</f>
        <v>480</v>
      </c>
      <c r="AM431" s="1494">
        <f t="shared" si="215"/>
        <v>9.3103448275862064</v>
      </c>
      <c r="AN431" s="1494">
        <f>VLOOKUP(AJ431,'Item Master Data'!$A:$G,7,FALSE)</f>
        <v>29</v>
      </c>
      <c r="AO431" s="1494">
        <f t="shared" si="216"/>
        <v>0</v>
      </c>
      <c r="AQ431" s="2297">
        <f t="shared" si="204"/>
        <v>57024</v>
      </c>
    </row>
    <row r="432" spans="1:43" s="1494" customFormat="1" ht="15.75" hidden="1" customHeight="1">
      <c r="A432" s="1550" t="s">
        <v>1156</v>
      </c>
      <c r="B432" s="2029">
        <v>177272</v>
      </c>
      <c r="C432" s="2030" t="s">
        <v>2524</v>
      </c>
      <c r="D432" s="2029" t="s">
        <v>2229</v>
      </c>
      <c r="E432" s="2031">
        <v>480</v>
      </c>
      <c r="F432" s="2032">
        <v>204</v>
      </c>
      <c r="G432" s="1833">
        <f>E432*F432</f>
        <v>97920</v>
      </c>
      <c r="H432" s="1831">
        <f t="shared" si="227"/>
        <v>9.7919999999999993E-2</v>
      </c>
      <c r="I432" s="1837">
        <f>H432</f>
        <v>9.7919999999999993E-2</v>
      </c>
      <c r="J432" s="2104"/>
      <c r="K432" s="2104"/>
      <c r="L432" s="2105"/>
      <c r="M432" s="1832">
        <f t="shared" si="228"/>
        <v>9.7919999999999993E-2</v>
      </c>
      <c r="N432" s="2030">
        <v>44669</v>
      </c>
      <c r="O432" s="2030">
        <v>44629</v>
      </c>
      <c r="P432" s="2030">
        <v>44669</v>
      </c>
      <c r="Q432" s="2030">
        <v>44671</v>
      </c>
      <c r="R432" s="2029" t="s">
        <v>1144</v>
      </c>
      <c r="S432" s="2029">
        <v>72</v>
      </c>
      <c r="T432" s="2029">
        <v>49302156</v>
      </c>
      <c r="U432" s="2024">
        <v>0.44</v>
      </c>
      <c r="V432" s="1952"/>
      <c r="W432" s="2029" t="s">
        <v>1103</v>
      </c>
      <c r="X432" s="2028">
        <v>10</v>
      </c>
      <c r="Y432" s="2029">
        <v>30</v>
      </c>
      <c r="Z432" s="2029" t="s">
        <v>3386</v>
      </c>
      <c r="AA432" s="2029" t="s">
        <v>1113</v>
      </c>
      <c r="AB432" s="2027">
        <v>8562</v>
      </c>
      <c r="AC432" s="2029" t="s">
        <v>1096</v>
      </c>
      <c r="AD432" s="2283" t="s">
        <v>1097</v>
      </c>
      <c r="AE432" s="2029"/>
      <c r="AF432" s="2029"/>
      <c r="AG432" s="2029" t="s">
        <v>2235</v>
      </c>
      <c r="AH432" s="1951"/>
      <c r="AI432" s="2047">
        <f t="shared" si="219"/>
        <v>49302156</v>
      </c>
      <c r="AJ432" s="2076" cm="1">
        <f t="array" ref="AJ432">SUM(MID(0&amp;AI432,LARGE(INDEX(ISNUMBER(--MID(AI432,ROW($1:$129),1))*ROW($1:$129),),ROW($1:$129))+1,1)*10^ROW($1:$129)/10)</f>
        <v>49302156</v>
      </c>
      <c r="AK432" s="1953" t="str">
        <f>VLOOKUP($AJ432,'Item Master Data'!$A:$F,3,FALSE)</f>
        <v>Q.PEAK DUO XL G10</v>
      </c>
      <c r="AL432" s="1494">
        <f>VLOOKUP($AJ432,'Item Master Data'!$A:$F,6,FALSE)</f>
        <v>480</v>
      </c>
      <c r="AM432" s="1494">
        <f t="shared" si="215"/>
        <v>7.0344827586206895</v>
      </c>
      <c r="AN432" s="1494">
        <f>VLOOKUP(AJ432,'Item Master Data'!$A:$G,7,FALSE)</f>
        <v>29</v>
      </c>
      <c r="AO432" s="1494">
        <f t="shared" si="216"/>
        <v>0</v>
      </c>
      <c r="AQ432" s="2297">
        <f t="shared" si="204"/>
        <v>43084.800000000003</v>
      </c>
    </row>
    <row r="433" spans="1:44" s="1494" customFormat="1" ht="15.75" hidden="1" customHeight="1">
      <c r="A433" s="1550" t="s">
        <v>1156</v>
      </c>
      <c r="B433" s="2029">
        <v>177272</v>
      </c>
      <c r="C433" s="2030" t="s">
        <v>2524</v>
      </c>
      <c r="D433" s="2029" t="s">
        <v>2229</v>
      </c>
      <c r="E433" s="2031">
        <v>480</v>
      </c>
      <c r="F433" s="2032">
        <v>106</v>
      </c>
      <c r="G433" s="1833">
        <f>E433*F433</f>
        <v>50880</v>
      </c>
      <c r="H433" s="1831">
        <f t="shared" si="227"/>
        <v>5.0880000000000002E-2</v>
      </c>
      <c r="I433" s="1837">
        <f>H433</f>
        <v>5.0880000000000002E-2</v>
      </c>
      <c r="J433" s="2104"/>
      <c r="K433" s="2104"/>
      <c r="L433" s="2105"/>
      <c r="M433" s="1832">
        <f t="shared" si="228"/>
        <v>5.0880000000000002E-2</v>
      </c>
      <c r="N433" s="2030">
        <v>44657</v>
      </c>
      <c r="O433" s="2030">
        <v>44629</v>
      </c>
      <c r="P433" s="2030">
        <v>44673</v>
      </c>
      <c r="Q433" s="2030">
        <v>44673</v>
      </c>
      <c r="R433" s="2029" t="s">
        <v>1144</v>
      </c>
      <c r="S433" s="2029">
        <v>72</v>
      </c>
      <c r="T433" s="2029" t="s">
        <v>2238</v>
      </c>
      <c r="U433" s="2024">
        <v>0.44</v>
      </c>
      <c r="V433" s="1952"/>
      <c r="W433" s="2029" t="s">
        <v>1103</v>
      </c>
      <c r="X433" s="2028">
        <v>10</v>
      </c>
      <c r="Y433" s="2029">
        <v>30</v>
      </c>
      <c r="Z433" s="2029" t="s">
        <v>3386</v>
      </c>
      <c r="AA433" s="2029" t="s">
        <v>1113</v>
      </c>
      <c r="AB433" s="2027">
        <v>8562</v>
      </c>
      <c r="AC433" s="2029" t="s">
        <v>1096</v>
      </c>
      <c r="AD433" s="2029" t="s">
        <v>1113</v>
      </c>
      <c r="AE433" s="2029"/>
      <c r="AF433" s="2029"/>
      <c r="AG433" s="2029" t="s">
        <v>2235</v>
      </c>
      <c r="AH433" s="1951"/>
      <c r="AI433" s="2047" t="str">
        <f t="shared" si="219"/>
        <v>30397472F</v>
      </c>
      <c r="AJ433" s="2076" cm="1">
        <f t="array" ref="AJ433">SUM(MID(0&amp;AI433,LARGE(INDEX(ISNUMBER(--MID(AI433,ROW($1:$129),1))*ROW($1:$129),),ROW($1:$129))+1,1)*10^ROW($1:$129)/10)</f>
        <v>30397472</v>
      </c>
      <c r="AK433" s="1953" t="str">
        <f>VLOOKUP($AJ433,'Item Master Data'!$A:$F,3,FALSE)</f>
        <v>Q.PEAK DUO XL G10</v>
      </c>
      <c r="AL433" s="1494">
        <f>VLOOKUP($AJ433,'Item Master Data'!$A:$F,6,FALSE)</f>
        <v>480</v>
      </c>
      <c r="AM433" s="1494">
        <f t="shared" si="215"/>
        <v>3.6551724137931036</v>
      </c>
      <c r="AN433" s="1494">
        <f>VLOOKUP(AJ433,'Item Master Data'!$A:$G,7,FALSE)</f>
        <v>29</v>
      </c>
      <c r="AO433" s="1494">
        <f t="shared" si="216"/>
        <v>0</v>
      </c>
      <c r="AQ433" s="2297">
        <f t="shared" si="204"/>
        <v>22387.200000000001</v>
      </c>
    </row>
    <row r="434" spans="1:44" s="1494" customFormat="1" ht="15" customHeight="1">
      <c r="A434" s="1550" t="s">
        <v>1156</v>
      </c>
      <c r="B434" s="2029" t="s">
        <v>3431</v>
      </c>
      <c r="C434" s="2030" t="s">
        <v>3385</v>
      </c>
      <c r="D434" s="2029" t="s">
        <v>2210</v>
      </c>
      <c r="E434" s="2031">
        <v>480</v>
      </c>
      <c r="F434" s="2032">
        <v>27956</v>
      </c>
      <c r="G434" s="1833">
        <f>F434*E434</f>
        <v>13418880</v>
      </c>
      <c r="H434" s="1831">
        <f t="shared" si="227"/>
        <v>13.41888</v>
      </c>
      <c r="I434" s="1837">
        <f>H434</f>
        <v>13.41888</v>
      </c>
      <c r="J434" s="2104"/>
      <c r="K434" s="2104"/>
      <c r="L434" s="2105"/>
      <c r="M434" s="1832">
        <f t="shared" si="228"/>
        <v>13.41888</v>
      </c>
      <c r="N434" s="2030">
        <v>44665</v>
      </c>
      <c r="O434" s="2030">
        <v>44635</v>
      </c>
      <c r="P434" s="2030">
        <v>44651</v>
      </c>
      <c r="Q434" s="2030">
        <v>44665</v>
      </c>
      <c r="R434" s="2029" t="s">
        <v>1144</v>
      </c>
      <c r="S434" s="2029">
        <v>72</v>
      </c>
      <c r="T434" s="2029">
        <v>49303156</v>
      </c>
      <c r="U434" s="2024">
        <v>0.42</v>
      </c>
      <c r="V434" s="1952"/>
      <c r="W434" s="2029" t="s">
        <v>1094</v>
      </c>
      <c r="X434" s="2028">
        <v>10</v>
      </c>
      <c r="Y434" s="2029">
        <v>30</v>
      </c>
      <c r="Z434" s="2029" t="s">
        <v>3387</v>
      </c>
      <c r="AA434" s="2029" t="s">
        <v>1175</v>
      </c>
      <c r="AB434" s="2027" t="s">
        <v>3388</v>
      </c>
      <c r="AC434" s="2029" t="s">
        <v>1096</v>
      </c>
      <c r="AD434" s="1937" t="s">
        <v>3658</v>
      </c>
      <c r="AE434" s="2029"/>
      <c r="AF434" s="2029"/>
      <c r="AG434" s="2029" t="s">
        <v>2235</v>
      </c>
      <c r="AH434" s="1951"/>
      <c r="AI434" s="2047">
        <f t="shared" si="219"/>
        <v>49303156</v>
      </c>
      <c r="AJ434" s="2076" cm="1">
        <f t="array" ref="AJ434">SUM(MID(0&amp;AI434,LARGE(INDEX(ISNUMBER(--MID(AI434,ROW($1:$129),1))*ROW($1:$129),),ROW($1:$129))+1,1)*10^ROW($1:$129)/10)</f>
        <v>49303156</v>
      </c>
      <c r="AK434" s="1953" t="str">
        <f>VLOOKUP($AJ434,'Item Master Data'!$A:$F,3,FALSE)</f>
        <v>Q.PEAK DUO XL G10 BFG</v>
      </c>
      <c r="AL434" s="1494">
        <f>VLOOKUP($AJ434,'Item Master Data'!$A:$F,6,FALSE)</f>
        <v>480</v>
      </c>
      <c r="AM434" s="1494">
        <f t="shared" si="215"/>
        <v>964</v>
      </c>
      <c r="AN434" s="1494">
        <f>VLOOKUP(AJ434,'Item Master Data'!$A:$G,7,FALSE)</f>
        <v>29</v>
      </c>
      <c r="AO434" s="1494">
        <f t="shared" si="216"/>
        <v>0</v>
      </c>
      <c r="AQ434" s="2297">
        <f t="shared" si="204"/>
        <v>5635929.5999999996</v>
      </c>
    </row>
    <row r="435" spans="1:44" s="1494" customFormat="1" ht="15" hidden="1" customHeight="1">
      <c r="A435" s="1550" t="s">
        <v>1156</v>
      </c>
      <c r="B435" s="2029" t="s">
        <v>4343</v>
      </c>
      <c r="C435" s="2030" t="s">
        <v>3328</v>
      </c>
      <c r="D435" s="2029" t="s">
        <v>2220</v>
      </c>
      <c r="E435" s="2031">
        <v>400</v>
      </c>
      <c r="F435" s="2032">
        <v>768</v>
      </c>
      <c r="G435" s="1833">
        <f>E435*F435</f>
        <v>307200</v>
      </c>
      <c r="H435" s="1831">
        <f t="shared" si="227"/>
        <v>0.30719999999999997</v>
      </c>
      <c r="I435" s="1837"/>
      <c r="J435" s="2104"/>
      <c r="K435" s="2104"/>
      <c r="L435" s="2105">
        <f>H435</f>
        <v>0.30719999999999997</v>
      </c>
      <c r="M435" s="1832">
        <f t="shared" si="228"/>
        <v>0.30719999999999997</v>
      </c>
      <c r="N435" s="2112" t="s">
        <v>3374</v>
      </c>
      <c r="O435" s="2021">
        <v>44671</v>
      </c>
      <c r="P435" s="2030"/>
      <c r="Q435" s="2030"/>
      <c r="R435" s="2029" t="s">
        <v>2243</v>
      </c>
      <c r="S435" s="2029">
        <v>60</v>
      </c>
      <c r="T435" s="2281" t="s">
        <v>3267</v>
      </c>
      <c r="U435" s="2024">
        <v>0.55000000000000004</v>
      </c>
      <c r="V435" s="1952"/>
      <c r="W435" s="2029" t="s">
        <v>1103</v>
      </c>
      <c r="X435" s="2028">
        <v>0</v>
      </c>
      <c r="Y435" s="2029">
        <v>60</v>
      </c>
      <c r="Z435" s="2029" t="s">
        <v>2530</v>
      </c>
      <c r="AA435" s="2029" t="s">
        <v>1132</v>
      </c>
      <c r="AB435" s="2027" t="s">
        <v>2531</v>
      </c>
      <c r="AC435" s="2029" t="s">
        <v>1096</v>
      </c>
      <c r="AD435" s="1937" t="s">
        <v>1099</v>
      </c>
      <c r="AE435" s="2029"/>
      <c r="AF435" s="2029"/>
      <c r="AG435" s="2029" t="s">
        <v>2235</v>
      </c>
      <c r="AH435" s="1951"/>
      <c r="AI435" s="2047" t="str">
        <f t="shared" si="219"/>
        <v>30390456H</v>
      </c>
      <c r="AJ435" s="2076" cm="1">
        <f t="array" ref="AJ435">SUM(MID(0&amp;AI435,LARGE(INDEX(ISNUMBER(--MID(AI435,ROW($1:$129),1))*ROW($1:$129),),ROW($1:$129))+1,1)*10^ROW($1:$129)/10)</f>
        <v>30390456</v>
      </c>
      <c r="AK435" s="1953" t="str">
        <f>VLOOKUP($AJ435,'Item Master Data'!$A:$F,3,FALSE)</f>
        <v>Q.PEAK DUO BLK ML G10+</v>
      </c>
      <c r="AL435" s="1494">
        <f>VLOOKUP($AJ435,'Item Master Data'!$A:$F,6,FALSE)</f>
        <v>400</v>
      </c>
      <c r="AM435" s="1494">
        <f t="shared" si="215"/>
        <v>24</v>
      </c>
      <c r="AN435" s="1494">
        <f>VLOOKUP(AJ435,'Item Master Data'!$A:$G,7,FALSE)</f>
        <v>32</v>
      </c>
      <c r="AO435" s="1494">
        <f t="shared" si="216"/>
        <v>0</v>
      </c>
      <c r="AQ435" s="2297">
        <f t="shared" si="204"/>
        <v>168960</v>
      </c>
    </row>
    <row r="436" spans="1:44" s="1494" customFormat="1" ht="15" customHeight="1">
      <c r="A436" s="1550" t="s">
        <v>1156</v>
      </c>
      <c r="B436" s="2029" t="s">
        <v>4026</v>
      </c>
      <c r="C436" s="2030" t="s">
        <v>1174</v>
      </c>
      <c r="D436" s="2029" t="s">
        <v>2503</v>
      </c>
      <c r="E436" s="2031">
        <v>360</v>
      </c>
      <c r="F436" s="2032">
        <v>832</v>
      </c>
      <c r="G436" s="1833">
        <f>E436*F436</f>
        <v>299520</v>
      </c>
      <c r="H436" s="1831">
        <f t="shared" si="227"/>
        <v>0.29952000000000001</v>
      </c>
      <c r="I436" s="1837"/>
      <c r="J436" s="2104"/>
      <c r="K436" s="2104"/>
      <c r="L436" s="2105">
        <f>H436</f>
        <v>0.29952000000000001</v>
      </c>
      <c r="M436" s="1832">
        <f t="shared" si="228"/>
        <v>0.29952000000000001</v>
      </c>
      <c r="N436" s="2112" t="s">
        <v>3374</v>
      </c>
      <c r="O436" s="2030">
        <v>44662</v>
      </c>
      <c r="P436" s="2030"/>
      <c r="Q436" s="2030"/>
      <c r="R436" s="2029" t="s">
        <v>2243</v>
      </c>
      <c r="S436" s="2029">
        <v>60</v>
      </c>
      <c r="T436" s="2029">
        <v>49203132</v>
      </c>
      <c r="U436" s="2024">
        <v>0.53</v>
      </c>
      <c r="V436" s="1952"/>
      <c r="W436" s="2029" t="s">
        <v>1103</v>
      </c>
      <c r="X436" s="2028">
        <v>0</v>
      </c>
      <c r="Y436" s="2029">
        <v>60</v>
      </c>
      <c r="Z436" s="2029" t="s">
        <v>2530</v>
      </c>
      <c r="AA436" s="2029" t="s">
        <v>1132</v>
      </c>
      <c r="AB436" s="2027" t="s">
        <v>2531</v>
      </c>
      <c r="AC436" s="2029" t="s">
        <v>1096</v>
      </c>
      <c r="AD436" s="1937" t="s">
        <v>3658</v>
      </c>
      <c r="AE436" s="2029"/>
      <c r="AF436" s="2029"/>
      <c r="AG436" s="2029" t="s">
        <v>2235</v>
      </c>
      <c r="AH436" s="1951"/>
      <c r="AI436" s="2047">
        <f t="shared" si="219"/>
        <v>49203132</v>
      </c>
      <c r="AJ436" s="2076" cm="1">
        <f t="array" ref="AJ436">SUM(MID(0&amp;AI436,LARGE(INDEX(ISNUMBER(--MID(AI436,ROW($1:$129),1))*ROW($1:$129),),ROW($1:$129))+1,1)*10^ROW($1:$129)/10)</f>
        <v>49203132</v>
      </c>
      <c r="AK436" s="1953" t="str">
        <f>VLOOKUP($AJ436,'Item Master Data'!$A:$F,3,FALSE)</f>
        <v>Q.PEAK DUO BLK G10+</v>
      </c>
      <c r="AL436" s="1494">
        <f>VLOOKUP($AJ436,'Item Master Data'!$A:$F,6,FALSE)</f>
        <v>360</v>
      </c>
      <c r="AM436" s="1494">
        <f t="shared" si="215"/>
        <v>26</v>
      </c>
      <c r="AN436" s="1494">
        <f>VLOOKUP(AJ436,'Item Master Data'!$A:$G,7,FALSE)</f>
        <v>32</v>
      </c>
      <c r="AO436" s="1494">
        <f t="shared" si="216"/>
        <v>0</v>
      </c>
      <c r="AQ436" s="2297">
        <f t="shared" si="204"/>
        <v>158745.60000000001</v>
      </c>
    </row>
    <row r="437" spans="1:44" s="1494" customFormat="1" ht="15" customHeight="1">
      <c r="A437" s="1550" t="s">
        <v>1156</v>
      </c>
      <c r="B437" s="2029" t="s">
        <v>4027</v>
      </c>
      <c r="C437" s="2030" t="s">
        <v>1174</v>
      </c>
      <c r="D437" s="2029" t="s">
        <v>2220</v>
      </c>
      <c r="E437" s="2031">
        <v>400</v>
      </c>
      <c r="F437" s="2032">
        <v>1536</v>
      </c>
      <c r="G437" s="1833">
        <f>E437*F437</f>
        <v>614400</v>
      </c>
      <c r="H437" s="1831">
        <f t="shared" si="227"/>
        <v>0.61439999999999995</v>
      </c>
      <c r="I437" s="1837">
        <f>H437</f>
        <v>0.61439999999999995</v>
      </c>
      <c r="J437" s="2104"/>
      <c r="K437" s="2104"/>
      <c r="L437" s="2105"/>
      <c r="M437" s="1832">
        <f t="shared" si="228"/>
        <v>0.61439999999999995</v>
      </c>
      <c r="N437" s="2030">
        <v>44670</v>
      </c>
      <c r="O437" s="2100" t="s">
        <v>4255</v>
      </c>
      <c r="P437" s="2030">
        <v>44670</v>
      </c>
      <c r="Q437" s="2030">
        <v>44673</v>
      </c>
      <c r="R437" s="2029" t="s">
        <v>2243</v>
      </c>
      <c r="S437" s="2029">
        <v>60</v>
      </c>
      <c r="T437" s="2029" t="s">
        <v>3267</v>
      </c>
      <c r="U437" s="2024">
        <v>0.55000000000000004</v>
      </c>
      <c r="V437" s="1952" t="s">
        <v>4081</v>
      </c>
      <c r="W437" s="2029" t="s">
        <v>1103</v>
      </c>
      <c r="X437" s="2028">
        <v>0</v>
      </c>
      <c r="Y437" s="2029">
        <v>60</v>
      </c>
      <c r="Z437" s="2029" t="s">
        <v>2530</v>
      </c>
      <c r="AA437" s="2029" t="s">
        <v>1132</v>
      </c>
      <c r="AB437" s="2027" t="s">
        <v>2531</v>
      </c>
      <c r="AC437" s="2029" t="s">
        <v>1096</v>
      </c>
      <c r="AD437" s="1937" t="s">
        <v>3658</v>
      </c>
      <c r="AE437" s="2029"/>
      <c r="AF437" s="2029"/>
      <c r="AG437" s="2029" t="s">
        <v>2235</v>
      </c>
      <c r="AH437" s="1951"/>
      <c r="AI437" s="2047" t="str">
        <f t="shared" si="219"/>
        <v>30390456H</v>
      </c>
      <c r="AJ437" s="2076" cm="1">
        <f t="array" ref="AJ437">SUM(MID(0&amp;AI437,LARGE(INDEX(ISNUMBER(--MID(AI437,ROW($1:$129),1))*ROW($1:$129),),ROW($1:$129))+1,1)*10^ROW($1:$129)/10)</f>
        <v>30390456</v>
      </c>
      <c r="AK437" s="1953" t="str">
        <f>VLOOKUP($AJ437,'Item Master Data'!$A:$F,3,FALSE)</f>
        <v>Q.PEAK DUO BLK ML G10+</v>
      </c>
      <c r="AL437" s="1494">
        <f>VLOOKUP($AJ437,'Item Master Data'!$A:$F,6,FALSE)</f>
        <v>400</v>
      </c>
      <c r="AM437" s="1494">
        <f t="shared" si="215"/>
        <v>48</v>
      </c>
      <c r="AN437" s="1494">
        <f>VLOOKUP(AJ437,'Item Master Data'!$A:$G,7,FALSE)</f>
        <v>32</v>
      </c>
      <c r="AO437" s="1494">
        <f t="shared" si="216"/>
        <v>0</v>
      </c>
      <c r="AQ437" s="2297">
        <f t="shared" si="204"/>
        <v>337920</v>
      </c>
    </row>
    <row r="438" spans="1:44" s="1494" customFormat="1" ht="15" hidden="1" customHeight="1">
      <c r="A438" s="1550" t="s">
        <v>1156</v>
      </c>
      <c r="B438" s="2029" t="s">
        <v>3412</v>
      </c>
      <c r="C438" s="2030" t="s">
        <v>3179</v>
      </c>
      <c r="D438" s="2029" t="s">
        <v>2220</v>
      </c>
      <c r="E438" s="2031">
        <v>400</v>
      </c>
      <c r="F438" s="2032">
        <v>1664</v>
      </c>
      <c r="G438" s="1833">
        <f>F438*E438</f>
        <v>665600</v>
      </c>
      <c r="H438" s="1831">
        <f t="shared" ref="H438" si="229">E438*F438/1000000</f>
        <v>0.66559999999999997</v>
      </c>
      <c r="I438" s="1837"/>
      <c r="J438" s="2104">
        <f>H438</f>
        <v>0.66559999999999997</v>
      </c>
      <c r="K438" s="2104"/>
      <c r="L438" s="2105"/>
      <c r="M438" s="1832">
        <f t="shared" ref="M438" si="230">SUM(I438:L438)</f>
        <v>0.66559999999999997</v>
      </c>
      <c r="N438" s="2029"/>
      <c r="O438" s="2030">
        <v>44628</v>
      </c>
      <c r="P438" s="2030">
        <v>44677</v>
      </c>
      <c r="Q438" s="2030">
        <v>44680</v>
      </c>
      <c r="R438" s="2029" t="s">
        <v>2243</v>
      </c>
      <c r="S438" s="2029">
        <v>60</v>
      </c>
      <c r="T438" s="2029" t="s">
        <v>3267</v>
      </c>
      <c r="U438" s="2024">
        <v>0.55000000000000004</v>
      </c>
      <c r="V438" s="1952"/>
      <c r="W438" s="2029" t="s">
        <v>1103</v>
      </c>
      <c r="X438" s="2028"/>
      <c r="Y438" s="2029">
        <v>60</v>
      </c>
      <c r="Z438" s="2029" t="s">
        <v>3181</v>
      </c>
      <c r="AA438" s="2029" t="s">
        <v>3177</v>
      </c>
      <c r="AB438" s="2027" t="s">
        <v>3182</v>
      </c>
      <c r="AC438" s="2029" t="s">
        <v>1096</v>
      </c>
      <c r="AD438" s="1937" t="s">
        <v>1099</v>
      </c>
      <c r="AE438" s="2029"/>
      <c r="AF438" s="2029"/>
      <c r="AG438" s="2029"/>
      <c r="AH438" s="1951"/>
      <c r="AI438" s="2047" t="str">
        <f t="shared" ref="AI438" si="231">T438</f>
        <v>30390456H</v>
      </c>
      <c r="AJ438" s="2076" cm="1">
        <f t="array" ref="AJ438">SUM(MID(0&amp;AI438,LARGE(INDEX(ISNUMBER(--MID(AI438,ROW($1:$129),1))*ROW($1:$129),),ROW($1:$129))+1,1)*10^ROW($1:$129)/10)</f>
        <v>30390456</v>
      </c>
      <c r="AK438" s="1953" t="str">
        <f>VLOOKUP($AJ438,'Item Master Data'!$A:$F,3,FALSE)</f>
        <v>Q.PEAK DUO BLK ML G10+</v>
      </c>
      <c r="AL438" s="1494">
        <f>VLOOKUP($AJ438,'Item Master Data'!$A:$F,6,FALSE)</f>
        <v>400</v>
      </c>
      <c r="AM438" s="1494">
        <f t="shared" ref="AM438" si="232">F438/AN438</f>
        <v>52</v>
      </c>
      <c r="AN438" s="1494">
        <f>VLOOKUP(AJ438,'Item Master Data'!$A:$G,7,FALSE)</f>
        <v>32</v>
      </c>
      <c r="AO438" s="1494">
        <f t="shared" ref="AO438" si="233">E438-AL438</f>
        <v>0</v>
      </c>
      <c r="AQ438" s="2297">
        <f t="shared" ref="AQ438" si="234">G438*U438</f>
        <v>366080.00000000006</v>
      </c>
    </row>
    <row r="439" spans="1:44" s="1494" customFormat="1" ht="15" hidden="1" customHeight="1">
      <c r="A439" s="1550" t="s">
        <v>1156</v>
      </c>
      <c r="B439" s="2029" t="s">
        <v>3412</v>
      </c>
      <c r="C439" s="2030" t="s">
        <v>3179</v>
      </c>
      <c r="D439" s="2029" t="s">
        <v>2220</v>
      </c>
      <c r="E439" s="2031">
        <v>400</v>
      </c>
      <c r="F439" s="2032">
        <v>832</v>
      </c>
      <c r="G439" s="1833">
        <f>F439*E439</f>
        <v>332800</v>
      </c>
      <c r="H439" s="1831">
        <f t="shared" si="227"/>
        <v>0.33279999999999998</v>
      </c>
      <c r="I439" s="1837">
        <f>H439</f>
        <v>0.33279999999999998</v>
      </c>
      <c r="J439" s="1818"/>
      <c r="K439" s="2104"/>
      <c r="L439" s="2105"/>
      <c r="M439" s="1832">
        <f t="shared" si="228"/>
        <v>0.33279999999999998</v>
      </c>
      <c r="N439" s="2030">
        <v>44676</v>
      </c>
      <c r="O439" s="2030">
        <v>44628</v>
      </c>
      <c r="P439" s="2030">
        <v>44676</v>
      </c>
      <c r="Q439" s="2030">
        <v>44680</v>
      </c>
      <c r="R439" s="2029" t="s">
        <v>2243</v>
      </c>
      <c r="S439" s="2029">
        <v>60</v>
      </c>
      <c r="T439" s="2029" t="s">
        <v>3267</v>
      </c>
      <c r="U439" s="2024">
        <v>0.55000000000000004</v>
      </c>
      <c r="V439" s="1952"/>
      <c r="W439" s="2029" t="s">
        <v>1103</v>
      </c>
      <c r="X439" s="2028"/>
      <c r="Y439" s="2029">
        <v>60</v>
      </c>
      <c r="Z439" s="2029" t="s">
        <v>3181</v>
      </c>
      <c r="AA439" s="2029" t="s">
        <v>3177</v>
      </c>
      <c r="AB439" s="2027" t="s">
        <v>3182</v>
      </c>
      <c r="AC439" s="2029" t="s">
        <v>1096</v>
      </c>
      <c r="AD439" s="1937" t="s">
        <v>1099</v>
      </c>
      <c r="AE439" s="2029"/>
      <c r="AF439" s="2029"/>
      <c r="AG439" s="2029"/>
      <c r="AH439" s="1951"/>
      <c r="AI439" s="2047" t="str">
        <f t="shared" si="219"/>
        <v>30390456H</v>
      </c>
      <c r="AJ439" s="2076" cm="1">
        <f t="array" ref="AJ439">SUM(MID(0&amp;AI439,LARGE(INDEX(ISNUMBER(--MID(AI439,ROW($1:$129),1))*ROW($1:$129),),ROW($1:$129))+1,1)*10^ROW($1:$129)/10)</f>
        <v>30390456</v>
      </c>
      <c r="AK439" s="1953" t="str">
        <f>VLOOKUP($AJ439,'Item Master Data'!$A:$F,3,FALSE)</f>
        <v>Q.PEAK DUO BLK ML G10+</v>
      </c>
      <c r="AL439" s="1494">
        <f>VLOOKUP($AJ439,'Item Master Data'!$A:$F,6,FALSE)</f>
        <v>400</v>
      </c>
      <c r="AM439" s="1494">
        <f t="shared" si="215"/>
        <v>26</v>
      </c>
      <c r="AN439" s="1494">
        <f>VLOOKUP(AJ439,'Item Master Data'!$A:$G,7,FALSE)</f>
        <v>32</v>
      </c>
      <c r="AO439" s="1494">
        <f t="shared" si="216"/>
        <v>0</v>
      </c>
      <c r="AQ439" s="2297">
        <f t="shared" si="204"/>
        <v>183040.00000000003</v>
      </c>
    </row>
    <row r="440" spans="1:44" s="1494" customFormat="1" ht="15" customHeight="1">
      <c r="A440" s="1550" t="s">
        <v>1156</v>
      </c>
      <c r="B440" s="2029" t="s">
        <v>3412</v>
      </c>
      <c r="C440" s="2030" t="s">
        <v>3179</v>
      </c>
      <c r="D440" s="2029" t="s">
        <v>2503</v>
      </c>
      <c r="E440" s="2031">
        <v>360</v>
      </c>
      <c r="F440" s="2032">
        <v>832</v>
      </c>
      <c r="G440" s="1833">
        <f>F440*E440</f>
        <v>299520</v>
      </c>
      <c r="H440" s="1831">
        <f t="shared" si="227"/>
        <v>0.29952000000000001</v>
      </c>
      <c r="I440" s="1837">
        <f>H440</f>
        <v>0.29952000000000001</v>
      </c>
      <c r="J440" s="2104"/>
      <c r="K440" s="2104"/>
      <c r="L440" s="2105"/>
      <c r="M440" s="1832">
        <f t="shared" si="228"/>
        <v>0.29952000000000001</v>
      </c>
      <c r="N440" s="2030">
        <v>44655</v>
      </c>
      <c r="O440" s="2030">
        <v>44629</v>
      </c>
      <c r="P440" s="2030">
        <v>44655</v>
      </c>
      <c r="Q440" s="2030">
        <v>44656</v>
      </c>
      <c r="R440" s="2029" t="s">
        <v>2243</v>
      </c>
      <c r="S440" s="2029">
        <v>60</v>
      </c>
      <c r="T440" s="2284">
        <v>49203132</v>
      </c>
      <c r="U440" s="2024">
        <v>0.53</v>
      </c>
      <c r="V440" s="1952"/>
      <c r="W440" s="2029" t="s">
        <v>1103</v>
      </c>
      <c r="X440" s="2028"/>
      <c r="Y440" s="2029">
        <v>60</v>
      </c>
      <c r="Z440" s="2029" t="s">
        <v>4096</v>
      </c>
      <c r="AA440" s="2029" t="s">
        <v>3177</v>
      </c>
      <c r="AB440" s="2027">
        <v>63134</v>
      </c>
      <c r="AC440" s="2029" t="s">
        <v>1096</v>
      </c>
      <c r="AD440" s="1937" t="s">
        <v>3658</v>
      </c>
      <c r="AE440" s="2029"/>
      <c r="AF440" s="2029"/>
      <c r="AG440" s="2029"/>
      <c r="AH440" s="1951"/>
      <c r="AI440" s="2047">
        <f t="shared" si="219"/>
        <v>49203132</v>
      </c>
      <c r="AJ440" s="2076" cm="1">
        <f t="array" ref="AJ440">SUM(MID(0&amp;AI440,LARGE(INDEX(ISNUMBER(--MID(AI440,ROW($1:$129),1))*ROW($1:$129),),ROW($1:$129))+1,1)*10^ROW($1:$129)/10)</f>
        <v>49203132</v>
      </c>
      <c r="AK440" s="1953" t="str">
        <f>VLOOKUP($AJ440,'Item Master Data'!$A:$F,3,FALSE)</f>
        <v>Q.PEAK DUO BLK G10+</v>
      </c>
      <c r="AL440" s="1494">
        <f>VLOOKUP($AJ440,'Item Master Data'!$A:$F,6,FALSE)</f>
        <v>360</v>
      </c>
      <c r="AM440" s="1494">
        <f t="shared" si="215"/>
        <v>26</v>
      </c>
      <c r="AN440" s="1494">
        <f>VLOOKUP(AJ440,'Item Master Data'!$A:$G,7,FALSE)</f>
        <v>32</v>
      </c>
      <c r="AO440" s="1494">
        <f t="shared" si="216"/>
        <v>0</v>
      </c>
      <c r="AQ440" s="2297">
        <f t="shared" ref="AQ440:AQ502" si="235">G440*U440</f>
        <v>158745.60000000001</v>
      </c>
    </row>
    <row r="441" spans="1:44" s="1494" customFormat="1" ht="15" customHeight="1">
      <c r="A441" s="1550" t="s">
        <v>1156</v>
      </c>
      <c r="B441" s="2029" t="s">
        <v>4029</v>
      </c>
      <c r="C441" s="2029" t="s">
        <v>3179</v>
      </c>
      <c r="D441" s="2029" t="s">
        <v>2503</v>
      </c>
      <c r="E441" s="2029">
        <v>360</v>
      </c>
      <c r="F441" s="2244">
        <v>832</v>
      </c>
      <c r="G441" s="1833">
        <f>F441*E441</f>
        <v>299520</v>
      </c>
      <c r="H441" s="1831">
        <f t="shared" si="227"/>
        <v>0.29952000000000001</v>
      </c>
      <c r="I441" s="1837">
        <f>H441</f>
        <v>0.29952000000000001</v>
      </c>
      <c r="J441" s="2104"/>
      <c r="K441" s="2104"/>
      <c r="L441" s="2105"/>
      <c r="M441" s="1832">
        <f t="shared" si="228"/>
        <v>0.29952000000000001</v>
      </c>
      <c r="N441" s="2029" t="s">
        <v>4357</v>
      </c>
      <c r="O441" s="2030">
        <v>44630</v>
      </c>
      <c r="P441" s="2030">
        <v>44664</v>
      </c>
      <c r="Q441" s="2030">
        <v>44667</v>
      </c>
      <c r="R441" s="2029" t="s">
        <v>2243</v>
      </c>
      <c r="S441" s="2029">
        <v>60</v>
      </c>
      <c r="T441" s="2029">
        <v>49201132</v>
      </c>
      <c r="U441" s="2024">
        <v>0.53</v>
      </c>
      <c r="V441" s="2114" t="s">
        <v>3642</v>
      </c>
      <c r="W441" s="2029" t="s">
        <v>1103</v>
      </c>
      <c r="X441" s="2028"/>
      <c r="Y441" s="2029">
        <v>60</v>
      </c>
      <c r="Z441" s="2029" t="s">
        <v>3181</v>
      </c>
      <c r="AA441" s="2029" t="s">
        <v>3177</v>
      </c>
      <c r="AB441" s="2027" t="s">
        <v>3182</v>
      </c>
      <c r="AC441" s="2029" t="s">
        <v>1096</v>
      </c>
      <c r="AD441" s="1937" t="s">
        <v>3658</v>
      </c>
      <c r="AE441" s="2029"/>
      <c r="AF441" s="2029"/>
      <c r="AG441" s="2029"/>
      <c r="AH441" s="1951"/>
      <c r="AI441" s="2047">
        <f t="shared" si="219"/>
        <v>49201132</v>
      </c>
      <c r="AJ441" s="2076" cm="1">
        <f t="array" ref="AJ441">SUM(MID(0&amp;AI441,LARGE(INDEX(ISNUMBER(--MID(AI441,ROW($1:$129),1))*ROW($1:$129),),ROW($1:$129))+1,1)*10^ROW($1:$129)/10)</f>
        <v>49201132</v>
      </c>
      <c r="AK441" s="1953" t="str">
        <f>VLOOKUP($AJ441,'Item Master Data'!$A:$F,3,FALSE)</f>
        <v>Q.PEAK DUO BLK G10+</v>
      </c>
      <c r="AL441" s="1494">
        <f>VLOOKUP($AJ441,'Item Master Data'!$A:$F,6,FALSE)</f>
        <v>360</v>
      </c>
      <c r="AM441" s="1494">
        <f t="shared" si="215"/>
        <v>26</v>
      </c>
      <c r="AN441" s="1494">
        <f>VLOOKUP(AJ441,'Item Master Data'!$A:$G,7,FALSE)</f>
        <v>32</v>
      </c>
      <c r="AO441" s="1494">
        <f t="shared" si="216"/>
        <v>0</v>
      </c>
      <c r="AQ441" s="2297">
        <f t="shared" si="235"/>
        <v>158745.60000000001</v>
      </c>
    </row>
    <row r="442" spans="1:44" s="1494" customFormat="1" ht="15" customHeight="1">
      <c r="A442" s="1550" t="s">
        <v>1156</v>
      </c>
      <c r="B442" s="2029" t="s">
        <v>4036</v>
      </c>
      <c r="C442" s="2030" t="s">
        <v>2303</v>
      </c>
      <c r="D442" s="2029" t="s">
        <v>2503</v>
      </c>
      <c r="E442" s="2031">
        <v>360</v>
      </c>
      <c r="F442" s="2032">
        <v>1664</v>
      </c>
      <c r="G442" s="1833">
        <f>E442*F442</f>
        <v>599040</v>
      </c>
      <c r="H442" s="1831">
        <f t="shared" si="227"/>
        <v>0.59904000000000002</v>
      </c>
      <c r="I442" s="1837">
        <f>H442</f>
        <v>0.59904000000000002</v>
      </c>
      <c r="J442" s="2104"/>
      <c r="K442" s="2104"/>
      <c r="L442" s="2105"/>
      <c r="M442" s="1832">
        <f t="shared" si="228"/>
        <v>0.59904000000000002</v>
      </c>
      <c r="N442" s="2030">
        <v>44652</v>
      </c>
      <c r="O442" s="2030">
        <v>44628</v>
      </c>
      <c r="P442" s="2030">
        <v>44652</v>
      </c>
      <c r="Q442" s="2030">
        <v>44655</v>
      </c>
      <c r="R442" s="2029" t="s">
        <v>2243</v>
      </c>
      <c r="S442" s="2029">
        <v>60</v>
      </c>
      <c r="T442" s="2029">
        <v>49201132</v>
      </c>
      <c r="U442" s="2024">
        <v>0.53</v>
      </c>
      <c r="V442" s="2114"/>
      <c r="W442" s="2029" t="s">
        <v>1103</v>
      </c>
      <c r="X442" s="2028"/>
      <c r="Y442" s="2029">
        <v>60</v>
      </c>
      <c r="Z442" s="2029" t="s">
        <v>3344</v>
      </c>
      <c r="AA442" s="2029" t="s">
        <v>2307</v>
      </c>
      <c r="AB442" s="2027" t="s">
        <v>3345</v>
      </c>
      <c r="AC442" s="2029" t="s">
        <v>1096</v>
      </c>
      <c r="AD442" s="1937" t="s">
        <v>3658</v>
      </c>
      <c r="AE442" s="2029"/>
      <c r="AF442" s="2029"/>
      <c r="AG442" s="2029" t="s">
        <v>1087</v>
      </c>
      <c r="AH442" s="1951"/>
      <c r="AI442" s="2047">
        <f t="shared" si="219"/>
        <v>49201132</v>
      </c>
      <c r="AJ442" s="2076" cm="1">
        <f t="array" ref="AJ442">SUM(MID(0&amp;AI442,LARGE(INDEX(ISNUMBER(--MID(AI442,ROW($1:$129),1))*ROW($1:$129),),ROW($1:$129))+1,1)*10^ROW($1:$129)/10)</f>
        <v>49201132</v>
      </c>
      <c r="AK442" s="1953" t="str">
        <f>VLOOKUP($AJ442,'Item Master Data'!$A:$F,3,FALSE)</f>
        <v>Q.PEAK DUO BLK G10+</v>
      </c>
      <c r="AL442" s="1494">
        <f>VLOOKUP($AJ442,'Item Master Data'!$A:$F,6,FALSE)</f>
        <v>360</v>
      </c>
      <c r="AM442" s="1494">
        <f t="shared" si="215"/>
        <v>52</v>
      </c>
      <c r="AN442" s="1494">
        <f>VLOOKUP(AJ442,'Item Master Data'!$A:$G,7,FALSE)</f>
        <v>32</v>
      </c>
      <c r="AO442" s="1494">
        <f t="shared" si="216"/>
        <v>0</v>
      </c>
      <c r="AQ442" s="2297">
        <f t="shared" si="235"/>
        <v>317491.20000000001</v>
      </c>
    </row>
    <row r="443" spans="1:44" s="1494" customFormat="1" ht="15" customHeight="1">
      <c r="A443" s="1550" t="s">
        <v>1156</v>
      </c>
      <c r="B443" s="2029" t="s">
        <v>4037</v>
      </c>
      <c r="C443" s="2030" t="s">
        <v>2303</v>
      </c>
      <c r="D443" s="2029" t="s">
        <v>2503</v>
      </c>
      <c r="E443" s="2031">
        <v>360</v>
      </c>
      <c r="F443" s="2032">
        <v>2496</v>
      </c>
      <c r="G443" s="1833">
        <f>E443*F443</f>
        <v>898560</v>
      </c>
      <c r="H443" s="1831">
        <f t="shared" si="227"/>
        <v>0.89856000000000003</v>
      </c>
      <c r="I443" s="1837"/>
      <c r="J443" s="2104"/>
      <c r="K443" s="2104"/>
      <c r="L443" s="2105">
        <f>H443</f>
        <v>0.89856000000000003</v>
      </c>
      <c r="M443" s="1832">
        <f t="shared" si="228"/>
        <v>0.89856000000000003</v>
      </c>
      <c r="N443" s="2112" t="s">
        <v>3374</v>
      </c>
      <c r="O443" s="2030">
        <v>44662</v>
      </c>
      <c r="P443" s="2030"/>
      <c r="Q443" s="2030"/>
      <c r="R443" s="2029" t="s">
        <v>2243</v>
      </c>
      <c r="S443" s="2029">
        <v>60</v>
      </c>
      <c r="T443" s="2029">
        <v>49203132</v>
      </c>
      <c r="U443" s="2024">
        <v>0.53</v>
      </c>
      <c r="V443" s="1952"/>
      <c r="W443" s="2029" t="s">
        <v>1103</v>
      </c>
      <c r="X443" s="2028"/>
      <c r="Y443" s="2029">
        <v>60</v>
      </c>
      <c r="Z443" s="2029" t="s">
        <v>3344</v>
      </c>
      <c r="AA443" s="2029" t="s">
        <v>2307</v>
      </c>
      <c r="AB443" s="2027" t="s">
        <v>3345</v>
      </c>
      <c r="AC443" s="2029" t="s">
        <v>1096</v>
      </c>
      <c r="AD443" s="1937" t="s">
        <v>3658</v>
      </c>
      <c r="AE443" s="2029"/>
      <c r="AF443" s="2029"/>
      <c r="AG443" s="2029" t="s">
        <v>1087</v>
      </c>
      <c r="AH443" s="1951"/>
      <c r="AI443" s="2047">
        <f t="shared" si="219"/>
        <v>49203132</v>
      </c>
      <c r="AJ443" s="2076" cm="1">
        <f t="array" ref="AJ443">SUM(MID(0&amp;AI443,LARGE(INDEX(ISNUMBER(--MID(AI443,ROW($1:$129),1))*ROW($1:$129),),ROW($1:$129))+1,1)*10^ROW($1:$129)/10)</f>
        <v>49203132</v>
      </c>
      <c r="AK443" s="1953" t="str">
        <f>VLOOKUP($AJ443,'Item Master Data'!$A:$F,3,FALSE)</f>
        <v>Q.PEAK DUO BLK G10+</v>
      </c>
      <c r="AL443" s="1494">
        <f>VLOOKUP($AJ443,'Item Master Data'!$A:$F,6,FALSE)</f>
        <v>360</v>
      </c>
      <c r="AM443" s="1494">
        <f t="shared" si="215"/>
        <v>78</v>
      </c>
      <c r="AN443" s="1494">
        <f>VLOOKUP(AJ443,'Item Master Data'!$A:$G,7,FALSE)</f>
        <v>32</v>
      </c>
      <c r="AO443" s="1494">
        <f t="shared" si="216"/>
        <v>0</v>
      </c>
      <c r="AQ443" s="2297">
        <f t="shared" si="235"/>
        <v>476236.80000000005</v>
      </c>
    </row>
    <row r="444" spans="1:44" s="1494" customFormat="1" ht="15" hidden="1" customHeight="1">
      <c r="A444" s="1872" t="s">
        <v>1156</v>
      </c>
      <c r="B444" s="2029" t="s">
        <v>3330</v>
      </c>
      <c r="C444" s="2030" t="s">
        <v>2303</v>
      </c>
      <c r="D444" s="2029" t="s">
        <v>2220</v>
      </c>
      <c r="E444" s="2031">
        <v>400</v>
      </c>
      <c r="F444" s="2032">
        <v>2304</v>
      </c>
      <c r="G444" s="1833">
        <f>E444*F444</f>
        <v>921600</v>
      </c>
      <c r="H444" s="1831">
        <f t="shared" si="227"/>
        <v>0.92159999999999997</v>
      </c>
      <c r="I444" s="1837">
        <f>H444</f>
        <v>0.92159999999999997</v>
      </c>
      <c r="J444" s="1818"/>
      <c r="K444" s="2104"/>
      <c r="L444" s="2105"/>
      <c r="M444" s="1832">
        <f t="shared" si="228"/>
        <v>0.92159999999999997</v>
      </c>
      <c r="N444" s="2030">
        <v>44666</v>
      </c>
      <c r="O444" s="2030">
        <v>44630</v>
      </c>
      <c r="P444" s="2030">
        <v>44666</v>
      </c>
      <c r="Q444" s="2030">
        <v>44669</v>
      </c>
      <c r="R444" s="2029" t="s">
        <v>2243</v>
      </c>
      <c r="S444" s="2029">
        <v>60</v>
      </c>
      <c r="T444" s="2029" t="s">
        <v>3267</v>
      </c>
      <c r="U444" s="2024">
        <v>0.55000000000000004</v>
      </c>
      <c r="V444" s="2114"/>
      <c r="W444" s="2029" t="s">
        <v>1103</v>
      </c>
      <c r="X444" s="2028"/>
      <c r="Y444" s="2029">
        <v>60</v>
      </c>
      <c r="Z444" s="2029" t="s">
        <v>3344</v>
      </c>
      <c r="AA444" s="2029" t="s">
        <v>2307</v>
      </c>
      <c r="AB444" s="2027" t="s">
        <v>3345</v>
      </c>
      <c r="AC444" s="2029" t="s">
        <v>1096</v>
      </c>
      <c r="AD444" s="2029" t="s">
        <v>1099</v>
      </c>
      <c r="AE444" s="2029"/>
      <c r="AF444" s="2029" t="s">
        <v>1098</v>
      </c>
      <c r="AG444" s="2029" t="s">
        <v>1087</v>
      </c>
      <c r="AH444" s="2029"/>
      <c r="AI444" s="2047" t="str">
        <f t="shared" si="219"/>
        <v>30390456H</v>
      </c>
      <c r="AJ444" s="2076" cm="1">
        <f t="array" ref="AJ444">SUM(MID(0&amp;AI444,LARGE(INDEX(ISNUMBER(--MID(AI444,ROW($1:$129),1))*ROW($1:$129),),ROW($1:$129))+1,1)*10^ROW($1:$129)/10)</f>
        <v>30390456</v>
      </c>
      <c r="AK444" s="1953" t="str">
        <f>VLOOKUP($AJ444,'Item Master Data'!$A:$F,3,FALSE)</f>
        <v>Q.PEAK DUO BLK ML G10+</v>
      </c>
      <c r="AL444" s="1494">
        <f>VLOOKUP($AJ444,'Item Master Data'!$A:$F,6,FALSE)</f>
        <v>400</v>
      </c>
      <c r="AM444" s="1494">
        <f t="shared" si="215"/>
        <v>72</v>
      </c>
      <c r="AN444" s="1494">
        <f>VLOOKUP(AJ444,'Item Master Data'!$A:$G,7,FALSE)</f>
        <v>32</v>
      </c>
      <c r="AO444" s="1494">
        <f t="shared" si="216"/>
        <v>0</v>
      </c>
      <c r="AQ444" s="2297">
        <f t="shared" si="235"/>
        <v>506880.00000000006</v>
      </c>
      <c r="AR444" s="1494">
        <v>832</v>
      </c>
    </row>
    <row r="445" spans="1:44" s="1494" customFormat="1" ht="15" customHeight="1">
      <c r="A445" s="1872" t="s">
        <v>1156</v>
      </c>
      <c r="B445" s="2029" t="s">
        <v>4038</v>
      </c>
      <c r="C445" s="2030" t="s">
        <v>2303</v>
      </c>
      <c r="D445" s="2029" t="s">
        <v>2210</v>
      </c>
      <c r="E445" s="2031">
        <v>480</v>
      </c>
      <c r="F445" s="2032">
        <v>2436</v>
      </c>
      <c r="G445" s="1833">
        <f>E445*F445</f>
        <v>1169280</v>
      </c>
      <c r="H445" s="1831">
        <f t="shared" si="227"/>
        <v>1.1692800000000001</v>
      </c>
      <c r="I445" s="1837"/>
      <c r="J445" s="1818">
        <f>H445</f>
        <v>1.1692800000000001</v>
      </c>
      <c r="K445" s="2104"/>
      <c r="L445" s="2105"/>
      <c r="M445" s="1832">
        <f t="shared" si="228"/>
        <v>1.1692800000000001</v>
      </c>
      <c r="N445" s="2030"/>
      <c r="O445" s="2030">
        <v>44620</v>
      </c>
      <c r="P445" s="2030">
        <v>44678</v>
      </c>
      <c r="Q445" s="2030">
        <v>44680</v>
      </c>
      <c r="R445" s="2029" t="s">
        <v>2243</v>
      </c>
      <c r="S445" s="2029">
        <v>72</v>
      </c>
      <c r="T445" s="2029">
        <v>49303156</v>
      </c>
      <c r="U445" s="2024">
        <v>0.48</v>
      </c>
      <c r="V445" s="2114"/>
      <c r="W445" s="2029" t="s">
        <v>1103</v>
      </c>
      <c r="X445" s="2028"/>
      <c r="Y445" s="2029">
        <v>60</v>
      </c>
      <c r="Z445" s="2029" t="s">
        <v>3344</v>
      </c>
      <c r="AA445" s="2029" t="s">
        <v>2307</v>
      </c>
      <c r="AB445" s="2027" t="s">
        <v>3345</v>
      </c>
      <c r="AC445" s="2029" t="s">
        <v>1096</v>
      </c>
      <c r="AD445" s="1937" t="s">
        <v>3658</v>
      </c>
      <c r="AE445" s="2029"/>
      <c r="AF445" s="2029" t="s">
        <v>1110</v>
      </c>
      <c r="AG445" s="2029" t="s">
        <v>1087</v>
      </c>
      <c r="AH445" s="2029"/>
      <c r="AI445" s="2047">
        <f t="shared" si="219"/>
        <v>49303156</v>
      </c>
      <c r="AJ445" s="2076" cm="1">
        <f t="array" ref="AJ445">SUM(MID(0&amp;AI445,LARGE(INDEX(ISNUMBER(--MID(AI445,ROW($1:$129),1))*ROW($1:$129),),ROW($1:$129))+1,1)*10^ROW($1:$129)/10)</f>
        <v>49303156</v>
      </c>
      <c r="AK445" s="1953" t="str">
        <f>VLOOKUP($AJ445,'Item Master Data'!$A:$F,3,FALSE)</f>
        <v>Q.PEAK DUO XL G10 BFG</v>
      </c>
      <c r="AL445" s="1494">
        <f>VLOOKUP($AJ445,'Item Master Data'!$A:$F,6,FALSE)</f>
        <v>480</v>
      </c>
      <c r="AM445" s="1494">
        <f t="shared" si="215"/>
        <v>84</v>
      </c>
      <c r="AN445" s="1494">
        <f>VLOOKUP(AJ445,'Item Master Data'!$A:$G,7,FALSE)</f>
        <v>29</v>
      </c>
      <c r="AO445" s="1494">
        <f t="shared" si="216"/>
        <v>0</v>
      </c>
      <c r="AQ445" s="2297">
        <f t="shared" si="235"/>
        <v>561254.40000000002</v>
      </c>
    </row>
    <row r="446" spans="1:44" s="1494" customFormat="1" ht="15" customHeight="1">
      <c r="A446" s="1872" t="s">
        <v>1156</v>
      </c>
      <c r="B446" s="2029" t="s">
        <v>4039</v>
      </c>
      <c r="C446" s="2030" t="s">
        <v>4040</v>
      </c>
      <c r="D446" s="2029" t="s">
        <v>2503</v>
      </c>
      <c r="E446" s="2031">
        <v>360</v>
      </c>
      <c r="F446" s="2032">
        <v>832</v>
      </c>
      <c r="G446" s="1833">
        <f t="shared" ref="G446:G461" si="236">E446*F446</f>
        <v>299520</v>
      </c>
      <c r="H446" s="1831">
        <f t="shared" si="227"/>
        <v>0.29952000000000001</v>
      </c>
      <c r="I446" s="1837">
        <f>H446</f>
        <v>0.29952000000000001</v>
      </c>
      <c r="J446" s="2104"/>
      <c r="K446" s="2104"/>
      <c r="L446" s="2105"/>
      <c r="M446" s="1832">
        <f t="shared" si="228"/>
        <v>0.29952000000000001</v>
      </c>
      <c r="N446" s="2030">
        <v>44656</v>
      </c>
      <c r="O446" s="2030">
        <v>44628</v>
      </c>
      <c r="P446" s="2030">
        <v>44656</v>
      </c>
      <c r="Q446" s="2030">
        <v>44657</v>
      </c>
      <c r="R446" s="2029" t="s">
        <v>2243</v>
      </c>
      <c r="S446" s="2029">
        <v>60</v>
      </c>
      <c r="T446" s="2029">
        <v>49201132</v>
      </c>
      <c r="U446" s="2024">
        <v>0.53</v>
      </c>
      <c r="V446" s="1952"/>
      <c r="W446" s="2029" t="s">
        <v>1103</v>
      </c>
      <c r="X446" s="2028"/>
      <c r="Y446" s="2029">
        <v>60</v>
      </c>
      <c r="Z446" s="2029" t="s">
        <v>4096</v>
      </c>
      <c r="AA446" s="2029" t="s">
        <v>3177</v>
      </c>
      <c r="AB446" s="2027">
        <v>63134</v>
      </c>
      <c r="AC446" s="2029" t="s">
        <v>1096</v>
      </c>
      <c r="AD446" s="1937" t="s">
        <v>3658</v>
      </c>
      <c r="AE446" s="2029"/>
      <c r="AF446" s="2029"/>
      <c r="AG446" s="2029"/>
      <c r="AH446" s="2029"/>
      <c r="AI446" s="2047">
        <f t="shared" si="219"/>
        <v>49201132</v>
      </c>
      <c r="AJ446" s="2076" cm="1">
        <f t="array" ref="AJ446">SUM(MID(0&amp;AI446,LARGE(INDEX(ISNUMBER(--MID(AI446,ROW($1:$129),1))*ROW($1:$129),),ROW($1:$129))+1,1)*10^ROW($1:$129)/10)</f>
        <v>49201132</v>
      </c>
      <c r="AK446" s="1953" t="str">
        <f>VLOOKUP($AJ446,'Item Master Data'!$A:$F,3,FALSE)</f>
        <v>Q.PEAK DUO BLK G10+</v>
      </c>
      <c r="AL446" s="1494">
        <f>VLOOKUP($AJ446,'Item Master Data'!$A:$F,6,FALSE)</f>
        <v>360</v>
      </c>
      <c r="AM446" s="1494">
        <f t="shared" si="215"/>
        <v>26</v>
      </c>
      <c r="AN446" s="1494">
        <f>VLOOKUP(AJ446,'Item Master Data'!$A:$G,7,FALSE)</f>
        <v>32</v>
      </c>
      <c r="AO446" s="1494">
        <f t="shared" si="216"/>
        <v>0</v>
      </c>
      <c r="AQ446" s="2297">
        <f t="shared" si="235"/>
        <v>158745.60000000001</v>
      </c>
    </row>
    <row r="447" spans="1:44" s="1494" customFormat="1" ht="15" customHeight="1">
      <c r="A447" s="1872" t="s">
        <v>1156</v>
      </c>
      <c r="B447" s="2029" t="s">
        <v>4043</v>
      </c>
      <c r="C447" s="2030" t="s">
        <v>4040</v>
      </c>
      <c r="D447" s="2029" t="s">
        <v>2210</v>
      </c>
      <c r="E447" s="2031">
        <v>480</v>
      </c>
      <c r="F447" s="2032">
        <v>580</v>
      </c>
      <c r="G447" s="1833">
        <f t="shared" si="236"/>
        <v>278400</v>
      </c>
      <c r="H447" s="1831">
        <f t="shared" si="227"/>
        <v>0.27839999999999998</v>
      </c>
      <c r="I447" s="1837"/>
      <c r="J447" s="2104"/>
      <c r="K447" s="2104"/>
      <c r="L447" s="2105">
        <f>H447</f>
        <v>0.27839999999999998</v>
      </c>
      <c r="M447" s="1832">
        <f t="shared" si="228"/>
        <v>0.27839999999999998</v>
      </c>
      <c r="N447" s="2112" t="s">
        <v>3374</v>
      </c>
      <c r="O447" s="2021">
        <v>44664</v>
      </c>
      <c r="P447" s="2030"/>
      <c r="Q447" s="2030"/>
      <c r="R447" s="2029" t="s">
        <v>2243</v>
      </c>
      <c r="S447" s="2029">
        <v>72</v>
      </c>
      <c r="T447" s="2029">
        <v>49303156</v>
      </c>
      <c r="U447" s="2024">
        <v>0.47</v>
      </c>
      <c r="V447" s="1952"/>
      <c r="W447" s="2029" t="s">
        <v>1103</v>
      </c>
      <c r="X447" s="2028"/>
      <c r="Y447" s="2029">
        <v>60</v>
      </c>
      <c r="Z447" s="2029" t="s">
        <v>4096</v>
      </c>
      <c r="AA447" s="2029" t="s">
        <v>3177</v>
      </c>
      <c r="AB447" s="2027">
        <v>63134</v>
      </c>
      <c r="AC447" s="2029" t="s">
        <v>1096</v>
      </c>
      <c r="AD447" s="1937" t="s">
        <v>3658</v>
      </c>
      <c r="AE447" s="2029"/>
      <c r="AF447" s="2029"/>
      <c r="AG447" s="2029"/>
      <c r="AH447" s="2029"/>
      <c r="AI447" s="2047">
        <f t="shared" si="219"/>
        <v>49303156</v>
      </c>
      <c r="AJ447" s="2076" cm="1">
        <f t="array" ref="AJ447">SUM(MID(0&amp;AI447,LARGE(INDEX(ISNUMBER(--MID(AI447,ROW($1:$129),1))*ROW($1:$129),),ROW($1:$129))+1,1)*10^ROW($1:$129)/10)</f>
        <v>49303156</v>
      </c>
      <c r="AK447" s="1953" t="str">
        <f>VLOOKUP($AJ447,'Item Master Data'!$A:$F,3,FALSE)</f>
        <v>Q.PEAK DUO XL G10 BFG</v>
      </c>
      <c r="AL447" s="1494">
        <f>VLOOKUP($AJ447,'Item Master Data'!$A:$F,6,FALSE)</f>
        <v>480</v>
      </c>
      <c r="AM447" s="1494">
        <f t="shared" si="215"/>
        <v>20</v>
      </c>
      <c r="AN447" s="1494">
        <f>VLOOKUP(AJ447,'Item Master Data'!$A:$G,7,FALSE)</f>
        <v>29</v>
      </c>
      <c r="AO447" s="1494">
        <f t="shared" si="216"/>
        <v>0</v>
      </c>
      <c r="AQ447" s="2297">
        <f t="shared" si="235"/>
        <v>130847.99999999999</v>
      </c>
    </row>
    <row r="448" spans="1:44" s="1494" customFormat="1" ht="15" customHeight="1">
      <c r="A448" s="1872" t="s">
        <v>1156</v>
      </c>
      <c r="B448" s="2029" t="s">
        <v>4044</v>
      </c>
      <c r="C448" s="2030" t="s">
        <v>1067</v>
      </c>
      <c r="D448" s="2029" t="s">
        <v>2210</v>
      </c>
      <c r="E448" s="2031">
        <v>480</v>
      </c>
      <c r="F448" s="2032">
        <v>10440</v>
      </c>
      <c r="G448" s="1833">
        <f t="shared" si="236"/>
        <v>5011200</v>
      </c>
      <c r="H448" s="1831">
        <f t="shared" si="227"/>
        <v>5.0111999999999997</v>
      </c>
      <c r="I448" s="1837">
        <f>H448</f>
        <v>5.0111999999999997</v>
      </c>
      <c r="J448" s="2104"/>
      <c r="K448" s="2104"/>
      <c r="L448" s="1823"/>
      <c r="M448" s="1832">
        <f t="shared" si="228"/>
        <v>5.0111999999999997</v>
      </c>
      <c r="N448" s="2030">
        <v>44659</v>
      </c>
      <c r="O448" s="2030">
        <v>44650</v>
      </c>
      <c r="P448" s="2030">
        <v>44659</v>
      </c>
      <c r="Q448" s="2030">
        <v>44662</v>
      </c>
      <c r="R448" s="2029" t="s">
        <v>1144</v>
      </c>
      <c r="S448" s="2029">
        <v>72</v>
      </c>
      <c r="T448" s="2029">
        <v>49303156</v>
      </c>
      <c r="U448" s="2024">
        <v>0.47</v>
      </c>
      <c r="V448" s="1952" t="s">
        <v>4083</v>
      </c>
      <c r="W448" s="2029" t="s">
        <v>1103</v>
      </c>
      <c r="X448" s="2028"/>
      <c r="Y448" s="2029">
        <v>60</v>
      </c>
      <c r="Z448" s="2029" t="s">
        <v>1125</v>
      </c>
      <c r="AA448" s="2029" t="s">
        <v>1113</v>
      </c>
      <c r="AB448" s="2027">
        <v>18360</v>
      </c>
      <c r="AC448" s="2029" t="s">
        <v>1096</v>
      </c>
      <c r="AD448" s="1937" t="s">
        <v>3658</v>
      </c>
      <c r="AE448" s="2029"/>
      <c r="AF448" s="2029"/>
      <c r="AG448" s="2029" t="s">
        <v>1087</v>
      </c>
      <c r="AH448" s="2029"/>
      <c r="AI448" s="2047">
        <f t="shared" si="219"/>
        <v>49303156</v>
      </c>
      <c r="AJ448" s="2076" cm="1">
        <f t="array" ref="AJ448">SUM(MID(0&amp;AI448,LARGE(INDEX(ISNUMBER(--MID(AI448,ROW($1:$129),1))*ROW($1:$129),),ROW($1:$129))+1,1)*10^ROW($1:$129)/10)</f>
        <v>49303156</v>
      </c>
      <c r="AK448" s="1953" t="str">
        <f>VLOOKUP($AJ448,'Item Master Data'!$A:$F,3,FALSE)</f>
        <v>Q.PEAK DUO XL G10 BFG</v>
      </c>
      <c r="AL448" s="1494">
        <f>VLOOKUP($AJ448,'Item Master Data'!$A:$F,6,FALSE)</f>
        <v>480</v>
      </c>
      <c r="AM448" s="1494">
        <f t="shared" si="215"/>
        <v>360</v>
      </c>
      <c r="AN448" s="1494">
        <f>VLOOKUP(AJ448,'Item Master Data'!$A:$G,7,FALSE)</f>
        <v>29</v>
      </c>
      <c r="AO448" s="1494">
        <f t="shared" si="216"/>
        <v>0</v>
      </c>
      <c r="AQ448" s="2297">
        <f t="shared" si="235"/>
        <v>2355264</v>
      </c>
    </row>
    <row r="449" spans="1:43" s="1494" customFormat="1" ht="15" customHeight="1">
      <c r="A449" s="1550" t="s">
        <v>1156</v>
      </c>
      <c r="B449" s="1949" t="s">
        <v>4047</v>
      </c>
      <c r="C449" s="2030" t="s">
        <v>3400</v>
      </c>
      <c r="D449" s="2029" t="s">
        <v>2210</v>
      </c>
      <c r="E449" s="2031">
        <v>480</v>
      </c>
      <c r="F449" s="2032">
        <v>10556</v>
      </c>
      <c r="G449" s="1833">
        <f t="shared" si="236"/>
        <v>5066880</v>
      </c>
      <c r="H449" s="1831">
        <f t="shared" si="227"/>
        <v>5.0668800000000003</v>
      </c>
      <c r="I449" s="1837"/>
      <c r="J449" s="2104"/>
      <c r="K449" s="2104"/>
      <c r="L449" s="2105">
        <f>H449</f>
        <v>5.0668800000000003</v>
      </c>
      <c r="M449" s="1832">
        <f t="shared" si="228"/>
        <v>5.0668800000000003</v>
      </c>
      <c r="N449" s="2112" t="s">
        <v>3374</v>
      </c>
      <c r="O449" s="2030" t="s">
        <v>3840</v>
      </c>
      <c r="P449" s="2030"/>
      <c r="Q449" s="2030"/>
      <c r="R449" s="2029" t="s">
        <v>1144</v>
      </c>
      <c r="S449" s="2029">
        <v>72</v>
      </c>
      <c r="T449" s="2029">
        <v>49303556</v>
      </c>
      <c r="U449" s="2024">
        <v>0.505</v>
      </c>
      <c r="V449" s="1952" t="s">
        <v>3642</v>
      </c>
      <c r="W449" s="2029" t="s">
        <v>1103</v>
      </c>
      <c r="X449" s="2028">
        <v>0</v>
      </c>
      <c r="Y449" s="2029">
        <v>60</v>
      </c>
      <c r="Z449" s="2029" t="s">
        <v>3233</v>
      </c>
      <c r="AA449" s="2029" t="s">
        <v>1148</v>
      </c>
      <c r="AB449" s="2027">
        <v>23222</v>
      </c>
      <c r="AC449" s="2029" t="s">
        <v>1096</v>
      </c>
      <c r="AD449" s="1937" t="s">
        <v>3658</v>
      </c>
      <c r="AE449" s="2029"/>
      <c r="AF449" s="2029"/>
      <c r="AG449" s="2029" t="s">
        <v>2235</v>
      </c>
      <c r="AH449" s="1951"/>
      <c r="AI449" s="2047">
        <f t="shared" si="219"/>
        <v>49303556</v>
      </c>
      <c r="AJ449" s="2076" cm="1">
        <f t="array" ref="AJ449">SUM(MID(0&amp;AI449,LARGE(INDEX(ISNUMBER(--MID(AI449,ROW($1:$129),1))*ROW($1:$129),),ROW($1:$129))+1,1)*10^ROW($1:$129)/10)</f>
        <v>49303556</v>
      </c>
      <c r="AK449" s="1953" t="str">
        <f>VLOOKUP($AJ449,'Item Master Data'!$A:$F,3,FALSE)</f>
        <v>Q.PEAK DUO XL G10 BFG</v>
      </c>
      <c r="AL449" s="1494">
        <f>VLOOKUP($AJ449,'Item Master Data'!$A:$F,6,FALSE)</f>
        <v>480</v>
      </c>
      <c r="AM449" s="1494">
        <f t="shared" si="215"/>
        <v>364</v>
      </c>
      <c r="AN449" s="1494">
        <f>VLOOKUP(AJ449,'Item Master Data'!$A:$G,7,FALSE)</f>
        <v>29</v>
      </c>
      <c r="AO449" s="1494">
        <f t="shared" si="216"/>
        <v>0</v>
      </c>
      <c r="AQ449" s="2297">
        <f t="shared" si="235"/>
        <v>2558774.4</v>
      </c>
    </row>
    <row r="450" spans="1:43" s="1494" customFormat="1" ht="15" customHeight="1">
      <c r="A450" s="1550" t="s">
        <v>1156</v>
      </c>
      <c r="B450" s="2029" t="s">
        <v>3332</v>
      </c>
      <c r="C450" s="2029" t="s">
        <v>3331</v>
      </c>
      <c r="D450" s="2029" t="s">
        <v>2210</v>
      </c>
      <c r="E450" s="2029">
        <v>480</v>
      </c>
      <c r="F450" s="2128">
        <v>12760</v>
      </c>
      <c r="G450" s="1833">
        <f t="shared" ref="G450" si="237">E450*F450</f>
        <v>6124800</v>
      </c>
      <c r="H450" s="1831">
        <f t="shared" ref="H450" si="238">E450*F450/1000000</f>
        <v>6.1247999999999996</v>
      </c>
      <c r="I450" s="1837">
        <f>H450</f>
        <v>6.1247999999999996</v>
      </c>
      <c r="J450" s="1818"/>
      <c r="K450" s="2104"/>
      <c r="L450" s="2105"/>
      <c r="M450" s="1832">
        <f t="shared" ref="M450" si="239">SUM(I450:L450)</f>
        <v>6.1247999999999996</v>
      </c>
      <c r="N450" s="2030" t="s">
        <v>4281</v>
      </c>
      <c r="O450" s="2030">
        <v>44623</v>
      </c>
      <c r="P450" s="2030">
        <v>44672</v>
      </c>
      <c r="Q450" s="2030">
        <v>44681</v>
      </c>
      <c r="R450" s="2029" t="s">
        <v>1144</v>
      </c>
      <c r="S450" s="2029">
        <v>72</v>
      </c>
      <c r="T450" s="2029">
        <v>30397572</v>
      </c>
      <c r="U450" s="2024">
        <v>0.38159999999999999</v>
      </c>
      <c r="V450" s="1952"/>
      <c r="W450" s="2245" t="s">
        <v>1094</v>
      </c>
      <c r="X450" s="2246">
        <v>5</v>
      </c>
      <c r="Y450" s="2245">
        <v>30</v>
      </c>
      <c r="Z450" s="2245" t="s">
        <v>3183</v>
      </c>
      <c r="AA450" s="2245" t="s">
        <v>1095</v>
      </c>
      <c r="AB450" s="2247">
        <v>76904</v>
      </c>
      <c r="AC450" s="2245" t="s">
        <v>1096</v>
      </c>
      <c r="AD450" s="1937" t="s">
        <v>3658</v>
      </c>
      <c r="AE450" s="2029"/>
      <c r="AF450" s="2029" t="s">
        <v>1098</v>
      </c>
      <c r="AG450" s="2029" t="s">
        <v>2235</v>
      </c>
      <c r="AH450" s="1951"/>
      <c r="AI450" s="2047">
        <f t="shared" ref="AI450" si="240">T450</f>
        <v>30397572</v>
      </c>
      <c r="AJ450" s="2076" cm="1">
        <f t="array" ref="AJ450">SUM(MID(0&amp;AI450,LARGE(INDEX(ISNUMBER(--MID(AI450,ROW($1:$129),1))*ROW($1:$129),),ROW($1:$129))+1,1)*10^ROW($1:$129)/10)</f>
        <v>30397572</v>
      </c>
      <c r="AK450" s="1953" t="str">
        <f>VLOOKUP($AJ450,'Item Master Data'!$A:$F,3,FALSE)</f>
        <v>Q.PEAK DUO XL G10 BFG</v>
      </c>
      <c r="AL450" s="1494">
        <f>VLOOKUP($AJ450,'Item Master Data'!$A:$F,6,FALSE)</f>
        <v>480</v>
      </c>
      <c r="AM450" s="1494">
        <f t="shared" ref="AM450" si="241">F450/AN450</f>
        <v>440</v>
      </c>
      <c r="AN450" s="1494">
        <f>VLOOKUP(AJ450,'Item Master Data'!$A:$G,7,FALSE)</f>
        <v>29</v>
      </c>
      <c r="AO450" s="1494">
        <f t="shared" ref="AO450" si="242">E450-AL450</f>
        <v>0</v>
      </c>
      <c r="AQ450" s="2297">
        <f t="shared" ref="AQ450" si="243">G450*U450</f>
        <v>2337223.6800000002</v>
      </c>
    </row>
    <row r="451" spans="1:43" s="1494" customFormat="1" ht="15" customHeight="1">
      <c r="A451" s="1550" t="s">
        <v>1156</v>
      </c>
      <c r="B451" s="2029" t="s">
        <v>3332</v>
      </c>
      <c r="C451" s="2029" t="s">
        <v>3331</v>
      </c>
      <c r="D451" s="2029" t="s">
        <v>2210</v>
      </c>
      <c r="E451" s="2029">
        <v>480</v>
      </c>
      <c r="F451" s="2128">
        <f>28710-2552-12760</f>
        <v>13398</v>
      </c>
      <c r="G451" s="1833">
        <f t="shared" si="236"/>
        <v>6431040</v>
      </c>
      <c r="H451" s="1831">
        <f t="shared" si="227"/>
        <v>6.4310400000000003</v>
      </c>
      <c r="I451" s="1837"/>
      <c r="J451" s="1818">
        <f>H451</f>
        <v>6.4310400000000003</v>
      </c>
      <c r="K451" s="2104"/>
      <c r="L451" s="2105"/>
      <c r="M451" s="1832">
        <f t="shared" si="228"/>
        <v>6.4310400000000003</v>
      </c>
      <c r="N451" s="2030" t="s">
        <v>4270</v>
      </c>
      <c r="O451" s="2030">
        <v>44623</v>
      </c>
      <c r="P451" s="2030">
        <v>44672</v>
      </c>
      <c r="Q451" s="2030">
        <v>44681</v>
      </c>
      <c r="R451" s="2029" t="s">
        <v>1144</v>
      </c>
      <c r="S451" s="2029">
        <v>72</v>
      </c>
      <c r="T451" s="2029">
        <v>30397572</v>
      </c>
      <c r="U451" s="2024">
        <v>0.38159999999999999</v>
      </c>
      <c r="V451" s="1952"/>
      <c r="W451" s="2245" t="s">
        <v>1094</v>
      </c>
      <c r="X451" s="2246">
        <v>5</v>
      </c>
      <c r="Y451" s="2245">
        <v>30</v>
      </c>
      <c r="Z451" s="2245" t="s">
        <v>3183</v>
      </c>
      <c r="AA451" s="2245" t="s">
        <v>1095</v>
      </c>
      <c r="AB451" s="2247">
        <v>76904</v>
      </c>
      <c r="AC451" s="2245" t="s">
        <v>1096</v>
      </c>
      <c r="AD451" s="1937" t="s">
        <v>3658</v>
      </c>
      <c r="AE451" s="2029"/>
      <c r="AF451" s="2029" t="s">
        <v>1098</v>
      </c>
      <c r="AG451" s="2029" t="s">
        <v>2235</v>
      </c>
      <c r="AH451" s="1951"/>
      <c r="AI451" s="2047">
        <f t="shared" si="219"/>
        <v>30397572</v>
      </c>
      <c r="AJ451" s="2076" cm="1">
        <f t="array" ref="AJ451">SUM(MID(0&amp;AI451,LARGE(INDEX(ISNUMBER(--MID(AI451,ROW($1:$129),1))*ROW($1:$129),),ROW($1:$129))+1,1)*10^ROW($1:$129)/10)</f>
        <v>30397572</v>
      </c>
      <c r="AK451" s="1953" t="str">
        <f>VLOOKUP($AJ451,'Item Master Data'!$A:$F,3,FALSE)</f>
        <v>Q.PEAK DUO XL G10 BFG</v>
      </c>
      <c r="AL451" s="1494">
        <f>VLOOKUP($AJ451,'Item Master Data'!$A:$F,6,FALSE)</f>
        <v>480</v>
      </c>
      <c r="AM451" s="1494">
        <f t="shared" si="215"/>
        <v>462</v>
      </c>
      <c r="AN451" s="1494">
        <f>VLOOKUP(AJ451,'Item Master Data'!$A:$G,7,FALSE)</f>
        <v>29</v>
      </c>
      <c r="AO451" s="1494">
        <f t="shared" si="216"/>
        <v>0</v>
      </c>
      <c r="AQ451" s="2297">
        <f t="shared" si="235"/>
        <v>2454084.8640000001</v>
      </c>
    </row>
    <row r="452" spans="1:43" s="1494" customFormat="1" ht="15" hidden="1" customHeight="1">
      <c r="A452" s="1550" t="s">
        <v>1156</v>
      </c>
      <c r="B452" s="2029" t="s">
        <v>3332</v>
      </c>
      <c r="C452" s="2029" t="s">
        <v>3331</v>
      </c>
      <c r="D452" s="2029" t="s">
        <v>2210</v>
      </c>
      <c r="E452" s="2029">
        <v>480</v>
      </c>
      <c r="F452" s="2259">
        <v>22800</v>
      </c>
      <c r="G452" s="1833">
        <f t="shared" si="236"/>
        <v>10944000</v>
      </c>
      <c r="H452" s="1831">
        <f t="shared" si="227"/>
        <v>10.944000000000001</v>
      </c>
      <c r="I452" s="1837">
        <f>H452</f>
        <v>10.944000000000001</v>
      </c>
      <c r="J452" s="1818"/>
      <c r="K452" s="2104"/>
      <c r="L452" s="2105"/>
      <c r="M452" s="1832">
        <f t="shared" si="228"/>
        <v>10.944000000000001</v>
      </c>
      <c r="N452" s="2030" t="s">
        <v>4281</v>
      </c>
      <c r="O452" s="2030">
        <v>44623</v>
      </c>
      <c r="P452" s="2030">
        <v>44645</v>
      </c>
      <c r="Q452" s="2030">
        <v>44680</v>
      </c>
      <c r="R452" s="2029" t="s">
        <v>1144</v>
      </c>
      <c r="S452" s="2029">
        <v>72</v>
      </c>
      <c r="T452" s="2029">
        <v>30397572</v>
      </c>
      <c r="U452" s="2024">
        <v>0.38159999999999999</v>
      </c>
      <c r="V452" s="1952"/>
      <c r="W452" s="2245" t="s">
        <v>1094</v>
      </c>
      <c r="X452" s="2246">
        <v>5</v>
      </c>
      <c r="Y452" s="2245">
        <v>30</v>
      </c>
      <c r="Z452" s="2245" t="s">
        <v>3183</v>
      </c>
      <c r="AA452" s="2245" t="s">
        <v>1095</v>
      </c>
      <c r="AB452" s="2247">
        <v>76904</v>
      </c>
      <c r="AC452" s="2245" t="s">
        <v>1096</v>
      </c>
      <c r="AD452" s="2245" t="s">
        <v>1099</v>
      </c>
      <c r="AE452" s="2029"/>
      <c r="AF452" s="2029" t="s">
        <v>1098</v>
      </c>
      <c r="AG452" s="2029" t="s">
        <v>2235</v>
      </c>
      <c r="AH452" s="1951"/>
      <c r="AI452" s="2047">
        <f t="shared" si="219"/>
        <v>30397572</v>
      </c>
      <c r="AJ452" s="2076" cm="1">
        <f t="array" ref="AJ452">SUM(MID(0&amp;AI452,LARGE(INDEX(ISNUMBER(--MID(AI452,ROW($1:$129),1))*ROW($1:$129),),ROW($1:$129))+1,1)*10^ROW($1:$129)/10)</f>
        <v>30397572</v>
      </c>
      <c r="AK452" s="1953" t="str">
        <f>VLOOKUP($AJ452,'Item Master Data'!$A:$F,3,FALSE)</f>
        <v>Q.PEAK DUO XL G10 BFG</v>
      </c>
      <c r="AL452" s="1494">
        <f>VLOOKUP($AJ452,'Item Master Data'!$A:$F,6,FALSE)</f>
        <v>480</v>
      </c>
      <c r="AM452" s="1494">
        <f t="shared" si="215"/>
        <v>786.20689655172418</v>
      </c>
      <c r="AN452" s="1494">
        <f>VLOOKUP(AJ452,'Item Master Data'!$A:$G,7,FALSE)</f>
        <v>29</v>
      </c>
      <c r="AO452" s="1494">
        <f t="shared" si="216"/>
        <v>0</v>
      </c>
      <c r="AQ452" s="2297">
        <f t="shared" si="235"/>
        <v>4176230.3999999999</v>
      </c>
    </row>
    <row r="453" spans="1:43" s="1494" customFormat="1" ht="15" hidden="1" customHeight="1">
      <c r="A453" s="1550" t="s">
        <v>1156</v>
      </c>
      <c r="B453" s="2029" t="s">
        <v>3332</v>
      </c>
      <c r="C453" s="2030" t="s">
        <v>3331</v>
      </c>
      <c r="D453" s="2029" t="s">
        <v>2210</v>
      </c>
      <c r="E453" s="2031">
        <v>480</v>
      </c>
      <c r="F453" s="2128">
        <f>42590+5742</f>
        <v>48332</v>
      </c>
      <c r="G453" s="1833">
        <f t="shared" si="236"/>
        <v>23199360</v>
      </c>
      <c r="H453" s="1831">
        <f t="shared" si="227"/>
        <v>23.199359999999999</v>
      </c>
      <c r="I453" s="1837">
        <f>H453</f>
        <v>23.199359999999999</v>
      </c>
      <c r="J453" s="1818"/>
      <c r="K453" s="2104"/>
      <c r="L453" s="2105"/>
      <c r="M453" s="1832">
        <f t="shared" si="228"/>
        <v>23.199359999999999</v>
      </c>
      <c r="N453" s="2030" t="s">
        <v>4281</v>
      </c>
      <c r="O453" s="2030">
        <v>44623</v>
      </c>
      <c r="P453" s="2030">
        <v>44645</v>
      </c>
      <c r="Q453" s="2030">
        <v>44680</v>
      </c>
      <c r="R453" s="2029" t="s">
        <v>1144</v>
      </c>
      <c r="S453" s="2029">
        <v>72</v>
      </c>
      <c r="T453" s="2029">
        <v>30397272</v>
      </c>
      <c r="U453" s="2024">
        <v>0.38159999999999999</v>
      </c>
      <c r="V453" s="1952"/>
      <c r="W453" s="2245" t="s">
        <v>1094</v>
      </c>
      <c r="X453" s="2246">
        <v>5</v>
      </c>
      <c r="Y453" s="2245">
        <v>30</v>
      </c>
      <c r="Z453" s="2245" t="s">
        <v>3183</v>
      </c>
      <c r="AA453" s="2245" t="s">
        <v>1095</v>
      </c>
      <c r="AB453" s="2247">
        <v>76904</v>
      </c>
      <c r="AC453" s="2245" t="s">
        <v>1096</v>
      </c>
      <c r="AD453" s="2245" t="s">
        <v>1187</v>
      </c>
      <c r="AE453" s="2029"/>
      <c r="AF453" s="2029" t="s">
        <v>1098</v>
      </c>
      <c r="AG453" s="2029" t="s">
        <v>2235</v>
      </c>
      <c r="AH453" s="1951"/>
      <c r="AI453" s="2047">
        <f t="shared" si="219"/>
        <v>30397272</v>
      </c>
      <c r="AJ453" s="2076" cm="1">
        <f t="array" ref="AJ453">SUM(MID(0&amp;AI453,LARGE(INDEX(ISNUMBER(--MID(AI453,ROW($1:$129),1))*ROW($1:$129),),ROW($1:$129))+1,1)*10^ROW($1:$129)/10)</f>
        <v>30397272</v>
      </c>
      <c r="AK453" s="1953" t="str">
        <f>VLOOKUP($AJ453,'Item Master Data'!$A:$F,3,FALSE)</f>
        <v>Q.PEAK DUO XL G10 BFG</v>
      </c>
      <c r="AL453" s="1494">
        <f>VLOOKUP($AJ453,'Item Master Data'!$A:$F,6,FALSE)</f>
        <v>480</v>
      </c>
      <c r="AM453" s="1494">
        <f t="shared" si="215"/>
        <v>1666.6206896551723</v>
      </c>
      <c r="AN453" s="1494">
        <f>VLOOKUP(AJ453,'Item Master Data'!$A:$G,7,FALSE)</f>
        <v>29</v>
      </c>
      <c r="AO453" s="1494">
        <f t="shared" si="216"/>
        <v>0</v>
      </c>
      <c r="AQ453" s="2297">
        <f t="shared" si="235"/>
        <v>8852875.7760000005</v>
      </c>
    </row>
    <row r="454" spans="1:43" s="1494" customFormat="1" ht="15" hidden="1" customHeight="1">
      <c r="A454" s="1550" t="s">
        <v>1156</v>
      </c>
      <c r="B454" s="2029" t="s">
        <v>3332</v>
      </c>
      <c r="C454" s="2030" t="s">
        <v>3331</v>
      </c>
      <c r="D454" s="2029" t="s">
        <v>2210</v>
      </c>
      <c r="E454" s="2031">
        <v>480</v>
      </c>
      <c r="F454" s="2128">
        <f>67092-48332</f>
        <v>18760</v>
      </c>
      <c r="G454" s="1833">
        <f t="shared" si="236"/>
        <v>9004800</v>
      </c>
      <c r="H454" s="1831">
        <f t="shared" si="227"/>
        <v>9.0047999999999995</v>
      </c>
      <c r="I454" s="1837"/>
      <c r="J454" s="1818">
        <f>H454</f>
        <v>9.0047999999999995</v>
      </c>
      <c r="K454" s="2104"/>
      <c r="L454" s="2105"/>
      <c r="M454" s="1832">
        <f t="shared" si="228"/>
        <v>9.0047999999999995</v>
      </c>
      <c r="N454" s="2030" t="s">
        <v>4270</v>
      </c>
      <c r="O454" s="2030">
        <v>44623</v>
      </c>
      <c r="P454" s="2030">
        <v>44645</v>
      </c>
      <c r="Q454" s="2030">
        <v>44680</v>
      </c>
      <c r="R454" s="2029" t="s">
        <v>1144</v>
      </c>
      <c r="S454" s="2029">
        <v>72</v>
      </c>
      <c r="T454" s="2029">
        <v>30397572</v>
      </c>
      <c r="U454" s="2024">
        <v>0.38159999999999999</v>
      </c>
      <c r="V454" s="1952"/>
      <c r="W454" s="2245" t="s">
        <v>1094</v>
      </c>
      <c r="X454" s="2246">
        <v>5</v>
      </c>
      <c r="Y454" s="2245">
        <v>30</v>
      </c>
      <c r="Z454" s="2245" t="s">
        <v>3183</v>
      </c>
      <c r="AA454" s="2245" t="s">
        <v>1095</v>
      </c>
      <c r="AB454" s="2247">
        <v>76904</v>
      </c>
      <c r="AC454" s="2245" t="s">
        <v>1096</v>
      </c>
      <c r="AD454" s="2245" t="s">
        <v>1187</v>
      </c>
      <c r="AE454" s="2029"/>
      <c r="AF454" s="2029" t="s">
        <v>1098</v>
      </c>
      <c r="AG454" s="2029" t="s">
        <v>2235</v>
      </c>
      <c r="AH454" s="1951"/>
      <c r="AI454" s="2047">
        <f t="shared" si="219"/>
        <v>30397572</v>
      </c>
      <c r="AJ454" s="2076" cm="1">
        <f t="array" ref="AJ454">SUM(MID(0&amp;AI454,LARGE(INDEX(ISNUMBER(--MID(AI454,ROW($1:$129),1))*ROW($1:$129),),ROW($1:$129))+1,1)*10^ROW($1:$129)/10)</f>
        <v>30397572</v>
      </c>
      <c r="AK454" s="1953" t="str">
        <f>VLOOKUP($AJ454,'Item Master Data'!$A:$F,3,FALSE)</f>
        <v>Q.PEAK DUO XL G10 BFG</v>
      </c>
      <c r="AL454" s="1494">
        <f>VLOOKUP($AJ454,'Item Master Data'!$A:$F,6,FALSE)</f>
        <v>480</v>
      </c>
      <c r="AM454" s="1494">
        <f t="shared" si="215"/>
        <v>646.89655172413791</v>
      </c>
      <c r="AN454" s="1494">
        <f>VLOOKUP(AJ454,'Item Master Data'!$A:$G,7,FALSE)</f>
        <v>29</v>
      </c>
      <c r="AO454" s="1494">
        <f t="shared" si="216"/>
        <v>0</v>
      </c>
      <c r="AQ454" s="2297">
        <f t="shared" si="235"/>
        <v>3436231.68</v>
      </c>
    </row>
    <row r="455" spans="1:43" s="1494" customFormat="1" ht="15" hidden="1" customHeight="1">
      <c r="A455" s="1550" t="s">
        <v>1156</v>
      </c>
      <c r="B455" s="2029" t="s">
        <v>3332</v>
      </c>
      <c r="C455" s="2030" t="s">
        <v>3331</v>
      </c>
      <c r="D455" s="2029" t="s">
        <v>2210</v>
      </c>
      <c r="E455" s="2031">
        <v>480</v>
      </c>
      <c r="F455" s="2128">
        <v>67718</v>
      </c>
      <c r="G455" s="1833">
        <f t="shared" si="236"/>
        <v>32504640</v>
      </c>
      <c r="H455" s="1831">
        <f t="shared" si="227"/>
        <v>32.504640000000002</v>
      </c>
      <c r="I455" s="1837">
        <f>H455</f>
        <v>32.504640000000002</v>
      </c>
      <c r="J455" s="1818"/>
      <c r="K455" s="2104"/>
      <c r="L455" s="2105"/>
      <c r="M455" s="1832">
        <f t="shared" si="228"/>
        <v>32.504640000000002</v>
      </c>
      <c r="N455" s="2030" t="s">
        <v>4281</v>
      </c>
      <c r="O455" s="2030">
        <v>44623</v>
      </c>
      <c r="P455" s="2030">
        <v>44645</v>
      </c>
      <c r="Q455" s="2030">
        <v>44680</v>
      </c>
      <c r="R455" s="2029" t="s">
        <v>1144</v>
      </c>
      <c r="S455" s="2029">
        <v>72</v>
      </c>
      <c r="T455" s="2029">
        <v>30397572</v>
      </c>
      <c r="U455" s="2024">
        <v>0.38159999999999999</v>
      </c>
      <c r="V455" s="1952"/>
      <c r="W455" s="2245" t="s">
        <v>1094</v>
      </c>
      <c r="X455" s="2246">
        <v>5</v>
      </c>
      <c r="Y455" s="2245">
        <v>30</v>
      </c>
      <c r="Z455" s="2245" t="s">
        <v>3183</v>
      </c>
      <c r="AA455" s="2245" t="s">
        <v>1095</v>
      </c>
      <c r="AB455" s="2247">
        <v>76904</v>
      </c>
      <c r="AC455" s="2245" t="s">
        <v>1096</v>
      </c>
      <c r="AD455" s="2245" t="s">
        <v>1113</v>
      </c>
      <c r="AE455" s="2029"/>
      <c r="AF455" s="2029" t="s">
        <v>1098</v>
      </c>
      <c r="AG455" s="2029" t="s">
        <v>2235</v>
      </c>
      <c r="AH455" s="1951"/>
      <c r="AI455" s="2047">
        <f t="shared" si="219"/>
        <v>30397572</v>
      </c>
      <c r="AJ455" s="2076" cm="1">
        <f t="array" ref="AJ455">SUM(MID(0&amp;AI455,LARGE(INDEX(ISNUMBER(--MID(AI455,ROW($1:$129),1))*ROW($1:$129),),ROW($1:$129))+1,1)*10^ROW($1:$129)/10)</f>
        <v>30397572</v>
      </c>
      <c r="AK455" s="1953" t="str">
        <f>VLOOKUP($AJ455,'Item Master Data'!$A:$F,3,FALSE)</f>
        <v>Q.PEAK DUO XL G10 BFG</v>
      </c>
      <c r="AL455" s="1494">
        <f>VLOOKUP($AJ455,'Item Master Data'!$A:$F,6,FALSE)</f>
        <v>480</v>
      </c>
      <c r="AM455" s="1494">
        <f t="shared" si="215"/>
        <v>2335.1034482758619</v>
      </c>
      <c r="AN455" s="1494">
        <f>VLOOKUP(AJ455,'Item Master Data'!$A:$G,7,FALSE)</f>
        <v>29</v>
      </c>
      <c r="AO455" s="1494">
        <f t="shared" si="216"/>
        <v>0</v>
      </c>
      <c r="AQ455" s="2297">
        <f t="shared" si="235"/>
        <v>12403770.624</v>
      </c>
    </row>
    <row r="456" spans="1:43" s="1494" customFormat="1" ht="15" hidden="1" customHeight="1">
      <c r="A456" s="1550" t="s">
        <v>1156</v>
      </c>
      <c r="B456" s="2029" t="s">
        <v>3332</v>
      </c>
      <c r="C456" s="2030" t="s">
        <v>3331</v>
      </c>
      <c r="D456" s="2029" t="s">
        <v>2210</v>
      </c>
      <c r="E456" s="2031">
        <v>480</v>
      </c>
      <c r="F456" s="2128">
        <f>70810+6420-67718</f>
        <v>9512</v>
      </c>
      <c r="G456" s="1833">
        <f t="shared" si="236"/>
        <v>4565760</v>
      </c>
      <c r="H456" s="1831">
        <f t="shared" si="227"/>
        <v>4.56576</v>
      </c>
      <c r="I456" s="1837"/>
      <c r="J456" s="1818">
        <f>H456</f>
        <v>4.56576</v>
      </c>
      <c r="K456" s="2104"/>
      <c r="L456" s="2105"/>
      <c r="M456" s="1832">
        <f t="shared" si="228"/>
        <v>4.56576</v>
      </c>
      <c r="N456" s="2030" t="s">
        <v>4270</v>
      </c>
      <c r="O456" s="2030">
        <v>44623</v>
      </c>
      <c r="P456" s="2030">
        <v>44645</v>
      </c>
      <c r="Q456" s="2030">
        <v>44680</v>
      </c>
      <c r="R456" s="2029" t="s">
        <v>1144</v>
      </c>
      <c r="S456" s="2029">
        <v>72</v>
      </c>
      <c r="T456" s="2029">
        <v>12005832</v>
      </c>
      <c r="U456" s="2024">
        <v>0.38159999999999999</v>
      </c>
      <c r="V456" s="1952"/>
      <c r="W456" s="2245" t="s">
        <v>1094</v>
      </c>
      <c r="X456" s="2246">
        <v>5</v>
      </c>
      <c r="Y456" s="2245">
        <v>30</v>
      </c>
      <c r="Z456" s="2245" t="s">
        <v>3183</v>
      </c>
      <c r="AA456" s="2245" t="s">
        <v>1095</v>
      </c>
      <c r="AB456" s="2247">
        <v>76904</v>
      </c>
      <c r="AC456" s="2245" t="s">
        <v>1096</v>
      </c>
      <c r="AD456" s="2245" t="s">
        <v>1113</v>
      </c>
      <c r="AE456" s="2029"/>
      <c r="AF456" s="2029" t="s">
        <v>1098</v>
      </c>
      <c r="AG456" s="2029" t="s">
        <v>2235</v>
      </c>
      <c r="AH456" s="1951"/>
      <c r="AI456" s="2047">
        <f t="shared" si="219"/>
        <v>12005832</v>
      </c>
      <c r="AJ456" s="2076" cm="1">
        <f t="array" ref="AJ456">SUM(MID(0&amp;AI456,LARGE(INDEX(ISNUMBER(--MID(AI456,ROW($1:$129),1))*ROW($1:$129),),ROW($1:$129))+1,1)*10^ROW($1:$129)/10)</f>
        <v>12005832</v>
      </c>
      <c r="AK456" s="1953" t="str">
        <f>VLOOKUP($AJ456,'Item Master Data'!$A:$F,3,FALSE)</f>
        <v>Q.PEAK DUO XL G10 BFG</v>
      </c>
      <c r="AL456" s="1494">
        <f>VLOOKUP($AJ456,'Item Master Data'!$A:$F,6,FALSE)</f>
        <v>480</v>
      </c>
      <c r="AM456" s="1494" t="e">
        <f t="shared" ref="AM456:AM515" si="244">F456/AN456</f>
        <v>#VALUE!</v>
      </c>
      <c r="AN456" s="1494" t="str">
        <f>VLOOKUP(AJ456,'Item Master Data'!$A:$G,7,FALSE)</f>
        <v> 30</v>
      </c>
      <c r="AO456" s="1494">
        <f t="shared" ref="AO456:AO515" si="245">E456-AL456</f>
        <v>0</v>
      </c>
      <c r="AQ456" s="2297">
        <f t="shared" si="235"/>
        <v>1742294.0160000001</v>
      </c>
    </row>
    <row r="457" spans="1:43" s="1494" customFormat="1" ht="15" hidden="1" customHeight="1">
      <c r="A457" s="1550" t="s">
        <v>1156</v>
      </c>
      <c r="B457" s="2029" t="s">
        <v>4048</v>
      </c>
      <c r="C457" s="2030" t="s">
        <v>1146</v>
      </c>
      <c r="D457" s="2029" t="s">
        <v>2210</v>
      </c>
      <c r="E457" s="2031">
        <v>475</v>
      </c>
      <c r="F457" s="2032">
        <v>1170</v>
      </c>
      <c r="G457" s="1833">
        <f t="shared" si="236"/>
        <v>555750</v>
      </c>
      <c r="H457" s="1831">
        <f t="shared" si="227"/>
        <v>0.55574999999999997</v>
      </c>
      <c r="I457" s="1837">
        <f>H457</f>
        <v>0.55574999999999997</v>
      </c>
      <c r="J457" s="2104"/>
      <c r="K457" s="2104"/>
      <c r="L457" s="2105"/>
      <c r="M457" s="1832">
        <f t="shared" si="228"/>
        <v>0.55574999999999997</v>
      </c>
      <c r="N457" s="2030"/>
      <c r="O457" s="2030">
        <v>44635</v>
      </c>
      <c r="P457" s="2030">
        <v>44662</v>
      </c>
      <c r="Q457" s="2030">
        <v>44663</v>
      </c>
      <c r="R457" s="2029" t="s">
        <v>1147</v>
      </c>
      <c r="S457" s="2029">
        <v>72</v>
      </c>
      <c r="T457" s="2029" t="s">
        <v>3176</v>
      </c>
      <c r="U457" s="2024">
        <v>0.39499999999999996</v>
      </c>
      <c r="V457" s="1952"/>
      <c r="W457" s="2245" t="s">
        <v>1094</v>
      </c>
      <c r="X457" s="2246">
        <v>5</v>
      </c>
      <c r="Y457" s="2245">
        <v>30</v>
      </c>
      <c r="Z457" s="2245" t="s">
        <v>3183</v>
      </c>
      <c r="AA457" s="2245" t="s">
        <v>1095</v>
      </c>
      <c r="AB457" s="2247">
        <v>76904</v>
      </c>
      <c r="AC457" s="2245" t="s">
        <v>1096</v>
      </c>
      <c r="AD457" s="2245" t="s">
        <v>1187</v>
      </c>
      <c r="AE457" s="2029"/>
      <c r="AF457" s="2029" t="s">
        <v>1098</v>
      </c>
      <c r="AG457" s="2029" t="s">
        <v>2235</v>
      </c>
      <c r="AH457" s="1951"/>
      <c r="AI457" s="2047" t="str">
        <f t="shared" si="219"/>
        <v>12005833C</v>
      </c>
      <c r="AJ457" s="2076" cm="1">
        <f t="array" ref="AJ457">SUM(MID(0&amp;AI457,LARGE(INDEX(ISNUMBER(--MID(AI457,ROW($1:$129),1))*ROW($1:$129),),ROW($1:$129))+1,1)*10^ROW($1:$129)/10)</f>
        <v>12005833</v>
      </c>
      <c r="AK457" s="1953" t="str">
        <f>VLOOKUP($AJ457,'Item Master Data'!$A:$F,3,FALSE)</f>
        <v>Q.PEAK DUO XL G10 BFG</v>
      </c>
      <c r="AL457" s="1494">
        <f>VLOOKUP($AJ457,'Item Master Data'!$A:$F,6,FALSE)</f>
        <v>475</v>
      </c>
      <c r="AM457" s="1494" t="e">
        <f t="shared" si="244"/>
        <v>#VALUE!</v>
      </c>
      <c r="AN457" s="1494" t="str">
        <f>VLOOKUP(AJ457,'Item Master Data'!$A:$G,7,FALSE)</f>
        <v> 30</v>
      </c>
      <c r="AO457" s="1494">
        <f t="shared" si="245"/>
        <v>0</v>
      </c>
      <c r="AQ457" s="2297">
        <f t="shared" si="235"/>
        <v>219521.24999999997</v>
      </c>
    </row>
    <row r="458" spans="1:43" s="1494" customFormat="1" ht="15" hidden="1" customHeight="1">
      <c r="A458" s="1550" t="s">
        <v>1156</v>
      </c>
      <c r="B458" s="2029" t="s">
        <v>4049</v>
      </c>
      <c r="C458" s="2030" t="s">
        <v>1146</v>
      </c>
      <c r="D458" s="2029" t="s">
        <v>2210</v>
      </c>
      <c r="E458" s="2031">
        <v>475</v>
      </c>
      <c r="F458" s="2032">
        <v>3600</v>
      </c>
      <c r="G458" s="1833">
        <f t="shared" si="236"/>
        <v>1710000</v>
      </c>
      <c r="H458" s="1831">
        <f t="shared" si="227"/>
        <v>1.71</v>
      </c>
      <c r="I458" s="1837">
        <f>H458</f>
        <v>1.71</v>
      </c>
      <c r="J458" s="1818"/>
      <c r="K458" s="2104"/>
      <c r="L458" s="2105"/>
      <c r="M458" s="1832">
        <f t="shared" ref="M458:M483" si="246">SUM(I458:L458)</f>
        <v>1.71</v>
      </c>
      <c r="N458" s="2030" t="s">
        <v>4271</v>
      </c>
      <c r="O458" s="2030">
        <v>44635</v>
      </c>
      <c r="P458" s="2030">
        <v>44663</v>
      </c>
      <c r="Q458" s="2030">
        <v>44678</v>
      </c>
      <c r="R458" s="2029" t="s">
        <v>1147</v>
      </c>
      <c r="S458" s="2029">
        <v>72</v>
      </c>
      <c r="T458" s="2029" t="s">
        <v>3176</v>
      </c>
      <c r="U458" s="2024">
        <v>0.39499999999999996</v>
      </c>
      <c r="V458" s="1952"/>
      <c r="W458" s="2029" t="s">
        <v>1094</v>
      </c>
      <c r="X458" s="2028">
        <v>10</v>
      </c>
      <c r="Y458" s="2029">
        <v>60</v>
      </c>
      <c r="Z458" s="2029" t="s">
        <v>4100</v>
      </c>
      <c r="AA458" s="2029" t="s">
        <v>1113</v>
      </c>
      <c r="AB458" s="2027">
        <v>8873</v>
      </c>
      <c r="AC458" s="2029" t="s">
        <v>1096</v>
      </c>
      <c r="AD458" s="2029" t="s">
        <v>1113</v>
      </c>
      <c r="AE458" s="2029"/>
      <c r="AF458" s="2029" t="s">
        <v>1110</v>
      </c>
      <c r="AG458" s="2029" t="s">
        <v>1162</v>
      </c>
      <c r="AH458" s="1951"/>
      <c r="AI458" s="2047" t="str">
        <f t="shared" si="219"/>
        <v>12005833C</v>
      </c>
      <c r="AJ458" s="2076" cm="1">
        <f t="array" ref="AJ458">SUM(MID(0&amp;AI458,LARGE(INDEX(ISNUMBER(--MID(AI458,ROW($1:$129),1))*ROW($1:$129),),ROW($1:$129))+1,1)*10^ROW($1:$129)/10)</f>
        <v>12005833</v>
      </c>
      <c r="AK458" s="1953" t="str">
        <f>VLOOKUP($AJ458,'Item Master Data'!$A:$F,3,FALSE)</f>
        <v>Q.PEAK DUO XL G10 BFG</v>
      </c>
      <c r="AL458" s="1494">
        <f>VLOOKUP($AJ458,'Item Master Data'!$A:$F,6,FALSE)</f>
        <v>475</v>
      </c>
      <c r="AM458" s="1494" t="e">
        <f t="shared" si="244"/>
        <v>#VALUE!</v>
      </c>
      <c r="AN458" s="1494" t="str">
        <f>VLOOKUP(AJ458,'Item Master Data'!$A:$G,7,FALSE)</f>
        <v> 30</v>
      </c>
      <c r="AO458" s="1494">
        <f t="shared" si="245"/>
        <v>0</v>
      </c>
      <c r="AQ458" s="2297">
        <f t="shared" si="235"/>
        <v>675449.99999999988</v>
      </c>
    </row>
    <row r="459" spans="1:43" s="1494" customFormat="1" ht="15" hidden="1" customHeight="1">
      <c r="A459" s="1550" t="s">
        <v>1156</v>
      </c>
      <c r="B459" s="2029" t="s">
        <v>4049</v>
      </c>
      <c r="C459" s="2030" t="s">
        <v>1146</v>
      </c>
      <c r="D459" s="2029" t="s">
        <v>2210</v>
      </c>
      <c r="E459" s="2031">
        <v>475</v>
      </c>
      <c r="F459" s="2032">
        <v>540</v>
      </c>
      <c r="G459" s="1833">
        <f t="shared" si="236"/>
        <v>256500</v>
      </c>
      <c r="H459" s="1831">
        <f t="shared" si="227"/>
        <v>0.25650000000000001</v>
      </c>
      <c r="I459" s="1837"/>
      <c r="J459" s="2104">
        <f>H459</f>
        <v>0.25650000000000001</v>
      </c>
      <c r="K459" s="2104"/>
      <c r="L459" s="2105"/>
      <c r="M459" s="1832">
        <f t="shared" si="246"/>
        <v>0.25650000000000001</v>
      </c>
      <c r="N459" s="2030" t="s">
        <v>4270</v>
      </c>
      <c r="O459" s="2030">
        <v>44635</v>
      </c>
      <c r="P459" s="2030">
        <v>44663</v>
      </c>
      <c r="Q459" s="2030">
        <v>44678</v>
      </c>
      <c r="R459" s="2029" t="s">
        <v>1147</v>
      </c>
      <c r="S459" s="2029">
        <v>72</v>
      </c>
      <c r="T459" s="2029" t="s">
        <v>3176</v>
      </c>
      <c r="U459" s="2024">
        <v>0.39499999999999996</v>
      </c>
      <c r="V459" s="1952"/>
      <c r="W459" s="2029" t="s">
        <v>1094</v>
      </c>
      <c r="X459" s="2028">
        <v>10</v>
      </c>
      <c r="Y459" s="2029">
        <v>60</v>
      </c>
      <c r="Z459" s="2029" t="s">
        <v>4100</v>
      </c>
      <c r="AA459" s="2029" t="s">
        <v>1113</v>
      </c>
      <c r="AB459" s="2027">
        <v>8873</v>
      </c>
      <c r="AC459" s="2029" t="s">
        <v>1096</v>
      </c>
      <c r="AD459" s="2029" t="s">
        <v>1113</v>
      </c>
      <c r="AE459" s="2029"/>
      <c r="AF459" s="2029" t="s">
        <v>1110</v>
      </c>
      <c r="AG459" s="2029" t="s">
        <v>1162</v>
      </c>
      <c r="AH459" s="1951"/>
      <c r="AI459" s="2047" t="str">
        <f t="shared" si="219"/>
        <v>12005833C</v>
      </c>
      <c r="AJ459" s="2076" cm="1">
        <f t="array" ref="AJ459">SUM(MID(0&amp;AI459,LARGE(INDEX(ISNUMBER(--MID(AI459,ROW($1:$129),1))*ROW($1:$129),),ROW($1:$129))+1,1)*10^ROW($1:$129)/10)</f>
        <v>12005833</v>
      </c>
      <c r="AK459" s="1953" t="str">
        <f>VLOOKUP($AJ459,'Item Master Data'!$A:$F,3,FALSE)</f>
        <v>Q.PEAK DUO XL G10 BFG</v>
      </c>
      <c r="AL459" s="1494">
        <f>VLOOKUP($AJ459,'Item Master Data'!$A:$F,6,FALSE)</f>
        <v>475</v>
      </c>
      <c r="AM459" s="1494" t="e">
        <f t="shared" si="244"/>
        <v>#VALUE!</v>
      </c>
      <c r="AN459" s="1494" t="str">
        <f>VLOOKUP(AJ459,'Item Master Data'!$A:$G,7,FALSE)</f>
        <v> 30</v>
      </c>
      <c r="AO459" s="1494">
        <f t="shared" si="245"/>
        <v>0</v>
      </c>
      <c r="AQ459" s="2297">
        <f t="shared" si="235"/>
        <v>101317.49999999999</v>
      </c>
    </row>
    <row r="460" spans="1:43" s="1494" customFormat="1" ht="15" hidden="1" customHeight="1">
      <c r="A460" s="1550" t="s">
        <v>1156</v>
      </c>
      <c r="B460" s="2029" t="s">
        <v>4050</v>
      </c>
      <c r="C460" s="2030" t="s">
        <v>1146</v>
      </c>
      <c r="D460" s="2029" t="s">
        <v>2210</v>
      </c>
      <c r="E460" s="2031">
        <v>475</v>
      </c>
      <c r="F460" s="2032">
        <v>5310</v>
      </c>
      <c r="G460" s="1833">
        <f t="shared" si="236"/>
        <v>2522250</v>
      </c>
      <c r="H460" s="1831">
        <f t="shared" si="227"/>
        <v>2.5222500000000001</v>
      </c>
      <c r="I460" s="1837">
        <f>H460</f>
        <v>2.5222500000000001</v>
      </c>
      <c r="J460" s="1818"/>
      <c r="K460" s="2104"/>
      <c r="L460" s="2105"/>
      <c r="M460" s="1832">
        <f t="shared" si="246"/>
        <v>2.5222500000000001</v>
      </c>
      <c r="N460" s="2030">
        <v>44664</v>
      </c>
      <c r="O460" s="2030">
        <v>44652</v>
      </c>
      <c r="P460" s="2030">
        <v>44657</v>
      </c>
      <c r="Q460" s="2030">
        <v>44664</v>
      </c>
      <c r="R460" s="2029" t="s">
        <v>1147</v>
      </c>
      <c r="S460" s="2029">
        <v>72</v>
      </c>
      <c r="T460" s="2029" t="s">
        <v>3176</v>
      </c>
      <c r="U460" s="2024">
        <v>0.39499999999999996</v>
      </c>
      <c r="V460" s="1952"/>
      <c r="W460" s="2029" t="s">
        <v>1094</v>
      </c>
      <c r="X460" s="2028">
        <v>10</v>
      </c>
      <c r="Y460" s="2029">
        <v>60</v>
      </c>
      <c r="Z460" s="2029" t="s">
        <v>1162</v>
      </c>
      <c r="AA460" s="2029" t="s">
        <v>1162</v>
      </c>
      <c r="AB460" s="2027" t="s">
        <v>1162</v>
      </c>
      <c r="AC460" s="2029" t="s">
        <v>1096</v>
      </c>
      <c r="AD460" s="2029" t="s">
        <v>1113</v>
      </c>
      <c r="AE460" s="2029"/>
      <c r="AF460" s="2029" t="s">
        <v>1110</v>
      </c>
      <c r="AG460" s="2029" t="s">
        <v>1162</v>
      </c>
      <c r="AH460" s="1951"/>
      <c r="AI460" s="2047" t="str">
        <f t="shared" si="219"/>
        <v>12005833C</v>
      </c>
      <c r="AJ460" s="2076" cm="1">
        <f t="array" ref="AJ460">SUM(MID(0&amp;AI460,LARGE(INDEX(ISNUMBER(--MID(AI460,ROW($1:$129),1))*ROW($1:$129),),ROW($1:$129))+1,1)*10^ROW($1:$129)/10)</f>
        <v>12005833</v>
      </c>
      <c r="AK460" s="1953" t="str">
        <f>VLOOKUP($AJ460,'Item Master Data'!$A:$F,3,FALSE)</f>
        <v>Q.PEAK DUO XL G10 BFG</v>
      </c>
      <c r="AL460" s="1494">
        <f>VLOOKUP($AJ460,'Item Master Data'!$A:$F,6,FALSE)</f>
        <v>475</v>
      </c>
      <c r="AM460" s="1494" t="e">
        <f t="shared" si="244"/>
        <v>#VALUE!</v>
      </c>
      <c r="AN460" s="1494" t="str">
        <f>VLOOKUP(AJ460,'Item Master Data'!$A:$G,7,FALSE)</f>
        <v> 30</v>
      </c>
      <c r="AO460" s="1494">
        <f t="shared" si="245"/>
        <v>0</v>
      </c>
      <c r="AQ460" s="2297">
        <f t="shared" si="235"/>
        <v>996288.74999999988</v>
      </c>
    </row>
    <row r="461" spans="1:43" s="1494" customFormat="1" ht="12.75" customHeight="1">
      <c r="A461" s="1550" t="s">
        <v>1156</v>
      </c>
      <c r="B461" s="2029" t="s">
        <v>3430</v>
      </c>
      <c r="C461" s="2030" t="s">
        <v>3333</v>
      </c>
      <c r="D461" s="2029" t="s">
        <v>2228</v>
      </c>
      <c r="E461" s="2031">
        <v>480</v>
      </c>
      <c r="F461" s="2032">
        <v>2349</v>
      </c>
      <c r="G461" s="1833">
        <f t="shared" si="236"/>
        <v>1127520</v>
      </c>
      <c r="H461" s="1831">
        <f t="shared" si="227"/>
        <v>1.1275200000000001</v>
      </c>
      <c r="I461" s="1837">
        <f>H461</f>
        <v>1.1275200000000001</v>
      </c>
      <c r="J461" s="2104"/>
      <c r="K461" s="2104"/>
      <c r="L461" s="2105"/>
      <c r="M461" s="1832">
        <f t="shared" si="246"/>
        <v>1.1275200000000001</v>
      </c>
      <c r="N461" s="2030">
        <v>44658</v>
      </c>
      <c r="O461" s="2030">
        <v>44638</v>
      </c>
      <c r="P461" s="2030">
        <v>44646</v>
      </c>
      <c r="Q461" s="2030">
        <v>44658</v>
      </c>
      <c r="R461" s="2029" t="s">
        <v>1147</v>
      </c>
      <c r="S461" s="2029">
        <v>72</v>
      </c>
      <c r="T461" s="2029">
        <v>49304156</v>
      </c>
      <c r="U461" s="2024">
        <v>0.46</v>
      </c>
      <c r="V461" s="1952"/>
      <c r="W461" s="2029" t="s">
        <v>1094</v>
      </c>
      <c r="X461" s="2028">
        <v>10</v>
      </c>
      <c r="Y461" s="2029">
        <v>30</v>
      </c>
      <c r="Z461" s="2029" t="s">
        <v>4102</v>
      </c>
      <c r="AA461" s="2029" t="s">
        <v>1099</v>
      </c>
      <c r="AB461" s="2027">
        <v>91710</v>
      </c>
      <c r="AC461" s="2029" t="s">
        <v>1096</v>
      </c>
      <c r="AD461" s="1937" t="s">
        <v>3658</v>
      </c>
      <c r="AE461" s="2029"/>
      <c r="AF461" s="2029"/>
      <c r="AG461" s="2029"/>
      <c r="AH461" s="1951"/>
      <c r="AI461" s="2047">
        <f t="shared" si="219"/>
        <v>49304156</v>
      </c>
      <c r="AJ461" s="2076" cm="1">
        <f t="array" ref="AJ461">SUM(MID(0&amp;AI461,LARGE(INDEX(ISNUMBER(--MID(AI461,ROW($1:$129),1))*ROW($1:$129),),ROW($1:$129))+1,1)*10^ROW($1:$129)/10)</f>
        <v>49304156</v>
      </c>
      <c r="AK461" s="1953" t="str">
        <f>VLOOKUP($AJ461,'Item Master Data'!$A:$F,3,FALSE)</f>
        <v>Q.PEAK DUO XL G10</v>
      </c>
      <c r="AL461" s="1494">
        <f>VLOOKUP($AJ461,'Item Master Data'!$A:$F,6,FALSE)</f>
        <v>480</v>
      </c>
      <c r="AM461" s="1494">
        <f t="shared" si="244"/>
        <v>81</v>
      </c>
      <c r="AN461" s="1494">
        <f>VLOOKUP(AJ461,'Item Master Data'!$A:$G,7,FALSE)</f>
        <v>29</v>
      </c>
      <c r="AO461" s="1494">
        <f t="shared" si="245"/>
        <v>0</v>
      </c>
      <c r="AQ461" s="2297">
        <f t="shared" si="235"/>
        <v>518659.2</v>
      </c>
    </row>
    <row r="462" spans="1:43" s="1494" customFormat="1" ht="15" hidden="1" customHeight="1">
      <c r="A462" s="1872" t="s">
        <v>1156</v>
      </c>
      <c r="B462" s="2029" t="s">
        <v>3466</v>
      </c>
      <c r="C462" s="2030" t="s">
        <v>4053</v>
      </c>
      <c r="D462" s="2029" t="s">
        <v>2210</v>
      </c>
      <c r="E462" s="2031">
        <v>475</v>
      </c>
      <c r="F462" s="2032">
        <v>12000</v>
      </c>
      <c r="G462" s="1833">
        <f>E462*F462</f>
        <v>5700000</v>
      </c>
      <c r="H462" s="1831">
        <f>E462*F462/1000000</f>
        <v>5.7</v>
      </c>
      <c r="I462" s="1837">
        <f>H462</f>
        <v>5.7</v>
      </c>
      <c r="J462" s="2104"/>
      <c r="K462" s="2104"/>
      <c r="L462" s="2105"/>
      <c r="M462" s="1832">
        <f t="shared" si="246"/>
        <v>5.7</v>
      </c>
      <c r="N462" s="2030"/>
      <c r="O462" s="2030">
        <v>44643</v>
      </c>
      <c r="P462" s="2030"/>
      <c r="Q462" s="2030"/>
      <c r="R462" s="2029" t="s">
        <v>1147</v>
      </c>
      <c r="S462" s="2029">
        <v>72</v>
      </c>
      <c r="T462" s="2029" t="s">
        <v>3176</v>
      </c>
      <c r="U462" s="2024">
        <v>0.37</v>
      </c>
      <c r="V462" s="1952"/>
      <c r="W462" s="2029" t="s">
        <v>1094</v>
      </c>
      <c r="X462" s="2028">
        <v>10</v>
      </c>
      <c r="Y462" s="2029">
        <v>30</v>
      </c>
      <c r="Z462" s="2029" t="s">
        <v>4103</v>
      </c>
      <c r="AA462" s="2029" t="s">
        <v>3467</v>
      </c>
      <c r="AB462" s="2027">
        <v>83201</v>
      </c>
      <c r="AC462" s="2029" t="s">
        <v>1096</v>
      </c>
      <c r="AD462" s="2029" t="s">
        <v>1113</v>
      </c>
      <c r="AE462" s="2029"/>
      <c r="AF462" s="2029" t="s">
        <v>1098</v>
      </c>
      <c r="AG462" s="2029"/>
      <c r="AH462" s="2029"/>
      <c r="AI462" s="2047" t="str">
        <f t="shared" si="219"/>
        <v>12005833C</v>
      </c>
      <c r="AJ462" s="2076" cm="1">
        <f t="array" ref="AJ462">SUM(MID(0&amp;AI462,LARGE(INDEX(ISNUMBER(--MID(AI462,ROW($1:$129),1))*ROW($1:$129),),ROW($1:$129))+1,1)*10^ROW($1:$129)/10)</f>
        <v>12005833</v>
      </c>
      <c r="AK462" s="1953" t="str">
        <f>VLOOKUP($AJ462,'Item Master Data'!$A:$F,3,FALSE)</f>
        <v>Q.PEAK DUO XL G10 BFG</v>
      </c>
      <c r="AL462" s="1494">
        <f>VLOOKUP($AJ462,'Item Master Data'!$A:$F,6,FALSE)</f>
        <v>475</v>
      </c>
      <c r="AM462" s="1494" t="e">
        <f t="shared" si="244"/>
        <v>#VALUE!</v>
      </c>
      <c r="AN462" s="1494" t="str">
        <f>VLOOKUP(AJ462,'Item Master Data'!$A:$G,7,FALSE)</f>
        <v> 30</v>
      </c>
      <c r="AO462" s="1494">
        <f t="shared" si="245"/>
        <v>0</v>
      </c>
      <c r="AQ462" s="2297">
        <f t="shared" si="235"/>
        <v>2109000</v>
      </c>
    </row>
    <row r="463" spans="1:43" s="1494" customFormat="1" ht="15" hidden="1" customHeight="1">
      <c r="A463" s="1872" t="s">
        <v>1156</v>
      </c>
      <c r="B463" s="2029" t="s">
        <v>3466</v>
      </c>
      <c r="C463" s="2030" t="s">
        <v>4053</v>
      </c>
      <c r="D463" s="2029" t="s">
        <v>2210</v>
      </c>
      <c r="E463" s="2031">
        <v>475</v>
      </c>
      <c r="F463" s="2032">
        <f>23880-12000</f>
        <v>11880</v>
      </c>
      <c r="G463" s="1833">
        <f>E463*F463</f>
        <v>5643000</v>
      </c>
      <c r="H463" s="1831">
        <f>E463*F463/1000000</f>
        <v>5.6429999999999998</v>
      </c>
      <c r="I463" s="1837"/>
      <c r="J463" s="2104">
        <f>H463</f>
        <v>5.6429999999999998</v>
      </c>
      <c r="K463" s="2104"/>
      <c r="L463" s="2105"/>
      <c r="M463" s="1832">
        <f t="shared" si="246"/>
        <v>5.6429999999999998</v>
      </c>
      <c r="N463" s="2030"/>
      <c r="O463" s="2030">
        <v>44643</v>
      </c>
      <c r="P463" s="2030"/>
      <c r="Q463" s="2030"/>
      <c r="R463" s="2029" t="s">
        <v>1147</v>
      </c>
      <c r="S463" s="2029">
        <v>72</v>
      </c>
      <c r="T463" s="2029" t="s">
        <v>3176</v>
      </c>
      <c r="U463" s="2024">
        <v>0.37</v>
      </c>
      <c r="V463" s="1952"/>
      <c r="W463" s="2029" t="s">
        <v>1094</v>
      </c>
      <c r="X463" s="2028">
        <v>10</v>
      </c>
      <c r="Y463" s="2029">
        <v>30</v>
      </c>
      <c r="Z463" s="2029" t="s">
        <v>4103</v>
      </c>
      <c r="AA463" s="2029" t="s">
        <v>3467</v>
      </c>
      <c r="AB463" s="2027">
        <v>83201</v>
      </c>
      <c r="AC463" s="2029" t="s">
        <v>1096</v>
      </c>
      <c r="AD463" s="2029" t="s">
        <v>1113</v>
      </c>
      <c r="AE463" s="2029"/>
      <c r="AF463" s="2029" t="s">
        <v>1098</v>
      </c>
      <c r="AG463" s="2029"/>
      <c r="AH463" s="2029"/>
      <c r="AI463" s="2047" t="str">
        <f t="shared" ref="AI463:AI523" si="247">T463</f>
        <v>12005833C</v>
      </c>
      <c r="AJ463" s="2076" cm="1">
        <f t="array" ref="AJ463">SUM(MID(0&amp;AI463,LARGE(INDEX(ISNUMBER(--MID(AI463,ROW($1:$129),1))*ROW($1:$129),),ROW($1:$129))+1,1)*10^ROW($1:$129)/10)</f>
        <v>12005833</v>
      </c>
      <c r="AK463" s="1953" t="str">
        <f>VLOOKUP($AJ463,'Item Master Data'!$A:$F,3,FALSE)</f>
        <v>Q.PEAK DUO XL G10 BFG</v>
      </c>
      <c r="AL463" s="1494">
        <f>VLOOKUP($AJ463,'Item Master Data'!$A:$F,6,FALSE)</f>
        <v>475</v>
      </c>
      <c r="AM463" s="1494" t="e">
        <f t="shared" si="244"/>
        <v>#VALUE!</v>
      </c>
      <c r="AN463" s="1494" t="str">
        <f>VLOOKUP(AJ463,'Item Master Data'!$A:$G,7,FALSE)</f>
        <v> 30</v>
      </c>
      <c r="AO463" s="1494">
        <f t="shared" si="245"/>
        <v>0</v>
      </c>
      <c r="AQ463" s="2297">
        <f t="shared" si="235"/>
        <v>2087910</v>
      </c>
    </row>
    <row r="464" spans="1:43" s="1494" customFormat="1" ht="15" hidden="1" customHeight="1">
      <c r="A464" s="1550" t="s">
        <v>1156</v>
      </c>
      <c r="B464" s="2029" t="s">
        <v>3466</v>
      </c>
      <c r="C464" s="2030" t="s">
        <v>4053</v>
      </c>
      <c r="D464" s="2029" t="s">
        <v>2210</v>
      </c>
      <c r="E464" s="2031">
        <v>475</v>
      </c>
      <c r="F464" s="2032">
        <f>31440-90</f>
        <v>31350</v>
      </c>
      <c r="G464" s="1833">
        <f>E464*F464</f>
        <v>14891250</v>
      </c>
      <c r="H464" s="1831">
        <f>E464*F464/1000000</f>
        <v>14.891249999999999</v>
      </c>
      <c r="I464" s="1837">
        <f>H464</f>
        <v>14.891249999999999</v>
      </c>
      <c r="J464" s="2104"/>
      <c r="K464" s="2104"/>
      <c r="L464" s="2105"/>
      <c r="M464" s="1832">
        <f t="shared" si="246"/>
        <v>14.891249999999999</v>
      </c>
      <c r="N464" s="2030"/>
      <c r="O464" s="2030">
        <v>44643</v>
      </c>
      <c r="P464" s="2030"/>
      <c r="Q464" s="2030"/>
      <c r="R464" s="2029" t="s">
        <v>1147</v>
      </c>
      <c r="S464" s="2029">
        <v>72</v>
      </c>
      <c r="T464" s="2029" t="s">
        <v>3176</v>
      </c>
      <c r="U464" s="2024">
        <v>0.37</v>
      </c>
      <c r="V464" s="1952"/>
      <c r="W464" s="2029" t="s">
        <v>1094</v>
      </c>
      <c r="X464" s="2028">
        <v>10</v>
      </c>
      <c r="Y464" s="2029">
        <v>30</v>
      </c>
      <c r="Z464" s="2029" t="s">
        <v>4103</v>
      </c>
      <c r="AA464" s="2029" t="s">
        <v>3467</v>
      </c>
      <c r="AB464" s="2027">
        <v>83201</v>
      </c>
      <c r="AC464" s="2029" t="s">
        <v>1096</v>
      </c>
      <c r="AD464" s="2029" t="s">
        <v>1099</v>
      </c>
      <c r="AE464" s="2029"/>
      <c r="AF464" s="2029" t="s">
        <v>1098</v>
      </c>
      <c r="AG464" s="2029"/>
      <c r="AH464" s="1951"/>
      <c r="AI464" s="2047" t="str">
        <f t="shared" si="247"/>
        <v>12005833C</v>
      </c>
      <c r="AJ464" s="2076" cm="1">
        <f t="array" ref="AJ464">SUM(MID(0&amp;AI464,LARGE(INDEX(ISNUMBER(--MID(AI464,ROW($1:$129),1))*ROW($1:$129),),ROW($1:$129))+1,1)*10^ROW($1:$129)/10)</f>
        <v>12005833</v>
      </c>
      <c r="AK464" s="1953" t="str">
        <f>VLOOKUP($AJ464,'Item Master Data'!$A:$F,3,FALSE)</f>
        <v>Q.PEAK DUO XL G10 BFG</v>
      </c>
      <c r="AL464" s="1494">
        <f>VLOOKUP($AJ464,'Item Master Data'!$A:$F,6,FALSE)</f>
        <v>475</v>
      </c>
      <c r="AM464" s="1494" t="e">
        <f t="shared" si="244"/>
        <v>#VALUE!</v>
      </c>
      <c r="AN464" s="1494" t="str">
        <f>VLOOKUP(AJ464,'Item Master Data'!$A:$G,7,FALSE)</f>
        <v> 30</v>
      </c>
      <c r="AO464" s="1494">
        <f t="shared" si="245"/>
        <v>0</v>
      </c>
      <c r="AQ464" s="2297">
        <f t="shared" si="235"/>
        <v>5509762.5</v>
      </c>
    </row>
    <row r="465" spans="1:43" s="1494" customFormat="1" ht="15" customHeight="1">
      <c r="A465" s="1550" t="s">
        <v>1156</v>
      </c>
      <c r="B465" s="2029" t="s">
        <v>4054</v>
      </c>
      <c r="C465" s="2030" t="s">
        <v>4055</v>
      </c>
      <c r="D465" s="2029" t="s">
        <v>2210</v>
      </c>
      <c r="E465" s="2031">
        <v>475</v>
      </c>
      <c r="F465" s="2032">
        <v>580</v>
      </c>
      <c r="G465" s="1833">
        <f>F465*E465</f>
        <v>275500</v>
      </c>
      <c r="H465" s="1831">
        <f>E465*F465/1000000</f>
        <v>0.27550000000000002</v>
      </c>
      <c r="I465" s="1837"/>
      <c r="J465" s="2104"/>
      <c r="K465" s="2104"/>
      <c r="L465" s="2105">
        <f>H465</f>
        <v>0.27550000000000002</v>
      </c>
      <c r="M465" s="1832">
        <f t="shared" si="246"/>
        <v>0.27550000000000002</v>
      </c>
      <c r="N465" s="2112" t="s">
        <v>3374</v>
      </c>
      <c r="O465" s="2021">
        <v>44670</v>
      </c>
      <c r="P465" s="2030"/>
      <c r="Q465" s="2030"/>
      <c r="R465" s="2029" t="s">
        <v>2243</v>
      </c>
      <c r="S465" s="2029">
        <v>72</v>
      </c>
      <c r="T465" s="2029">
        <v>49303155</v>
      </c>
      <c r="U465" s="2024">
        <v>0.51500000000000001</v>
      </c>
      <c r="V465" s="2029"/>
      <c r="W465" s="2029" t="s">
        <v>1103</v>
      </c>
      <c r="X465" s="2028">
        <v>50</v>
      </c>
      <c r="Y465" s="2029">
        <v>30</v>
      </c>
      <c r="Z465" s="2029" t="s">
        <v>4104</v>
      </c>
      <c r="AA465" s="2029" t="s">
        <v>1186</v>
      </c>
      <c r="AB465" s="2027">
        <v>62246</v>
      </c>
      <c r="AC465" s="2029" t="s">
        <v>1096</v>
      </c>
      <c r="AD465" s="2029" t="s">
        <v>3658</v>
      </c>
      <c r="AE465" s="2029"/>
      <c r="AF465" s="2029" t="s">
        <v>1110</v>
      </c>
      <c r="AG465" s="2029" t="s">
        <v>2235</v>
      </c>
      <c r="AH465" s="1951"/>
      <c r="AI465" s="2047">
        <f t="shared" si="247"/>
        <v>49303155</v>
      </c>
      <c r="AJ465" s="2076" cm="1">
        <f t="array" ref="AJ465">SUM(MID(0&amp;AI465,LARGE(INDEX(ISNUMBER(--MID(AI465,ROW($1:$129),1))*ROW($1:$129),),ROW($1:$129))+1,1)*10^ROW($1:$129)/10)</f>
        <v>49303155</v>
      </c>
      <c r="AK465" s="1953" t="str">
        <f>VLOOKUP($AJ465,'Item Master Data'!$A:$F,3,FALSE)</f>
        <v>Q.PEAK DUO XL G10 BFG</v>
      </c>
      <c r="AL465" s="1494">
        <f>VLOOKUP($AJ465,'Item Master Data'!$A:$F,6,FALSE)</f>
        <v>475</v>
      </c>
      <c r="AM465" s="1494">
        <f t="shared" si="244"/>
        <v>20</v>
      </c>
      <c r="AN465" s="1494">
        <f>VLOOKUP(AJ465,'Item Master Data'!$A:$G,7,FALSE)</f>
        <v>29</v>
      </c>
      <c r="AO465" s="1494">
        <f t="shared" si="245"/>
        <v>0</v>
      </c>
      <c r="AQ465" s="2297">
        <f t="shared" si="235"/>
        <v>141882.5</v>
      </c>
    </row>
    <row r="466" spans="1:43" s="1494" customFormat="1" ht="15" customHeight="1">
      <c r="A466" s="1550" t="s">
        <v>1156</v>
      </c>
      <c r="B466" s="2029" t="s">
        <v>4061</v>
      </c>
      <c r="C466" s="2030" t="s">
        <v>3334</v>
      </c>
      <c r="D466" s="2029" t="s">
        <v>2210</v>
      </c>
      <c r="E466" s="2031">
        <v>475</v>
      </c>
      <c r="F466" s="2032">
        <v>638</v>
      </c>
      <c r="G466" s="1833">
        <f t="shared" ref="G466:G498" si="248">E466*F466</f>
        <v>303050</v>
      </c>
      <c r="H466" s="1831">
        <f t="shared" ref="H466:H494" si="249">E466*F466/1000000</f>
        <v>0.30304999999999999</v>
      </c>
      <c r="I466" s="1837">
        <f t="shared" ref="I466:I472" si="250">H466</f>
        <v>0.30304999999999999</v>
      </c>
      <c r="J466" s="2104"/>
      <c r="K466" s="2104"/>
      <c r="L466" s="2105"/>
      <c r="M466" s="1832">
        <f t="shared" si="246"/>
        <v>0.30304999999999999</v>
      </c>
      <c r="N466" s="2030">
        <v>44652</v>
      </c>
      <c r="O466" s="2030">
        <v>44629</v>
      </c>
      <c r="P466" s="2030">
        <v>44649</v>
      </c>
      <c r="Q466" s="2030">
        <v>44652</v>
      </c>
      <c r="R466" s="2029" t="s">
        <v>1144</v>
      </c>
      <c r="S466" s="2029">
        <v>72</v>
      </c>
      <c r="T466" s="2029">
        <v>49303555</v>
      </c>
      <c r="U466" s="2024">
        <v>0.45500000000000002</v>
      </c>
      <c r="V466" s="1952"/>
      <c r="W466" s="2029" t="s">
        <v>1094</v>
      </c>
      <c r="X466" s="2028">
        <v>100</v>
      </c>
      <c r="Y466" s="2029">
        <v>0</v>
      </c>
      <c r="Z466" s="2029" t="s">
        <v>3411</v>
      </c>
      <c r="AA466" s="2029" t="s">
        <v>2305</v>
      </c>
      <c r="AB466" s="2027">
        <v>4401</v>
      </c>
      <c r="AC466" s="2029" t="s">
        <v>1096</v>
      </c>
      <c r="AD466" s="1937" t="s">
        <v>3658</v>
      </c>
      <c r="AE466" s="2029"/>
      <c r="AF466" s="2029"/>
      <c r="AG466" s="2029" t="s">
        <v>2235</v>
      </c>
      <c r="AH466" s="1951"/>
      <c r="AI466" s="2047">
        <f t="shared" si="247"/>
        <v>49303555</v>
      </c>
      <c r="AJ466" s="2076" cm="1">
        <f t="array" ref="AJ466">SUM(MID(0&amp;AI466,LARGE(INDEX(ISNUMBER(--MID(AI466,ROW($1:$129),1))*ROW($1:$129),),ROW($1:$129))+1,1)*10^ROW($1:$129)/10)</f>
        <v>49303555</v>
      </c>
      <c r="AK466" s="1953" t="str">
        <f>VLOOKUP($AJ466,'Item Master Data'!$A:$F,3,FALSE)</f>
        <v>Q.PEAK DUO XL G10 BFG</v>
      </c>
      <c r="AL466" s="1494">
        <f>VLOOKUP($AJ466,'Item Master Data'!$A:$F,6,FALSE)</f>
        <v>475</v>
      </c>
      <c r="AM466" s="1494">
        <f t="shared" si="244"/>
        <v>22</v>
      </c>
      <c r="AN466" s="1494">
        <f>VLOOKUP(AJ466,'Item Master Data'!$A:$G,7,FALSE)</f>
        <v>29</v>
      </c>
      <c r="AO466" s="1494">
        <f t="shared" si="245"/>
        <v>0</v>
      </c>
      <c r="AQ466" s="2297">
        <f t="shared" si="235"/>
        <v>137887.75</v>
      </c>
    </row>
    <row r="467" spans="1:43" s="1494" customFormat="1" ht="15" hidden="1" customHeight="1">
      <c r="A467" s="1550" t="s">
        <v>1156</v>
      </c>
      <c r="B467" s="2029" t="s">
        <v>4061</v>
      </c>
      <c r="C467" s="2030" t="s">
        <v>3334</v>
      </c>
      <c r="D467" s="2029" t="s">
        <v>2210</v>
      </c>
      <c r="E467" s="2031">
        <v>475</v>
      </c>
      <c r="F467" s="2032">
        <v>638</v>
      </c>
      <c r="G467" s="1833">
        <f t="shared" si="248"/>
        <v>303050</v>
      </c>
      <c r="H467" s="1831">
        <f t="shared" si="249"/>
        <v>0.30304999999999999</v>
      </c>
      <c r="I467" s="1837">
        <f t="shared" si="250"/>
        <v>0.30304999999999999</v>
      </c>
      <c r="J467" s="2104"/>
      <c r="K467" s="2104"/>
      <c r="L467" s="2105"/>
      <c r="M467" s="1832">
        <f t="shared" si="246"/>
        <v>0.30304999999999999</v>
      </c>
      <c r="N467" s="2030">
        <v>44652</v>
      </c>
      <c r="O467" s="2030">
        <v>44629</v>
      </c>
      <c r="P467" s="2030">
        <v>44650</v>
      </c>
      <c r="Q467" s="2030">
        <v>44652</v>
      </c>
      <c r="R467" s="2029" t="s">
        <v>1144</v>
      </c>
      <c r="S467" s="2029">
        <v>72</v>
      </c>
      <c r="T467" s="2029">
        <v>49303155</v>
      </c>
      <c r="U467" s="2024">
        <v>0.45500000000000002</v>
      </c>
      <c r="V467" s="1952"/>
      <c r="W467" s="2029" t="s">
        <v>1094</v>
      </c>
      <c r="X467" s="2028">
        <v>100</v>
      </c>
      <c r="Y467" s="2029">
        <v>0</v>
      </c>
      <c r="Z467" s="2029" t="s">
        <v>3459</v>
      </c>
      <c r="AA467" s="2029" t="s">
        <v>1136</v>
      </c>
      <c r="AB467" s="2027">
        <v>1604</v>
      </c>
      <c r="AC467" s="2029" t="s">
        <v>1096</v>
      </c>
      <c r="AD467" s="2283" t="s">
        <v>1097</v>
      </c>
      <c r="AE467" s="2029"/>
      <c r="AF467" s="2029"/>
      <c r="AG467" s="2029" t="s">
        <v>2235</v>
      </c>
      <c r="AH467" s="1951"/>
      <c r="AI467" s="2047">
        <f t="shared" si="247"/>
        <v>49303155</v>
      </c>
      <c r="AJ467" s="2076" cm="1">
        <f t="array" ref="AJ467">SUM(MID(0&amp;AI467,LARGE(INDEX(ISNUMBER(--MID(AI467,ROW($1:$129),1))*ROW($1:$129),),ROW($1:$129))+1,1)*10^ROW($1:$129)/10)</f>
        <v>49303155</v>
      </c>
      <c r="AK467" s="1953" t="str">
        <f>VLOOKUP($AJ467,'Item Master Data'!$A:$F,3,FALSE)</f>
        <v>Q.PEAK DUO XL G10 BFG</v>
      </c>
      <c r="AL467" s="1494">
        <f>VLOOKUP($AJ467,'Item Master Data'!$A:$F,6,FALSE)</f>
        <v>475</v>
      </c>
      <c r="AM467" s="1494">
        <f t="shared" si="244"/>
        <v>22</v>
      </c>
      <c r="AN467" s="1494">
        <f>VLOOKUP(AJ467,'Item Master Data'!$A:$G,7,FALSE)</f>
        <v>29</v>
      </c>
      <c r="AO467" s="1494">
        <f t="shared" si="245"/>
        <v>0</v>
      </c>
      <c r="AQ467" s="2297">
        <f t="shared" si="235"/>
        <v>137887.75</v>
      </c>
    </row>
    <row r="468" spans="1:43" s="1494" customFormat="1" ht="15" hidden="1" customHeight="1">
      <c r="A468" s="1550" t="s">
        <v>1156</v>
      </c>
      <c r="B468" s="2029" t="s">
        <v>4061</v>
      </c>
      <c r="C468" s="2030" t="s">
        <v>3334</v>
      </c>
      <c r="D468" s="2029" t="s">
        <v>2210</v>
      </c>
      <c r="E468" s="2031">
        <v>475</v>
      </c>
      <c r="F468" s="2032">
        <v>638</v>
      </c>
      <c r="G468" s="1833">
        <f t="shared" si="248"/>
        <v>303050</v>
      </c>
      <c r="H468" s="1831">
        <f t="shared" si="249"/>
        <v>0.30304999999999999</v>
      </c>
      <c r="I468" s="1837">
        <f t="shared" si="250"/>
        <v>0.30304999999999999</v>
      </c>
      <c r="J468" s="2104"/>
      <c r="K468" s="2104"/>
      <c r="L468" s="2105"/>
      <c r="M468" s="1832">
        <f t="shared" si="246"/>
        <v>0.30304999999999999</v>
      </c>
      <c r="N468" s="2030">
        <v>44652</v>
      </c>
      <c r="O468" s="2030">
        <v>44629</v>
      </c>
      <c r="P468" s="2030">
        <v>44650</v>
      </c>
      <c r="Q468" s="2030">
        <v>44652</v>
      </c>
      <c r="R468" s="2029" t="s">
        <v>1144</v>
      </c>
      <c r="S468" s="2029">
        <v>72</v>
      </c>
      <c r="T468" s="2029">
        <v>49303555</v>
      </c>
      <c r="U468" s="2024">
        <v>0.45500000000000002</v>
      </c>
      <c r="V468" s="1952"/>
      <c r="W468" s="2029" t="s">
        <v>1094</v>
      </c>
      <c r="X468" s="2028">
        <v>100</v>
      </c>
      <c r="Y468" s="2029">
        <v>0</v>
      </c>
      <c r="Z468" s="2029" t="s">
        <v>3459</v>
      </c>
      <c r="AA468" s="2029" t="s">
        <v>1136</v>
      </c>
      <c r="AB468" s="2027">
        <v>1604</v>
      </c>
      <c r="AC468" s="2029" t="s">
        <v>1096</v>
      </c>
      <c r="AD468" s="2283" t="s">
        <v>1097</v>
      </c>
      <c r="AE468" s="2029"/>
      <c r="AF468" s="2029"/>
      <c r="AG468" s="2029" t="s">
        <v>2235</v>
      </c>
      <c r="AH468" s="1951"/>
      <c r="AI468" s="2047">
        <f t="shared" si="247"/>
        <v>49303555</v>
      </c>
      <c r="AJ468" s="2076" cm="1">
        <f t="array" ref="AJ468">SUM(MID(0&amp;AI468,LARGE(INDEX(ISNUMBER(--MID(AI468,ROW($1:$129),1))*ROW($1:$129),),ROW($1:$129))+1,1)*10^ROW($1:$129)/10)</f>
        <v>49303555</v>
      </c>
      <c r="AK468" s="1953" t="str">
        <f>VLOOKUP($AJ468,'Item Master Data'!$A:$F,3,FALSE)</f>
        <v>Q.PEAK DUO XL G10 BFG</v>
      </c>
      <c r="AL468" s="1494">
        <f>VLOOKUP($AJ468,'Item Master Data'!$A:$F,6,FALSE)</f>
        <v>475</v>
      </c>
      <c r="AM468" s="1494">
        <f t="shared" si="244"/>
        <v>22</v>
      </c>
      <c r="AN468" s="1494">
        <f>VLOOKUP(AJ468,'Item Master Data'!$A:$G,7,FALSE)</f>
        <v>29</v>
      </c>
      <c r="AO468" s="1494">
        <f t="shared" si="245"/>
        <v>0</v>
      </c>
      <c r="AQ468" s="2297">
        <f t="shared" si="235"/>
        <v>137887.75</v>
      </c>
    </row>
    <row r="469" spans="1:43" s="1494" customFormat="1" ht="15" hidden="1" customHeight="1">
      <c r="A469" s="1550" t="s">
        <v>1156</v>
      </c>
      <c r="B469" s="2029" t="s">
        <v>4062</v>
      </c>
      <c r="C469" s="2030" t="s">
        <v>3334</v>
      </c>
      <c r="D469" s="2029" t="s">
        <v>2210</v>
      </c>
      <c r="E469" s="2031">
        <v>475</v>
      </c>
      <c r="F469" s="2032">
        <v>4812</v>
      </c>
      <c r="G469" s="1833">
        <f t="shared" si="248"/>
        <v>2285700</v>
      </c>
      <c r="H469" s="1831">
        <f t="shared" si="249"/>
        <v>2.2856999999999998</v>
      </c>
      <c r="I469" s="1837">
        <f t="shared" si="250"/>
        <v>2.2856999999999998</v>
      </c>
      <c r="J469" s="1818"/>
      <c r="K469" s="2104"/>
      <c r="L469" s="2105"/>
      <c r="M469" s="1832">
        <f t="shared" si="246"/>
        <v>2.2856999999999998</v>
      </c>
      <c r="N469" s="2030">
        <v>44656</v>
      </c>
      <c r="O469" s="2030">
        <v>44642</v>
      </c>
      <c r="P469" s="2030">
        <v>44652</v>
      </c>
      <c r="Q469" s="2030">
        <v>44656</v>
      </c>
      <c r="R469" s="2029" t="s">
        <v>1144</v>
      </c>
      <c r="S469" s="2029">
        <v>72</v>
      </c>
      <c r="T469" s="2029" t="s">
        <v>3176</v>
      </c>
      <c r="U469" s="2024">
        <v>0.42</v>
      </c>
      <c r="V469" s="1952"/>
      <c r="W469" s="2029" t="s">
        <v>1094</v>
      </c>
      <c r="X469" s="2028">
        <v>100</v>
      </c>
      <c r="Y469" s="2029">
        <v>0</v>
      </c>
      <c r="Z469" s="2029" t="s">
        <v>3387</v>
      </c>
      <c r="AA469" s="2029" t="s">
        <v>1175</v>
      </c>
      <c r="AB469" s="2027">
        <v>21224</v>
      </c>
      <c r="AC469" s="2029" t="s">
        <v>1096</v>
      </c>
      <c r="AD469" s="2029" t="s">
        <v>1113</v>
      </c>
      <c r="AE469" s="2029"/>
      <c r="AF469" s="2029" t="s">
        <v>1110</v>
      </c>
      <c r="AG469" s="2029" t="s">
        <v>2235</v>
      </c>
      <c r="AH469" s="1951"/>
      <c r="AI469" s="2047" t="str">
        <f t="shared" si="247"/>
        <v>12005833C</v>
      </c>
      <c r="AJ469" s="2076" cm="1">
        <f t="array" ref="AJ469">SUM(MID(0&amp;AI469,LARGE(INDEX(ISNUMBER(--MID(AI469,ROW($1:$129),1))*ROW($1:$129),),ROW($1:$129))+1,1)*10^ROW($1:$129)/10)</f>
        <v>12005833</v>
      </c>
      <c r="AK469" s="1953" t="str">
        <f>VLOOKUP($AJ469,'Item Master Data'!$A:$F,3,FALSE)</f>
        <v>Q.PEAK DUO XL G10 BFG</v>
      </c>
      <c r="AL469" s="1494">
        <f>VLOOKUP($AJ469,'Item Master Data'!$A:$F,6,FALSE)</f>
        <v>475</v>
      </c>
      <c r="AM469" s="1494" t="e">
        <f t="shared" si="244"/>
        <v>#VALUE!</v>
      </c>
      <c r="AN469" s="1494" t="str">
        <f>VLOOKUP(AJ469,'Item Master Data'!$A:$G,7,FALSE)</f>
        <v> 30</v>
      </c>
      <c r="AO469" s="1494">
        <f t="shared" si="245"/>
        <v>0</v>
      </c>
      <c r="AQ469" s="2297">
        <f t="shared" si="235"/>
        <v>959994</v>
      </c>
    </row>
    <row r="470" spans="1:43" s="1494" customFormat="1" ht="15" customHeight="1">
      <c r="A470" s="1550" t="s">
        <v>1156</v>
      </c>
      <c r="B470" s="2029" t="s">
        <v>4063</v>
      </c>
      <c r="C470" s="2030" t="s">
        <v>3334</v>
      </c>
      <c r="D470" s="2029" t="s">
        <v>2210</v>
      </c>
      <c r="E470" s="2031">
        <v>475</v>
      </c>
      <c r="F470" s="2032">
        <v>1247</v>
      </c>
      <c r="G470" s="1833">
        <f t="shared" si="248"/>
        <v>592325</v>
      </c>
      <c r="H470" s="1831">
        <f t="shared" si="249"/>
        <v>0.59232499999999999</v>
      </c>
      <c r="I470" s="1837">
        <f t="shared" si="250"/>
        <v>0.59232499999999999</v>
      </c>
      <c r="J470" s="2104"/>
      <c r="K470" s="2104"/>
      <c r="L470" s="2105"/>
      <c r="M470" s="1832">
        <f t="shared" si="246"/>
        <v>0.59232499999999999</v>
      </c>
      <c r="N470" s="2030">
        <v>44655</v>
      </c>
      <c r="O470" s="2030">
        <v>44641</v>
      </c>
      <c r="P470" s="2030" t="s">
        <v>4090</v>
      </c>
      <c r="Q470" s="2030">
        <v>44655</v>
      </c>
      <c r="R470" s="2029" t="s">
        <v>1144</v>
      </c>
      <c r="S470" s="2029">
        <v>72</v>
      </c>
      <c r="T470" s="2029">
        <v>49303155</v>
      </c>
      <c r="U470" s="2024">
        <v>0.42</v>
      </c>
      <c r="V470" s="1952" t="s">
        <v>3687</v>
      </c>
      <c r="W470" s="2029" t="s">
        <v>1094</v>
      </c>
      <c r="X470" s="2028">
        <v>100</v>
      </c>
      <c r="Y470" s="2029">
        <v>0</v>
      </c>
      <c r="Z470" s="2029" t="s">
        <v>4107</v>
      </c>
      <c r="AA470" s="2029" t="s">
        <v>2305</v>
      </c>
      <c r="AB470" s="2027">
        <v>4103</v>
      </c>
      <c r="AC470" s="2029" t="s">
        <v>1096</v>
      </c>
      <c r="AD470" s="1937" t="s">
        <v>3658</v>
      </c>
      <c r="AE470" s="2029"/>
      <c r="AF470" s="2029"/>
      <c r="AG470" s="2029" t="s">
        <v>2235</v>
      </c>
      <c r="AH470" s="1951"/>
      <c r="AI470" s="2047">
        <f t="shared" si="247"/>
        <v>49303155</v>
      </c>
      <c r="AJ470" s="2076" cm="1">
        <f t="array" ref="AJ470">SUM(MID(0&amp;AI470,LARGE(INDEX(ISNUMBER(--MID(AI470,ROW($1:$129),1))*ROW($1:$129),),ROW($1:$129))+1,1)*10^ROW($1:$129)/10)</f>
        <v>49303155</v>
      </c>
      <c r="AK470" s="1953" t="str">
        <f>VLOOKUP($AJ470,'Item Master Data'!$A:$F,3,FALSE)</f>
        <v>Q.PEAK DUO XL G10 BFG</v>
      </c>
      <c r="AL470" s="1494">
        <f>VLOOKUP($AJ470,'Item Master Data'!$A:$F,6,FALSE)</f>
        <v>475</v>
      </c>
      <c r="AM470" s="1494">
        <f t="shared" si="244"/>
        <v>43</v>
      </c>
      <c r="AN470" s="1494">
        <f>VLOOKUP(AJ470,'Item Master Data'!$A:$G,7,FALSE)</f>
        <v>29</v>
      </c>
      <c r="AO470" s="1494">
        <f t="shared" si="245"/>
        <v>0</v>
      </c>
      <c r="AQ470" s="2297">
        <f t="shared" si="235"/>
        <v>248776.5</v>
      </c>
    </row>
    <row r="471" spans="1:43" s="1494" customFormat="1" ht="15" customHeight="1">
      <c r="A471" s="1550" t="s">
        <v>1156</v>
      </c>
      <c r="B471" s="2029" t="s">
        <v>4063</v>
      </c>
      <c r="C471" s="2030" t="s">
        <v>3334</v>
      </c>
      <c r="D471" s="2029" t="s">
        <v>2210</v>
      </c>
      <c r="E471" s="2031">
        <v>475</v>
      </c>
      <c r="F471" s="2032">
        <f>2523-1247</f>
        <v>1276</v>
      </c>
      <c r="G471" s="1833">
        <f t="shared" si="248"/>
        <v>606100</v>
      </c>
      <c r="H471" s="1831">
        <f t="shared" si="249"/>
        <v>0.60609999999999997</v>
      </c>
      <c r="I471" s="1837">
        <f t="shared" si="250"/>
        <v>0.60609999999999997</v>
      </c>
      <c r="J471" s="2104"/>
      <c r="K471" s="2104"/>
      <c r="L471" s="2105"/>
      <c r="M471" s="1832">
        <f t="shared" si="246"/>
        <v>0.60609999999999997</v>
      </c>
      <c r="N471" s="2030">
        <v>44655</v>
      </c>
      <c r="O471" s="2030">
        <v>44641</v>
      </c>
      <c r="P471" s="2030" t="s">
        <v>4090</v>
      </c>
      <c r="Q471" s="2030">
        <v>44655</v>
      </c>
      <c r="R471" s="2029" t="s">
        <v>1144</v>
      </c>
      <c r="S471" s="2029">
        <v>72</v>
      </c>
      <c r="T471" s="2029">
        <v>49303155</v>
      </c>
      <c r="U471" s="2024">
        <v>0.42</v>
      </c>
      <c r="V471" s="1952" t="s">
        <v>3687</v>
      </c>
      <c r="W471" s="2029" t="s">
        <v>1094</v>
      </c>
      <c r="X471" s="2028">
        <v>100</v>
      </c>
      <c r="Y471" s="2029">
        <v>0</v>
      </c>
      <c r="Z471" s="2029" t="s">
        <v>4107</v>
      </c>
      <c r="AA471" s="2029" t="s">
        <v>2305</v>
      </c>
      <c r="AB471" s="2027">
        <v>4103</v>
      </c>
      <c r="AC471" s="2029" t="s">
        <v>1096</v>
      </c>
      <c r="AD471" s="1937" t="s">
        <v>3658</v>
      </c>
      <c r="AE471" s="2029"/>
      <c r="AF471" s="2029"/>
      <c r="AG471" s="2029" t="s">
        <v>2235</v>
      </c>
      <c r="AH471" s="1951"/>
      <c r="AI471" s="2047">
        <f t="shared" si="247"/>
        <v>49303155</v>
      </c>
      <c r="AJ471" s="2076" cm="1">
        <f t="array" ref="AJ471">SUM(MID(0&amp;AI471,LARGE(INDEX(ISNUMBER(--MID(AI471,ROW($1:$129),1))*ROW($1:$129),),ROW($1:$129))+1,1)*10^ROW($1:$129)/10)</f>
        <v>49303155</v>
      </c>
      <c r="AK471" s="1953" t="str">
        <f>VLOOKUP($AJ471,'Item Master Data'!$A:$F,3,FALSE)</f>
        <v>Q.PEAK DUO XL G10 BFG</v>
      </c>
      <c r="AL471" s="1494">
        <f>VLOOKUP($AJ471,'Item Master Data'!$A:$F,6,FALSE)</f>
        <v>475</v>
      </c>
      <c r="AM471" s="1494">
        <f t="shared" si="244"/>
        <v>44</v>
      </c>
      <c r="AN471" s="1494">
        <f>VLOOKUP(AJ471,'Item Master Data'!$A:$G,7,FALSE)</f>
        <v>29</v>
      </c>
      <c r="AO471" s="1494">
        <f t="shared" si="245"/>
        <v>0</v>
      </c>
      <c r="AQ471" s="2297">
        <f t="shared" si="235"/>
        <v>254562</v>
      </c>
    </row>
    <row r="472" spans="1:43" s="1494" customFormat="1" ht="15" hidden="1" customHeight="1">
      <c r="A472" s="1550" t="s">
        <v>1156</v>
      </c>
      <c r="B472" s="2029" t="s">
        <v>4064</v>
      </c>
      <c r="C472" s="2030" t="s">
        <v>3334</v>
      </c>
      <c r="D472" s="2029" t="s">
        <v>2210</v>
      </c>
      <c r="E472" s="2031">
        <v>475</v>
      </c>
      <c r="F472" s="2032">
        <v>609</v>
      </c>
      <c r="G472" s="1833">
        <f t="shared" si="248"/>
        <v>289275</v>
      </c>
      <c r="H472" s="1831">
        <f t="shared" si="249"/>
        <v>0.289275</v>
      </c>
      <c r="I472" s="1837">
        <f t="shared" si="250"/>
        <v>0.289275</v>
      </c>
      <c r="J472" s="1818"/>
      <c r="K472" s="2104"/>
      <c r="L472" s="2105"/>
      <c r="M472" s="1832">
        <f t="shared" si="246"/>
        <v>0.289275</v>
      </c>
      <c r="N472" s="2030">
        <v>44652</v>
      </c>
      <c r="O472" s="2030">
        <v>44641</v>
      </c>
      <c r="P472" s="2030">
        <v>44651</v>
      </c>
      <c r="Q472" s="2030">
        <v>44652</v>
      </c>
      <c r="R472" s="2029" t="s">
        <v>1144</v>
      </c>
      <c r="S472" s="2029">
        <v>72</v>
      </c>
      <c r="T472" s="2029" t="s">
        <v>3458</v>
      </c>
      <c r="U472" s="2024">
        <v>0.42</v>
      </c>
      <c r="V472" s="1952" t="s">
        <v>1113</v>
      </c>
      <c r="W472" s="2029" t="s">
        <v>1094</v>
      </c>
      <c r="X472" s="2028">
        <v>100</v>
      </c>
      <c r="Y472" s="2029">
        <v>0</v>
      </c>
      <c r="Z472" s="2029" t="s">
        <v>3459</v>
      </c>
      <c r="AA472" s="2029" t="s">
        <v>1136</v>
      </c>
      <c r="AB472" s="2027">
        <v>1604</v>
      </c>
      <c r="AC472" s="2029" t="s">
        <v>1096</v>
      </c>
      <c r="AD472" s="2029" t="s">
        <v>1113</v>
      </c>
      <c r="AE472" s="2029"/>
      <c r="AF472" s="2029" t="s">
        <v>1110</v>
      </c>
      <c r="AG472" s="2029" t="s">
        <v>2235</v>
      </c>
      <c r="AH472" s="1951"/>
      <c r="AI472" s="2047" t="str">
        <f t="shared" si="247"/>
        <v>30390371C</v>
      </c>
      <c r="AJ472" s="2076" cm="1">
        <f t="array" ref="AJ472">SUM(MID(0&amp;AI472,LARGE(INDEX(ISNUMBER(--MID(AI472,ROW($1:$129),1))*ROW($1:$129),),ROW($1:$129))+1,1)*10^ROW($1:$129)/10)</f>
        <v>30390371</v>
      </c>
      <c r="AK472" s="1953" t="str">
        <f>VLOOKUP($AJ472,'Item Master Data'!$A:$F,3,FALSE)</f>
        <v>Q.PEAK DUO XL G10 BFG</v>
      </c>
      <c r="AL472" s="1494">
        <f>VLOOKUP($AJ472,'Item Master Data'!$A:$F,6,FALSE)</f>
        <v>475</v>
      </c>
      <c r="AM472" s="1494">
        <f t="shared" si="244"/>
        <v>21</v>
      </c>
      <c r="AN472" s="1494">
        <f>VLOOKUP(AJ472,'Item Master Data'!$A:$G,7,FALSE)</f>
        <v>29</v>
      </c>
      <c r="AO472" s="1494">
        <f t="shared" si="245"/>
        <v>0</v>
      </c>
      <c r="AQ472" s="2297">
        <f t="shared" si="235"/>
        <v>121495.5</v>
      </c>
    </row>
    <row r="473" spans="1:43" s="1494" customFormat="1" ht="15" hidden="1" customHeight="1">
      <c r="A473" s="1550" t="s">
        <v>1156</v>
      </c>
      <c r="B473" s="2029" t="s">
        <v>4064</v>
      </c>
      <c r="C473" s="2030" t="s">
        <v>3334</v>
      </c>
      <c r="D473" s="2029" t="s">
        <v>2210</v>
      </c>
      <c r="E473" s="2031">
        <v>475</v>
      </c>
      <c r="F473" s="2032">
        <v>29</v>
      </c>
      <c r="G473" s="1833">
        <f t="shared" si="248"/>
        <v>13775</v>
      </c>
      <c r="H473" s="1831">
        <f t="shared" si="249"/>
        <v>1.3775000000000001E-2</v>
      </c>
      <c r="I473" s="1837"/>
      <c r="J473" s="2104"/>
      <c r="K473" s="2104">
        <f>H473</f>
        <v>1.3775000000000001E-2</v>
      </c>
      <c r="L473" s="2105"/>
      <c r="M473" s="1832">
        <f t="shared" si="246"/>
        <v>1.3775000000000001E-2</v>
      </c>
      <c r="N473" s="2030"/>
      <c r="O473" s="2030">
        <v>44641</v>
      </c>
      <c r="P473" s="2030"/>
      <c r="Q473" s="2030"/>
      <c r="R473" s="2029" t="s">
        <v>1144</v>
      </c>
      <c r="S473" s="2029">
        <v>72</v>
      </c>
      <c r="T473" s="2029" t="s">
        <v>3458</v>
      </c>
      <c r="U473" s="2024">
        <v>0.42</v>
      </c>
      <c r="V473" s="1952" t="s">
        <v>4085</v>
      </c>
      <c r="W473" s="2029" t="s">
        <v>1094</v>
      </c>
      <c r="X473" s="2028">
        <v>100</v>
      </c>
      <c r="Y473" s="2029">
        <v>0</v>
      </c>
      <c r="Z473" s="2029" t="s">
        <v>3459</v>
      </c>
      <c r="AA473" s="2029" t="s">
        <v>1136</v>
      </c>
      <c r="AB473" s="2027">
        <v>1604</v>
      </c>
      <c r="AC473" s="2029" t="s">
        <v>1096</v>
      </c>
      <c r="AD473" s="2029" t="s">
        <v>1113</v>
      </c>
      <c r="AE473" s="2029"/>
      <c r="AF473" s="2029" t="s">
        <v>1110</v>
      </c>
      <c r="AG473" s="2029" t="s">
        <v>2235</v>
      </c>
      <c r="AH473" s="1951"/>
      <c r="AI473" s="2047" t="str">
        <f t="shared" si="247"/>
        <v>30390371C</v>
      </c>
      <c r="AJ473" s="2076" cm="1">
        <f t="array" ref="AJ473">SUM(MID(0&amp;AI473,LARGE(INDEX(ISNUMBER(--MID(AI473,ROW($1:$129),1))*ROW($1:$129),),ROW($1:$129))+1,1)*10^ROW($1:$129)/10)</f>
        <v>30390371</v>
      </c>
      <c r="AK473" s="1953" t="str">
        <f>VLOOKUP($AJ473,'Item Master Data'!$A:$F,3,FALSE)</f>
        <v>Q.PEAK DUO XL G10 BFG</v>
      </c>
      <c r="AL473" s="1494">
        <f>VLOOKUP($AJ473,'Item Master Data'!$A:$F,6,FALSE)</f>
        <v>475</v>
      </c>
      <c r="AM473" s="1494">
        <f t="shared" si="244"/>
        <v>1</v>
      </c>
      <c r="AN473" s="1494">
        <f>VLOOKUP(AJ473,'Item Master Data'!$A:$G,7,FALSE)</f>
        <v>29</v>
      </c>
      <c r="AO473" s="1494">
        <f t="shared" si="245"/>
        <v>0</v>
      </c>
      <c r="AQ473" s="2297">
        <f t="shared" si="235"/>
        <v>5785.5</v>
      </c>
    </row>
    <row r="474" spans="1:43" s="1494" customFormat="1" ht="15" hidden="1" customHeight="1">
      <c r="A474" s="1550" t="s">
        <v>1156</v>
      </c>
      <c r="B474" s="2029" t="s">
        <v>4064</v>
      </c>
      <c r="C474" s="2030" t="s">
        <v>3334</v>
      </c>
      <c r="D474" s="2029" t="s">
        <v>2210</v>
      </c>
      <c r="E474" s="2031">
        <v>475</v>
      </c>
      <c r="F474" s="2032">
        <v>580</v>
      </c>
      <c r="G474" s="1833">
        <f t="shared" si="248"/>
        <v>275500</v>
      </c>
      <c r="H474" s="1831">
        <f t="shared" si="249"/>
        <v>0.27550000000000002</v>
      </c>
      <c r="I474" s="1837">
        <f>H474</f>
        <v>0.27550000000000002</v>
      </c>
      <c r="J474" s="1818"/>
      <c r="K474" s="2104"/>
      <c r="L474" s="2105"/>
      <c r="M474" s="1832">
        <f t="shared" si="246"/>
        <v>0.27550000000000002</v>
      </c>
      <c r="N474" s="2030">
        <v>44652</v>
      </c>
      <c r="O474" s="2030">
        <v>44641</v>
      </c>
      <c r="P474" s="2030">
        <v>44649</v>
      </c>
      <c r="Q474" s="2030">
        <v>44652</v>
      </c>
      <c r="R474" s="2029" t="s">
        <v>1144</v>
      </c>
      <c r="S474" s="2029">
        <v>72</v>
      </c>
      <c r="T474" s="2029" t="s">
        <v>3458</v>
      </c>
      <c r="U474" s="2024">
        <v>0.42</v>
      </c>
      <c r="V474" s="1952" t="s">
        <v>1095</v>
      </c>
      <c r="W474" s="2029" t="s">
        <v>1094</v>
      </c>
      <c r="X474" s="2028">
        <v>100</v>
      </c>
      <c r="Y474" s="2029">
        <v>0</v>
      </c>
      <c r="Z474" s="2029" t="s">
        <v>3459</v>
      </c>
      <c r="AA474" s="2029" t="s">
        <v>1136</v>
      </c>
      <c r="AB474" s="2027">
        <v>1604</v>
      </c>
      <c r="AC474" s="2029" t="s">
        <v>1096</v>
      </c>
      <c r="AD474" s="2029" t="s">
        <v>1187</v>
      </c>
      <c r="AE474" s="2029"/>
      <c r="AF474" s="2029" t="s">
        <v>1110</v>
      </c>
      <c r="AG474" s="2029" t="s">
        <v>2235</v>
      </c>
      <c r="AH474" s="1951"/>
      <c r="AI474" s="2047" t="str">
        <f t="shared" si="247"/>
        <v>30390371C</v>
      </c>
      <c r="AJ474" s="2076" cm="1">
        <f t="array" ref="AJ474">SUM(MID(0&amp;AI474,LARGE(INDEX(ISNUMBER(--MID(AI474,ROW($1:$129),1))*ROW($1:$129),),ROW($1:$129))+1,1)*10^ROW($1:$129)/10)</f>
        <v>30390371</v>
      </c>
      <c r="AK474" s="1953" t="str">
        <f>VLOOKUP($AJ474,'Item Master Data'!$A:$F,3,FALSE)</f>
        <v>Q.PEAK DUO XL G10 BFG</v>
      </c>
      <c r="AL474" s="1494">
        <f>VLOOKUP($AJ474,'Item Master Data'!$A:$F,6,FALSE)</f>
        <v>475</v>
      </c>
      <c r="AM474" s="1494">
        <f t="shared" si="244"/>
        <v>20</v>
      </c>
      <c r="AN474" s="1494">
        <f>VLOOKUP(AJ474,'Item Master Data'!$A:$G,7,FALSE)</f>
        <v>29</v>
      </c>
      <c r="AO474" s="1494">
        <f t="shared" si="245"/>
        <v>0</v>
      </c>
      <c r="AQ474" s="2297">
        <f t="shared" si="235"/>
        <v>115710</v>
      </c>
    </row>
    <row r="475" spans="1:43" s="1494" customFormat="1" ht="15" hidden="1" customHeight="1">
      <c r="A475" s="1550" t="s">
        <v>1156</v>
      </c>
      <c r="B475" s="2029" t="s">
        <v>4064</v>
      </c>
      <c r="C475" s="2030" t="s">
        <v>3334</v>
      </c>
      <c r="D475" s="2029" t="s">
        <v>2210</v>
      </c>
      <c r="E475" s="2031">
        <v>475</v>
      </c>
      <c r="F475" s="2032">
        <v>1160</v>
      </c>
      <c r="G475" s="1833">
        <f t="shared" si="248"/>
        <v>551000</v>
      </c>
      <c r="H475" s="1831">
        <f t="shared" si="249"/>
        <v>0.55100000000000005</v>
      </c>
      <c r="I475" s="1837">
        <f>H475</f>
        <v>0.55100000000000005</v>
      </c>
      <c r="J475" s="1818"/>
      <c r="K475" s="2104"/>
      <c r="L475" s="2105"/>
      <c r="M475" s="1832">
        <f t="shared" si="246"/>
        <v>0.55100000000000005</v>
      </c>
      <c r="N475" s="2030">
        <v>44652</v>
      </c>
      <c r="O475" s="2030">
        <v>44641</v>
      </c>
      <c r="P475" s="2030">
        <v>44649</v>
      </c>
      <c r="Q475" s="2030">
        <v>44652</v>
      </c>
      <c r="R475" s="2029" t="s">
        <v>1144</v>
      </c>
      <c r="S475" s="2029">
        <v>72</v>
      </c>
      <c r="T475" s="2029" t="s">
        <v>3185</v>
      </c>
      <c r="U475" s="2024">
        <v>0.42</v>
      </c>
      <c r="V475" s="1952" t="s">
        <v>1095</v>
      </c>
      <c r="W475" s="2029" t="s">
        <v>1094</v>
      </c>
      <c r="X475" s="2028">
        <v>100</v>
      </c>
      <c r="Y475" s="2029">
        <v>0</v>
      </c>
      <c r="Z475" s="2029" t="s">
        <v>3459</v>
      </c>
      <c r="AA475" s="2029" t="s">
        <v>1136</v>
      </c>
      <c r="AB475" s="2027">
        <v>1604</v>
      </c>
      <c r="AC475" s="2029" t="s">
        <v>1096</v>
      </c>
      <c r="AD475" s="2029" t="s">
        <v>1187</v>
      </c>
      <c r="AE475" s="2029"/>
      <c r="AF475" s="2029" t="s">
        <v>1110</v>
      </c>
      <c r="AG475" s="2029" t="s">
        <v>2235</v>
      </c>
      <c r="AH475" s="1951"/>
      <c r="AI475" s="2047" t="str">
        <f t="shared" si="247"/>
        <v>30397571C</v>
      </c>
      <c r="AJ475" s="2076" cm="1">
        <f t="array" ref="AJ475">SUM(MID(0&amp;AI475,LARGE(INDEX(ISNUMBER(--MID(AI475,ROW($1:$129),1))*ROW($1:$129),),ROW($1:$129))+1,1)*10^ROW($1:$129)/10)</f>
        <v>30397571</v>
      </c>
      <c r="AK475" s="1953" t="str">
        <f>VLOOKUP($AJ475,'Item Master Data'!$A:$F,3,FALSE)</f>
        <v>Q.PEAK DUO XL G10 BFG</v>
      </c>
      <c r="AL475" s="1494">
        <f>VLOOKUP($AJ475,'Item Master Data'!$A:$F,6,FALSE)</f>
        <v>475</v>
      </c>
      <c r="AM475" s="1494">
        <f t="shared" si="244"/>
        <v>40</v>
      </c>
      <c r="AN475" s="1494">
        <f>VLOOKUP(AJ475,'Item Master Data'!$A:$G,7,FALSE)</f>
        <v>29</v>
      </c>
      <c r="AO475" s="1494">
        <f t="shared" si="245"/>
        <v>0</v>
      </c>
      <c r="AQ475" s="2297">
        <f t="shared" si="235"/>
        <v>231420</v>
      </c>
    </row>
    <row r="476" spans="1:43" s="1494" customFormat="1" ht="15" hidden="1" customHeight="1">
      <c r="A476" s="1550" t="s">
        <v>1156</v>
      </c>
      <c r="B476" s="2200" t="s">
        <v>3335</v>
      </c>
      <c r="C476" s="2030" t="s">
        <v>1192</v>
      </c>
      <c r="D476" s="2029" t="s">
        <v>2527</v>
      </c>
      <c r="E476" s="2031">
        <v>395</v>
      </c>
      <c r="F476" s="2032">
        <v>624</v>
      </c>
      <c r="G476" s="1833">
        <f t="shared" si="248"/>
        <v>246480</v>
      </c>
      <c r="H476" s="1831">
        <f t="shared" si="249"/>
        <v>0.24648</v>
      </c>
      <c r="I476" s="1837">
        <f>H476</f>
        <v>0.24648</v>
      </c>
      <c r="J476" s="2104"/>
      <c r="K476" s="2104"/>
      <c r="L476" s="2105"/>
      <c r="M476" s="1832">
        <f t="shared" si="246"/>
        <v>0.24648</v>
      </c>
      <c r="N476" s="2030">
        <v>44656</v>
      </c>
      <c r="O476" s="2030">
        <v>44623</v>
      </c>
      <c r="P476" s="2030">
        <v>44655</v>
      </c>
      <c r="Q476" s="2030">
        <v>44656</v>
      </c>
      <c r="R476" s="2029" t="s">
        <v>267</v>
      </c>
      <c r="S476" s="2029">
        <v>60</v>
      </c>
      <c r="T476" s="2029" t="s">
        <v>2528</v>
      </c>
      <c r="U476" s="2024">
        <v>0.48</v>
      </c>
      <c r="V476" s="1952"/>
      <c r="W476" s="2245" t="s">
        <v>1094</v>
      </c>
      <c r="X476" s="2246"/>
      <c r="Y476" s="2245">
        <v>75</v>
      </c>
      <c r="Z476" s="2245" t="s">
        <v>2260</v>
      </c>
      <c r="AA476" s="2245" t="s">
        <v>1099</v>
      </c>
      <c r="AB476" s="2247" t="s">
        <v>2261</v>
      </c>
      <c r="AC476" s="2245" t="s">
        <v>1096</v>
      </c>
      <c r="AD476" s="2245" t="s">
        <v>1099</v>
      </c>
      <c r="AE476" s="2029"/>
      <c r="AF476" s="2029" t="s">
        <v>1110</v>
      </c>
      <c r="AG476" s="2029" t="s">
        <v>1087</v>
      </c>
      <c r="AH476" s="1951"/>
      <c r="AI476" s="2047" t="str">
        <f t="shared" si="247"/>
        <v>30390255F</v>
      </c>
      <c r="AJ476" s="2076" cm="1">
        <f t="array" ref="AJ476">SUM(MID(0&amp;AI476,LARGE(INDEX(ISNUMBER(--MID(AI476,ROW($1:$129),1))*ROW($1:$129),),ROW($1:$129))+1,1)*10^ROW($1:$129)/10)</f>
        <v>30390255</v>
      </c>
      <c r="AK476" s="1953" t="str">
        <f>VLOOKUP($AJ476,'Item Master Data'!$A:$F,3,FALSE)</f>
        <v>T395H</v>
      </c>
      <c r="AL476" s="1494">
        <f>VLOOKUP($AJ476,'Item Master Data'!$A:$F,6,FALSE)</f>
        <v>395</v>
      </c>
      <c r="AM476" s="1494">
        <f t="shared" si="244"/>
        <v>24</v>
      </c>
      <c r="AN476" s="1494">
        <f>VLOOKUP(AJ476,'Item Master Data'!$A:$G,7,FALSE)</f>
        <v>26</v>
      </c>
      <c r="AO476" s="1494">
        <f t="shared" si="245"/>
        <v>0</v>
      </c>
      <c r="AQ476" s="2297">
        <f t="shared" si="235"/>
        <v>118310.39999999999</v>
      </c>
    </row>
    <row r="477" spans="1:43" s="1494" customFormat="1" ht="15" hidden="1" customHeight="1">
      <c r="A477" s="1550" t="s">
        <v>1156</v>
      </c>
      <c r="B477" s="2200" t="s">
        <v>4065</v>
      </c>
      <c r="C477" s="2030" t="s">
        <v>1192</v>
      </c>
      <c r="D477" s="2029" t="s">
        <v>2527</v>
      </c>
      <c r="E477" s="2031">
        <v>395</v>
      </c>
      <c r="F477" s="2032">
        <v>624</v>
      </c>
      <c r="G477" s="1833">
        <f t="shared" si="248"/>
        <v>246480</v>
      </c>
      <c r="H477" s="1831">
        <f t="shared" si="249"/>
        <v>0.24648</v>
      </c>
      <c r="I477" s="1837">
        <f>H477</f>
        <v>0.24648</v>
      </c>
      <c r="J477" s="1818"/>
      <c r="K477" s="2104"/>
      <c r="L477" s="2105"/>
      <c r="M477" s="1832">
        <f t="shared" si="246"/>
        <v>0.24648</v>
      </c>
      <c r="N477" s="2030">
        <v>44672</v>
      </c>
      <c r="O477" s="2030">
        <v>44663</v>
      </c>
      <c r="P477" s="2030">
        <v>44671</v>
      </c>
      <c r="Q477" s="2030">
        <v>44672</v>
      </c>
      <c r="R477" s="2029" t="s">
        <v>267</v>
      </c>
      <c r="S477" s="2029">
        <v>60</v>
      </c>
      <c r="T477" s="2029" t="s">
        <v>2528</v>
      </c>
      <c r="U477" s="2024">
        <v>0.48</v>
      </c>
      <c r="V477" s="1952"/>
      <c r="W477" s="2029" t="s">
        <v>1094</v>
      </c>
      <c r="X477" s="2028"/>
      <c r="Y477" s="2029">
        <v>75</v>
      </c>
      <c r="Z477" s="2029" t="s">
        <v>2260</v>
      </c>
      <c r="AA477" s="2029" t="s">
        <v>1099</v>
      </c>
      <c r="AB477" s="2027" t="s">
        <v>2261</v>
      </c>
      <c r="AC477" s="2029" t="s">
        <v>1096</v>
      </c>
      <c r="AD477" s="2029" t="s">
        <v>1099</v>
      </c>
      <c r="AE477" s="2029"/>
      <c r="AF477" s="2029" t="s">
        <v>1110</v>
      </c>
      <c r="AG477" s="2029" t="s">
        <v>1087</v>
      </c>
      <c r="AH477" s="1951"/>
      <c r="AI477" s="2047" t="str">
        <f t="shared" si="247"/>
        <v>30390255F</v>
      </c>
      <c r="AJ477" s="2076" cm="1">
        <f t="array" ref="AJ477">SUM(MID(0&amp;AI477,LARGE(INDEX(ISNUMBER(--MID(AI477,ROW($1:$129),1))*ROW($1:$129),),ROW($1:$129))+1,1)*10^ROW($1:$129)/10)</f>
        <v>30390255</v>
      </c>
      <c r="AK477" s="1953" t="str">
        <f>VLOOKUP($AJ477,'Item Master Data'!$A:$F,3,FALSE)</f>
        <v>T395H</v>
      </c>
      <c r="AL477" s="1494">
        <f>VLOOKUP($AJ477,'Item Master Data'!$A:$F,6,FALSE)</f>
        <v>395</v>
      </c>
      <c r="AM477" s="1494">
        <f t="shared" si="244"/>
        <v>24</v>
      </c>
      <c r="AN477" s="1494">
        <f>VLOOKUP(AJ477,'Item Master Data'!$A:$G,7,FALSE)</f>
        <v>26</v>
      </c>
      <c r="AO477" s="1494">
        <f t="shared" si="245"/>
        <v>0</v>
      </c>
      <c r="AQ477" s="2297">
        <f t="shared" si="235"/>
        <v>118310.39999999999</v>
      </c>
    </row>
    <row r="478" spans="1:43" s="1494" customFormat="1" ht="15" hidden="1" customHeight="1">
      <c r="A478" s="1550" t="s">
        <v>1156</v>
      </c>
      <c r="B478" s="2200" t="s">
        <v>4256</v>
      </c>
      <c r="C478" s="2030" t="s">
        <v>1192</v>
      </c>
      <c r="D478" s="2029" t="s">
        <v>2527</v>
      </c>
      <c r="E478" s="2031">
        <v>395</v>
      </c>
      <c r="F478" s="2032">
        <v>624</v>
      </c>
      <c r="G478" s="1833">
        <f t="shared" si="248"/>
        <v>246480</v>
      </c>
      <c r="H478" s="1831">
        <f t="shared" si="249"/>
        <v>0.24648</v>
      </c>
      <c r="I478" s="1837"/>
      <c r="J478" s="1818">
        <f>H478</f>
        <v>0.24648</v>
      </c>
      <c r="K478" s="2104"/>
      <c r="L478" s="2105"/>
      <c r="M478" s="1832">
        <f t="shared" si="246"/>
        <v>0.24648</v>
      </c>
      <c r="N478" s="2030"/>
      <c r="O478" s="2030">
        <v>44663</v>
      </c>
      <c r="P478" s="2030">
        <v>44671</v>
      </c>
      <c r="Q478" s="2030">
        <v>44676</v>
      </c>
      <c r="R478" s="2029" t="s">
        <v>267</v>
      </c>
      <c r="S478" s="2029">
        <v>60</v>
      </c>
      <c r="T478" s="2029" t="s">
        <v>4257</v>
      </c>
      <c r="U478" s="2024">
        <v>0.48</v>
      </c>
      <c r="V478" s="1952"/>
      <c r="W478" s="2245" t="s">
        <v>1094</v>
      </c>
      <c r="X478" s="2246"/>
      <c r="Y478" s="2245">
        <v>75</v>
      </c>
      <c r="Z478" s="2245" t="s">
        <v>2310</v>
      </c>
      <c r="AA478" s="2245" t="s">
        <v>1175</v>
      </c>
      <c r="AB478" s="2247">
        <v>21075</v>
      </c>
      <c r="AC478" s="2245" t="s">
        <v>1096</v>
      </c>
      <c r="AD478" s="2245" t="s">
        <v>1099</v>
      </c>
      <c r="AE478" s="2029"/>
      <c r="AF478" s="2029" t="s">
        <v>1110</v>
      </c>
      <c r="AG478" s="2029" t="s">
        <v>1087</v>
      </c>
      <c r="AH478" s="1951"/>
      <c r="AI478" s="2047" t="str">
        <f t="shared" si="247"/>
        <v>30390255H</v>
      </c>
      <c r="AJ478" s="2076" cm="1">
        <f t="array" ref="AJ478">SUM(MID(0&amp;AI478,LARGE(INDEX(ISNUMBER(--MID(AI478,ROW($1:$129),1))*ROW($1:$129),),ROW($1:$129))+1,1)*10^ROW($1:$129)/10)</f>
        <v>30390255</v>
      </c>
      <c r="AK478" s="1953" t="str">
        <f>VLOOKUP($AJ478,'Item Master Data'!$A:$F,3,FALSE)</f>
        <v>T395H</v>
      </c>
      <c r="AL478" s="1494">
        <f>VLOOKUP($AJ478,'Item Master Data'!$A:$F,6,FALSE)</f>
        <v>395</v>
      </c>
      <c r="AM478" s="1494">
        <f t="shared" si="244"/>
        <v>24</v>
      </c>
      <c r="AN478" s="1494">
        <f>VLOOKUP(AJ478,'Item Master Data'!$A:$G,7,FALSE)</f>
        <v>26</v>
      </c>
      <c r="AO478" s="1494">
        <f t="shared" si="245"/>
        <v>0</v>
      </c>
      <c r="AQ478" s="2297">
        <f t="shared" si="235"/>
        <v>118310.39999999999</v>
      </c>
    </row>
    <row r="479" spans="1:43" s="1494" customFormat="1" ht="15" hidden="1" customHeight="1">
      <c r="A479" s="1550" t="s">
        <v>1156</v>
      </c>
      <c r="B479" s="2200" t="s">
        <v>4256</v>
      </c>
      <c r="C479" s="2030" t="s">
        <v>1192</v>
      </c>
      <c r="D479" s="2029" t="s">
        <v>2527</v>
      </c>
      <c r="E479" s="2031">
        <v>395</v>
      </c>
      <c r="F479" s="2032">
        <v>624</v>
      </c>
      <c r="G479" s="1833">
        <f t="shared" si="248"/>
        <v>246480</v>
      </c>
      <c r="H479" s="1831">
        <f t="shared" si="249"/>
        <v>0.24648</v>
      </c>
      <c r="I479" s="1837"/>
      <c r="J479" s="1818">
        <f>H479</f>
        <v>0.24648</v>
      </c>
      <c r="K479" s="2104"/>
      <c r="L479" s="2105"/>
      <c r="M479" s="1832">
        <f t="shared" si="246"/>
        <v>0.24648</v>
      </c>
      <c r="N479" s="2030"/>
      <c r="O479" s="2030">
        <v>44663</v>
      </c>
      <c r="P479" s="2030">
        <v>44672</v>
      </c>
      <c r="Q479" s="2030">
        <v>44677</v>
      </c>
      <c r="R479" s="2029" t="s">
        <v>267</v>
      </c>
      <c r="S479" s="2029">
        <v>60</v>
      </c>
      <c r="T479" s="2029" t="s">
        <v>4257</v>
      </c>
      <c r="U479" s="2024">
        <v>0.48</v>
      </c>
      <c r="V479" s="1952"/>
      <c r="W479" s="2245" t="s">
        <v>1094</v>
      </c>
      <c r="X479" s="2246"/>
      <c r="Y479" s="2245">
        <v>75</v>
      </c>
      <c r="Z479" s="2245" t="s">
        <v>2310</v>
      </c>
      <c r="AA479" s="2245" t="s">
        <v>1175</v>
      </c>
      <c r="AB479" s="2247">
        <v>21075</v>
      </c>
      <c r="AC479" s="2245" t="s">
        <v>1096</v>
      </c>
      <c r="AD479" s="2245" t="s">
        <v>1099</v>
      </c>
      <c r="AE479" s="2029"/>
      <c r="AF479" s="2029" t="s">
        <v>1110</v>
      </c>
      <c r="AG479" s="2029" t="s">
        <v>1087</v>
      </c>
      <c r="AH479" s="1951"/>
      <c r="AI479" s="2047" t="str">
        <f t="shared" si="247"/>
        <v>30390255H</v>
      </c>
      <c r="AJ479" s="2076" cm="1">
        <f t="array" ref="AJ479">SUM(MID(0&amp;AI479,LARGE(INDEX(ISNUMBER(--MID(AI479,ROW($1:$129),1))*ROW($1:$129),),ROW($1:$129))+1,1)*10^ROW($1:$129)/10)</f>
        <v>30390255</v>
      </c>
      <c r="AK479" s="1953" t="str">
        <f>VLOOKUP($AJ479,'Item Master Data'!$A:$F,3,FALSE)</f>
        <v>T395H</v>
      </c>
      <c r="AL479" s="1494">
        <f>VLOOKUP($AJ479,'Item Master Data'!$A:$F,6,FALSE)</f>
        <v>395</v>
      </c>
      <c r="AM479" s="1494">
        <f t="shared" si="244"/>
        <v>24</v>
      </c>
      <c r="AN479" s="1494">
        <f>VLOOKUP(AJ479,'Item Master Data'!$A:$G,7,FALSE)</f>
        <v>26</v>
      </c>
      <c r="AO479" s="1494">
        <f t="shared" si="245"/>
        <v>0</v>
      </c>
      <c r="AQ479" s="2297">
        <f t="shared" si="235"/>
        <v>118310.39999999999</v>
      </c>
    </row>
    <row r="480" spans="1:43" s="1494" customFormat="1" ht="15" hidden="1" customHeight="1">
      <c r="A480" s="1550" t="s">
        <v>1156</v>
      </c>
      <c r="B480" s="2029" t="s">
        <v>3336</v>
      </c>
      <c r="C480" s="2030" t="s">
        <v>1192</v>
      </c>
      <c r="D480" s="2029" t="s">
        <v>2256</v>
      </c>
      <c r="E480" s="2031">
        <v>400</v>
      </c>
      <c r="F480" s="2032">
        <v>624</v>
      </c>
      <c r="G480" s="1833">
        <f t="shared" si="248"/>
        <v>249600</v>
      </c>
      <c r="H480" s="1831">
        <f t="shared" si="249"/>
        <v>0.24959999999999999</v>
      </c>
      <c r="I480" s="1837">
        <f t="shared" ref="I480:I496" si="251">H480</f>
        <v>0.24959999999999999</v>
      </c>
      <c r="J480" s="2104"/>
      <c r="K480" s="2104"/>
      <c r="L480" s="2105"/>
      <c r="M480" s="1832">
        <f t="shared" si="246"/>
        <v>0.24959999999999999</v>
      </c>
      <c r="N480" s="2030"/>
      <c r="O480" s="2030">
        <v>44596</v>
      </c>
      <c r="P480" s="2030">
        <v>44652</v>
      </c>
      <c r="Q480" s="2030">
        <v>44657</v>
      </c>
      <c r="R480" s="2029" t="s">
        <v>267</v>
      </c>
      <c r="S480" s="2029">
        <v>60</v>
      </c>
      <c r="T480" s="2029" t="s">
        <v>3414</v>
      </c>
      <c r="U480" s="2024">
        <v>0.48</v>
      </c>
      <c r="V480" s="1952"/>
      <c r="W480" s="2029" t="s">
        <v>1094</v>
      </c>
      <c r="X480" s="2028"/>
      <c r="Y480" s="2029">
        <v>75</v>
      </c>
      <c r="Z480" s="2029" t="s">
        <v>2310</v>
      </c>
      <c r="AA480" s="2029" t="s">
        <v>1175</v>
      </c>
      <c r="AB480" s="2027">
        <v>21075</v>
      </c>
      <c r="AC480" s="2029" t="s">
        <v>1096</v>
      </c>
      <c r="AD480" s="2029" t="s">
        <v>3184</v>
      </c>
      <c r="AE480" s="2029"/>
      <c r="AF480" s="2029" t="s">
        <v>1110</v>
      </c>
      <c r="AG480" s="2029" t="s">
        <v>1087</v>
      </c>
      <c r="AH480" s="1951"/>
      <c r="AI480" s="2047" t="str">
        <f t="shared" si="247"/>
        <v>30390256H</v>
      </c>
      <c r="AJ480" s="2076" cm="1">
        <f t="array" ref="AJ480">SUM(MID(0&amp;AI480,LARGE(INDEX(ISNUMBER(--MID(AI480,ROW($1:$129),1))*ROW($1:$129),),ROW($1:$129))+1,1)*10^ROW($1:$129)/10)</f>
        <v>30390256</v>
      </c>
      <c r="AK480" s="1953" t="str">
        <f>VLOOKUP($AJ480,'Item Master Data'!$A:$F,3,FALSE)</f>
        <v>T400H</v>
      </c>
      <c r="AL480" s="1494">
        <f>VLOOKUP($AJ480,'Item Master Data'!$A:$F,6,FALSE)</f>
        <v>400</v>
      </c>
      <c r="AM480" s="1494">
        <f t="shared" si="244"/>
        <v>24</v>
      </c>
      <c r="AN480" s="1494">
        <f>VLOOKUP(AJ480,'Item Master Data'!$A:$G,7,FALSE)</f>
        <v>26</v>
      </c>
      <c r="AO480" s="1494">
        <f t="shared" si="245"/>
        <v>0</v>
      </c>
      <c r="AQ480" s="2297">
        <f t="shared" si="235"/>
        <v>119808</v>
      </c>
    </row>
    <row r="481" spans="1:43" s="1494" customFormat="1" ht="15" hidden="1" customHeight="1">
      <c r="A481" s="1550" t="s">
        <v>1156</v>
      </c>
      <c r="B481" s="2029" t="s">
        <v>3336</v>
      </c>
      <c r="C481" s="2030" t="s">
        <v>1192</v>
      </c>
      <c r="D481" s="2029" t="s">
        <v>2256</v>
      </c>
      <c r="E481" s="2031">
        <v>400</v>
      </c>
      <c r="F481" s="2032">
        <v>624</v>
      </c>
      <c r="G481" s="1833">
        <f t="shared" si="248"/>
        <v>249600</v>
      </c>
      <c r="H481" s="1831">
        <f t="shared" si="249"/>
        <v>0.24959999999999999</v>
      </c>
      <c r="I481" s="1837">
        <f t="shared" si="251"/>
        <v>0.24959999999999999</v>
      </c>
      <c r="J481" s="2104"/>
      <c r="K481" s="2104"/>
      <c r="L481" s="2105"/>
      <c r="M481" s="1832">
        <f t="shared" si="246"/>
        <v>0.24959999999999999</v>
      </c>
      <c r="N481" s="2030"/>
      <c r="O481" s="2030">
        <v>44596</v>
      </c>
      <c r="P481" s="2030">
        <v>44652</v>
      </c>
      <c r="Q481" s="2030">
        <v>44657</v>
      </c>
      <c r="R481" s="2029" t="s">
        <v>267</v>
      </c>
      <c r="S481" s="2029">
        <v>60</v>
      </c>
      <c r="T481" s="2029" t="s">
        <v>3414</v>
      </c>
      <c r="U481" s="2024">
        <v>0.48</v>
      </c>
      <c r="V481" s="1952"/>
      <c r="W481" s="2029" t="s">
        <v>1094</v>
      </c>
      <c r="X481" s="2028"/>
      <c r="Y481" s="2029">
        <v>75</v>
      </c>
      <c r="Z481" s="2029" t="s">
        <v>2310</v>
      </c>
      <c r="AA481" s="2029" t="s">
        <v>1175</v>
      </c>
      <c r="AB481" s="2027">
        <v>21075</v>
      </c>
      <c r="AC481" s="2029" t="s">
        <v>1096</v>
      </c>
      <c r="AD481" s="2029" t="s">
        <v>3184</v>
      </c>
      <c r="AE481" s="2029"/>
      <c r="AF481" s="2029" t="s">
        <v>1110</v>
      </c>
      <c r="AG481" s="2029" t="s">
        <v>1087</v>
      </c>
      <c r="AH481" s="1951"/>
      <c r="AI481" s="2047" t="str">
        <f t="shared" si="247"/>
        <v>30390256H</v>
      </c>
      <c r="AJ481" s="2076" cm="1">
        <f t="array" ref="AJ481">SUM(MID(0&amp;AI481,LARGE(INDEX(ISNUMBER(--MID(AI481,ROW($1:$129),1))*ROW($1:$129),),ROW($1:$129))+1,1)*10^ROW($1:$129)/10)</f>
        <v>30390256</v>
      </c>
      <c r="AK481" s="1953" t="str">
        <f>VLOOKUP($AJ481,'Item Master Data'!$A:$F,3,FALSE)</f>
        <v>T400H</v>
      </c>
      <c r="AL481" s="1494">
        <f>VLOOKUP($AJ481,'Item Master Data'!$A:$F,6,FALSE)</f>
        <v>400</v>
      </c>
      <c r="AM481" s="1494">
        <f t="shared" si="244"/>
        <v>24</v>
      </c>
      <c r="AN481" s="1494">
        <f>VLOOKUP(AJ481,'Item Master Data'!$A:$G,7,FALSE)</f>
        <v>26</v>
      </c>
      <c r="AO481" s="1494">
        <f t="shared" si="245"/>
        <v>0</v>
      </c>
      <c r="AQ481" s="2297">
        <f t="shared" si="235"/>
        <v>119808</v>
      </c>
    </row>
    <row r="482" spans="1:43" s="1494" customFormat="1" ht="15" hidden="1" customHeight="1">
      <c r="A482" s="1550" t="s">
        <v>1156</v>
      </c>
      <c r="B482" s="2029" t="s">
        <v>3336</v>
      </c>
      <c r="C482" s="2030" t="s">
        <v>1192</v>
      </c>
      <c r="D482" s="2029" t="s">
        <v>2256</v>
      </c>
      <c r="E482" s="2031">
        <v>400</v>
      </c>
      <c r="F482" s="2032">
        <v>624</v>
      </c>
      <c r="G482" s="1833">
        <f t="shared" si="248"/>
        <v>249600</v>
      </c>
      <c r="H482" s="1831">
        <f t="shared" si="249"/>
        <v>0.24959999999999999</v>
      </c>
      <c r="I482" s="1837">
        <f t="shared" si="251"/>
        <v>0.24959999999999999</v>
      </c>
      <c r="J482" s="2104"/>
      <c r="K482" s="2104"/>
      <c r="L482" s="2105"/>
      <c r="M482" s="1832">
        <f t="shared" si="246"/>
        <v>0.24959999999999999</v>
      </c>
      <c r="N482" s="2030"/>
      <c r="O482" s="2030">
        <v>44596</v>
      </c>
      <c r="P482" s="2030">
        <v>44652</v>
      </c>
      <c r="Q482" s="2030">
        <v>44658</v>
      </c>
      <c r="R482" s="2029" t="s">
        <v>267</v>
      </c>
      <c r="S482" s="2029">
        <v>60</v>
      </c>
      <c r="T482" s="2029" t="s">
        <v>3414</v>
      </c>
      <c r="U482" s="2024">
        <v>0.48</v>
      </c>
      <c r="V482" s="1952"/>
      <c r="W482" s="2029" t="s">
        <v>1094</v>
      </c>
      <c r="X482" s="2028"/>
      <c r="Y482" s="2029">
        <v>75</v>
      </c>
      <c r="Z482" s="2029" t="s">
        <v>2310</v>
      </c>
      <c r="AA482" s="2029" t="s">
        <v>1175</v>
      </c>
      <c r="AB482" s="2027">
        <v>21075</v>
      </c>
      <c r="AC482" s="2029" t="s">
        <v>1096</v>
      </c>
      <c r="AD482" s="2029" t="s">
        <v>3184</v>
      </c>
      <c r="AE482" s="2029"/>
      <c r="AF482" s="2029" t="s">
        <v>1110</v>
      </c>
      <c r="AG482" s="2029" t="s">
        <v>1087</v>
      </c>
      <c r="AH482" s="1951"/>
      <c r="AI482" s="2047" t="str">
        <f t="shared" si="247"/>
        <v>30390256H</v>
      </c>
      <c r="AJ482" s="2076" cm="1">
        <f t="array" ref="AJ482">SUM(MID(0&amp;AI482,LARGE(INDEX(ISNUMBER(--MID(AI482,ROW($1:$129),1))*ROW($1:$129),),ROW($1:$129))+1,1)*10^ROW($1:$129)/10)</f>
        <v>30390256</v>
      </c>
      <c r="AK482" s="1953" t="str">
        <f>VLOOKUP($AJ482,'Item Master Data'!$A:$F,3,FALSE)</f>
        <v>T400H</v>
      </c>
      <c r="AL482" s="1494">
        <f>VLOOKUP($AJ482,'Item Master Data'!$A:$F,6,FALSE)</f>
        <v>400</v>
      </c>
      <c r="AM482" s="1494">
        <f t="shared" si="244"/>
        <v>24</v>
      </c>
      <c r="AN482" s="1494">
        <f>VLOOKUP(AJ482,'Item Master Data'!$A:$G,7,FALSE)</f>
        <v>26</v>
      </c>
      <c r="AO482" s="1494">
        <f t="shared" si="245"/>
        <v>0</v>
      </c>
      <c r="AQ482" s="2297">
        <f t="shared" si="235"/>
        <v>119808</v>
      </c>
    </row>
    <row r="483" spans="1:43" s="1494" customFormat="1" ht="15" hidden="1" customHeight="1">
      <c r="A483" s="1550" t="s">
        <v>1156</v>
      </c>
      <c r="B483" s="2029" t="s">
        <v>3336</v>
      </c>
      <c r="C483" s="2030" t="s">
        <v>1192</v>
      </c>
      <c r="D483" s="2029" t="s">
        <v>2256</v>
      </c>
      <c r="E483" s="2031">
        <v>400</v>
      </c>
      <c r="F483" s="2032">
        <v>624</v>
      </c>
      <c r="G483" s="1833">
        <f t="shared" si="248"/>
        <v>249600</v>
      </c>
      <c r="H483" s="1831">
        <f t="shared" si="249"/>
        <v>0.24959999999999999</v>
      </c>
      <c r="I483" s="1837">
        <f t="shared" si="251"/>
        <v>0.24959999999999999</v>
      </c>
      <c r="J483" s="2104"/>
      <c r="K483" s="2104"/>
      <c r="L483" s="2105"/>
      <c r="M483" s="1832">
        <f t="shared" si="246"/>
        <v>0.24959999999999999</v>
      </c>
      <c r="N483" s="2030"/>
      <c r="O483" s="2030">
        <v>44596</v>
      </c>
      <c r="P483" s="2030">
        <v>44652</v>
      </c>
      <c r="Q483" s="2030">
        <v>44657</v>
      </c>
      <c r="R483" s="2029" t="s">
        <v>267</v>
      </c>
      <c r="S483" s="2029">
        <v>60</v>
      </c>
      <c r="T483" s="2029" t="s">
        <v>3414</v>
      </c>
      <c r="U483" s="2024">
        <v>0.48</v>
      </c>
      <c r="V483" s="1952"/>
      <c r="W483" s="2029" t="s">
        <v>1094</v>
      </c>
      <c r="X483" s="2028"/>
      <c r="Y483" s="2029">
        <v>75</v>
      </c>
      <c r="Z483" s="2029" t="s">
        <v>2310</v>
      </c>
      <c r="AA483" s="2029" t="s">
        <v>1175</v>
      </c>
      <c r="AB483" s="2027">
        <v>21075</v>
      </c>
      <c r="AC483" s="2029" t="s">
        <v>1096</v>
      </c>
      <c r="AD483" s="2029" t="s">
        <v>3184</v>
      </c>
      <c r="AE483" s="2029"/>
      <c r="AF483" s="2029" t="s">
        <v>1110</v>
      </c>
      <c r="AG483" s="2029" t="s">
        <v>1087</v>
      </c>
      <c r="AH483" s="1951"/>
      <c r="AI483" s="2047" t="str">
        <f t="shared" si="247"/>
        <v>30390256H</v>
      </c>
      <c r="AJ483" s="2076" cm="1">
        <f t="array" ref="AJ483">SUM(MID(0&amp;AI483,LARGE(INDEX(ISNUMBER(--MID(AI483,ROW($1:$129),1))*ROW($1:$129),),ROW($1:$129))+1,1)*10^ROW($1:$129)/10)</f>
        <v>30390256</v>
      </c>
      <c r="AK483" s="1953" t="str">
        <f>VLOOKUP($AJ483,'Item Master Data'!$A:$F,3,FALSE)</f>
        <v>T400H</v>
      </c>
      <c r="AL483" s="1494">
        <f>VLOOKUP($AJ483,'Item Master Data'!$A:$F,6,FALSE)</f>
        <v>400</v>
      </c>
      <c r="AM483" s="1494">
        <f t="shared" si="244"/>
        <v>24</v>
      </c>
      <c r="AN483" s="1494">
        <f>VLOOKUP(AJ483,'Item Master Data'!$A:$G,7,FALSE)</f>
        <v>26</v>
      </c>
      <c r="AO483" s="1494">
        <f t="shared" si="245"/>
        <v>0</v>
      </c>
      <c r="AQ483" s="2297">
        <f t="shared" si="235"/>
        <v>119808</v>
      </c>
    </row>
    <row r="484" spans="1:43" s="1494" customFormat="1" ht="15" hidden="1" customHeight="1">
      <c r="A484" s="1550" t="s">
        <v>1156</v>
      </c>
      <c r="B484" s="2029" t="s">
        <v>3336</v>
      </c>
      <c r="C484" s="2030" t="s">
        <v>1192</v>
      </c>
      <c r="D484" s="2029" t="s">
        <v>2256</v>
      </c>
      <c r="E484" s="2031">
        <v>400</v>
      </c>
      <c r="F484" s="2032">
        <v>624</v>
      </c>
      <c r="G484" s="1833">
        <f t="shared" si="248"/>
        <v>249600</v>
      </c>
      <c r="H484" s="1831">
        <f t="shared" si="249"/>
        <v>0.24959999999999999</v>
      </c>
      <c r="I484" s="1837">
        <f t="shared" si="251"/>
        <v>0.24959999999999999</v>
      </c>
      <c r="J484" s="2104"/>
      <c r="K484" s="2104"/>
      <c r="L484" s="2105"/>
      <c r="M484" s="1832">
        <f t="shared" ref="M484:M517" si="252">SUM(I484:L484)</f>
        <v>0.24959999999999999</v>
      </c>
      <c r="N484" s="2030"/>
      <c r="O484" s="2030">
        <v>44596</v>
      </c>
      <c r="P484" s="2030">
        <v>44652</v>
      </c>
      <c r="Q484" s="2030">
        <v>44657</v>
      </c>
      <c r="R484" s="2029" t="s">
        <v>267</v>
      </c>
      <c r="S484" s="2029">
        <v>60</v>
      </c>
      <c r="T484" s="2029" t="s">
        <v>3414</v>
      </c>
      <c r="U484" s="2024">
        <v>0.48</v>
      </c>
      <c r="V484" s="1952"/>
      <c r="W484" s="2029" t="s">
        <v>1094</v>
      </c>
      <c r="X484" s="2028"/>
      <c r="Y484" s="2029">
        <v>75</v>
      </c>
      <c r="Z484" s="2029" t="s">
        <v>2310</v>
      </c>
      <c r="AA484" s="2029" t="s">
        <v>1175</v>
      </c>
      <c r="AB484" s="2027">
        <v>21075</v>
      </c>
      <c r="AC484" s="2029" t="s">
        <v>1096</v>
      </c>
      <c r="AD484" s="2029" t="s">
        <v>3184</v>
      </c>
      <c r="AE484" s="2029"/>
      <c r="AF484" s="2029" t="s">
        <v>1110</v>
      </c>
      <c r="AG484" s="2029" t="s">
        <v>1087</v>
      </c>
      <c r="AH484" s="1951"/>
      <c r="AI484" s="2047" t="str">
        <f t="shared" si="247"/>
        <v>30390256H</v>
      </c>
      <c r="AJ484" s="2076" cm="1">
        <f t="array" ref="AJ484">SUM(MID(0&amp;AI484,LARGE(INDEX(ISNUMBER(--MID(AI484,ROW($1:$129),1))*ROW($1:$129),),ROW($1:$129))+1,1)*10^ROW($1:$129)/10)</f>
        <v>30390256</v>
      </c>
      <c r="AK484" s="1953" t="str">
        <f>VLOOKUP($AJ484,'Item Master Data'!$A:$F,3,FALSE)</f>
        <v>T400H</v>
      </c>
      <c r="AL484" s="1494">
        <f>VLOOKUP($AJ484,'Item Master Data'!$A:$F,6,FALSE)</f>
        <v>400</v>
      </c>
      <c r="AM484" s="1494">
        <f t="shared" si="244"/>
        <v>24</v>
      </c>
      <c r="AN484" s="1494">
        <f>VLOOKUP(AJ484,'Item Master Data'!$A:$G,7,FALSE)</f>
        <v>26</v>
      </c>
      <c r="AO484" s="1494">
        <f t="shared" si="245"/>
        <v>0</v>
      </c>
      <c r="AQ484" s="2297">
        <f t="shared" si="235"/>
        <v>119808</v>
      </c>
    </row>
    <row r="485" spans="1:43" s="1494" customFormat="1" ht="15" hidden="1" customHeight="1">
      <c r="A485" s="1550" t="s">
        <v>1156</v>
      </c>
      <c r="B485" s="2029" t="s">
        <v>3336</v>
      </c>
      <c r="C485" s="2030" t="s">
        <v>1192</v>
      </c>
      <c r="D485" s="2029" t="s">
        <v>2256</v>
      </c>
      <c r="E485" s="2031">
        <v>400</v>
      </c>
      <c r="F485" s="2032">
        <v>624</v>
      </c>
      <c r="G485" s="1833">
        <f t="shared" si="248"/>
        <v>249600</v>
      </c>
      <c r="H485" s="1831">
        <f t="shared" si="249"/>
        <v>0.24959999999999999</v>
      </c>
      <c r="I485" s="1837">
        <f t="shared" si="251"/>
        <v>0.24959999999999999</v>
      </c>
      <c r="J485" s="2104"/>
      <c r="K485" s="2104"/>
      <c r="L485" s="2105"/>
      <c r="M485" s="1832">
        <f t="shared" si="252"/>
        <v>0.24959999999999999</v>
      </c>
      <c r="N485" s="2030"/>
      <c r="O485" s="2030">
        <v>44596</v>
      </c>
      <c r="P485" s="2030">
        <v>44652</v>
      </c>
      <c r="Q485" s="2030">
        <v>44657</v>
      </c>
      <c r="R485" s="2029" t="s">
        <v>267</v>
      </c>
      <c r="S485" s="2029">
        <v>60</v>
      </c>
      <c r="T485" s="2029" t="s">
        <v>3414</v>
      </c>
      <c r="U485" s="2024">
        <v>0.48</v>
      </c>
      <c r="V485" s="1952"/>
      <c r="W485" s="2029" t="s">
        <v>1094</v>
      </c>
      <c r="X485" s="2028"/>
      <c r="Y485" s="2029">
        <v>75</v>
      </c>
      <c r="Z485" s="2029" t="s">
        <v>2310</v>
      </c>
      <c r="AA485" s="2029" t="s">
        <v>1175</v>
      </c>
      <c r="AB485" s="2027">
        <v>21075</v>
      </c>
      <c r="AC485" s="2029" t="s">
        <v>1096</v>
      </c>
      <c r="AD485" s="2029" t="s">
        <v>3184</v>
      </c>
      <c r="AE485" s="2029"/>
      <c r="AF485" s="2029" t="s">
        <v>1110</v>
      </c>
      <c r="AG485" s="2029" t="s">
        <v>1087</v>
      </c>
      <c r="AH485" s="1951"/>
      <c r="AI485" s="2047" t="str">
        <f t="shared" si="247"/>
        <v>30390256H</v>
      </c>
      <c r="AJ485" s="2076" cm="1">
        <f t="array" ref="AJ485">SUM(MID(0&amp;AI485,LARGE(INDEX(ISNUMBER(--MID(AI485,ROW($1:$129),1))*ROW($1:$129),),ROW($1:$129))+1,1)*10^ROW($1:$129)/10)</f>
        <v>30390256</v>
      </c>
      <c r="AK485" s="1953" t="str">
        <f>VLOOKUP($AJ485,'Item Master Data'!$A:$F,3,FALSE)</f>
        <v>T400H</v>
      </c>
      <c r="AL485" s="1494">
        <f>VLOOKUP($AJ485,'Item Master Data'!$A:$F,6,FALSE)</f>
        <v>400</v>
      </c>
      <c r="AM485" s="1494">
        <f t="shared" si="244"/>
        <v>24</v>
      </c>
      <c r="AN485" s="1494">
        <f>VLOOKUP(AJ485,'Item Master Data'!$A:$G,7,FALSE)</f>
        <v>26</v>
      </c>
      <c r="AO485" s="1494">
        <f t="shared" si="245"/>
        <v>0</v>
      </c>
      <c r="AQ485" s="2297">
        <f t="shared" si="235"/>
        <v>119808</v>
      </c>
    </row>
    <row r="486" spans="1:43" s="1494" customFormat="1" ht="15" hidden="1" customHeight="1">
      <c r="A486" s="1550" t="s">
        <v>1156</v>
      </c>
      <c r="B486" s="2200" t="s">
        <v>4066</v>
      </c>
      <c r="C486" s="2030" t="s">
        <v>1192</v>
      </c>
      <c r="D486" s="2029" t="s">
        <v>2256</v>
      </c>
      <c r="E486" s="2031">
        <v>400</v>
      </c>
      <c r="F486" s="2032">
        <v>624</v>
      </c>
      <c r="G486" s="1833">
        <f t="shared" si="248"/>
        <v>249600</v>
      </c>
      <c r="H486" s="1831">
        <f t="shared" si="249"/>
        <v>0.24959999999999999</v>
      </c>
      <c r="I486" s="1837">
        <f t="shared" si="251"/>
        <v>0.24959999999999999</v>
      </c>
      <c r="J486" s="2104"/>
      <c r="K486" s="2104"/>
      <c r="L486" s="2105"/>
      <c r="M486" s="1832">
        <f t="shared" si="252"/>
        <v>0.24959999999999999</v>
      </c>
      <c r="N486" s="2030">
        <v>44657</v>
      </c>
      <c r="O486" s="2030">
        <v>44623</v>
      </c>
      <c r="P486" s="2030">
        <v>44652</v>
      </c>
      <c r="Q486" s="2030">
        <v>44657</v>
      </c>
      <c r="R486" s="2029" t="s">
        <v>267</v>
      </c>
      <c r="S486" s="2029">
        <v>60</v>
      </c>
      <c r="T486" s="2029" t="s">
        <v>3414</v>
      </c>
      <c r="U486" s="2024">
        <v>0.48</v>
      </c>
      <c r="V486" s="1952"/>
      <c r="W486" s="2245" t="s">
        <v>1094</v>
      </c>
      <c r="X486" s="2246"/>
      <c r="Y486" s="2245">
        <v>75</v>
      </c>
      <c r="Z486" s="2245" t="s">
        <v>2310</v>
      </c>
      <c r="AA486" s="2245" t="s">
        <v>1175</v>
      </c>
      <c r="AB486" s="2247">
        <v>21075</v>
      </c>
      <c r="AC486" s="2245" t="s">
        <v>1096</v>
      </c>
      <c r="AD486" s="2245" t="s">
        <v>1099</v>
      </c>
      <c r="AE486" s="2029"/>
      <c r="AF486" s="2029" t="s">
        <v>1110</v>
      </c>
      <c r="AG486" s="2029" t="s">
        <v>1087</v>
      </c>
      <c r="AH486" s="1951"/>
      <c r="AI486" s="2047" t="str">
        <f t="shared" si="247"/>
        <v>30390256H</v>
      </c>
      <c r="AJ486" s="2076" cm="1">
        <f t="array" ref="AJ486">SUM(MID(0&amp;AI486,LARGE(INDEX(ISNUMBER(--MID(AI486,ROW($1:$129),1))*ROW($1:$129),),ROW($1:$129))+1,1)*10^ROW($1:$129)/10)</f>
        <v>30390256</v>
      </c>
      <c r="AK486" s="1953" t="str">
        <f>VLOOKUP($AJ486,'Item Master Data'!$A:$F,3,FALSE)</f>
        <v>T400H</v>
      </c>
      <c r="AL486" s="1494">
        <f>VLOOKUP($AJ486,'Item Master Data'!$A:$F,6,FALSE)</f>
        <v>400</v>
      </c>
      <c r="AM486" s="1494">
        <f t="shared" si="244"/>
        <v>24</v>
      </c>
      <c r="AN486" s="1494">
        <f>VLOOKUP(AJ486,'Item Master Data'!$A:$G,7,FALSE)</f>
        <v>26</v>
      </c>
      <c r="AO486" s="1494">
        <f t="shared" si="245"/>
        <v>0</v>
      </c>
      <c r="AQ486" s="2297">
        <f t="shared" si="235"/>
        <v>119808</v>
      </c>
    </row>
    <row r="487" spans="1:43" s="1494" customFormat="1" ht="15" hidden="1" customHeight="1">
      <c r="A487" s="1550" t="s">
        <v>1156</v>
      </c>
      <c r="B487" s="2200" t="s">
        <v>4066</v>
      </c>
      <c r="C487" s="2030" t="s">
        <v>1192</v>
      </c>
      <c r="D487" s="2029" t="s">
        <v>2256</v>
      </c>
      <c r="E487" s="2031">
        <v>400</v>
      </c>
      <c r="F487" s="2032">
        <v>624</v>
      </c>
      <c r="G487" s="1833">
        <f t="shared" si="248"/>
        <v>249600</v>
      </c>
      <c r="H487" s="1831">
        <f t="shared" si="249"/>
        <v>0.24959999999999999</v>
      </c>
      <c r="I487" s="1837">
        <f t="shared" si="251"/>
        <v>0.24959999999999999</v>
      </c>
      <c r="J487" s="2104"/>
      <c r="K487" s="2104"/>
      <c r="L487" s="2105"/>
      <c r="M487" s="1832">
        <f t="shared" si="252"/>
        <v>0.24959999999999999</v>
      </c>
      <c r="N487" s="2030">
        <v>44657</v>
      </c>
      <c r="O487" s="2030">
        <v>44623</v>
      </c>
      <c r="P487" s="2030">
        <v>44652</v>
      </c>
      <c r="Q487" s="2030">
        <v>44657</v>
      </c>
      <c r="R487" s="2029" t="s">
        <v>267</v>
      </c>
      <c r="S487" s="2029">
        <v>60</v>
      </c>
      <c r="T487" s="2029" t="s">
        <v>3414</v>
      </c>
      <c r="U487" s="2024">
        <v>0.48</v>
      </c>
      <c r="V487" s="1952"/>
      <c r="W487" s="2245" t="s">
        <v>1094</v>
      </c>
      <c r="X487" s="2246"/>
      <c r="Y487" s="2245">
        <v>75</v>
      </c>
      <c r="Z487" s="2245" t="s">
        <v>2310</v>
      </c>
      <c r="AA487" s="2245" t="s">
        <v>1175</v>
      </c>
      <c r="AB487" s="2247">
        <v>21075</v>
      </c>
      <c r="AC487" s="2245" t="s">
        <v>1096</v>
      </c>
      <c r="AD487" s="2245" t="s">
        <v>1099</v>
      </c>
      <c r="AE487" s="2029"/>
      <c r="AF487" s="2029" t="s">
        <v>1110</v>
      </c>
      <c r="AG487" s="2029" t="s">
        <v>1087</v>
      </c>
      <c r="AH487" s="1951"/>
      <c r="AI487" s="2047" t="str">
        <f t="shared" si="247"/>
        <v>30390256H</v>
      </c>
      <c r="AJ487" s="2076" cm="1">
        <f t="array" ref="AJ487">SUM(MID(0&amp;AI487,LARGE(INDEX(ISNUMBER(--MID(AI487,ROW($1:$129),1))*ROW($1:$129),),ROW($1:$129))+1,1)*10^ROW($1:$129)/10)</f>
        <v>30390256</v>
      </c>
      <c r="AK487" s="1953" t="str">
        <f>VLOOKUP($AJ487,'Item Master Data'!$A:$F,3,FALSE)</f>
        <v>T400H</v>
      </c>
      <c r="AL487" s="1494">
        <f>VLOOKUP($AJ487,'Item Master Data'!$A:$F,6,FALSE)</f>
        <v>400</v>
      </c>
      <c r="AM487" s="1494">
        <f t="shared" si="244"/>
        <v>24</v>
      </c>
      <c r="AN487" s="1494">
        <f>VLOOKUP(AJ487,'Item Master Data'!$A:$G,7,FALSE)</f>
        <v>26</v>
      </c>
      <c r="AO487" s="1494">
        <f t="shared" si="245"/>
        <v>0</v>
      </c>
      <c r="AQ487" s="2297">
        <f t="shared" si="235"/>
        <v>119808</v>
      </c>
    </row>
    <row r="488" spans="1:43" s="1494" customFormat="1" ht="15" hidden="1" customHeight="1">
      <c r="A488" s="1550" t="s">
        <v>1156</v>
      </c>
      <c r="B488" s="2200" t="s">
        <v>4066</v>
      </c>
      <c r="C488" s="2030" t="s">
        <v>1192</v>
      </c>
      <c r="D488" s="2029" t="s">
        <v>2256</v>
      </c>
      <c r="E488" s="2031">
        <v>400</v>
      </c>
      <c r="F488" s="2032">
        <v>624</v>
      </c>
      <c r="G488" s="1833">
        <f t="shared" si="248"/>
        <v>249600</v>
      </c>
      <c r="H488" s="1831">
        <f t="shared" si="249"/>
        <v>0.24959999999999999</v>
      </c>
      <c r="I488" s="1837">
        <f t="shared" si="251"/>
        <v>0.24959999999999999</v>
      </c>
      <c r="J488" s="2104"/>
      <c r="K488" s="2104"/>
      <c r="L488" s="2105"/>
      <c r="M488" s="1832">
        <f t="shared" si="252"/>
        <v>0.24959999999999999</v>
      </c>
      <c r="N488" s="2030">
        <v>44657</v>
      </c>
      <c r="O488" s="2030">
        <v>44623</v>
      </c>
      <c r="P488" s="2030">
        <v>44652</v>
      </c>
      <c r="Q488" s="2030">
        <v>44657</v>
      </c>
      <c r="R488" s="2029" t="s">
        <v>267</v>
      </c>
      <c r="S488" s="2029">
        <v>60</v>
      </c>
      <c r="T488" s="2029" t="s">
        <v>3414</v>
      </c>
      <c r="U488" s="2024">
        <v>0.48</v>
      </c>
      <c r="V488" s="1952"/>
      <c r="W488" s="2245" t="s">
        <v>1094</v>
      </c>
      <c r="X488" s="2246"/>
      <c r="Y488" s="2245">
        <v>75</v>
      </c>
      <c r="Z488" s="2245" t="s">
        <v>2310</v>
      </c>
      <c r="AA488" s="2245" t="s">
        <v>1175</v>
      </c>
      <c r="AB488" s="2247">
        <v>21075</v>
      </c>
      <c r="AC488" s="2245" t="s">
        <v>1096</v>
      </c>
      <c r="AD488" s="2245" t="s">
        <v>1099</v>
      </c>
      <c r="AE488" s="2029"/>
      <c r="AF488" s="2029" t="s">
        <v>1110</v>
      </c>
      <c r="AG488" s="2029" t="s">
        <v>1087</v>
      </c>
      <c r="AH488" s="1951"/>
      <c r="AI488" s="2047" t="str">
        <f t="shared" si="247"/>
        <v>30390256H</v>
      </c>
      <c r="AJ488" s="2076" cm="1">
        <f t="array" ref="AJ488">SUM(MID(0&amp;AI488,LARGE(INDEX(ISNUMBER(--MID(AI488,ROW($1:$129),1))*ROW($1:$129),),ROW($1:$129))+1,1)*10^ROW($1:$129)/10)</f>
        <v>30390256</v>
      </c>
      <c r="AK488" s="1953" t="str">
        <f>VLOOKUP($AJ488,'Item Master Data'!$A:$F,3,FALSE)</f>
        <v>T400H</v>
      </c>
      <c r="AL488" s="1494">
        <f>VLOOKUP($AJ488,'Item Master Data'!$A:$F,6,FALSE)</f>
        <v>400</v>
      </c>
      <c r="AM488" s="1494">
        <f t="shared" si="244"/>
        <v>24</v>
      </c>
      <c r="AN488" s="1494">
        <f>VLOOKUP(AJ488,'Item Master Data'!$A:$G,7,FALSE)</f>
        <v>26</v>
      </c>
      <c r="AO488" s="1494">
        <f t="shared" si="245"/>
        <v>0</v>
      </c>
      <c r="AQ488" s="2297">
        <f t="shared" si="235"/>
        <v>119808</v>
      </c>
    </row>
    <row r="489" spans="1:43" s="1494" customFormat="1" ht="14.25" hidden="1" customHeight="1">
      <c r="A489" s="1550" t="s">
        <v>1156</v>
      </c>
      <c r="B489" s="2200" t="s">
        <v>4066</v>
      </c>
      <c r="C489" s="2030" t="s">
        <v>1192</v>
      </c>
      <c r="D489" s="2029" t="s">
        <v>2256</v>
      </c>
      <c r="E489" s="2031">
        <v>400</v>
      </c>
      <c r="F489" s="2032">
        <v>624</v>
      </c>
      <c r="G489" s="1833">
        <f t="shared" si="248"/>
        <v>249600</v>
      </c>
      <c r="H489" s="1831">
        <f t="shared" si="249"/>
        <v>0.24959999999999999</v>
      </c>
      <c r="I489" s="1837">
        <f t="shared" si="251"/>
        <v>0.24959999999999999</v>
      </c>
      <c r="J489" s="2104"/>
      <c r="K489" s="2104"/>
      <c r="L489" s="2105"/>
      <c r="M489" s="1832">
        <f t="shared" si="252"/>
        <v>0.24959999999999999</v>
      </c>
      <c r="N489" s="2030">
        <v>44657</v>
      </c>
      <c r="O489" s="2030">
        <v>44623</v>
      </c>
      <c r="P489" s="2030">
        <v>44652</v>
      </c>
      <c r="Q489" s="2030">
        <v>44657</v>
      </c>
      <c r="R489" s="2029" t="s">
        <v>267</v>
      </c>
      <c r="S489" s="2029">
        <v>60</v>
      </c>
      <c r="T489" s="2029" t="s">
        <v>3414</v>
      </c>
      <c r="U489" s="2024">
        <v>0.48</v>
      </c>
      <c r="V489" s="1952"/>
      <c r="W489" s="2245" t="s">
        <v>1094</v>
      </c>
      <c r="X489" s="2246"/>
      <c r="Y489" s="2245">
        <v>75</v>
      </c>
      <c r="Z489" s="2245" t="s">
        <v>2310</v>
      </c>
      <c r="AA489" s="2245" t="s">
        <v>1175</v>
      </c>
      <c r="AB489" s="2247">
        <v>21075</v>
      </c>
      <c r="AC489" s="2245" t="s">
        <v>1096</v>
      </c>
      <c r="AD489" s="2245" t="s">
        <v>1099</v>
      </c>
      <c r="AE489" s="2029"/>
      <c r="AF489" s="2029" t="s">
        <v>1110</v>
      </c>
      <c r="AG489" s="2029" t="s">
        <v>1087</v>
      </c>
      <c r="AH489" s="1951"/>
      <c r="AI489" s="2047" t="str">
        <f t="shared" si="247"/>
        <v>30390256H</v>
      </c>
      <c r="AJ489" s="2076" cm="1">
        <f t="array" ref="AJ489">SUM(MID(0&amp;AI489,LARGE(INDEX(ISNUMBER(--MID(AI489,ROW($1:$129),1))*ROW($1:$129),),ROW($1:$129))+1,1)*10^ROW($1:$129)/10)</f>
        <v>30390256</v>
      </c>
      <c r="AK489" s="1953" t="str">
        <f>VLOOKUP($AJ489,'Item Master Data'!$A:$F,3,FALSE)</f>
        <v>T400H</v>
      </c>
      <c r="AL489" s="1494">
        <f>VLOOKUP($AJ489,'Item Master Data'!$A:$F,6,FALSE)</f>
        <v>400</v>
      </c>
      <c r="AM489" s="1494">
        <f t="shared" si="244"/>
        <v>24</v>
      </c>
      <c r="AN489" s="1494">
        <f>VLOOKUP(AJ489,'Item Master Data'!$A:$G,7,FALSE)</f>
        <v>26</v>
      </c>
      <c r="AO489" s="1494">
        <f t="shared" si="245"/>
        <v>0</v>
      </c>
      <c r="AQ489" s="2297">
        <f t="shared" si="235"/>
        <v>119808</v>
      </c>
    </row>
    <row r="490" spans="1:43" s="1494" customFormat="1" ht="15" hidden="1" customHeight="1">
      <c r="A490" s="1550" t="s">
        <v>1156</v>
      </c>
      <c r="B490" s="2200" t="s">
        <v>4066</v>
      </c>
      <c r="C490" s="2030" t="s">
        <v>1192</v>
      </c>
      <c r="D490" s="2029" t="s">
        <v>2256</v>
      </c>
      <c r="E490" s="2031">
        <v>400</v>
      </c>
      <c r="F490" s="2032">
        <v>624</v>
      </c>
      <c r="G490" s="1833">
        <f t="shared" si="248"/>
        <v>249600</v>
      </c>
      <c r="H490" s="1831">
        <f t="shared" si="249"/>
        <v>0.24959999999999999</v>
      </c>
      <c r="I490" s="1837">
        <f t="shared" si="251"/>
        <v>0.24959999999999999</v>
      </c>
      <c r="J490" s="2104"/>
      <c r="K490" s="2104"/>
      <c r="L490" s="2105"/>
      <c r="M490" s="1832">
        <f t="shared" si="252"/>
        <v>0.24959999999999999</v>
      </c>
      <c r="N490" s="2030">
        <v>44662</v>
      </c>
      <c r="O490" s="2030">
        <v>44623</v>
      </c>
      <c r="P490" s="2030">
        <v>44656</v>
      </c>
      <c r="Q490" s="2030">
        <v>44662</v>
      </c>
      <c r="R490" s="2029" t="s">
        <v>267</v>
      </c>
      <c r="S490" s="2029">
        <v>60</v>
      </c>
      <c r="T490" s="2029" t="s">
        <v>3414</v>
      </c>
      <c r="U490" s="2024">
        <v>0.48</v>
      </c>
      <c r="V490" s="1952"/>
      <c r="W490" s="2245" t="s">
        <v>1094</v>
      </c>
      <c r="X490" s="2246"/>
      <c r="Y490" s="2245">
        <v>75</v>
      </c>
      <c r="Z490" s="2245" t="s">
        <v>2310</v>
      </c>
      <c r="AA490" s="2245" t="s">
        <v>1175</v>
      </c>
      <c r="AB490" s="2247">
        <v>21075</v>
      </c>
      <c r="AC490" s="2245" t="s">
        <v>1096</v>
      </c>
      <c r="AD490" s="2245" t="s">
        <v>1099</v>
      </c>
      <c r="AE490" s="2029"/>
      <c r="AF490" s="2029" t="s">
        <v>1110</v>
      </c>
      <c r="AG490" s="2029" t="s">
        <v>1087</v>
      </c>
      <c r="AH490" s="1951"/>
      <c r="AI490" s="2047" t="str">
        <f t="shared" si="247"/>
        <v>30390256H</v>
      </c>
      <c r="AJ490" s="2076" cm="1">
        <f t="array" ref="AJ490">SUM(MID(0&amp;AI490,LARGE(INDEX(ISNUMBER(--MID(AI490,ROW($1:$129),1))*ROW($1:$129),),ROW($1:$129))+1,1)*10^ROW($1:$129)/10)</f>
        <v>30390256</v>
      </c>
      <c r="AK490" s="1953" t="str">
        <f>VLOOKUP($AJ490,'Item Master Data'!$A:$F,3,FALSE)</f>
        <v>T400H</v>
      </c>
      <c r="AL490" s="1494">
        <f>VLOOKUP($AJ490,'Item Master Data'!$A:$F,6,FALSE)</f>
        <v>400</v>
      </c>
      <c r="AM490" s="1494">
        <f t="shared" si="244"/>
        <v>24</v>
      </c>
      <c r="AN490" s="1494">
        <f>VLOOKUP(AJ490,'Item Master Data'!$A:$G,7,FALSE)</f>
        <v>26</v>
      </c>
      <c r="AO490" s="1494">
        <f t="shared" si="245"/>
        <v>0</v>
      </c>
      <c r="AQ490" s="2297">
        <f t="shared" si="235"/>
        <v>119808</v>
      </c>
    </row>
    <row r="491" spans="1:43" s="1494" customFormat="1" ht="15" hidden="1" customHeight="1">
      <c r="A491" s="1550" t="s">
        <v>1156</v>
      </c>
      <c r="B491" s="2200" t="s">
        <v>4066</v>
      </c>
      <c r="C491" s="2030" t="s">
        <v>1192</v>
      </c>
      <c r="D491" s="2029" t="s">
        <v>2256</v>
      </c>
      <c r="E491" s="2031">
        <v>400</v>
      </c>
      <c r="F491" s="2032">
        <v>624</v>
      </c>
      <c r="G491" s="1833">
        <f t="shared" si="248"/>
        <v>249600</v>
      </c>
      <c r="H491" s="1831">
        <f t="shared" si="249"/>
        <v>0.24959999999999999</v>
      </c>
      <c r="I491" s="1837">
        <f t="shared" si="251"/>
        <v>0.24959999999999999</v>
      </c>
      <c r="J491" s="2104"/>
      <c r="K491" s="2104"/>
      <c r="L491" s="2105"/>
      <c r="M491" s="1832">
        <f t="shared" si="252"/>
        <v>0.24959999999999999</v>
      </c>
      <c r="N491" s="2030">
        <v>44662</v>
      </c>
      <c r="O491" s="2030">
        <v>44623</v>
      </c>
      <c r="P491" s="2030">
        <v>44657</v>
      </c>
      <c r="Q491" s="2030">
        <v>44662</v>
      </c>
      <c r="R491" s="2029" t="s">
        <v>267</v>
      </c>
      <c r="S491" s="2029">
        <v>60</v>
      </c>
      <c r="T491" s="2029" t="s">
        <v>3414</v>
      </c>
      <c r="U491" s="2024">
        <v>0.48</v>
      </c>
      <c r="V491" s="1952"/>
      <c r="W491" s="2245" t="s">
        <v>1094</v>
      </c>
      <c r="X491" s="2246"/>
      <c r="Y491" s="2245">
        <v>75</v>
      </c>
      <c r="Z491" s="2245" t="s">
        <v>2310</v>
      </c>
      <c r="AA491" s="2245" t="s">
        <v>1175</v>
      </c>
      <c r="AB491" s="2247">
        <v>21075</v>
      </c>
      <c r="AC491" s="2245" t="s">
        <v>1096</v>
      </c>
      <c r="AD491" s="2245" t="s">
        <v>1099</v>
      </c>
      <c r="AE491" s="2029"/>
      <c r="AF491" s="2029" t="s">
        <v>1110</v>
      </c>
      <c r="AG491" s="2029" t="s">
        <v>1087</v>
      </c>
      <c r="AH491" s="1951"/>
      <c r="AI491" s="2047" t="str">
        <f t="shared" si="247"/>
        <v>30390256H</v>
      </c>
      <c r="AJ491" s="2076" cm="1">
        <f t="array" ref="AJ491">SUM(MID(0&amp;AI491,LARGE(INDEX(ISNUMBER(--MID(AI491,ROW($1:$129),1))*ROW($1:$129),),ROW($1:$129))+1,1)*10^ROW($1:$129)/10)</f>
        <v>30390256</v>
      </c>
      <c r="AK491" s="1953" t="str">
        <f>VLOOKUP($AJ491,'Item Master Data'!$A:$F,3,FALSE)</f>
        <v>T400H</v>
      </c>
      <c r="AL491" s="1494">
        <f>VLOOKUP($AJ491,'Item Master Data'!$A:$F,6,FALSE)</f>
        <v>400</v>
      </c>
      <c r="AM491" s="1494">
        <f t="shared" si="244"/>
        <v>24</v>
      </c>
      <c r="AN491" s="1494">
        <f>VLOOKUP(AJ491,'Item Master Data'!$A:$G,7,FALSE)</f>
        <v>26</v>
      </c>
      <c r="AO491" s="1494">
        <f t="shared" si="245"/>
        <v>0</v>
      </c>
      <c r="AQ491" s="2297">
        <f t="shared" si="235"/>
        <v>119808</v>
      </c>
    </row>
    <row r="492" spans="1:43" s="1494" customFormat="1" ht="15" hidden="1" customHeight="1">
      <c r="A492" s="1550" t="s">
        <v>1156</v>
      </c>
      <c r="B492" s="2200" t="s">
        <v>4066</v>
      </c>
      <c r="C492" s="2030" t="s">
        <v>1192</v>
      </c>
      <c r="D492" s="2029" t="s">
        <v>2256</v>
      </c>
      <c r="E492" s="2031">
        <v>400</v>
      </c>
      <c r="F492" s="2032">
        <v>624</v>
      </c>
      <c r="G492" s="1833">
        <f t="shared" si="248"/>
        <v>249600</v>
      </c>
      <c r="H492" s="1831">
        <f t="shared" si="249"/>
        <v>0.24959999999999999</v>
      </c>
      <c r="I492" s="1837">
        <f t="shared" si="251"/>
        <v>0.24959999999999999</v>
      </c>
      <c r="J492" s="2104"/>
      <c r="K492" s="2104"/>
      <c r="L492" s="2105"/>
      <c r="M492" s="1832">
        <f t="shared" si="252"/>
        <v>0.24959999999999999</v>
      </c>
      <c r="N492" s="2030">
        <v>44662</v>
      </c>
      <c r="O492" s="2030">
        <v>44623</v>
      </c>
      <c r="P492" s="2030">
        <v>44657</v>
      </c>
      <c r="Q492" s="2030">
        <v>44662</v>
      </c>
      <c r="R492" s="2029" t="s">
        <v>267</v>
      </c>
      <c r="S492" s="2029">
        <v>60</v>
      </c>
      <c r="T492" s="2029" t="s">
        <v>3414</v>
      </c>
      <c r="U492" s="2024">
        <v>0.48</v>
      </c>
      <c r="V492" s="1952"/>
      <c r="W492" s="2245" t="s">
        <v>1094</v>
      </c>
      <c r="X492" s="2246"/>
      <c r="Y492" s="2245">
        <v>75</v>
      </c>
      <c r="Z492" s="2245" t="s">
        <v>2310</v>
      </c>
      <c r="AA492" s="2245" t="s">
        <v>1175</v>
      </c>
      <c r="AB492" s="2247">
        <v>21075</v>
      </c>
      <c r="AC492" s="2245" t="s">
        <v>1096</v>
      </c>
      <c r="AD492" s="2245" t="s">
        <v>1099</v>
      </c>
      <c r="AE492" s="2029"/>
      <c r="AF492" s="2029" t="s">
        <v>1110</v>
      </c>
      <c r="AG492" s="2029" t="s">
        <v>1087</v>
      </c>
      <c r="AH492" s="1951"/>
      <c r="AI492" s="2047" t="str">
        <f t="shared" si="247"/>
        <v>30390256H</v>
      </c>
      <c r="AJ492" s="2076" cm="1">
        <f t="array" ref="AJ492">SUM(MID(0&amp;AI492,LARGE(INDEX(ISNUMBER(--MID(AI492,ROW($1:$129),1))*ROW($1:$129),),ROW($1:$129))+1,1)*10^ROW($1:$129)/10)</f>
        <v>30390256</v>
      </c>
      <c r="AK492" s="1953" t="str">
        <f>VLOOKUP($AJ492,'Item Master Data'!$A:$F,3,FALSE)</f>
        <v>T400H</v>
      </c>
      <c r="AL492" s="1494">
        <f>VLOOKUP($AJ492,'Item Master Data'!$A:$F,6,FALSE)</f>
        <v>400</v>
      </c>
      <c r="AM492" s="1494">
        <f t="shared" si="244"/>
        <v>24</v>
      </c>
      <c r="AN492" s="1494">
        <f>VLOOKUP(AJ492,'Item Master Data'!$A:$G,7,FALSE)</f>
        <v>26</v>
      </c>
      <c r="AO492" s="1494">
        <f t="shared" si="245"/>
        <v>0</v>
      </c>
      <c r="AQ492" s="2297">
        <f t="shared" si="235"/>
        <v>119808</v>
      </c>
    </row>
    <row r="493" spans="1:43" s="1494" customFormat="1" ht="15" hidden="1" customHeight="1">
      <c r="A493" s="1550" t="s">
        <v>1156</v>
      </c>
      <c r="B493" s="2200" t="s">
        <v>4066</v>
      </c>
      <c r="C493" s="2030" t="s">
        <v>1192</v>
      </c>
      <c r="D493" s="2029" t="s">
        <v>2256</v>
      </c>
      <c r="E493" s="2031">
        <v>400</v>
      </c>
      <c r="F493" s="2032">
        <v>624</v>
      </c>
      <c r="G493" s="1833">
        <f t="shared" si="248"/>
        <v>249600</v>
      </c>
      <c r="H493" s="1831">
        <f t="shared" si="249"/>
        <v>0.24959999999999999</v>
      </c>
      <c r="I493" s="1837">
        <f t="shared" si="251"/>
        <v>0.24959999999999999</v>
      </c>
      <c r="J493" s="2104"/>
      <c r="K493" s="2104"/>
      <c r="L493" s="2105"/>
      <c r="M493" s="1832">
        <f t="shared" si="252"/>
        <v>0.24959999999999999</v>
      </c>
      <c r="N493" s="2030">
        <v>44662</v>
      </c>
      <c r="O493" s="2030">
        <v>44623</v>
      </c>
      <c r="P493" s="2030">
        <v>44657</v>
      </c>
      <c r="Q493" s="2030">
        <v>44662</v>
      </c>
      <c r="R493" s="2029" t="s">
        <v>267</v>
      </c>
      <c r="S493" s="2029">
        <v>60</v>
      </c>
      <c r="T493" s="2029" t="s">
        <v>3414</v>
      </c>
      <c r="U493" s="2024">
        <v>0.48</v>
      </c>
      <c r="V493" s="1952"/>
      <c r="W493" s="2245" t="s">
        <v>1094</v>
      </c>
      <c r="X493" s="2246"/>
      <c r="Y493" s="2245">
        <v>75</v>
      </c>
      <c r="Z493" s="2245" t="s">
        <v>2310</v>
      </c>
      <c r="AA493" s="2245" t="s">
        <v>1175</v>
      </c>
      <c r="AB493" s="2247">
        <v>21075</v>
      </c>
      <c r="AC493" s="2245" t="s">
        <v>1096</v>
      </c>
      <c r="AD493" s="2245" t="s">
        <v>1099</v>
      </c>
      <c r="AE493" s="2029"/>
      <c r="AF493" s="2029" t="s">
        <v>1110</v>
      </c>
      <c r="AG493" s="2029" t="s">
        <v>1087</v>
      </c>
      <c r="AH493" s="1951"/>
      <c r="AI493" s="2047" t="str">
        <f t="shared" si="247"/>
        <v>30390256H</v>
      </c>
      <c r="AJ493" s="2076" cm="1">
        <f t="array" ref="AJ493">SUM(MID(0&amp;AI493,LARGE(INDEX(ISNUMBER(--MID(AI493,ROW($1:$129),1))*ROW($1:$129),),ROW($1:$129))+1,1)*10^ROW($1:$129)/10)</f>
        <v>30390256</v>
      </c>
      <c r="AK493" s="1953" t="str">
        <f>VLOOKUP($AJ493,'Item Master Data'!$A:$F,3,FALSE)</f>
        <v>T400H</v>
      </c>
      <c r="AL493" s="1494">
        <f>VLOOKUP($AJ493,'Item Master Data'!$A:$F,6,FALSE)</f>
        <v>400</v>
      </c>
      <c r="AM493" s="1494">
        <f t="shared" si="244"/>
        <v>24</v>
      </c>
      <c r="AN493" s="1494">
        <f>VLOOKUP(AJ493,'Item Master Data'!$A:$G,7,FALSE)</f>
        <v>26</v>
      </c>
      <c r="AO493" s="1494">
        <f t="shared" si="245"/>
        <v>0</v>
      </c>
      <c r="AQ493" s="2297">
        <f t="shared" si="235"/>
        <v>119808</v>
      </c>
    </row>
    <row r="494" spans="1:43" s="1494" customFormat="1" ht="15" hidden="1" customHeight="1">
      <c r="A494" s="1550" t="s">
        <v>1156</v>
      </c>
      <c r="B494" s="2200" t="s">
        <v>4066</v>
      </c>
      <c r="C494" s="2030" t="s">
        <v>1192</v>
      </c>
      <c r="D494" s="2029" t="s">
        <v>2256</v>
      </c>
      <c r="E494" s="2031">
        <v>400</v>
      </c>
      <c r="F494" s="2032">
        <v>624</v>
      </c>
      <c r="G494" s="1833">
        <f t="shared" si="248"/>
        <v>249600</v>
      </c>
      <c r="H494" s="1831">
        <f t="shared" si="249"/>
        <v>0.24959999999999999</v>
      </c>
      <c r="I494" s="1837">
        <f t="shared" si="251"/>
        <v>0.24959999999999999</v>
      </c>
      <c r="J494" s="2104"/>
      <c r="K494" s="2104"/>
      <c r="L494" s="2105"/>
      <c r="M494" s="1832">
        <f t="shared" si="252"/>
        <v>0.24959999999999999</v>
      </c>
      <c r="N494" s="2030">
        <v>44662</v>
      </c>
      <c r="O494" s="2030">
        <v>44623</v>
      </c>
      <c r="P494" s="2030">
        <v>44657</v>
      </c>
      <c r="Q494" s="2030">
        <v>44662</v>
      </c>
      <c r="R494" s="2029" t="s">
        <v>267</v>
      </c>
      <c r="S494" s="2029">
        <v>60</v>
      </c>
      <c r="T494" s="2029" t="s">
        <v>3414</v>
      </c>
      <c r="U494" s="2024">
        <v>0.48</v>
      </c>
      <c r="V494" s="1952"/>
      <c r="W494" s="2245" t="s">
        <v>1094</v>
      </c>
      <c r="X494" s="2246"/>
      <c r="Y494" s="2245">
        <v>75</v>
      </c>
      <c r="Z494" s="2245" t="s">
        <v>2310</v>
      </c>
      <c r="AA494" s="2245" t="s">
        <v>1175</v>
      </c>
      <c r="AB494" s="2247">
        <v>21075</v>
      </c>
      <c r="AC494" s="2245" t="s">
        <v>1096</v>
      </c>
      <c r="AD494" s="2245" t="s">
        <v>1099</v>
      </c>
      <c r="AE494" s="2029"/>
      <c r="AF494" s="2029" t="s">
        <v>1110</v>
      </c>
      <c r="AG494" s="2029" t="s">
        <v>1087</v>
      </c>
      <c r="AH494" s="1951"/>
      <c r="AI494" s="2047" t="str">
        <f t="shared" si="247"/>
        <v>30390256H</v>
      </c>
      <c r="AJ494" s="2076" cm="1">
        <f t="array" ref="AJ494">SUM(MID(0&amp;AI494,LARGE(INDEX(ISNUMBER(--MID(AI494,ROW($1:$129),1))*ROW($1:$129),),ROW($1:$129))+1,1)*10^ROW($1:$129)/10)</f>
        <v>30390256</v>
      </c>
      <c r="AK494" s="1953" t="str">
        <f>VLOOKUP($AJ494,'Item Master Data'!$A:$F,3,FALSE)</f>
        <v>T400H</v>
      </c>
      <c r="AL494" s="1494">
        <f>VLOOKUP($AJ494,'Item Master Data'!$A:$F,6,FALSE)</f>
        <v>400</v>
      </c>
      <c r="AM494" s="1494">
        <f t="shared" si="244"/>
        <v>24</v>
      </c>
      <c r="AN494" s="1494">
        <f>VLOOKUP(AJ494,'Item Master Data'!$A:$G,7,FALSE)</f>
        <v>26</v>
      </c>
      <c r="AO494" s="1494">
        <f t="shared" si="245"/>
        <v>0</v>
      </c>
      <c r="AQ494" s="2297">
        <f t="shared" si="235"/>
        <v>119808</v>
      </c>
    </row>
    <row r="495" spans="1:43" s="1494" customFormat="1" ht="15" hidden="1" customHeight="1">
      <c r="A495" s="1550" t="s">
        <v>1156</v>
      </c>
      <c r="B495" s="2029" t="s">
        <v>4067</v>
      </c>
      <c r="C495" s="2030" t="s">
        <v>1192</v>
      </c>
      <c r="D495" s="2029" t="s">
        <v>2256</v>
      </c>
      <c r="E495" s="2031">
        <v>400</v>
      </c>
      <c r="F495" s="2032">
        <v>624</v>
      </c>
      <c r="G495" s="1833">
        <f t="shared" si="248"/>
        <v>249600</v>
      </c>
      <c r="H495" s="1831">
        <f t="shared" ref="H495:H528" si="253">E495*F495/1000000</f>
        <v>0.24959999999999999</v>
      </c>
      <c r="I495" s="1837">
        <f t="shared" si="251"/>
        <v>0.24959999999999999</v>
      </c>
      <c r="J495" s="2104"/>
      <c r="K495" s="2104"/>
      <c r="L495" s="2105"/>
      <c r="M495" s="1832">
        <f t="shared" si="252"/>
        <v>0.24959999999999999</v>
      </c>
      <c r="N495" s="2030">
        <v>44659</v>
      </c>
      <c r="O495" s="2030">
        <v>44630</v>
      </c>
      <c r="P495" s="2030">
        <v>44655</v>
      </c>
      <c r="Q495" s="2030">
        <v>44659</v>
      </c>
      <c r="R495" s="2029" t="s">
        <v>267</v>
      </c>
      <c r="S495" s="2029">
        <v>60</v>
      </c>
      <c r="T495" s="2029" t="s">
        <v>3414</v>
      </c>
      <c r="U495" s="2024">
        <v>0.48</v>
      </c>
      <c r="V495" s="1952"/>
      <c r="W495" s="2029" t="s">
        <v>1094</v>
      </c>
      <c r="X495" s="2028"/>
      <c r="Y495" s="2029">
        <v>75</v>
      </c>
      <c r="Z495" s="2029" t="s">
        <v>2310</v>
      </c>
      <c r="AA495" s="2029" t="s">
        <v>1175</v>
      </c>
      <c r="AB495" s="2027">
        <v>21075</v>
      </c>
      <c r="AC495" s="2029" t="s">
        <v>1096</v>
      </c>
      <c r="AD495" s="2029" t="s">
        <v>3184</v>
      </c>
      <c r="AE495" s="2029"/>
      <c r="AF495" s="2029" t="s">
        <v>1110</v>
      </c>
      <c r="AG495" s="2029" t="s">
        <v>1087</v>
      </c>
      <c r="AH495" s="1951"/>
      <c r="AI495" s="2047" t="str">
        <f t="shared" si="247"/>
        <v>30390256H</v>
      </c>
      <c r="AJ495" s="2076" cm="1">
        <f t="array" ref="AJ495">SUM(MID(0&amp;AI495,LARGE(INDEX(ISNUMBER(--MID(AI495,ROW($1:$129),1))*ROW($1:$129),),ROW($1:$129))+1,1)*10^ROW($1:$129)/10)</f>
        <v>30390256</v>
      </c>
      <c r="AK495" s="1953" t="str">
        <f>VLOOKUP($AJ495,'Item Master Data'!$A:$F,3,FALSE)</f>
        <v>T400H</v>
      </c>
      <c r="AL495" s="1494">
        <f>VLOOKUP($AJ495,'Item Master Data'!$A:$F,6,FALSE)</f>
        <v>400</v>
      </c>
      <c r="AM495" s="1494">
        <f t="shared" si="244"/>
        <v>24</v>
      </c>
      <c r="AN495" s="1494">
        <f>VLOOKUP(AJ495,'Item Master Data'!$A:$G,7,FALSE)</f>
        <v>26</v>
      </c>
      <c r="AO495" s="1494">
        <f t="shared" si="245"/>
        <v>0</v>
      </c>
      <c r="AQ495" s="2297">
        <f t="shared" si="235"/>
        <v>119808</v>
      </c>
    </row>
    <row r="496" spans="1:43" s="1494" customFormat="1" ht="15" hidden="1" customHeight="1">
      <c r="A496" s="1550" t="s">
        <v>1156</v>
      </c>
      <c r="B496" s="2029" t="s">
        <v>4067</v>
      </c>
      <c r="C496" s="2030" t="s">
        <v>1192</v>
      </c>
      <c r="D496" s="2029" t="s">
        <v>2256</v>
      </c>
      <c r="E496" s="2031">
        <v>400</v>
      </c>
      <c r="F496" s="2032">
        <v>2496</v>
      </c>
      <c r="G496" s="1833">
        <f t="shared" ref="G496" si="254">E496*F496</f>
        <v>998400</v>
      </c>
      <c r="H496" s="1831">
        <f t="shared" ref="H496" si="255">E496*F496/1000000</f>
        <v>0.99839999999999995</v>
      </c>
      <c r="I496" s="1837">
        <f t="shared" si="251"/>
        <v>0.99839999999999995</v>
      </c>
      <c r="J496" s="2104"/>
      <c r="K496" s="2104"/>
      <c r="L496" s="2105"/>
      <c r="M496" s="1832">
        <f t="shared" ref="M496" si="256">SUM(I496:L496)</f>
        <v>0.99839999999999995</v>
      </c>
      <c r="N496" s="2030">
        <v>44669</v>
      </c>
      <c r="O496" s="2030">
        <v>44630</v>
      </c>
      <c r="P496" s="2030">
        <v>44664</v>
      </c>
      <c r="Q496" s="2030">
        <v>44669</v>
      </c>
      <c r="R496" s="2029" t="s">
        <v>267</v>
      </c>
      <c r="S496" s="2029">
        <v>60</v>
      </c>
      <c r="T496" s="2029" t="s">
        <v>3414</v>
      </c>
      <c r="U496" s="2024">
        <v>0.48</v>
      </c>
      <c r="V496" s="1952"/>
      <c r="W496" s="2029" t="s">
        <v>1094</v>
      </c>
      <c r="X496" s="2028"/>
      <c r="Y496" s="2029">
        <v>75</v>
      </c>
      <c r="Z496" s="2029" t="s">
        <v>2310</v>
      </c>
      <c r="AA496" s="2029" t="s">
        <v>1175</v>
      </c>
      <c r="AB496" s="2027">
        <v>21075</v>
      </c>
      <c r="AC496" s="2029" t="s">
        <v>1096</v>
      </c>
      <c r="AD496" s="2029" t="s">
        <v>3184</v>
      </c>
      <c r="AE496" s="2029"/>
      <c r="AF496" s="2029" t="s">
        <v>1110</v>
      </c>
      <c r="AG496" s="2029" t="s">
        <v>1087</v>
      </c>
      <c r="AH496" s="1951"/>
      <c r="AI496" s="2047" t="str">
        <f t="shared" ref="AI496" si="257">T496</f>
        <v>30390256H</v>
      </c>
      <c r="AJ496" s="2076" cm="1">
        <f t="array" ref="AJ496">SUM(MID(0&amp;AI496,LARGE(INDEX(ISNUMBER(--MID(AI496,ROW($1:$129),1))*ROW($1:$129),),ROW($1:$129))+1,1)*10^ROW($1:$129)/10)</f>
        <v>30390256</v>
      </c>
      <c r="AK496" s="1953" t="str">
        <f>VLOOKUP($AJ496,'Item Master Data'!$A:$F,3,FALSE)</f>
        <v>T400H</v>
      </c>
      <c r="AL496" s="1494">
        <f>VLOOKUP($AJ496,'Item Master Data'!$A:$F,6,FALSE)</f>
        <v>400</v>
      </c>
      <c r="AM496" s="1494">
        <f t="shared" ref="AM496" si="258">F496/AN496</f>
        <v>96</v>
      </c>
      <c r="AN496" s="1494">
        <f>VLOOKUP(AJ496,'Item Master Data'!$A:$G,7,FALSE)</f>
        <v>26</v>
      </c>
      <c r="AO496" s="1494">
        <f t="shared" ref="AO496" si="259">E496-AL496</f>
        <v>0</v>
      </c>
      <c r="AQ496" s="2297">
        <f t="shared" ref="AQ496" si="260">G496*U496</f>
        <v>479232</v>
      </c>
    </row>
    <row r="497" spans="1:43" s="1494" customFormat="1" ht="15" hidden="1" customHeight="1">
      <c r="A497" s="1550" t="s">
        <v>1156</v>
      </c>
      <c r="B497" s="2029" t="s">
        <v>4068</v>
      </c>
      <c r="C497" s="2030" t="s">
        <v>1192</v>
      </c>
      <c r="D497" s="2029" t="s">
        <v>2256</v>
      </c>
      <c r="E497" s="2031">
        <v>400</v>
      </c>
      <c r="F497" s="2032">
        <v>1872</v>
      </c>
      <c r="G497" s="1833">
        <f t="shared" si="248"/>
        <v>748800</v>
      </c>
      <c r="H497" s="1831">
        <f t="shared" si="253"/>
        <v>0.74880000000000002</v>
      </c>
      <c r="I497" s="1837"/>
      <c r="J497" s="1818">
        <f>H497</f>
        <v>0.74880000000000002</v>
      </c>
      <c r="K497" s="2104"/>
      <c r="L497" s="2105"/>
      <c r="M497" s="1832">
        <f t="shared" si="252"/>
        <v>0.74880000000000002</v>
      </c>
      <c r="N497" s="2030"/>
      <c r="O497" s="2030">
        <v>44630</v>
      </c>
      <c r="P497" s="2030">
        <v>44676</v>
      </c>
      <c r="Q497" s="2030">
        <v>44680</v>
      </c>
      <c r="R497" s="2029" t="s">
        <v>267</v>
      </c>
      <c r="S497" s="2029">
        <v>60</v>
      </c>
      <c r="T497" s="2029" t="s">
        <v>3414</v>
      </c>
      <c r="U497" s="2024">
        <v>0.48</v>
      </c>
      <c r="V497" s="1952"/>
      <c r="W497" s="2029" t="s">
        <v>1094</v>
      </c>
      <c r="X497" s="2028"/>
      <c r="Y497" s="2029">
        <v>75</v>
      </c>
      <c r="Z497" s="2029" t="s">
        <v>2310</v>
      </c>
      <c r="AA497" s="2029" t="s">
        <v>1175</v>
      </c>
      <c r="AB497" s="2027">
        <v>21075</v>
      </c>
      <c r="AC497" s="2029" t="s">
        <v>1096</v>
      </c>
      <c r="AD497" s="2029" t="s">
        <v>3184</v>
      </c>
      <c r="AE497" s="2029"/>
      <c r="AF497" s="2029" t="s">
        <v>1110</v>
      </c>
      <c r="AG497" s="2029" t="s">
        <v>1087</v>
      </c>
      <c r="AH497" s="1951"/>
      <c r="AI497" s="2047" t="str">
        <f t="shared" si="247"/>
        <v>30390256H</v>
      </c>
      <c r="AJ497" s="2076" cm="1">
        <f t="array" ref="AJ497">SUM(MID(0&amp;AI497,LARGE(INDEX(ISNUMBER(--MID(AI497,ROW($1:$129),1))*ROW($1:$129),),ROW($1:$129))+1,1)*10^ROW($1:$129)/10)</f>
        <v>30390256</v>
      </c>
      <c r="AK497" s="1953" t="str">
        <f>VLOOKUP($AJ497,'Item Master Data'!$A:$F,3,FALSE)</f>
        <v>T400H</v>
      </c>
      <c r="AL497" s="1494">
        <f>VLOOKUP($AJ497,'Item Master Data'!$A:$F,6,FALSE)</f>
        <v>400</v>
      </c>
      <c r="AM497" s="1494">
        <f t="shared" si="244"/>
        <v>72</v>
      </c>
      <c r="AN497" s="1494">
        <f>VLOOKUP(AJ497,'Item Master Data'!$A:$G,7,FALSE)</f>
        <v>26</v>
      </c>
      <c r="AO497" s="1494">
        <f t="shared" si="245"/>
        <v>0</v>
      </c>
      <c r="AQ497" s="2297">
        <f t="shared" si="235"/>
        <v>359424</v>
      </c>
    </row>
    <row r="498" spans="1:43" s="1494" customFormat="1" ht="15" hidden="1" customHeight="1">
      <c r="A498" s="1550" t="s">
        <v>1156</v>
      </c>
      <c r="B498" s="2200" t="s">
        <v>4067</v>
      </c>
      <c r="C498" s="2030" t="s">
        <v>1192</v>
      </c>
      <c r="D498" s="2029" t="s">
        <v>2256</v>
      </c>
      <c r="E498" s="2031">
        <v>400</v>
      </c>
      <c r="F498" s="2032">
        <v>624</v>
      </c>
      <c r="G498" s="1833">
        <f t="shared" si="248"/>
        <v>249600</v>
      </c>
      <c r="H498" s="1831">
        <f t="shared" si="253"/>
        <v>0.24959999999999999</v>
      </c>
      <c r="I498" s="1837">
        <f t="shared" ref="I498:I503" si="261">H498</f>
        <v>0.24959999999999999</v>
      </c>
      <c r="J498" s="2104"/>
      <c r="K498" s="2104"/>
      <c r="L498" s="2105"/>
      <c r="M498" s="1832">
        <f t="shared" si="252"/>
        <v>0.24959999999999999</v>
      </c>
      <c r="N498" s="2030"/>
      <c r="O498" s="2030">
        <v>44630</v>
      </c>
      <c r="P498" s="2030">
        <v>44658</v>
      </c>
      <c r="Q498" s="2030">
        <v>44663</v>
      </c>
      <c r="R498" s="2029" t="s">
        <v>267</v>
      </c>
      <c r="S498" s="2029">
        <v>60</v>
      </c>
      <c r="T498" s="2029" t="s">
        <v>3414</v>
      </c>
      <c r="U498" s="2024">
        <v>0.48</v>
      </c>
      <c r="V498" s="1952"/>
      <c r="W498" s="2029" t="s">
        <v>1094</v>
      </c>
      <c r="X498" s="2028"/>
      <c r="Y498" s="2029">
        <v>75</v>
      </c>
      <c r="Z498" s="2029" t="s">
        <v>2310</v>
      </c>
      <c r="AA498" s="2029" t="s">
        <v>1175</v>
      </c>
      <c r="AB498" s="2027">
        <v>21075</v>
      </c>
      <c r="AC498" s="2029" t="s">
        <v>1096</v>
      </c>
      <c r="AD498" s="2029" t="s">
        <v>1099</v>
      </c>
      <c r="AE498" s="2029"/>
      <c r="AF498" s="2029" t="s">
        <v>1110</v>
      </c>
      <c r="AG498" s="2029" t="s">
        <v>1087</v>
      </c>
      <c r="AH498" s="1951"/>
      <c r="AI498" s="2047" t="str">
        <f t="shared" si="247"/>
        <v>30390256H</v>
      </c>
      <c r="AJ498" s="2076" cm="1">
        <f t="array" ref="AJ498">SUM(MID(0&amp;AI498,LARGE(INDEX(ISNUMBER(--MID(AI498,ROW($1:$129),1))*ROW($1:$129),),ROW($1:$129))+1,1)*10^ROW($1:$129)/10)</f>
        <v>30390256</v>
      </c>
      <c r="AK498" s="1953" t="str">
        <f>VLOOKUP($AJ498,'Item Master Data'!$A:$F,3,FALSE)</f>
        <v>T400H</v>
      </c>
      <c r="AL498" s="1494">
        <f>VLOOKUP($AJ498,'Item Master Data'!$A:$F,6,FALSE)</f>
        <v>400</v>
      </c>
      <c r="AM498" s="1494">
        <f t="shared" si="244"/>
        <v>24</v>
      </c>
      <c r="AN498" s="1494">
        <f>VLOOKUP(AJ498,'Item Master Data'!$A:$G,7,FALSE)</f>
        <v>26</v>
      </c>
      <c r="AO498" s="1494">
        <f t="shared" si="245"/>
        <v>0</v>
      </c>
      <c r="AQ498" s="2297">
        <f t="shared" si="235"/>
        <v>119808</v>
      </c>
    </row>
    <row r="499" spans="1:43" s="1494" customFormat="1" ht="15" hidden="1" customHeight="1">
      <c r="A499" s="1550" t="s">
        <v>1156</v>
      </c>
      <c r="B499" s="2200" t="s">
        <v>4067</v>
      </c>
      <c r="C499" s="2030" t="s">
        <v>1192</v>
      </c>
      <c r="D499" s="2029" t="s">
        <v>2256</v>
      </c>
      <c r="E499" s="2031">
        <v>400</v>
      </c>
      <c r="F499" s="2032">
        <v>624</v>
      </c>
      <c r="G499" s="1833">
        <f t="shared" ref="G499:G532" si="262">E499*F499</f>
        <v>249600</v>
      </c>
      <c r="H499" s="1831">
        <f t="shared" si="253"/>
        <v>0.24959999999999999</v>
      </c>
      <c r="I499" s="1837">
        <f t="shared" si="261"/>
        <v>0.24959999999999999</v>
      </c>
      <c r="J499" s="2104"/>
      <c r="K499" s="2104"/>
      <c r="L499" s="2105"/>
      <c r="M499" s="1832">
        <f t="shared" si="252"/>
        <v>0.24959999999999999</v>
      </c>
      <c r="N499" s="2030"/>
      <c r="O499" s="2030">
        <v>44630</v>
      </c>
      <c r="P499" s="2030">
        <v>44658</v>
      </c>
      <c r="Q499" s="2030">
        <v>44665</v>
      </c>
      <c r="R499" s="2029" t="s">
        <v>267</v>
      </c>
      <c r="S499" s="2029">
        <v>60</v>
      </c>
      <c r="T499" s="2029" t="s">
        <v>3414</v>
      </c>
      <c r="U499" s="2024">
        <v>0.48</v>
      </c>
      <c r="V499" s="1952"/>
      <c r="W499" s="2029" t="s">
        <v>1094</v>
      </c>
      <c r="X499" s="2028"/>
      <c r="Y499" s="2029">
        <v>75</v>
      </c>
      <c r="Z499" s="2029" t="s">
        <v>2310</v>
      </c>
      <c r="AA499" s="2029" t="s">
        <v>1175</v>
      </c>
      <c r="AB499" s="2027">
        <v>21075</v>
      </c>
      <c r="AC499" s="2029" t="s">
        <v>1096</v>
      </c>
      <c r="AD499" s="2029" t="s">
        <v>1099</v>
      </c>
      <c r="AE499" s="2029"/>
      <c r="AF499" s="2029" t="s">
        <v>1110</v>
      </c>
      <c r="AG499" s="2029" t="s">
        <v>1087</v>
      </c>
      <c r="AH499" s="1951"/>
      <c r="AI499" s="2047" t="str">
        <f t="shared" si="247"/>
        <v>30390256H</v>
      </c>
      <c r="AJ499" s="2076" cm="1">
        <f t="array" ref="AJ499">SUM(MID(0&amp;AI499,LARGE(INDEX(ISNUMBER(--MID(AI499,ROW($1:$129),1))*ROW($1:$129),),ROW($1:$129))+1,1)*10^ROW($1:$129)/10)</f>
        <v>30390256</v>
      </c>
      <c r="AK499" s="1953" t="str">
        <f>VLOOKUP($AJ499,'Item Master Data'!$A:$F,3,FALSE)</f>
        <v>T400H</v>
      </c>
      <c r="AL499" s="1494">
        <f>VLOOKUP($AJ499,'Item Master Data'!$A:$F,6,FALSE)</f>
        <v>400</v>
      </c>
      <c r="AM499" s="1494">
        <f t="shared" si="244"/>
        <v>24</v>
      </c>
      <c r="AN499" s="1494">
        <f>VLOOKUP(AJ499,'Item Master Data'!$A:$G,7,FALSE)</f>
        <v>26</v>
      </c>
      <c r="AO499" s="1494">
        <f t="shared" si="245"/>
        <v>0</v>
      </c>
      <c r="AQ499" s="2297">
        <f t="shared" si="235"/>
        <v>119808</v>
      </c>
    </row>
    <row r="500" spans="1:43" s="1494" customFormat="1" ht="15" hidden="1" customHeight="1">
      <c r="A500" s="1550" t="s">
        <v>1156</v>
      </c>
      <c r="B500" s="2200" t="s">
        <v>4067</v>
      </c>
      <c r="C500" s="2030" t="s">
        <v>1192</v>
      </c>
      <c r="D500" s="2029" t="s">
        <v>2256</v>
      </c>
      <c r="E500" s="2031">
        <v>400</v>
      </c>
      <c r="F500" s="2032">
        <v>624</v>
      </c>
      <c r="G500" s="1833">
        <f t="shared" si="262"/>
        <v>249600</v>
      </c>
      <c r="H500" s="1831">
        <f t="shared" si="253"/>
        <v>0.24959999999999999</v>
      </c>
      <c r="I500" s="1837">
        <f t="shared" si="261"/>
        <v>0.24959999999999999</v>
      </c>
      <c r="J500" s="2104"/>
      <c r="K500" s="2104"/>
      <c r="L500" s="2105"/>
      <c r="M500" s="1832">
        <f t="shared" si="252"/>
        <v>0.24959999999999999</v>
      </c>
      <c r="N500" s="2030">
        <v>44663</v>
      </c>
      <c r="O500" s="2030">
        <v>44630</v>
      </c>
      <c r="P500" s="2030">
        <v>44658</v>
      </c>
      <c r="Q500" s="2030">
        <v>44663</v>
      </c>
      <c r="R500" s="2029" t="s">
        <v>267</v>
      </c>
      <c r="S500" s="2029">
        <v>60</v>
      </c>
      <c r="T500" s="2029" t="s">
        <v>3414</v>
      </c>
      <c r="U500" s="2024">
        <v>0.48</v>
      </c>
      <c r="V500" s="1952"/>
      <c r="W500" s="2029" t="s">
        <v>1094</v>
      </c>
      <c r="X500" s="2028"/>
      <c r="Y500" s="2029">
        <v>75</v>
      </c>
      <c r="Z500" s="2029" t="s">
        <v>2310</v>
      </c>
      <c r="AA500" s="2029" t="s">
        <v>1175</v>
      </c>
      <c r="AB500" s="2027">
        <v>21075</v>
      </c>
      <c r="AC500" s="2029" t="s">
        <v>1096</v>
      </c>
      <c r="AD500" s="2029" t="s">
        <v>1099</v>
      </c>
      <c r="AE500" s="2029"/>
      <c r="AF500" s="2029" t="s">
        <v>1110</v>
      </c>
      <c r="AG500" s="2029" t="s">
        <v>1087</v>
      </c>
      <c r="AH500" s="1951"/>
      <c r="AI500" s="2047" t="str">
        <f t="shared" si="247"/>
        <v>30390256H</v>
      </c>
      <c r="AJ500" s="2076" cm="1">
        <f t="array" ref="AJ500">SUM(MID(0&amp;AI500,LARGE(INDEX(ISNUMBER(--MID(AI500,ROW($1:$129),1))*ROW($1:$129),),ROW($1:$129))+1,1)*10^ROW($1:$129)/10)</f>
        <v>30390256</v>
      </c>
      <c r="AK500" s="1953" t="str">
        <f>VLOOKUP($AJ500,'Item Master Data'!$A:$F,3,FALSE)</f>
        <v>T400H</v>
      </c>
      <c r="AL500" s="1494">
        <f>VLOOKUP($AJ500,'Item Master Data'!$A:$F,6,FALSE)</f>
        <v>400</v>
      </c>
      <c r="AM500" s="1494">
        <f t="shared" si="244"/>
        <v>24</v>
      </c>
      <c r="AN500" s="1494">
        <f>VLOOKUP(AJ500,'Item Master Data'!$A:$G,7,FALSE)</f>
        <v>26</v>
      </c>
      <c r="AO500" s="1494">
        <f t="shared" si="245"/>
        <v>0</v>
      </c>
      <c r="AQ500" s="2297">
        <f t="shared" si="235"/>
        <v>119808</v>
      </c>
    </row>
    <row r="501" spans="1:43" s="1494" customFormat="1" ht="15" hidden="1" customHeight="1">
      <c r="A501" s="1550" t="s">
        <v>1156</v>
      </c>
      <c r="B501" s="2200" t="s">
        <v>4067</v>
      </c>
      <c r="C501" s="2030" t="s">
        <v>1192</v>
      </c>
      <c r="D501" s="2029" t="s">
        <v>2256</v>
      </c>
      <c r="E501" s="2031">
        <v>400</v>
      </c>
      <c r="F501" s="2032">
        <v>624</v>
      </c>
      <c r="G501" s="1833">
        <f t="shared" si="262"/>
        <v>249600</v>
      </c>
      <c r="H501" s="1831">
        <f t="shared" si="253"/>
        <v>0.24959999999999999</v>
      </c>
      <c r="I501" s="1837">
        <f t="shared" si="261"/>
        <v>0.24959999999999999</v>
      </c>
      <c r="J501" s="2104"/>
      <c r="K501" s="2104"/>
      <c r="L501" s="2105"/>
      <c r="M501" s="1832">
        <f t="shared" si="252"/>
        <v>0.24959999999999999</v>
      </c>
      <c r="N501" s="2030">
        <v>44663</v>
      </c>
      <c r="O501" s="2030">
        <v>44630</v>
      </c>
      <c r="P501" s="2030">
        <v>44658</v>
      </c>
      <c r="Q501" s="2030">
        <v>44663</v>
      </c>
      <c r="R501" s="2029" t="s">
        <v>267</v>
      </c>
      <c r="S501" s="2029">
        <v>60</v>
      </c>
      <c r="T501" s="2029" t="s">
        <v>3414</v>
      </c>
      <c r="U501" s="2024">
        <v>0.48</v>
      </c>
      <c r="V501" s="1952"/>
      <c r="W501" s="2029" t="s">
        <v>1094</v>
      </c>
      <c r="X501" s="2028"/>
      <c r="Y501" s="2029">
        <v>75</v>
      </c>
      <c r="Z501" s="2029" t="s">
        <v>2310</v>
      </c>
      <c r="AA501" s="2029" t="s">
        <v>1175</v>
      </c>
      <c r="AB501" s="2027">
        <v>21075</v>
      </c>
      <c r="AC501" s="2029" t="s">
        <v>1096</v>
      </c>
      <c r="AD501" s="2029" t="s">
        <v>1099</v>
      </c>
      <c r="AE501" s="2029"/>
      <c r="AF501" s="2029" t="s">
        <v>1110</v>
      </c>
      <c r="AG501" s="2029" t="s">
        <v>1087</v>
      </c>
      <c r="AH501" s="1951"/>
      <c r="AI501" s="2047" t="str">
        <f t="shared" si="247"/>
        <v>30390256H</v>
      </c>
      <c r="AJ501" s="2076" cm="1">
        <f t="array" ref="AJ501">SUM(MID(0&amp;AI501,LARGE(INDEX(ISNUMBER(--MID(AI501,ROW($1:$129),1))*ROW($1:$129),),ROW($1:$129))+1,1)*10^ROW($1:$129)/10)</f>
        <v>30390256</v>
      </c>
      <c r="AK501" s="1953" t="str">
        <f>VLOOKUP($AJ501,'Item Master Data'!$A:$F,3,FALSE)</f>
        <v>T400H</v>
      </c>
      <c r="AL501" s="1494">
        <f>VLOOKUP($AJ501,'Item Master Data'!$A:$F,6,FALSE)</f>
        <v>400</v>
      </c>
      <c r="AM501" s="1494">
        <f t="shared" si="244"/>
        <v>24</v>
      </c>
      <c r="AN501" s="1494">
        <f>VLOOKUP(AJ501,'Item Master Data'!$A:$G,7,FALSE)</f>
        <v>26</v>
      </c>
      <c r="AO501" s="1494">
        <f t="shared" si="245"/>
        <v>0</v>
      </c>
      <c r="AQ501" s="2297">
        <f t="shared" si="235"/>
        <v>119808</v>
      </c>
    </row>
    <row r="502" spans="1:43" s="1494" customFormat="1" ht="15" hidden="1" customHeight="1">
      <c r="A502" s="1550" t="s">
        <v>1156</v>
      </c>
      <c r="B502" s="2200" t="s">
        <v>4067</v>
      </c>
      <c r="C502" s="2030" t="s">
        <v>1192</v>
      </c>
      <c r="D502" s="2029" t="s">
        <v>2256</v>
      </c>
      <c r="E502" s="2031">
        <v>400</v>
      </c>
      <c r="F502" s="2032">
        <v>624</v>
      </c>
      <c r="G502" s="1833">
        <f t="shared" si="262"/>
        <v>249600</v>
      </c>
      <c r="H502" s="1831">
        <f t="shared" si="253"/>
        <v>0.24959999999999999</v>
      </c>
      <c r="I502" s="1837">
        <f t="shared" si="261"/>
        <v>0.24959999999999999</v>
      </c>
      <c r="J502" s="2104"/>
      <c r="K502" s="2104"/>
      <c r="L502" s="2105"/>
      <c r="M502" s="1832">
        <f t="shared" si="252"/>
        <v>0.24959999999999999</v>
      </c>
      <c r="N502" s="2030">
        <v>44663</v>
      </c>
      <c r="O502" s="2030">
        <v>44630</v>
      </c>
      <c r="P502" s="2030">
        <v>44658</v>
      </c>
      <c r="Q502" s="2030">
        <v>44663</v>
      </c>
      <c r="R502" s="2029" t="s">
        <v>267</v>
      </c>
      <c r="S502" s="2029">
        <v>60</v>
      </c>
      <c r="T502" s="2029" t="s">
        <v>3414</v>
      </c>
      <c r="U502" s="2024">
        <v>0.48</v>
      </c>
      <c r="V502" s="1952"/>
      <c r="W502" s="2029" t="s">
        <v>1094</v>
      </c>
      <c r="X502" s="2028"/>
      <c r="Y502" s="2029">
        <v>75</v>
      </c>
      <c r="Z502" s="2029" t="s">
        <v>2310</v>
      </c>
      <c r="AA502" s="2029" t="s">
        <v>1175</v>
      </c>
      <c r="AB502" s="2027">
        <v>21075</v>
      </c>
      <c r="AC502" s="2029" t="s">
        <v>1096</v>
      </c>
      <c r="AD502" s="2029" t="s">
        <v>1099</v>
      </c>
      <c r="AE502" s="2029"/>
      <c r="AF502" s="2029" t="s">
        <v>1110</v>
      </c>
      <c r="AG502" s="2029" t="s">
        <v>1087</v>
      </c>
      <c r="AH502" s="1951"/>
      <c r="AI502" s="2047" t="str">
        <f t="shared" si="247"/>
        <v>30390256H</v>
      </c>
      <c r="AJ502" s="2076" cm="1">
        <f t="array" ref="AJ502">SUM(MID(0&amp;AI502,LARGE(INDEX(ISNUMBER(--MID(AI502,ROW($1:$129),1))*ROW($1:$129),),ROW($1:$129))+1,1)*10^ROW($1:$129)/10)</f>
        <v>30390256</v>
      </c>
      <c r="AK502" s="1953" t="str">
        <f>VLOOKUP($AJ502,'Item Master Data'!$A:$F,3,FALSE)</f>
        <v>T400H</v>
      </c>
      <c r="AL502" s="1494">
        <f>VLOOKUP($AJ502,'Item Master Data'!$A:$F,6,FALSE)</f>
        <v>400</v>
      </c>
      <c r="AM502" s="1494">
        <f t="shared" si="244"/>
        <v>24</v>
      </c>
      <c r="AN502" s="1494">
        <f>VLOOKUP(AJ502,'Item Master Data'!$A:$G,7,FALSE)</f>
        <v>26</v>
      </c>
      <c r="AO502" s="1494">
        <f t="shared" si="245"/>
        <v>0</v>
      </c>
      <c r="AQ502" s="2297">
        <f t="shared" si="235"/>
        <v>119808</v>
      </c>
    </row>
    <row r="503" spans="1:43" s="1494" customFormat="1" ht="15" hidden="1" customHeight="1">
      <c r="A503" s="1550" t="s">
        <v>1156</v>
      </c>
      <c r="B503" s="2200" t="s">
        <v>4068</v>
      </c>
      <c r="C503" s="2030" t="s">
        <v>1192</v>
      </c>
      <c r="D503" s="2029" t="s">
        <v>2256</v>
      </c>
      <c r="E503" s="2031">
        <v>400</v>
      </c>
      <c r="F503" s="2032">
        <v>3744</v>
      </c>
      <c r="G503" s="1833">
        <f t="shared" ref="G503" si="263">E503*F503</f>
        <v>1497600</v>
      </c>
      <c r="H503" s="1831">
        <f t="shared" ref="H503" si="264">E503*F503/1000000</f>
        <v>1.4976</v>
      </c>
      <c r="I503" s="1837">
        <f t="shared" si="261"/>
        <v>1.4976</v>
      </c>
      <c r="J503" s="1818"/>
      <c r="K503" s="2104"/>
      <c r="L503" s="2105"/>
      <c r="M503" s="1832">
        <f t="shared" ref="M503" si="265">SUM(I503:L503)</f>
        <v>1.4976</v>
      </c>
      <c r="N503" s="2030" t="s">
        <v>4271</v>
      </c>
      <c r="O503" s="2030">
        <v>44658</v>
      </c>
      <c r="P503" s="2030">
        <v>44665</v>
      </c>
      <c r="Q503" s="2030">
        <v>44677</v>
      </c>
      <c r="R503" s="2029" t="s">
        <v>267</v>
      </c>
      <c r="S503" s="2029">
        <v>60</v>
      </c>
      <c r="T503" s="2029" t="s">
        <v>2258</v>
      </c>
      <c r="U503" s="2024">
        <v>0.48</v>
      </c>
      <c r="V503" s="1952"/>
      <c r="W503" s="2029" t="s">
        <v>1094</v>
      </c>
      <c r="X503" s="2028"/>
      <c r="Y503" s="2029">
        <v>75</v>
      </c>
      <c r="Z503" s="2029" t="s">
        <v>2310</v>
      </c>
      <c r="AA503" s="2029" t="s">
        <v>1175</v>
      </c>
      <c r="AB503" s="2027">
        <v>21075</v>
      </c>
      <c r="AC503" s="2029" t="s">
        <v>1096</v>
      </c>
      <c r="AD503" s="2029" t="s">
        <v>1099</v>
      </c>
      <c r="AE503" s="2029"/>
      <c r="AF503" s="2029" t="s">
        <v>1110</v>
      </c>
      <c r="AG503" s="2029" t="s">
        <v>1087</v>
      </c>
      <c r="AH503" s="1951"/>
      <c r="AI503" s="2047" t="str">
        <f t="shared" ref="AI503" si="266">T503</f>
        <v>30390256F</v>
      </c>
      <c r="AJ503" s="2076" cm="1">
        <f t="array" ref="AJ503">SUM(MID(0&amp;AI503,LARGE(INDEX(ISNUMBER(--MID(AI503,ROW($1:$129),1))*ROW($1:$129),),ROW($1:$129))+1,1)*10^ROW($1:$129)/10)</f>
        <v>30390256</v>
      </c>
      <c r="AK503" s="1953" t="str">
        <f>VLOOKUP($AJ503,'Item Master Data'!$A:$F,3,FALSE)</f>
        <v>T400H</v>
      </c>
      <c r="AL503" s="1494">
        <f>VLOOKUP($AJ503,'Item Master Data'!$A:$F,6,FALSE)</f>
        <v>400</v>
      </c>
      <c r="AM503" s="1494">
        <f t="shared" ref="AM503" si="267">F503/AN503</f>
        <v>144</v>
      </c>
      <c r="AN503" s="1494">
        <f>VLOOKUP(AJ503,'Item Master Data'!$A:$G,7,FALSE)</f>
        <v>26</v>
      </c>
      <c r="AO503" s="1494">
        <f t="shared" ref="AO503" si="268">E503-AL503</f>
        <v>0</v>
      </c>
      <c r="AQ503" s="2297">
        <f t="shared" ref="AQ503:AQ542" si="269">G503*U503</f>
        <v>718848</v>
      </c>
    </row>
    <row r="504" spans="1:43" s="1494" customFormat="1" ht="15" hidden="1" customHeight="1">
      <c r="A504" s="1550" t="s">
        <v>1156</v>
      </c>
      <c r="B504" s="2200" t="s">
        <v>4068</v>
      </c>
      <c r="C504" s="2030" t="s">
        <v>1192</v>
      </c>
      <c r="D504" s="2029" t="s">
        <v>2256</v>
      </c>
      <c r="E504" s="2031">
        <v>400</v>
      </c>
      <c r="F504" s="2032">
        <v>4992</v>
      </c>
      <c r="G504" s="1833">
        <f t="shared" si="262"/>
        <v>1996800</v>
      </c>
      <c r="H504" s="1831">
        <f t="shared" si="253"/>
        <v>1.9967999999999999</v>
      </c>
      <c r="I504" s="1837"/>
      <c r="J504" s="1818">
        <f>H504</f>
        <v>1.9967999999999999</v>
      </c>
      <c r="K504" s="2104"/>
      <c r="L504" s="2105"/>
      <c r="M504" s="1832">
        <f t="shared" si="252"/>
        <v>1.9967999999999999</v>
      </c>
      <c r="N504" s="2030" t="s">
        <v>4270</v>
      </c>
      <c r="O504" s="2030">
        <v>44658</v>
      </c>
      <c r="P504" s="2030">
        <v>44665</v>
      </c>
      <c r="Q504" s="2030">
        <v>44678</v>
      </c>
      <c r="R504" s="2029" t="s">
        <v>267</v>
      </c>
      <c r="S504" s="2029">
        <v>60</v>
      </c>
      <c r="T504" s="2029" t="s">
        <v>2258</v>
      </c>
      <c r="U504" s="2024">
        <v>0.48</v>
      </c>
      <c r="V504" s="1952"/>
      <c r="W504" s="2029" t="s">
        <v>1094</v>
      </c>
      <c r="X504" s="2028"/>
      <c r="Y504" s="2029">
        <v>75</v>
      </c>
      <c r="Z504" s="2029" t="s">
        <v>2310</v>
      </c>
      <c r="AA504" s="2029" t="s">
        <v>1175</v>
      </c>
      <c r="AB504" s="2027">
        <v>21075</v>
      </c>
      <c r="AC504" s="2029" t="s">
        <v>1096</v>
      </c>
      <c r="AD504" s="2029" t="s">
        <v>1099</v>
      </c>
      <c r="AE504" s="2029"/>
      <c r="AF504" s="2029" t="s">
        <v>1110</v>
      </c>
      <c r="AG504" s="2029" t="s">
        <v>1087</v>
      </c>
      <c r="AH504" s="1951"/>
      <c r="AI504" s="2047" t="str">
        <f t="shared" si="247"/>
        <v>30390256F</v>
      </c>
      <c r="AJ504" s="2076" cm="1">
        <f t="array" ref="AJ504">SUM(MID(0&amp;AI504,LARGE(INDEX(ISNUMBER(--MID(AI504,ROW($1:$129),1))*ROW($1:$129),),ROW($1:$129))+1,1)*10^ROW($1:$129)/10)</f>
        <v>30390256</v>
      </c>
      <c r="AK504" s="1953" t="str">
        <f>VLOOKUP($AJ504,'Item Master Data'!$A:$F,3,FALSE)</f>
        <v>T400H</v>
      </c>
      <c r="AL504" s="1494">
        <f>VLOOKUP($AJ504,'Item Master Data'!$A:$F,6,FALSE)</f>
        <v>400</v>
      </c>
      <c r="AM504" s="1494">
        <f t="shared" si="244"/>
        <v>192</v>
      </c>
      <c r="AN504" s="1494">
        <f>VLOOKUP(AJ504,'Item Master Data'!$A:$G,7,FALSE)</f>
        <v>26</v>
      </c>
      <c r="AO504" s="1494">
        <f t="shared" si="245"/>
        <v>0</v>
      </c>
      <c r="AQ504" s="2297">
        <f t="shared" si="269"/>
        <v>958464</v>
      </c>
    </row>
    <row r="505" spans="1:43" s="1494" customFormat="1" ht="15" hidden="1" customHeight="1">
      <c r="A505" s="1550" t="s">
        <v>1156</v>
      </c>
      <c r="B505" s="2200" t="s">
        <v>4069</v>
      </c>
      <c r="C505" s="2030" t="s">
        <v>1192</v>
      </c>
      <c r="D505" s="2029" t="s">
        <v>2256</v>
      </c>
      <c r="E505" s="2031">
        <v>400</v>
      </c>
      <c r="F505" s="2032">
        <v>11232</v>
      </c>
      <c r="G505" s="1833">
        <f t="shared" si="262"/>
        <v>4492800</v>
      </c>
      <c r="H505" s="1831">
        <f t="shared" si="253"/>
        <v>4.4927999999999999</v>
      </c>
      <c r="I505" s="1837">
        <f>H505</f>
        <v>4.4927999999999999</v>
      </c>
      <c r="J505" s="2104"/>
      <c r="K505" s="2104"/>
      <c r="L505" s="2105"/>
      <c r="M505" s="1832">
        <f t="shared" si="252"/>
        <v>4.4927999999999999</v>
      </c>
      <c r="N505" s="2030" t="s">
        <v>4271</v>
      </c>
      <c r="O505" s="2030">
        <v>44658</v>
      </c>
      <c r="P505" s="2030">
        <v>44664</v>
      </c>
      <c r="Q505" s="2030">
        <v>44672</v>
      </c>
      <c r="R505" s="2029" t="s">
        <v>267</v>
      </c>
      <c r="S505" s="2029">
        <v>60</v>
      </c>
      <c r="T505" s="2029" t="s">
        <v>3414</v>
      </c>
      <c r="U505" s="2024">
        <v>0.48</v>
      </c>
      <c r="V505" s="1952"/>
      <c r="W505" s="2029" t="s">
        <v>1094</v>
      </c>
      <c r="X505" s="2028"/>
      <c r="Y505" s="2029">
        <v>75</v>
      </c>
      <c r="Z505" s="2029" t="s">
        <v>1153</v>
      </c>
      <c r="AA505" s="2029" t="s">
        <v>1099</v>
      </c>
      <c r="AB505" s="2027">
        <v>94544</v>
      </c>
      <c r="AC505" s="2029" t="s">
        <v>1096</v>
      </c>
      <c r="AD505" s="2029" t="s">
        <v>1099</v>
      </c>
      <c r="AE505" s="2029"/>
      <c r="AF505" s="2029" t="s">
        <v>1110</v>
      </c>
      <c r="AG505" s="2029" t="s">
        <v>1087</v>
      </c>
      <c r="AH505" s="1951"/>
      <c r="AI505" s="2047" t="str">
        <f t="shared" si="247"/>
        <v>30390256H</v>
      </c>
      <c r="AJ505" s="2076" cm="1">
        <f t="array" ref="AJ505">SUM(MID(0&amp;AI505,LARGE(INDEX(ISNUMBER(--MID(AI505,ROW($1:$129),1))*ROW($1:$129),),ROW($1:$129))+1,1)*10^ROW($1:$129)/10)</f>
        <v>30390256</v>
      </c>
      <c r="AK505" s="1953" t="str">
        <f>VLOOKUP($AJ505,'Item Master Data'!$A:$F,3,FALSE)</f>
        <v>T400H</v>
      </c>
      <c r="AL505" s="1494">
        <f>VLOOKUP($AJ505,'Item Master Data'!$A:$F,6,FALSE)</f>
        <v>400</v>
      </c>
      <c r="AM505" s="1494">
        <f t="shared" si="244"/>
        <v>432</v>
      </c>
      <c r="AN505" s="1494">
        <f>VLOOKUP(AJ505,'Item Master Data'!$A:$G,7,FALSE)</f>
        <v>26</v>
      </c>
      <c r="AO505" s="1494">
        <f t="shared" si="245"/>
        <v>0</v>
      </c>
      <c r="AQ505" s="2297">
        <f t="shared" si="269"/>
        <v>2156544</v>
      </c>
    </row>
    <row r="506" spans="1:43" s="1494" customFormat="1" ht="15" hidden="1" customHeight="1">
      <c r="A506" s="1550" t="s">
        <v>1156</v>
      </c>
      <c r="B506" s="2200" t="s">
        <v>4069</v>
      </c>
      <c r="C506" s="2030" t="s">
        <v>1192</v>
      </c>
      <c r="D506" s="2029" t="s">
        <v>2256</v>
      </c>
      <c r="E506" s="2031">
        <v>400</v>
      </c>
      <c r="F506" s="2032">
        <v>1872</v>
      </c>
      <c r="G506" s="1833">
        <f t="shared" ref="G506" si="270">E506*F506</f>
        <v>748800</v>
      </c>
      <c r="H506" s="1831">
        <f t="shared" ref="H506" si="271">E506*F506/1000000</f>
        <v>0.74880000000000002</v>
      </c>
      <c r="I506" s="1837"/>
      <c r="J506" s="1818">
        <f>H506</f>
        <v>0.74880000000000002</v>
      </c>
      <c r="K506" s="2104"/>
      <c r="L506" s="2105"/>
      <c r="M506" s="1832">
        <f t="shared" ref="M506" si="272">SUM(I506:L506)</f>
        <v>0.74880000000000002</v>
      </c>
      <c r="N506" s="2030" t="s">
        <v>4270</v>
      </c>
      <c r="O506" s="2030">
        <v>44658</v>
      </c>
      <c r="P506" s="2030">
        <v>44664</v>
      </c>
      <c r="Q506" s="2030">
        <v>44669</v>
      </c>
      <c r="R506" s="2029" t="s">
        <v>267</v>
      </c>
      <c r="S506" s="2029">
        <v>60</v>
      </c>
      <c r="T506" s="2029" t="s">
        <v>3414</v>
      </c>
      <c r="U506" s="2024">
        <v>0.48</v>
      </c>
      <c r="V506" s="1952"/>
      <c r="W506" s="2029" t="s">
        <v>1094</v>
      </c>
      <c r="X506" s="2028"/>
      <c r="Y506" s="2029">
        <v>75</v>
      </c>
      <c r="Z506" s="2029" t="s">
        <v>1153</v>
      </c>
      <c r="AA506" s="2029" t="s">
        <v>1099</v>
      </c>
      <c r="AB506" s="2027">
        <v>94544</v>
      </c>
      <c r="AC506" s="2029" t="s">
        <v>1096</v>
      </c>
      <c r="AD506" s="2029" t="s">
        <v>1099</v>
      </c>
      <c r="AE506" s="2029"/>
      <c r="AF506" s="2029" t="s">
        <v>1110</v>
      </c>
      <c r="AG506" s="2029" t="s">
        <v>1087</v>
      </c>
      <c r="AH506" s="1951"/>
      <c r="AI506" s="2047" t="str">
        <f t="shared" ref="AI506" si="273">T506</f>
        <v>30390256H</v>
      </c>
      <c r="AJ506" s="2076" cm="1">
        <f t="array" ref="AJ506">SUM(MID(0&amp;AI506,LARGE(INDEX(ISNUMBER(--MID(AI506,ROW($1:$129),1))*ROW($1:$129),),ROW($1:$129))+1,1)*10^ROW($1:$129)/10)</f>
        <v>30390256</v>
      </c>
      <c r="AK506" s="1953" t="str">
        <f>VLOOKUP($AJ506,'Item Master Data'!$A:$F,3,FALSE)</f>
        <v>T400H</v>
      </c>
      <c r="AL506" s="1494">
        <f>VLOOKUP($AJ506,'Item Master Data'!$A:$F,6,FALSE)</f>
        <v>400</v>
      </c>
      <c r="AM506" s="1494">
        <f t="shared" ref="AM506" si="274">F506/AN506</f>
        <v>72</v>
      </c>
      <c r="AN506" s="1494">
        <f>VLOOKUP(AJ506,'Item Master Data'!$A:$G,7,FALSE)</f>
        <v>26</v>
      </c>
      <c r="AO506" s="1494">
        <f t="shared" ref="AO506" si="275">E506-AL506</f>
        <v>0</v>
      </c>
      <c r="AQ506" s="2297">
        <f t="shared" ref="AQ506" si="276">G506*U506</f>
        <v>359424</v>
      </c>
    </row>
    <row r="507" spans="1:43" s="1494" customFormat="1" ht="15" hidden="1" customHeight="1">
      <c r="A507" s="1550" t="s">
        <v>1156</v>
      </c>
      <c r="B507" s="2200" t="s">
        <v>4069</v>
      </c>
      <c r="C507" s="2030" t="s">
        <v>1192</v>
      </c>
      <c r="D507" s="2029" t="s">
        <v>2256</v>
      </c>
      <c r="E507" s="2031">
        <v>400</v>
      </c>
      <c r="F507" s="2032">
        <v>1248</v>
      </c>
      <c r="G507" s="1833">
        <f t="shared" si="262"/>
        <v>499200</v>
      </c>
      <c r="H507" s="1831">
        <f t="shared" si="253"/>
        <v>0.49919999999999998</v>
      </c>
      <c r="I507" s="1837"/>
      <c r="J507" s="1818">
        <f>H507</f>
        <v>0.49919999999999998</v>
      </c>
      <c r="K507" s="2104"/>
      <c r="L507" s="2105"/>
      <c r="M507" s="1832">
        <f t="shared" si="252"/>
        <v>0.49919999999999998</v>
      </c>
      <c r="N507" s="2030" t="s">
        <v>4270</v>
      </c>
      <c r="O507" s="2030">
        <v>44658</v>
      </c>
      <c r="P507" s="2030">
        <v>44677</v>
      </c>
      <c r="Q507" s="2030">
        <v>44678</v>
      </c>
      <c r="R507" s="2029" t="s">
        <v>267</v>
      </c>
      <c r="S507" s="2029">
        <v>60</v>
      </c>
      <c r="T507" s="2029" t="s">
        <v>3414</v>
      </c>
      <c r="U507" s="2024">
        <v>0.48</v>
      </c>
      <c r="V507" s="1952"/>
      <c r="W507" s="2029" t="s">
        <v>1094</v>
      </c>
      <c r="X507" s="2028"/>
      <c r="Y507" s="2029">
        <v>75</v>
      </c>
      <c r="Z507" s="2029" t="s">
        <v>1153</v>
      </c>
      <c r="AA507" s="2029" t="s">
        <v>1099</v>
      </c>
      <c r="AB507" s="2027">
        <v>94544</v>
      </c>
      <c r="AC507" s="2029" t="s">
        <v>1096</v>
      </c>
      <c r="AD507" s="2029" t="s">
        <v>1099</v>
      </c>
      <c r="AE507" s="2029"/>
      <c r="AF507" s="2029" t="s">
        <v>1110</v>
      </c>
      <c r="AG507" s="2029" t="s">
        <v>1087</v>
      </c>
      <c r="AH507" s="1951"/>
      <c r="AI507" s="2047" t="str">
        <f t="shared" si="247"/>
        <v>30390256H</v>
      </c>
      <c r="AJ507" s="2076" cm="1">
        <f t="array" ref="AJ507">SUM(MID(0&amp;AI507,LARGE(INDEX(ISNUMBER(--MID(AI507,ROW($1:$129),1))*ROW($1:$129),),ROW($1:$129))+1,1)*10^ROW($1:$129)/10)</f>
        <v>30390256</v>
      </c>
      <c r="AK507" s="1953" t="str">
        <f>VLOOKUP($AJ507,'Item Master Data'!$A:$F,3,FALSE)</f>
        <v>T400H</v>
      </c>
      <c r="AL507" s="1494">
        <f>VLOOKUP($AJ507,'Item Master Data'!$A:$F,6,FALSE)</f>
        <v>400</v>
      </c>
      <c r="AM507" s="1494">
        <f t="shared" si="244"/>
        <v>48</v>
      </c>
      <c r="AN507" s="1494">
        <f>VLOOKUP(AJ507,'Item Master Data'!$A:$G,7,FALSE)</f>
        <v>26</v>
      </c>
      <c r="AO507" s="1494">
        <f t="shared" si="245"/>
        <v>0</v>
      </c>
      <c r="AQ507" s="2297">
        <f t="shared" si="269"/>
        <v>239616</v>
      </c>
    </row>
    <row r="508" spans="1:43" s="1494" customFormat="1" ht="15" hidden="1" customHeight="1">
      <c r="A508" s="1550" t="s">
        <v>1156</v>
      </c>
      <c r="B508" s="2029" t="s">
        <v>3447</v>
      </c>
      <c r="C508" s="2030" t="s">
        <v>1192</v>
      </c>
      <c r="D508" s="2029" t="s">
        <v>2256</v>
      </c>
      <c r="E508" s="2031">
        <v>400</v>
      </c>
      <c r="F508" s="2032">
        <v>624</v>
      </c>
      <c r="G508" s="1833">
        <f t="shared" si="262"/>
        <v>249600</v>
      </c>
      <c r="H508" s="1831">
        <f t="shared" si="253"/>
        <v>0.24959999999999999</v>
      </c>
      <c r="I508" s="1837">
        <f t="shared" ref="I508:I538" si="277">H508</f>
        <v>0.24959999999999999</v>
      </c>
      <c r="J508" s="2104"/>
      <c r="K508" s="2104"/>
      <c r="L508" s="2105"/>
      <c r="M508" s="1832">
        <f t="shared" si="252"/>
        <v>0.24959999999999999</v>
      </c>
      <c r="N508" s="2030">
        <v>44655</v>
      </c>
      <c r="O508" s="2030">
        <v>44630</v>
      </c>
      <c r="P508" s="2030">
        <v>44652</v>
      </c>
      <c r="Q508" s="2030">
        <v>44655</v>
      </c>
      <c r="R508" s="2029" t="s">
        <v>267</v>
      </c>
      <c r="S508" s="2029">
        <v>60</v>
      </c>
      <c r="T508" s="2029" t="s">
        <v>3414</v>
      </c>
      <c r="U508" s="2024">
        <v>0.48</v>
      </c>
      <c r="V508" s="2030" t="s">
        <v>3341</v>
      </c>
      <c r="W508" s="2029" t="s">
        <v>1094</v>
      </c>
      <c r="X508" s="2028"/>
      <c r="Y508" s="2029">
        <v>75</v>
      </c>
      <c r="Z508" s="2029" t="s">
        <v>1153</v>
      </c>
      <c r="AA508" s="2029" t="s">
        <v>1099</v>
      </c>
      <c r="AB508" s="2027">
        <v>94544</v>
      </c>
      <c r="AC508" s="2029" t="s">
        <v>1096</v>
      </c>
      <c r="AD508" s="2029" t="s">
        <v>3184</v>
      </c>
      <c r="AE508" s="2029"/>
      <c r="AF508" s="2029" t="s">
        <v>1110</v>
      </c>
      <c r="AG508" s="2029" t="s">
        <v>1087</v>
      </c>
      <c r="AH508" s="1951"/>
      <c r="AI508" s="2047" t="str">
        <f t="shared" si="247"/>
        <v>30390256H</v>
      </c>
      <c r="AJ508" s="2076" cm="1">
        <f t="array" ref="AJ508">SUM(MID(0&amp;AI508,LARGE(INDEX(ISNUMBER(--MID(AI508,ROW($1:$129),1))*ROW($1:$129),),ROW($1:$129))+1,1)*10^ROW($1:$129)/10)</f>
        <v>30390256</v>
      </c>
      <c r="AK508" s="1953" t="str">
        <f>VLOOKUP($AJ508,'Item Master Data'!$A:$F,3,FALSE)</f>
        <v>T400H</v>
      </c>
      <c r="AL508" s="1494">
        <f>VLOOKUP($AJ508,'Item Master Data'!$A:$F,6,FALSE)</f>
        <v>400</v>
      </c>
      <c r="AM508" s="1494">
        <f t="shared" si="244"/>
        <v>24</v>
      </c>
      <c r="AN508" s="1494">
        <f>VLOOKUP(AJ508,'Item Master Data'!$A:$G,7,FALSE)</f>
        <v>26</v>
      </c>
      <c r="AO508" s="1494">
        <f t="shared" si="245"/>
        <v>0</v>
      </c>
      <c r="AQ508" s="2297">
        <f t="shared" si="269"/>
        <v>119808</v>
      </c>
    </row>
    <row r="509" spans="1:43" s="1494" customFormat="1" ht="15" hidden="1" customHeight="1">
      <c r="A509" s="1411" t="s">
        <v>1156</v>
      </c>
      <c r="B509" s="2029" t="s">
        <v>3447</v>
      </c>
      <c r="C509" s="2030" t="s">
        <v>1192</v>
      </c>
      <c r="D509" s="2029" t="s">
        <v>2256</v>
      </c>
      <c r="E509" s="2031">
        <v>400</v>
      </c>
      <c r="F509" s="2032">
        <v>624</v>
      </c>
      <c r="G509" s="1833">
        <f t="shared" si="262"/>
        <v>249600</v>
      </c>
      <c r="H509" s="1831">
        <f t="shared" si="253"/>
        <v>0.24959999999999999</v>
      </c>
      <c r="I509" s="1837">
        <f t="shared" si="277"/>
        <v>0.24959999999999999</v>
      </c>
      <c r="J509" s="2104"/>
      <c r="K509" s="2104"/>
      <c r="L509" s="2105"/>
      <c r="M509" s="1832">
        <f t="shared" si="252"/>
        <v>0.24959999999999999</v>
      </c>
      <c r="N509" s="2030">
        <v>44655</v>
      </c>
      <c r="O509" s="2030">
        <v>44630</v>
      </c>
      <c r="P509" s="2030">
        <v>44652</v>
      </c>
      <c r="Q509" s="2030">
        <v>44655</v>
      </c>
      <c r="R509" s="2029" t="s">
        <v>267</v>
      </c>
      <c r="S509" s="2029">
        <v>60</v>
      </c>
      <c r="T509" s="2029" t="s">
        <v>3414</v>
      </c>
      <c r="U509" s="2024">
        <v>0.48</v>
      </c>
      <c r="V509" s="2030" t="s">
        <v>3341</v>
      </c>
      <c r="W509" s="2029" t="s">
        <v>1094</v>
      </c>
      <c r="X509" s="2028"/>
      <c r="Y509" s="2029">
        <v>75</v>
      </c>
      <c r="Z509" s="2029" t="s">
        <v>1153</v>
      </c>
      <c r="AA509" s="2029" t="s">
        <v>1099</v>
      </c>
      <c r="AB509" s="2027">
        <v>94544</v>
      </c>
      <c r="AC509" s="2029" t="s">
        <v>1096</v>
      </c>
      <c r="AD509" s="2029" t="s">
        <v>3184</v>
      </c>
      <c r="AE509" s="2029"/>
      <c r="AF509" s="2029" t="s">
        <v>1110</v>
      </c>
      <c r="AG509" s="2029" t="s">
        <v>1087</v>
      </c>
      <c r="AH509" s="1951"/>
      <c r="AI509" s="2047" t="str">
        <f t="shared" si="247"/>
        <v>30390256H</v>
      </c>
      <c r="AJ509" s="2076" cm="1">
        <f t="array" ref="AJ509">SUM(MID(0&amp;AI509,LARGE(INDEX(ISNUMBER(--MID(AI509,ROW($1:$129),1))*ROW($1:$129),),ROW($1:$129))+1,1)*10^ROW($1:$129)/10)</f>
        <v>30390256</v>
      </c>
      <c r="AK509" s="1953" t="str">
        <f>VLOOKUP($AJ509,'Item Master Data'!$A:$F,3,FALSE)</f>
        <v>T400H</v>
      </c>
      <c r="AL509" s="1494">
        <f>VLOOKUP($AJ509,'Item Master Data'!$A:$F,6,FALSE)</f>
        <v>400</v>
      </c>
      <c r="AM509" s="1494">
        <f t="shared" si="244"/>
        <v>24</v>
      </c>
      <c r="AN509" s="1494">
        <f>VLOOKUP(AJ509,'Item Master Data'!$A:$G,7,FALSE)</f>
        <v>26</v>
      </c>
      <c r="AO509" s="1494">
        <f t="shared" si="245"/>
        <v>0</v>
      </c>
      <c r="AQ509" s="2297">
        <f t="shared" si="269"/>
        <v>119808</v>
      </c>
    </row>
    <row r="510" spans="1:43" s="1494" customFormat="1" ht="15" hidden="1" customHeight="1">
      <c r="A510" s="1411" t="s">
        <v>1156</v>
      </c>
      <c r="B510" s="2200" t="s">
        <v>4070</v>
      </c>
      <c r="C510" s="2030" t="s">
        <v>1192</v>
      </c>
      <c r="D510" s="2029" t="s">
        <v>2256</v>
      </c>
      <c r="E510" s="2031">
        <v>400</v>
      </c>
      <c r="F510" s="2032">
        <v>624</v>
      </c>
      <c r="G510" s="1833">
        <f t="shared" si="262"/>
        <v>249600</v>
      </c>
      <c r="H510" s="1831">
        <f t="shared" si="253"/>
        <v>0.24959999999999999</v>
      </c>
      <c r="I510" s="1837">
        <f t="shared" si="277"/>
        <v>0.24959999999999999</v>
      </c>
      <c r="J510" s="2104"/>
      <c r="K510" s="2104"/>
      <c r="L510" s="2105"/>
      <c r="M510" s="1832">
        <f t="shared" si="252"/>
        <v>0.24959999999999999</v>
      </c>
      <c r="N510" s="2030">
        <v>44657</v>
      </c>
      <c r="O510" s="2030">
        <v>44652</v>
      </c>
      <c r="P510" s="2030">
        <v>44656</v>
      </c>
      <c r="Q510" s="2030">
        <v>44657</v>
      </c>
      <c r="R510" s="2029" t="s">
        <v>267</v>
      </c>
      <c r="S510" s="2029">
        <v>60</v>
      </c>
      <c r="T510" s="2029" t="s">
        <v>3414</v>
      </c>
      <c r="U510" s="2024">
        <v>0.48</v>
      </c>
      <c r="V510" s="1952"/>
      <c r="W510" s="2029" t="s">
        <v>1094</v>
      </c>
      <c r="X510" s="2028"/>
      <c r="Y510" s="2029">
        <v>75</v>
      </c>
      <c r="Z510" s="2029" t="s">
        <v>1153</v>
      </c>
      <c r="AA510" s="2029" t="s">
        <v>1099</v>
      </c>
      <c r="AB510" s="2027">
        <v>94544</v>
      </c>
      <c r="AC510" s="2029" t="s">
        <v>1096</v>
      </c>
      <c r="AD510" s="2029" t="s">
        <v>1099</v>
      </c>
      <c r="AE510" s="2029"/>
      <c r="AF510" s="2029" t="s">
        <v>1110</v>
      </c>
      <c r="AG510" s="2029" t="s">
        <v>1087</v>
      </c>
      <c r="AH510" s="1951"/>
      <c r="AI510" s="2047" t="str">
        <f t="shared" si="247"/>
        <v>30390256H</v>
      </c>
      <c r="AJ510" s="2076" cm="1">
        <f t="array" ref="AJ510">SUM(MID(0&amp;AI510,LARGE(INDEX(ISNUMBER(--MID(AI510,ROW($1:$129),1))*ROW($1:$129),),ROW($1:$129))+1,1)*10^ROW($1:$129)/10)</f>
        <v>30390256</v>
      </c>
      <c r="AK510" s="1953" t="str">
        <f>VLOOKUP($AJ510,'Item Master Data'!$A:$F,3,FALSE)</f>
        <v>T400H</v>
      </c>
      <c r="AL510" s="1494">
        <f>VLOOKUP($AJ510,'Item Master Data'!$A:$F,6,FALSE)</f>
        <v>400</v>
      </c>
      <c r="AM510" s="1494">
        <f t="shared" si="244"/>
        <v>24</v>
      </c>
      <c r="AN510" s="1494">
        <f>VLOOKUP(AJ510,'Item Master Data'!$A:$G,7,FALSE)</f>
        <v>26</v>
      </c>
      <c r="AO510" s="1494">
        <f t="shared" si="245"/>
        <v>0</v>
      </c>
      <c r="AQ510" s="2297">
        <f t="shared" si="269"/>
        <v>119808</v>
      </c>
    </row>
    <row r="511" spans="1:43" s="1494" customFormat="1" ht="15" hidden="1" customHeight="1">
      <c r="A511" s="1550" t="s">
        <v>1156</v>
      </c>
      <c r="B511" s="2200" t="s">
        <v>4070</v>
      </c>
      <c r="C511" s="2030" t="s">
        <v>1192</v>
      </c>
      <c r="D511" s="2029" t="s">
        <v>2256</v>
      </c>
      <c r="E511" s="2031">
        <v>400</v>
      </c>
      <c r="F511" s="2032">
        <v>624</v>
      </c>
      <c r="G511" s="1833">
        <f t="shared" si="262"/>
        <v>249600</v>
      </c>
      <c r="H511" s="1831">
        <f t="shared" si="253"/>
        <v>0.24959999999999999</v>
      </c>
      <c r="I511" s="1837">
        <f t="shared" si="277"/>
        <v>0.24959999999999999</v>
      </c>
      <c r="J511" s="2104"/>
      <c r="K511" s="2104"/>
      <c r="L511" s="2105"/>
      <c r="M511" s="1832">
        <f t="shared" si="252"/>
        <v>0.24959999999999999</v>
      </c>
      <c r="N511" s="2030">
        <v>44657</v>
      </c>
      <c r="O511" s="2030">
        <v>44652</v>
      </c>
      <c r="P511" s="2030">
        <v>44656</v>
      </c>
      <c r="Q511" s="2030">
        <v>44657</v>
      </c>
      <c r="R511" s="2029" t="s">
        <v>267</v>
      </c>
      <c r="S511" s="2029">
        <v>60</v>
      </c>
      <c r="T511" s="2029" t="s">
        <v>3414</v>
      </c>
      <c r="U511" s="2024">
        <v>0.48</v>
      </c>
      <c r="V511" s="1952"/>
      <c r="W511" s="2029" t="s">
        <v>1094</v>
      </c>
      <c r="X511" s="2028"/>
      <c r="Y511" s="2029">
        <v>75</v>
      </c>
      <c r="Z511" s="2029" t="s">
        <v>1153</v>
      </c>
      <c r="AA511" s="2029" t="s">
        <v>1099</v>
      </c>
      <c r="AB511" s="2027">
        <v>94544</v>
      </c>
      <c r="AC511" s="2029" t="s">
        <v>1096</v>
      </c>
      <c r="AD511" s="2029" t="s">
        <v>1099</v>
      </c>
      <c r="AE511" s="2029"/>
      <c r="AF511" s="2029" t="s">
        <v>1110</v>
      </c>
      <c r="AG511" s="2029" t="s">
        <v>1087</v>
      </c>
      <c r="AH511" s="1951"/>
      <c r="AI511" s="2047" t="str">
        <f t="shared" si="247"/>
        <v>30390256H</v>
      </c>
      <c r="AJ511" s="2076" cm="1">
        <f t="array" ref="AJ511">SUM(MID(0&amp;AI511,LARGE(INDEX(ISNUMBER(--MID(AI511,ROW($1:$129),1))*ROW($1:$129),),ROW($1:$129))+1,1)*10^ROW($1:$129)/10)</f>
        <v>30390256</v>
      </c>
      <c r="AK511" s="1953" t="str">
        <f>VLOOKUP($AJ511,'Item Master Data'!$A:$F,3,FALSE)</f>
        <v>T400H</v>
      </c>
      <c r="AL511" s="1494">
        <f>VLOOKUP($AJ511,'Item Master Data'!$A:$F,6,FALSE)</f>
        <v>400</v>
      </c>
      <c r="AM511" s="1494">
        <f t="shared" si="244"/>
        <v>24</v>
      </c>
      <c r="AN511" s="1494">
        <f>VLOOKUP(AJ511,'Item Master Data'!$A:$G,7,FALSE)</f>
        <v>26</v>
      </c>
      <c r="AO511" s="1494">
        <f t="shared" si="245"/>
        <v>0</v>
      </c>
      <c r="AQ511" s="2297">
        <f t="shared" si="269"/>
        <v>119808</v>
      </c>
    </row>
    <row r="512" spans="1:43" s="1494" customFormat="1" ht="15" hidden="1" customHeight="1">
      <c r="A512" s="1550" t="s">
        <v>1156</v>
      </c>
      <c r="B512" s="2200" t="s">
        <v>4070</v>
      </c>
      <c r="C512" s="2030" t="s">
        <v>1192</v>
      </c>
      <c r="D512" s="2029" t="s">
        <v>2256</v>
      </c>
      <c r="E512" s="2031">
        <v>400</v>
      </c>
      <c r="F512" s="2032">
        <v>624</v>
      </c>
      <c r="G512" s="1833">
        <f t="shared" si="262"/>
        <v>249600</v>
      </c>
      <c r="H512" s="1831">
        <f t="shared" si="253"/>
        <v>0.24959999999999999</v>
      </c>
      <c r="I512" s="1837">
        <f t="shared" si="277"/>
        <v>0.24959999999999999</v>
      </c>
      <c r="J512" s="2104"/>
      <c r="K512" s="2104"/>
      <c r="L512" s="2105"/>
      <c r="M512" s="1832">
        <f t="shared" si="252"/>
        <v>0.24959999999999999</v>
      </c>
      <c r="N512" s="2030">
        <v>44657</v>
      </c>
      <c r="O512" s="2030">
        <v>44652</v>
      </c>
      <c r="P512" s="2030">
        <v>44656</v>
      </c>
      <c r="Q512" s="2030">
        <v>44657</v>
      </c>
      <c r="R512" s="2029" t="s">
        <v>267</v>
      </c>
      <c r="S512" s="2029">
        <v>60</v>
      </c>
      <c r="T512" s="2029" t="s">
        <v>3414</v>
      </c>
      <c r="U512" s="2024">
        <v>0.48</v>
      </c>
      <c r="V512" s="1952"/>
      <c r="W512" s="2029" t="s">
        <v>1094</v>
      </c>
      <c r="X512" s="2028"/>
      <c r="Y512" s="2029">
        <v>75</v>
      </c>
      <c r="Z512" s="2029" t="s">
        <v>1153</v>
      </c>
      <c r="AA512" s="2029" t="s">
        <v>1099</v>
      </c>
      <c r="AB512" s="2027">
        <v>94544</v>
      </c>
      <c r="AC512" s="2029" t="s">
        <v>1096</v>
      </c>
      <c r="AD512" s="2029" t="s">
        <v>1099</v>
      </c>
      <c r="AE512" s="2029"/>
      <c r="AF512" s="2029" t="s">
        <v>1110</v>
      </c>
      <c r="AG512" s="2029" t="s">
        <v>1087</v>
      </c>
      <c r="AH512" s="1951"/>
      <c r="AI512" s="2047" t="str">
        <f t="shared" si="247"/>
        <v>30390256H</v>
      </c>
      <c r="AJ512" s="2076" cm="1">
        <f t="array" ref="AJ512">SUM(MID(0&amp;AI512,LARGE(INDEX(ISNUMBER(--MID(AI512,ROW($1:$129),1))*ROW($1:$129),),ROW($1:$129))+1,1)*10^ROW($1:$129)/10)</f>
        <v>30390256</v>
      </c>
      <c r="AK512" s="1953" t="str">
        <f>VLOOKUP($AJ512,'Item Master Data'!$A:$F,3,FALSE)</f>
        <v>T400H</v>
      </c>
      <c r="AL512" s="1494">
        <f>VLOOKUP($AJ512,'Item Master Data'!$A:$F,6,FALSE)</f>
        <v>400</v>
      </c>
      <c r="AM512" s="1494">
        <f t="shared" si="244"/>
        <v>24</v>
      </c>
      <c r="AN512" s="1494">
        <f>VLOOKUP(AJ512,'Item Master Data'!$A:$G,7,FALSE)</f>
        <v>26</v>
      </c>
      <c r="AO512" s="1494">
        <f t="shared" si="245"/>
        <v>0</v>
      </c>
      <c r="AQ512" s="2297">
        <f t="shared" si="269"/>
        <v>119808</v>
      </c>
    </row>
    <row r="513" spans="1:43" s="1494" customFormat="1" ht="15" hidden="1" customHeight="1">
      <c r="A513" s="1550" t="s">
        <v>1156</v>
      </c>
      <c r="B513" s="2200" t="s">
        <v>4070</v>
      </c>
      <c r="C513" s="2030" t="s">
        <v>1192</v>
      </c>
      <c r="D513" s="2029" t="s">
        <v>2256</v>
      </c>
      <c r="E513" s="2031">
        <v>400</v>
      </c>
      <c r="F513" s="2032">
        <v>624</v>
      </c>
      <c r="G513" s="1833">
        <f t="shared" si="262"/>
        <v>249600</v>
      </c>
      <c r="H513" s="1831">
        <f t="shared" si="253"/>
        <v>0.24959999999999999</v>
      </c>
      <c r="I513" s="1837">
        <f t="shared" si="277"/>
        <v>0.24959999999999999</v>
      </c>
      <c r="J513" s="2104"/>
      <c r="K513" s="2104"/>
      <c r="L513" s="2105"/>
      <c r="M513" s="1832">
        <f t="shared" si="252"/>
        <v>0.24959999999999999</v>
      </c>
      <c r="N513" s="2030">
        <v>44657</v>
      </c>
      <c r="O513" s="2030">
        <v>44652</v>
      </c>
      <c r="P513" s="2030">
        <v>44656</v>
      </c>
      <c r="Q513" s="2030">
        <v>44657</v>
      </c>
      <c r="R513" s="2029" t="s">
        <v>267</v>
      </c>
      <c r="S513" s="2029">
        <v>60</v>
      </c>
      <c r="T513" s="2029" t="s">
        <v>3414</v>
      </c>
      <c r="U513" s="2024">
        <v>0.48</v>
      </c>
      <c r="V513" s="1952"/>
      <c r="W513" s="2029" t="s">
        <v>1094</v>
      </c>
      <c r="X513" s="2028"/>
      <c r="Y513" s="2029">
        <v>75</v>
      </c>
      <c r="Z513" s="2029" t="s">
        <v>1153</v>
      </c>
      <c r="AA513" s="2029" t="s">
        <v>1099</v>
      </c>
      <c r="AB513" s="2027">
        <v>94544</v>
      </c>
      <c r="AC513" s="2029" t="s">
        <v>1096</v>
      </c>
      <c r="AD513" s="2029" t="s">
        <v>1099</v>
      </c>
      <c r="AE513" s="2029"/>
      <c r="AF513" s="2029" t="s">
        <v>1110</v>
      </c>
      <c r="AG513" s="2029" t="s">
        <v>1087</v>
      </c>
      <c r="AH513" s="1951"/>
      <c r="AI513" s="2047" t="str">
        <f t="shared" si="247"/>
        <v>30390256H</v>
      </c>
      <c r="AJ513" s="2076" cm="1">
        <f t="array" ref="AJ513">SUM(MID(0&amp;AI513,LARGE(INDEX(ISNUMBER(--MID(AI513,ROW($1:$129),1))*ROW($1:$129),),ROW($1:$129))+1,1)*10^ROW($1:$129)/10)</f>
        <v>30390256</v>
      </c>
      <c r="AK513" s="1953" t="str">
        <f>VLOOKUP($AJ513,'Item Master Data'!$A:$F,3,FALSE)</f>
        <v>T400H</v>
      </c>
      <c r="AL513" s="1494">
        <f>VLOOKUP($AJ513,'Item Master Data'!$A:$F,6,FALSE)</f>
        <v>400</v>
      </c>
      <c r="AM513" s="1494">
        <f t="shared" si="244"/>
        <v>24</v>
      </c>
      <c r="AN513" s="1494">
        <f>VLOOKUP(AJ513,'Item Master Data'!$A:$G,7,FALSE)</f>
        <v>26</v>
      </c>
      <c r="AO513" s="1494">
        <f t="shared" si="245"/>
        <v>0</v>
      </c>
      <c r="AQ513" s="2297">
        <f t="shared" si="269"/>
        <v>119808</v>
      </c>
    </row>
    <row r="514" spans="1:43" s="1494" customFormat="1" ht="15" hidden="1" customHeight="1">
      <c r="A514" s="1550" t="s">
        <v>1156</v>
      </c>
      <c r="B514" s="2200" t="s">
        <v>4070</v>
      </c>
      <c r="C514" s="2030" t="s">
        <v>1192</v>
      </c>
      <c r="D514" s="2029" t="s">
        <v>2256</v>
      </c>
      <c r="E514" s="2031">
        <v>400</v>
      </c>
      <c r="F514" s="2032">
        <v>624</v>
      </c>
      <c r="G514" s="1833">
        <f t="shared" si="262"/>
        <v>249600</v>
      </c>
      <c r="H514" s="1831">
        <f t="shared" si="253"/>
        <v>0.24959999999999999</v>
      </c>
      <c r="I514" s="1837">
        <f t="shared" si="277"/>
        <v>0.24959999999999999</v>
      </c>
      <c r="J514" s="2104"/>
      <c r="K514" s="2104"/>
      <c r="L514" s="2105"/>
      <c r="M514" s="1832">
        <f t="shared" si="252"/>
        <v>0.24959999999999999</v>
      </c>
      <c r="N514" s="2030">
        <v>44658</v>
      </c>
      <c r="O514" s="2030">
        <v>44652</v>
      </c>
      <c r="P514" s="2030">
        <v>44657</v>
      </c>
      <c r="Q514" s="2030">
        <v>44658</v>
      </c>
      <c r="R514" s="2029" t="s">
        <v>267</v>
      </c>
      <c r="S514" s="2029">
        <v>60</v>
      </c>
      <c r="T514" s="2029" t="s">
        <v>3414</v>
      </c>
      <c r="U514" s="2024">
        <v>0.48</v>
      </c>
      <c r="V514" s="1952"/>
      <c r="W514" s="2029" t="s">
        <v>1094</v>
      </c>
      <c r="X514" s="2028"/>
      <c r="Y514" s="2029">
        <v>75</v>
      </c>
      <c r="Z514" s="2029" t="s">
        <v>1153</v>
      </c>
      <c r="AA514" s="2029" t="s">
        <v>1099</v>
      </c>
      <c r="AB514" s="2027">
        <v>94544</v>
      </c>
      <c r="AC514" s="2029" t="s">
        <v>1096</v>
      </c>
      <c r="AD514" s="2029" t="s">
        <v>1099</v>
      </c>
      <c r="AE514" s="2029"/>
      <c r="AF514" s="2029" t="s">
        <v>1110</v>
      </c>
      <c r="AG514" s="2029" t="s">
        <v>1087</v>
      </c>
      <c r="AH514" s="1951"/>
      <c r="AI514" s="2047" t="str">
        <f t="shared" si="247"/>
        <v>30390256H</v>
      </c>
      <c r="AJ514" s="2076" cm="1">
        <f t="array" ref="AJ514">SUM(MID(0&amp;AI514,LARGE(INDEX(ISNUMBER(--MID(AI514,ROW($1:$129),1))*ROW($1:$129),),ROW($1:$129))+1,1)*10^ROW($1:$129)/10)</f>
        <v>30390256</v>
      </c>
      <c r="AK514" s="1953" t="str">
        <f>VLOOKUP($AJ514,'Item Master Data'!$A:$F,3,FALSE)</f>
        <v>T400H</v>
      </c>
      <c r="AL514" s="1494">
        <f>VLOOKUP($AJ514,'Item Master Data'!$A:$F,6,FALSE)</f>
        <v>400</v>
      </c>
      <c r="AM514" s="1494">
        <f t="shared" si="244"/>
        <v>24</v>
      </c>
      <c r="AN514" s="1494">
        <f>VLOOKUP(AJ514,'Item Master Data'!$A:$G,7,FALSE)</f>
        <v>26</v>
      </c>
      <c r="AO514" s="1494">
        <f t="shared" si="245"/>
        <v>0</v>
      </c>
      <c r="AQ514" s="2297">
        <f t="shared" si="269"/>
        <v>119808</v>
      </c>
    </row>
    <row r="515" spans="1:43" s="1494" customFormat="1" ht="15" hidden="1" customHeight="1">
      <c r="A515" s="1550" t="s">
        <v>1156</v>
      </c>
      <c r="B515" s="2200" t="s">
        <v>4070</v>
      </c>
      <c r="C515" s="2030" t="s">
        <v>1192</v>
      </c>
      <c r="D515" s="2029" t="s">
        <v>2256</v>
      </c>
      <c r="E515" s="2031">
        <v>400</v>
      </c>
      <c r="F515" s="2032">
        <v>624</v>
      </c>
      <c r="G515" s="1833">
        <f t="shared" si="262"/>
        <v>249600</v>
      </c>
      <c r="H515" s="1831">
        <f t="shared" si="253"/>
        <v>0.24959999999999999</v>
      </c>
      <c r="I515" s="1837">
        <f t="shared" si="277"/>
        <v>0.24959999999999999</v>
      </c>
      <c r="J515" s="2104"/>
      <c r="K515" s="2104"/>
      <c r="L515" s="2105"/>
      <c r="M515" s="1832">
        <f t="shared" si="252"/>
        <v>0.24959999999999999</v>
      </c>
      <c r="N515" s="2030">
        <v>44658</v>
      </c>
      <c r="O515" s="2030">
        <v>44652</v>
      </c>
      <c r="P515" s="2030">
        <v>44657</v>
      </c>
      <c r="Q515" s="2030">
        <v>44658</v>
      </c>
      <c r="R515" s="2029" t="s">
        <v>267</v>
      </c>
      <c r="S515" s="2029">
        <v>60</v>
      </c>
      <c r="T515" s="2029" t="s">
        <v>3414</v>
      </c>
      <c r="U515" s="2024">
        <v>0.48</v>
      </c>
      <c r="V515" s="1952"/>
      <c r="W515" s="2029" t="s">
        <v>1094</v>
      </c>
      <c r="X515" s="2028"/>
      <c r="Y515" s="2029">
        <v>75</v>
      </c>
      <c r="Z515" s="2029" t="s">
        <v>1153</v>
      </c>
      <c r="AA515" s="2029" t="s">
        <v>1099</v>
      </c>
      <c r="AB515" s="2027">
        <v>94544</v>
      </c>
      <c r="AC515" s="2029" t="s">
        <v>1096</v>
      </c>
      <c r="AD515" s="2029" t="s">
        <v>1099</v>
      </c>
      <c r="AE515" s="2029"/>
      <c r="AF515" s="2029" t="s">
        <v>1110</v>
      </c>
      <c r="AG515" s="2029" t="s">
        <v>1087</v>
      </c>
      <c r="AH515" s="1951"/>
      <c r="AI515" s="2047" t="str">
        <f t="shared" si="247"/>
        <v>30390256H</v>
      </c>
      <c r="AJ515" s="2076" cm="1">
        <f t="array" ref="AJ515">SUM(MID(0&amp;AI515,LARGE(INDEX(ISNUMBER(--MID(AI515,ROW($1:$129),1))*ROW($1:$129),),ROW($1:$129))+1,1)*10^ROW($1:$129)/10)</f>
        <v>30390256</v>
      </c>
      <c r="AK515" s="1953" t="str">
        <f>VLOOKUP($AJ515,'Item Master Data'!$A:$F,3,FALSE)</f>
        <v>T400H</v>
      </c>
      <c r="AL515" s="1494">
        <f>VLOOKUP($AJ515,'Item Master Data'!$A:$F,6,FALSE)</f>
        <v>400</v>
      </c>
      <c r="AM515" s="1494">
        <f t="shared" si="244"/>
        <v>24</v>
      </c>
      <c r="AN515" s="1494">
        <f>VLOOKUP(AJ515,'Item Master Data'!$A:$G,7,FALSE)</f>
        <v>26</v>
      </c>
      <c r="AO515" s="1494">
        <f t="shared" si="245"/>
        <v>0</v>
      </c>
      <c r="AQ515" s="2297">
        <f t="shared" si="269"/>
        <v>119808</v>
      </c>
    </row>
    <row r="516" spans="1:43" s="1494" customFormat="1" ht="15" hidden="1" customHeight="1">
      <c r="A516" s="1550" t="s">
        <v>1156</v>
      </c>
      <c r="B516" s="2200" t="s">
        <v>4070</v>
      </c>
      <c r="C516" s="2030" t="s">
        <v>1192</v>
      </c>
      <c r="D516" s="2029" t="s">
        <v>2256</v>
      </c>
      <c r="E516" s="2031">
        <v>400</v>
      </c>
      <c r="F516" s="2032">
        <v>624</v>
      </c>
      <c r="G516" s="1833">
        <f t="shared" si="262"/>
        <v>249600</v>
      </c>
      <c r="H516" s="1831">
        <f t="shared" si="253"/>
        <v>0.24959999999999999</v>
      </c>
      <c r="I516" s="1837">
        <f t="shared" si="277"/>
        <v>0.24959999999999999</v>
      </c>
      <c r="J516" s="2104"/>
      <c r="K516" s="2104"/>
      <c r="L516" s="2105"/>
      <c r="M516" s="1832">
        <f t="shared" si="252"/>
        <v>0.24959999999999999</v>
      </c>
      <c r="N516" s="2030">
        <v>44658</v>
      </c>
      <c r="O516" s="2030">
        <v>44652</v>
      </c>
      <c r="P516" s="2030">
        <v>44657</v>
      </c>
      <c r="Q516" s="2030">
        <v>44658</v>
      </c>
      <c r="R516" s="2029" t="s">
        <v>267</v>
      </c>
      <c r="S516" s="2029">
        <v>60</v>
      </c>
      <c r="T516" s="2029" t="s">
        <v>3414</v>
      </c>
      <c r="U516" s="2024">
        <v>0.48</v>
      </c>
      <c r="V516" s="1952"/>
      <c r="W516" s="2029" t="s">
        <v>1094</v>
      </c>
      <c r="X516" s="2028"/>
      <c r="Y516" s="2029">
        <v>75</v>
      </c>
      <c r="Z516" s="2029" t="s">
        <v>1153</v>
      </c>
      <c r="AA516" s="2029" t="s">
        <v>1099</v>
      </c>
      <c r="AB516" s="2027">
        <v>94544</v>
      </c>
      <c r="AC516" s="2029" t="s">
        <v>1096</v>
      </c>
      <c r="AD516" s="2029" t="s">
        <v>1099</v>
      </c>
      <c r="AE516" s="2029"/>
      <c r="AF516" s="2029" t="s">
        <v>1110</v>
      </c>
      <c r="AG516" s="2029" t="s">
        <v>1087</v>
      </c>
      <c r="AH516" s="1951"/>
      <c r="AI516" s="2047" t="str">
        <f t="shared" si="247"/>
        <v>30390256H</v>
      </c>
      <c r="AJ516" s="2076" cm="1">
        <f t="array" ref="AJ516">SUM(MID(0&amp;AI516,LARGE(INDEX(ISNUMBER(--MID(AI516,ROW($1:$129),1))*ROW($1:$129),),ROW($1:$129))+1,1)*10^ROW($1:$129)/10)</f>
        <v>30390256</v>
      </c>
      <c r="AK516" s="1953" t="str">
        <f>VLOOKUP($AJ516,'Item Master Data'!$A:$F,3,FALSE)</f>
        <v>T400H</v>
      </c>
      <c r="AL516" s="1494">
        <f>VLOOKUP($AJ516,'Item Master Data'!$A:$F,6,FALSE)</f>
        <v>400</v>
      </c>
      <c r="AM516" s="1494">
        <f t="shared" ref="AM516:AM541" si="278">F516/AN516</f>
        <v>24</v>
      </c>
      <c r="AN516" s="1494">
        <f>VLOOKUP(AJ516,'Item Master Data'!$A:$G,7,FALSE)</f>
        <v>26</v>
      </c>
      <c r="AO516" s="1494">
        <f t="shared" ref="AO516:AO541" si="279">E516-AL516</f>
        <v>0</v>
      </c>
      <c r="AQ516" s="2297">
        <f t="shared" si="269"/>
        <v>119808</v>
      </c>
    </row>
    <row r="517" spans="1:43" s="1494" customFormat="1" ht="15" hidden="1" customHeight="1">
      <c r="A517" s="1550" t="s">
        <v>1156</v>
      </c>
      <c r="B517" s="2200" t="s">
        <v>4070</v>
      </c>
      <c r="C517" s="2030" t="s">
        <v>1192</v>
      </c>
      <c r="D517" s="2029" t="s">
        <v>2256</v>
      </c>
      <c r="E517" s="2031">
        <v>400</v>
      </c>
      <c r="F517" s="2032">
        <v>624</v>
      </c>
      <c r="G517" s="1833">
        <f t="shared" si="262"/>
        <v>249600</v>
      </c>
      <c r="H517" s="1831">
        <f t="shared" si="253"/>
        <v>0.24959999999999999</v>
      </c>
      <c r="I517" s="1837">
        <f t="shared" si="277"/>
        <v>0.24959999999999999</v>
      </c>
      <c r="J517" s="2104"/>
      <c r="K517" s="2104"/>
      <c r="L517" s="2105"/>
      <c r="M517" s="1832">
        <f t="shared" si="252"/>
        <v>0.24959999999999999</v>
      </c>
      <c r="N517" s="2030">
        <v>44659</v>
      </c>
      <c r="O517" s="2030">
        <v>44652</v>
      </c>
      <c r="P517" s="2030">
        <v>44658</v>
      </c>
      <c r="Q517" s="2030">
        <v>44659</v>
      </c>
      <c r="R517" s="2029" t="s">
        <v>267</v>
      </c>
      <c r="S517" s="2029">
        <v>60</v>
      </c>
      <c r="T517" s="2029" t="s">
        <v>3414</v>
      </c>
      <c r="U517" s="2024">
        <v>0.48</v>
      </c>
      <c r="V517" s="1952"/>
      <c r="W517" s="2029" t="s">
        <v>1094</v>
      </c>
      <c r="X517" s="2028"/>
      <c r="Y517" s="2029">
        <v>75</v>
      </c>
      <c r="Z517" s="2029" t="s">
        <v>1153</v>
      </c>
      <c r="AA517" s="2029" t="s">
        <v>1099</v>
      </c>
      <c r="AB517" s="2027">
        <v>94544</v>
      </c>
      <c r="AC517" s="2029" t="s">
        <v>1096</v>
      </c>
      <c r="AD517" s="2029" t="s">
        <v>1099</v>
      </c>
      <c r="AE517" s="2029"/>
      <c r="AF517" s="2029" t="s">
        <v>1110</v>
      </c>
      <c r="AG517" s="2029" t="s">
        <v>1087</v>
      </c>
      <c r="AH517" s="1951"/>
      <c r="AI517" s="2047" t="str">
        <f t="shared" si="247"/>
        <v>30390256H</v>
      </c>
      <c r="AJ517" s="2076" cm="1">
        <f t="array" ref="AJ517">SUM(MID(0&amp;AI517,LARGE(INDEX(ISNUMBER(--MID(AI517,ROW($1:$129),1))*ROW($1:$129),),ROW($1:$129))+1,1)*10^ROW($1:$129)/10)</f>
        <v>30390256</v>
      </c>
      <c r="AK517" s="1953" t="str">
        <f>VLOOKUP($AJ517,'Item Master Data'!$A:$F,3,FALSE)</f>
        <v>T400H</v>
      </c>
      <c r="AL517" s="1494">
        <f>VLOOKUP($AJ517,'Item Master Data'!$A:$F,6,FALSE)</f>
        <v>400</v>
      </c>
      <c r="AM517" s="1494">
        <f t="shared" si="278"/>
        <v>24</v>
      </c>
      <c r="AN517" s="1494">
        <f>VLOOKUP(AJ517,'Item Master Data'!$A:$G,7,FALSE)</f>
        <v>26</v>
      </c>
      <c r="AO517" s="1494">
        <f t="shared" si="279"/>
        <v>0</v>
      </c>
      <c r="AQ517" s="2297">
        <f t="shared" si="269"/>
        <v>119808</v>
      </c>
    </row>
    <row r="518" spans="1:43" s="1494" customFormat="1" ht="15" hidden="1" customHeight="1">
      <c r="A518" s="1550" t="s">
        <v>1156</v>
      </c>
      <c r="B518" s="2200" t="s">
        <v>4070</v>
      </c>
      <c r="C518" s="2030" t="s">
        <v>1192</v>
      </c>
      <c r="D518" s="2029" t="s">
        <v>2256</v>
      </c>
      <c r="E518" s="2031">
        <v>400</v>
      </c>
      <c r="F518" s="2032">
        <v>624</v>
      </c>
      <c r="G518" s="1833">
        <f t="shared" si="262"/>
        <v>249600</v>
      </c>
      <c r="H518" s="1831">
        <f t="shared" si="253"/>
        <v>0.24959999999999999</v>
      </c>
      <c r="I518" s="1837">
        <f t="shared" si="277"/>
        <v>0.24959999999999999</v>
      </c>
      <c r="J518" s="2104"/>
      <c r="K518" s="2104"/>
      <c r="L518" s="2105"/>
      <c r="M518" s="1832">
        <f t="shared" ref="M518:M541" si="280">SUM(I518:L518)</f>
        <v>0.24959999999999999</v>
      </c>
      <c r="N518" s="2030">
        <v>44659</v>
      </c>
      <c r="O518" s="2030">
        <v>44652</v>
      </c>
      <c r="P518" s="2030">
        <v>44658</v>
      </c>
      <c r="Q518" s="2030">
        <v>44659</v>
      </c>
      <c r="R518" s="2029" t="s">
        <v>267</v>
      </c>
      <c r="S518" s="2029">
        <v>60</v>
      </c>
      <c r="T518" s="2029" t="s">
        <v>3414</v>
      </c>
      <c r="U518" s="2024">
        <v>0.48</v>
      </c>
      <c r="V518" s="1952"/>
      <c r="W518" s="2029" t="s">
        <v>1094</v>
      </c>
      <c r="X518" s="2028"/>
      <c r="Y518" s="2029">
        <v>75</v>
      </c>
      <c r="Z518" s="2029" t="s">
        <v>1153</v>
      </c>
      <c r="AA518" s="2029" t="s">
        <v>1099</v>
      </c>
      <c r="AB518" s="2027">
        <v>94544</v>
      </c>
      <c r="AC518" s="2029" t="s">
        <v>1096</v>
      </c>
      <c r="AD518" s="2029" t="s">
        <v>1099</v>
      </c>
      <c r="AE518" s="2029"/>
      <c r="AF518" s="2029" t="s">
        <v>1110</v>
      </c>
      <c r="AG518" s="2029" t="s">
        <v>1087</v>
      </c>
      <c r="AH518" s="1951"/>
      <c r="AI518" s="2047" t="str">
        <f t="shared" si="247"/>
        <v>30390256H</v>
      </c>
      <c r="AJ518" s="2076" cm="1">
        <f t="array" ref="AJ518">SUM(MID(0&amp;AI518,LARGE(INDEX(ISNUMBER(--MID(AI518,ROW($1:$129),1))*ROW($1:$129),),ROW($1:$129))+1,1)*10^ROW($1:$129)/10)</f>
        <v>30390256</v>
      </c>
      <c r="AK518" s="1953" t="str">
        <f>VLOOKUP($AJ518,'Item Master Data'!$A:$F,3,FALSE)</f>
        <v>T400H</v>
      </c>
      <c r="AL518" s="1494">
        <f>VLOOKUP($AJ518,'Item Master Data'!$A:$F,6,FALSE)</f>
        <v>400</v>
      </c>
      <c r="AM518" s="1494">
        <f t="shared" si="278"/>
        <v>24</v>
      </c>
      <c r="AN518" s="1494">
        <f>VLOOKUP(AJ518,'Item Master Data'!$A:$G,7,FALSE)</f>
        <v>26</v>
      </c>
      <c r="AO518" s="1494">
        <f t="shared" si="279"/>
        <v>0</v>
      </c>
      <c r="AQ518" s="2297">
        <f t="shared" si="269"/>
        <v>119808</v>
      </c>
    </row>
    <row r="519" spans="1:43" s="1494" customFormat="1" ht="15" hidden="1" customHeight="1">
      <c r="A519" s="1550" t="s">
        <v>1156</v>
      </c>
      <c r="B519" s="2200" t="s">
        <v>3413</v>
      </c>
      <c r="C519" s="2030" t="s">
        <v>1192</v>
      </c>
      <c r="D519" s="2029" t="s">
        <v>2256</v>
      </c>
      <c r="E519" s="2031">
        <v>400</v>
      </c>
      <c r="F519" s="2032">
        <v>624</v>
      </c>
      <c r="G519" s="1833">
        <f t="shared" si="262"/>
        <v>249600</v>
      </c>
      <c r="H519" s="1831">
        <f t="shared" si="253"/>
        <v>0.24959999999999999</v>
      </c>
      <c r="I519" s="1837">
        <f t="shared" si="277"/>
        <v>0.24959999999999999</v>
      </c>
      <c r="J519" s="2104"/>
      <c r="K519" s="2104"/>
      <c r="L519" s="2105"/>
      <c r="M519" s="1832">
        <f t="shared" si="280"/>
        <v>0.24959999999999999</v>
      </c>
      <c r="N519" s="2030">
        <v>44655</v>
      </c>
      <c r="O519" s="2030">
        <v>44630</v>
      </c>
      <c r="P519" s="2030">
        <v>44655</v>
      </c>
      <c r="Q519" s="2030">
        <v>44655</v>
      </c>
      <c r="R519" s="2029" t="s">
        <v>267</v>
      </c>
      <c r="S519" s="2029">
        <v>60</v>
      </c>
      <c r="T519" s="2029" t="s">
        <v>2529</v>
      </c>
      <c r="U519" s="2024">
        <v>0.48</v>
      </c>
      <c r="V519" s="2030"/>
      <c r="W519" s="2029" t="s">
        <v>1094</v>
      </c>
      <c r="X519" s="2028"/>
      <c r="Y519" s="2029">
        <v>75</v>
      </c>
      <c r="Z519" s="2029" t="s">
        <v>2308</v>
      </c>
      <c r="AA519" s="2029" t="s">
        <v>1099</v>
      </c>
      <c r="AB519" s="2027">
        <v>92407</v>
      </c>
      <c r="AC519" s="2029" t="s">
        <v>1096</v>
      </c>
      <c r="AD519" s="2029" t="s">
        <v>1099</v>
      </c>
      <c r="AE519" s="2029"/>
      <c r="AF519" s="2029" t="s">
        <v>1110</v>
      </c>
      <c r="AG519" s="2029" t="s">
        <v>1087</v>
      </c>
      <c r="AH519" s="1951"/>
      <c r="AI519" s="2047" t="str">
        <f t="shared" si="247"/>
        <v>30390256C</v>
      </c>
      <c r="AJ519" s="2076" cm="1">
        <f t="array" ref="AJ519">SUM(MID(0&amp;AI519,LARGE(INDEX(ISNUMBER(--MID(AI519,ROW($1:$129),1))*ROW($1:$129),),ROW($1:$129))+1,1)*10^ROW($1:$129)/10)</f>
        <v>30390256</v>
      </c>
      <c r="AK519" s="1953" t="str">
        <f>VLOOKUP($AJ519,'Item Master Data'!$A:$F,3,FALSE)</f>
        <v>T400H</v>
      </c>
      <c r="AL519" s="1494">
        <f>VLOOKUP($AJ519,'Item Master Data'!$A:$F,6,FALSE)</f>
        <v>400</v>
      </c>
      <c r="AM519" s="1494">
        <f t="shared" si="278"/>
        <v>24</v>
      </c>
      <c r="AN519" s="1494">
        <f>VLOOKUP(AJ519,'Item Master Data'!$A:$G,7,FALSE)</f>
        <v>26</v>
      </c>
      <c r="AO519" s="1494">
        <f t="shared" si="279"/>
        <v>0</v>
      </c>
      <c r="AQ519" s="2297">
        <f t="shared" si="269"/>
        <v>119808</v>
      </c>
    </row>
    <row r="520" spans="1:43" s="1494" customFormat="1" ht="15" hidden="1" customHeight="1">
      <c r="A520" s="1550" t="s">
        <v>1156</v>
      </c>
      <c r="B520" s="2029" t="s">
        <v>4071</v>
      </c>
      <c r="C520" s="2030" t="s">
        <v>1192</v>
      </c>
      <c r="D520" s="2029" t="s">
        <v>2256</v>
      </c>
      <c r="E520" s="2031">
        <v>400</v>
      </c>
      <c r="F520" s="2032">
        <v>624</v>
      </c>
      <c r="G520" s="1833">
        <f t="shared" si="262"/>
        <v>249600</v>
      </c>
      <c r="H520" s="1831">
        <f t="shared" si="253"/>
        <v>0.24959999999999999</v>
      </c>
      <c r="I520" s="1837">
        <f t="shared" si="277"/>
        <v>0.24959999999999999</v>
      </c>
      <c r="J520" s="2104"/>
      <c r="K520" s="2104"/>
      <c r="L520" s="2105"/>
      <c r="M520" s="1832">
        <f t="shared" si="280"/>
        <v>0.24959999999999999</v>
      </c>
      <c r="N520" s="2030">
        <v>44658</v>
      </c>
      <c r="O520" s="2030">
        <v>44652</v>
      </c>
      <c r="P520" s="2030">
        <v>44656</v>
      </c>
      <c r="Q520" s="2030">
        <v>44658</v>
      </c>
      <c r="R520" s="2029" t="s">
        <v>267</v>
      </c>
      <c r="S520" s="2029">
        <v>60</v>
      </c>
      <c r="T520" s="2029" t="s">
        <v>3414</v>
      </c>
      <c r="U520" s="2024">
        <v>0.48</v>
      </c>
      <c r="V520" s="1952"/>
      <c r="W520" s="2029" t="s">
        <v>1094</v>
      </c>
      <c r="X520" s="2028"/>
      <c r="Y520" s="2029">
        <v>75</v>
      </c>
      <c r="Z520" s="2029" t="s">
        <v>2308</v>
      </c>
      <c r="AA520" s="2029" t="s">
        <v>1099</v>
      </c>
      <c r="AB520" s="2027">
        <v>92407</v>
      </c>
      <c r="AC520" s="2029" t="s">
        <v>1096</v>
      </c>
      <c r="AD520" s="2029" t="s">
        <v>3184</v>
      </c>
      <c r="AE520" s="2029"/>
      <c r="AF520" s="2029" t="s">
        <v>1110</v>
      </c>
      <c r="AG520" s="2029" t="s">
        <v>1087</v>
      </c>
      <c r="AH520" s="1951"/>
      <c r="AI520" s="2047" t="str">
        <f t="shared" si="247"/>
        <v>30390256H</v>
      </c>
      <c r="AJ520" s="2076" cm="1">
        <f t="array" ref="AJ520">SUM(MID(0&amp;AI520,LARGE(INDEX(ISNUMBER(--MID(AI520,ROW($1:$129),1))*ROW($1:$129),),ROW($1:$129))+1,1)*10^ROW($1:$129)/10)</f>
        <v>30390256</v>
      </c>
      <c r="AK520" s="1953" t="str">
        <f>VLOOKUP($AJ520,'Item Master Data'!$A:$F,3,FALSE)</f>
        <v>T400H</v>
      </c>
      <c r="AL520" s="1494">
        <f>VLOOKUP($AJ520,'Item Master Data'!$A:$F,6,FALSE)</f>
        <v>400</v>
      </c>
      <c r="AM520" s="1494">
        <f t="shared" si="278"/>
        <v>24</v>
      </c>
      <c r="AN520" s="1494">
        <f>VLOOKUP(AJ520,'Item Master Data'!$A:$G,7,FALSE)</f>
        <v>26</v>
      </c>
      <c r="AO520" s="1494">
        <f t="shared" si="279"/>
        <v>0</v>
      </c>
      <c r="AQ520" s="2297">
        <f t="shared" si="269"/>
        <v>119808</v>
      </c>
    </row>
    <row r="521" spans="1:43" s="1494" customFormat="1" ht="15" hidden="1" customHeight="1">
      <c r="A521" s="1550" t="s">
        <v>1156</v>
      </c>
      <c r="B521" s="2029" t="s">
        <v>4071</v>
      </c>
      <c r="C521" s="2030" t="s">
        <v>1192</v>
      </c>
      <c r="D521" s="2029" t="s">
        <v>2256</v>
      </c>
      <c r="E521" s="2031">
        <v>400</v>
      </c>
      <c r="F521" s="2032">
        <v>624</v>
      </c>
      <c r="G521" s="1833">
        <f t="shared" si="262"/>
        <v>249600</v>
      </c>
      <c r="H521" s="1831">
        <f t="shared" si="253"/>
        <v>0.24959999999999999</v>
      </c>
      <c r="I521" s="1837">
        <f t="shared" si="277"/>
        <v>0.24959999999999999</v>
      </c>
      <c r="J521" s="2104"/>
      <c r="K521" s="2104"/>
      <c r="L521" s="2105"/>
      <c r="M521" s="1832">
        <f t="shared" si="280"/>
        <v>0.24959999999999999</v>
      </c>
      <c r="N521" s="2030">
        <v>44658</v>
      </c>
      <c r="O521" s="2030">
        <v>44652</v>
      </c>
      <c r="P521" s="2030">
        <v>44656</v>
      </c>
      <c r="Q521" s="2030">
        <v>44658</v>
      </c>
      <c r="R521" s="2029" t="s">
        <v>267</v>
      </c>
      <c r="S521" s="2029">
        <v>60</v>
      </c>
      <c r="T521" s="2029" t="s">
        <v>3414</v>
      </c>
      <c r="U521" s="2024">
        <v>0.48</v>
      </c>
      <c r="V521" s="1952"/>
      <c r="W521" s="2029" t="s">
        <v>1094</v>
      </c>
      <c r="X521" s="2028"/>
      <c r="Y521" s="2029">
        <v>75</v>
      </c>
      <c r="Z521" s="2029" t="s">
        <v>2308</v>
      </c>
      <c r="AA521" s="2029" t="s">
        <v>1099</v>
      </c>
      <c r="AB521" s="2027">
        <v>92407</v>
      </c>
      <c r="AC521" s="2029" t="s">
        <v>1096</v>
      </c>
      <c r="AD521" s="2029" t="s">
        <v>3184</v>
      </c>
      <c r="AE521" s="2029"/>
      <c r="AF521" s="2029" t="s">
        <v>1110</v>
      </c>
      <c r="AG521" s="2029" t="s">
        <v>1087</v>
      </c>
      <c r="AH521" s="1951"/>
      <c r="AI521" s="2047" t="str">
        <f t="shared" si="247"/>
        <v>30390256H</v>
      </c>
      <c r="AJ521" s="2076" cm="1">
        <f t="array" ref="AJ521">SUM(MID(0&amp;AI521,LARGE(INDEX(ISNUMBER(--MID(AI521,ROW($1:$129),1))*ROW($1:$129),),ROW($1:$129))+1,1)*10^ROW($1:$129)/10)</f>
        <v>30390256</v>
      </c>
      <c r="AK521" s="1953" t="str">
        <f>VLOOKUP($AJ521,'Item Master Data'!$A:$F,3,FALSE)</f>
        <v>T400H</v>
      </c>
      <c r="AL521" s="1494">
        <f>VLOOKUP($AJ521,'Item Master Data'!$A:$F,6,FALSE)</f>
        <v>400</v>
      </c>
      <c r="AM521" s="1494">
        <f t="shared" si="278"/>
        <v>24</v>
      </c>
      <c r="AN521" s="1494">
        <f>VLOOKUP(AJ521,'Item Master Data'!$A:$G,7,FALSE)</f>
        <v>26</v>
      </c>
      <c r="AO521" s="1494">
        <f t="shared" si="279"/>
        <v>0</v>
      </c>
      <c r="AQ521" s="2297">
        <f t="shared" si="269"/>
        <v>119808</v>
      </c>
    </row>
    <row r="522" spans="1:43" s="1494" customFormat="1" ht="15" hidden="1" customHeight="1">
      <c r="A522" s="1550" t="s">
        <v>1156</v>
      </c>
      <c r="B522" s="2029" t="s">
        <v>4071</v>
      </c>
      <c r="C522" s="2030" t="s">
        <v>1192</v>
      </c>
      <c r="D522" s="2029" t="s">
        <v>2256</v>
      </c>
      <c r="E522" s="2031">
        <v>400</v>
      </c>
      <c r="F522" s="2032">
        <v>624</v>
      </c>
      <c r="G522" s="1833">
        <f t="shared" si="262"/>
        <v>249600</v>
      </c>
      <c r="H522" s="1831">
        <f t="shared" si="253"/>
        <v>0.24959999999999999</v>
      </c>
      <c r="I522" s="1837">
        <f t="shared" si="277"/>
        <v>0.24959999999999999</v>
      </c>
      <c r="J522" s="2104"/>
      <c r="K522" s="2104"/>
      <c r="L522" s="2105"/>
      <c r="M522" s="1832">
        <f t="shared" si="280"/>
        <v>0.24959999999999999</v>
      </c>
      <c r="N522" s="2030">
        <v>44658</v>
      </c>
      <c r="O522" s="2030">
        <v>44652</v>
      </c>
      <c r="P522" s="2030">
        <v>44656</v>
      </c>
      <c r="Q522" s="2030">
        <v>44658</v>
      </c>
      <c r="R522" s="2029" t="s">
        <v>267</v>
      </c>
      <c r="S522" s="2029">
        <v>60</v>
      </c>
      <c r="T522" s="2029" t="s">
        <v>3414</v>
      </c>
      <c r="U522" s="2024">
        <v>0.48</v>
      </c>
      <c r="V522" s="1952"/>
      <c r="W522" s="2029" t="s">
        <v>1094</v>
      </c>
      <c r="X522" s="2028"/>
      <c r="Y522" s="2029">
        <v>75</v>
      </c>
      <c r="Z522" s="2029" t="s">
        <v>2308</v>
      </c>
      <c r="AA522" s="2029" t="s">
        <v>1099</v>
      </c>
      <c r="AB522" s="2027">
        <v>92407</v>
      </c>
      <c r="AC522" s="2029" t="s">
        <v>1096</v>
      </c>
      <c r="AD522" s="2029" t="s">
        <v>3184</v>
      </c>
      <c r="AE522" s="2029"/>
      <c r="AF522" s="2029" t="s">
        <v>1110</v>
      </c>
      <c r="AG522" s="2029" t="s">
        <v>1087</v>
      </c>
      <c r="AH522" s="1951"/>
      <c r="AI522" s="2047" t="str">
        <f t="shared" si="247"/>
        <v>30390256H</v>
      </c>
      <c r="AJ522" s="2076" cm="1">
        <f t="array" ref="AJ522">SUM(MID(0&amp;AI522,LARGE(INDEX(ISNUMBER(--MID(AI522,ROW($1:$129),1))*ROW($1:$129),),ROW($1:$129))+1,1)*10^ROW($1:$129)/10)</f>
        <v>30390256</v>
      </c>
      <c r="AK522" s="1953" t="str">
        <f>VLOOKUP($AJ522,'Item Master Data'!$A:$F,3,FALSE)</f>
        <v>T400H</v>
      </c>
      <c r="AL522" s="1494">
        <f>VLOOKUP($AJ522,'Item Master Data'!$A:$F,6,FALSE)</f>
        <v>400</v>
      </c>
      <c r="AM522" s="1494">
        <f t="shared" si="278"/>
        <v>24</v>
      </c>
      <c r="AN522" s="1494">
        <f>VLOOKUP(AJ522,'Item Master Data'!$A:$G,7,FALSE)</f>
        <v>26</v>
      </c>
      <c r="AO522" s="1494">
        <f t="shared" si="279"/>
        <v>0</v>
      </c>
      <c r="AQ522" s="2297">
        <f t="shared" si="269"/>
        <v>119808</v>
      </c>
    </row>
    <row r="523" spans="1:43" s="1494" customFormat="1" ht="15" hidden="1" customHeight="1">
      <c r="A523" s="1550" t="s">
        <v>1156</v>
      </c>
      <c r="B523" s="2029" t="s">
        <v>4071</v>
      </c>
      <c r="C523" s="2030" t="s">
        <v>1192</v>
      </c>
      <c r="D523" s="2029" t="s">
        <v>2256</v>
      </c>
      <c r="E523" s="2031">
        <v>400</v>
      </c>
      <c r="F523" s="2032">
        <v>624</v>
      </c>
      <c r="G523" s="1833">
        <f t="shared" si="262"/>
        <v>249600</v>
      </c>
      <c r="H523" s="1831">
        <f t="shared" si="253"/>
        <v>0.24959999999999999</v>
      </c>
      <c r="I523" s="1837">
        <f t="shared" si="277"/>
        <v>0.24959999999999999</v>
      </c>
      <c r="J523" s="2104"/>
      <c r="K523" s="2104"/>
      <c r="L523" s="2105"/>
      <c r="M523" s="1832">
        <f t="shared" si="280"/>
        <v>0.24959999999999999</v>
      </c>
      <c r="N523" s="2030">
        <v>44658</v>
      </c>
      <c r="O523" s="2030">
        <v>44652</v>
      </c>
      <c r="P523" s="2030">
        <v>44656</v>
      </c>
      <c r="Q523" s="2030">
        <v>44658</v>
      </c>
      <c r="R523" s="2029" t="s">
        <v>267</v>
      </c>
      <c r="S523" s="2029">
        <v>60</v>
      </c>
      <c r="T523" s="2029" t="s">
        <v>3414</v>
      </c>
      <c r="U523" s="2024">
        <v>0.48</v>
      </c>
      <c r="V523" s="1952"/>
      <c r="W523" s="2029" t="s">
        <v>1094</v>
      </c>
      <c r="X523" s="2028"/>
      <c r="Y523" s="2029">
        <v>75</v>
      </c>
      <c r="Z523" s="2029" t="s">
        <v>2308</v>
      </c>
      <c r="AA523" s="2029" t="s">
        <v>1099</v>
      </c>
      <c r="AB523" s="2027">
        <v>92407</v>
      </c>
      <c r="AC523" s="2029" t="s">
        <v>1096</v>
      </c>
      <c r="AD523" s="2029" t="s">
        <v>3184</v>
      </c>
      <c r="AE523" s="2029"/>
      <c r="AF523" s="2029" t="s">
        <v>1110</v>
      </c>
      <c r="AG523" s="2029" t="s">
        <v>1087</v>
      </c>
      <c r="AH523" s="1951"/>
      <c r="AI523" s="2047" t="str">
        <f t="shared" si="247"/>
        <v>30390256H</v>
      </c>
      <c r="AJ523" s="2076" cm="1">
        <f t="array" ref="AJ523">SUM(MID(0&amp;AI523,LARGE(INDEX(ISNUMBER(--MID(AI523,ROW($1:$129),1))*ROW($1:$129),),ROW($1:$129))+1,1)*10^ROW($1:$129)/10)</f>
        <v>30390256</v>
      </c>
      <c r="AK523" s="1953" t="str">
        <f>VLOOKUP($AJ523,'Item Master Data'!$A:$F,3,FALSE)</f>
        <v>T400H</v>
      </c>
      <c r="AL523" s="1494">
        <f>VLOOKUP($AJ523,'Item Master Data'!$A:$F,6,FALSE)</f>
        <v>400</v>
      </c>
      <c r="AM523" s="1494">
        <f t="shared" si="278"/>
        <v>24</v>
      </c>
      <c r="AN523" s="1494">
        <f>VLOOKUP(AJ523,'Item Master Data'!$A:$G,7,FALSE)</f>
        <v>26</v>
      </c>
      <c r="AO523" s="1494">
        <f t="shared" si="279"/>
        <v>0</v>
      </c>
      <c r="AQ523" s="2297">
        <f t="shared" si="269"/>
        <v>119808</v>
      </c>
    </row>
    <row r="524" spans="1:43" s="1494" customFormat="1" ht="15" hidden="1" customHeight="1">
      <c r="A524" s="1550" t="s">
        <v>1156</v>
      </c>
      <c r="B524" s="2029" t="s">
        <v>4071</v>
      </c>
      <c r="C524" s="2030" t="s">
        <v>1192</v>
      </c>
      <c r="D524" s="2029" t="s">
        <v>2256</v>
      </c>
      <c r="E524" s="2031">
        <v>400</v>
      </c>
      <c r="F524" s="2032">
        <v>624</v>
      </c>
      <c r="G524" s="1833">
        <f t="shared" si="262"/>
        <v>249600</v>
      </c>
      <c r="H524" s="1831">
        <f t="shared" si="253"/>
        <v>0.24959999999999999</v>
      </c>
      <c r="I524" s="1837">
        <f t="shared" si="277"/>
        <v>0.24959999999999999</v>
      </c>
      <c r="J524" s="2104"/>
      <c r="K524" s="2104"/>
      <c r="L524" s="2105"/>
      <c r="M524" s="1832">
        <f t="shared" si="280"/>
        <v>0.24959999999999999</v>
      </c>
      <c r="N524" s="2030">
        <v>44658</v>
      </c>
      <c r="O524" s="2030">
        <v>44652</v>
      </c>
      <c r="P524" s="2030">
        <v>44656</v>
      </c>
      <c r="Q524" s="2030">
        <v>44658</v>
      </c>
      <c r="R524" s="2029" t="s">
        <v>267</v>
      </c>
      <c r="S524" s="2029">
        <v>60</v>
      </c>
      <c r="T524" s="2029" t="s">
        <v>3414</v>
      </c>
      <c r="U524" s="2024">
        <v>0.48</v>
      </c>
      <c r="V524" s="1952"/>
      <c r="W524" s="2029" t="s">
        <v>1094</v>
      </c>
      <c r="X524" s="2028"/>
      <c r="Y524" s="2029">
        <v>75</v>
      </c>
      <c r="Z524" s="2029" t="s">
        <v>2308</v>
      </c>
      <c r="AA524" s="2029" t="s">
        <v>1099</v>
      </c>
      <c r="AB524" s="2027">
        <v>92407</v>
      </c>
      <c r="AC524" s="2029" t="s">
        <v>1096</v>
      </c>
      <c r="AD524" s="2029" t="s">
        <v>3184</v>
      </c>
      <c r="AE524" s="2029"/>
      <c r="AF524" s="2029" t="s">
        <v>1110</v>
      </c>
      <c r="AG524" s="2029" t="s">
        <v>1087</v>
      </c>
      <c r="AH524" s="1951"/>
      <c r="AI524" s="2047" t="str">
        <f t="shared" ref="AI524:AI541" si="281">T524</f>
        <v>30390256H</v>
      </c>
      <c r="AJ524" s="2076" cm="1">
        <f t="array" ref="AJ524">SUM(MID(0&amp;AI524,LARGE(INDEX(ISNUMBER(--MID(AI524,ROW($1:$129),1))*ROW($1:$129),),ROW($1:$129))+1,1)*10^ROW($1:$129)/10)</f>
        <v>30390256</v>
      </c>
      <c r="AK524" s="1953" t="str">
        <f>VLOOKUP($AJ524,'Item Master Data'!$A:$F,3,FALSE)</f>
        <v>T400H</v>
      </c>
      <c r="AL524" s="1494">
        <f>VLOOKUP($AJ524,'Item Master Data'!$A:$F,6,FALSE)</f>
        <v>400</v>
      </c>
      <c r="AM524" s="1494">
        <f t="shared" si="278"/>
        <v>24</v>
      </c>
      <c r="AN524" s="1494">
        <f>VLOOKUP(AJ524,'Item Master Data'!$A:$G,7,FALSE)</f>
        <v>26</v>
      </c>
      <c r="AO524" s="1494">
        <f t="shared" si="279"/>
        <v>0</v>
      </c>
      <c r="AQ524" s="2297">
        <f t="shared" si="269"/>
        <v>119808</v>
      </c>
    </row>
    <row r="525" spans="1:43" s="1494" customFormat="1" ht="15" hidden="1" customHeight="1">
      <c r="A525" s="1550" t="s">
        <v>1156</v>
      </c>
      <c r="B525" s="2029" t="s">
        <v>4071</v>
      </c>
      <c r="C525" s="2030" t="s">
        <v>1192</v>
      </c>
      <c r="D525" s="2029" t="s">
        <v>2256</v>
      </c>
      <c r="E525" s="2031">
        <v>400</v>
      </c>
      <c r="F525" s="2032">
        <v>624</v>
      </c>
      <c r="G525" s="1833">
        <f t="shared" si="262"/>
        <v>249600</v>
      </c>
      <c r="H525" s="1831">
        <f t="shared" si="253"/>
        <v>0.24959999999999999</v>
      </c>
      <c r="I525" s="1837">
        <f t="shared" si="277"/>
        <v>0.24959999999999999</v>
      </c>
      <c r="J525" s="2104"/>
      <c r="K525" s="2104"/>
      <c r="L525" s="2105"/>
      <c r="M525" s="1832">
        <f t="shared" si="280"/>
        <v>0.24959999999999999</v>
      </c>
      <c r="N525" s="2030">
        <v>44658</v>
      </c>
      <c r="O525" s="2030">
        <v>44652</v>
      </c>
      <c r="P525" s="2030">
        <v>44657</v>
      </c>
      <c r="Q525" s="2030">
        <v>44658</v>
      </c>
      <c r="R525" s="2029" t="s">
        <v>267</v>
      </c>
      <c r="S525" s="2029">
        <v>60</v>
      </c>
      <c r="T525" s="2029" t="s">
        <v>3414</v>
      </c>
      <c r="U525" s="2024">
        <v>0.48</v>
      </c>
      <c r="V525" s="1952"/>
      <c r="W525" s="2029" t="s">
        <v>1094</v>
      </c>
      <c r="X525" s="2028"/>
      <c r="Y525" s="2029">
        <v>75</v>
      </c>
      <c r="Z525" s="2029" t="s">
        <v>2308</v>
      </c>
      <c r="AA525" s="2029" t="s">
        <v>1099</v>
      </c>
      <c r="AB525" s="2027">
        <v>92407</v>
      </c>
      <c r="AC525" s="2029" t="s">
        <v>1096</v>
      </c>
      <c r="AD525" s="2029" t="s">
        <v>3184</v>
      </c>
      <c r="AE525" s="2029"/>
      <c r="AF525" s="2029" t="s">
        <v>1110</v>
      </c>
      <c r="AG525" s="2029" t="s">
        <v>1087</v>
      </c>
      <c r="AH525" s="1951"/>
      <c r="AI525" s="2047" t="str">
        <f t="shared" si="281"/>
        <v>30390256H</v>
      </c>
      <c r="AJ525" s="2076" cm="1">
        <f t="array" ref="AJ525">SUM(MID(0&amp;AI525,LARGE(INDEX(ISNUMBER(--MID(AI525,ROW($1:$129),1))*ROW($1:$129),),ROW($1:$129))+1,1)*10^ROW($1:$129)/10)</f>
        <v>30390256</v>
      </c>
      <c r="AK525" s="1953" t="str">
        <f>VLOOKUP($AJ525,'Item Master Data'!$A:$F,3,FALSE)</f>
        <v>T400H</v>
      </c>
      <c r="AL525" s="1494">
        <f>VLOOKUP($AJ525,'Item Master Data'!$A:$F,6,FALSE)</f>
        <v>400</v>
      </c>
      <c r="AM525" s="1494">
        <f t="shared" si="278"/>
        <v>24</v>
      </c>
      <c r="AN525" s="1494">
        <f>VLOOKUP(AJ525,'Item Master Data'!$A:$G,7,FALSE)</f>
        <v>26</v>
      </c>
      <c r="AO525" s="1494">
        <f t="shared" si="279"/>
        <v>0</v>
      </c>
      <c r="AQ525" s="2297">
        <f t="shared" si="269"/>
        <v>119808</v>
      </c>
    </row>
    <row r="526" spans="1:43" s="1494" customFormat="1" ht="15" hidden="1" customHeight="1">
      <c r="A526" s="1550" t="s">
        <v>1156</v>
      </c>
      <c r="B526" s="2029" t="s">
        <v>4071</v>
      </c>
      <c r="C526" s="2030" t="s">
        <v>1192</v>
      </c>
      <c r="D526" s="2029" t="s">
        <v>2256</v>
      </c>
      <c r="E526" s="2031">
        <v>400</v>
      </c>
      <c r="F526" s="2032">
        <v>624</v>
      </c>
      <c r="G526" s="1833">
        <f t="shared" si="262"/>
        <v>249600</v>
      </c>
      <c r="H526" s="1831">
        <f t="shared" si="253"/>
        <v>0.24959999999999999</v>
      </c>
      <c r="I526" s="1837">
        <f t="shared" si="277"/>
        <v>0.24959999999999999</v>
      </c>
      <c r="J526" s="2104"/>
      <c r="K526" s="2104"/>
      <c r="L526" s="2105"/>
      <c r="M526" s="1832">
        <f t="shared" si="280"/>
        <v>0.24959999999999999</v>
      </c>
      <c r="N526" s="2030">
        <v>44658</v>
      </c>
      <c r="O526" s="2030">
        <v>44652</v>
      </c>
      <c r="P526" s="2030">
        <v>44656</v>
      </c>
      <c r="Q526" s="2030">
        <v>44658</v>
      </c>
      <c r="R526" s="2029" t="s">
        <v>267</v>
      </c>
      <c r="S526" s="2029">
        <v>60</v>
      </c>
      <c r="T526" s="2029" t="s">
        <v>3414</v>
      </c>
      <c r="U526" s="2024">
        <v>0.48</v>
      </c>
      <c r="V526" s="1952"/>
      <c r="W526" s="2029" t="s">
        <v>1094</v>
      </c>
      <c r="X526" s="2028"/>
      <c r="Y526" s="2029">
        <v>75</v>
      </c>
      <c r="Z526" s="2029" t="s">
        <v>2308</v>
      </c>
      <c r="AA526" s="2029" t="s">
        <v>1099</v>
      </c>
      <c r="AB526" s="2027">
        <v>92407</v>
      </c>
      <c r="AC526" s="2029" t="s">
        <v>1096</v>
      </c>
      <c r="AD526" s="2029" t="s">
        <v>3184</v>
      </c>
      <c r="AE526" s="2029"/>
      <c r="AF526" s="2029" t="s">
        <v>1110</v>
      </c>
      <c r="AG526" s="2029" t="s">
        <v>1087</v>
      </c>
      <c r="AH526" s="1951"/>
      <c r="AI526" s="2047" t="str">
        <f t="shared" si="281"/>
        <v>30390256H</v>
      </c>
      <c r="AJ526" s="2076" cm="1">
        <f t="array" ref="AJ526">SUM(MID(0&amp;AI526,LARGE(INDEX(ISNUMBER(--MID(AI526,ROW($1:$129),1))*ROW($1:$129),),ROW($1:$129))+1,1)*10^ROW($1:$129)/10)</f>
        <v>30390256</v>
      </c>
      <c r="AK526" s="1953" t="str">
        <f>VLOOKUP($AJ526,'Item Master Data'!$A:$F,3,FALSE)</f>
        <v>T400H</v>
      </c>
      <c r="AL526" s="1494">
        <f>VLOOKUP($AJ526,'Item Master Data'!$A:$F,6,FALSE)</f>
        <v>400</v>
      </c>
      <c r="AM526" s="1494">
        <f t="shared" si="278"/>
        <v>24</v>
      </c>
      <c r="AN526" s="1494">
        <f>VLOOKUP(AJ526,'Item Master Data'!$A:$G,7,FALSE)</f>
        <v>26</v>
      </c>
      <c r="AO526" s="1494">
        <f t="shared" si="279"/>
        <v>0</v>
      </c>
      <c r="AQ526" s="2297">
        <f t="shared" si="269"/>
        <v>119808</v>
      </c>
    </row>
    <row r="527" spans="1:43" s="1494" customFormat="1" ht="15" hidden="1" customHeight="1">
      <c r="A527" s="1550" t="s">
        <v>1156</v>
      </c>
      <c r="B527" s="2029" t="s">
        <v>4071</v>
      </c>
      <c r="C527" s="2030" t="s">
        <v>1192</v>
      </c>
      <c r="D527" s="2029" t="s">
        <v>2256</v>
      </c>
      <c r="E527" s="2031">
        <v>400</v>
      </c>
      <c r="F527" s="2032">
        <v>624</v>
      </c>
      <c r="G527" s="1833">
        <f t="shared" si="262"/>
        <v>249600</v>
      </c>
      <c r="H527" s="1831">
        <f t="shared" si="253"/>
        <v>0.24959999999999999</v>
      </c>
      <c r="I527" s="1837">
        <f t="shared" si="277"/>
        <v>0.24959999999999999</v>
      </c>
      <c r="J527" s="2104"/>
      <c r="K527" s="2104"/>
      <c r="L527" s="2105"/>
      <c r="M527" s="1832">
        <f t="shared" si="280"/>
        <v>0.24959999999999999</v>
      </c>
      <c r="N527" s="2030">
        <v>44658</v>
      </c>
      <c r="O527" s="2030">
        <v>44652</v>
      </c>
      <c r="P527" s="2030">
        <v>44656</v>
      </c>
      <c r="Q527" s="2030">
        <v>44658</v>
      </c>
      <c r="R527" s="2029" t="s">
        <v>267</v>
      </c>
      <c r="S527" s="2029">
        <v>60</v>
      </c>
      <c r="T527" s="2029" t="s">
        <v>3414</v>
      </c>
      <c r="U527" s="2024">
        <v>0.48</v>
      </c>
      <c r="V527" s="1952"/>
      <c r="W527" s="2029" t="s">
        <v>1094</v>
      </c>
      <c r="X527" s="2028"/>
      <c r="Y527" s="2029">
        <v>75</v>
      </c>
      <c r="Z527" s="2029" t="s">
        <v>2308</v>
      </c>
      <c r="AA527" s="2029" t="s">
        <v>1099</v>
      </c>
      <c r="AB527" s="2027">
        <v>92407</v>
      </c>
      <c r="AC527" s="2029" t="s">
        <v>1096</v>
      </c>
      <c r="AD527" s="2029" t="s">
        <v>3184</v>
      </c>
      <c r="AE527" s="2029"/>
      <c r="AF527" s="2029" t="s">
        <v>1110</v>
      </c>
      <c r="AG527" s="2029" t="s">
        <v>1087</v>
      </c>
      <c r="AH527" s="1951"/>
      <c r="AI527" s="2047" t="str">
        <f t="shared" si="281"/>
        <v>30390256H</v>
      </c>
      <c r="AJ527" s="2076" cm="1">
        <f t="array" ref="AJ527">SUM(MID(0&amp;AI527,LARGE(INDEX(ISNUMBER(--MID(AI527,ROW($1:$129),1))*ROW($1:$129),),ROW($1:$129))+1,1)*10^ROW($1:$129)/10)</f>
        <v>30390256</v>
      </c>
      <c r="AK527" s="1953" t="str">
        <f>VLOOKUP($AJ527,'Item Master Data'!$A:$F,3,FALSE)</f>
        <v>T400H</v>
      </c>
      <c r="AL527" s="1494">
        <f>VLOOKUP($AJ527,'Item Master Data'!$A:$F,6,FALSE)</f>
        <v>400</v>
      </c>
      <c r="AM527" s="1494">
        <f t="shared" si="278"/>
        <v>24</v>
      </c>
      <c r="AN527" s="1494">
        <f>VLOOKUP(AJ527,'Item Master Data'!$A:$G,7,FALSE)</f>
        <v>26</v>
      </c>
      <c r="AO527" s="1494">
        <f t="shared" si="279"/>
        <v>0</v>
      </c>
      <c r="AQ527" s="2297">
        <f t="shared" si="269"/>
        <v>119808</v>
      </c>
    </row>
    <row r="528" spans="1:43" s="1494" customFormat="1" ht="15" hidden="1" customHeight="1">
      <c r="A528" s="1550" t="s">
        <v>1156</v>
      </c>
      <c r="B528" s="2029" t="s">
        <v>4071</v>
      </c>
      <c r="C528" s="2030" t="s">
        <v>1192</v>
      </c>
      <c r="D528" s="2029" t="s">
        <v>2256</v>
      </c>
      <c r="E528" s="2031">
        <v>400</v>
      </c>
      <c r="F528" s="2032">
        <v>624</v>
      </c>
      <c r="G528" s="1833">
        <f t="shared" si="262"/>
        <v>249600</v>
      </c>
      <c r="H528" s="1831">
        <f t="shared" si="253"/>
        <v>0.24959999999999999</v>
      </c>
      <c r="I528" s="1837">
        <f t="shared" si="277"/>
        <v>0.24959999999999999</v>
      </c>
      <c r="J528" s="2104"/>
      <c r="K528" s="2104"/>
      <c r="L528" s="2105"/>
      <c r="M528" s="1832">
        <f t="shared" si="280"/>
        <v>0.24959999999999999</v>
      </c>
      <c r="N528" s="2030">
        <v>44658</v>
      </c>
      <c r="O528" s="2030">
        <v>44652</v>
      </c>
      <c r="P528" s="2030">
        <v>44657</v>
      </c>
      <c r="Q528" s="2030">
        <v>44658</v>
      </c>
      <c r="R528" s="2029" t="s">
        <v>267</v>
      </c>
      <c r="S528" s="2029">
        <v>60</v>
      </c>
      <c r="T528" s="2029" t="s">
        <v>3414</v>
      </c>
      <c r="U528" s="2024">
        <v>0.48</v>
      </c>
      <c r="V528" s="1952"/>
      <c r="W528" s="2029" t="s">
        <v>1094</v>
      </c>
      <c r="X528" s="2028"/>
      <c r="Y528" s="2029">
        <v>75</v>
      </c>
      <c r="Z528" s="2029" t="s">
        <v>2308</v>
      </c>
      <c r="AA528" s="2029" t="s">
        <v>1099</v>
      </c>
      <c r="AB528" s="2027">
        <v>92407</v>
      </c>
      <c r="AC528" s="2029" t="s">
        <v>1096</v>
      </c>
      <c r="AD528" s="2029" t="s">
        <v>3184</v>
      </c>
      <c r="AE528" s="2029"/>
      <c r="AF528" s="2029" t="s">
        <v>1110</v>
      </c>
      <c r="AG528" s="2029" t="s">
        <v>1087</v>
      </c>
      <c r="AH528" s="1951"/>
      <c r="AI528" s="2047" t="str">
        <f t="shared" si="281"/>
        <v>30390256H</v>
      </c>
      <c r="AJ528" s="2076" cm="1">
        <f t="array" ref="AJ528">SUM(MID(0&amp;AI528,LARGE(INDEX(ISNUMBER(--MID(AI528,ROW($1:$129),1))*ROW($1:$129),),ROW($1:$129))+1,1)*10^ROW($1:$129)/10)</f>
        <v>30390256</v>
      </c>
      <c r="AK528" s="1953" t="str">
        <f>VLOOKUP($AJ528,'Item Master Data'!$A:$F,3,FALSE)</f>
        <v>T400H</v>
      </c>
      <c r="AL528" s="1494">
        <f>VLOOKUP($AJ528,'Item Master Data'!$A:$F,6,FALSE)</f>
        <v>400</v>
      </c>
      <c r="AM528" s="1494">
        <f t="shared" si="278"/>
        <v>24</v>
      </c>
      <c r="AN528" s="1494">
        <f>VLOOKUP(AJ528,'Item Master Data'!$A:$G,7,FALSE)</f>
        <v>26</v>
      </c>
      <c r="AO528" s="1494">
        <f t="shared" si="279"/>
        <v>0</v>
      </c>
      <c r="AQ528" s="2297">
        <f t="shared" si="269"/>
        <v>119808</v>
      </c>
    </row>
    <row r="529" spans="1:44" s="1494" customFormat="1" ht="15" hidden="1" customHeight="1">
      <c r="A529" s="1550" t="s">
        <v>1156</v>
      </c>
      <c r="B529" s="2029" t="s">
        <v>4071</v>
      </c>
      <c r="C529" s="2030" t="s">
        <v>1192</v>
      </c>
      <c r="D529" s="2029" t="s">
        <v>2256</v>
      </c>
      <c r="E529" s="2031">
        <v>400</v>
      </c>
      <c r="F529" s="2032">
        <v>624</v>
      </c>
      <c r="G529" s="1833">
        <f t="shared" si="262"/>
        <v>249600</v>
      </c>
      <c r="H529" s="1831">
        <f t="shared" ref="H529:H540" si="282">E529*F529/1000000</f>
        <v>0.24959999999999999</v>
      </c>
      <c r="I529" s="1837">
        <f t="shared" si="277"/>
        <v>0.24959999999999999</v>
      </c>
      <c r="J529" s="2104"/>
      <c r="K529" s="2104"/>
      <c r="L529" s="2105"/>
      <c r="M529" s="1832">
        <f t="shared" si="280"/>
        <v>0.24959999999999999</v>
      </c>
      <c r="N529" s="2030">
        <v>44659</v>
      </c>
      <c r="O529" s="2030">
        <v>44652</v>
      </c>
      <c r="P529" s="2030">
        <v>44657</v>
      </c>
      <c r="Q529" s="2030">
        <v>44659</v>
      </c>
      <c r="R529" s="2029" t="s">
        <v>267</v>
      </c>
      <c r="S529" s="2029">
        <v>60</v>
      </c>
      <c r="T529" s="2029" t="s">
        <v>3414</v>
      </c>
      <c r="U529" s="2024">
        <v>0.48</v>
      </c>
      <c r="V529" s="1952"/>
      <c r="W529" s="2029" t="s">
        <v>1094</v>
      </c>
      <c r="X529" s="2028"/>
      <c r="Y529" s="2029">
        <v>75</v>
      </c>
      <c r="Z529" s="2029" t="s">
        <v>2308</v>
      </c>
      <c r="AA529" s="2029" t="s">
        <v>1099</v>
      </c>
      <c r="AB529" s="2027">
        <v>92407</v>
      </c>
      <c r="AC529" s="2029" t="s">
        <v>1096</v>
      </c>
      <c r="AD529" s="2029" t="s">
        <v>3184</v>
      </c>
      <c r="AE529" s="2029"/>
      <c r="AF529" s="2029" t="s">
        <v>1110</v>
      </c>
      <c r="AG529" s="2029" t="s">
        <v>1087</v>
      </c>
      <c r="AH529" s="1951"/>
      <c r="AI529" s="2047" t="str">
        <f t="shared" si="281"/>
        <v>30390256H</v>
      </c>
      <c r="AJ529" s="2076" cm="1">
        <f t="array" ref="AJ529">SUM(MID(0&amp;AI529,LARGE(INDEX(ISNUMBER(--MID(AI529,ROW($1:$129),1))*ROW($1:$129),),ROW($1:$129))+1,1)*10^ROW($1:$129)/10)</f>
        <v>30390256</v>
      </c>
      <c r="AK529" s="1953" t="str">
        <f>VLOOKUP($AJ529,'Item Master Data'!$A:$F,3,FALSE)</f>
        <v>T400H</v>
      </c>
      <c r="AL529" s="1494">
        <f>VLOOKUP($AJ529,'Item Master Data'!$A:$F,6,FALSE)</f>
        <v>400</v>
      </c>
      <c r="AM529" s="1494">
        <f t="shared" si="278"/>
        <v>24</v>
      </c>
      <c r="AN529" s="1494">
        <f>VLOOKUP(AJ529,'Item Master Data'!$A:$G,7,FALSE)</f>
        <v>26</v>
      </c>
      <c r="AO529" s="1494">
        <f t="shared" si="279"/>
        <v>0</v>
      </c>
      <c r="AQ529" s="2297">
        <f t="shared" si="269"/>
        <v>119808</v>
      </c>
    </row>
    <row r="530" spans="1:44" s="1494" customFormat="1" ht="15" hidden="1" customHeight="1">
      <c r="A530" s="1550" t="s">
        <v>1156</v>
      </c>
      <c r="B530" s="2029" t="s">
        <v>4071</v>
      </c>
      <c r="C530" s="2030" t="s">
        <v>1192</v>
      </c>
      <c r="D530" s="2029" t="s">
        <v>2256</v>
      </c>
      <c r="E530" s="2031">
        <v>400</v>
      </c>
      <c r="F530" s="2032">
        <v>624</v>
      </c>
      <c r="G530" s="1833">
        <f t="shared" ref="G530" si="283">E530*F530</f>
        <v>249600</v>
      </c>
      <c r="H530" s="1831">
        <f t="shared" ref="H530" si="284">E530*F530/1000000</f>
        <v>0.24959999999999999</v>
      </c>
      <c r="I530" s="1837">
        <f t="shared" ref="I530" si="285">H530</f>
        <v>0.24959999999999999</v>
      </c>
      <c r="J530" s="2104"/>
      <c r="K530" s="2104"/>
      <c r="L530" s="2105"/>
      <c r="M530" s="1832">
        <f t="shared" ref="M530" si="286">SUM(I530:L530)</f>
        <v>0.24959999999999999</v>
      </c>
      <c r="N530" s="2030">
        <v>44659</v>
      </c>
      <c r="O530" s="2030">
        <v>44652</v>
      </c>
      <c r="P530" s="2030">
        <v>44657</v>
      </c>
      <c r="Q530" s="2030">
        <v>44659</v>
      </c>
      <c r="R530" s="2029" t="s">
        <v>267</v>
      </c>
      <c r="S530" s="2029">
        <v>60</v>
      </c>
      <c r="T530" s="2029" t="s">
        <v>3414</v>
      </c>
      <c r="U530" s="2024">
        <v>0.48</v>
      </c>
      <c r="V530" s="1952"/>
      <c r="W530" s="2029" t="s">
        <v>1094</v>
      </c>
      <c r="X530" s="2028"/>
      <c r="Y530" s="2029">
        <v>75</v>
      </c>
      <c r="Z530" s="2029" t="s">
        <v>2308</v>
      </c>
      <c r="AA530" s="2029" t="s">
        <v>1099</v>
      </c>
      <c r="AB530" s="2027">
        <v>92407</v>
      </c>
      <c r="AC530" s="2029" t="s">
        <v>1096</v>
      </c>
      <c r="AD530" s="2029" t="s">
        <v>3184</v>
      </c>
      <c r="AE530" s="2029"/>
      <c r="AF530" s="2029" t="s">
        <v>1110</v>
      </c>
      <c r="AG530" s="2029" t="s">
        <v>1087</v>
      </c>
      <c r="AH530" s="1951"/>
      <c r="AI530" s="2047" t="str">
        <f t="shared" ref="AI530" si="287">T530</f>
        <v>30390256H</v>
      </c>
      <c r="AJ530" s="2076" cm="1">
        <f t="array" ref="AJ530">SUM(MID(0&amp;AI530,LARGE(INDEX(ISNUMBER(--MID(AI530,ROW($1:$129),1))*ROW($1:$129),),ROW($1:$129))+1,1)*10^ROW($1:$129)/10)</f>
        <v>30390256</v>
      </c>
      <c r="AK530" s="1953" t="str">
        <f>VLOOKUP($AJ530,'Item Master Data'!$A:$F,3,FALSE)</f>
        <v>T400H</v>
      </c>
      <c r="AL530" s="1494">
        <f>VLOOKUP($AJ530,'Item Master Data'!$A:$F,6,FALSE)</f>
        <v>400</v>
      </c>
      <c r="AM530" s="1494">
        <f t="shared" ref="AM530" si="288">F530/AN530</f>
        <v>24</v>
      </c>
      <c r="AN530" s="1494">
        <f>VLOOKUP(AJ530,'Item Master Data'!$A:$G,7,FALSE)</f>
        <v>26</v>
      </c>
      <c r="AO530" s="1494">
        <f t="shared" ref="AO530" si="289">E530-AL530</f>
        <v>0</v>
      </c>
      <c r="AQ530" s="2297">
        <f t="shared" ref="AQ530" si="290">G530*U530</f>
        <v>119808</v>
      </c>
    </row>
    <row r="531" spans="1:44" s="1494" customFormat="1" ht="15" hidden="1" customHeight="1">
      <c r="A531" s="1550" t="s">
        <v>1156</v>
      </c>
      <c r="B531" s="2029" t="s">
        <v>4381</v>
      </c>
      <c r="C531" s="2030" t="s">
        <v>1192</v>
      </c>
      <c r="D531" s="2029" t="s">
        <v>2256</v>
      </c>
      <c r="E531" s="2031">
        <v>400</v>
      </c>
      <c r="F531" s="2032">
        <v>2496</v>
      </c>
      <c r="G531" s="1833">
        <f t="shared" si="262"/>
        <v>998400</v>
      </c>
      <c r="H531" s="1831">
        <f t="shared" si="282"/>
        <v>0.99839999999999995</v>
      </c>
      <c r="I531" s="1837"/>
      <c r="J531" s="1818">
        <f>H531</f>
        <v>0.99839999999999995</v>
      </c>
      <c r="K531" s="2104"/>
      <c r="L531" s="2105"/>
      <c r="M531" s="1832">
        <f t="shared" si="280"/>
        <v>0.99839999999999995</v>
      </c>
      <c r="N531" s="2030"/>
      <c r="O531" s="2030">
        <v>44652</v>
      </c>
      <c r="P531" s="2030">
        <v>44676</v>
      </c>
      <c r="Q531" s="2030">
        <v>44678</v>
      </c>
      <c r="R531" s="2029" t="s">
        <v>267</v>
      </c>
      <c r="S531" s="2029">
        <v>60</v>
      </c>
      <c r="T531" s="2029" t="s">
        <v>3414</v>
      </c>
      <c r="U531" s="2024">
        <v>0.48</v>
      </c>
      <c r="V531" s="1952"/>
      <c r="W531" s="2029" t="s">
        <v>1094</v>
      </c>
      <c r="X531" s="2028"/>
      <c r="Y531" s="2029">
        <v>75</v>
      </c>
      <c r="Z531" s="2029" t="s">
        <v>2308</v>
      </c>
      <c r="AA531" s="2029" t="s">
        <v>1099</v>
      </c>
      <c r="AB531" s="2027">
        <v>92407</v>
      </c>
      <c r="AC531" s="2029" t="s">
        <v>1096</v>
      </c>
      <c r="AD531" s="2029" t="s">
        <v>3184</v>
      </c>
      <c r="AE531" s="2029"/>
      <c r="AF531" s="2029" t="s">
        <v>1110</v>
      </c>
      <c r="AG531" s="2029" t="s">
        <v>1087</v>
      </c>
      <c r="AH531" s="1951"/>
      <c r="AI531" s="2047" t="str">
        <f t="shared" si="281"/>
        <v>30390256H</v>
      </c>
      <c r="AJ531" s="2076" cm="1">
        <f t="array" ref="AJ531">SUM(MID(0&amp;AI531,LARGE(INDEX(ISNUMBER(--MID(AI531,ROW($1:$129),1))*ROW($1:$129),),ROW($1:$129))+1,1)*10^ROW($1:$129)/10)</f>
        <v>30390256</v>
      </c>
      <c r="AK531" s="1953" t="str">
        <f>VLOOKUP($AJ531,'Item Master Data'!$A:$F,3,FALSE)</f>
        <v>T400H</v>
      </c>
      <c r="AL531" s="1494">
        <f>VLOOKUP($AJ531,'Item Master Data'!$A:$F,6,FALSE)</f>
        <v>400</v>
      </c>
      <c r="AM531" s="1494">
        <f t="shared" si="278"/>
        <v>96</v>
      </c>
      <c r="AN531" s="1494">
        <f>VLOOKUP(AJ531,'Item Master Data'!$A:$G,7,FALSE)</f>
        <v>26</v>
      </c>
      <c r="AO531" s="1494">
        <f t="shared" si="279"/>
        <v>0</v>
      </c>
      <c r="AQ531" s="2297">
        <f t="shared" si="269"/>
        <v>479232</v>
      </c>
    </row>
    <row r="532" spans="1:44" s="1494" customFormat="1" ht="15" hidden="1" customHeight="1">
      <c r="A532" s="1550" t="s">
        <v>1156</v>
      </c>
      <c r="B532" s="2200" t="s">
        <v>4072</v>
      </c>
      <c r="C532" s="2030" t="s">
        <v>1192</v>
      </c>
      <c r="D532" s="2029" t="s">
        <v>2256</v>
      </c>
      <c r="E532" s="2031">
        <v>400</v>
      </c>
      <c r="F532" s="2032">
        <v>624</v>
      </c>
      <c r="G532" s="1833">
        <f t="shared" si="262"/>
        <v>249600</v>
      </c>
      <c r="H532" s="1831">
        <f t="shared" si="282"/>
        <v>0.24959999999999999</v>
      </c>
      <c r="I532" s="1837">
        <f t="shared" si="277"/>
        <v>0.24959999999999999</v>
      </c>
      <c r="J532" s="2104"/>
      <c r="K532" s="2104"/>
      <c r="L532" s="2105"/>
      <c r="M532" s="1832">
        <f t="shared" si="280"/>
        <v>0.24959999999999999</v>
      </c>
      <c r="N532" s="2030">
        <v>44662</v>
      </c>
      <c r="O532" s="2030">
        <v>44657</v>
      </c>
      <c r="P532" s="2030">
        <v>44662</v>
      </c>
      <c r="Q532" s="2030">
        <v>44662</v>
      </c>
      <c r="R532" s="2029" t="s">
        <v>267</v>
      </c>
      <c r="S532" s="2029">
        <v>60</v>
      </c>
      <c r="T532" s="2029" t="s">
        <v>3414</v>
      </c>
      <c r="U532" s="2024">
        <v>0.48</v>
      </c>
      <c r="V532" s="1952"/>
      <c r="W532" s="2029" t="s">
        <v>1094</v>
      </c>
      <c r="X532" s="2028"/>
      <c r="Y532" s="2029">
        <v>75</v>
      </c>
      <c r="Z532" s="2029" t="s">
        <v>2308</v>
      </c>
      <c r="AA532" s="2029" t="s">
        <v>1099</v>
      </c>
      <c r="AB532" s="2027">
        <v>92407</v>
      </c>
      <c r="AC532" s="2029" t="s">
        <v>1096</v>
      </c>
      <c r="AD532" s="2025" t="s">
        <v>1099</v>
      </c>
      <c r="AE532" s="2029"/>
      <c r="AF532" s="2029" t="s">
        <v>1110</v>
      </c>
      <c r="AG532" s="2029" t="s">
        <v>1087</v>
      </c>
      <c r="AH532" s="1951"/>
      <c r="AI532" s="2047" t="str">
        <f t="shared" si="281"/>
        <v>30390256H</v>
      </c>
      <c r="AJ532" s="2076" cm="1">
        <f t="array" ref="AJ532">SUM(MID(0&amp;AI532,LARGE(INDEX(ISNUMBER(--MID(AI532,ROW($1:$129),1))*ROW($1:$129),),ROW($1:$129))+1,1)*10^ROW($1:$129)/10)</f>
        <v>30390256</v>
      </c>
      <c r="AK532" s="1953" t="str">
        <f>VLOOKUP($AJ532,'Item Master Data'!$A:$F,3,FALSE)</f>
        <v>T400H</v>
      </c>
      <c r="AL532" s="1494">
        <f>VLOOKUP($AJ532,'Item Master Data'!$A:$F,6,FALSE)</f>
        <v>400</v>
      </c>
      <c r="AM532" s="1494">
        <f t="shared" si="278"/>
        <v>24</v>
      </c>
      <c r="AN532" s="1494">
        <f>VLOOKUP(AJ532,'Item Master Data'!$A:$G,7,FALSE)</f>
        <v>26</v>
      </c>
      <c r="AO532" s="1494">
        <f t="shared" si="279"/>
        <v>0</v>
      </c>
      <c r="AQ532" s="2297">
        <f t="shared" si="269"/>
        <v>119808</v>
      </c>
    </row>
    <row r="533" spans="1:44" s="1494" customFormat="1" ht="15" hidden="1" customHeight="1">
      <c r="A533" s="1550" t="s">
        <v>1156</v>
      </c>
      <c r="B533" s="2200" t="s">
        <v>4072</v>
      </c>
      <c r="C533" s="2030" t="s">
        <v>1192</v>
      </c>
      <c r="D533" s="2029" t="s">
        <v>2256</v>
      </c>
      <c r="E533" s="2031">
        <v>400</v>
      </c>
      <c r="F533" s="2032">
        <v>624</v>
      </c>
      <c r="G533" s="1833">
        <f t="shared" ref="G533:G539" si="291">E533*F533</f>
        <v>249600</v>
      </c>
      <c r="H533" s="1831">
        <f t="shared" si="282"/>
        <v>0.24959999999999999</v>
      </c>
      <c r="I533" s="1837">
        <f t="shared" si="277"/>
        <v>0.24959999999999999</v>
      </c>
      <c r="J533" s="2104"/>
      <c r="K533" s="2104"/>
      <c r="L533" s="2105"/>
      <c r="M533" s="1832">
        <f t="shared" si="280"/>
        <v>0.24959999999999999</v>
      </c>
      <c r="N533" s="2030">
        <v>44662</v>
      </c>
      <c r="O533" s="2030">
        <v>44657</v>
      </c>
      <c r="P533" s="2030">
        <v>44662</v>
      </c>
      <c r="Q533" s="2030">
        <v>44662</v>
      </c>
      <c r="R533" s="2029" t="s">
        <v>267</v>
      </c>
      <c r="S533" s="2029">
        <v>60</v>
      </c>
      <c r="T533" s="2029" t="s">
        <v>3414</v>
      </c>
      <c r="U533" s="2024">
        <v>0.48</v>
      </c>
      <c r="V533" s="1952"/>
      <c r="W533" s="2029" t="s">
        <v>1094</v>
      </c>
      <c r="X533" s="2028"/>
      <c r="Y533" s="2029">
        <v>75</v>
      </c>
      <c r="Z533" s="2029" t="s">
        <v>2308</v>
      </c>
      <c r="AA533" s="2029" t="s">
        <v>1099</v>
      </c>
      <c r="AB533" s="2027">
        <v>92407</v>
      </c>
      <c r="AC533" s="2029" t="s">
        <v>1096</v>
      </c>
      <c r="AD533" s="2025" t="s">
        <v>1099</v>
      </c>
      <c r="AE533" s="2029"/>
      <c r="AF533" s="2029" t="s">
        <v>1110</v>
      </c>
      <c r="AG533" s="2029" t="s">
        <v>1087</v>
      </c>
      <c r="AH533" s="1951"/>
      <c r="AI533" s="2047" t="str">
        <f t="shared" si="281"/>
        <v>30390256H</v>
      </c>
      <c r="AJ533" s="2076" cm="1">
        <f t="array" ref="AJ533">SUM(MID(0&amp;AI533,LARGE(INDEX(ISNUMBER(--MID(AI533,ROW($1:$129),1))*ROW($1:$129),),ROW($1:$129))+1,1)*10^ROW($1:$129)/10)</f>
        <v>30390256</v>
      </c>
      <c r="AK533" s="1953" t="str">
        <f>VLOOKUP($AJ533,'Item Master Data'!$A:$F,3,FALSE)</f>
        <v>T400H</v>
      </c>
      <c r="AL533" s="1494">
        <f>VLOOKUP($AJ533,'Item Master Data'!$A:$F,6,FALSE)</f>
        <v>400</v>
      </c>
      <c r="AM533" s="1494">
        <f t="shared" si="278"/>
        <v>24</v>
      </c>
      <c r="AN533" s="1494">
        <f>VLOOKUP(AJ533,'Item Master Data'!$A:$G,7,FALSE)</f>
        <v>26</v>
      </c>
      <c r="AO533" s="1494">
        <f t="shared" si="279"/>
        <v>0</v>
      </c>
      <c r="AQ533" s="2297">
        <f t="shared" si="269"/>
        <v>119808</v>
      </c>
    </row>
    <row r="534" spans="1:44" s="1494" customFormat="1" ht="15" hidden="1" customHeight="1">
      <c r="A534" s="1550" t="s">
        <v>1156</v>
      </c>
      <c r="B534" s="2200" t="s">
        <v>4072</v>
      </c>
      <c r="C534" s="2030" t="s">
        <v>1192</v>
      </c>
      <c r="D534" s="2029" t="s">
        <v>2256</v>
      </c>
      <c r="E534" s="2031">
        <v>400</v>
      </c>
      <c r="F534" s="2032">
        <v>624</v>
      </c>
      <c r="G534" s="1833">
        <f t="shared" si="291"/>
        <v>249600</v>
      </c>
      <c r="H534" s="1831">
        <f t="shared" si="282"/>
        <v>0.24959999999999999</v>
      </c>
      <c r="I534" s="1837">
        <f t="shared" si="277"/>
        <v>0.24959999999999999</v>
      </c>
      <c r="J534" s="2104"/>
      <c r="K534" s="2104"/>
      <c r="L534" s="2105"/>
      <c r="M534" s="1832">
        <f t="shared" si="280"/>
        <v>0.24959999999999999</v>
      </c>
      <c r="N534" s="2030">
        <v>44662</v>
      </c>
      <c r="O534" s="2030">
        <v>44657</v>
      </c>
      <c r="P534" s="2030">
        <v>44662</v>
      </c>
      <c r="Q534" s="2030">
        <v>44662</v>
      </c>
      <c r="R534" s="2029" t="s">
        <v>267</v>
      </c>
      <c r="S534" s="2029">
        <v>60</v>
      </c>
      <c r="T534" s="2029" t="s">
        <v>3414</v>
      </c>
      <c r="U534" s="2024">
        <v>0.48</v>
      </c>
      <c r="V534" s="1952"/>
      <c r="W534" s="2029" t="s">
        <v>1094</v>
      </c>
      <c r="X534" s="2028"/>
      <c r="Y534" s="2029">
        <v>75</v>
      </c>
      <c r="Z534" s="2029" t="s">
        <v>2308</v>
      </c>
      <c r="AA534" s="2029" t="s">
        <v>1099</v>
      </c>
      <c r="AB534" s="2027">
        <v>92407</v>
      </c>
      <c r="AC534" s="2029" t="s">
        <v>1096</v>
      </c>
      <c r="AD534" s="2025" t="s">
        <v>1099</v>
      </c>
      <c r="AE534" s="2029"/>
      <c r="AF534" s="2029" t="s">
        <v>1110</v>
      </c>
      <c r="AG534" s="2029" t="s">
        <v>1087</v>
      </c>
      <c r="AH534" s="1951"/>
      <c r="AI534" s="2047" t="str">
        <f t="shared" si="281"/>
        <v>30390256H</v>
      </c>
      <c r="AJ534" s="2076" cm="1">
        <f t="array" ref="AJ534">SUM(MID(0&amp;AI534,LARGE(INDEX(ISNUMBER(--MID(AI534,ROW($1:$129),1))*ROW($1:$129),),ROW($1:$129))+1,1)*10^ROW($1:$129)/10)</f>
        <v>30390256</v>
      </c>
      <c r="AK534" s="1953" t="str">
        <f>VLOOKUP($AJ534,'Item Master Data'!$A:$F,3,FALSE)</f>
        <v>T400H</v>
      </c>
      <c r="AL534" s="1494">
        <f>VLOOKUP($AJ534,'Item Master Data'!$A:$F,6,FALSE)</f>
        <v>400</v>
      </c>
      <c r="AM534" s="1494">
        <f t="shared" si="278"/>
        <v>24</v>
      </c>
      <c r="AN534" s="1494">
        <f>VLOOKUP(AJ534,'Item Master Data'!$A:$G,7,FALSE)</f>
        <v>26</v>
      </c>
      <c r="AO534" s="1494">
        <f t="shared" si="279"/>
        <v>0</v>
      </c>
      <c r="AQ534" s="2297">
        <f t="shared" si="269"/>
        <v>119808</v>
      </c>
    </row>
    <row r="535" spans="1:44" s="1494" customFormat="1" ht="15" hidden="1" customHeight="1">
      <c r="A535" s="1550" t="s">
        <v>1156</v>
      </c>
      <c r="B535" s="2200" t="s">
        <v>4072</v>
      </c>
      <c r="C535" s="2030" t="s">
        <v>1192</v>
      </c>
      <c r="D535" s="2029" t="s">
        <v>2256</v>
      </c>
      <c r="E535" s="2031">
        <v>400</v>
      </c>
      <c r="F535" s="2032">
        <v>624</v>
      </c>
      <c r="G535" s="1833">
        <f t="shared" si="291"/>
        <v>249600</v>
      </c>
      <c r="H535" s="1831">
        <f t="shared" si="282"/>
        <v>0.24959999999999999</v>
      </c>
      <c r="I535" s="1837">
        <f t="shared" si="277"/>
        <v>0.24959999999999999</v>
      </c>
      <c r="J535" s="2104"/>
      <c r="K535" s="2104"/>
      <c r="L535" s="2105"/>
      <c r="M535" s="1832">
        <f t="shared" si="280"/>
        <v>0.24959999999999999</v>
      </c>
      <c r="N535" s="2030">
        <v>44663</v>
      </c>
      <c r="O535" s="2030">
        <v>44657</v>
      </c>
      <c r="P535" s="2030">
        <v>44663</v>
      </c>
      <c r="Q535" s="2030">
        <v>44663</v>
      </c>
      <c r="R535" s="2029" t="s">
        <v>267</v>
      </c>
      <c r="S535" s="2029">
        <v>60</v>
      </c>
      <c r="T535" s="2029" t="s">
        <v>3414</v>
      </c>
      <c r="U535" s="2024">
        <v>0.48</v>
      </c>
      <c r="V535" s="1952"/>
      <c r="W535" s="2029" t="s">
        <v>1094</v>
      </c>
      <c r="X535" s="2028"/>
      <c r="Y535" s="2029">
        <v>75</v>
      </c>
      <c r="Z535" s="2029" t="s">
        <v>2308</v>
      </c>
      <c r="AA535" s="2029" t="s">
        <v>1099</v>
      </c>
      <c r="AB535" s="2027">
        <v>92407</v>
      </c>
      <c r="AC535" s="2029" t="s">
        <v>1096</v>
      </c>
      <c r="AD535" s="2025" t="s">
        <v>1099</v>
      </c>
      <c r="AE535" s="2029"/>
      <c r="AF535" s="2029" t="s">
        <v>1110</v>
      </c>
      <c r="AG535" s="2029" t="s">
        <v>1087</v>
      </c>
      <c r="AH535" s="1951"/>
      <c r="AI535" s="2047" t="str">
        <f t="shared" si="281"/>
        <v>30390256H</v>
      </c>
      <c r="AJ535" s="2076" cm="1">
        <f t="array" ref="AJ535">SUM(MID(0&amp;AI535,LARGE(INDEX(ISNUMBER(--MID(AI535,ROW($1:$129),1))*ROW($1:$129),),ROW($1:$129))+1,1)*10^ROW($1:$129)/10)</f>
        <v>30390256</v>
      </c>
      <c r="AK535" s="1953" t="str">
        <f>VLOOKUP($AJ535,'Item Master Data'!$A:$F,3,FALSE)</f>
        <v>T400H</v>
      </c>
      <c r="AL535" s="1494">
        <f>VLOOKUP($AJ535,'Item Master Data'!$A:$F,6,FALSE)</f>
        <v>400</v>
      </c>
      <c r="AM535" s="1494">
        <f t="shared" si="278"/>
        <v>24</v>
      </c>
      <c r="AN535" s="1494">
        <f>VLOOKUP(AJ535,'Item Master Data'!$A:$G,7,FALSE)</f>
        <v>26</v>
      </c>
      <c r="AO535" s="1494">
        <f t="shared" si="279"/>
        <v>0</v>
      </c>
      <c r="AQ535" s="2297">
        <f t="shared" si="269"/>
        <v>119808</v>
      </c>
    </row>
    <row r="536" spans="1:44" s="1494" customFormat="1" ht="15" hidden="1" customHeight="1">
      <c r="A536" s="1550" t="s">
        <v>1156</v>
      </c>
      <c r="B536" s="2200" t="s">
        <v>4072</v>
      </c>
      <c r="C536" s="2030" t="s">
        <v>1192</v>
      </c>
      <c r="D536" s="2029" t="s">
        <v>2256</v>
      </c>
      <c r="E536" s="2031">
        <v>400</v>
      </c>
      <c r="F536" s="2032">
        <v>624</v>
      </c>
      <c r="G536" s="1833">
        <f t="shared" si="291"/>
        <v>249600</v>
      </c>
      <c r="H536" s="1831">
        <f t="shared" si="282"/>
        <v>0.24959999999999999</v>
      </c>
      <c r="I536" s="1837">
        <f t="shared" si="277"/>
        <v>0.24959999999999999</v>
      </c>
      <c r="J536" s="2104"/>
      <c r="K536" s="2104"/>
      <c r="L536" s="2105"/>
      <c r="M536" s="1832">
        <f t="shared" si="280"/>
        <v>0.24959999999999999</v>
      </c>
      <c r="N536" s="2030">
        <v>44663</v>
      </c>
      <c r="O536" s="2030">
        <v>44657</v>
      </c>
      <c r="P536" s="2030">
        <v>44663</v>
      </c>
      <c r="Q536" s="2030">
        <v>44663</v>
      </c>
      <c r="R536" s="2029" t="s">
        <v>267</v>
      </c>
      <c r="S536" s="2029">
        <v>60</v>
      </c>
      <c r="T536" s="2029" t="s">
        <v>3414</v>
      </c>
      <c r="U536" s="2024">
        <v>0.48</v>
      </c>
      <c r="V536" s="1952"/>
      <c r="W536" s="2029" t="s">
        <v>1094</v>
      </c>
      <c r="X536" s="2028"/>
      <c r="Y536" s="2029">
        <v>75</v>
      </c>
      <c r="Z536" s="2029" t="s">
        <v>2308</v>
      </c>
      <c r="AA536" s="2029" t="s">
        <v>1099</v>
      </c>
      <c r="AB536" s="2027">
        <v>92407</v>
      </c>
      <c r="AC536" s="2029" t="s">
        <v>1096</v>
      </c>
      <c r="AD536" s="2025" t="s">
        <v>1099</v>
      </c>
      <c r="AE536" s="2029"/>
      <c r="AF536" s="2029" t="s">
        <v>1110</v>
      </c>
      <c r="AG536" s="2029" t="s">
        <v>1087</v>
      </c>
      <c r="AH536" s="1951"/>
      <c r="AI536" s="2047" t="str">
        <f t="shared" si="281"/>
        <v>30390256H</v>
      </c>
      <c r="AJ536" s="2076" cm="1">
        <f t="array" ref="AJ536">SUM(MID(0&amp;AI536,LARGE(INDEX(ISNUMBER(--MID(AI536,ROW($1:$129),1))*ROW($1:$129),),ROW($1:$129))+1,1)*10^ROW($1:$129)/10)</f>
        <v>30390256</v>
      </c>
      <c r="AK536" s="1953" t="str">
        <f>VLOOKUP($AJ536,'Item Master Data'!$A:$F,3,FALSE)</f>
        <v>T400H</v>
      </c>
      <c r="AL536" s="1494">
        <f>VLOOKUP($AJ536,'Item Master Data'!$A:$F,6,FALSE)</f>
        <v>400</v>
      </c>
      <c r="AM536" s="1494">
        <f t="shared" si="278"/>
        <v>24</v>
      </c>
      <c r="AN536" s="1494">
        <f>VLOOKUP(AJ536,'Item Master Data'!$A:$G,7,FALSE)</f>
        <v>26</v>
      </c>
      <c r="AO536" s="1494">
        <f t="shared" si="279"/>
        <v>0</v>
      </c>
      <c r="AQ536" s="2297">
        <f t="shared" si="269"/>
        <v>119808</v>
      </c>
    </row>
    <row r="537" spans="1:44" s="1494" customFormat="1" ht="15" hidden="1" customHeight="1">
      <c r="A537" s="1550" t="s">
        <v>1156</v>
      </c>
      <c r="B537" s="2200" t="s">
        <v>4072</v>
      </c>
      <c r="C537" s="2030" t="s">
        <v>1192</v>
      </c>
      <c r="D537" s="2029" t="s">
        <v>2256</v>
      </c>
      <c r="E537" s="2031">
        <v>400</v>
      </c>
      <c r="F537" s="2032">
        <v>624</v>
      </c>
      <c r="G537" s="1833">
        <f t="shared" si="291"/>
        <v>249600</v>
      </c>
      <c r="H537" s="1831">
        <f t="shared" si="282"/>
        <v>0.24959999999999999</v>
      </c>
      <c r="I537" s="1837">
        <f t="shared" si="277"/>
        <v>0.24959999999999999</v>
      </c>
      <c r="J537" s="2104"/>
      <c r="K537" s="2104"/>
      <c r="L537" s="2105"/>
      <c r="M537" s="1832">
        <f t="shared" si="280"/>
        <v>0.24959999999999999</v>
      </c>
      <c r="N537" s="2030">
        <v>44663</v>
      </c>
      <c r="O537" s="2030">
        <v>44657</v>
      </c>
      <c r="P537" s="2030">
        <v>44663</v>
      </c>
      <c r="Q537" s="2030">
        <v>44663</v>
      </c>
      <c r="R537" s="2029" t="s">
        <v>267</v>
      </c>
      <c r="S537" s="2029">
        <v>60</v>
      </c>
      <c r="T537" s="2029" t="s">
        <v>3414</v>
      </c>
      <c r="U537" s="2024">
        <v>0.48</v>
      </c>
      <c r="V537" s="1952"/>
      <c r="W537" s="2029" t="s">
        <v>1094</v>
      </c>
      <c r="X537" s="2028"/>
      <c r="Y537" s="2029">
        <v>75</v>
      </c>
      <c r="Z537" s="2029" t="s">
        <v>2308</v>
      </c>
      <c r="AA537" s="2029" t="s">
        <v>1099</v>
      </c>
      <c r="AB537" s="2027">
        <v>92407</v>
      </c>
      <c r="AC537" s="2029" t="s">
        <v>1096</v>
      </c>
      <c r="AD537" s="2025" t="s">
        <v>1099</v>
      </c>
      <c r="AE537" s="2029"/>
      <c r="AF537" s="2029" t="s">
        <v>1110</v>
      </c>
      <c r="AG537" s="2029" t="s">
        <v>1087</v>
      </c>
      <c r="AH537" s="1951"/>
      <c r="AI537" s="2047" t="str">
        <f t="shared" si="281"/>
        <v>30390256H</v>
      </c>
      <c r="AJ537" s="2076" cm="1">
        <f t="array" ref="AJ537">SUM(MID(0&amp;AI537,LARGE(INDEX(ISNUMBER(--MID(AI537,ROW($1:$129),1))*ROW($1:$129),),ROW($1:$129))+1,1)*10^ROW($1:$129)/10)</f>
        <v>30390256</v>
      </c>
      <c r="AK537" s="1953" t="str">
        <f>VLOOKUP($AJ537,'Item Master Data'!$A:$F,3,FALSE)</f>
        <v>T400H</v>
      </c>
      <c r="AL537" s="1494">
        <f>VLOOKUP($AJ537,'Item Master Data'!$A:$F,6,FALSE)</f>
        <v>400</v>
      </c>
      <c r="AM537" s="1494">
        <f t="shared" si="278"/>
        <v>24</v>
      </c>
      <c r="AN537" s="1494">
        <f>VLOOKUP(AJ537,'Item Master Data'!$A:$G,7,FALSE)</f>
        <v>26</v>
      </c>
      <c r="AO537" s="1494">
        <f t="shared" si="279"/>
        <v>0</v>
      </c>
      <c r="AQ537" s="2297">
        <f t="shared" si="269"/>
        <v>119808</v>
      </c>
    </row>
    <row r="538" spans="1:44" s="1494" customFormat="1" ht="15" hidden="1" customHeight="1">
      <c r="A538" s="1550" t="s">
        <v>1156</v>
      </c>
      <c r="B538" s="2200" t="s">
        <v>4073</v>
      </c>
      <c r="C538" s="2030" t="s">
        <v>1192</v>
      </c>
      <c r="D538" s="2029" t="s">
        <v>2256</v>
      </c>
      <c r="E538" s="2031">
        <v>400</v>
      </c>
      <c r="F538" s="2032">
        <v>11232</v>
      </c>
      <c r="G538" s="1833">
        <f t="shared" si="291"/>
        <v>4492800</v>
      </c>
      <c r="H538" s="1831">
        <f t="shared" si="282"/>
        <v>4.4927999999999999</v>
      </c>
      <c r="I538" s="1837">
        <f t="shared" si="277"/>
        <v>4.4927999999999999</v>
      </c>
      <c r="J538" s="2104"/>
      <c r="K538" s="2104"/>
      <c r="L538" s="2105"/>
      <c r="M538" s="1832">
        <f t="shared" si="280"/>
        <v>4.4927999999999999</v>
      </c>
      <c r="N538" s="2030" t="s">
        <v>4271</v>
      </c>
      <c r="O538" s="2030">
        <v>44658</v>
      </c>
      <c r="P538" s="2030">
        <v>44664</v>
      </c>
      <c r="Q538" s="2030">
        <v>44669</v>
      </c>
      <c r="R538" s="2029" t="s">
        <v>267</v>
      </c>
      <c r="S538" s="2029">
        <v>60</v>
      </c>
      <c r="T538" s="2029" t="s">
        <v>2529</v>
      </c>
      <c r="U538" s="2024">
        <v>0.48</v>
      </c>
      <c r="V538" s="2030"/>
      <c r="W538" s="2029" t="s">
        <v>1094</v>
      </c>
      <c r="X538" s="2028"/>
      <c r="Y538" s="2029">
        <v>75</v>
      </c>
      <c r="Z538" s="2029" t="s">
        <v>2308</v>
      </c>
      <c r="AA538" s="2029" t="s">
        <v>1099</v>
      </c>
      <c r="AB538" s="2027">
        <v>92407</v>
      </c>
      <c r="AC538" s="2029" t="s">
        <v>1096</v>
      </c>
      <c r="AD538" s="2029" t="s">
        <v>1099</v>
      </c>
      <c r="AE538" s="2029"/>
      <c r="AF538" s="2029" t="s">
        <v>1110</v>
      </c>
      <c r="AG538" s="2029" t="s">
        <v>1087</v>
      </c>
      <c r="AH538" s="1951"/>
      <c r="AI538" s="2047" t="str">
        <f t="shared" si="281"/>
        <v>30390256C</v>
      </c>
      <c r="AJ538" s="2076" cm="1">
        <f t="array" ref="AJ538">SUM(MID(0&amp;AI538,LARGE(INDEX(ISNUMBER(--MID(AI538,ROW($1:$129),1))*ROW($1:$129),),ROW($1:$129))+1,1)*10^ROW($1:$129)/10)</f>
        <v>30390256</v>
      </c>
      <c r="AK538" s="1953" t="str">
        <f>VLOOKUP($AJ538,'Item Master Data'!$A:$F,3,FALSE)</f>
        <v>T400H</v>
      </c>
      <c r="AL538" s="1494">
        <f>VLOOKUP($AJ538,'Item Master Data'!$A:$F,6,FALSE)</f>
        <v>400</v>
      </c>
      <c r="AM538" s="1494">
        <f t="shared" si="278"/>
        <v>432</v>
      </c>
      <c r="AN538" s="1494">
        <f>VLOOKUP(AJ538,'Item Master Data'!$A:$G,7,FALSE)</f>
        <v>26</v>
      </c>
      <c r="AO538" s="1494">
        <f t="shared" si="279"/>
        <v>0</v>
      </c>
      <c r="AQ538" s="2297">
        <f t="shared" si="269"/>
        <v>2156544</v>
      </c>
    </row>
    <row r="539" spans="1:44" s="1494" customFormat="1" ht="15" hidden="1" customHeight="1">
      <c r="A539" s="1550" t="s">
        <v>1156</v>
      </c>
      <c r="B539" s="2200" t="s">
        <v>4073</v>
      </c>
      <c r="C539" s="2030" t="s">
        <v>1192</v>
      </c>
      <c r="D539" s="2029" t="s">
        <v>2256</v>
      </c>
      <c r="E539" s="2031">
        <v>400</v>
      </c>
      <c r="F539" s="2032">
        <v>624</v>
      </c>
      <c r="G539" s="1833">
        <f t="shared" si="291"/>
        <v>249600</v>
      </c>
      <c r="H539" s="1831">
        <f t="shared" si="282"/>
        <v>0.24959999999999999</v>
      </c>
      <c r="I539" s="1837"/>
      <c r="J539" s="1818">
        <f>H539</f>
        <v>0.24959999999999999</v>
      </c>
      <c r="K539" s="2104"/>
      <c r="L539" s="2105"/>
      <c r="M539" s="1832">
        <f t="shared" si="280"/>
        <v>0.24959999999999999</v>
      </c>
      <c r="N539" s="2030" t="s">
        <v>4270</v>
      </c>
      <c r="O539" s="2030">
        <v>44658</v>
      </c>
      <c r="P539" s="2030">
        <v>44664</v>
      </c>
      <c r="Q539" s="2030">
        <v>44669</v>
      </c>
      <c r="R539" s="2029" t="s">
        <v>267</v>
      </c>
      <c r="S539" s="2029">
        <v>60</v>
      </c>
      <c r="T539" s="2029" t="s">
        <v>2529</v>
      </c>
      <c r="U539" s="2024">
        <v>0.48</v>
      </c>
      <c r="V539" s="2030"/>
      <c r="W539" s="2029" t="s">
        <v>1094</v>
      </c>
      <c r="X539" s="2028"/>
      <c r="Y539" s="2029">
        <v>75</v>
      </c>
      <c r="Z539" s="2029" t="s">
        <v>2308</v>
      </c>
      <c r="AA539" s="2029" t="s">
        <v>1099</v>
      </c>
      <c r="AB539" s="2027">
        <v>92407</v>
      </c>
      <c r="AC539" s="2029" t="s">
        <v>1096</v>
      </c>
      <c r="AD539" s="2029" t="s">
        <v>1099</v>
      </c>
      <c r="AE539" s="2029"/>
      <c r="AF539" s="2029" t="s">
        <v>1110</v>
      </c>
      <c r="AG539" s="2029" t="s">
        <v>1087</v>
      </c>
      <c r="AH539" s="1951"/>
      <c r="AI539" s="2047" t="str">
        <f t="shared" si="281"/>
        <v>30390256C</v>
      </c>
      <c r="AJ539" s="2076" cm="1">
        <f t="array" ref="AJ539">SUM(MID(0&amp;AI539,LARGE(INDEX(ISNUMBER(--MID(AI539,ROW($1:$129),1))*ROW($1:$129),),ROW($1:$129))+1,1)*10^ROW($1:$129)/10)</f>
        <v>30390256</v>
      </c>
      <c r="AK539" s="1953" t="str">
        <f>VLOOKUP($AJ539,'Item Master Data'!$A:$F,3,FALSE)</f>
        <v>T400H</v>
      </c>
      <c r="AL539" s="1494">
        <f>VLOOKUP($AJ539,'Item Master Data'!$A:$F,6,FALSE)</f>
        <v>400</v>
      </c>
      <c r="AM539" s="1494">
        <f t="shared" si="278"/>
        <v>24</v>
      </c>
      <c r="AN539" s="1494">
        <f>VLOOKUP(AJ539,'Item Master Data'!$A:$G,7,FALSE)</f>
        <v>26</v>
      </c>
      <c r="AO539" s="1494">
        <f t="shared" si="279"/>
        <v>0</v>
      </c>
      <c r="AQ539" s="2297">
        <f t="shared" si="269"/>
        <v>119808</v>
      </c>
    </row>
    <row r="540" spans="1:44" s="1494" customFormat="1" ht="15" customHeight="1">
      <c r="A540" s="1550" t="s">
        <v>1156</v>
      </c>
      <c r="B540" s="2029" t="s">
        <v>4369</v>
      </c>
      <c r="C540" s="2030" t="s">
        <v>3522</v>
      </c>
      <c r="D540" s="2029" t="s">
        <v>2210</v>
      </c>
      <c r="E540" s="2031">
        <v>480</v>
      </c>
      <c r="F540" s="2032">
        <v>5452</v>
      </c>
      <c r="G540" s="1833">
        <f t="shared" ref="G540" si="292">F540*E540</f>
        <v>2616960</v>
      </c>
      <c r="H540" s="1831">
        <f t="shared" si="282"/>
        <v>2.6169600000000002</v>
      </c>
      <c r="I540" s="1837">
        <f>H540</f>
        <v>2.6169600000000002</v>
      </c>
      <c r="J540" s="1818"/>
      <c r="K540" s="2104"/>
      <c r="L540" s="2105"/>
      <c r="M540" s="1832">
        <f t="shared" ref="M540" si="293">SUM(I540:L540)</f>
        <v>2.6169600000000002</v>
      </c>
      <c r="N540" s="2030"/>
      <c r="O540" s="2030">
        <v>44644</v>
      </c>
      <c r="P540" s="2030">
        <v>44669</v>
      </c>
      <c r="Q540" s="2030">
        <v>44671</v>
      </c>
      <c r="R540" s="2029" t="s">
        <v>1144</v>
      </c>
      <c r="S540" s="2029">
        <v>72</v>
      </c>
      <c r="T540" s="2029">
        <v>49303156</v>
      </c>
      <c r="U540" s="2024">
        <v>0.42</v>
      </c>
      <c r="V540" s="1952"/>
      <c r="W540" s="2029" t="s">
        <v>1103</v>
      </c>
      <c r="X540" s="2028">
        <v>3</v>
      </c>
      <c r="Y540" s="2029">
        <v>60</v>
      </c>
      <c r="Z540" s="2029" t="s">
        <v>3517</v>
      </c>
      <c r="AA540" s="2029" t="s">
        <v>1133</v>
      </c>
      <c r="AB540" s="2027" t="s">
        <v>4110</v>
      </c>
      <c r="AC540" s="2029" t="s">
        <v>1096</v>
      </c>
      <c r="AD540" s="1937" t="s">
        <v>3658</v>
      </c>
      <c r="AE540" s="2029"/>
      <c r="AF540" s="2029" t="s">
        <v>1098</v>
      </c>
      <c r="AG540" s="2029" t="s">
        <v>2235</v>
      </c>
      <c r="AH540" s="1951"/>
      <c r="AI540" s="2047">
        <f t="shared" ref="AI540" si="294">T540</f>
        <v>49303156</v>
      </c>
      <c r="AJ540" s="2076" cm="1">
        <f t="array" ref="AJ540">SUM(MID(0&amp;AI540,LARGE(INDEX(ISNUMBER(--MID(AI540,ROW($1:$129),1))*ROW($1:$129),),ROW($1:$129))+1,1)*10^ROW($1:$129)/10)</f>
        <v>49303156</v>
      </c>
      <c r="AK540" s="1953" t="str">
        <f>VLOOKUP($AJ540,'Item Master Data'!$A:$F,3,FALSE)</f>
        <v>Q.PEAK DUO XL G10 BFG</v>
      </c>
      <c r="AL540" s="1494">
        <f>VLOOKUP($AJ540,'Item Master Data'!$A:$F,6,FALSE)</f>
        <v>480</v>
      </c>
      <c r="AM540" s="1494">
        <f t="shared" ref="AM540" si="295">F540/AN540</f>
        <v>188</v>
      </c>
      <c r="AN540" s="1494">
        <f>VLOOKUP(AJ540,'Item Master Data'!$A:$G,7,FALSE)</f>
        <v>29</v>
      </c>
      <c r="AO540" s="1494">
        <f t="shared" ref="AO540" si="296">E540-AL540</f>
        <v>0</v>
      </c>
      <c r="AQ540" s="2297">
        <f t="shared" si="269"/>
        <v>1099123.2</v>
      </c>
    </row>
    <row r="541" spans="1:44" s="1494" customFormat="1" ht="15" hidden="1" customHeight="1">
      <c r="A541" s="1550" t="s">
        <v>1156</v>
      </c>
      <c r="B541" s="2029" t="s">
        <v>4078</v>
      </c>
      <c r="C541" s="2030" t="s">
        <v>3522</v>
      </c>
      <c r="D541" s="2029" t="s">
        <v>2210</v>
      </c>
      <c r="E541" s="2031">
        <v>475</v>
      </c>
      <c r="F541" s="2032">
        <v>608</v>
      </c>
      <c r="G541" s="1833">
        <f>E541*F541</f>
        <v>288800</v>
      </c>
      <c r="H541" s="1831">
        <f>E541*F541/1000000</f>
        <v>0.2888</v>
      </c>
      <c r="I541" s="1837">
        <f>H541</f>
        <v>0.2888</v>
      </c>
      <c r="J541" s="2104"/>
      <c r="K541" s="2104"/>
      <c r="L541" s="2105"/>
      <c r="M541" s="1832">
        <f t="shared" si="280"/>
        <v>0.2888</v>
      </c>
      <c r="N541" s="2030">
        <v>44672</v>
      </c>
      <c r="O541" s="2030">
        <v>44641</v>
      </c>
      <c r="P541" s="2030">
        <v>44672</v>
      </c>
      <c r="Q541" s="2030">
        <v>44673</v>
      </c>
      <c r="R541" s="2029" t="s">
        <v>1144</v>
      </c>
      <c r="S541" s="2029">
        <v>72</v>
      </c>
      <c r="T541" s="2029" t="s">
        <v>3176</v>
      </c>
      <c r="U541" s="2024">
        <v>0.42</v>
      </c>
      <c r="V541" s="1952"/>
      <c r="W541" s="2029" t="s">
        <v>1103</v>
      </c>
      <c r="X541" s="2028">
        <v>3</v>
      </c>
      <c r="Y541" s="2029">
        <v>60</v>
      </c>
      <c r="Z541" s="2029" t="s">
        <v>3461</v>
      </c>
      <c r="AA541" s="2029" t="s">
        <v>1133</v>
      </c>
      <c r="AB541" s="2027">
        <v>12534</v>
      </c>
      <c r="AC541" s="2029" t="s">
        <v>1096</v>
      </c>
      <c r="AD541" s="2029" t="s">
        <v>1113</v>
      </c>
      <c r="AE541" s="2029"/>
      <c r="AF541" s="2029" t="s">
        <v>1098</v>
      </c>
      <c r="AG541" s="2029" t="s">
        <v>2235</v>
      </c>
      <c r="AH541" s="1951"/>
      <c r="AI541" s="2047" t="str">
        <f t="shared" si="281"/>
        <v>12005833C</v>
      </c>
      <c r="AJ541" s="2076" cm="1">
        <f t="array" ref="AJ541">SUM(MID(0&amp;AI541,LARGE(INDEX(ISNUMBER(--MID(AI541,ROW($1:$129),1))*ROW($1:$129),),ROW($1:$129))+1,1)*10^ROW($1:$129)/10)</f>
        <v>12005833</v>
      </c>
      <c r="AK541" s="1953" t="str">
        <f>VLOOKUP($AJ541,'Item Master Data'!$A:$F,3,FALSE)</f>
        <v>Q.PEAK DUO XL G10 BFG</v>
      </c>
      <c r="AL541" s="1494">
        <f>VLOOKUP($AJ541,'Item Master Data'!$A:$F,6,FALSE)</f>
        <v>475</v>
      </c>
      <c r="AM541" s="1494" t="e">
        <f t="shared" si="278"/>
        <v>#VALUE!</v>
      </c>
      <c r="AN541" s="1494" t="str">
        <f>VLOOKUP(AJ541,'Item Master Data'!$A:$G,7,FALSE)</f>
        <v> 30</v>
      </c>
      <c r="AO541" s="1494">
        <f t="shared" si="279"/>
        <v>0</v>
      </c>
      <c r="AQ541" s="2297">
        <f t="shared" si="269"/>
        <v>121296</v>
      </c>
    </row>
    <row r="542" spans="1:44" s="2020" customFormat="1" ht="14.25" hidden="1" customHeight="1">
      <c r="A542" s="1411" t="s">
        <v>1156</v>
      </c>
      <c r="B542" s="1907" t="s">
        <v>197</v>
      </c>
      <c r="C542" s="1908"/>
      <c r="D542" s="1908"/>
      <c r="E542" s="1908"/>
      <c r="F542" s="1826">
        <f>SUBTOTAL(9,F429:F541)</f>
        <v>101186</v>
      </c>
      <c r="G542" s="1826">
        <f>SUBTOTAL(9,G429:G541)</f>
        <v>47529135</v>
      </c>
      <c r="H542" s="1827">
        <f>SUBTOTAL(9,H429:H541)</f>
        <v>47.529134999999997</v>
      </c>
      <c r="I542" s="1827">
        <f>SUBTOTAL(9,I429:I541)</f>
        <v>33.109954999999999</v>
      </c>
      <c r="J542" s="1827">
        <f>SUBTOTAL(9,J429:J541)</f>
        <v>7.60032</v>
      </c>
      <c r="K542" s="1827">
        <f>SUBTOTAL(9,K429:K541)</f>
        <v>0</v>
      </c>
      <c r="L542" s="1827">
        <f>SUBTOTAL(9,L429:L541)</f>
        <v>6.8188599999999999</v>
      </c>
      <c r="M542" s="1827">
        <f>SUBTOTAL(9,M429:M541)</f>
        <v>47.529134999999997</v>
      </c>
      <c r="N542" s="1907" t="s">
        <v>1156</v>
      </c>
      <c r="O542" s="1908"/>
      <c r="P542" s="1908"/>
      <c r="Q542" s="1908"/>
      <c r="R542" s="1908"/>
      <c r="S542" s="1908"/>
      <c r="T542" s="1908"/>
      <c r="U542" s="1908"/>
      <c r="V542" s="1908"/>
      <c r="W542" s="1908"/>
      <c r="X542" s="1908"/>
      <c r="Y542" s="1908"/>
      <c r="Z542" s="1908"/>
      <c r="AA542" s="1908"/>
      <c r="AB542" s="1908"/>
      <c r="AC542" s="1908"/>
      <c r="AD542" s="1908"/>
      <c r="AE542" s="1908"/>
      <c r="AF542" s="1908"/>
      <c r="AG542" s="1908"/>
      <c r="AH542" s="1908"/>
      <c r="AI542" s="2047"/>
      <c r="AJ542" s="2076"/>
      <c r="AK542" s="1953"/>
      <c r="AL542" s="1494"/>
      <c r="AM542" s="1494"/>
      <c r="AN542" s="1494"/>
      <c r="AO542" s="1494"/>
      <c r="AP542" s="1494"/>
      <c r="AQ542" s="2297">
        <f t="shared" si="269"/>
        <v>0</v>
      </c>
    </row>
    <row r="543" spans="1:44" ht="30" hidden="1">
      <c r="A543" s="1301"/>
      <c r="B543" s="1318" t="s">
        <v>1198</v>
      </c>
      <c r="C543" s="1318" t="s">
        <v>978</v>
      </c>
      <c r="D543" s="1318" t="s">
        <v>1199</v>
      </c>
      <c r="E543" s="1318" t="s">
        <v>1199</v>
      </c>
      <c r="F543" s="1320">
        <f>SUBTOTAL(9,F2:F542)</f>
        <v>281947</v>
      </c>
      <c r="G543" s="1320">
        <f>SUBTOTAL(9,G2:G542)</f>
        <v>118689675</v>
      </c>
      <c r="H543" s="1583">
        <f>SUBTOTAL(9,H2:H542)</f>
        <v>118.68967500000012</v>
      </c>
      <c r="I543" s="1583">
        <f>SUBTOTAL(9,I2:I542)</f>
        <v>75.118395000000064</v>
      </c>
      <c r="J543" s="1583">
        <f>SUBTOTAL(9,J2:J542)</f>
        <v>19.221540000000001</v>
      </c>
      <c r="K543" s="1583">
        <f>SUBTOTAL(9,K2:K542)</f>
        <v>2.1475199999999997</v>
      </c>
      <c r="L543" s="1583">
        <f>SUBTOTAL(9,L2:L542)</f>
        <v>22.202219999999997</v>
      </c>
      <c r="M543" s="1583">
        <f>SUBTOTAL(9,M2:M542)</f>
        <v>118.68967500000012</v>
      </c>
      <c r="N543" s="1900" t="s">
        <v>1072</v>
      </c>
      <c r="O543" s="1900" t="s">
        <v>1073</v>
      </c>
      <c r="P543" s="1900" t="s">
        <v>1073</v>
      </c>
      <c r="Q543" s="1900" t="s">
        <v>1074</v>
      </c>
      <c r="R543" s="1900" t="s">
        <v>1075</v>
      </c>
      <c r="S543" s="2257" t="s">
        <v>4236</v>
      </c>
      <c r="T543" s="2038"/>
      <c r="U543" s="2038"/>
      <c r="V543" s="125" t="s">
        <v>1079</v>
      </c>
      <c r="W543" s="125"/>
      <c r="X543" s="2038"/>
      <c r="Y543" s="2038"/>
      <c r="Z543" s="2038"/>
      <c r="AA543" s="2038"/>
      <c r="AB543" s="2038"/>
      <c r="AC543" s="2038"/>
      <c r="AD543" s="2038"/>
      <c r="AE543" s="2038"/>
      <c r="AF543" s="2038"/>
      <c r="AG543" s="2038"/>
      <c r="AH543" s="2038"/>
      <c r="AI543" s="2038"/>
      <c r="AJ543" s="2038"/>
      <c r="AK543" s="2020"/>
      <c r="AL543" s="2020"/>
      <c r="AM543" s="2020"/>
      <c r="AN543" s="2020"/>
      <c r="AO543" s="2020"/>
      <c r="AP543" s="2020"/>
      <c r="AQ543" s="2298">
        <f>SUBTOTAL(9,AQ3:AQ542)</f>
        <v>56614371.073993005</v>
      </c>
      <c r="AR543" s="1513">
        <f>AQ543/G543</f>
        <v>0.47699491193309784</v>
      </c>
    </row>
    <row r="544" spans="1:44" s="1293" customFormat="1" ht="15.75" hidden="1">
      <c r="A544" s="1301"/>
      <c r="B544" s="1015"/>
      <c r="C544" s="1015"/>
      <c r="D544" s="1015"/>
      <c r="E544" s="1015"/>
      <c r="F544" s="1015"/>
      <c r="G544" s="482"/>
      <c r="H544" s="1850" t="s">
        <v>1200</v>
      </c>
      <c r="I544" s="1851">
        <f>I543/M543</f>
        <v>0.63289746980939987</v>
      </c>
      <c r="J544" s="1852"/>
      <c r="K544" s="1852"/>
      <c r="L544" s="1853" t="s">
        <v>516</v>
      </c>
      <c r="M544" s="1854">
        <v>254.5</v>
      </c>
      <c r="N544" s="1015"/>
      <c r="O544" s="1015"/>
      <c r="P544" s="1015"/>
      <c r="Q544" s="1015"/>
      <c r="R544" s="1871"/>
      <c r="S544" s="1871"/>
      <c r="T544" s="1840">
        <v>60</v>
      </c>
      <c r="U544" s="1855"/>
      <c r="V544" s="1015"/>
      <c r="W544" s="1856"/>
      <c r="X544" s="1015"/>
      <c r="Y544" s="1015"/>
      <c r="Z544" s="1855"/>
      <c r="AQ544" s="2020"/>
    </row>
    <row r="545" spans="1:43" ht="18.75" hidden="1" customHeight="1">
      <c r="A545" s="1301"/>
      <c r="B545" s="1871"/>
      <c r="C545" s="1871"/>
      <c r="D545" s="1871"/>
      <c r="E545" s="1871"/>
      <c r="F545" s="1871"/>
      <c r="H545" s="1819" t="s">
        <v>1201</v>
      </c>
      <c r="I545" s="1838">
        <f>I543/M544</f>
        <v>0.29516068762279002</v>
      </c>
      <c r="J545" s="1821">
        <f>M543</f>
        <v>118.68967500000012</v>
      </c>
      <c r="K545" s="1828">
        <f>I543+J543+K543+L543</f>
        <v>118.68967500000007</v>
      </c>
      <c r="L545" s="1820" t="s">
        <v>517</v>
      </c>
      <c r="M545" s="1822">
        <f>K545-M544</f>
        <v>-135.81032499999992</v>
      </c>
      <c r="N545" s="1871"/>
      <c r="O545" s="1871"/>
      <c r="P545" s="1871"/>
      <c r="Q545" s="1871"/>
      <c r="R545" s="1871"/>
      <c r="S545" s="1871"/>
      <c r="T545" s="1840">
        <v>72</v>
      </c>
      <c r="U545" s="1871"/>
      <c r="V545" s="1871"/>
      <c r="W545" s="1835"/>
      <c r="X545" s="1871"/>
      <c r="Y545" s="1871"/>
      <c r="Z545" s="1871"/>
      <c r="AA545" s="1871"/>
      <c r="AB545" s="1871"/>
      <c r="AC545" s="1871"/>
      <c r="AD545" s="1871"/>
      <c r="AE545" s="1871"/>
      <c r="AF545" s="1871"/>
      <c r="AG545" s="1871"/>
      <c r="AH545" s="1871"/>
      <c r="AK545" s="1513"/>
      <c r="AL545" s="1513"/>
      <c r="AM545" s="1513"/>
      <c r="AN545" s="1513"/>
      <c r="AO545" s="2020"/>
      <c r="AP545" s="2020"/>
      <c r="AQ545" s="2020"/>
    </row>
    <row r="546" spans="1:43" ht="18.75" hidden="1" customHeight="1">
      <c r="A546" s="1301"/>
      <c r="B546" s="1871"/>
      <c r="C546" s="1871"/>
      <c r="D546" s="1871"/>
      <c r="E546" s="1871"/>
      <c r="F546" s="630"/>
      <c r="G546" s="630"/>
      <c r="I546" s="1812" t="s">
        <v>1202</v>
      </c>
      <c r="J546" s="1821">
        <f>I543+J543</f>
        <v>94.339935000000068</v>
      </c>
      <c r="K546" s="1828">
        <f>I543+J543</f>
        <v>94.339935000000068</v>
      </c>
      <c r="L546" s="1820" t="s">
        <v>517</v>
      </c>
      <c r="M546" s="1822">
        <f>K546-M544</f>
        <v>-160.16006499999992</v>
      </c>
      <c r="N546" s="1871"/>
      <c r="O546" s="1871"/>
      <c r="P546" s="1871"/>
      <c r="Q546" s="1871"/>
      <c r="R546" s="1871"/>
      <c r="S546" s="1871"/>
      <c r="T546" s="1871"/>
      <c r="U546" s="1871"/>
      <c r="V546" s="1871"/>
      <c r="W546" s="1835"/>
      <c r="X546" s="1871"/>
      <c r="Y546" s="1841"/>
      <c r="Z546" s="1871"/>
      <c r="AA546" s="1871"/>
      <c r="AB546" s="1871"/>
      <c r="AC546" s="1871"/>
      <c r="AD546" s="1871"/>
      <c r="AE546" s="1871"/>
      <c r="AF546" s="1871"/>
      <c r="AG546" s="1871"/>
      <c r="AH546" s="1871"/>
      <c r="AK546" s="1513"/>
      <c r="AL546" s="1513"/>
      <c r="AM546" s="1513"/>
      <c r="AN546" s="1513"/>
      <c r="AO546" s="2020"/>
      <c r="AP546" s="2020"/>
      <c r="AQ546" s="2020"/>
    </row>
    <row r="547" spans="1:43" ht="18.75" hidden="1" customHeight="1">
      <c r="A547" s="1871"/>
      <c r="B547" s="1871"/>
      <c r="C547" s="1871"/>
      <c r="D547" s="1871"/>
      <c r="E547" s="1871"/>
      <c r="F547" s="630"/>
      <c r="G547" s="630"/>
      <c r="I547" s="1812" t="s">
        <v>1203</v>
      </c>
      <c r="J547" s="1821">
        <f>I543+J543+K543</f>
        <v>96.487455000000068</v>
      </c>
      <c r="K547" s="1828">
        <f>I543+J543+K543</f>
        <v>96.487455000000068</v>
      </c>
      <c r="L547" s="1820" t="s">
        <v>517</v>
      </c>
      <c r="M547" s="1822">
        <f>K547-M544</f>
        <v>-158.01254499999993</v>
      </c>
      <c r="N547" s="1871"/>
      <c r="O547" s="1871"/>
      <c r="P547" s="1871"/>
      <c r="Q547" s="1871"/>
      <c r="R547" s="1871"/>
      <c r="S547" s="1871"/>
      <c r="T547" s="1871"/>
      <c r="U547" s="1871"/>
      <c r="V547" s="1871"/>
      <c r="W547" s="1871"/>
      <c r="X547" s="1871"/>
      <c r="Y547" s="1871"/>
      <c r="Z547" s="1871"/>
      <c r="AA547" s="1871"/>
      <c r="AB547" s="1871"/>
      <c r="AC547" s="1871"/>
      <c r="AD547" s="1871"/>
      <c r="AE547" s="1871"/>
      <c r="AF547" s="1871"/>
      <c r="AG547" s="1871"/>
      <c r="AH547" s="1871"/>
      <c r="AK547" s="1513"/>
      <c r="AL547" s="1513"/>
      <c r="AM547" s="1513"/>
      <c r="AN547" s="1513"/>
      <c r="AO547" s="2020"/>
      <c r="AP547" s="2020"/>
      <c r="AQ547" s="2020"/>
    </row>
    <row r="548" spans="1:43" ht="17.25" hidden="1" customHeight="1">
      <c r="A548" s="1871"/>
      <c r="B548" s="1871"/>
      <c r="C548" s="630"/>
      <c r="D548" s="630"/>
      <c r="E548" s="630"/>
      <c r="F548" s="630"/>
      <c r="G548" s="630"/>
      <c r="H548" s="630"/>
      <c r="I548" s="1814"/>
      <c r="J548" s="1821">
        <f>M543+M619</f>
        <v>144.34863500000012</v>
      </c>
      <c r="K548" s="1828">
        <f>M543+M619</f>
        <v>144.34863500000012</v>
      </c>
      <c r="L548" s="1820" t="s">
        <v>517</v>
      </c>
      <c r="M548" s="1822">
        <f>K548-M544</f>
        <v>-110.15136499999988</v>
      </c>
      <c r="N548" s="1871"/>
      <c r="O548" s="1871"/>
      <c r="P548" s="1871"/>
      <c r="Q548" s="1871"/>
      <c r="R548" s="1871"/>
      <c r="S548" s="1871"/>
      <c r="T548" s="1871"/>
      <c r="U548" s="1871"/>
      <c r="V548" s="1871"/>
      <c r="W548" s="1871"/>
      <c r="X548" s="1871"/>
      <c r="Y548" s="1872"/>
      <c r="Z548" s="1871"/>
      <c r="AA548" s="1871"/>
      <c r="AB548" s="1871"/>
      <c r="AC548" s="1871"/>
      <c r="AD548" s="1871"/>
      <c r="AE548" s="1871"/>
      <c r="AF548" s="1871"/>
      <c r="AG548" s="1871"/>
      <c r="AH548" s="1871"/>
      <c r="AK548" s="1513"/>
      <c r="AL548" s="1513"/>
      <c r="AM548" s="1513"/>
      <c r="AN548" s="1513"/>
      <c r="AO548" s="2020"/>
      <c r="AP548" s="2020"/>
      <c r="AQ548" s="2020"/>
    </row>
    <row r="549" spans="1:43">
      <c r="A549" s="1834"/>
      <c r="B549" s="2020"/>
      <c r="C549" s="2020"/>
      <c r="D549" s="2020"/>
      <c r="E549" s="630"/>
      <c r="F549" s="2020">
        <v>95662</v>
      </c>
      <c r="G549" s="2020">
        <v>38418920</v>
      </c>
      <c r="H549" s="2020"/>
      <c r="I549" s="630"/>
      <c r="J549" s="2020"/>
      <c r="K549" s="2020"/>
      <c r="L549" s="2020"/>
      <c r="M549" s="2020"/>
      <c r="N549" s="2020"/>
      <c r="O549" s="2020"/>
      <c r="P549" s="2020"/>
      <c r="Q549" s="1871"/>
      <c r="R549" s="1871"/>
      <c r="S549" s="1871"/>
      <c r="T549" s="1871"/>
      <c r="U549" s="2020"/>
      <c r="V549" s="1871"/>
      <c r="W549" s="1871"/>
      <c r="X549" s="1871"/>
      <c r="Y549" s="308"/>
      <c r="Z549" s="1871"/>
      <c r="AA549" s="1871"/>
      <c r="AB549" s="1871"/>
      <c r="AC549" s="1871"/>
      <c r="AD549" s="1871"/>
      <c r="AE549" s="1871"/>
      <c r="AF549" s="1871"/>
      <c r="AG549" s="1871"/>
      <c r="AH549" s="1871"/>
      <c r="AK549" s="2071"/>
      <c r="AL549" s="2071"/>
      <c r="AM549" s="2071"/>
      <c r="AN549" s="2071"/>
      <c r="AO549" s="2071"/>
      <c r="AQ549" s="2020"/>
    </row>
    <row r="550" spans="1:43" s="1844" customFormat="1" ht="15.75">
      <c r="A550" s="1871"/>
      <c r="B550" s="1302" t="s">
        <v>1204</v>
      </c>
      <c r="C550" s="2020"/>
      <c r="D550" s="630"/>
      <c r="E550" s="630"/>
      <c r="F550" s="1836">
        <f>F549-F215</f>
        <v>50586</v>
      </c>
      <c r="G550" s="1836">
        <f>G549-G215</f>
        <v>20429120</v>
      </c>
      <c r="H550" s="2020">
        <f>G550/F550</f>
        <v>403.84928636381608</v>
      </c>
      <c r="I550" s="630"/>
      <c r="J550" s="2020"/>
      <c r="K550" s="2020"/>
      <c r="L550" s="2020"/>
      <c r="M550" s="2020"/>
      <c r="N550" s="1871"/>
      <c r="O550" s="2020"/>
      <c r="P550" s="2020"/>
      <c r="Q550" s="1871"/>
      <c r="R550" s="1871"/>
      <c r="S550" s="1871"/>
      <c r="T550" s="1871"/>
      <c r="U550" s="1871"/>
      <c r="V550" s="1871"/>
      <c r="W550" s="1871"/>
      <c r="X550" s="1871"/>
      <c r="Y550" s="1871"/>
      <c r="Z550" s="1871"/>
      <c r="AA550" s="630"/>
      <c r="AB550" s="1871"/>
      <c r="AC550" s="1871"/>
      <c r="AD550" s="1871"/>
      <c r="AE550" s="1871"/>
      <c r="AF550" s="1871"/>
      <c r="AG550" s="1871"/>
      <c r="AH550" s="1871"/>
      <c r="AI550" s="2020"/>
      <c r="AJ550" s="2020"/>
      <c r="AK550" s="2054"/>
      <c r="AL550" s="2054"/>
      <c r="AM550" s="2054"/>
      <c r="AN550" s="2054"/>
      <c r="AO550" s="2054"/>
      <c r="AP550" s="2054"/>
      <c r="AQ550" s="2020"/>
    </row>
    <row r="551" spans="1:43" s="123" customFormat="1" ht="59.25" customHeight="1">
      <c r="A551" s="1871"/>
      <c r="B551" s="1858" t="s">
        <v>979</v>
      </c>
      <c r="C551" s="1858" t="s">
        <v>978</v>
      </c>
      <c r="D551" s="1297" t="s">
        <v>5</v>
      </c>
      <c r="E551" s="1297" t="s">
        <v>6</v>
      </c>
      <c r="F551" s="1863" t="s">
        <v>7</v>
      </c>
      <c r="G551" s="1863" t="s">
        <v>185</v>
      </c>
      <c r="H551" s="1863" t="s">
        <v>186</v>
      </c>
      <c r="I551" s="1861" t="s">
        <v>672</v>
      </c>
      <c r="J551" s="1297" t="s">
        <v>188</v>
      </c>
      <c r="K551" s="1817" t="s">
        <v>10</v>
      </c>
      <c r="L551" s="1817" t="s">
        <v>1071</v>
      </c>
      <c r="M551" s="1297" t="s">
        <v>11</v>
      </c>
      <c r="N551" s="1900" t="s">
        <v>1072</v>
      </c>
      <c r="O551" s="1900" t="s">
        <v>1073</v>
      </c>
      <c r="P551" s="1900" t="s">
        <v>1074</v>
      </c>
      <c r="Q551" s="1900" t="s">
        <v>1075</v>
      </c>
      <c r="R551" s="1830" t="s">
        <v>1076</v>
      </c>
      <c r="S551" s="1830" t="s">
        <v>1077</v>
      </c>
      <c r="T551" s="1830" t="s">
        <v>1078</v>
      </c>
      <c r="U551" s="1830" t="s">
        <v>12</v>
      </c>
      <c r="V551" s="1830" t="s">
        <v>1079</v>
      </c>
      <c r="W551" s="1901" t="s">
        <v>1080</v>
      </c>
      <c r="X551" s="1902" t="s">
        <v>1081</v>
      </c>
      <c r="Y551" s="1903" t="s">
        <v>1082</v>
      </c>
      <c r="Z551" s="1904" t="s">
        <v>1083</v>
      </c>
      <c r="AA551" s="1904" t="s">
        <v>1084</v>
      </c>
      <c r="AB551" s="1905" t="s">
        <v>1085</v>
      </c>
      <c r="AC551" s="1904" t="s">
        <v>1086</v>
      </c>
      <c r="AD551" s="1906" t="s">
        <v>1087</v>
      </c>
      <c r="AE551" s="1906" t="s">
        <v>406</v>
      </c>
      <c r="AF551" s="1876" t="s">
        <v>1088</v>
      </c>
      <c r="AG551" s="1876" t="s">
        <v>1089</v>
      </c>
      <c r="AH551" s="1876" t="s">
        <v>1090</v>
      </c>
      <c r="AI551" s="2044"/>
      <c r="AJ551" s="1872"/>
      <c r="AK551" s="2071"/>
      <c r="AL551" s="2071"/>
      <c r="AM551" s="2071"/>
      <c r="AN551" s="2071"/>
      <c r="AO551" s="2071"/>
      <c r="AP551" s="2071"/>
      <c r="AQ551" s="2020"/>
    </row>
    <row r="552" spans="1:43" s="1494" customFormat="1" ht="15" customHeight="1">
      <c r="A552" s="1872" t="s">
        <v>4243</v>
      </c>
      <c r="B552" s="2029" t="s">
        <v>3236</v>
      </c>
      <c r="C552" s="2029" t="s">
        <v>1102</v>
      </c>
      <c r="D552" s="2029" t="s">
        <v>3265</v>
      </c>
      <c r="E552" s="2029">
        <v>360</v>
      </c>
      <c r="F552" s="1950">
        <v>156</v>
      </c>
      <c r="G552" s="1833">
        <f t="shared" ref="G552:G572" si="297">F552*E552</f>
        <v>56160</v>
      </c>
      <c r="H552" s="1831">
        <f t="shared" ref="H552:H572" si="298">E552*F552/1000000</f>
        <v>5.6160000000000002E-2</v>
      </c>
      <c r="I552" s="1837">
        <f>H552</f>
        <v>5.6160000000000002E-2</v>
      </c>
      <c r="J552" s="1818"/>
      <c r="K552" s="2104"/>
      <c r="L552" s="2105"/>
      <c r="M552" s="1832">
        <f t="shared" ref="M552:M572" si="299">SUM(I552:L552)</f>
        <v>5.6160000000000002E-2</v>
      </c>
      <c r="N552" s="2030">
        <v>44659</v>
      </c>
      <c r="O552" s="2030">
        <v>44628</v>
      </c>
      <c r="P552" s="2030">
        <v>44659</v>
      </c>
      <c r="Q552" s="2030">
        <v>44664</v>
      </c>
      <c r="R552" s="2029" t="s">
        <v>1093</v>
      </c>
      <c r="S552" s="2029">
        <v>60</v>
      </c>
      <c r="T552" s="1951">
        <v>49204132</v>
      </c>
      <c r="U552" s="2024">
        <v>0.83000000000000007</v>
      </c>
      <c r="V552" s="2029"/>
      <c r="W552" s="2029" t="s">
        <v>1103</v>
      </c>
      <c r="X552" s="2029"/>
      <c r="Y552" s="2029">
        <v>60</v>
      </c>
      <c r="Z552" s="2030" t="s">
        <v>1104</v>
      </c>
      <c r="AA552" s="2030" t="s">
        <v>1099</v>
      </c>
      <c r="AB552" s="1949">
        <v>92806</v>
      </c>
      <c r="AC552" s="2029" t="s">
        <v>1096</v>
      </c>
      <c r="AD552" s="1937" t="s">
        <v>3658</v>
      </c>
      <c r="AE552" s="2029" t="s">
        <v>2230</v>
      </c>
      <c r="AF552" s="2026"/>
      <c r="AG552" s="2029" t="s">
        <v>1087</v>
      </c>
      <c r="AH552" s="2029"/>
      <c r="AI552" s="2047">
        <f t="shared" ref="AI552:AI583" si="300">T552</f>
        <v>49204132</v>
      </c>
      <c r="AJ552" s="2076" cm="1">
        <f t="array" ref="AJ552">SUM(MID(0&amp;AI552,LARGE(INDEX(ISNUMBER(--MID(AI552,ROW($1:$129),1))*ROW($1:$129),),ROW($1:$129))+1,1)*10^ROW($1:$129)/10)</f>
        <v>49204132</v>
      </c>
      <c r="AK552" s="1953" t="str">
        <f>VLOOKUP($AJ552,'Item Master Data'!$A:$F,3,FALSE)</f>
        <v>Q.PEAK DUO BLK G10+/AC</v>
      </c>
      <c r="AL552" s="1494">
        <f>VLOOKUP($AJ552,'Item Master Data'!$A:$F,6,FALSE)</f>
        <v>360</v>
      </c>
      <c r="AM552" s="1494">
        <f t="shared" ref="AM552:AM554" si="301">F552/AN552</f>
        <v>6</v>
      </c>
      <c r="AN552" s="1494">
        <f>VLOOKUP(AJ552,'Item Master Data'!$A:$G,7,FALSE)</f>
        <v>26</v>
      </c>
      <c r="AO552" s="1494">
        <f t="shared" ref="AO552:AO554" si="302">E552-AL552</f>
        <v>0</v>
      </c>
      <c r="AQ552" s="2020"/>
    </row>
    <row r="553" spans="1:43" s="1494" customFormat="1" ht="15" customHeight="1">
      <c r="A553" s="1872" t="s">
        <v>4243</v>
      </c>
      <c r="B553" s="2029" t="s">
        <v>3588</v>
      </c>
      <c r="C553" s="2029" t="s">
        <v>1102</v>
      </c>
      <c r="D553" s="2029" t="s">
        <v>3265</v>
      </c>
      <c r="E553" s="2029">
        <v>360</v>
      </c>
      <c r="F553" s="1950">
        <v>832</v>
      </c>
      <c r="G553" s="1833">
        <f t="shared" si="297"/>
        <v>299520</v>
      </c>
      <c r="H553" s="1831">
        <f t="shared" si="298"/>
        <v>0.29952000000000001</v>
      </c>
      <c r="I553" s="1837">
        <f>H553</f>
        <v>0.29952000000000001</v>
      </c>
      <c r="J553" s="1818"/>
      <c r="K553" s="2104"/>
      <c r="L553" s="2105"/>
      <c r="M553" s="1832">
        <f t="shared" si="299"/>
        <v>0.29952000000000001</v>
      </c>
      <c r="N553" s="2030">
        <v>44665</v>
      </c>
      <c r="O553" s="2030">
        <v>44658</v>
      </c>
      <c r="P553" s="2030">
        <v>44665</v>
      </c>
      <c r="Q553" s="2030">
        <v>44670</v>
      </c>
      <c r="R553" s="2029" t="s">
        <v>400</v>
      </c>
      <c r="S553" s="2029">
        <v>60</v>
      </c>
      <c r="T553" s="2029">
        <v>49204132</v>
      </c>
      <c r="U553" s="2024">
        <v>0.83000000000000007</v>
      </c>
      <c r="V553" s="2029"/>
      <c r="W553" s="2029" t="s">
        <v>1103</v>
      </c>
      <c r="X553" s="2029"/>
      <c r="Y553" s="2029">
        <v>60</v>
      </c>
      <c r="Z553" s="2029" t="s">
        <v>1104</v>
      </c>
      <c r="AA553" s="2029" t="s">
        <v>1095</v>
      </c>
      <c r="AB553" s="2029">
        <v>92806</v>
      </c>
      <c r="AC553" s="2029" t="s">
        <v>1096</v>
      </c>
      <c r="AD553" s="2029" t="s">
        <v>3658</v>
      </c>
      <c r="AE553" s="2029" t="s">
        <v>2230</v>
      </c>
      <c r="AF553" s="2026"/>
      <c r="AG553" s="2026" t="s">
        <v>1087</v>
      </c>
      <c r="AH553" s="2029"/>
      <c r="AI553" s="2047">
        <f t="shared" si="300"/>
        <v>49204132</v>
      </c>
      <c r="AJ553" s="2076" cm="1">
        <f t="array" ref="AJ553">SUM(MID(0&amp;AI553,LARGE(INDEX(ISNUMBER(--MID(AI553,ROW($1:$129),1))*ROW($1:$129),),ROW($1:$129))+1,1)*10^ROW($1:$129)/10)</f>
        <v>49204132</v>
      </c>
      <c r="AK553" s="1953" t="str">
        <f>VLOOKUP($AJ553,'Item Master Data'!$A:$F,3,FALSE)</f>
        <v>Q.PEAK DUO BLK G10+/AC</v>
      </c>
      <c r="AL553" s="1494">
        <f>VLOOKUP($AJ553,'Item Master Data'!$A:$F,6,FALSE)</f>
        <v>360</v>
      </c>
      <c r="AM553" s="1494">
        <f t="shared" si="301"/>
        <v>32</v>
      </c>
      <c r="AN553" s="1494">
        <f>VLOOKUP(AJ553,'Item Master Data'!$A:$G,7,FALSE)</f>
        <v>26</v>
      </c>
      <c r="AO553" s="1494">
        <f t="shared" si="302"/>
        <v>0</v>
      </c>
      <c r="AQ553" s="2020"/>
    </row>
    <row r="554" spans="1:43" s="1494" customFormat="1" ht="15" customHeight="1">
      <c r="A554" s="1872" t="s">
        <v>4243</v>
      </c>
      <c r="B554" s="2245" t="s">
        <v>4355</v>
      </c>
      <c r="C554" s="2245" t="s">
        <v>4262</v>
      </c>
      <c r="D554" s="2029" t="s">
        <v>3265</v>
      </c>
      <c r="E554" s="2029">
        <v>360</v>
      </c>
      <c r="F554" s="2287">
        <v>676</v>
      </c>
      <c r="G554" s="1833">
        <f t="shared" ref="G554" si="303">F554*E554</f>
        <v>243360</v>
      </c>
      <c r="H554" s="1831">
        <f t="shared" ref="H554" si="304">E554*F554/1000000</f>
        <v>0.24335999999999999</v>
      </c>
      <c r="I554" s="1837"/>
      <c r="J554" s="1818">
        <f>H554</f>
        <v>0.24335999999999999</v>
      </c>
      <c r="K554" s="2104"/>
      <c r="L554" s="2105"/>
      <c r="M554" s="1832">
        <f t="shared" ref="M554" si="305">SUM(I554:L554)</f>
        <v>0.24335999999999999</v>
      </c>
      <c r="N554" s="2021"/>
      <c r="O554" s="2100">
        <v>44673</v>
      </c>
      <c r="P554" s="2030">
        <v>44677</v>
      </c>
      <c r="Q554" s="2030">
        <v>44680</v>
      </c>
      <c r="R554" s="2029" t="s">
        <v>1093</v>
      </c>
      <c r="S554" s="2029">
        <v>60</v>
      </c>
      <c r="T554" s="2029">
        <v>49204132</v>
      </c>
      <c r="U554" s="2024">
        <v>0.83000000000000007</v>
      </c>
      <c r="V554" s="2029"/>
      <c r="W554" s="2029" t="s">
        <v>1103</v>
      </c>
      <c r="X554" s="2029"/>
      <c r="Y554" s="2029">
        <v>60</v>
      </c>
      <c r="Z554" s="2030" t="s">
        <v>1131</v>
      </c>
      <c r="AA554" s="2030" t="s">
        <v>1099</v>
      </c>
      <c r="AB554" s="1949" t="s">
        <v>2537</v>
      </c>
      <c r="AC554" s="2029" t="s">
        <v>1096</v>
      </c>
      <c r="AD554" s="2029" t="s">
        <v>3658</v>
      </c>
      <c r="AE554" s="2029"/>
      <c r="AF554" s="2026"/>
      <c r="AG554" s="2029" t="s">
        <v>1087</v>
      </c>
      <c r="AH554" s="2029"/>
      <c r="AI554" s="2047">
        <f t="shared" ref="AI554" si="306">T554</f>
        <v>49204132</v>
      </c>
      <c r="AJ554" s="2076" cm="1">
        <f t="array" ref="AJ554">SUM(MID(0&amp;AI554,LARGE(INDEX(ISNUMBER(--MID(AI554,ROW($1:$129),1))*ROW($1:$129),),ROW($1:$129))+1,1)*10^ROW($1:$129)/10)</f>
        <v>49204132</v>
      </c>
      <c r="AK554" s="1953" t="str">
        <f>VLOOKUP($AJ554,'Item Master Data'!$A:$F,3,FALSE)</f>
        <v>Q.PEAK DUO BLK G10+/AC</v>
      </c>
      <c r="AL554" s="1494">
        <f>VLOOKUP($AJ554,'Item Master Data'!$A:$F,6,FALSE)</f>
        <v>360</v>
      </c>
      <c r="AM554" s="1494">
        <f t="shared" si="301"/>
        <v>26</v>
      </c>
      <c r="AN554" s="1494">
        <f>VLOOKUP(AJ554,'Item Master Data'!$A:$G,7,FALSE)</f>
        <v>26</v>
      </c>
      <c r="AO554" s="1494">
        <f t="shared" si="302"/>
        <v>0</v>
      </c>
      <c r="AQ554" s="2020"/>
    </row>
    <row r="555" spans="1:43" s="1494" customFormat="1" ht="15" customHeight="1">
      <c r="A555" s="1872" t="s">
        <v>4243</v>
      </c>
      <c r="B555" s="2029" t="s">
        <v>3593</v>
      </c>
      <c r="C555" s="2029" t="s">
        <v>3238</v>
      </c>
      <c r="D555" s="2029" t="s">
        <v>3265</v>
      </c>
      <c r="E555" s="2029">
        <v>360</v>
      </c>
      <c r="F555" s="1950">
        <v>1352</v>
      </c>
      <c r="G555" s="1833">
        <f t="shared" si="297"/>
        <v>486720</v>
      </c>
      <c r="H555" s="1831">
        <f t="shared" si="298"/>
        <v>0.48671999999999999</v>
      </c>
      <c r="I555" s="1837"/>
      <c r="J555" s="1818"/>
      <c r="K555" s="2104">
        <f t="shared" ref="K555" si="307">H555</f>
        <v>0.48671999999999999</v>
      </c>
      <c r="L555" s="2105"/>
      <c r="M555" s="1832">
        <f t="shared" si="299"/>
        <v>0.48671999999999999</v>
      </c>
      <c r="N555" s="2112" t="s">
        <v>3374</v>
      </c>
      <c r="O555" s="2100">
        <v>44663</v>
      </c>
      <c r="P555" s="2030"/>
      <c r="Q555" s="2030"/>
      <c r="R555" s="2029" t="s">
        <v>1093</v>
      </c>
      <c r="S555" s="2029">
        <v>60</v>
      </c>
      <c r="T555" s="2029">
        <v>49204132</v>
      </c>
      <c r="U555" s="2024">
        <v>0.83000000000000007</v>
      </c>
      <c r="V555" s="2029"/>
      <c r="W555" s="2029" t="s">
        <v>1103</v>
      </c>
      <c r="X555" s="2029"/>
      <c r="Y555" s="2029">
        <v>60</v>
      </c>
      <c r="Z555" s="2030" t="s">
        <v>3268</v>
      </c>
      <c r="AA555" s="2030" t="s">
        <v>1099</v>
      </c>
      <c r="AB555" s="1949">
        <v>91311</v>
      </c>
      <c r="AC555" s="2029" t="s">
        <v>1096</v>
      </c>
      <c r="AD555" s="2029" t="s">
        <v>3658</v>
      </c>
      <c r="AE555" s="2029" t="s">
        <v>2230</v>
      </c>
      <c r="AF555" s="2026"/>
      <c r="AG555" s="2029" t="s">
        <v>1087</v>
      </c>
      <c r="AH555" s="2029"/>
      <c r="AI555" s="2047">
        <f t="shared" si="300"/>
        <v>49204132</v>
      </c>
      <c r="AJ555" s="2076" cm="1">
        <f t="array" ref="AJ555">SUM(MID(0&amp;AI555,LARGE(INDEX(ISNUMBER(--MID(AI555,ROW($1:$129),1))*ROW($1:$129),),ROW($1:$129))+1,1)*10^ROW($1:$129)/10)</f>
        <v>49204132</v>
      </c>
      <c r="AK555" s="1953" t="str">
        <f>VLOOKUP($AJ555,'Item Master Data'!$A:$F,3,FALSE)</f>
        <v>Q.PEAK DUO BLK G10+/AC</v>
      </c>
      <c r="AL555" s="1494">
        <f>VLOOKUP($AJ555,'Item Master Data'!$A:$F,6,FALSE)</f>
        <v>360</v>
      </c>
      <c r="AM555" s="1494">
        <f t="shared" ref="AM555:AM572" si="308">F555/AN555</f>
        <v>52</v>
      </c>
      <c r="AN555" s="1494">
        <f>VLOOKUP(AJ555,'Item Master Data'!$A:$G,7,FALSE)</f>
        <v>26</v>
      </c>
      <c r="AO555" s="1494">
        <f t="shared" ref="AO555:AO572" si="309">E555-AL555</f>
        <v>0</v>
      </c>
      <c r="AQ555" s="2020"/>
    </row>
    <row r="556" spans="1:43" s="1494" customFormat="1" ht="15" customHeight="1">
      <c r="A556" s="1872" t="s">
        <v>4243</v>
      </c>
      <c r="B556" s="2029" t="s">
        <v>3596</v>
      </c>
      <c r="C556" s="2029" t="s">
        <v>2262</v>
      </c>
      <c r="D556" s="2029" t="s">
        <v>3265</v>
      </c>
      <c r="E556" s="2029">
        <v>360</v>
      </c>
      <c r="F556" s="1950">
        <v>1352</v>
      </c>
      <c r="G556" s="1833">
        <f t="shared" si="297"/>
        <v>486720</v>
      </c>
      <c r="H556" s="1831">
        <f t="shared" si="298"/>
        <v>0.48671999999999999</v>
      </c>
      <c r="I556" s="1837"/>
      <c r="J556" s="1818"/>
      <c r="K556" s="2104">
        <f t="shared" ref="K556:K565" si="310">H556</f>
        <v>0.48671999999999999</v>
      </c>
      <c r="L556" s="2105"/>
      <c r="M556" s="1832">
        <f t="shared" si="299"/>
        <v>0.48671999999999999</v>
      </c>
      <c r="N556" s="2113" t="s">
        <v>3417</v>
      </c>
      <c r="O556" s="2030">
        <v>44662</v>
      </c>
      <c r="P556" s="2030"/>
      <c r="Q556" s="2030"/>
      <c r="R556" s="2029" t="s">
        <v>1093</v>
      </c>
      <c r="S556" s="2029">
        <v>60</v>
      </c>
      <c r="T556" s="2029">
        <v>49204132</v>
      </c>
      <c r="U556" s="2024">
        <v>0.83000000000000007</v>
      </c>
      <c r="V556" s="2029"/>
      <c r="W556" s="2029" t="s">
        <v>1103</v>
      </c>
      <c r="X556" s="2029"/>
      <c r="Y556" s="2029">
        <v>60</v>
      </c>
      <c r="Z556" s="2030" t="s">
        <v>3270</v>
      </c>
      <c r="AA556" s="2030" t="s">
        <v>1099</v>
      </c>
      <c r="AB556" s="1949" t="s">
        <v>3196</v>
      </c>
      <c r="AC556" s="2029" t="s">
        <v>1096</v>
      </c>
      <c r="AD556" s="2029" t="s">
        <v>3658</v>
      </c>
      <c r="AE556" s="2029" t="s">
        <v>2230</v>
      </c>
      <c r="AF556" s="2026"/>
      <c r="AG556" s="2029" t="s">
        <v>1087</v>
      </c>
      <c r="AH556" s="2029"/>
      <c r="AI556" s="2047">
        <f t="shared" si="300"/>
        <v>49204132</v>
      </c>
      <c r="AJ556" s="2076" cm="1">
        <f t="array" ref="AJ556">SUM(MID(0&amp;AI556,LARGE(INDEX(ISNUMBER(--MID(AI556,ROW($1:$129),1))*ROW($1:$129),),ROW($1:$129))+1,1)*10^ROW($1:$129)/10)</f>
        <v>49204132</v>
      </c>
      <c r="AK556" s="1953" t="str">
        <f>VLOOKUP($AJ556,'Item Master Data'!$A:$F,3,FALSE)</f>
        <v>Q.PEAK DUO BLK G10+/AC</v>
      </c>
      <c r="AL556" s="1494">
        <f>VLOOKUP($AJ556,'Item Master Data'!$A:$F,6,FALSE)</f>
        <v>360</v>
      </c>
      <c r="AM556" s="1494">
        <f t="shared" si="308"/>
        <v>52</v>
      </c>
      <c r="AN556" s="1494">
        <f>VLOOKUP(AJ556,'Item Master Data'!$A:$G,7,FALSE)</f>
        <v>26</v>
      </c>
      <c r="AO556" s="1494">
        <f t="shared" si="309"/>
        <v>0</v>
      </c>
      <c r="AQ556" s="2020"/>
    </row>
    <row r="557" spans="1:43" s="1494" customFormat="1" ht="15" customHeight="1">
      <c r="A557" s="1872" t="s">
        <v>4243</v>
      </c>
      <c r="B557" s="2029" t="s">
        <v>3597</v>
      </c>
      <c r="C557" s="2029" t="s">
        <v>2262</v>
      </c>
      <c r="D557" s="2029" t="s">
        <v>3265</v>
      </c>
      <c r="E557" s="2029">
        <v>360</v>
      </c>
      <c r="F557" s="1950">
        <v>676</v>
      </c>
      <c r="G557" s="1833">
        <f t="shared" si="297"/>
        <v>243360</v>
      </c>
      <c r="H557" s="1831">
        <f t="shared" si="298"/>
        <v>0.24335999999999999</v>
      </c>
      <c r="I557" s="1837"/>
      <c r="J557" s="1818"/>
      <c r="K557" s="2104">
        <f t="shared" si="310"/>
        <v>0.24335999999999999</v>
      </c>
      <c r="L557" s="2105"/>
      <c r="M557" s="1832">
        <f t="shared" si="299"/>
        <v>0.24335999999999999</v>
      </c>
      <c r="N557" s="2113" t="s">
        <v>3417</v>
      </c>
      <c r="O557" s="2030">
        <v>44662</v>
      </c>
      <c r="P557" s="2030"/>
      <c r="Q557" s="2029"/>
      <c r="R557" s="2029" t="s">
        <v>1093</v>
      </c>
      <c r="S557" s="2029">
        <v>60</v>
      </c>
      <c r="T557" s="2029">
        <v>49204132</v>
      </c>
      <c r="U557" s="2024">
        <v>0.83000000000000007</v>
      </c>
      <c r="V557" s="2219"/>
      <c r="W557" s="2029" t="s">
        <v>1103</v>
      </c>
      <c r="X557" s="2029"/>
      <c r="Y557" s="2029">
        <v>60</v>
      </c>
      <c r="Z557" s="2030" t="s">
        <v>2266</v>
      </c>
      <c r="AA557" s="2030" t="s">
        <v>1099</v>
      </c>
      <c r="AB557" s="1949" t="s">
        <v>3714</v>
      </c>
      <c r="AC557" s="2029" t="s">
        <v>1096</v>
      </c>
      <c r="AD557" s="2029" t="s">
        <v>3658</v>
      </c>
      <c r="AE557" s="2029" t="s">
        <v>2230</v>
      </c>
      <c r="AF557" s="2029"/>
      <c r="AG557" s="2026" t="s">
        <v>1087</v>
      </c>
      <c r="AH557" s="1951"/>
      <c r="AI557" s="2047">
        <f t="shared" si="300"/>
        <v>49204132</v>
      </c>
      <c r="AJ557" s="2076" cm="1">
        <f t="array" ref="AJ557">SUM(MID(0&amp;AI557,LARGE(INDEX(ISNUMBER(--MID(AI557,ROW($1:$129),1))*ROW($1:$129),),ROW($1:$129))+1,1)*10^ROW($1:$129)/10)</f>
        <v>49204132</v>
      </c>
      <c r="AK557" s="1953" t="str">
        <f>VLOOKUP($AJ557,'Item Master Data'!$A:$F,3,FALSE)</f>
        <v>Q.PEAK DUO BLK G10+/AC</v>
      </c>
      <c r="AL557" s="1494">
        <f>VLOOKUP($AJ557,'Item Master Data'!$A:$F,6,FALSE)</f>
        <v>360</v>
      </c>
      <c r="AM557" s="1494">
        <f t="shared" si="308"/>
        <v>26</v>
      </c>
      <c r="AN557" s="1494">
        <f>VLOOKUP(AJ557,'Item Master Data'!$A:$G,7,FALSE)</f>
        <v>26</v>
      </c>
      <c r="AO557" s="1494">
        <f t="shared" si="309"/>
        <v>0</v>
      </c>
      <c r="AQ557" s="2020"/>
    </row>
    <row r="558" spans="1:43" s="1494" customFormat="1" ht="15" customHeight="1">
      <c r="A558" s="1872" t="s">
        <v>4243</v>
      </c>
      <c r="B558" s="2029" t="s">
        <v>3690</v>
      </c>
      <c r="C558" s="2029" t="s">
        <v>3392</v>
      </c>
      <c r="D558" s="1951" t="s">
        <v>3265</v>
      </c>
      <c r="E558" s="2029">
        <v>360</v>
      </c>
      <c r="F558" s="1950">
        <v>676</v>
      </c>
      <c r="G558" s="1833">
        <f t="shared" si="297"/>
        <v>243360</v>
      </c>
      <c r="H558" s="1831">
        <f t="shared" si="298"/>
        <v>0.24335999999999999</v>
      </c>
      <c r="I558" s="1837"/>
      <c r="J558" s="1818"/>
      <c r="K558" s="2104">
        <f t="shared" si="310"/>
        <v>0.24335999999999999</v>
      </c>
      <c r="L558" s="2105"/>
      <c r="M558" s="1832">
        <f t="shared" si="299"/>
        <v>0.24335999999999999</v>
      </c>
      <c r="N558" s="2112" t="s">
        <v>3374</v>
      </c>
      <c r="O558" s="2100">
        <v>44664</v>
      </c>
      <c r="P558" s="2030"/>
      <c r="Q558" s="2030"/>
      <c r="R558" s="2029" t="s">
        <v>2221</v>
      </c>
      <c r="S558" s="2029">
        <v>60</v>
      </c>
      <c r="T558" s="2029">
        <v>49204132</v>
      </c>
      <c r="U558" s="2024">
        <v>0.83000000000000007</v>
      </c>
      <c r="V558" s="2219"/>
      <c r="W558" s="1951" t="s">
        <v>1103</v>
      </c>
      <c r="X558" s="1951"/>
      <c r="Y558" s="1951">
        <v>60</v>
      </c>
      <c r="Z558" s="2030" t="s">
        <v>4253</v>
      </c>
      <c r="AA558" s="1951" t="s">
        <v>1142</v>
      </c>
      <c r="AB558" s="1949" t="s">
        <v>4254</v>
      </c>
      <c r="AC558" s="1951" t="s">
        <v>1096</v>
      </c>
      <c r="AD558" s="2029" t="s">
        <v>3658</v>
      </c>
      <c r="AE558" s="2029" t="s">
        <v>2230</v>
      </c>
      <c r="AF558" s="2026"/>
      <c r="AG558" s="2026" t="s">
        <v>1087</v>
      </c>
      <c r="AH558" s="1951"/>
      <c r="AI558" s="2047">
        <f t="shared" ref="AI558" si="311">T558</f>
        <v>49204132</v>
      </c>
      <c r="AJ558" s="2076" cm="1">
        <f t="array" ref="AJ558">SUM(MID(0&amp;AI558,LARGE(INDEX(ISNUMBER(--MID(AI558,ROW($1:$129),1))*ROW($1:$129),),ROW($1:$129))+1,1)*10^ROW($1:$129)/10)</f>
        <v>49204132</v>
      </c>
      <c r="AK558" s="1953" t="str">
        <f>VLOOKUP($AJ558,'Item Master Data'!$A:$F,3,FALSE)</f>
        <v>Q.PEAK DUO BLK G10+/AC</v>
      </c>
      <c r="AL558" s="1494">
        <f>VLOOKUP($AJ558,'Item Master Data'!$A:$F,6,FALSE)</f>
        <v>360</v>
      </c>
      <c r="AM558" s="1494">
        <f t="shared" si="308"/>
        <v>26</v>
      </c>
      <c r="AN558" s="1494">
        <f>VLOOKUP(AJ558,'Item Master Data'!$A:$G,7,FALSE)</f>
        <v>26</v>
      </c>
      <c r="AO558" s="1494">
        <f t="shared" si="309"/>
        <v>0</v>
      </c>
      <c r="AQ558" s="2020"/>
    </row>
    <row r="559" spans="1:43" s="1494" customFormat="1" ht="15" customHeight="1">
      <c r="A559" s="1872" t="s">
        <v>4243</v>
      </c>
      <c r="B559" s="2029" t="s">
        <v>4252</v>
      </c>
      <c r="C559" s="2029" t="s">
        <v>3392</v>
      </c>
      <c r="D559" s="1951" t="s">
        <v>3265</v>
      </c>
      <c r="E559" s="2029">
        <v>360</v>
      </c>
      <c r="F559" s="1950">
        <v>676</v>
      </c>
      <c r="G559" s="1833">
        <f t="shared" si="297"/>
        <v>243360</v>
      </c>
      <c r="H559" s="1831">
        <f t="shared" si="298"/>
        <v>0.24335999999999999</v>
      </c>
      <c r="I559" s="1837"/>
      <c r="J559" s="1818"/>
      <c r="K559" s="2104">
        <f t="shared" ref="K559" si="312">H559</f>
        <v>0.24335999999999999</v>
      </c>
      <c r="L559" s="2105"/>
      <c r="M559" s="1832">
        <f t="shared" si="299"/>
        <v>0.24335999999999999</v>
      </c>
      <c r="N559" s="2112" t="s">
        <v>3374</v>
      </c>
      <c r="O559" s="2100">
        <v>44664</v>
      </c>
      <c r="P559" s="2030"/>
      <c r="Q559" s="2030"/>
      <c r="R559" s="2029" t="s">
        <v>2221</v>
      </c>
      <c r="S559" s="2029">
        <v>60</v>
      </c>
      <c r="T559" s="2029">
        <v>49204132</v>
      </c>
      <c r="U559" s="2024">
        <v>0.83000000000000007</v>
      </c>
      <c r="V559" s="2219"/>
      <c r="W559" s="1951" t="s">
        <v>1103</v>
      </c>
      <c r="X559" s="1951"/>
      <c r="Y559" s="1951">
        <v>60</v>
      </c>
      <c r="Z559" s="2030" t="s">
        <v>4253</v>
      </c>
      <c r="AA559" s="1951" t="s">
        <v>1142</v>
      </c>
      <c r="AB559" s="1949" t="s">
        <v>4254</v>
      </c>
      <c r="AC559" s="1951" t="s">
        <v>1096</v>
      </c>
      <c r="AD559" s="2029" t="s">
        <v>3658</v>
      </c>
      <c r="AE559" s="2029" t="s">
        <v>2230</v>
      </c>
      <c r="AF559" s="2026"/>
      <c r="AG559" s="2026" t="s">
        <v>1087</v>
      </c>
      <c r="AH559" s="1951"/>
      <c r="AI559" s="2047">
        <f t="shared" si="300"/>
        <v>49204132</v>
      </c>
      <c r="AJ559" s="2076" cm="1">
        <f t="array" ref="AJ559">SUM(MID(0&amp;AI559,LARGE(INDEX(ISNUMBER(--MID(AI559,ROW($1:$129),1))*ROW($1:$129),),ROW($1:$129))+1,1)*10^ROW($1:$129)/10)</f>
        <v>49204132</v>
      </c>
      <c r="AK559" s="1953" t="str">
        <f>VLOOKUP($AJ559,'Item Master Data'!$A:$F,3,FALSE)</f>
        <v>Q.PEAK DUO BLK G10+/AC</v>
      </c>
      <c r="AL559" s="1494">
        <f>VLOOKUP($AJ559,'Item Master Data'!$A:$F,6,FALSE)</f>
        <v>360</v>
      </c>
      <c r="AM559" s="1494">
        <f t="shared" si="308"/>
        <v>26</v>
      </c>
      <c r="AN559" s="1494">
        <f>VLOOKUP(AJ559,'Item Master Data'!$A:$G,7,FALSE)</f>
        <v>26</v>
      </c>
      <c r="AO559" s="1494">
        <f t="shared" si="309"/>
        <v>0</v>
      </c>
      <c r="AQ559" s="2020"/>
    </row>
    <row r="560" spans="1:43" s="1494" customFormat="1" ht="15" customHeight="1">
      <c r="A560" s="1872" t="s">
        <v>4243</v>
      </c>
      <c r="B560" s="1949" t="s">
        <v>4250</v>
      </c>
      <c r="C560" s="2029" t="s">
        <v>2501</v>
      </c>
      <c r="D560" s="2029" t="s">
        <v>3265</v>
      </c>
      <c r="E560" s="2029">
        <v>360</v>
      </c>
      <c r="F560" s="1950">
        <v>364</v>
      </c>
      <c r="G560" s="1833">
        <f t="shared" si="297"/>
        <v>131040</v>
      </c>
      <c r="H560" s="1831">
        <f t="shared" si="298"/>
        <v>0.13103999999999999</v>
      </c>
      <c r="I560" s="1837"/>
      <c r="J560" s="1818"/>
      <c r="K560" s="2104">
        <f t="shared" ref="K560" si="313">H560</f>
        <v>0.13103999999999999</v>
      </c>
      <c r="L560" s="2105"/>
      <c r="M560" s="1832">
        <f t="shared" si="299"/>
        <v>0.13103999999999999</v>
      </c>
      <c r="N560" s="2112" t="s">
        <v>3374</v>
      </c>
      <c r="O560" s="2100">
        <v>44663</v>
      </c>
      <c r="P560" s="2030"/>
      <c r="Q560" s="2030"/>
      <c r="R560" s="2029" t="s">
        <v>1093</v>
      </c>
      <c r="S560" s="2029">
        <v>60</v>
      </c>
      <c r="T560" s="2029">
        <v>49204132</v>
      </c>
      <c r="U560" s="2024">
        <v>0.83000000000000007</v>
      </c>
      <c r="V560" s="2029"/>
      <c r="W560" s="2029" t="s">
        <v>1103</v>
      </c>
      <c r="X560" s="2029"/>
      <c r="Y560" s="2029">
        <v>60</v>
      </c>
      <c r="Z560" s="2030" t="s">
        <v>2511</v>
      </c>
      <c r="AA560" s="2030" t="s">
        <v>1099</v>
      </c>
      <c r="AB560" s="1949" t="s">
        <v>2512</v>
      </c>
      <c r="AC560" s="2029" t="s">
        <v>1096</v>
      </c>
      <c r="AD560" s="2029" t="s">
        <v>3658</v>
      </c>
      <c r="AE560" s="2029" t="s">
        <v>2230</v>
      </c>
      <c r="AF560" s="2026"/>
      <c r="AG560" s="2029" t="s">
        <v>1087</v>
      </c>
      <c r="AH560" s="1951"/>
      <c r="AI560" s="2047">
        <f t="shared" si="300"/>
        <v>49204132</v>
      </c>
      <c r="AJ560" s="2076" cm="1">
        <f t="array" ref="AJ560">SUM(MID(0&amp;AI560,LARGE(INDEX(ISNUMBER(--MID(AI560,ROW($1:$129),1))*ROW($1:$129),),ROW($1:$129))+1,1)*10^ROW($1:$129)/10)</f>
        <v>49204132</v>
      </c>
      <c r="AK560" s="1953" t="str">
        <f>VLOOKUP($AJ560,'Item Master Data'!$A:$F,3,FALSE)</f>
        <v>Q.PEAK DUO BLK G10+/AC</v>
      </c>
      <c r="AL560" s="1494">
        <f>VLOOKUP($AJ560,'Item Master Data'!$A:$F,6,FALSE)</f>
        <v>360</v>
      </c>
      <c r="AM560" s="1494">
        <f t="shared" si="308"/>
        <v>14</v>
      </c>
      <c r="AN560" s="1494">
        <f>VLOOKUP(AJ560,'Item Master Data'!$A:$G,7,FALSE)</f>
        <v>26</v>
      </c>
      <c r="AO560" s="1494">
        <f t="shared" si="309"/>
        <v>0</v>
      </c>
      <c r="AQ560" s="2020"/>
    </row>
    <row r="561" spans="1:43" s="1494" customFormat="1" ht="15" customHeight="1">
      <c r="A561" s="1872" t="s">
        <v>4243</v>
      </c>
      <c r="B561" s="1949" t="s">
        <v>3622</v>
      </c>
      <c r="C561" s="2029" t="s">
        <v>2501</v>
      </c>
      <c r="D561" s="1951" t="s">
        <v>3265</v>
      </c>
      <c r="E561" s="2029">
        <v>360</v>
      </c>
      <c r="F561" s="1950">
        <v>364</v>
      </c>
      <c r="G561" s="1833">
        <f t="shared" si="297"/>
        <v>131040</v>
      </c>
      <c r="H561" s="1831">
        <f t="shared" si="298"/>
        <v>0.13103999999999999</v>
      </c>
      <c r="I561" s="1837"/>
      <c r="J561" s="1818"/>
      <c r="K561" s="2104">
        <f t="shared" ref="K561" si="314">H561</f>
        <v>0.13103999999999999</v>
      </c>
      <c r="L561" s="2105"/>
      <c r="M561" s="1832">
        <f t="shared" si="299"/>
        <v>0.13103999999999999</v>
      </c>
      <c r="N561" s="2113" t="s">
        <v>3417</v>
      </c>
      <c r="O561" s="2100">
        <v>44663</v>
      </c>
      <c r="P561" s="2030"/>
      <c r="Q561" s="2030"/>
      <c r="R561" s="2029" t="s">
        <v>400</v>
      </c>
      <c r="S561" s="2029">
        <v>60</v>
      </c>
      <c r="T561" s="2029">
        <v>49204132</v>
      </c>
      <c r="U561" s="2024">
        <v>0.83000000000000007</v>
      </c>
      <c r="V561" s="2219"/>
      <c r="W561" s="1951" t="s">
        <v>1103</v>
      </c>
      <c r="X561" s="1951"/>
      <c r="Y561" s="1951">
        <v>60</v>
      </c>
      <c r="Z561" s="2030" t="s">
        <v>2212</v>
      </c>
      <c r="AA561" s="1951" t="s">
        <v>1099</v>
      </c>
      <c r="AB561" s="1949" t="s">
        <v>2512</v>
      </c>
      <c r="AC561" s="1951" t="s">
        <v>1096</v>
      </c>
      <c r="AD561" s="2029" t="s">
        <v>3658</v>
      </c>
      <c r="AE561" s="2029" t="s">
        <v>2230</v>
      </c>
      <c r="AF561" s="2026"/>
      <c r="AG561" s="2026" t="s">
        <v>1087</v>
      </c>
      <c r="AH561" s="1951"/>
      <c r="AI561" s="2047">
        <f t="shared" si="300"/>
        <v>49204132</v>
      </c>
      <c r="AJ561" s="2076" cm="1">
        <f t="array" ref="AJ561">SUM(MID(0&amp;AI561,LARGE(INDEX(ISNUMBER(--MID(AI561,ROW($1:$129),1))*ROW($1:$129),),ROW($1:$129))+1,1)*10^ROW($1:$129)/10)</f>
        <v>49204132</v>
      </c>
      <c r="AK561" s="1953" t="str">
        <f>VLOOKUP($AJ561,'Item Master Data'!$A:$F,3,FALSE)</f>
        <v>Q.PEAK DUO BLK G10+/AC</v>
      </c>
      <c r="AL561" s="1494">
        <f>VLOOKUP($AJ561,'Item Master Data'!$A:$F,6,FALSE)</f>
        <v>360</v>
      </c>
      <c r="AM561" s="1494">
        <f t="shared" si="308"/>
        <v>14</v>
      </c>
      <c r="AN561" s="1494">
        <f>VLOOKUP(AJ561,'Item Master Data'!$A:$G,7,FALSE)</f>
        <v>26</v>
      </c>
      <c r="AO561" s="1494">
        <f t="shared" si="309"/>
        <v>0</v>
      </c>
      <c r="AQ561" s="2020"/>
    </row>
    <row r="562" spans="1:43" s="1494" customFormat="1" ht="15" customHeight="1">
      <c r="A562" s="1872" t="s">
        <v>4242</v>
      </c>
      <c r="B562" s="1949" t="s">
        <v>3296</v>
      </c>
      <c r="C562" s="2029" t="s">
        <v>1155</v>
      </c>
      <c r="D562" s="2029" t="s">
        <v>3265</v>
      </c>
      <c r="E562" s="2029">
        <v>360</v>
      </c>
      <c r="F562" s="2031">
        <v>156</v>
      </c>
      <c r="G562" s="1833">
        <f t="shared" si="297"/>
        <v>56160</v>
      </c>
      <c r="H562" s="1831">
        <f t="shared" si="298"/>
        <v>5.6160000000000002E-2</v>
      </c>
      <c r="I562" s="1837">
        <f>H562</f>
        <v>5.6160000000000002E-2</v>
      </c>
      <c r="J562" s="1818"/>
      <c r="K562" s="2104"/>
      <c r="L562" s="2105"/>
      <c r="M562" s="1832">
        <f t="shared" si="299"/>
        <v>5.6160000000000002E-2</v>
      </c>
      <c r="N562" s="2030">
        <v>44652</v>
      </c>
      <c r="O562" s="2030">
        <v>44637</v>
      </c>
      <c r="P562" s="2030">
        <v>44652</v>
      </c>
      <c r="Q562" s="2030">
        <v>44657</v>
      </c>
      <c r="R562" s="2029" t="s">
        <v>267</v>
      </c>
      <c r="S562" s="2029">
        <v>60</v>
      </c>
      <c r="T562" s="2029">
        <v>49202132</v>
      </c>
      <c r="U562" s="2024">
        <v>0.78999999999999992</v>
      </c>
      <c r="V562" s="2029"/>
      <c r="W562" s="2029" t="s">
        <v>1103</v>
      </c>
      <c r="X562" s="2029"/>
      <c r="Y562" s="1949" t="s">
        <v>2208</v>
      </c>
      <c r="Z562" s="2029" t="s">
        <v>1152</v>
      </c>
      <c r="AA562" s="2027" t="s">
        <v>1149</v>
      </c>
      <c r="AB562" s="2029">
        <v>32805</v>
      </c>
      <c r="AC562" s="2029" t="s">
        <v>1096</v>
      </c>
      <c r="AD562" s="2029" t="s">
        <v>3658</v>
      </c>
      <c r="AE562" s="2029"/>
      <c r="AF562" s="1951"/>
      <c r="AG562" s="1951" t="s">
        <v>1087</v>
      </c>
      <c r="AH562" s="1951"/>
      <c r="AI562" s="2047">
        <f t="shared" si="300"/>
        <v>49202132</v>
      </c>
      <c r="AJ562" s="2076" cm="1">
        <f t="array" ref="AJ562">SUM(MID(0&amp;AI562,LARGE(INDEX(ISNUMBER(--MID(AI562,ROW($1:$129),1))*ROW($1:$129),),ROW($1:$129))+1,1)*10^ROW($1:$129)/10)</f>
        <v>49202132</v>
      </c>
      <c r="AK562" s="1953" t="str">
        <f>VLOOKUP($AJ562,'Item Master Data'!$A:$F,3,FALSE)</f>
        <v>Q.PEAK DUO BLK G10+/AC</v>
      </c>
      <c r="AL562" s="1494">
        <f>VLOOKUP($AJ562,'Item Master Data'!$A:$F,6,FALSE)</f>
        <v>360</v>
      </c>
      <c r="AM562" s="1494">
        <f t="shared" si="308"/>
        <v>6</v>
      </c>
      <c r="AN562" s="1494">
        <f>VLOOKUP(AJ562,'Item Master Data'!$A:$G,7,FALSE)</f>
        <v>26</v>
      </c>
      <c r="AO562" s="1494">
        <f t="shared" si="309"/>
        <v>0</v>
      </c>
      <c r="AQ562" s="2020"/>
    </row>
    <row r="563" spans="1:43" s="1494" customFormat="1" ht="15" customHeight="1">
      <c r="A563" s="1872" t="s">
        <v>4242</v>
      </c>
      <c r="B563" s="1949" t="s">
        <v>3297</v>
      </c>
      <c r="C563" s="2029" t="s">
        <v>1155</v>
      </c>
      <c r="D563" s="2029" t="s">
        <v>3265</v>
      </c>
      <c r="E563" s="2029">
        <v>360</v>
      </c>
      <c r="F563" s="2031">
        <v>156</v>
      </c>
      <c r="G563" s="1833">
        <f t="shared" si="297"/>
        <v>56160</v>
      </c>
      <c r="H563" s="1831">
        <f t="shared" si="298"/>
        <v>5.6160000000000002E-2</v>
      </c>
      <c r="I563" s="1837"/>
      <c r="J563" s="1818">
        <f>H563</f>
        <v>5.6160000000000002E-2</v>
      </c>
      <c r="K563" s="2104"/>
      <c r="L563" s="2105"/>
      <c r="M563" s="1832">
        <f t="shared" si="299"/>
        <v>5.6160000000000002E-2</v>
      </c>
      <c r="N563" s="2107"/>
      <c r="O563" s="2030">
        <v>44637</v>
      </c>
      <c r="P563" s="2030">
        <v>44673</v>
      </c>
      <c r="Q563" s="2030">
        <v>44680</v>
      </c>
      <c r="R563" s="2029" t="s">
        <v>267</v>
      </c>
      <c r="S563" s="2029">
        <v>60</v>
      </c>
      <c r="T563" s="2029">
        <v>49202132</v>
      </c>
      <c r="U563" s="2024">
        <v>0.83000000000000007</v>
      </c>
      <c r="V563" s="2029"/>
      <c r="W563" s="2029" t="s">
        <v>1103</v>
      </c>
      <c r="X563" s="2029"/>
      <c r="Y563" s="1949" t="s">
        <v>2208</v>
      </c>
      <c r="Z563" s="2029" t="s">
        <v>3308</v>
      </c>
      <c r="AA563" s="2027" t="s">
        <v>1142</v>
      </c>
      <c r="AB563" s="2029">
        <v>97210</v>
      </c>
      <c r="AC563" s="2029" t="s">
        <v>1096</v>
      </c>
      <c r="AD563" s="2029" t="s">
        <v>3658</v>
      </c>
      <c r="AE563" s="2029"/>
      <c r="AF563" s="1951"/>
      <c r="AG563" s="1951" t="s">
        <v>1087</v>
      </c>
      <c r="AH563" s="1951"/>
      <c r="AI563" s="2047">
        <f t="shared" si="300"/>
        <v>49202132</v>
      </c>
      <c r="AJ563" s="2076" cm="1">
        <f t="array" ref="AJ563">SUM(MID(0&amp;AI563,LARGE(INDEX(ISNUMBER(--MID(AI563,ROW($1:$129),1))*ROW($1:$129),),ROW($1:$129))+1,1)*10^ROW($1:$129)/10)</f>
        <v>49202132</v>
      </c>
      <c r="AK563" s="1953" t="str">
        <f>VLOOKUP($AJ563,'Item Master Data'!$A:$F,3,FALSE)</f>
        <v>Q.PEAK DUO BLK G10+/AC</v>
      </c>
      <c r="AL563" s="1494">
        <f>VLOOKUP($AJ563,'Item Master Data'!$A:$F,6,FALSE)</f>
        <v>360</v>
      </c>
      <c r="AM563" s="1494">
        <f t="shared" si="308"/>
        <v>6</v>
      </c>
      <c r="AN563" s="1494">
        <f>VLOOKUP(AJ563,'Item Master Data'!$A:$G,7,FALSE)</f>
        <v>26</v>
      </c>
      <c r="AO563" s="1494">
        <f t="shared" si="309"/>
        <v>0</v>
      </c>
      <c r="AQ563" s="2020"/>
    </row>
    <row r="564" spans="1:43" s="1494" customFormat="1" ht="15" customHeight="1">
      <c r="A564" s="1872" t="s">
        <v>4242</v>
      </c>
      <c r="B564" s="1949" t="s">
        <v>4338</v>
      </c>
      <c r="C564" s="2029" t="s">
        <v>1155</v>
      </c>
      <c r="D564" s="2029" t="s">
        <v>3265</v>
      </c>
      <c r="E564" s="2029">
        <v>360</v>
      </c>
      <c r="F564" s="2031">
        <v>832</v>
      </c>
      <c r="G564" s="1833">
        <f t="shared" si="297"/>
        <v>299520</v>
      </c>
      <c r="H564" s="1831">
        <f t="shared" si="298"/>
        <v>0.29952000000000001</v>
      </c>
      <c r="I564" s="1837"/>
      <c r="J564" s="1818"/>
      <c r="K564" s="2104">
        <f t="shared" si="310"/>
        <v>0.29952000000000001</v>
      </c>
      <c r="L564" s="2105"/>
      <c r="M564" s="1832">
        <f t="shared" si="299"/>
        <v>0.29952000000000001</v>
      </c>
      <c r="N564" s="1954" t="s">
        <v>3462</v>
      </c>
      <c r="O564" s="2100" t="s">
        <v>4337</v>
      </c>
      <c r="P564" s="2030">
        <v>44678</v>
      </c>
      <c r="Q564" s="2030">
        <v>44683</v>
      </c>
      <c r="R564" s="2029" t="s">
        <v>267</v>
      </c>
      <c r="S564" s="2029">
        <v>60</v>
      </c>
      <c r="T564" s="2029">
        <v>49202132</v>
      </c>
      <c r="U564" s="2024">
        <v>0.78999999999999992</v>
      </c>
      <c r="V564" s="2029"/>
      <c r="W564" s="2029" t="s">
        <v>1103</v>
      </c>
      <c r="X564" s="2029"/>
      <c r="Y564" s="1949" t="s">
        <v>2208</v>
      </c>
      <c r="Z564" s="2029" t="s">
        <v>3308</v>
      </c>
      <c r="AA564" s="2027" t="s">
        <v>1142</v>
      </c>
      <c r="AB564" s="2029">
        <v>97210</v>
      </c>
      <c r="AC564" s="2029" t="s">
        <v>1096</v>
      </c>
      <c r="AD564" s="2029" t="s">
        <v>3658</v>
      </c>
      <c r="AE564" s="2029"/>
      <c r="AF564" s="1951"/>
      <c r="AG564" s="1951" t="s">
        <v>1087</v>
      </c>
      <c r="AH564" s="1951"/>
      <c r="AI564" s="2047">
        <f t="shared" si="300"/>
        <v>49202132</v>
      </c>
      <c r="AJ564" s="2076" cm="1">
        <f t="array" ref="AJ564">SUM(MID(0&amp;AI564,LARGE(INDEX(ISNUMBER(--MID(AI564,ROW($1:$129),1))*ROW($1:$129),),ROW($1:$129))+1,1)*10^ROW($1:$129)/10)</f>
        <v>49202132</v>
      </c>
      <c r="AK564" s="1953" t="str">
        <f>VLOOKUP($AJ564,'Item Master Data'!$A:$F,3,FALSE)</f>
        <v>Q.PEAK DUO BLK G10+/AC</v>
      </c>
      <c r="AL564" s="1494">
        <f>VLOOKUP($AJ564,'Item Master Data'!$A:$F,6,FALSE)</f>
        <v>360</v>
      </c>
      <c r="AM564" s="1494">
        <f t="shared" si="308"/>
        <v>32</v>
      </c>
      <c r="AN564" s="1494">
        <f>VLOOKUP(AJ564,'Item Master Data'!$A:$G,7,FALSE)</f>
        <v>26</v>
      </c>
      <c r="AO564" s="1494">
        <f t="shared" si="309"/>
        <v>0</v>
      </c>
      <c r="AQ564" s="2020"/>
    </row>
    <row r="565" spans="1:43" s="1494" customFormat="1" ht="15" customHeight="1">
      <c r="A565" s="1872" t="s">
        <v>4242</v>
      </c>
      <c r="B565" s="1949" t="s">
        <v>4339</v>
      </c>
      <c r="C565" s="2029" t="s">
        <v>1155</v>
      </c>
      <c r="D565" s="2029" t="s">
        <v>3265</v>
      </c>
      <c r="E565" s="2029">
        <v>360</v>
      </c>
      <c r="F565" s="2031">
        <v>832</v>
      </c>
      <c r="G565" s="1833">
        <f t="shared" si="297"/>
        <v>299520</v>
      </c>
      <c r="H565" s="1831">
        <f t="shared" si="298"/>
        <v>0.29952000000000001</v>
      </c>
      <c r="I565" s="1837"/>
      <c r="J565" s="1818"/>
      <c r="K565" s="2104">
        <f t="shared" si="310"/>
        <v>0.29952000000000001</v>
      </c>
      <c r="L565" s="2105"/>
      <c r="M565" s="1832">
        <f t="shared" si="299"/>
        <v>0.29952000000000001</v>
      </c>
      <c r="N565" s="1954" t="s">
        <v>3462</v>
      </c>
      <c r="O565" s="2100" t="s">
        <v>4337</v>
      </c>
      <c r="P565" s="2030">
        <v>44678</v>
      </c>
      <c r="Q565" s="2030">
        <v>44683</v>
      </c>
      <c r="R565" s="2029" t="s">
        <v>267</v>
      </c>
      <c r="S565" s="2029">
        <v>60</v>
      </c>
      <c r="T565" s="2029">
        <v>49202132</v>
      </c>
      <c r="U565" s="2024">
        <v>0.78999999999999992</v>
      </c>
      <c r="V565" s="2029"/>
      <c r="W565" s="2029" t="s">
        <v>1103</v>
      </c>
      <c r="X565" s="2029"/>
      <c r="Y565" s="1949" t="s">
        <v>2208</v>
      </c>
      <c r="Z565" s="2029" t="s">
        <v>3308</v>
      </c>
      <c r="AA565" s="2027" t="s">
        <v>1142</v>
      </c>
      <c r="AB565" s="2029">
        <v>97210</v>
      </c>
      <c r="AC565" s="2029" t="s">
        <v>1096</v>
      </c>
      <c r="AD565" s="2029" t="s">
        <v>3658</v>
      </c>
      <c r="AE565" s="2029"/>
      <c r="AF565" s="1951"/>
      <c r="AG565" s="1951" t="s">
        <v>1087</v>
      </c>
      <c r="AH565" s="1951"/>
      <c r="AI565" s="2047">
        <f t="shared" si="300"/>
        <v>49202132</v>
      </c>
      <c r="AJ565" s="2076" cm="1">
        <f t="array" ref="AJ565">SUM(MID(0&amp;AI565,LARGE(INDEX(ISNUMBER(--MID(AI565,ROW($1:$129),1))*ROW($1:$129),),ROW($1:$129))+1,1)*10^ROW($1:$129)/10)</f>
        <v>49202132</v>
      </c>
      <c r="AK565" s="1953" t="str">
        <f>VLOOKUP($AJ565,'Item Master Data'!$A:$F,3,FALSE)</f>
        <v>Q.PEAK DUO BLK G10+/AC</v>
      </c>
      <c r="AL565" s="1494">
        <f>VLOOKUP($AJ565,'Item Master Data'!$A:$F,6,FALSE)</f>
        <v>360</v>
      </c>
      <c r="AM565" s="1494">
        <f t="shared" si="308"/>
        <v>32</v>
      </c>
      <c r="AN565" s="1494">
        <f>VLOOKUP(AJ565,'Item Master Data'!$A:$G,7,FALSE)</f>
        <v>26</v>
      </c>
      <c r="AO565" s="1494">
        <f t="shared" si="309"/>
        <v>0</v>
      </c>
      <c r="AQ565" s="2020"/>
    </row>
    <row r="566" spans="1:43" s="1494" customFormat="1" ht="15" customHeight="1">
      <c r="A566" s="1872" t="s">
        <v>4242</v>
      </c>
      <c r="B566" s="1949" t="s">
        <v>3301</v>
      </c>
      <c r="C566" s="2029" t="s">
        <v>1155</v>
      </c>
      <c r="D566" s="2029" t="s">
        <v>3265</v>
      </c>
      <c r="E566" s="2029">
        <v>360</v>
      </c>
      <c r="F566" s="2031">
        <v>624</v>
      </c>
      <c r="G566" s="1833">
        <f t="shared" si="297"/>
        <v>224640</v>
      </c>
      <c r="H566" s="1831">
        <f t="shared" si="298"/>
        <v>0.22464000000000001</v>
      </c>
      <c r="I566" s="1837"/>
      <c r="J566" s="1818">
        <f>H566</f>
        <v>0.22464000000000001</v>
      </c>
      <c r="K566" s="2104"/>
      <c r="L566" s="2105"/>
      <c r="M566" s="1832">
        <f t="shared" si="299"/>
        <v>0.22464000000000001</v>
      </c>
      <c r="N566" s="2107"/>
      <c r="O566" s="2100" t="s">
        <v>4255</v>
      </c>
      <c r="P566" s="2030">
        <v>44680</v>
      </c>
      <c r="Q566" s="2030">
        <v>44684</v>
      </c>
      <c r="R566" s="2029" t="s">
        <v>267</v>
      </c>
      <c r="S566" s="2029">
        <v>60</v>
      </c>
      <c r="T566" s="2029">
        <v>49204132</v>
      </c>
      <c r="U566" s="2024">
        <v>0.83000000000000007</v>
      </c>
      <c r="V566" s="2029"/>
      <c r="W566" s="2029" t="s">
        <v>1103</v>
      </c>
      <c r="X566" s="2029"/>
      <c r="Y566" s="1949" t="s">
        <v>2208</v>
      </c>
      <c r="Z566" s="2029" t="s">
        <v>2246</v>
      </c>
      <c r="AA566" s="2027" t="s">
        <v>1185</v>
      </c>
      <c r="AB566" s="2029">
        <v>85008</v>
      </c>
      <c r="AC566" s="2029" t="s">
        <v>1096</v>
      </c>
      <c r="AD566" s="2029" t="s">
        <v>3658</v>
      </c>
      <c r="AE566" s="2029"/>
      <c r="AF566" s="1951"/>
      <c r="AG566" s="1951" t="s">
        <v>1087</v>
      </c>
      <c r="AH566" s="1951"/>
      <c r="AI566" s="2047">
        <f t="shared" si="300"/>
        <v>49204132</v>
      </c>
      <c r="AJ566" s="2076" cm="1">
        <f t="array" ref="AJ566">SUM(MID(0&amp;AI566,LARGE(INDEX(ISNUMBER(--MID(AI566,ROW($1:$129),1))*ROW($1:$129),),ROW($1:$129))+1,1)*10^ROW($1:$129)/10)</f>
        <v>49204132</v>
      </c>
      <c r="AK566" s="1953" t="str">
        <f>VLOOKUP($AJ566,'Item Master Data'!$A:$F,3,FALSE)</f>
        <v>Q.PEAK DUO BLK G10+/AC</v>
      </c>
      <c r="AL566" s="1494">
        <f>VLOOKUP($AJ566,'Item Master Data'!$A:$F,6,FALSE)</f>
        <v>360</v>
      </c>
      <c r="AM566" s="1494">
        <f t="shared" si="308"/>
        <v>24</v>
      </c>
      <c r="AN566" s="1494">
        <f>VLOOKUP(AJ566,'Item Master Data'!$A:$G,7,FALSE)</f>
        <v>26</v>
      </c>
      <c r="AO566" s="1494">
        <f t="shared" si="309"/>
        <v>0</v>
      </c>
      <c r="AQ566" s="2020"/>
    </row>
    <row r="567" spans="1:43" s="1494" customFormat="1" ht="15" customHeight="1">
      <c r="A567" s="1872" t="s">
        <v>4242</v>
      </c>
      <c r="B567" s="1949" t="s">
        <v>3683</v>
      </c>
      <c r="C567" s="2029" t="s">
        <v>3682</v>
      </c>
      <c r="D567" s="2029" t="s">
        <v>3265</v>
      </c>
      <c r="E567" s="2029">
        <v>360</v>
      </c>
      <c r="F567" s="2031">
        <v>624</v>
      </c>
      <c r="G567" s="1833">
        <f t="shared" ref="G567" si="315">F567*E567</f>
        <v>224640</v>
      </c>
      <c r="H567" s="1831">
        <f t="shared" ref="H567" si="316">E567*F567/1000000</f>
        <v>0.22464000000000001</v>
      </c>
      <c r="I567" s="1837">
        <f>H567</f>
        <v>0.22464000000000001</v>
      </c>
      <c r="J567" s="1818"/>
      <c r="K567" s="2104"/>
      <c r="L567" s="2105"/>
      <c r="M567" s="1832">
        <f t="shared" ref="M567" si="317">SUM(I567:L567)</f>
        <v>0.22464000000000001</v>
      </c>
      <c r="N567" s="2030">
        <v>44676</v>
      </c>
      <c r="O567" s="2100" t="s">
        <v>4255</v>
      </c>
      <c r="P567" s="2030">
        <v>44676</v>
      </c>
      <c r="Q567" s="2030">
        <v>44680</v>
      </c>
      <c r="R567" s="2029" t="s">
        <v>267</v>
      </c>
      <c r="S567" s="2029">
        <v>60</v>
      </c>
      <c r="T567" s="2029">
        <v>49204132</v>
      </c>
      <c r="U567" s="2024">
        <v>0.78999999999999992</v>
      </c>
      <c r="V567" s="2029"/>
      <c r="W567" s="2029" t="s">
        <v>1103</v>
      </c>
      <c r="X567" s="2029"/>
      <c r="Y567" s="1949" t="s">
        <v>2208</v>
      </c>
      <c r="Z567" s="2029" t="s">
        <v>2266</v>
      </c>
      <c r="AA567" s="2027" t="s">
        <v>1099</v>
      </c>
      <c r="AB567" s="2029">
        <v>93722</v>
      </c>
      <c r="AC567" s="2029" t="s">
        <v>1096</v>
      </c>
      <c r="AD567" s="2029" t="s">
        <v>3658</v>
      </c>
      <c r="AE567" s="2029"/>
      <c r="AF567" s="1951"/>
      <c r="AG567" s="1951" t="s">
        <v>1087</v>
      </c>
      <c r="AH567" s="2029"/>
      <c r="AI567" s="2047">
        <f t="shared" ref="AI567" si="318">T567</f>
        <v>49204132</v>
      </c>
      <c r="AJ567" s="2076" cm="1">
        <f t="array" ref="AJ567">SUM(MID(0&amp;AI567,LARGE(INDEX(ISNUMBER(--MID(AI567,ROW($1:$129),1))*ROW($1:$129),),ROW($1:$129))+1,1)*10^ROW($1:$129)/10)</f>
        <v>49204132</v>
      </c>
      <c r="AK567" s="1953" t="str">
        <f>VLOOKUP($AJ567,'Item Master Data'!$A:$F,3,FALSE)</f>
        <v>Q.PEAK DUO BLK G10+/AC</v>
      </c>
      <c r="AL567" s="1494">
        <f>VLOOKUP($AJ567,'Item Master Data'!$A:$F,6,FALSE)</f>
        <v>360</v>
      </c>
      <c r="AM567" s="1494">
        <f t="shared" ref="AM567" si="319">F567/AN567</f>
        <v>24</v>
      </c>
      <c r="AN567" s="1494">
        <f>VLOOKUP(AJ567,'Item Master Data'!$A:$G,7,FALSE)</f>
        <v>26</v>
      </c>
      <c r="AO567" s="1494">
        <f t="shared" ref="AO567" si="320">E567-AL567</f>
        <v>0</v>
      </c>
      <c r="AQ567" s="2020"/>
    </row>
    <row r="568" spans="1:43" s="1494" customFormat="1" ht="15" customHeight="1">
      <c r="A568" s="1872" t="s">
        <v>4241</v>
      </c>
      <c r="B568" s="2029" t="s">
        <v>3691</v>
      </c>
      <c r="C568" s="2029" t="s">
        <v>1177</v>
      </c>
      <c r="D568" s="2029" t="s">
        <v>3265</v>
      </c>
      <c r="E568" s="2029">
        <v>360</v>
      </c>
      <c r="F568" s="1950">
        <v>2496</v>
      </c>
      <c r="G568" s="1833">
        <f t="shared" si="297"/>
        <v>898560</v>
      </c>
      <c r="H568" s="1831">
        <f t="shared" si="298"/>
        <v>0.89856000000000003</v>
      </c>
      <c r="I568" s="1837"/>
      <c r="J568" s="1818"/>
      <c r="K568" s="2104">
        <f t="shared" ref="K568" si="321">H568</f>
        <v>0.89856000000000003</v>
      </c>
      <c r="L568" s="2105"/>
      <c r="M568" s="1832">
        <f t="shared" si="299"/>
        <v>0.89856000000000003</v>
      </c>
      <c r="N568" s="1954" t="s">
        <v>3462</v>
      </c>
      <c r="O568" s="2100">
        <v>44671</v>
      </c>
      <c r="P568" s="2030">
        <v>44680</v>
      </c>
      <c r="Q568" s="2030">
        <v>44683</v>
      </c>
      <c r="R568" s="2029" t="s">
        <v>1151</v>
      </c>
      <c r="S568" s="2029">
        <v>60</v>
      </c>
      <c r="T568" s="2029">
        <v>49204132</v>
      </c>
      <c r="U568" s="2024">
        <v>0.8</v>
      </c>
      <c r="V568" s="2029"/>
      <c r="W568" s="2029" t="s">
        <v>1103</v>
      </c>
      <c r="X568" s="2225"/>
      <c r="Y568" s="2029">
        <v>60</v>
      </c>
      <c r="Z568" s="2133" t="s">
        <v>1152</v>
      </c>
      <c r="AA568" s="2029" t="s">
        <v>1149</v>
      </c>
      <c r="AB568" s="1949" t="s">
        <v>2232</v>
      </c>
      <c r="AC568" s="2029" t="s">
        <v>1096</v>
      </c>
      <c r="AD568" s="2029" t="s">
        <v>3658</v>
      </c>
      <c r="AE568" s="2029"/>
      <c r="AF568" s="1951"/>
      <c r="AG568" s="2226" t="s">
        <v>1087</v>
      </c>
      <c r="AH568" s="2029"/>
      <c r="AI568" s="2047">
        <f t="shared" si="300"/>
        <v>49204132</v>
      </c>
      <c r="AJ568" s="2076" cm="1">
        <f t="array" ref="AJ568">SUM(MID(0&amp;AI568,LARGE(INDEX(ISNUMBER(--MID(AI568,ROW($1:$129),1))*ROW($1:$129),),ROW($1:$129))+1,1)*10^ROW($1:$129)/10)</f>
        <v>49204132</v>
      </c>
      <c r="AK568" s="1953" t="str">
        <f>VLOOKUP($AJ568,'Item Master Data'!$A:$F,3,FALSE)</f>
        <v>Q.PEAK DUO BLK G10+/AC</v>
      </c>
      <c r="AL568" s="1494">
        <f>VLOOKUP($AJ568,'Item Master Data'!$A:$F,6,FALSE)</f>
        <v>360</v>
      </c>
      <c r="AM568" s="1494">
        <f t="shared" si="308"/>
        <v>96</v>
      </c>
      <c r="AN568" s="1494">
        <f>VLOOKUP(AJ568,'Item Master Data'!$A:$G,7,FALSE)</f>
        <v>26</v>
      </c>
      <c r="AO568" s="1494">
        <f t="shared" si="309"/>
        <v>0</v>
      </c>
      <c r="AQ568" s="2020"/>
    </row>
    <row r="569" spans="1:43" s="1494" customFormat="1" ht="15" customHeight="1">
      <c r="A569" s="1872" t="s">
        <v>4241</v>
      </c>
      <c r="B569" s="2029" t="s">
        <v>3692</v>
      </c>
      <c r="C569" s="2029" t="s">
        <v>1066</v>
      </c>
      <c r="D569" s="2029" t="s">
        <v>3265</v>
      </c>
      <c r="E569" s="2029">
        <v>360</v>
      </c>
      <c r="F569" s="2031">
        <v>3536</v>
      </c>
      <c r="G569" s="1833">
        <f t="shared" si="297"/>
        <v>1272960</v>
      </c>
      <c r="H569" s="1831">
        <f t="shared" si="298"/>
        <v>1.2729600000000001</v>
      </c>
      <c r="I569" s="1837"/>
      <c r="J569" s="1818">
        <f>H569</f>
        <v>1.2729600000000001</v>
      </c>
      <c r="K569" s="2104"/>
      <c r="L569" s="2105"/>
      <c r="M569" s="1832">
        <f t="shared" si="299"/>
        <v>1.2729600000000001</v>
      </c>
      <c r="N569" s="2030"/>
      <c r="O569" s="2030">
        <v>44662</v>
      </c>
      <c r="P569" s="2030">
        <v>44677</v>
      </c>
      <c r="Q569" s="2030">
        <v>44678</v>
      </c>
      <c r="R569" s="2029" t="s">
        <v>1151</v>
      </c>
      <c r="S569" s="2029">
        <v>60</v>
      </c>
      <c r="T569" s="2029">
        <v>49204132</v>
      </c>
      <c r="U569" s="2024">
        <v>0.79</v>
      </c>
      <c r="V569" s="2029"/>
      <c r="W569" s="2029" t="s">
        <v>1103</v>
      </c>
      <c r="X569" s="2029"/>
      <c r="Y569" s="2029">
        <v>60</v>
      </c>
      <c r="Z569" s="2133" t="s">
        <v>1178</v>
      </c>
      <c r="AA569" s="2029" t="s">
        <v>1149</v>
      </c>
      <c r="AB569" s="1949" t="s">
        <v>2218</v>
      </c>
      <c r="AC569" s="2029" t="s">
        <v>1096</v>
      </c>
      <c r="AD569" s="2029" t="s">
        <v>3658</v>
      </c>
      <c r="AE569" s="2029"/>
      <c r="AF569" s="2026"/>
      <c r="AG569" s="2026" t="s">
        <v>1087</v>
      </c>
      <c r="AH569" s="2029"/>
      <c r="AI569" s="2047">
        <f t="shared" si="300"/>
        <v>49204132</v>
      </c>
      <c r="AJ569" s="2076" cm="1">
        <f t="array" ref="AJ569">SUM(MID(0&amp;AI569,LARGE(INDEX(ISNUMBER(--MID(AI569,ROW($1:$129),1))*ROW($1:$129),),ROW($1:$129))+1,1)*10^ROW($1:$129)/10)</f>
        <v>49204132</v>
      </c>
      <c r="AK569" s="1953" t="str">
        <f>VLOOKUP($AJ569,'Item Master Data'!$A:$F,3,FALSE)</f>
        <v>Q.PEAK DUO BLK G10+/AC</v>
      </c>
      <c r="AL569" s="1494">
        <f>VLOOKUP($AJ569,'Item Master Data'!$A:$F,6,FALSE)</f>
        <v>360</v>
      </c>
      <c r="AM569" s="1494">
        <f t="shared" si="308"/>
        <v>136</v>
      </c>
      <c r="AN569" s="1494">
        <f>VLOOKUP(AJ569,'Item Master Data'!$A:$G,7,FALSE)</f>
        <v>26</v>
      </c>
      <c r="AO569" s="1494">
        <f t="shared" si="309"/>
        <v>0</v>
      </c>
      <c r="AQ569" s="2020"/>
    </row>
    <row r="570" spans="1:43" s="1494" customFormat="1" ht="15" customHeight="1">
      <c r="A570" s="1872" t="s">
        <v>4241</v>
      </c>
      <c r="B570" s="1949">
        <v>2101438</v>
      </c>
      <c r="C570" s="2029" t="s">
        <v>3693</v>
      </c>
      <c r="D570" s="2029" t="s">
        <v>3265</v>
      </c>
      <c r="E570" s="2029">
        <v>360</v>
      </c>
      <c r="F570" s="2031">
        <v>728</v>
      </c>
      <c r="G570" s="1833">
        <f t="shared" si="297"/>
        <v>262080</v>
      </c>
      <c r="H570" s="1831">
        <f t="shared" si="298"/>
        <v>0.26207999999999998</v>
      </c>
      <c r="I570" s="1837"/>
      <c r="J570" s="1818">
        <f>H570</f>
        <v>0.26207999999999998</v>
      </c>
      <c r="K570" s="2104"/>
      <c r="L570" s="2105"/>
      <c r="M570" s="1832">
        <f t="shared" si="299"/>
        <v>0.26207999999999998</v>
      </c>
      <c r="N570" s="2030"/>
      <c r="O570" s="2100">
        <v>44669</v>
      </c>
      <c r="P570" s="2030">
        <v>44677</v>
      </c>
      <c r="Q570" s="2030">
        <v>44678</v>
      </c>
      <c r="R570" s="2029" t="s">
        <v>1151</v>
      </c>
      <c r="S570" s="2029">
        <v>60</v>
      </c>
      <c r="T570" s="2029">
        <v>49204132</v>
      </c>
      <c r="U570" s="2024">
        <v>0.83</v>
      </c>
      <c r="V570" s="2102"/>
      <c r="W570" s="2029" t="s">
        <v>1103</v>
      </c>
      <c r="X570" s="2029"/>
      <c r="Y570" s="2029">
        <v>60</v>
      </c>
      <c r="Z570" s="2030" t="s">
        <v>3716</v>
      </c>
      <c r="AA570" s="1949" t="s">
        <v>1149</v>
      </c>
      <c r="AB570" s="1949" t="s">
        <v>3717</v>
      </c>
      <c r="AC570" s="2029" t="s">
        <v>1096</v>
      </c>
      <c r="AD570" s="2029" t="s">
        <v>3658</v>
      </c>
      <c r="AE570" s="2029"/>
      <c r="AF570" s="2026"/>
      <c r="AG570" s="2026" t="s">
        <v>1087</v>
      </c>
      <c r="AH570" s="2029"/>
      <c r="AI570" s="2047">
        <f t="shared" si="300"/>
        <v>49204132</v>
      </c>
      <c r="AJ570" s="2076" cm="1">
        <f t="array" ref="AJ570">SUM(MID(0&amp;AI570,LARGE(INDEX(ISNUMBER(--MID(AI570,ROW($1:$129),1))*ROW($1:$129),),ROW($1:$129))+1,1)*10^ROW($1:$129)/10)</f>
        <v>49204132</v>
      </c>
      <c r="AK570" s="1953" t="str">
        <f>VLOOKUP($AJ570,'Item Master Data'!$A:$F,3,FALSE)</f>
        <v>Q.PEAK DUO BLK G10+/AC</v>
      </c>
      <c r="AL570" s="1494">
        <f>VLOOKUP($AJ570,'Item Master Data'!$A:$F,6,FALSE)</f>
        <v>360</v>
      </c>
      <c r="AM570" s="1494">
        <f t="shared" si="308"/>
        <v>28</v>
      </c>
      <c r="AN570" s="1494">
        <f>VLOOKUP(AJ570,'Item Master Data'!$A:$G,7,FALSE)</f>
        <v>26</v>
      </c>
      <c r="AO570" s="1494">
        <f t="shared" si="309"/>
        <v>0</v>
      </c>
      <c r="AQ570" s="2020"/>
    </row>
    <row r="571" spans="1:43" s="1494" customFormat="1" ht="15" customHeight="1">
      <c r="A571" s="1872" t="s">
        <v>4241</v>
      </c>
      <c r="B571" s="2200" t="s">
        <v>3695</v>
      </c>
      <c r="C571" s="2029" t="s">
        <v>3694</v>
      </c>
      <c r="D571" s="2029" t="s">
        <v>3265</v>
      </c>
      <c r="E571" s="2029">
        <v>360</v>
      </c>
      <c r="F571" s="2202">
        <v>728</v>
      </c>
      <c r="G571" s="1833">
        <f t="shared" si="297"/>
        <v>262080</v>
      </c>
      <c r="H571" s="1831">
        <f t="shared" si="298"/>
        <v>0.26207999999999998</v>
      </c>
      <c r="I571" s="1837"/>
      <c r="J571" s="1818">
        <f>H571</f>
        <v>0.26207999999999998</v>
      </c>
      <c r="K571" s="2104"/>
      <c r="L571" s="2105"/>
      <c r="M571" s="1832">
        <f t="shared" si="299"/>
        <v>0.26207999999999998</v>
      </c>
      <c r="N571" s="2107"/>
      <c r="O571" s="2030">
        <v>44673</v>
      </c>
      <c r="P571" s="2030">
        <v>44678</v>
      </c>
      <c r="Q571" s="2030">
        <v>44679</v>
      </c>
      <c r="R571" s="2029" t="s">
        <v>1151</v>
      </c>
      <c r="S571" s="2029">
        <v>60</v>
      </c>
      <c r="T571" s="2029">
        <v>49204132</v>
      </c>
      <c r="U571" s="2024">
        <v>0.79</v>
      </c>
      <c r="V571" s="2102"/>
      <c r="W571" s="2029" t="s">
        <v>1094</v>
      </c>
      <c r="X571" s="2029"/>
      <c r="Y571" s="2029">
        <v>30</v>
      </c>
      <c r="Z571" s="2133" t="s">
        <v>3721</v>
      </c>
      <c r="AA571" s="2029" t="s">
        <v>1097</v>
      </c>
      <c r="AB571" s="1949" t="s">
        <v>3722</v>
      </c>
      <c r="AC571" s="2029" t="s">
        <v>1096</v>
      </c>
      <c r="AD571" s="2029" t="s">
        <v>3658</v>
      </c>
      <c r="AE571" s="2029"/>
      <c r="AF571" s="2026"/>
      <c r="AG571" s="2026" t="s">
        <v>1087</v>
      </c>
      <c r="AH571" s="2029"/>
      <c r="AI571" s="2047">
        <f t="shared" ref="AI571:AI572" si="322">T571</f>
        <v>49204132</v>
      </c>
      <c r="AJ571" s="2076" cm="1">
        <f t="array" ref="AJ571">SUM(MID(0&amp;AI571,LARGE(INDEX(ISNUMBER(--MID(AI571,ROW($1:$129),1))*ROW($1:$129),),ROW($1:$129))+1,1)*10^ROW($1:$129)/10)</f>
        <v>49204132</v>
      </c>
      <c r="AK571" s="1953" t="str">
        <f>VLOOKUP($AJ571,'Item Master Data'!$A:$F,3,FALSE)</f>
        <v>Q.PEAK DUO BLK G10+/AC</v>
      </c>
      <c r="AL571" s="1494">
        <f>VLOOKUP($AJ571,'Item Master Data'!$A:$F,6,FALSE)</f>
        <v>360</v>
      </c>
      <c r="AM571" s="1494">
        <f t="shared" si="308"/>
        <v>28</v>
      </c>
      <c r="AN571" s="1494">
        <f>VLOOKUP(AJ571,'Item Master Data'!$A:$G,7,FALSE)</f>
        <v>26</v>
      </c>
      <c r="AO571" s="1494">
        <f t="shared" si="309"/>
        <v>0</v>
      </c>
      <c r="AQ571" s="2020"/>
    </row>
    <row r="572" spans="1:43" s="1494" customFormat="1" ht="15" customHeight="1">
      <c r="A572" s="1872" t="s">
        <v>4241</v>
      </c>
      <c r="B572" s="2200" t="s">
        <v>4325</v>
      </c>
      <c r="C572" s="2029" t="s">
        <v>3694</v>
      </c>
      <c r="D572" s="2029" t="s">
        <v>3265</v>
      </c>
      <c r="E572" s="2029">
        <v>360</v>
      </c>
      <c r="F572" s="2202">
        <v>728</v>
      </c>
      <c r="G572" s="1833">
        <f t="shared" si="297"/>
        <v>262080</v>
      </c>
      <c r="H572" s="1831">
        <f t="shared" si="298"/>
        <v>0.26207999999999998</v>
      </c>
      <c r="I572" s="1837"/>
      <c r="J572" s="1818">
        <f>H572</f>
        <v>0.26207999999999998</v>
      </c>
      <c r="K572" s="2104"/>
      <c r="L572" s="2105"/>
      <c r="M572" s="1832">
        <f t="shared" si="299"/>
        <v>0.26207999999999998</v>
      </c>
      <c r="N572" s="2107"/>
      <c r="O572" s="2030">
        <v>44673</v>
      </c>
      <c r="P572" s="2030">
        <v>44678</v>
      </c>
      <c r="Q572" s="2030">
        <v>44679</v>
      </c>
      <c r="R572" s="2029" t="s">
        <v>1151</v>
      </c>
      <c r="S572" s="2029">
        <v>60</v>
      </c>
      <c r="T572" s="2029">
        <v>49204132</v>
      </c>
      <c r="U572" s="2024">
        <v>0.79</v>
      </c>
      <c r="V572" s="2102"/>
      <c r="W572" s="2029" t="s">
        <v>1094</v>
      </c>
      <c r="X572" s="2029"/>
      <c r="Y572" s="2029">
        <v>30</v>
      </c>
      <c r="Z572" s="2133" t="s">
        <v>3404</v>
      </c>
      <c r="AA572" s="2029" t="s">
        <v>1097</v>
      </c>
      <c r="AB572" s="1949" t="s">
        <v>3718</v>
      </c>
      <c r="AC572" s="2029" t="s">
        <v>1096</v>
      </c>
      <c r="AD572" s="2029" t="s">
        <v>3658</v>
      </c>
      <c r="AE572" s="2029"/>
      <c r="AF572" s="2026"/>
      <c r="AG572" s="2026" t="s">
        <v>1087</v>
      </c>
      <c r="AH572" s="2029"/>
      <c r="AI572" s="2047">
        <f t="shared" si="322"/>
        <v>49204132</v>
      </c>
      <c r="AJ572" s="2076" cm="1">
        <f t="array" ref="AJ572">SUM(MID(0&amp;AI572,LARGE(INDEX(ISNUMBER(--MID(AI572,ROW($1:$129),1))*ROW($1:$129),),ROW($1:$129))+1,1)*10^ROW($1:$129)/10)</f>
        <v>49204132</v>
      </c>
      <c r="AK572" s="1953" t="str">
        <f>VLOOKUP($AJ572,'Item Master Data'!$A:$F,3,FALSE)</f>
        <v>Q.PEAK DUO BLK G10+/AC</v>
      </c>
      <c r="AL572" s="1494">
        <f>VLOOKUP($AJ572,'Item Master Data'!$A:$F,6,FALSE)</f>
        <v>360</v>
      </c>
      <c r="AM572" s="1494">
        <f t="shared" si="308"/>
        <v>28</v>
      </c>
      <c r="AN572" s="1494">
        <f>VLOOKUP(AJ572,'Item Master Data'!$A:$G,7,FALSE)</f>
        <v>26</v>
      </c>
      <c r="AO572" s="1494">
        <f t="shared" si="309"/>
        <v>0</v>
      </c>
      <c r="AQ572" s="2020"/>
    </row>
    <row r="573" spans="1:43" s="1494" customFormat="1" ht="15" customHeight="1">
      <c r="A573" s="1872" t="s">
        <v>4241</v>
      </c>
      <c r="B573" s="2200" t="s">
        <v>4326</v>
      </c>
      <c r="C573" s="2029" t="s">
        <v>3694</v>
      </c>
      <c r="D573" s="2029" t="s">
        <v>3265</v>
      </c>
      <c r="E573" s="2029">
        <v>360</v>
      </c>
      <c r="F573" s="2202">
        <v>728</v>
      </c>
      <c r="G573" s="1833">
        <f t="shared" ref="G573:G579" si="323">F573*E573</f>
        <v>262080</v>
      </c>
      <c r="H573" s="1831">
        <f t="shared" ref="H573:H579" si="324">E573*F573/1000000</f>
        <v>0.26207999999999998</v>
      </c>
      <c r="I573" s="1837"/>
      <c r="J573" s="1818">
        <f>H573</f>
        <v>0.26207999999999998</v>
      </c>
      <c r="K573" s="2104"/>
      <c r="L573" s="2105"/>
      <c r="M573" s="1832">
        <f t="shared" ref="M573:M579" si="325">SUM(I573:L573)</f>
        <v>0.26207999999999998</v>
      </c>
      <c r="N573" s="2107"/>
      <c r="O573" s="2030">
        <v>44673</v>
      </c>
      <c r="P573" s="2030">
        <v>44678</v>
      </c>
      <c r="Q573" s="2030">
        <v>44679</v>
      </c>
      <c r="R573" s="2029" t="s">
        <v>1151</v>
      </c>
      <c r="S573" s="2029">
        <v>60</v>
      </c>
      <c r="T573" s="2029">
        <v>49204132</v>
      </c>
      <c r="U573" s="2024">
        <v>0.79</v>
      </c>
      <c r="V573" s="2102"/>
      <c r="W573" s="2029" t="s">
        <v>1094</v>
      </c>
      <c r="X573" s="2029"/>
      <c r="Y573" s="2029">
        <v>30</v>
      </c>
      <c r="Z573" s="2133" t="s">
        <v>3719</v>
      </c>
      <c r="AA573" s="2029" t="s">
        <v>1097</v>
      </c>
      <c r="AB573" s="1949" t="s">
        <v>3720</v>
      </c>
      <c r="AC573" s="2029" t="s">
        <v>1096</v>
      </c>
      <c r="AD573" s="2029" t="s">
        <v>3658</v>
      </c>
      <c r="AE573" s="2029"/>
      <c r="AF573" s="2026"/>
      <c r="AG573" s="2026" t="s">
        <v>1087</v>
      </c>
      <c r="AH573" s="2029"/>
      <c r="AI573" s="2047">
        <f t="shared" si="300"/>
        <v>49204132</v>
      </c>
      <c r="AJ573" s="2076" cm="1">
        <f t="array" ref="AJ573">SUM(MID(0&amp;AI573,LARGE(INDEX(ISNUMBER(--MID(AI573,ROW($1:$129),1))*ROW($1:$129),),ROW($1:$129))+1,1)*10^ROW($1:$129)/10)</f>
        <v>49204132</v>
      </c>
      <c r="AK573" s="1953" t="str">
        <f>VLOOKUP($AJ573,'Item Master Data'!$A:$F,3,FALSE)</f>
        <v>Q.PEAK DUO BLK G10+/AC</v>
      </c>
      <c r="AL573" s="1494">
        <f>VLOOKUP($AJ573,'Item Master Data'!$A:$F,6,FALSE)</f>
        <v>360</v>
      </c>
      <c r="AM573" s="1494">
        <f t="shared" ref="AM573:AM583" si="326">F573/AN573</f>
        <v>28</v>
      </c>
      <c r="AN573" s="1494">
        <f>VLOOKUP(AJ573,'Item Master Data'!$A:$G,7,FALSE)</f>
        <v>26</v>
      </c>
      <c r="AO573" s="1494">
        <f t="shared" ref="AO573:AO583" si="327">E573-AL573</f>
        <v>0</v>
      </c>
      <c r="AQ573" s="2020"/>
    </row>
    <row r="574" spans="1:43" s="1494" customFormat="1" ht="15" customHeight="1">
      <c r="A574" s="1872" t="s">
        <v>4240</v>
      </c>
      <c r="B574" s="1949" t="s">
        <v>3697</v>
      </c>
      <c r="C574" s="2029" t="s">
        <v>1137</v>
      </c>
      <c r="D574" s="2029" t="s">
        <v>3265</v>
      </c>
      <c r="E574" s="2029">
        <v>360</v>
      </c>
      <c r="F574" s="2031">
        <v>260</v>
      </c>
      <c r="G574" s="1833">
        <f t="shared" si="323"/>
        <v>93600</v>
      </c>
      <c r="H574" s="1831">
        <f t="shared" si="324"/>
        <v>9.3600000000000003E-2</v>
      </c>
      <c r="I574" s="1837">
        <f>H574</f>
        <v>9.3600000000000003E-2</v>
      </c>
      <c r="J574" s="1818"/>
      <c r="K574" s="2104"/>
      <c r="L574" s="2105"/>
      <c r="M574" s="1832">
        <f t="shared" si="325"/>
        <v>9.3600000000000003E-2</v>
      </c>
      <c r="N574" s="2030">
        <v>44656</v>
      </c>
      <c r="O574" s="2030">
        <v>44652</v>
      </c>
      <c r="P574" s="2030">
        <v>44656</v>
      </c>
      <c r="Q574" s="2030">
        <v>44657</v>
      </c>
      <c r="R574" s="2029" t="s">
        <v>304</v>
      </c>
      <c r="S574" s="2029">
        <v>60</v>
      </c>
      <c r="T574" s="2029">
        <v>49204132</v>
      </c>
      <c r="U574" s="2024">
        <v>0.83</v>
      </c>
      <c r="V574" s="2029" t="s">
        <v>3706</v>
      </c>
      <c r="W574" s="2029" t="s">
        <v>1094</v>
      </c>
      <c r="X574" s="2029">
        <v>100</v>
      </c>
      <c r="Y574" s="1949"/>
      <c r="Z574" s="2029" t="s">
        <v>2214</v>
      </c>
      <c r="AA574" s="2027" t="s">
        <v>2215</v>
      </c>
      <c r="AB574" s="2029">
        <v>25704</v>
      </c>
      <c r="AC574" s="2029" t="s">
        <v>1096</v>
      </c>
      <c r="AD574" s="2029" t="s">
        <v>3658</v>
      </c>
      <c r="AE574" s="2029"/>
      <c r="AF574" s="1951"/>
      <c r="AG574" s="1951" t="s">
        <v>1087</v>
      </c>
      <c r="AH574" s="1951"/>
      <c r="AI574" s="2047">
        <f t="shared" si="300"/>
        <v>49204132</v>
      </c>
      <c r="AJ574" s="2076" cm="1">
        <f t="array" ref="AJ574">SUM(MID(0&amp;AI574,LARGE(INDEX(ISNUMBER(--MID(AI574,ROW($1:$129),1))*ROW($1:$129),),ROW($1:$129))+1,1)*10^ROW($1:$129)/10)</f>
        <v>49204132</v>
      </c>
      <c r="AK574" s="1953" t="str">
        <f>VLOOKUP($AJ574,'Item Master Data'!$A:$F,3,FALSE)</f>
        <v>Q.PEAK DUO BLK G10+/AC</v>
      </c>
      <c r="AL574" s="1494">
        <f>VLOOKUP($AJ574,'Item Master Data'!$A:$F,6,FALSE)</f>
        <v>360</v>
      </c>
      <c r="AM574" s="1494">
        <f t="shared" si="326"/>
        <v>10</v>
      </c>
      <c r="AN574" s="1494">
        <f>VLOOKUP(AJ574,'Item Master Data'!$A:$G,7,FALSE)</f>
        <v>26</v>
      </c>
      <c r="AO574" s="1494">
        <f t="shared" si="327"/>
        <v>0</v>
      </c>
      <c r="AQ574" s="2020"/>
    </row>
    <row r="575" spans="1:43" s="1494" customFormat="1" ht="15" customHeight="1">
      <c r="A575" s="1872" t="s">
        <v>4240</v>
      </c>
      <c r="B575" s="1949" t="s">
        <v>3698</v>
      </c>
      <c r="C575" s="2029" t="s">
        <v>1137</v>
      </c>
      <c r="D575" s="2029" t="s">
        <v>3265</v>
      </c>
      <c r="E575" s="2029">
        <v>360</v>
      </c>
      <c r="F575" s="2031">
        <v>338</v>
      </c>
      <c r="G575" s="1833">
        <f t="shared" si="323"/>
        <v>121680</v>
      </c>
      <c r="H575" s="1831">
        <f t="shared" si="324"/>
        <v>0.12168</v>
      </c>
      <c r="I575" s="1837">
        <f>H575</f>
        <v>0.12168</v>
      </c>
      <c r="J575" s="1818"/>
      <c r="K575" s="2104"/>
      <c r="L575" s="2105"/>
      <c r="M575" s="1832">
        <f t="shared" si="325"/>
        <v>0.12168</v>
      </c>
      <c r="N575" s="2030">
        <v>44662</v>
      </c>
      <c r="O575" s="2030">
        <v>44657</v>
      </c>
      <c r="P575" s="2030">
        <v>44659</v>
      </c>
      <c r="Q575" s="2030">
        <v>44662</v>
      </c>
      <c r="R575" s="2029" t="s">
        <v>304</v>
      </c>
      <c r="S575" s="2029">
        <v>60</v>
      </c>
      <c r="T575" s="2029">
        <v>49204132</v>
      </c>
      <c r="U575" s="2024">
        <v>0.83</v>
      </c>
      <c r="V575" s="2029" t="s">
        <v>3707</v>
      </c>
      <c r="W575" s="2029" t="s">
        <v>1094</v>
      </c>
      <c r="X575" s="2029">
        <v>100</v>
      </c>
      <c r="Y575" s="1949"/>
      <c r="Z575" s="2029" t="s">
        <v>2214</v>
      </c>
      <c r="AA575" s="2027" t="s">
        <v>2215</v>
      </c>
      <c r="AB575" s="2029">
        <v>25704</v>
      </c>
      <c r="AC575" s="2029" t="s">
        <v>1096</v>
      </c>
      <c r="AD575" s="2029" t="s">
        <v>1097</v>
      </c>
      <c r="AE575" s="2029"/>
      <c r="AF575" s="1951"/>
      <c r="AG575" s="1951" t="s">
        <v>1087</v>
      </c>
      <c r="AH575" s="1951"/>
      <c r="AI575" s="2047">
        <f t="shared" si="300"/>
        <v>49204132</v>
      </c>
      <c r="AJ575" s="2076" cm="1">
        <f t="array" ref="AJ575">SUM(MID(0&amp;AI575,LARGE(INDEX(ISNUMBER(--MID(AI575,ROW($1:$129),1))*ROW($1:$129),),ROW($1:$129))+1,1)*10^ROW($1:$129)/10)</f>
        <v>49204132</v>
      </c>
      <c r="AK575" s="1953" t="str">
        <f>VLOOKUP($AJ575,'Item Master Data'!$A:$F,3,FALSE)</f>
        <v>Q.PEAK DUO BLK G10+/AC</v>
      </c>
      <c r="AL575" s="1494">
        <f>VLOOKUP($AJ575,'Item Master Data'!$A:$F,6,FALSE)</f>
        <v>360</v>
      </c>
      <c r="AM575" s="1494">
        <f t="shared" si="326"/>
        <v>13</v>
      </c>
      <c r="AN575" s="1494">
        <f>VLOOKUP(AJ575,'Item Master Data'!$A:$G,7,FALSE)</f>
        <v>26</v>
      </c>
      <c r="AO575" s="1494">
        <f t="shared" si="327"/>
        <v>0</v>
      </c>
      <c r="AQ575" s="2020"/>
    </row>
    <row r="576" spans="1:43" s="1494" customFormat="1" ht="15" customHeight="1">
      <c r="A576" s="1872" t="s">
        <v>4240</v>
      </c>
      <c r="B576" s="1949" t="s">
        <v>3699</v>
      </c>
      <c r="C576" s="2029" t="s">
        <v>1137</v>
      </c>
      <c r="D576" s="2029" t="s">
        <v>3265</v>
      </c>
      <c r="E576" s="2029">
        <v>360</v>
      </c>
      <c r="F576" s="2031">
        <v>338</v>
      </c>
      <c r="G576" s="1833">
        <f t="shared" si="323"/>
        <v>121680</v>
      </c>
      <c r="H576" s="1831">
        <f t="shared" si="324"/>
        <v>0.12168</v>
      </c>
      <c r="I576" s="1837">
        <f>H576</f>
        <v>0.12168</v>
      </c>
      <c r="J576" s="1818"/>
      <c r="K576" s="2104"/>
      <c r="L576" s="2105"/>
      <c r="M576" s="1832">
        <f t="shared" si="325"/>
        <v>0.12168</v>
      </c>
      <c r="N576" s="2030">
        <v>44669</v>
      </c>
      <c r="O576" s="2030">
        <v>44659</v>
      </c>
      <c r="P576" s="2030">
        <v>44669</v>
      </c>
      <c r="Q576" s="2030">
        <v>44670</v>
      </c>
      <c r="R576" s="2029" t="s">
        <v>304</v>
      </c>
      <c r="S576" s="2029">
        <v>60</v>
      </c>
      <c r="T576" s="2029">
        <v>49204132</v>
      </c>
      <c r="U576" s="2024">
        <v>0.83</v>
      </c>
      <c r="V576" s="2029" t="s">
        <v>3707</v>
      </c>
      <c r="W576" s="2029" t="s">
        <v>1094</v>
      </c>
      <c r="X576" s="2029">
        <v>100</v>
      </c>
      <c r="Y576" s="1949"/>
      <c r="Z576" s="2029" t="s">
        <v>2214</v>
      </c>
      <c r="AA576" s="2027" t="s">
        <v>2215</v>
      </c>
      <c r="AB576" s="2029">
        <v>25704</v>
      </c>
      <c r="AC576" s="2029" t="s">
        <v>1096</v>
      </c>
      <c r="AD576" s="2029" t="s">
        <v>3658</v>
      </c>
      <c r="AE576" s="2029"/>
      <c r="AF576" s="1951"/>
      <c r="AG576" s="1951" t="s">
        <v>1087</v>
      </c>
      <c r="AH576" s="1951"/>
      <c r="AI576" s="2047">
        <f t="shared" si="300"/>
        <v>49204132</v>
      </c>
      <c r="AJ576" s="2076" cm="1">
        <f t="array" ref="AJ576">SUM(MID(0&amp;AI576,LARGE(INDEX(ISNUMBER(--MID(AI576,ROW($1:$129),1))*ROW($1:$129),),ROW($1:$129))+1,1)*10^ROW($1:$129)/10)</f>
        <v>49204132</v>
      </c>
      <c r="AK576" s="1953" t="str">
        <f>VLOOKUP($AJ576,'Item Master Data'!$A:$F,3,FALSE)</f>
        <v>Q.PEAK DUO BLK G10+/AC</v>
      </c>
      <c r="AL576" s="1494">
        <f>VLOOKUP($AJ576,'Item Master Data'!$A:$F,6,FALSE)</f>
        <v>360</v>
      </c>
      <c r="AM576" s="1494">
        <f t="shared" si="326"/>
        <v>13</v>
      </c>
      <c r="AN576" s="1494">
        <f>VLOOKUP(AJ576,'Item Master Data'!$A:$G,7,FALSE)</f>
        <v>26</v>
      </c>
      <c r="AO576" s="1494">
        <f t="shared" si="327"/>
        <v>0</v>
      </c>
      <c r="AQ576" s="2020"/>
    </row>
    <row r="577" spans="1:43" s="1494" customFormat="1" ht="15.75" customHeight="1">
      <c r="A577" s="1872" t="s">
        <v>4240</v>
      </c>
      <c r="B577" s="1949" t="s">
        <v>3700</v>
      </c>
      <c r="C577" s="2029" t="s">
        <v>1137</v>
      </c>
      <c r="D577" s="2029" t="s">
        <v>3265</v>
      </c>
      <c r="E577" s="2029">
        <v>360</v>
      </c>
      <c r="F577" s="2031">
        <v>338</v>
      </c>
      <c r="G577" s="1833">
        <f t="shared" ref="G577" si="328">F577*E577</f>
        <v>121680</v>
      </c>
      <c r="H577" s="1831">
        <f t="shared" ref="H577" si="329">E577*F577/1000000</f>
        <v>0.12168</v>
      </c>
      <c r="I577" s="1837">
        <f>H577</f>
        <v>0.12168</v>
      </c>
      <c r="J577" s="1818"/>
      <c r="K577" s="2104"/>
      <c r="L577" s="2105"/>
      <c r="M577" s="1832">
        <f t="shared" ref="M577" si="330">SUM(I577:L577)</f>
        <v>0.12168</v>
      </c>
      <c r="N577" s="2030">
        <v>44676</v>
      </c>
      <c r="O577" s="2100">
        <v>44671</v>
      </c>
      <c r="P577" s="2030">
        <v>44673</v>
      </c>
      <c r="Q577" s="2030">
        <v>44676</v>
      </c>
      <c r="R577" s="2029" t="s">
        <v>304</v>
      </c>
      <c r="S577" s="2029">
        <v>60</v>
      </c>
      <c r="T577" s="2029">
        <v>49204132</v>
      </c>
      <c r="U577" s="2024">
        <v>0.83</v>
      </c>
      <c r="V577" s="2029" t="s">
        <v>3707</v>
      </c>
      <c r="W577" s="2029" t="s">
        <v>1094</v>
      </c>
      <c r="X577" s="2029">
        <v>100</v>
      </c>
      <c r="Y577" s="1949"/>
      <c r="Z577" s="2029" t="s">
        <v>2214</v>
      </c>
      <c r="AA577" s="2027" t="s">
        <v>2215</v>
      </c>
      <c r="AB577" s="2029">
        <v>25704</v>
      </c>
      <c r="AC577" s="2029" t="s">
        <v>1096</v>
      </c>
      <c r="AD577" s="2029" t="s">
        <v>3658</v>
      </c>
      <c r="AE577" s="2029"/>
      <c r="AF577" s="1951"/>
      <c r="AG577" s="1951" t="s">
        <v>1087</v>
      </c>
      <c r="AH577" s="1951"/>
      <c r="AI577" s="2047">
        <f t="shared" ref="AI577" si="331">T577</f>
        <v>49204132</v>
      </c>
      <c r="AJ577" s="2076" cm="1">
        <f t="array" ref="AJ577">SUM(MID(0&amp;AI577,LARGE(INDEX(ISNUMBER(--MID(AI577,ROW($1:$129),1))*ROW($1:$129),),ROW($1:$129))+1,1)*10^ROW($1:$129)/10)</f>
        <v>49204132</v>
      </c>
      <c r="AK577" s="1953" t="str">
        <f>VLOOKUP($AJ577,'Item Master Data'!$A:$F,3,FALSE)</f>
        <v>Q.PEAK DUO BLK G10+/AC</v>
      </c>
      <c r="AL577" s="1494">
        <f>VLOOKUP($AJ577,'Item Master Data'!$A:$F,6,FALSE)</f>
        <v>360</v>
      </c>
      <c r="AM577" s="1494">
        <f t="shared" ref="AM577" si="332">F577/AN577</f>
        <v>13</v>
      </c>
      <c r="AN577" s="1494">
        <f>VLOOKUP(AJ577,'Item Master Data'!$A:$G,7,FALSE)</f>
        <v>26</v>
      </c>
      <c r="AO577" s="1494">
        <f t="shared" ref="AO577" si="333">E577-AL577</f>
        <v>0</v>
      </c>
      <c r="AQ577" s="2020"/>
    </row>
    <row r="578" spans="1:43" s="1494" customFormat="1" ht="15" customHeight="1">
      <c r="A578" s="1872" t="s">
        <v>4240</v>
      </c>
      <c r="B578" s="2029" t="s">
        <v>3701</v>
      </c>
      <c r="C578" s="2029" t="s">
        <v>63</v>
      </c>
      <c r="D578" s="2029" t="s">
        <v>3401</v>
      </c>
      <c r="E578" s="2029">
        <v>360</v>
      </c>
      <c r="F578" s="2031">
        <v>676</v>
      </c>
      <c r="G578" s="1833">
        <f t="shared" si="323"/>
        <v>243360</v>
      </c>
      <c r="H578" s="1831">
        <f t="shared" si="324"/>
        <v>0.24335999999999999</v>
      </c>
      <c r="I578" s="1837">
        <f>H578</f>
        <v>0.24335999999999999</v>
      </c>
      <c r="J578" s="1818"/>
      <c r="K578" s="2104"/>
      <c r="L578" s="2105"/>
      <c r="M578" s="1832">
        <f t="shared" si="325"/>
        <v>0.24335999999999999</v>
      </c>
      <c r="N578" s="2030">
        <v>44673</v>
      </c>
      <c r="O578" s="2100">
        <v>44671</v>
      </c>
      <c r="P578" s="2030">
        <v>44673</v>
      </c>
      <c r="Q578" s="2030">
        <v>44676</v>
      </c>
      <c r="R578" s="2029" t="s">
        <v>304</v>
      </c>
      <c r="S578" s="2029">
        <v>60</v>
      </c>
      <c r="T578" s="2029">
        <v>49204132</v>
      </c>
      <c r="U578" s="2024">
        <v>0.80577777777000004</v>
      </c>
      <c r="V578" s="2029" t="s">
        <v>3708</v>
      </c>
      <c r="W578" s="2029" t="s">
        <v>1103</v>
      </c>
      <c r="X578" s="2029"/>
      <c r="Y578" s="1949">
        <v>60</v>
      </c>
      <c r="Z578" s="2029" t="s">
        <v>1187</v>
      </c>
      <c r="AA578" s="2027" t="s">
        <v>1095</v>
      </c>
      <c r="AB578" s="2029">
        <v>77092</v>
      </c>
      <c r="AC578" s="2029" t="s">
        <v>1096</v>
      </c>
      <c r="AD578" s="2029" t="s">
        <v>3658</v>
      </c>
      <c r="AE578" s="2029"/>
      <c r="AF578" s="1951"/>
      <c r="AG578" s="1951" t="s">
        <v>1087</v>
      </c>
      <c r="AH578" s="1951"/>
      <c r="AI578" s="2047">
        <f t="shared" si="300"/>
        <v>49204132</v>
      </c>
      <c r="AJ578" s="2076" cm="1">
        <f t="array" ref="AJ578">SUM(MID(0&amp;AI578,LARGE(INDEX(ISNUMBER(--MID(AI578,ROW($1:$129),1))*ROW($1:$129),),ROW($1:$129))+1,1)*10^ROW($1:$129)/10)</f>
        <v>49204132</v>
      </c>
      <c r="AK578" s="1953" t="str">
        <f>VLOOKUP($AJ578,'Item Master Data'!$A:$F,3,FALSE)</f>
        <v>Q.PEAK DUO BLK G10+/AC</v>
      </c>
      <c r="AL578" s="1494">
        <f>VLOOKUP($AJ578,'Item Master Data'!$A:$F,6,FALSE)</f>
        <v>360</v>
      </c>
      <c r="AM578" s="1494">
        <f t="shared" si="326"/>
        <v>26</v>
      </c>
      <c r="AN578" s="1494">
        <f>VLOOKUP(AJ578,'Item Master Data'!$A:$G,7,FALSE)</f>
        <v>26</v>
      </c>
      <c r="AO578" s="1494">
        <f t="shared" si="327"/>
        <v>0</v>
      </c>
      <c r="AQ578" s="2020"/>
    </row>
    <row r="579" spans="1:43" s="1494" customFormat="1" ht="16.5" customHeight="1">
      <c r="A579" s="1872" t="s">
        <v>4245</v>
      </c>
      <c r="B579" s="2029" t="s">
        <v>3702</v>
      </c>
      <c r="C579" s="2030" t="s">
        <v>3328</v>
      </c>
      <c r="D579" s="2029" t="s">
        <v>3265</v>
      </c>
      <c r="E579" s="2031">
        <v>360</v>
      </c>
      <c r="F579" s="2032">
        <v>676</v>
      </c>
      <c r="G579" s="1833">
        <f t="shared" si="323"/>
        <v>243360</v>
      </c>
      <c r="H579" s="1831">
        <f t="shared" si="324"/>
        <v>0.24335999999999999</v>
      </c>
      <c r="I579" s="1837"/>
      <c r="J579" s="1818">
        <f>H579</f>
        <v>0.24335999999999999</v>
      </c>
      <c r="K579" s="2104"/>
      <c r="L579" s="2105"/>
      <c r="M579" s="1832">
        <f t="shared" si="325"/>
        <v>0.24335999999999999</v>
      </c>
      <c r="N579" s="2030"/>
      <c r="O579" s="2030">
        <v>44672</v>
      </c>
      <c r="P579" s="2030">
        <v>44678</v>
      </c>
      <c r="Q579" s="2030">
        <v>44679</v>
      </c>
      <c r="R579" s="2029" t="s">
        <v>2243</v>
      </c>
      <c r="S579" s="2029">
        <v>60</v>
      </c>
      <c r="T579" s="2029">
        <v>49202132</v>
      </c>
      <c r="U579" s="2024">
        <v>0.83</v>
      </c>
      <c r="V579" s="1952" t="s">
        <v>3709</v>
      </c>
      <c r="W579" s="2029" t="s">
        <v>1103</v>
      </c>
      <c r="X579" s="2028">
        <v>0</v>
      </c>
      <c r="Y579" s="2029">
        <v>60</v>
      </c>
      <c r="Z579" s="2029" t="s">
        <v>3342</v>
      </c>
      <c r="AA579" s="2029" t="s">
        <v>3325</v>
      </c>
      <c r="AB579" s="2027">
        <v>43125</v>
      </c>
      <c r="AC579" s="2029" t="s">
        <v>1096</v>
      </c>
      <c r="AD579" s="2029" t="s">
        <v>3658</v>
      </c>
      <c r="AE579" s="2029"/>
      <c r="AF579" s="2029"/>
      <c r="AG579" s="2029" t="s">
        <v>2235</v>
      </c>
      <c r="AH579" s="1951"/>
      <c r="AI579" s="2047">
        <f t="shared" si="300"/>
        <v>49202132</v>
      </c>
      <c r="AJ579" s="2076" cm="1">
        <f t="array" ref="AJ579">SUM(MID(0&amp;AI579,LARGE(INDEX(ISNUMBER(--MID(AI579,ROW($1:$129),1))*ROW($1:$129),),ROW($1:$129))+1,1)*10^ROW($1:$129)/10)</f>
        <v>49202132</v>
      </c>
      <c r="AK579" s="1953" t="str">
        <f>VLOOKUP($AJ579,'Item Master Data'!$A:$F,3,FALSE)</f>
        <v>Q.PEAK DUO BLK G10+/AC</v>
      </c>
      <c r="AL579" s="1494">
        <f>VLOOKUP($AJ579,'Item Master Data'!$A:$F,6,FALSE)</f>
        <v>360</v>
      </c>
      <c r="AM579" s="1494">
        <f t="shared" si="326"/>
        <v>26</v>
      </c>
      <c r="AN579" s="1494">
        <f>VLOOKUP(AJ579,'Item Master Data'!$A:$G,7,FALSE)</f>
        <v>26</v>
      </c>
      <c r="AO579" s="1494">
        <f t="shared" si="327"/>
        <v>0</v>
      </c>
      <c r="AQ579" s="2020"/>
    </row>
    <row r="580" spans="1:43" s="1494" customFormat="1" ht="15.75" customHeight="1">
      <c r="A580" s="1872" t="s">
        <v>4244</v>
      </c>
      <c r="B580" s="2029" t="s">
        <v>3703</v>
      </c>
      <c r="C580" s="2030" t="s">
        <v>1166</v>
      </c>
      <c r="D580" s="2029" t="s">
        <v>3265</v>
      </c>
      <c r="E580" s="2031">
        <v>360</v>
      </c>
      <c r="F580" s="2032">
        <v>1352</v>
      </c>
      <c r="G580" s="1833">
        <f t="shared" ref="G580:G583" si="334">F580*E580</f>
        <v>486720</v>
      </c>
      <c r="H580" s="1831">
        <f t="shared" ref="H580:H583" si="335">E580*F580/1000000</f>
        <v>0.48671999999999999</v>
      </c>
      <c r="I580" s="1837">
        <f>H580</f>
        <v>0.48671999999999999</v>
      </c>
      <c r="J580" s="1818"/>
      <c r="K580" s="2104"/>
      <c r="L580" s="2105"/>
      <c r="M580" s="1832">
        <f t="shared" ref="M580:M583" si="336">SUM(I580:L580)</f>
        <v>0.48671999999999999</v>
      </c>
      <c r="N580" s="2030">
        <v>44657</v>
      </c>
      <c r="O580" s="2030">
        <v>44648</v>
      </c>
      <c r="P580" s="2030">
        <v>44657</v>
      </c>
      <c r="Q580" s="2030">
        <v>44659</v>
      </c>
      <c r="R580" s="2029" t="s">
        <v>1144</v>
      </c>
      <c r="S580" s="2029">
        <v>60</v>
      </c>
      <c r="T580" s="2029">
        <v>49204132</v>
      </c>
      <c r="U580" s="2024">
        <v>0.83</v>
      </c>
      <c r="V580" s="2223" t="s">
        <v>3710</v>
      </c>
      <c r="W580" s="2029" t="s">
        <v>1103</v>
      </c>
      <c r="X580" s="2028"/>
      <c r="Y580" s="2029">
        <v>60</v>
      </c>
      <c r="Z580" s="2029" t="s">
        <v>3232</v>
      </c>
      <c r="AA580" s="2029" t="s">
        <v>1136</v>
      </c>
      <c r="AB580" s="2027">
        <v>1501</v>
      </c>
      <c r="AC580" s="2029" t="s">
        <v>1096</v>
      </c>
      <c r="AD580" s="2029" t="s">
        <v>3658</v>
      </c>
      <c r="AE580" s="2029"/>
      <c r="AF580" s="2029"/>
      <c r="AG580" s="2029" t="s">
        <v>1087</v>
      </c>
      <c r="AH580" s="1951"/>
      <c r="AI580" s="2047">
        <f t="shared" si="300"/>
        <v>49204132</v>
      </c>
      <c r="AJ580" s="2076" cm="1">
        <f t="array" ref="AJ580">SUM(MID(0&amp;AI580,LARGE(INDEX(ISNUMBER(--MID(AI580,ROW($1:$129),1))*ROW($1:$129),),ROW($1:$129))+1,1)*10^ROW($1:$129)/10)</f>
        <v>49204132</v>
      </c>
      <c r="AK580" s="1953" t="str">
        <f>VLOOKUP($AJ580,'Item Master Data'!$A:$F,3,FALSE)</f>
        <v>Q.PEAK DUO BLK G10+/AC</v>
      </c>
      <c r="AL580" s="1494">
        <f>VLOOKUP($AJ580,'Item Master Data'!$A:$F,6,FALSE)</f>
        <v>360</v>
      </c>
      <c r="AM580" s="1494">
        <f t="shared" si="326"/>
        <v>52</v>
      </c>
      <c r="AN580" s="1494">
        <f>VLOOKUP(AJ580,'Item Master Data'!$A:$G,7,FALSE)</f>
        <v>26</v>
      </c>
      <c r="AO580" s="1494">
        <f t="shared" si="327"/>
        <v>0</v>
      </c>
      <c r="AQ580" s="2020"/>
    </row>
    <row r="581" spans="1:43" s="1494" customFormat="1" ht="15.75" customHeight="1">
      <c r="A581" s="1872" t="s">
        <v>4244</v>
      </c>
      <c r="B581" s="2029" t="s">
        <v>3704</v>
      </c>
      <c r="C581" s="2029" t="s">
        <v>1182</v>
      </c>
      <c r="D581" s="2029" t="s">
        <v>3265</v>
      </c>
      <c r="E581" s="2029">
        <v>360</v>
      </c>
      <c r="F581" s="2031">
        <v>1664</v>
      </c>
      <c r="G581" s="1833">
        <f t="shared" si="334"/>
        <v>599040</v>
      </c>
      <c r="H581" s="1831">
        <f t="shared" si="335"/>
        <v>0.59904000000000002</v>
      </c>
      <c r="I581" s="1837"/>
      <c r="J581" s="1818"/>
      <c r="K581" s="2104"/>
      <c r="L581" s="2105">
        <f>H581</f>
        <v>0.59904000000000002</v>
      </c>
      <c r="M581" s="1832">
        <f t="shared" si="336"/>
        <v>0.59904000000000002</v>
      </c>
      <c r="N581" s="2030"/>
      <c r="O581" s="2030"/>
      <c r="P581" s="2030"/>
      <c r="Q581" s="2030"/>
      <c r="R581" s="2029" t="s">
        <v>1144</v>
      </c>
      <c r="S581" s="2029">
        <v>60</v>
      </c>
      <c r="T581" s="2029">
        <v>49202132</v>
      </c>
      <c r="U581" s="2224">
        <v>0.8</v>
      </c>
      <c r="V581" s="2103" t="s">
        <v>3712</v>
      </c>
      <c r="W581" s="2029" t="s">
        <v>1103</v>
      </c>
      <c r="X581" s="2029"/>
      <c r="Y581" s="2029">
        <v>60</v>
      </c>
      <c r="Z581" s="2029" t="s">
        <v>1183</v>
      </c>
      <c r="AA581" s="2029" t="s">
        <v>1133</v>
      </c>
      <c r="AB581" s="2027" t="s">
        <v>2213</v>
      </c>
      <c r="AC581" s="2029" t="s">
        <v>1096</v>
      </c>
      <c r="AD581" s="2029"/>
      <c r="AE581" s="2029"/>
      <c r="AF581" s="2026"/>
      <c r="AG581" s="2026" t="s">
        <v>1087</v>
      </c>
      <c r="AH581" s="1951"/>
      <c r="AI581" s="2047">
        <f t="shared" si="300"/>
        <v>49202132</v>
      </c>
      <c r="AJ581" s="2076" cm="1">
        <f t="array" ref="AJ581">SUM(MID(0&amp;AI581,LARGE(INDEX(ISNUMBER(--MID(AI581,ROW($1:$129),1))*ROW($1:$129),),ROW($1:$129))+1,1)*10^ROW($1:$129)/10)</f>
        <v>49202132</v>
      </c>
      <c r="AK581" s="1953" t="str">
        <f>VLOOKUP($AJ581,'Item Master Data'!$A:$F,3,FALSE)</f>
        <v>Q.PEAK DUO BLK G10+/AC</v>
      </c>
      <c r="AL581" s="1494">
        <f>VLOOKUP($AJ581,'Item Master Data'!$A:$F,6,FALSE)</f>
        <v>360</v>
      </c>
      <c r="AM581" s="1494">
        <f t="shared" si="326"/>
        <v>64</v>
      </c>
      <c r="AN581" s="1494">
        <f>VLOOKUP(AJ581,'Item Master Data'!$A:$G,7,FALSE)</f>
        <v>26</v>
      </c>
      <c r="AO581" s="1494">
        <f t="shared" si="327"/>
        <v>0</v>
      </c>
      <c r="AQ581" s="2020"/>
    </row>
    <row r="582" spans="1:43" s="1494" customFormat="1" ht="15.75" customHeight="1">
      <c r="A582" s="1872" t="s">
        <v>4244</v>
      </c>
      <c r="B582" s="2029" t="s">
        <v>3398</v>
      </c>
      <c r="C582" s="2029" t="s">
        <v>1182</v>
      </c>
      <c r="D582" s="2029" t="s">
        <v>3265</v>
      </c>
      <c r="E582" s="2029">
        <v>360</v>
      </c>
      <c r="F582" s="2031">
        <v>832</v>
      </c>
      <c r="G582" s="1833">
        <f t="shared" si="334"/>
        <v>299520</v>
      </c>
      <c r="H582" s="1831">
        <f t="shared" si="335"/>
        <v>0.29952000000000001</v>
      </c>
      <c r="I582" s="1837">
        <f>H582</f>
        <v>0.29952000000000001</v>
      </c>
      <c r="J582" s="1818"/>
      <c r="K582" s="2104"/>
      <c r="L582" s="2105"/>
      <c r="M582" s="1832">
        <f t="shared" si="336"/>
        <v>0.29952000000000001</v>
      </c>
      <c r="N582" s="2030">
        <v>44655</v>
      </c>
      <c r="O582" s="2030">
        <v>44628</v>
      </c>
      <c r="P582" s="2030">
        <v>44655</v>
      </c>
      <c r="Q582" s="2030">
        <v>44657</v>
      </c>
      <c r="R582" s="2029" t="s">
        <v>1144</v>
      </c>
      <c r="S582" s="2029">
        <v>60</v>
      </c>
      <c r="T582" s="2029">
        <v>49202132</v>
      </c>
      <c r="U582" s="2224">
        <v>0.76</v>
      </c>
      <c r="V582" s="2103" t="s">
        <v>3711</v>
      </c>
      <c r="W582" s="2029" t="s">
        <v>1103</v>
      </c>
      <c r="X582" s="2029"/>
      <c r="Y582" s="2029">
        <v>60</v>
      </c>
      <c r="Z582" s="2029" t="s">
        <v>1183</v>
      </c>
      <c r="AA582" s="2029" t="s">
        <v>1133</v>
      </c>
      <c r="AB582" s="2027" t="s">
        <v>2213</v>
      </c>
      <c r="AC582" s="2029" t="s">
        <v>1096</v>
      </c>
      <c r="AD582" s="2029" t="s">
        <v>3658</v>
      </c>
      <c r="AE582" s="2029"/>
      <c r="AF582" s="2026"/>
      <c r="AG582" s="2026" t="s">
        <v>1087</v>
      </c>
      <c r="AH582" s="1951"/>
      <c r="AI582" s="2047">
        <f t="shared" si="300"/>
        <v>49202132</v>
      </c>
      <c r="AJ582" s="2076" cm="1">
        <f t="array" ref="AJ582">SUM(MID(0&amp;AI582,LARGE(INDEX(ISNUMBER(--MID(AI582,ROW($1:$129),1))*ROW($1:$129),),ROW($1:$129))+1,1)*10^ROW($1:$129)/10)</f>
        <v>49202132</v>
      </c>
      <c r="AK582" s="1953" t="str">
        <f>VLOOKUP($AJ582,'Item Master Data'!$A:$F,3,FALSE)</f>
        <v>Q.PEAK DUO BLK G10+/AC</v>
      </c>
      <c r="AL582" s="1494">
        <f>VLOOKUP($AJ582,'Item Master Data'!$A:$F,6,FALSE)</f>
        <v>360</v>
      </c>
      <c r="AM582" s="1494">
        <f t="shared" si="326"/>
        <v>32</v>
      </c>
      <c r="AN582" s="1494">
        <f>VLOOKUP(AJ582,'Item Master Data'!$A:$G,7,FALSE)</f>
        <v>26</v>
      </c>
      <c r="AO582" s="1494">
        <f t="shared" si="327"/>
        <v>0</v>
      </c>
      <c r="AQ582" s="2020"/>
    </row>
    <row r="583" spans="1:43" s="1494" customFormat="1" ht="15.75" customHeight="1">
      <c r="A583" s="1872" t="s">
        <v>4244</v>
      </c>
      <c r="B583" s="2029" t="s">
        <v>3399</v>
      </c>
      <c r="C583" s="2029" t="s">
        <v>3400</v>
      </c>
      <c r="D583" s="2029" t="s">
        <v>3265</v>
      </c>
      <c r="E583" s="2029">
        <v>360</v>
      </c>
      <c r="F583" s="2031">
        <v>728</v>
      </c>
      <c r="G583" s="1833">
        <f t="shared" si="334"/>
        <v>262080</v>
      </c>
      <c r="H583" s="1831">
        <f t="shared" si="335"/>
        <v>0.26207999999999998</v>
      </c>
      <c r="I583" s="1837">
        <f>H583</f>
        <v>0.26207999999999998</v>
      </c>
      <c r="J583" s="1818"/>
      <c r="K583" s="2104"/>
      <c r="L583" s="2105"/>
      <c r="M583" s="1832">
        <f t="shared" si="336"/>
        <v>0.26207999999999998</v>
      </c>
      <c r="N583" s="2030">
        <v>44655</v>
      </c>
      <c r="O583" s="2030">
        <v>44630</v>
      </c>
      <c r="P583" s="2030">
        <v>44655</v>
      </c>
      <c r="Q583" s="2030">
        <v>44656</v>
      </c>
      <c r="R583" s="2029" t="s">
        <v>1144</v>
      </c>
      <c r="S583" s="2029">
        <v>60</v>
      </c>
      <c r="T583" s="2029">
        <v>49202132</v>
      </c>
      <c r="U583" s="2024">
        <v>0.83</v>
      </c>
      <c r="V583" s="2103" t="s">
        <v>3713</v>
      </c>
      <c r="W583" s="2029" t="s">
        <v>1103</v>
      </c>
      <c r="X583" s="2029">
        <v>0</v>
      </c>
      <c r="Y583" s="2029">
        <v>60</v>
      </c>
      <c r="Z583" s="2029" t="s">
        <v>3233</v>
      </c>
      <c r="AA583" s="2029" t="s">
        <v>1148</v>
      </c>
      <c r="AB583" s="2027" t="s">
        <v>3403</v>
      </c>
      <c r="AC583" s="2029" t="s">
        <v>1096</v>
      </c>
      <c r="AD583" s="2029" t="s">
        <v>1097</v>
      </c>
      <c r="AE583" s="2029"/>
      <c r="AF583" s="2026"/>
      <c r="AG583" s="2026" t="s">
        <v>2235</v>
      </c>
      <c r="AH583" s="1951"/>
      <c r="AI583" s="2047">
        <f t="shared" si="300"/>
        <v>49202132</v>
      </c>
      <c r="AJ583" s="2076" cm="1">
        <f t="array" ref="AJ583">SUM(MID(0&amp;AI583,LARGE(INDEX(ISNUMBER(--MID(AI583,ROW($1:$129),1))*ROW($1:$129),),ROW($1:$129))+1,1)*10^ROW($1:$129)/10)</f>
        <v>49202132</v>
      </c>
      <c r="AK583" s="1953" t="str">
        <f>VLOOKUP($AJ583,'Item Master Data'!$A:$F,3,FALSE)</f>
        <v>Q.PEAK DUO BLK G10+/AC</v>
      </c>
      <c r="AL583" s="1494">
        <f>VLOOKUP($AJ583,'Item Master Data'!$A:$F,6,FALSE)</f>
        <v>360</v>
      </c>
      <c r="AM583" s="1494">
        <f t="shared" si="326"/>
        <v>28</v>
      </c>
      <c r="AN583" s="1494">
        <f>VLOOKUP(AJ583,'Item Master Data'!$A:$G,7,FALSE)</f>
        <v>26</v>
      </c>
      <c r="AO583" s="1494">
        <f t="shared" si="327"/>
        <v>0</v>
      </c>
      <c r="AQ583" s="2020"/>
    </row>
    <row r="584" spans="1:43" s="1844" customFormat="1" ht="23.25" customHeight="1">
      <c r="A584" s="1871"/>
      <c r="B584" s="1354" t="s">
        <v>197</v>
      </c>
      <c r="C584" s="1354"/>
      <c r="D584" s="1354"/>
      <c r="E584" s="1354"/>
      <c r="F584" s="1909">
        <f>SUBTOTAL(9,F552:F583)</f>
        <v>26494</v>
      </c>
      <c r="G584" s="1909">
        <f>SUBTOTAL(9,G552:G583)</f>
        <v>9537840</v>
      </c>
      <c r="H584" s="1865">
        <f>SUBTOTAL(9,H552:H583)</f>
        <v>9.5378399999999992</v>
      </c>
      <c r="I584" s="1865">
        <f>SUBTOTAL(9,I552:I583)</f>
        <v>2.3868</v>
      </c>
      <c r="J584" s="1865">
        <f>SUBTOTAL(9,J552:J583)</f>
        <v>3.0888000000000004</v>
      </c>
      <c r="K584" s="1865">
        <f>SUBTOTAL(9,K552:K583)</f>
        <v>3.4631999999999996</v>
      </c>
      <c r="L584" s="1865">
        <f>SUBTOTAL(9,L552:L583)</f>
        <v>0.59904000000000002</v>
      </c>
      <c r="M584" s="1865">
        <f>SUBTOTAL(9,M552:M583)</f>
        <v>9.5378399999999992</v>
      </c>
      <c r="N584" s="1871" t="s">
        <v>4259</v>
      </c>
      <c r="O584" s="1871"/>
      <c r="P584" s="1871"/>
      <c r="Q584" s="1871"/>
      <c r="R584" s="1871"/>
      <c r="S584" s="1871"/>
      <c r="T584" s="1871"/>
      <c r="U584" s="1871"/>
      <c r="V584" s="1871"/>
      <c r="W584" s="1871"/>
      <c r="X584" s="1871"/>
      <c r="Y584" s="1871"/>
      <c r="Z584" s="1871"/>
      <c r="AA584" s="1871"/>
      <c r="AB584" s="1871"/>
      <c r="AC584" s="1871"/>
      <c r="AD584" s="1871"/>
      <c r="AE584" s="1871"/>
      <c r="AF584" s="1871"/>
      <c r="AG584" s="1871"/>
      <c r="AH584" s="1871"/>
      <c r="AI584" s="2020"/>
      <c r="AJ584" s="2020"/>
      <c r="AK584" s="2054"/>
      <c r="AL584" s="2054"/>
      <c r="AM584" s="2054"/>
      <c r="AN584" s="2054"/>
      <c r="AO584" s="2054"/>
      <c r="AP584" s="2054"/>
      <c r="AQ584" s="2020"/>
    </row>
    <row r="585" spans="1:43" ht="15.75">
      <c r="A585" s="1871"/>
      <c r="B585" s="1302" t="s">
        <v>256</v>
      </c>
      <c r="C585" s="1871"/>
      <c r="D585" s="1871"/>
      <c r="E585" s="1871"/>
      <c r="F585" s="1836"/>
      <c r="G585" s="1836"/>
      <c r="H585" s="1871"/>
      <c r="I585" s="1871"/>
      <c r="J585" s="1813"/>
      <c r="N585" s="1871"/>
      <c r="O585" s="1871"/>
      <c r="P585" s="1871"/>
      <c r="Q585" s="1871"/>
      <c r="R585" s="1871"/>
      <c r="S585" s="1871"/>
      <c r="T585" s="1871"/>
      <c r="U585" s="1871"/>
      <c r="V585" s="1871"/>
      <c r="W585" s="1871"/>
      <c r="X585" s="1871"/>
      <c r="Y585" s="1871"/>
      <c r="Z585" s="1871"/>
      <c r="AA585" s="630"/>
      <c r="AB585" s="1871"/>
      <c r="AC585" s="1871"/>
      <c r="AD585" s="1871"/>
      <c r="AE585" s="1871"/>
      <c r="AF585" s="1871"/>
      <c r="AG585" s="1871"/>
      <c r="AH585" s="1871"/>
      <c r="AQ585" s="2020"/>
    </row>
    <row r="586" spans="1:43" s="123" customFormat="1" ht="60">
      <c r="A586" s="1871"/>
      <c r="B586" s="1858" t="s">
        <v>979</v>
      </c>
      <c r="C586" s="1858" t="s">
        <v>978</v>
      </c>
      <c r="D586" s="1297" t="s">
        <v>5</v>
      </c>
      <c r="E586" s="1297" t="s">
        <v>6</v>
      </c>
      <c r="F586" s="1297" t="s">
        <v>7</v>
      </c>
      <c r="G586" s="1297" t="s">
        <v>185</v>
      </c>
      <c r="H586" s="1297" t="s">
        <v>186</v>
      </c>
      <c r="I586" s="1861" t="s">
        <v>1205</v>
      </c>
      <c r="J586" s="1297" t="s">
        <v>188</v>
      </c>
      <c r="K586" s="1817" t="s">
        <v>10</v>
      </c>
      <c r="L586" s="1817" t="s">
        <v>1071</v>
      </c>
      <c r="M586" s="1297" t="s">
        <v>11</v>
      </c>
      <c r="N586" s="1900" t="s">
        <v>1072</v>
      </c>
      <c r="O586" s="1900" t="s">
        <v>1073</v>
      </c>
      <c r="P586" s="1900" t="s">
        <v>1074</v>
      </c>
      <c r="Q586" s="1900" t="s">
        <v>1075</v>
      </c>
      <c r="R586" s="1830" t="s">
        <v>1076</v>
      </c>
      <c r="S586" s="1830" t="s">
        <v>1077</v>
      </c>
      <c r="T586" s="1830" t="s">
        <v>1078</v>
      </c>
      <c r="U586" s="1830" t="s">
        <v>12</v>
      </c>
      <c r="V586" s="1830" t="s">
        <v>1079</v>
      </c>
      <c r="W586" s="1901" t="s">
        <v>1080</v>
      </c>
      <c r="X586" s="1902" t="s">
        <v>1081</v>
      </c>
      <c r="Y586" s="1903" t="s">
        <v>1082</v>
      </c>
      <c r="Z586" s="1904" t="s">
        <v>1083</v>
      </c>
      <c r="AA586" s="1904" t="s">
        <v>1084</v>
      </c>
      <c r="AB586" s="1905" t="s">
        <v>1085</v>
      </c>
      <c r="AC586" s="1904" t="s">
        <v>1086</v>
      </c>
      <c r="AD586" s="1906" t="s">
        <v>1087</v>
      </c>
      <c r="AE586" s="1906" t="s">
        <v>406</v>
      </c>
      <c r="AF586" s="1876" t="s">
        <v>1088</v>
      </c>
      <c r="AG586" s="1876" t="s">
        <v>1089</v>
      </c>
      <c r="AH586" s="1876" t="s">
        <v>1090</v>
      </c>
      <c r="AI586" s="2044"/>
      <c r="AJ586" s="1872"/>
      <c r="AK586" s="2071"/>
      <c r="AL586" s="2071"/>
      <c r="AM586" s="2071"/>
      <c r="AN586" s="2071"/>
      <c r="AO586" s="2071"/>
      <c r="AP586" s="2071"/>
      <c r="AQ586" s="2020"/>
    </row>
    <row r="587" spans="1:43" s="1494" customFormat="1" ht="15" customHeight="1">
      <c r="A587" s="1550" t="s">
        <v>1091</v>
      </c>
      <c r="B587" s="2245" t="s">
        <v>4351</v>
      </c>
      <c r="C587" s="2245" t="s">
        <v>4352</v>
      </c>
      <c r="D587" s="2286" t="s">
        <v>3471</v>
      </c>
      <c r="E587" s="2245">
        <v>405</v>
      </c>
      <c r="F587" s="2287">
        <v>64</v>
      </c>
      <c r="G587" s="1833">
        <f t="shared" ref="G587" si="337">F587*E587</f>
        <v>25920</v>
      </c>
      <c r="H587" s="2108">
        <f t="shared" ref="H587" si="338">E587*F587/1000000</f>
        <v>2.5919999999999999E-2</v>
      </c>
      <c r="I587" s="1837"/>
      <c r="J587" s="2104"/>
      <c r="K587" s="2104"/>
      <c r="L587" s="2105">
        <f>H587</f>
        <v>2.5919999999999999E-2</v>
      </c>
      <c r="M587" s="1832">
        <f t="shared" ref="M587" si="339">SUM(I587:L587)</f>
        <v>2.5919999999999999E-2</v>
      </c>
      <c r="N587" s="2030" t="s">
        <v>1068</v>
      </c>
      <c r="O587" s="2030"/>
      <c r="P587" s="2030"/>
      <c r="Q587" s="2030"/>
      <c r="R587" s="2245" t="s">
        <v>400</v>
      </c>
      <c r="S587" s="2245">
        <v>60</v>
      </c>
      <c r="T587" s="2245"/>
      <c r="U587" s="2024">
        <f>222.75/405</f>
        <v>0.55000000000000004</v>
      </c>
      <c r="V587" s="2029"/>
      <c r="W587" s="2029" t="s">
        <v>1103</v>
      </c>
      <c r="X587" s="2029">
        <v>100</v>
      </c>
      <c r="Y587" s="2029">
        <v>0</v>
      </c>
      <c r="Z587" s="2030" t="s">
        <v>4353</v>
      </c>
      <c r="AA587" s="2030" t="s">
        <v>1099</v>
      </c>
      <c r="AB587" s="1949" t="s">
        <v>4354</v>
      </c>
      <c r="AC587" s="2029" t="s">
        <v>1096</v>
      </c>
      <c r="AD587" s="1937" t="s">
        <v>1099</v>
      </c>
      <c r="AE587" s="2029" t="s">
        <v>2230</v>
      </c>
      <c r="AF587" s="2026" t="s">
        <v>1098</v>
      </c>
      <c r="AG587" s="2029" t="s">
        <v>1087</v>
      </c>
      <c r="AH587" s="2029"/>
      <c r="AI587" s="2047">
        <f t="shared" ref="AI587" si="340">T587</f>
        <v>0</v>
      </c>
      <c r="AJ587" s="2076" cm="1">
        <f t="array" ref="AJ587">SUM(MID(0&amp;AI587,LARGE(INDEX(ISNUMBER(--MID(AI587,ROW($1:$129),1))*ROW($1:$129),),ROW($1:$129))+1,1)*10^ROW($1:$129)/10)</f>
        <v>0</v>
      </c>
      <c r="AK587" s="1953" t="e">
        <f>VLOOKUP($AJ587,'Item Master Data'!$A:$F,3,FALSE)</f>
        <v>#N/A</v>
      </c>
      <c r="AL587" s="1494" t="e">
        <f>VLOOKUP($AJ587,'Item Master Data'!$A:$F,6,FALSE)</f>
        <v>#N/A</v>
      </c>
      <c r="AM587" s="1494" t="e">
        <f t="shared" ref="AM587" si="341">F587/AN587</f>
        <v>#N/A</v>
      </c>
      <c r="AN587" s="1494" t="e">
        <f>VLOOKUP(AJ587,'Item Master Data'!$A:$G,7,FALSE)</f>
        <v>#N/A</v>
      </c>
      <c r="AO587" s="1494" t="e">
        <f t="shared" ref="AO587" si="342">E587-AL587</f>
        <v>#N/A</v>
      </c>
      <c r="AQ587" s="2297">
        <f t="shared" ref="AQ587" si="343">G587*U587</f>
        <v>14256.000000000002</v>
      </c>
    </row>
    <row r="588" spans="1:43" s="1494" customFormat="1" ht="15.75" customHeight="1">
      <c r="A588" s="1550" t="s">
        <v>1091</v>
      </c>
      <c r="B588" s="2029" t="s">
        <v>3632</v>
      </c>
      <c r="C588" s="2029" t="s">
        <v>3193</v>
      </c>
      <c r="D588" s="2029" t="s">
        <v>2503</v>
      </c>
      <c r="E588" s="2029">
        <v>360</v>
      </c>
      <c r="F588" s="1950">
        <v>3072</v>
      </c>
      <c r="G588" s="1833"/>
      <c r="H588" s="1831"/>
      <c r="I588" s="1837"/>
      <c r="J588" s="2104"/>
      <c r="K588" s="2104"/>
      <c r="L588" s="2105">
        <f>H588</f>
        <v>0</v>
      </c>
      <c r="M588" s="1832">
        <f t="shared" ref="M588:M591" si="344">SUM(I588:L588)</f>
        <v>0</v>
      </c>
      <c r="N588" s="2029" t="s">
        <v>4301</v>
      </c>
      <c r="O588" s="2030"/>
      <c r="P588" s="2030"/>
      <c r="Q588" s="2030"/>
      <c r="R588" s="2029" t="s">
        <v>400</v>
      </c>
      <c r="S588" s="2029">
        <v>60</v>
      </c>
      <c r="T588" s="1951"/>
      <c r="U588" s="2079">
        <v>0.51202777777777786</v>
      </c>
      <c r="V588" s="2029" t="s">
        <v>3649</v>
      </c>
      <c r="W588" s="2029" t="s">
        <v>1103</v>
      </c>
      <c r="X588" s="2029"/>
      <c r="Y588" s="2029">
        <v>60</v>
      </c>
      <c r="Z588" s="2030" t="s">
        <v>1127</v>
      </c>
      <c r="AA588" s="2030" t="s">
        <v>1099</v>
      </c>
      <c r="AB588" s="1949">
        <v>92056</v>
      </c>
      <c r="AC588" s="2029" t="s">
        <v>1096</v>
      </c>
      <c r="AD588" s="1937" t="s">
        <v>1099</v>
      </c>
      <c r="AE588" s="2029" t="s">
        <v>2230</v>
      </c>
      <c r="AF588" s="2026" t="s">
        <v>1098</v>
      </c>
      <c r="AG588" s="2029" t="s">
        <v>1087</v>
      </c>
      <c r="AH588" s="2029"/>
      <c r="AI588" s="2047">
        <f t="shared" ref="AI588:AI592" si="345">T588</f>
        <v>0</v>
      </c>
      <c r="AJ588" s="2076" cm="1">
        <f t="array" ref="AJ588">SUM(MID(0&amp;AI588,LARGE(INDEX(ISNUMBER(--MID(AI588,ROW($1:$129),1))*ROW($1:$129),),ROW($1:$129))+1,1)*10^ROW($1:$129)/10)</f>
        <v>0</v>
      </c>
      <c r="AK588" s="1953" t="e">
        <f>VLOOKUP($AJ588,'Item Master Data'!$A:$F,3,FALSE)</f>
        <v>#N/A</v>
      </c>
      <c r="AL588" s="1494" t="e">
        <f>VLOOKUP($AJ588,'Item Master Data'!$A:$F,6,FALSE)</f>
        <v>#N/A</v>
      </c>
      <c r="AM588" s="1494" t="e">
        <f t="shared" ref="AM588:AM592" si="346">F588/AN588</f>
        <v>#N/A</v>
      </c>
      <c r="AN588" s="1494" t="e">
        <f>VLOOKUP(AJ588,'Item Master Data'!$A:$G,7,FALSE)</f>
        <v>#N/A</v>
      </c>
      <c r="AO588" s="1494" t="e">
        <f t="shared" ref="AO588:AO592" si="347">E588-AL588</f>
        <v>#N/A</v>
      </c>
      <c r="AQ588" s="2297">
        <f t="shared" ref="AQ588:AQ592" si="348">G588*U588</f>
        <v>0</v>
      </c>
    </row>
    <row r="589" spans="1:43" s="1494" customFormat="1" ht="15" customHeight="1">
      <c r="A589" s="1550" t="s">
        <v>1091</v>
      </c>
      <c r="B589" s="2029" t="s">
        <v>4363</v>
      </c>
      <c r="C589" s="2029" t="s">
        <v>2499</v>
      </c>
      <c r="D589" s="2029" t="s">
        <v>2220</v>
      </c>
      <c r="E589" s="2029">
        <v>400</v>
      </c>
      <c r="F589" s="1950">
        <v>768</v>
      </c>
      <c r="G589" s="1833">
        <f t="shared" ref="G589:G591" si="349">F589*E589</f>
        <v>307200</v>
      </c>
      <c r="H589" s="1831">
        <f t="shared" ref="H589:H592" si="350">E589*F589/1000000</f>
        <v>0.30719999999999997</v>
      </c>
      <c r="I589" s="1837"/>
      <c r="J589" s="2104"/>
      <c r="K589" s="2104"/>
      <c r="L589" s="2105">
        <f>H589</f>
        <v>0.30719999999999997</v>
      </c>
      <c r="M589" s="1832">
        <f t="shared" si="344"/>
        <v>0.30719999999999997</v>
      </c>
      <c r="N589" s="2030" t="s">
        <v>4301</v>
      </c>
      <c r="O589" s="2030" t="s">
        <v>4301</v>
      </c>
      <c r="P589" s="2030"/>
      <c r="Q589" s="2030"/>
      <c r="R589" s="2029" t="s">
        <v>2221</v>
      </c>
      <c r="S589" s="2029">
        <v>60</v>
      </c>
      <c r="T589" s="1951" t="s">
        <v>3267</v>
      </c>
      <c r="U589" s="2024">
        <f t="shared" ref="U589:U591" si="351">188/400</f>
        <v>0.47</v>
      </c>
      <c r="V589" s="2029" t="s">
        <v>3646</v>
      </c>
      <c r="W589" s="2029" t="s">
        <v>1094</v>
      </c>
      <c r="X589" s="2029"/>
      <c r="Y589" s="2029">
        <v>60</v>
      </c>
      <c r="Z589" s="2030" t="s">
        <v>2226</v>
      </c>
      <c r="AA589" s="2030" t="s">
        <v>1099</v>
      </c>
      <c r="AB589" s="1949">
        <v>92507</v>
      </c>
      <c r="AC589" s="2029" t="s">
        <v>1096</v>
      </c>
      <c r="AD589" s="1937" t="s">
        <v>1099</v>
      </c>
      <c r="AE589" s="2029" t="s">
        <v>2230</v>
      </c>
      <c r="AF589" s="2026"/>
      <c r="AG589" s="2029" t="s">
        <v>1087</v>
      </c>
      <c r="AH589" s="2029"/>
      <c r="AI589" s="2047" t="str">
        <f t="shared" si="345"/>
        <v>30390456H</v>
      </c>
      <c r="AJ589" s="2076" cm="1">
        <f t="array" ref="AJ589">SUM(MID(0&amp;AI589,LARGE(INDEX(ISNUMBER(--MID(AI589,ROW($1:$129),1))*ROW($1:$129),),ROW($1:$129))+1,1)*10^ROW($1:$129)/10)</f>
        <v>30390456</v>
      </c>
      <c r="AK589" s="1953" t="str">
        <f>VLOOKUP($AJ589,'Item Master Data'!$A:$F,3,FALSE)</f>
        <v>Q.PEAK DUO BLK ML G10+</v>
      </c>
      <c r="AL589" s="1494">
        <f>VLOOKUP($AJ589,'Item Master Data'!$A:$F,6,FALSE)</f>
        <v>400</v>
      </c>
      <c r="AM589" s="1494">
        <f t="shared" si="346"/>
        <v>24</v>
      </c>
      <c r="AN589" s="1494">
        <f>VLOOKUP(AJ589,'Item Master Data'!$A:$G,7,FALSE)</f>
        <v>32</v>
      </c>
      <c r="AO589" s="1494">
        <f t="shared" si="347"/>
        <v>0</v>
      </c>
      <c r="AQ589" s="2297">
        <f t="shared" si="348"/>
        <v>144384</v>
      </c>
    </row>
    <row r="590" spans="1:43" s="1494" customFormat="1" ht="15" customHeight="1">
      <c r="A590" s="1550" t="s">
        <v>1091</v>
      </c>
      <c r="B590" s="2029" t="s">
        <v>4364</v>
      </c>
      <c r="C590" s="2029" t="s">
        <v>2499</v>
      </c>
      <c r="D590" s="2029" t="s">
        <v>2220</v>
      </c>
      <c r="E590" s="2029">
        <v>400</v>
      </c>
      <c r="F590" s="1950">
        <v>768</v>
      </c>
      <c r="G590" s="1833">
        <f t="shared" si="349"/>
        <v>307200</v>
      </c>
      <c r="H590" s="2108">
        <f t="shared" si="350"/>
        <v>0.30719999999999997</v>
      </c>
      <c r="I590" s="1837"/>
      <c r="J590" s="2104"/>
      <c r="K590" s="2104"/>
      <c r="L590" s="2105">
        <f>H590</f>
        <v>0.30719999999999997</v>
      </c>
      <c r="M590" s="1832">
        <f t="shared" si="344"/>
        <v>0.30719999999999997</v>
      </c>
      <c r="N590" s="2030" t="s">
        <v>4301</v>
      </c>
      <c r="O590" s="2030" t="s">
        <v>4301</v>
      </c>
      <c r="P590" s="2030"/>
      <c r="Q590" s="2030"/>
      <c r="R590" s="2029" t="s">
        <v>2221</v>
      </c>
      <c r="S590" s="2029">
        <v>60</v>
      </c>
      <c r="T590" s="1951" t="s">
        <v>3267</v>
      </c>
      <c r="U590" s="2024">
        <f t="shared" si="351"/>
        <v>0.47</v>
      </c>
      <c r="V590" s="2029"/>
      <c r="W590" s="2029" t="s">
        <v>1094</v>
      </c>
      <c r="X590" s="2029"/>
      <c r="Y590" s="2029">
        <v>60</v>
      </c>
      <c r="Z590" s="2030" t="s">
        <v>2509</v>
      </c>
      <c r="AA590" s="2030" t="s">
        <v>1099</v>
      </c>
      <c r="AB590" s="1949">
        <v>93308</v>
      </c>
      <c r="AC590" s="2029" t="s">
        <v>1096</v>
      </c>
      <c r="AD590" s="1937" t="s">
        <v>1099</v>
      </c>
      <c r="AE590" s="2029" t="s">
        <v>2230</v>
      </c>
      <c r="AF590" s="2026" t="s">
        <v>1098</v>
      </c>
      <c r="AG590" s="2029" t="s">
        <v>1087</v>
      </c>
      <c r="AH590" s="2029"/>
      <c r="AI590" s="2047" t="str">
        <f t="shared" si="345"/>
        <v>30390456H</v>
      </c>
      <c r="AJ590" s="2076" cm="1">
        <f t="array" ref="AJ590">SUM(MID(0&amp;AI590,LARGE(INDEX(ISNUMBER(--MID(AI590,ROW($1:$129),1))*ROW($1:$129),),ROW($1:$129))+1,1)*10^ROW($1:$129)/10)</f>
        <v>30390456</v>
      </c>
      <c r="AK590" s="1953" t="str">
        <f>VLOOKUP($AJ590,'Item Master Data'!$A:$F,3,FALSE)</f>
        <v>Q.PEAK DUO BLK ML G10+</v>
      </c>
      <c r="AL590" s="1494">
        <f>VLOOKUP($AJ590,'Item Master Data'!$A:$F,6,FALSE)</f>
        <v>400</v>
      </c>
      <c r="AM590" s="1494">
        <f t="shared" si="346"/>
        <v>24</v>
      </c>
      <c r="AN590" s="1494">
        <f>VLOOKUP(AJ590,'Item Master Data'!$A:$G,7,FALSE)</f>
        <v>32</v>
      </c>
      <c r="AO590" s="1494">
        <f t="shared" si="347"/>
        <v>0</v>
      </c>
      <c r="AQ590" s="2297">
        <f t="shared" si="348"/>
        <v>144384</v>
      </c>
    </row>
    <row r="591" spans="1:43" s="1494" customFormat="1" ht="15" customHeight="1">
      <c r="A591" s="1550" t="s">
        <v>1091</v>
      </c>
      <c r="B591" s="2245" t="s">
        <v>4365</v>
      </c>
      <c r="C591" s="2029" t="s">
        <v>2499</v>
      </c>
      <c r="D591" s="2029" t="s">
        <v>2220</v>
      </c>
      <c r="E591" s="2029">
        <v>400</v>
      </c>
      <c r="F591" s="1950">
        <v>768</v>
      </c>
      <c r="G591" s="1833">
        <f t="shared" si="349"/>
        <v>307200</v>
      </c>
      <c r="H591" s="2108">
        <f t="shared" si="350"/>
        <v>0.30719999999999997</v>
      </c>
      <c r="I591" s="1837"/>
      <c r="J591" s="2104"/>
      <c r="K591" s="2104"/>
      <c r="L591" s="2105">
        <f>H591</f>
        <v>0.30719999999999997</v>
      </c>
      <c r="M591" s="1832">
        <f t="shared" si="344"/>
        <v>0.30719999999999997</v>
      </c>
      <c r="N591" s="2030" t="s">
        <v>4301</v>
      </c>
      <c r="O591" s="2030" t="s">
        <v>4301</v>
      </c>
      <c r="P591" s="2030"/>
      <c r="Q591" s="2030"/>
      <c r="R591" s="2029" t="s">
        <v>2221</v>
      </c>
      <c r="S591" s="2029">
        <v>60</v>
      </c>
      <c r="T591" s="1951" t="s">
        <v>3369</v>
      </c>
      <c r="U591" s="2024">
        <f t="shared" si="351"/>
        <v>0.47</v>
      </c>
      <c r="V591" s="2029"/>
      <c r="W591" s="2029" t="s">
        <v>1094</v>
      </c>
      <c r="X591" s="2029"/>
      <c r="Y591" s="2029">
        <v>60</v>
      </c>
      <c r="Z591" s="2030" t="s">
        <v>2510</v>
      </c>
      <c r="AA591" s="2030" t="s">
        <v>1099</v>
      </c>
      <c r="AB591" s="1949">
        <v>95928</v>
      </c>
      <c r="AC591" s="2029" t="s">
        <v>1096</v>
      </c>
      <c r="AD591" s="1937" t="s">
        <v>1099</v>
      </c>
      <c r="AE591" s="2029" t="s">
        <v>2230</v>
      </c>
      <c r="AF591" s="2026" t="s">
        <v>1098</v>
      </c>
      <c r="AG591" s="2029" t="s">
        <v>1087</v>
      </c>
      <c r="AH591" s="2029"/>
      <c r="AI591" s="2047" t="str">
        <f t="shared" si="345"/>
        <v>30390156H</v>
      </c>
      <c r="AJ591" s="2076" cm="1">
        <f t="array" ref="AJ591">SUM(MID(0&amp;AI591,LARGE(INDEX(ISNUMBER(--MID(AI591,ROW($1:$129),1))*ROW($1:$129),),ROW($1:$129))+1,1)*10^ROW($1:$129)/10)</f>
        <v>30390156</v>
      </c>
      <c r="AK591" s="1953" t="str">
        <f>VLOOKUP($AJ591,'Item Master Data'!$A:$F,3,FALSE)</f>
        <v>Q.PEAK DUO BLK ML G10+</v>
      </c>
      <c r="AL591" s="1494">
        <f>VLOOKUP($AJ591,'Item Master Data'!$A:$F,6,FALSE)</f>
        <v>400</v>
      </c>
      <c r="AM591" s="1494">
        <f t="shared" si="346"/>
        <v>24</v>
      </c>
      <c r="AN591" s="1494">
        <f>VLOOKUP(AJ591,'Item Master Data'!$A:$G,7,FALSE)</f>
        <v>32</v>
      </c>
      <c r="AO591" s="1494">
        <f t="shared" si="347"/>
        <v>0</v>
      </c>
      <c r="AQ591" s="2297">
        <f t="shared" si="348"/>
        <v>144384</v>
      </c>
    </row>
    <row r="592" spans="1:43" s="1494" customFormat="1" ht="15.75" customHeight="1">
      <c r="A592" s="1872" t="s">
        <v>2309</v>
      </c>
      <c r="B592" s="1949" t="s">
        <v>4359</v>
      </c>
      <c r="C592" s="2029" t="s">
        <v>1137</v>
      </c>
      <c r="D592" s="2029" t="s">
        <v>2220</v>
      </c>
      <c r="E592" s="2029">
        <v>400</v>
      </c>
      <c r="F592" s="2031">
        <v>832</v>
      </c>
      <c r="G592" s="1833">
        <f>F592*E592</f>
        <v>332800</v>
      </c>
      <c r="H592" s="1831">
        <f t="shared" si="350"/>
        <v>0.33279999999999998</v>
      </c>
      <c r="I592" s="1837"/>
      <c r="J592" s="2104"/>
      <c r="K592" s="2104"/>
      <c r="L592" s="2105">
        <f>H592</f>
        <v>0.33279999999999998</v>
      </c>
      <c r="M592" s="1832">
        <f t="shared" ref="M592" si="352">SUM(I592:L592)</f>
        <v>0.33279999999999998</v>
      </c>
      <c r="N592" s="2029" t="s">
        <v>1068</v>
      </c>
      <c r="O592" s="2021"/>
      <c r="P592" s="2030"/>
      <c r="Q592" s="2030"/>
      <c r="R592" s="2029" t="s">
        <v>304</v>
      </c>
      <c r="S592" s="2029">
        <v>60</v>
      </c>
      <c r="T592" s="2029" t="s">
        <v>3267</v>
      </c>
      <c r="U592" s="2024">
        <v>0.55000000000000004</v>
      </c>
      <c r="V592" s="2029" t="s">
        <v>4360</v>
      </c>
      <c r="W592" s="2029" t="s">
        <v>1103</v>
      </c>
      <c r="X592" s="2029"/>
      <c r="Y592" s="1949" t="s">
        <v>1138</v>
      </c>
      <c r="Z592" s="2029" t="s">
        <v>4361</v>
      </c>
      <c r="AA592" s="2027" t="s">
        <v>1141</v>
      </c>
      <c r="AB592" s="2029">
        <v>81301</v>
      </c>
      <c r="AC592" s="2029" t="s">
        <v>1096</v>
      </c>
      <c r="AD592" s="1937" t="s">
        <v>1099</v>
      </c>
      <c r="AE592" s="2029"/>
      <c r="AF592" s="1951" t="s">
        <v>1098</v>
      </c>
      <c r="AG592" s="1951" t="s">
        <v>1087</v>
      </c>
      <c r="AH592" s="2029"/>
      <c r="AI592" s="2047" t="str">
        <f t="shared" si="345"/>
        <v>30390456H</v>
      </c>
      <c r="AJ592" s="2076" cm="1">
        <f t="array" ref="AJ592">SUM(MID(0&amp;AI592,LARGE(INDEX(ISNUMBER(--MID(AI592,ROW($1:$129),1))*ROW($1:$129),),ROW($1:$129))+1,1)*10^ROW($1:$129)/10)</f>
        <v>30390456</v>
      </c>
      <c r="AK592" s="1953" t="str">
        <f>VLOOKUP($AJ592,'Item Master Data'!$A:$F,3,FALSE)</f>
        <v>Q.PEAK DUO BLK ML G10+</v>
      </c>
      <c r="AL592" s="1494">
        <f>VLOOKUP($AJ592,'Item Master Data'!$A:$F,6,FALSE)</f>
        <v>400</v>
      </c>
      <c r="AM592" s="1494">
        <f t="shared" si="346"/>
        <v>26</v>
      </c>
      <c r="AN592" s="1494">
        <f>VLOOKUP(AJ592,'Item Master Data'!$A:$G,7,FALSE)</f>
        <v>32</v>
      </c>
      <c r="AO592" s="1494">
        <f t="shared" si="347"/>
        <v>0</v>
      </c>
      <c r="AQ592" s="2297">
        <f t="shared" si="348"/>
        <v>183040.00000000003</v>
      </c>
    </row>
    <row r="593" spans="1:48" s="1494" customFormat="1" ht="15" customHeight="1">
      <c r="A593" s="1872" t="s">
        <v>4240</v>
      </c>
      <c r="B593" s="1949" t="s">
        <v>4344</v>
      </c>
      <c r="C593" s="2029" t="s">
        <v>1137</v>
      </c>
      <c r="D593" s="2029" t="s">
        <v>3265</v>
      </c>
      <c r="E593" s="2029">
        <v>360</v>
      </c>
      <c r="F593" s="2031">
        <v>2106</v>
      </c>
      <c r="G593" s="1833">
        <f t="shared" ref="G593:G595" si="353">F593*E593</f>
        <v>758160</v>
      </c>
      <c r="H593" s="1831">
        <f t="shared" ref="H593:H595" si="354">E593*F593/1000000</f>
        <v>0.75815999999999995</v>
      </c>
      <c r="I593" s="1837"/>
      <c r="J593" s="1818"/>
      <c r="K593" s="2104"/>
      <c r="L593" s="2105">
        <f t="shared" ref="L593" si="355">H593</f>
        <v>0.75815999999999995</v>
      </c>
      <c r="M593" s="1832">
        <f t="shared" ref="M593" si="356">SUM(I593:L593)</f>
        <v>0.75815999999999995</v>
      </c>
      <c r="N593" s="2107"/>
      <c r="O593" s="2030"/>
      <c r="P593" s="2030"/>
      <c r="Q593" s="2030"/>
      <c r="R593" s="2029" t="s">
        <v>304</v>
      </c>
      <c r="S593" s="2029">
        <v>60</v>
      </c>
      <c r="T593" s="2029">
        <v>49204132</v>
      </c>
      <c r="U593" s="2024">
        <v>0.83</v>
      </c>
      <c r="V593" s="2029" t="s">
        <v>3707</v>
      </c>
      <c r="W593" s="2029" t="s">
        <v>1094</v>
      </c>
      <c r="X593" s="2029">
        <v>100</v>
      </c>
      <c r="Y593" s="1949"/>
      <c r="Z593" s="2029" t="s">
        <v>2214</v>
      </c>
      <c r="AA593" s="2027" t="s">
        <v>2215</v>
      </c>
      <c r="AB593" s="2029">
        <v>25704</v>
      </c>
      <c r="AC593" s="2029" t="s">
        <v>1096</v>
      </c>
      <c r="AD593" s="2029" t="s">
        <v>3404</v>
      </c>
      <c r="AE593" s="2029"/>
      <c r="AF593" s="1951"/>
      <c r="AG593" s="1951" t="s">
        <v>1087</v>
      </c>
      <c r="AH593" s="1951"/>
      <c r="AI593" s="2047">
        <f t="shared" ref="AI593:AI596" si="357">T593</f>
        <v>49204132</v>
      </c>
      <c r="AJ593" s="2076" cm="1">
        <f t="array" ref="AJ593">SUM(MID(0&amp;AI593,LARGE(INDEX(ISNUMBER(--MID(AI593,ROW($1:$129),1))*ROW($1:$129),),ROW($1:$129))+1,1)*10^ROW($1:$129)/10)</f>
        <v>49204132</v>
      </c>
      <c r="AK593" s="1953" t="str">
        <f>VLOOKUP($AJ593,'Item Master Data'!$A:$F,3,FALSE)</f>
        <v>Q.PEAK DUO BLK G10+/AC</v>
      </c>
      <c r="AL593" s="1494">
        <f>VLOOKUP($AJ593,'Item Master Data'!$A:$F,6,FALSE)</f>
        <v>360</v>
      </c>
      <c r="AM593" s="1494">
        <f t="shared" ref="AM593:AM596" si="358">F593/AN593</f>
        <v>81</v>
      </c>
      <c r="AN593" s="1494">
        <f>VLOOKUP(AJ593,'Item Master Data'!$A:$G,7,FALSE)</f>
        <v>26</v>
      </c>
      <c r="AO593" s="1494">
        <f t="shared" ref="AO593:AO596" si="359">E593-AL593</f>
        <v>0</v>
      </c>
      <c r="AQ593" s="2020"/>
    </row>
    <row r="594" spans="1:48" s="1494" customFormat="1" ht="15" customHeight="1">
      <c r="A594" s="1550" t="s">
        <v>1156</v>
      </c>
      <c r="B594" s="2029" t="s">
        <v>4056</v>
      </c>
      <c r="C594" s="2030" t="s">
        <v>4057</v>
      </c>
      <c r="D594" s="2029" t="s">
        <v>2255</v>
      </c>
      <c r="E594" s="2031">
        <v>480</v>
      </c>
      <c r="F594" s="2032">
        <f>5017-551</f>
        <v>4466</v>
      </c>
      <c r="G594" s="1833">
        <f t="shared" si="353"/>
        <v>2143680</v>
      </c>
      <c r="H594" s="1831">
        <f t="shared" si="354"/>
        <v>2.1436799999999998</v>
      </c>
      <c r="I594" s="1837"/>
      <c r="J594" s="2104"/>
      <c r="K594" s="2104"/>
      <c r="L594" s="2105">
        <f>H594</f>
        <v>2.1436799999999998</v>
      </c>
      <c r="M594" s="1832">
        <f t="shared" ref="M594:M595" si="360">SUM(I594:L594)</f>
        <v>2.1436799999999998</v>
      </c>
      <c r="N594" s="2030"/>
      <c r="O594" s="2100">
        <v>44672</v>
      </c>
      <c r="P594" s="2030">
        <v>44677</v>
      </c>
      <c r="Q594" s="2030">
        <v>44683</v>
      </c>
      <c r="R594" s="2029" t="s">
        <v>2243</v>
      </c>
      <c r="S594" s="2029">
        <v>72</v>
      </c>
      <c r="T594" s="2029">
        <v>49303556</v>
      </c>
      <c r="U594" s="2024">
        <v>0.44500000000000001</v>
      </c>
      <c r="V594" s="1952"/>
      <c r="W594" s="2029" t="s">
        <v>1094</v>
      </c>
      <c r="X594" s="2028">
        <v>10</v>
      </c>
      <c r="Y594" s="2029">
        <v>30</v>
      </c>
      <c r="Z594" s="2029" t="s">
        <v>4105</v>
      </c>
      <c r="AA594" s="2029" t="s">
        <v>1132</v>
      </c>
      <c r="AB594" s="2027">
        <v>46933</v>
      </c>
      <c r="AC594" s="2029" t="s">
        <v>1096</v>
      </c>
      <c r="AD594" s="1937" t="s">
        <v>3658</v>
      </c>
      <c r="AE594" s="2029"/>
      <c r="AF594" s="2029"/>
      <c r="AG594" s="2029" t="s">
        <v>2235</v>
      </c>
      <c r="AH594" s="1951"/>
      <c r="AI594" s="2047">
        <f t="shared" si="357"/>
        <v>49303556</v>
      </c>
      <c r="AJ594" s="2076" cm="1">
        <f t="array" ref="AJ594">SUM(MID(0&amp;AI594,LARGE(INDEX(ISNUMBER(--MID(AI594,ROW($1:$129),1))*ROW($1:$129),),ROW($1:$129))+1,1)*10^ROW($1:$129)/10)</f>
        <v>49303556</v>
      </c>
      <c r="AK594" s="1953" t="str">
        <f>VLOOKUP($AJ594,'Item Master Data'!$A:$F,3,FALSE)</f>
        <v>Q.PEAK DUO XL G10 BFG</v>
      </c>
      <c r="AL594" s="1494">
        <f>VLOOKUP($AJ594,'Item Master Data'!$A:$F,6,FALSE)</f>
        <v>480</v>
      </c>
      <c r="AM594" s="1494">
        <f t="shared" si="358"/>
        <v>154</v>
      </c>
      <c r="AN594" s="1494">
        <f>VLOOKUP(AJ594,'Item Master Data'!$A:$G,7,FALSE)</f>
        <v>29</v>
      </c>
      <c r="AO594" s="1494">
        <f t="shared" si="359"/>
        <v>0</v>
      </c>
      <c r="AQ594" s="2297">
        <f t="shared" ref="AQ594:AQ595" si="361">G594*U594</f>
        <v>953937.6</v>
      </c>
    </row>
    <row r="595" spans="1:48" s="1494" customFormat="1" ht="15" customHeight="1">
      <c r="A595" s="1550" t="s">
        <v>1156</v>
      </c>
      <c r="B595" s="2029" t="s">
        <v>4058</v>
      </c>
      <c r="C595" s="2030" t="s">
        <v>4057</v>
      </c>
      <c r="D595" s="2029" t="s">
        <v>2255</v>
      </c>
      <c r="E595" s="2031">
        <v>480</v>
      </c>
      <c r="F595" s="2032">
        <f>14007-609</f>
        <v>13398</v>
      </c>
      <c r="G595" s="1833">
        <f t="shared" si="353"/>
        <v>6431040</v>
      </c>
      <c r="H595" s="1831">
        <f t="shared" si="354"/>
        <v>6.4310400000000003</v>
      </c>
      <c r="I595" s="1837"/>
      <c r="J595" s="2104"/>
      <c r="K595" s="2104"/>
      <c r="L595" s="2105">
        <f>H595</f>
        <v>6.4310400000000003</v>
      </c>
      <c r="M595" s="1832">
        <f t="shared" si="360"/>
        <v>6.4310400000000003</v>
      </c>
      <c r="N595" s="2030"/>
      <c r="O595" s="2100">
        <v>44672</v>
      </c>
      <c r="P595" s="2030">
        <v>44677</v>
      </c>
      <c r="Q595" s="2030">
        <v>44683</v>
      </c>
      <c r="R595" s="2029" t="s">
        <v>2243</v>
      </c>
      <c r="S595" s="2029">
        <v>72</v>
      </c>
      <c r="T595" s="2029">
        <v>49303556</v>
      </c>
      <c r="U595" s="2024">
        <v>0.44500000000000001</v>
      </c>
      <c r="V595" s="1952"/>
      <c r="W595" s="2029" t="s">
        <v>1094</v>
      </c>
      <c r="X595" s="2028">
        <v>10</v>
      </c>
      <c r="Y595" s="2029">
        <v>30</v>
      </c>
      <c r="Z595" s="2029" t="s">
        <v>3233</v>
      </c>
      <c r="AA595" s="2029" t="s">
        <v>1132</v>
      </c>
      <c r="AB595" s="2027">
        <v>47374</v>
      </c>
      <c r="AC595" s="2029" t="s">
        <v>1096</v>
      </c>
      <c r="AD595" s="2029" t="s">
        <v>3658</v>
      </c>
      <c r="AE595" s="2029"/>
      <c r="AF595" s="2029" t="s">
        <v>1098</v>
      </c>
      <c r="AG595" s="2029" t="s">
        <v>2235</v>
      </c>
      <c r="AH595" s="1951"/>
      <c r="AI595" s="2047">
        <f t="shared" si="357"/>
        <v>49303556</v>
      </c>
      <c r="AJ595" s="2076" cm="1">
        <f t="array" ref="AJ595">SUM(MID(0&amp;AI595,LARGE(INDEX(ISNUMBER(--MID(AI595,ROW($1:$129),1))*ROW($1:$129),),ROW($1:$129))+1,1)*10^ROW($1:$129)/10)</f>
        <v>49303556</v>
      </c>
      <c r="AK595" s="1953" t="str">
        <f>VLOOKUP($AJ595,'Item Master Data'!$A:$F,3,FALSE)</f>
        <v>Q.PEAK DUO XL G10 BFG</v>
      </c>
      <c r="AL595" s="1494">
        <f>VLOOKUP($AJ595,'Item Master Data'!$A:$F,6,FALSE)</f>
        <v>480</v>
      </c>
      <c r="AM595" s="1494">
        <f t="shared" si="358"/>
        <v>462</v>
      </c>
      <c r="AN595" s="1494">
        <f>VLOOKUP(AJ595,'Item Master Data'!$A:$G,7,FALSE)</f>
        <v>29</v>
      </c>
      <c r="AO595" s="1494">
        <f t="shared" si="359"/>
        <v>0</v>
      </c>
      <c r="AQ595" s="2297">
        <f t="shared" si="361"/>
        <v>2861812.8</v>
      </c>
    </row>
    <row r="596" spans="1:48" s="1494" customFormat="1" ht="15" customHeight="1">
      <c r="A596" s="1872" t="s">
        <v>1156</v>
      </c>
      <c r="B596" s="2029" t="s">
        <v>3466</v>
      </c>
      <c r="C596" s="2030" t="s">
        <v>4053</v>
      </c>
      <c r="D596" s="2029" t="s">
        <v>2210</v>
      </c>
      <c r="E596" s="2031">
        <v>475</v>
      </c>
      <c r="F596" s="2032">
        <v>1200</v>
      </c>
      <c r="G596" s="1833"/>
      <c r="H596" s="1831"/>
      <c r="I596" s="1837"/>
      <c r="J596" s="1818"/>
      <c r="K596" s="2104"/>
      <c r="L596" s="2105">
        <f t="shared" ref="L596" si="362">H596</f>
        <v>0</v>
      </c>
      <c r="M596" s="1832">
        <f t="shared" ref="M596" si="363">SUM(I596:L596)</f>
        <v>0</v>
      </c>
      <c r="N596" s="2030"/>
      <c r="O596" s="2030">
        <v>44643</v>
      </c>
      <c r="P596" s="2030"/>
      <c r="Q596" s="2030"/>
      <c r="R596" s="2029" t="s">
        <v>1147</v>
      </c>
      <c r="S596" s="2029">
        <v>72</v>
      </c>
      <c r="T596" s="2029" t="s">
        <v>3176</v>
      </c>
      <c r="U596" s="2024">
        <v>0.37</v>
      </c>
      <c r="V596" s="1952"/>
      <c r="W596" s="2029" t="s">
        <v>1094</v>
      </c>
      <c r="X596" s="2028">
        <v>10</v>
      </c>
      <c r="Y596" s="2029">
        <v>30</v>
      </c>
      <c r="Z596" s="2029" t="s">
        <v>4103</v>
      </c>
      <c r="AA596" s="2029" t="s">
        <v>3467</v>
      </c>
      <c r="AB596" s="2027">
        <v>83201</v>
      </c>
      <c r="AC596" s="2029" t="s">
        <v>1096</v>
      </c>
      <c r="AD596" s="2029" t="s">
        <v>1113</v>
      </c>
      <c r="AE596" s="2029"/>
      <c r="AF596" s="2029" t="s">
        <v>1098</v>
      </c>
      <c r="AG596" s="2029"/>
      <c r="AH596" s="2029"/>
      <c r="AI596" s="2047" t="str">
        <f t="shared" si="357"/>
        <v>12005833C</v>
      </c>
      <c r="AJ596" s="2076" cm="1">
        <f t="array" ref="AJ596">SUM(MID(0&amp;AI596,LARGE(INDEX(ISNUMBER(--MID(AI596,ROW($1:$129),1))*ROW($1:$129),),ROW($1:$129))+1,1)*10^ROW($1:$129)/10)</f>
        <v>12005833</v>
      </c>
      <c r="AK596" s="1953" t="str">
        <f>VLOOKUP($AJ596,'Item Master Data'!$A:$F,3,FALSE)</f>
        <v>Q.PEAK DUO XL G10 BFG</v>
      </c>
      <c r="AL596" s="1494">
        <f>VLOOKUP($AJ596,'Item Master Data'!$A:$F,6,FALSE)</f>
        <v>475</v>
      </c>
      <c r="AM596" s="1494" t="e">
        <f t="shared" si="358"/>
        <v>#VALUE!</v>
      </c>
      <c r="AN596" s="1494" t="str">
        <f>VLOOKUP(AJ596,'Item Master Data'!$A:$G,7,FALSE)</f>
        <v> 30</v>
      </c>
      <c r="AO596" s="1494">
        <f t="shared" si="359"/>
        <v>0</v>
      </c>
      <c r="AQ596" s="2297">
        <f t="shared" ref="AQ596" si="364">G596*U596</f>
        <v>0</v>
      </c>
    </row>
    <row r="597" spans="1:48" s="1494" customFormat="1" ht="15" customHeight="1">
      <c r="A597" s="1550" t="s">
        <v>1156</v>
      </c>
      <c r="B597" s="2029" t="s">
        <v>3332</v>
      </c>
      <c r="C597" s="2030" t="s">
        <v>3331</v>
      </c>
      <c r="D597" s="2029" t="s">
        <v>2210</v>
      </c>
      <c r="E597" s="2031">
        <v>480</v>
      </c>
      <c r="F597" s="2260">
        <v>22170</v>
      </c>
      <c r="G597" s="1833">
        <f t="shared" ref="G597" si="365">E597*F597</f>
        <v>10641600</v>
      </c>
      <c r="H597" s="1831">
        <f t="shared" ref="H597:H605" si="366">E597*F597/1000000</f>
        <v>10.6416</v>
      </c>
      <c r="I597" s="1837"/>
      <c r="J597" s="1818">
        <f t="shared" ref="J597" si="367">H597</f>
        <v>10.6416</v>
      </c>
      <c r="K597" s="2104"/>
      <c r="L597" s="2105"/>
      <c r="M597" s="1832">
        <f t="shared" ref="M597:M602" si="368">SUM(I597:L597)</f>
        <v>10.6416</v>
      </c>
      <c r="N597" s="2030" t="s">
        <v>4239</v>
      </c>
      <c r="O597" s="2030">
        <v>44623</v>
      </c>
      <c r="P597" s="2030">
        <v>44645</v>
      </c>
      <c r="Q597" s="2030">
        <v>44680</v>
      </c>
      <c r="R597" s="2029" t="s">
        <v>1144</v>
      </c>
      <c r="S597" s="2029">
        <v>72</v>
      </c>
      <c r="T597" s="2029">
        <v>12005832</v>
      </c>
      <c r="U597" s="2024">
        <v>0.38159999999999999</v>
      </c>
      <c r="V597" s="1952"/>
      <c r="W597" s="2245" t="s">
        <v>1094</v>
      </c>
      <c r="X597" s="2246">
        <v>5</v>
      </c>
      <c r="Y597" s="2245">
        <v>30</v>
      </c>
      <c r="Z597" s="2245" t="s">
        <v>3183</v>
      </c>
      <c r="AA597" s="2245" t="s">
        <v>1095</v>
      </c>
      <c r="AB597" s="2247">
        <v>76904</v>
      </c>
      <c r="AC597" s="2245" t="s">
        <v>1096</v>
      </c>
      <c r="AD597" s="2245" t="s">
        <v>1187</v>
      </c>
      <c r="AE597" s="2029"/>
      <c r="AF597" s="2029" t="s">
        <v>1098</v>
      </c>
      <c r="AG597" s="2029" t="s">
        <v>2235</v>
      </c>
      <c r="AH597" s="1951"/>
      <c r="AI597" s="2047">
        <f t="shared" ref="AI597:AI615" si="369">T597</f>
        <v>12005832</v>
      </c>
      <c r="AJ597" s="2076" cm="1">
        <f t="array" ref="AJ597">SUM(MID(0&amp;AI597,LARGE(INDEX(ISNUMBER(--MID(AI597,ROW($1:$129),1))*ROW($1:$129),),ROW($1:$129))+1,1)*10^ROW($1:$129)/10)</f>
        <v>12005832</v>
      </c>
      <c r="AK597" s="1953" t="str">
        <f>VLOOKUP($AJ597,'Item Master Data'!$A:$F,3,FALSE)</f>
        <v>Q.PEAK DUO XL G10 BFG</v>
      </c>
      <c r="AL597" s="1494">
        <f>VLOOKUP($AJ597,'Item Master Data'!$A:$F,6,FALSE)</f>
        <v>480</v>
      </c>
      <c r="AM597" s="1494" t="e">
        <f t="shared" ref="AM597:AM615" si="370">F597/AN597</f>
        <v>#VALUE!</v>
      </c>
      <c r="AN597" s="1494" t="str">
        <f>VLOOKUP(AJ597,'Item Master Data'!$A:$G,7,FALSE)</f>
        <v> 30</v>
      </c>
      <c r="AO597" s="1494">
        <f t="shared" ref="AO597:AO615" si="371">E597-AL597</f>
        <v>0</v>
      </c>
      <c r="AQ597" s="2020"/>
    </row>
    <row r="598" spans="1:48" s="1494" customFormat="1" ht="15" customHeight="1">
      <c r="A598" s="1550" t="s">
        <v>1156</v>
      </c>
      <c r="B598" s="2029" t="s">
        <v>4077</v>
      </c>
      <c r="C598" s="2030" t="s">
        <v>3522</v>
      </c>
      <c r="D598" s="2029" t="s">
        <v>3337</v>
      </c>
      <c r="E598" s="2031">
        <v>415</v>
      </c>
      <c r="F598" s="2032">
        <v>87</v>
      </c>
      <c r="G598" s="1837"/>
      <c r="H598" s="1837"/>
      <c r="I598" s="1837"/>
      <c r="J598" s="2104"/>
      <c r="K598" s="2104"/>
      <c r="L598" s="2105">
        <f>H598</f>
        <v>0</v>
      </c>
      <c r="M598" s="1832">
        <f t="shared" ref="M598" si="372">SUM(I598:L598)</f>
        <v>0</v>
      </c>
      <c r="N598" s="2030"/>
      <c r="O598" s="2030" t="s">
        <v>3636</v>
      </c>
      <c r="P598" s="2030"/>
      <c r="Q598" s="2030"/>
      <c r="R598" s="2029" t="s">
        <v>1144</v>
      </c>
      <c r="S598" s="2029">
        <v>72</v>
      </c>
      <c r="T598" s="2029" t="s">
        <v>4092</v>
      </c>
      <c r="U598" s="2024">
        <v>0.48</v>
      </c>
      <c r="V598" s="1952"/>
      <c r="W598" s="2029" t="s">
        <v>1103</v>
      </c>
      <c r="X598" s="2028">
        <v>0</v>
      </c>
      <c r="Y598" s="2029">
        <v>45</v>
      </c>
      <c r="Z598" s="2029" t="s">
        <v>4111</v>
      </c>
      <c r="AA598" s="2029" t="s">
        <v>1133</v>
      </c>
      <c r="AB598" s="2027">
        <v>13039</v>
      </c>
      <c r="AC598" s="2029" t="s">
        <v>1096</v>
      </c>
      <c r="AD598" s="2029" t="s">
        <v>1099</v>
      </c>
      <c r="AE598" s="2029"/>
      <c r="AF598" s="2029" t="s">
        <v>1098</v>
      </c>
      <c r="AG598" s="2029" t="s">
        <v>2235</v>
      </c>
      <c r="AH598" s="1951"/>
      <c r="AI598" s="2047" t="str">
        <f t="shared" si="369"/>
        <v>30381259F</v>
      </c>
      <c r="AJ598" s="2076" cm="1">
        <f t="array" ref="AJ598">SUM(MID(0&amp;AI598,LARGE(INDEX(ISNUMBER(--MID(AI598,ROW($1:$129),1))*ROW($1:$129),),ROW($1:$129))+1,1)*10^ROW($1:$129)/10)</f>
        <v>30381259</v>
      </c>
      <c r="AK598" s="1953" t="str">
        <f>VLOOKUP($AJ598,'Item Master Data'!$A:$F,3,FALSE)</f>
        <v>Q.PEAK DUO L G6 BFG</v>
      </c>
      <c r="AL598" s="1494">
        <f>VLOOKUP($AJ598,'Item Master Data'!$A:$F,6,FALSE)</f>
        <v>415</v>
      </c>
      <c r="AM598" s="1494">
        <f t="shared" si="370"/>
        <v>3</v>
      </c>
      <c r="AN598" s="1494">
        <f>VLOOKUP(AJ598,'Item Master Data'!$A:$G,7,FALSE)</f>
        <v>29</v>
      </c>
      <c r="AO598" s="1494">
        <f t="shared" si="371"/>
        <v>0</v>
      </c>
      <c r="AQ598" s="2020"/>
    </row>
    <row r="599" spans="1:48" s="1494" customFormat="1" ht="15" customHeight="1">
      <c r="A599" s="1550" t="s">
        <v>2534</v>
      </c>
      <c r="B599" s="2029" t="s">
        <v>4143</v>
      </c>
      <c r="C599" s="2029" t="s">
        <v>3229</v>
      </c>
      <c r="D599" s="2029" t="s">
        <v>2503</v>
      </c>
      <c r="E599" s="2031">
        <v>360</v>
      </c>
      <c r="F599" s="2032">
        <v>768</v>
      </c>
      <c r="G599" s="1833">
        <f t="shared" ref="G599:G602" si="373">F599*E599</f>
        <v>276480</v>
      </c>
      <c r="H599" s="1831">
        <f t="shared" si="366"/>
        <v>0.27648</v>
      </c>
      <c r="I599" s="1837"/>
      <c r="J599" s="2104"/>
      <c r="K599" s="2104"/>
      <c r="L599" s="2105">
        <f t="shared" ref="L599:L600" si="374">H599</f>
        <v>0.27648</v>
      </c>
      <c r="M599" s="2110">
        <f t="shared" si="368"/>
        <v>0.27648</v>
      </c>
      <c r="N599" s="2030"/>
      <c r="O599" s="2030" t="s">
        <v>400</v>
      </c>
      <c r="P599" s="2030"/>
      <c r="Q599" s="2030"/>
      <c r="R599" s="2029" t="s">
        <v>1144</v>
      </c>
      <c r="S599" s="2029">
        <v>60</v>
      </c>
      <c r="T599" s="2029">
        <v>49201132</v>
      </c>
      <c r="U599" s="2024">
        <v>0.53</v>
      </c>
      <c r="V599" s="2103" t="s">
        <v>4112</v>
      </c>
      <c r="W599" s="2029" t="s">
        <v>1103</v>
      </c>
      <c r="X599" s="2029"/>
      <c r="Y599" s="2029">
        <v>30</v>
      </c>
      <c r="Z599" s="2029" t="s">
        <v>3230</v>
      </c>
      <c r="AA599" s="2029" t="s">
        <v>1136</v>
      </c>
      <c r="AB599" s="2027">
        <v>1719</v>
      </c>
      <c r="AC599" s="2029" t="s">
        <v>1096</v>
      </c>
      <c r="AD599" s="1937" t="s">
        <v>3658</v>
      </c>
      <c r="AE599" s="2029"/>
      <c r="AF599" s="2026"/>
      <c r="AG599" s="2026" t="s">
        <v>1087</v>
      </c>
      <c r="AH599" s="1951"/>
      <c r="AI599" s="2047">
        <f t="shared" si="369"/>
        <v>49201132</v>
      </c>
      <c r="AJ599" s="2076" cm="1">
        <f t="array" ref="AJ599">SUM(MID(0&amp;AI599,LARGE(INDEX(ISNUMBER(--MID(AI599,ROW($1:$129),1))*ROW($1:$129),),ROW($1:$129))+1,1)*10^ROW($1:$129)/10)</f>
        <v>49201132</v>
      </c>
      <c r="AK599" s="1953" t="str">
        <f>VLOOKUP($AJ599,'Item Master Data'!$A:$F,3,FALSE)</f>
        <v>Q.PEAK DUO BLK G10+</v>
      </c>
      <c r="AL599" s="1494">
        <f>VLOOKUP($AJ599,'Item Master Data'!$A:$F,6,FALSE)</f>
        <v>360</v>
      </c>
      <c r="AM599" s="1494">
        <f t="shared" si="370"/>
        <v>24</v>
      </c>
      <c r="AN599" s="1494">
        <f>VLOOKUP(AJ599,'Item Master Data'!$A:$G,7,FALSE)</f>
        <v>32</v>
      </c>
      <c r="AO599" s="1494">
        <f t="shared" si="371"/>
        <v>0</v>
      </c>
      <c r="AQ599" s="2020"/>
    </row>
    <row r="600" spans="1:48" s="1494" customFormat="1" ht="15" customHeight="1">
      <c r="A600" s="1550" t="s">
        <v>2534</v>
      </c>
      <c r="B600" s="2029" t="s">
        <v>4144</v>
      </c>
      <c r="C600" s="2029" t="s">
        <v>3229</v>
      </c>
      <c r="D600" s="2029" t="s">
        <v>2503</v>
      </c>
      <c r="E600" s="2031">
        <v>360</v>
      </c>
      <c r="F600" s="2032">
        <v>768</v>
      </c>
      <c r="G600" s="1833">
        <f t="shared" si="373"/>
        <v>276480</v>
      </c>
      <c r="H600" s="1831">
        <f t="shared" si="366"/>
        <v>0.27648</v>
      </c>
      <c r="I600" s="1837"/>
      <c r="J600" s="2104"/>
      <c r="K600" s="2104"/>
      <c r="L600" s="2105">
        <f t="shared" si="374"/>
        <v>0.27648</v>
      </c>
      <c r="M600" s="2110">
        <f t="shared" si="368"/>
        <v>0.27648</v>
      </c>
      <c r="N600" s="2030"/>
      <c r="O600" s="2030" t="s">
        <v>400</v>
      </c>
      <c r="P600" s="2030"/>
      <c r="Q600" s="2030"/>
      <c r="R600" s="2029" t="s">
        <v>1144</v>
      </c>
      <c r="S600" s="2029">
        <v>60</v>
      </c>
      <c r="T600" s="2029">
        <v>49201132</v>
      </c>
      <c r="U600" s="2024">
        <v>0.53</v>
      </c>
      <c r="V600" s="2103" t="s">
        <v>4113</v>
      </c>
      <c r="W600" s="2029" t="s">
        <v>1103</v>
      </c>
      <c r="X600" s="2029"/>
      <c r="Y600" s="2029">
        <v>30</v>
      </c>
      <c r="Z600" s="2029" t="s">
        <v>3231</v>
      </c>
      <c r="AA600" s="2029" t="s">
        <v>1099</v>
      </c>
      <c r="AB600" s="2027">
        <v>95482</v>
      </c>
      <c r="AC600" s="2029" t="s">
        <v>1096</v>
      </c>
      <c r="AD600" s="1937" t="s">
        <v>3658</v>
      </c>
      <c r="AE600" s="2029"/>
      <c r="AF600" s="2026"/>
      <c r="AG600" s="2026" t="s">
        <v>1087</v>
      </c>
      <c r="AH600" s="1951"/>
      <c r="AI600" s="2047">
        <f t="shared" si="369"/>
        <v>49201132</v>
      </c>
      <c r="AJ600" s="2076" cm="1">
        <f t="array" ref="AJ600">SUM(MID(0&amp;AI600,LARGE(INDEX(ISNUMBER(--MID(AI600,ROW($1:$129),1))*ROW($1:$129),),ROW($1:$129))+1,1)*10^ROW($1:$129)/10)</f>
        <v>49201132</v>
      </c>
      <c r="AK600" s="1953" t="str">
        <f>VLOOKUP($AJ600,'Item Master Data'!$A:$F,3,FALSE)</f>
        <v>Q.PEAK DUO BLK G10+</v>
      </c>
      <c r="AL600" s="1494">
        <f>VLOOKUP($AJ600,'Item Master Data'!$A:$F,6,FALSE)</f>
        <v>360</v>
      </c>
      <c r="AM600" s="1494">
        <f t="shared" si="370"/>
        <v>24</v>
      </c>
      <c r="AN600" s="1494">
        <f>VLOOKUP(AJ600,'Item Master Data'!$A:$G,7,FALSE)</f>
        <v>32</v>
      </c>
      <c r="AO600" s="1494">
        <f t="shared" si="371"/>
        <v>0</v>
      </c>
      <c r="AQ600" s="2020"/>
    </row>
    <row r="601" spans="1:48" s="1494" customFormat="1" ht="15" customHeight="1">
      <c r="A601" s="1550" t="s">
        <v>2534</v>
      </c>
      <c r="B601" s="2029" t="s">
        <v>4169</v>
      </c>
      <c r="C601" s="2030" t="s">
        <v>1143</v>
      </c>
      <c r="D601" s="2029" t="s">
        <v>2220</v>
      </c>
      <c r="E601" s="2031">
        <v>400</v>
      </c>
      <c r="F601" s="2032">
        <v>768</v>
      </c>
      <c r="G601" s="1833">
        <f t="shared" si="373"/>
        <v>307200</v>
      </c>
      <c r="H601" s="1831">
        <f t="shared" si="366"/>
        <v>0.30719999999999997</v>
      </c>
      <c r="I601" s="1837"/>
      <c r="J601" s="2104">
        <f>H601</f>
        <v>0.30719999999999997</v>
      </c>
      <c r="K601" s="2104"/>
      <c r="L601" s="2105"/>
      <c r="M601" s="1832">
        <f t="shared" si="368"/>
        <v>0.30719999999999997</v>
      </c>
      <c r="N601" s="2030" t="s">
        <v>4378</v>
      </c>
      <c r="O601" s="2030">
        <v>44666</v>
      </c>
      <c r="P601" s="2030"/>
      <c r="Q601" s="2030"/>
      <c r="R601" s="2029" t="s">
        <v>1144</v>
      </c>
      <c r="S601" s="2029">
        <v>60</v>
      </c>
      <c r="T601" s="2296" t="s">
        <v>3369</v>
      </c>
      <c r="U601" s="2024">
        <v>0.48</v>
      </c>
      <c r="V601" s="2103" t="s">
        <v>4121</v>
      </c>
      <c r="W601" s="2029" t="s">
        <v>1094</v>
      </c>
      <c r="X601" s="2029"/>
      <c r="Y601" s="2029">
        <v>45</v>
      </c>
      <c r="Z601" s="2029" t="s">
        <v>3232</v>
      </c>
      <c r="AA601" s="2029" t="s">
        <v>1136</v>
      </c>
      <c r="AB601" s="2027">
        <v>1501</v>
      </c>
      <c r="AC601" s="2029" t="s">
        <v>1096</v>
      </c>
      <c r="AD601" s="1937" t="s">
        <v>4370</v>
      </c>
      <c r="AE601" s="2029"/>
      <c r="AF601" s="2026"/>
      <c r="AG601" s="2026" t="s">
        <v>1087</v>
      </c>
      <c r="AH601" s="1951"/>
      <c r="AI601" s="2047" t="str">
        <f t="shared" si="369"/>
        <v>30390156H</v>
      </c>
      <c r="AJ601" s="2076" cm="1">
        <f t="array" ref="AJ601">SUM(MID(0&amp;AI601,LARGE(INDEX(ISNUMBER(--MID(AI601,ROW($1:$129),1))*ROW($1:$129),),ROW($1:$129))+1,1)*10^ROW($1:$129)/10)</f>
        <v>30390156</v>
      </c>
      <c r="AK601" s="1953" t="str">
        <f>VLOOKUP($AJ601,'Item Master Data'!$A:$F,3,FALSE)</f>
        <v>Q.PEAK DUO BLK ML G10+</v>
      </c>
      <c r="AL601" s="1494">
        <f>VLOOKUP($AJ601,'Item Master Data'!$A:$F,6,FALSE)</f>
        <v>400</v>
      </c>
      <c r="AM601" s="1494">
        <f t="shared" si="370"/>
        <v>24</v>
      </c>
      <c r="AN601" s="1494">
        <f>VLOOKUP(AJ601,'Item Master Data'!$A:$G,7,FALSE)</f>
        <v>32</v>
      </c>
      <c r="AO601" s="1494">
        <f t="shared" si="371"/>
        <v>0</v>
      </c>
      <c r="AQ601" s="2020"/>
    </row>
    <row r="602" spans="1:48" s="1494" customFormat="1" ht="15" customHeight="1">
      <c r="A602" s="1872" t="s">
        <v>2534</v>
      </c>
      <c r="B602" s="2029" t="s">
        <v>4291</v>
      </c>
      <c r="C602" s="2030" t="s">
        <v>1143</v>
      </c>
      <c r="D602" s="2029" t="s">
        <v>2220</v>
      </c>
      <c r="E602" s="2031">
        <v>400</v>
      </c>
      <c r="F602" s="2032">
        <v>768</v>
      </c>
      <c r="G602" s="1833">
        <f t="shared" si="373"/>
        <v>307200</v>
      </c>
      <c r="H602" s="1831">
        <f t="shared" si="366"/>
        <v>0.30719999999999997</v>
      </c>
      <c r="I602" s="1837"/>
      <c r="J602" s="2104">
        <f t="shared" ref="J602" si="375">H602</f>
        <v>0.30719999999999997</v>
      </c>
      <c r="K602" s="2104"/>
      <c r="L602" s="2105"/>
      <c r="M602" s="1832">
        <f t="shared" si="368"/>
        <v>0.30719999999999997</v>
      </c>
      <c r="N602" s="2030" t="s">
        <v>4378</v>
      </c>
      <c r="O602" s="2030">
        <v>44666</v>
      </c>
      <c r="P602" s="2030"/>
      <c r="Q602" s="2030"/>
      <c r="R602" s="2029" t="s">
        <v>1144</v>
      </c>
      <c r="S602" s="2029">
        <v>60</v>
      </c>
      <c r="T602" s="2296" t="s">
        <v>3369</v>
      </c>
      <c r="U602" s="2024">
        <v>0.48</v>
      </c>
      <c r="V602" s="2103" t="s">
        <v>4121</v>
      </c>
      <c r="W602" s="2029" t="s">
        <v>1094</v>
      </c>
      <c r="X602" s="2029"/>
      <c r="Y602" s="2029">
        <v>45</v>
      </c>
      <c r="Z602" s="2029" t="s">
        <v>3353</v>
      </c>
      <c r="AA602" s="2029" t="s">
        <v>1186</v>
      </c>
      <c r="AB602" s="2027">
        <v>60517</v>
      </c>
      <c r="AC602" s="2029" t="s">
        <v>1096</v>
      </c>
      <c r="AD602" s="1937" t="s">
        <v>4370</v>
      </c>
      <c r="AE602" s="2029"/>
      <c r="AF602" s="2026"/>
      <c r="AG602" s="2026" t="s">
        <v>1087</v>
      </c>
      <c r="AH602" s="2029"/>
      <c r="AI602" s="2047" t="str">
        <f t="shared" si="369"/>
        <v>30390156H</v>
      </c>
      <c r="AJ602" s="2076" cm="1">
        <f t="array" ref="AJ602">SUM(MID(0&amp;AI602,LARGE(INDEX(ISNUMBER(--MID(AI602,ROW($1:$129),1))*ROW($1:$129),),ROW($1:$129))+1,1)*10^ROW($1:$129)/10)</f>
        <v>30390156</v>
      </c>
      <c r="AK602" s="1953" t="str">
        <f>VLOOKUP($AJ602,'Item Master Data'!$A:$F,3,FALSE)</f>
        <v>Q.PEAK DUO BLK ML G10+</v>
      </c>
      <c r="AL602" s="1494">
        <f>VLOOKUP($AJ602,'Item Master Data'!$A:$F,6,FALSE)</f>
        <v>400</v>
      </c>
      <c r="AM602" s="1494">
        <f t="shared" si="370"/>
        <v>24</v>
      </c>
      <c r="AN602" s="1494">
        <f>VLOOKUP(AJ602,'Item Master Data'!$A:$G,7,FALSE)</f>
        <v>32</v>
      </c>
      <c r="AO602" s="1494">
        <f t="shared" si="371"/>
        <v>0</v>
      </c>
      <c r="AQ602" s="2020"/>
    </row>
    <row r="603" spans="1:48" s="1494" customFormat="1" ht="15" customHeight="1">
      <c r="A603" s="1550" t="s">
        <v>2534</v>
      </c>
      <c r="B603" s="2222" t="s">
        <v>4176</v>
      </c>
      <c r="C603" s="2252" t="s">
        <v>1166</v>
      </c>
      <c r="D603" s="2029" t="s">
        <v>2220</v>
      </c>
      <c r="E603" s="2031">
        <v>400</v>
      </c>
      <c r="F603" s="2032">
        <v>832</v>
      </c>
      <c r="G603" s="1833">
        <f t="shared" ref="G603:G605" si="376">F603*E603</f>
        <v>332800</v>
      </c>
      <c r="H603" s="1831">
        <f t="shared" si="366"/>
        <v>0.33279999999999998</v>
      </c>
      <c r="I603" s="1837"/>
      <c r="J603" s="2104"/>
      <c r="K603" s="2104">
        <f t="shared" ref="K603:K605" si="377">H603</f>
        <v>0.33279999999999998</v>
      </c>
      <c r="L603" s="2105"/>
      <c r="M603" s="2110">
        <f t="shared" ref="M603" si="378">SUM(I603:L603)</f>
        <v>0.33279999999999998</v>
      </c>
      <c r="N603" s="2030"/>
      <c r="O603" s="2100" t="s">
        <v>4368</v>
      </c>
      <c r="P603" s="2030"/>
      <c r="Q603" s="2030"/>
      <c r="R603" s="2029" t="s">
        <v>1144</v>
      </c>
      <c r="S603" s="2029">
        <v>60</v>
      </c>
      <c r="T603" s="2305" t="s">
        <v>3369</v>
      </c>
      <c r="U603" s="2024">
        <v>0.55000000000000004</v>
      </c>
      <c r="V603" s="2223" t="s">
        <v>4124</v>
      </c>
      <c r="W603" s="2029" t="s">
        <v>1103</v>
      </c>
      <c r="X603" s="2028"/>
      <c r="Y603" s="2029">
        <v>60</v>
      </c>
      <c r="Z603" s="2029" t="s">
        <v>3232</v>
      </c>
      <c r="AA603" s="2029" t="s">
        <v>1136</v>
      </c>
      <c r="AB603" s="2027">
        <v>1501</v>
      </c>
      <c r="AC603" s="2029" t="s">
        <v>1096</v>
      </c>
      <c r="AD603" s="1937" t="s">
        <v>3184</v>
      </c>
      <c r="AE603" s="2029"/>
      <c r="AF603" s="2029"/>
      <c r="AG603" s="2029" t="s">
        <v>1087</v>
      </c>
      <c r="AH603" s="1951" t="s">
        <v>2469</v>
      </c>
      <c r="AI603" s="2047" t="str">
        <f t="shared" si="369"/>
        <v>30390156H</v>
      </c>
      <c r="AJ603" s="2076" cm="1">
        <f t="array" ref="AJ603">SUM(MID(0&amp;AI603,LARGE(INDEX(ISNUMBER(--MID(AI603,ROW($1:$129),1))*ROW($1:$129),),ROW($1:$129))+1,1)*10^ROW($1:$129)/10)</f>
        <v>30390156</v>
      </c>
      <c r="AK603" s="1953" t="str">
        <f>VLOOKUP($AJ603,'Item Master Data'!$A:$F,3,FALSE)</f>
        <v>Q.PEAK DUO BLK ML G10+</v>
      </c>
      <c r="AL603" s="1494">
        <f>VLOOKUP($AJ603,'Item Master Data'!$A:$F,6,FALSE)</f>
        <v>400</v>
      </c>
      <c r="AM603" s="1494">
        <f t="shared" si="370"/>
        <v>26</v>
      </c>
      <c r="AN603" s="1494">
        <f>VLOOKUP(AJ603,'Item Master Data'!$A:$G,7,FALSE)</f>
        <v>32</v>
      </c>
      <c r="AO603" s="1494">
        <f t="shared" si="371"/>
        <v>0</v>
      </c>
      <c r="AQ603" s="2297">
        <f t="shared" ref="AQ603" si="379">G603*U603</f>
        <v>183040.00000000003</v>
      </c>
      <c r="AR603" s="1494">
        <v>2496</v>
      </c>
      <c r="AS603" s="1494">
        <v>44568</v>
      </c>
      <c r="AT603" s="1494">
        <v>1664</v>
      </c>
      <c r="AU603" s="1494">
        <v>44571</v>
      </c>
      <c r="AV603" s="1494">
        <v>832</v>
      </c>
    </row>
    <row r="604" spans="1:48" s="1494" customFormat="1" ht="15" customHeight="1">
      <c r="A604" s="1550" t="s">
        <v>2534</v>
      </c>
      <c r="B604" s="2222" t="s">
        <v>4177</v>
      </c>
      <c r="C604" s="2222" t="s">
        <v>1169</v>
      </c>
      <c r="D604" s="2029" t="s">
        <v>2503</v>
      </c>
      <c r="E604" s="2031">
        <v>360</v>
      </c>
      <c r="F604" s="2032">
        <v>832</v>
      </c>
      <c r="G604" s="1833">
        <f t="shared" si="376"/>
        <v>299520</v>
      </c>
      <c r="H604" s="1831">
        <f t="shared" si="366"/>
        <v>0.29952000000000001</v>
      </c>
      <c r="I604" s="1837"/>
      <c r="J604" s="2104"/>
      <c r="K604" s="2104">
        <f t="shared" si="377"/>
        <v>0.29952000000000001</v>
      </c>
      <c r="L604" s="2105"/>
      <c r="M604" s="2110">
        <f t="shared" ref="M604:M611" si="380">SUM(I604:L604)</f>
        <v>0.29952000000000001</v>
      </c>
      <c r="N604" s="2030"/>
      <c r="O604" s="2100" t="s">
        <v>4368</v>
      </c>
      <c r="P604" s="2030"/>
      <c r="Q604" s="2030"/>
      <c r="R604" s="2029" t="s">
        <v>1144</v>
      </c>
      <c r="S604" s="2029">
        <v>60</v>
      </c>
      <c r="T604" s="2029">
        <v>49201132</v>
      </c>
      <c r="U604" s="2024">
        <v>0.53</v>
      </c>
      <c r="V604" s="2103" t="s">
        <v>4125</v>
      </c>
      <c r="W604" s="2029" t="s">
        <v>1103</v>
      </c>
      <c r="X604" s="2029"/>
      <c r="Y604" s="2029">
        <v>60</v>
      </c>
      <c r="Z604" s="2029" t="s">
        <v>4231</v>
      </c>
      <c r="AA604" s="2029" t="s">
        <v>1170</v>
      </c>
      <c r="AB604" s="2027" t="s">
        <v>3343</v>
      </c>
      <c r="AC604" s="2029" t="s">
        <v>1096</v>
      </c>
      <c r="AD604" s="2029" t="s">
        <v>1113</v>
      </c>
      <c r="AE604" s="2029"/>
      <c r="AF604" s="2026" t="s">
        <v>1098</v>
      </c>
      <c r="AG604" s="2026" t="s">
        <v>1087</v>
      </c>
      <c r="AH604" s="1951" t="s">
        <v>2469</v>
      </c>
      <c r="AI604" s="2047">
        <f t="shared" si="369"/>
        <v>49201132</v>
      </c>
      <c r="AJ604" s="2076" cm="1">
        <f t="array" ref="AJ604">SUM(MID(0&amp;AI604,LARGE(INDEX(ISNUMBER(--MID(AI604,ROW($1:$129),1))*ROW($1:$129),),ROW($1:$129))+1,1)*10^ROW($1:$129)/10)</f>
        <v>49201132</v>
      </c>
      <c r="AK604" s="1953" t="str">
        <f>VLOOKUP($AJ604,'Item Master Data'!$A:$F,3,FALSE)</f>
        <v>Q.PEAK DUO BLK G10+</v>
      </c>
      <c r="AL604" s="1494">
        <f>VLOOKUP($AJ604,'Item Master Data'!$A:$F,6,FALSE)</f>
        <v>360</v>
      </c>
      <c r="AM604" s="1494">
        <f t="shared" si="370"/>
        <v>26</v>
      </c>
      <c r="AN604" s="1494">
        <f>VLOOKUP(AJ604,'Item Master Data'!$A:$G,7,FALSE)</f>
        <v>32</v>
      </c>
      <c r="AO604" s="1494">
        <f t="shared" si="371"/>
        <v>0</v>
      </c>
      <c r="AQ604" s="2297">
        <f t="shared" ref="AQ604:AQ611" si="381">G604*U604</f>
        <v>158745.60000000001</v>
      </c>
      <c r="AR604" s="1494">
        <v>2496</v>
      </c>
      <c r="AS604" s="1494">
        <v>44568</v>
      </c>
      <c r="AT604" s="1494">
        <v>1664</v>
      </c>
      <c r="AU604" s="1494">
        <v>44571</v>
      </c>
      <c r="AV604" s="1494">
        <v>832</v>
      </c>
    </row>
    <row r="605" spans="1:48" s="1494" customFormat="1" ht="15" customHeight="1">
      <c r="A605" s="1550" t="s">
        <v>2534</v>
      </c>
      <c r="B605" s="2222" t="s">
        <v>4179</v>
      </c>
      <c r="C605" s="2222" t="s">
        <v>2302</v>
      </c>
      <c r="D605" s="2029" t="s">
        <v>2220</v>
      </c>
      <c r="E605" s="2031">
        <v>400</v>
      </c>
      <c r="F605" s="2032">
        <v>768</v>
      </c>
      <c r="G605" s="1833">
        <f t="shared" si="376"/>
        <v>307200</v>
      </c>
      <c r="H605" s="1831">
        <f t="shared" si="366"/>
        <v>0.30719999999999997</v>
      </c>
      <c r="I605" s="1837"/>
      <c r="J605" s="2104"/>
      <c r="K605" s="2104">
        <f t="shared" si="377"/>
        <v>0.30719999999999997</v>
      </c>
      <c r="L605" s="2105"/>
      <c r="M605" s="2110">
        <f t="shared" si="380"/>
        <v>0.30719999999999997</v>
      </c>
      <c r="N605" s="2030"/>
      <c r="O605" s="2100" t="s">
        <v>4368</v>
      </c>
      <c r="P605" s="2030"/>
      <c r="Q605" s="2030"/>
      <c r="R605" s="2029" t="s">
        <v>1144</v>
      </c>
      <c r="S605" s="2029">
        <v>60</v>
      </c>
      <c r="T605" s="2305" t="s">
        <v>3369</v>
      </c>
      <c r="U605" s="2024">
        <v>0.55000000000000004</v>
      </c>
      <c r="V605" s="2103"/>
      <c r="W605" s="2029" t="s">
        <v>1103</v>
      </c>
      <c r="X605" s="2029"/>
      <c r="Y605" s="2029">
        <v>60</v>
      </c>
      <c r="Z605" s="2029" t="s">
        <v>2304</v>
      </c>
      <c r="AA605" s="2029" t="s">
        <v>2305</v>
      </c>
      <c r="AB605" s="2027" t="s">
        <v>2306</v>
      </c>
      <c r="AC605" s="2029" t="s">
        <v>1096</v>
      </c>
      <c r="AD605" s="1937" t="s">
        <v>1099</v>
      </c>
      <c r="AE605" s="2029"/>
      <c r="AF605" s="2026"/>
      <c r="AG605" s="2026" t="s">
        <v>1087</v>
      </c>
      <c r="AH605" s="1951" t="s">
        <v>2469</v>
      </c>
      <c r="AI605" s="2047" t="str">
        <f t="shared" si="369"/>
        <v>30390156H</v>
      </c>
      <c r="AJ605" s="2076" cm="1">
        <f t="array" ref="AJ605">SUM(MID(0&amp;AI605,LARGE(INDEX(ISNUMBER(--MID(AI605,ROW($1:$129),1))*ROW($1:$129),),ROW($1:$129))+1,1)*10^ROW($1:$129)/10)</f>
        <v>30390156</v>
      </c>
      <c r="AK605" s="1953" t="str">
        <f>VLOOKUP($AJ605,'Item Master Data'!$A:$F,3,FALSE)</f>
        <v>Q.PEAK DUO BLK ML G10+</v>
      </c>
      <c r="AL605" s="1494">
        <f>VLOOKUP($AJ605,'Item Master Data'!$A:$F,6,FALSE)</f>
        <v>400</v>
      </c>
      <c r="AM605" s="1494">
        <f t="shared" si="370"/>
        <v>24</v>
      </c>
      <c r="AN605" s="1494">
        <f>VLOOKUP(AJ605,'Item Master Data'!$A:$G,7,FALSE)</f>
        <v>32</v>
      </c>
      <c r="AO605" s="1494">
        <f t="shared" si="371"/>
        <v>0</v>
      </c>
      <c r="AQ605" s="2297">
        <f t="shared" si="381"/>
        <v>168960</v>
      </c>
      <c r="AR605" s="1494">
        <v>2496</v>
      </c>
      <c r="AS605" s="1494">
        <v>44568</v>
      </c>
      <c r="AT605" s="1494">
        <v>1664</v>
      </c>
      <c r="AU605" s="1494">
        <v>44571</v>
      </c>
      <c r="AV605" s="1494">
        <v>832</v>
      </c>
    </row>
    <row r="606" spans="1:48" s="1494" customFormat="1" ht="15" customHeight="1">
      <c r="A606" s="1872" t="s">
        <v>2534</v>
      </c>
      <c r="B606" s="2222" t="s">
        <v>4182</v>
      </c>
      <c r="C606" s="2222" t="s">
        <v>4032</v>
      </c>
      <c r="D606" s="2029" t="s">
        <v>2220</v>
      </c>
      <c r="E606" s="2031">
        <v>400</v>
      </c>
      <c r="F606" s="2032">
        <v>1536</v>
      </c>
      <c r="G606" s="1833"/>
      <c r="H606" s="1831"/>
      <c r="I606" s="1837"/>
      <c r="J606" s="2104"/>
      <c r="K606" s="2104"/>
      <c r="L606" s="2105">
        <f t="shared" ref="L606:L614" si="382">H606</f>
        <v>0</v>
      </c>
      <c r="M606" s="1832">
        <f t="shared" si="380"/>
        <v>0</v>
      </c>
      <c r="N606" s="2030"/>
      <c r="O606" s="2030"/>
      <c r="P606" s="2030"/>
      <c r="Q606" s="2030"/>
      <c r="R606" s="2029" t="s">
        <v>1144</v>
      </c>
      <c r="S606" s="2029">
        <v>60</v>
      </c>
      <c r="T606" s="2029">
        <v>49401140</v>
      </c>
      <c r="U606" s="2024">
        <v>0.46500000000000002</v>
      </c>
      <c r="V606" s="2103" t="s">
        <v>4126</v>
      </c>
      <c r="W606" s="2029" t="s">
        <v>1103</v>
      </c>
      <c r="X606" s="2029"/>
      <c r="Y606" s="2029">
        <v>60</v>
      </c>
      <c r="Z606" s="2029" t="s">
        <v>2532</v>
      </c>
      <c r="AA606" s="2029" t="s">
        <v>1175</v>
      </c>
      <c r="AB606" s="2027">
        <v>21046</v>
      </c>
      <c r="AC606" s="2029" t="s">
        <v>1096</v>
      </c>
      <c r="AD606" s="1937" t="s">
        <v>3658</v>
      </c>
      <c r="AE606" s="2029"/>
      <c r="AF606" s="2026"/>
      <c r="AG606" s="2026"/>
      <c r="AH606" s="2029"/>
      <c r="AI606" s="2047">
        <f t="shared" si="369"/>
        <v>49401140</v>
      </c>
      <c r="AJ606" s="2076" cm="1">
        <f t="array" ref="AJ606">SUM(MID(0&amp;AI606,LARGE(INDEX(ISNUMBER(--MID(AI606,ROW($1:$129),1))*ROW($1:$129),),ROW($1:$129))+1,1)*10^ROW($1:$129)/10)</f>
        <v>49401140</v>
      </c>
      <c r="AK606" s="1953" t="str">
        <f>VLOOKUP($AJ606,'Item Master Data'!$A:$F,3,FALSE)</f>
        <v>Q.PEAK DUO BLK ML G10.a+</v>
      </c>
      <c r="AL606" s="1494">
        <f>VLOOKUP($AJ606,'Item Master Data'!$A:$F,6,FALSE)</f>
        <v>400</v>
      </c>
      <c r="AM606" s="1494">
        <f t="shared" si="370"/>
        <v>48</v>
      </c>
      <c r="AN606" s="1494">
        <f>VLOOKUP(AJ606,'Item Master Data'!$A:$G,7,FALSE)</f>
        <v>32</v>
      </c>
      <c r="AO606" s="1494">
        <f t="shared" si="371"/>
        <v>0</v>
      </c>
      <c r="AQ606" s="2297">
        <f t="shared" si="381"/>
        <v>0</v>
      </c>
      <c r="AR606" s="1494">
        <v>896</v>
      </c>
    </row>
    <row r="607" spans="1:48" s="1494" customFormat="1" ht="15" customHeight="1">
      <c r="A607" s="1872" t="s">
        <v>2534</v>
      </c>
      <c r="B607" s="2222" t="s">
        <v>3348</v>
      </c>
      <c r="C607" s="2222" t="s">
        <v>1176</v>
      </c>
      <c r="D607" s="2029" t="s">
        <v>2503</v>
      </c>
      <c r="E607" s="2031">
        <v>360</v>
      </c>
      <c r="F607" s="2032">
        <v>3328</v>
      </c>
      <c r="G607" s="1833"/>
      <c r="H607" s="1831"/>
      <c r="I607" s="1837"/>
      <c r="J607" s="2104"/>
      <c r="K607" s="2104"/>
      <c r="L607" s="2105">
        <f t="shared" si="382"/>
        <v>0</v>
      </c>
      <c r="M607" s="1832">
        <f t="shared" si="380"/>
        <v>0</v>
      </c>
      <c r="N607" s="2030"/>
      <c r="O607" s="2030"/>
      <c r="P607" s="2030"/>
      <c r="Q607" s="2030"/>
      <c r="R607" s="2029" t="s">
        <v>1144</v>
      </c>
      <c r="S607" s="2029">
        <v>60</v>
      </c>
      <c r="T607" s="2029">
        <v>49201132</v>
      </c>
      <c r="U607" s="2024">
        <v>0.53</v>
      </c>
      <c r="V607" s="2103" t="s">
        <v>4127</v>
      </c>
      <c r="W607" s="2029" t="s">
        <v>1103</v>
      </c>
      <c r="X607" s="2029"/>
      <c r="Y607" s="2029">
        <v>60</v>
      </c>
      <c r="Z607" s="2029" t="s">
        <v>1125</v>
      </c>
      <c r="AA607" s="2029" t="s">
        <v>1113</v>
      </c>
      <c r="AB607" s="2027">
        <v>8110</v>
      </c>
      <c r="AC607" s="2029" t="s">
        <v>1096</v>
      </c>
      <c r="AD607" s="1937" t="s">
        <v>3658</v>
      </c>
      <c r="AE607" s="2029"/>
      <c r="AF607" s="2026"/>
      <c r="AG607" s="2026"/>
      <c r="AH607" s="2029"/>
      <c r="AI607" s="2047">
        <f t="shared" si="369"/>
        <v>49201132</v>
      </c>
      <c r="AJ607" s="2076" cm="1">
        <f t="array" ref="AJ607">SUM(MID(0&amp;AI607,LARGE(INDEX(ISNUMBER(--MID(AI607,ROW($1:$129),1))*ROW($1:$129),),ROW($1:$129))+1,1)*10^ROW($1:$129)/10)</f>
        <v>49201132</v>
      </c>
      <c r="AK607" s="1953" t="str">
        <f>VLOOKUP($AJ607,'Item Master Data'!$A:$F,3,FALSE)</f>
        <v>Q.PEAK DUO BLK G10+</v>
      </c>
      <c r="AL607" s="1494">
        <f>VLOOKUP($AJ607,'Item Master Data'!$A:$F,6,FALSE)</f>
        <v>360</v>
      </c>
      <c r="AM607" s="1494">
        <f t="shared" si="370"/>
        <v>104</v>
      </c>
      <c r="AN607" s="1494">
        <f>VLOOKUP(AJ607,'Item Master Data'!$A:$G,7,FALSE)</f>
        <v>32</v>
      </c>
      <c r="AO607" s="1494">
        <f t="shared" si="371"/>
        <v>0</v>
      </c>
      <c r="AQ607" s="2297">
        <f t="shared" si="381"/>
        <v>0</v>
      </c>
    </row>
    <row r="608" spans="1:48" s="1494" customFormat="1" ht="15" customHeight="1">
      <c r="A608" s="1872" t="s">
        <v>2534</v>
      </c>
      <c r="B608" s="2222" t="s">
        <v>4184</v>
      </c>
      <c r="C608" s="2222" t="s">
        <v>1176</v>
      </c>
      <c r="D608" s="2029" t="s">
        <v>2503</v>
      </c>
      <c r="E608" s="2031">
        <v>360</v>
      </c>
      <c r="F608" s="2032">
        <v>3328</v>
      </c>
      <c r="G608" s="1833"/>
      <c r="H608" s="1831"/>
      <c r="I608" s="1837"/>
      <c r="J608" s="2104"/>
      <c r="K608" s="2104"/>
      <c r="L608" s="2105">
        <f t="shared" si="382"/>
        <v>0</v>
      </c>
      <c r="M608" s="1832">
        <f t="shared" si="380"/>
        <v>0</v>
      </c>
      <c r="N608" s="2030"/>
      <c r="O608" s="2030"/>
      <c r="P608" s="2030"/>
      <c r="Q608" s="2030"/>
      <c r="R608" s="2029" t="s">
        <v>1144</v>
      </c>
      <c r="S608" s="2029">
        <v>60</v>
      </c>
      <c r="T608" s="2029">
        <v>49203132</v>
      </c>
      <c r="U608" s="2024">
        <v>0.53</v>
      </c>
      <c r="V608" s="2103"/>
      <c r="W608" s="2029" t="s">
        <v>1103</v>
      </c>
      <c r="X608" s="2029"/>
      <c r="Y608" s="2029">
        <v>60</v>
      </c>
      <c r="Z608" s="2029" t="s">
        <v>1125</v>
      </c>
      <c r="AA608" s="2029" t="s">
        <v>1113</v>
      </c>
      <c r="AB608" s="2027">
        <v>8110</v>
      </c>
      <c r="AC608" s="2029" t="s">
        <v>1096</v>
      </c>
      <c r="AD608" s="1937" t="s">
        <v>3658</v>
      </c>
      <c r="AE608" s="2029"/>
      <c r="AF608" s="2026"/>
      <c r="AG608" s="2026"/>
      <c r="AH608" s="2029"/>
      <c r="AI608" s="2047">
        <f t="shared" si="369"/>
        <v>49203132</v>
      </c>
      <c r="AJ608" s="2076" cm="1">
        <f t="array" ref="AJ608">SUM(MID(0&amp;AI608,LARGE(INDEX(ISNUMBER(--MID(AI608,ROW($1:$129),1))*ROW($1:$129),),ROW($1:$129))+1,1)*10^ROW($1:$129)/10)</f>
        <v>49203132</v>
      </c>
      <c r="AK608" s="1953" t="str">
        <f>VLOOKUP($AJ608,'Item Master Data'!$A:$F,3,FALSE)</f>
        <v>Q.PEAK DUO BLK G10+</v>
      </c>
      <c r="AL608" s="1494">
        <f>VLOOKUP($AJ608,'Item Master Data'!$A:$F,6,FALSE)</f>
        <v>360</v>
      </c>
      <c r="AM608" s="1494">
        <f t="shared" si="370"/>
        <v>104</v>
      </c>
      <c r="AN608" s="1494">
        <f>VLOOKUP(AJ608,'Item Master Data'!$A:$G,7,FALSE)</f>
        <v>32</v>
      </c>
      <c r="AO608" s="1494">
        <f t="shared" si="371"/>
        <v>0</v>
      </c>
      <c r="AQ608" s="2297">
        <f t="shared" si="381"/>
        <v>0</v>
      </c>
    </row>
    <row r="609" spans="1:45" s="1494" customFormat="1" ht="15" customHeight="1">
      <c r="A609" s="1872" t="s">
        <v>2534</v>
      </c>
      <c r="B609" s="2222" t="s">
        <v>4185</v>
      </c>
      <c r="C609" s="2222" t="s">
        <v>1176</v>
      </c>
      <c r="D609" s="2029" t="s">
        <v>2503</v>
      </c>
      <c r="E609" s="2031">
        <v>360</v>
      </c>
      <c r="F609" s="2032">
        <v>832</v>
      </c>
      <c r="G609" s="1833"/>
      <c r="H609" s="1831"/>
      <c r="I609" s="1837"/>
      <c r="J609" s="2104"/>
      <c r="K609" s="2104"/>
      <c r="L609" s="2105">
        <f t="shared" si="382"/>
        <v>0</v>
      </c>
      <c r="M609" s="1832">
        <f t="shared" si="380"/>
        <v>0</v>
      </c>
      <c r="N609" s="2030"/>
      <c r="O609" s="2030"/>
      <c r="P609" s="2030"/>
      <c r="Q609" s="2030"/>
      <c r="R609" s="2029" t="s">
        <v>1144</v>
      </c>
      <c r="S609" s="2029">
        <v>60</v>
      </c>
      <c r="T609" s="2029">
        <v>49201132</v>
      </c>
      <c r="U609" s="2024">
        <v>0.53</v>
      </c>
      <c r="V609" s="2103"/>
      <c r="W609" s="2029" t="s">
        <v>1103</v>
      </c>
      <c r="X609" s="2029"/>
      <c r="Y609" s="2029">
        <v>60</v>
      </c>
      <c r="Z609" s="2029" t="s">
        <v>1125</v>
      </c>
      <c r="AA609" s="2029" t="s">
        <v>1113</v>
      </c>
      <c r="AB609" s="2027">
        <v>8110</v>
      </c>
      <c r="AC609" s="2029" t="s">
        <v>1096</v>
      </c>
      <c r="AD609" s="1937" t="s">
        <v>3658</v>
      </c>
      <c r="AE609" s="2029"/>
      <c r="AF609" s="2026"/>
      <c r="AG609" s="2026"/>
      <c r="AH609" s="2029"/>
      <c r="AI609" s="2047">
        <f t="shared" si="369"/>
        <v>49201132</v>
      </c>
      <c r="AJ609" s="2076" cm="1">
        <f t="array" ref="AJ609">SUM(MID(0&amp;AI609,LARGE(INDEX(ISNUMBER(--MID(AI609,ROW($1:$129),1))*ROW($1:$129),),ROW($1:$129))+1,1)*10^ROW($1:$129)/10)</f>
        <v>49201132</v>
      </c>
      <c r="AK609" s="1953" t="str">
        <f>VLOOKUP($AJ609,'Item Master Data'!$A:$F,3,FALSE)</f>
        <v>Q.PEAK DUO BLK G10+</v>
      </c>
      <c r="AL609" s="1494">
        <f>VLOOKUP($AJ609,'Item Master Data'!$A:$F,6,FALSE)</f>
        <v>360</v>
      </c>
      <c r="AM609" s="1494">
        <f t="shared" si="370"/>
        <v>26</v>
      </c>
      <c r="AN609" s="1494">
        <f>VLOOKUP(AJ609,'Item Master Data'!$A:$G,7,FALSE)</f>
        <v>32</v>
      </c>
      <c r="AO609" s="1494">
        <f t="shared" si="371"/>
        <v>0</v>
      </c>
      <c r="AQ609" s="2297">
        <f t="shared" si="381"/>
        <v>0</v>
      </c>
    </row>
    <row r="610" spans="1:45" s="1494" customFormat="1" ht="15" customHeight="1">
      <c r="A610" s="1872" t="s">
        <v>2534</v>
      </c>
      <c r="B610" s="2029" t="s">
        <v>4188</v>
      </c>
      <c r="C610" s="2029" t="s">
        <v>1182</v>
      </c>
      <c r="D610" s="2029" t="s">
        <v>2220</v>
      </c>
      <c r="E610" s="2031">
        <v>400</v>
      </c>
      <c r="F610" s="2032">
        <v>768</v>
      </c>
      <c r="G610" s="1833"/>
      <c r="H610" s="1831"/>
      <c r="I610" s="1837"/>
      <c r="J610" s="2104"/>
      <c r="K610" s="2104"/>
      <c r="L610" s="2105">
        <f t="shared" si="382"/>
        <v>0</v>
      </c>
      <c r="M610" s="1832">
        <f t="shared" si="380"/>
        <v>0</v>
      </c>
      <c r="N610" s="2030"/>
      <c r="O610" s="2030"/>
      <c r="P610" s="2030"/>
      <c r="Q610" s="2030"/>
      <c r="R610" s="2029" t="s">
        <v>1144</v>
      </c>
      <c r="S610" s="2029">
        <v>60</v>
      </c>
      <c r="T610" s="2029">
        <v>49401140</v>
      </c>
      <c r="U610" s="2024">
        <v>0.55000000000000004</v>
      </c>
      <c r="V610" s="2103"/>
      <c r="W610" s="2029" t="s">
        <v>1103</v>
      </c>
      <c r="X610" s="2029"/>
      <c r="Y610" s="2029">
        <v>60</v>
      </c>
      <c r="Z610" s="2029" t="s">
        <v>1183</v>
      </c>
      <c r="AA610" s="2029" t="s">
        <v>1133</v>
      </c>
      <c r="AB610" s="2027" t="s">
        <v>2213</v>
      </c>
      <c r="AC610" s="2029" t="s">
        <v>1096</v>
      </c>
      <c r="AD610" s="1937" t="s">
        <v>3658</v>
      </c>
      <c r="AE610" s="2029"/>
      <c r="AF610" s="2026"/>
      <c r="AG610" s="2026" t="s">
        <v>1087</v>
      </c>
      <c r="AH610" s="2029"/>
      <c r="AI610" s="2047">
        <f t="shared" si="369"/>
        <v>49401140</v>
      </c>
      <c r="AJ610" s="2076" cm="1">
        <f t="array" ref="AJ610">SUM(MID(0&amp;AI610,LARGE(INDEX(ISNUMBER(--MID(AI610,ROW($1:$129),1))*ROW($1:$129),),ROW($1:$129))+1,1)*10^ROW($1:$129)/10)</f>
        <v>49401140</v>
      </c>
      <c r="AK610" s="1953" t="str">
        <f>VLOOKUP($AJ610,'Item Master Data'!$A:$F,3,FALSE)</f>
        <v>Q.PEAK DUO BLK ML G10.a+</v>
      </c>
      <c r="AL610" s="1494">
        <f>VLOOKUP($AJ610,'Item Master Data'!$A:$F,6,FALSE)</f>
        <v>400</v>
      </c>
      <c r="AM610" s="1494">
        <f t="shared" si="370"/>
        <v>24</v>
      </c>
      <c r="AN610" s="1494">
        <f>VLOOKUP(AJ610,'Item Master Data'!$A:$G,7,FALSE)</f>
        <v>32</v>
      </c>
      <c r="AO610" s="1494">
        <f t="shared" si="371"/>
        <v>0</v>
      </c>
      <c r="AQ610" s="2297">
        <f t="shared" si="381"/>
        <v>0</v>
      </c>
    </row>
    <row r="611" spans="1:45" s="1494" customFormat="1" ht="15" customHeight="1">
      <c r="A611" s="1872" t="s">
        <v>2534</v>
      </c>
      <c r="B611" s="2222" t="s">
        <v>4190</v>
      </c>
      <c r="C611" s="2222" t="s">
        <v>3400</v>
      </c>
      <c r="D611" s="2029" t="s">
        <v>2503</v>
      </c>
      <c r="E611" s="2031">
        <v>360</v>
      </c>
      <c r="F611" s="2032">
        <v>768</v>
      </c>
      <c r="G611" s="1833"/>
      <c r="H611" s="1831"/>
      <c r="I611" s="1837"/>
      <c r="J611" s="2104"/>
      <c r="K611" s="2104"/>
      <c r="L611" s="2105">
        <f t="shared" si="382"/>
        <v>0</v>
      </c>
      <c r="M611" s="1832">
        <f t="shared" si="380"/>
        <v>0</v>
      </c>
      <c r="N611" s="2030"/>
      <c r="O611" s="2030"/>
      <c r="P611" s="2030"/>
      <c r="Q611" s="2030"/>
      <c r="R611" s="2029" t="s">
        <v>1144</v>
      </c>
      <c r="S611" s="2029">
        <v>60</v>
      </c>
      <c r="T611" s="2029">
        <v>49201132</v>
      </c>
      <c r="U611" s="2024">
        <v>0.53</v>
      </c>
      <c r="V611" s="2103"/>
      <c r="W611" s="2029" t="s">
        <v>1103</v>
      </c>
      <c r="X611" s="2029">
        <v>0</v>
      </c>
      <c r="Y611" s="2029">
        <v>60</v>
      </c>
      <c r="Z611" s="2029" t="s">
        <v>3233</v>
      </c>
      <c r="AA611" s="2029" t="s">
        <v>1148</v>
      </c>
      <c r="AB611" s="2027" t="s">
        <v>3403</v>
      </c>
      <c r="AC611" s="2029" t="s">
        <v>1096</v>
      </c>
      <c r="AD611" s="1937" t="s">
        <v>3658</v>
      </c>
      <c r="AE611" s="2029"/>
      <c r="AF611" s="2026"/>
      <c r="AG611" s="2026" t="s">
        <v>2235</v>
      </c>
      <c r="AH611" s="2029"/>
      <c r="AI611" s="2047">
        <f t="shared" si="369"/>
        <v>49201132</v>
      </c>
      <c r="AJ611" s="2076" cm="1">
        <f t="array" ref="AJ611">SUM(MID(0&amp;AI611,LARGE(INDEX(ISNUMBER(--MID(AI611,ROW($1:$129),1))*ROW($1:$129),),ROW($1:$129))+1,1)*10^ROW($1:$129)/10)</f>
        <v>49201132</v>
      </c>
      <c r="AK611" s="1953" t="str">
        <f>VLOOKUP($AJ611,'Item Master Data'!$A:$F,3,FALSE)</f>
        <v>Q.PEAK DUO BLK G10+</v>
      </c>
      <c r="AL611" s="1494">
        <f>VLOOKUP($AJ611,'Item Master Data'!$A:$F,6,FALSE)</f>
        <v>360</v>
      </c>
      <c r="AM611" s="1494">
        <f t="shared" si="370"/>
        <v>24</v>
      </c>
      <c r="AN611" s="1494">
        <f>VLOOKUP(AJ611,'Item Master Data'!$A:$G,7,FALSE)</f>
        <v>32</v>
      </c>
      <c r="AO611" s="1494">
        <f t="shared" si="371"/>
        <v>0</v>
      </c>
      <c r="AQ611" s="2297">
        <f t="shared" si="381"/>
        <v>0</v>
      </c>
    </row>
    <row r="612" spans="1:45" s="1494" customFormat="1" ht="15.75" customHeight="1">
      <c r="A612" s="1872" t="s">
        <v>4244</v>
      </c>
      <c r="B612" s="2029" t="s">
        <v>3704</v>
      </c>
      <c r="C612" s="2029" t="s">
        <v>1182</v>
      </c>
      <c r="D612" s="2029" t="s">
        <v>3265</v>
      </c>
      <c r="E612" s="2029">
        <v>360</v>
      </c>
      <c r="F612" s="2031">
        <v>1664</v>
      </c>
      <c r="G612" s="1833">
        <f t="shared" ref="G612" si="383">F612*E612</f>
        <v>599040</v>
      </c>
      <c r="H612" s="1831">
        <f t="shared" ref="H612" si="384">E612*F612/1000000</f>
        <v>0.59904000000000002</v>
      </c>
      <c r="I612" s="1837"/>
      <c r="J612" s="1818"/>
      <c r="K612" s="2104"/>
      <c r="L612" s="2105">
        <f>H612</f>
        <v>0.59904000000000002</v>
      </c>
      <c r="M612" s="1832">
        <f t="shared" ref="M612" si="385">SUM(I612:L612)</f>
        <v>0.59904000000000002</v>
      </c>
      <c r="N612" s="2030"/>
      <c r="O612" s="2030"/>
      <c r="P612" s="2030"/>
      <c r="Q612" s="2030"/>
      <c r="R612" s="2029" t="s">
        <v>1144</v>
      </c>
      <c r="S612" s="2029">
        <v>60</v>
      </c>
      <c r="T612" s="2029">
        <v>49202132</v>
      </c>
      <c r="U612" s="2224">
        <v>0.8</v>
      </c>
      <c r="V612" s="2103" t="s">
        <v>3712</v>
      </c>
      <c r="W612" s="2029" t="s">
        <v>1103</v>
      </c>
      <c r="X612" s="2029"/>
      <c r="Y612" s="2029">
        <v>60</v>
      </c>
      <c r="Z612" s="2029" t="s">
        <v>1183</v>
      </c>
      <c r="AA612" s="2029" t="s">
        <v>1133</v>
      </c>
      <c r="AB612" s="2027" t="s">
        <v>2213</v>
      </c>
      <c r="AC612" s="2029" t="s">
        <v>1096</v>
      </c>
      <c r="AD612" s="2029" t="s">
        <v>1097</v>
      </c>
      <c r="AE612" s="2029"/>
      <c r="AF612" s="2026"/>
      <c r="AG612" s="2026" t="s">
        <v>1087</v>
      </c>
      <c r="AH612" s="1951"/>
      <c r="AI612" s="2047">
        <f t="shared" si="369"/>
        <v>49202132</v>
      </c>
      <c r="AJ612" s="2076" cm="1">
        <f t="array" ref="AJ612">SUM(MID(0&amp;AI612,LARGE(INDEX(ISNUMBER(--MID(AI612,ROW($1:$129),1))*ROW($1:$129),),ROW($1:$129))+1,1)*10^ROW($1:$129)/10)</f>
        <v>49202132</v>
      </c>
      <c r="AK612" s="1953" t="str">
        <f>VLOOKUP($AJ612,'Item Master Data'!$A:$F,3,FALSE)</f>
        <v>Q.PEAK DUO BLK G10+/AC</v>
      </c>
      <c r="AL612" s="1494">
        <f>VLOOKUP($AJ612,'Item Master Data'!$A:$F,6,FALSE)</f>
        <v>360</v>
      </c>
      <c r="AM612" s="1494">
        <f t="shared" si="370"/>
        <v>64</v>
      </c>
      <c r="AN612" s="1494">
        <f>VLOOKUP(AJ612,'Item Master Data'!$A:$G,7,FALSE)</f>
        <v>26</v>
      </c>
      <c r="AO612" s="1494">
        <f t="shared" si="371"/>
        <v>0</v>
      </c>
      <c r="AQ612" s="2020"/>
    </row>
    <row r="613" spans="1:45" s="1494" customFormat="1" ht="15" customHeight="1">
      <c r="A613" s="1550" t="s">
        <v>2216</v>
      </c>
      <c r="B613" s="2029" t="s">
        <v>3830</v>
      </c>
      <c r="C613" s="2029" t="s">
        <v>3694</v>
      </c>
      <c r="D613" s="2029" t="s">
        <v>2503</v>
      </c>
      <c r="E613" s="2029">
        <v>360</v>
      </c>
      <c r="F613" s="2031">
        <v>832</v>
      </c>
      <c r="G613" s="1833">
        <f t="shared" ref="G613" si="386">E613*F613</f>
        <v>299520</v>
      </c>
      <c r="H613" s="1831">
        <f t="shared" ref="H613" si="387">E613*F613/1000000</f>
        <v>0.29952000000000001</v>
      </c>
      <c r="I613" s="1837"/>
      <c r="J613" s="2104"/>
      <c r="K613" s="2104">
        <f t="shared" ref="K613" si="388">H613</f>
        <v>0.29952000000000001</v>
      </c>
      <c r="L613" s="2105"/>
      <c r="M613" s="1832">
        <f t="shared" ref="M613" si="389">SUM(I613:L613)</f>
        <v>0.29952000000000001</v>
      </c>
      <c r="N613" s="1954" t="s">
        <v>3462</v>
      </c>
      <c r="O613" s="2100" t="s">
        <v>4255</v>
      </c>
      <c r="P613" s="2030"/>
      <c r="Q613" s="2030">
        <v>44683</v>
      </c>
      <c r="R613" s="2029" t="s">
        <v>1151</v>
      </c>
      <c r="S613" s="2029">
        <v>60</v>
      </c>
      <c r="T613" s="2029">
        <v>49203132</v>
      </c>
      <c r="U613" s="2024">
        <v>0.52</v>
      </c>
      <c r="V613" s="2102" t="s">
        <v>3708</v>
      </c>
      <c r="W613" s="2029" t="s">
        <v>1094</v>
      </c>
      <c r="X613" s="2029"/>
      <c r="Y613" s="2029">
        <v>30</v>
      </c>
      <c r="Z613" s="2133" t="s">
        <v>3878</v>
      </c>
      <c r="AA613" s="2029" t="s">
        <v>1186</v>
      </c>
      <c r="AB613" s="1949" t="s">
        <v>3879</v>
      </c>
      <c r="AC613" s="2029" t="s">
        <v>1096</v>
      </c>
      <c r="AD613" s="1937" t="s">
        <v>3658</v>
      </c>
      <c r="AE613" s="2029"/>
      <c r="AF613" s="2026"/>
      <c r="AG613" s="2026" t="s">
        <v>1087</v>
      </c>
      <c r="AH613" s="1951"/>
      <c r="AI613" s="2047">
        <f t="shared" ref="AI613" si="390">T613</f>
        <v>49203132</v>
      </c>
      <c r="AJ613" s="2076" cm="1">
        <f t="array" ref="AJ613">SUM(MID(0&amp;AI613,LARGE(INDEX(ISNUMBER(--MID(AI613,ROW($1:$129),1))*ROW($1:$129),),ROW($1:$129))+1,1)*10^ROW($1:$129)/10)</f>
        <v>49203132</v>
      </c>
      <c r="AK613" s="1953" t="str">
        <f>VLOOKUP($AJ613,'Item Master Data'!$A:$F,3,FALSE)</f>
        <v>Q.PEAK DUO BLK G10+</v>
      </c>
      <c r="AL613" s="1494">
        <f>VLOOKUP($AJ613,'Item Master Data'!$A:$F,6,FALSE)</f>
        <v>360</v>
      </c>
      <c r="AM613" s="1494">
        <f t="shared" ref="AM613" si="391">F613/AN613</f>
        <v>26</v>
      </c>
      <c r="AN613" s="1494">
        <f>VLOOKUP(AJ613,'Item Master Data'!$A:$G,7,FALSE)</f>
        <v>32</v>
      </c>
      <c r="AO613" s="1494">
        <f t="shared" ref="AO613" si="392">E613-AL613</f>
        <v>0</v>
      </c>
      <c r="AQ613" s="2020"/>
    </row>
    <row r="614" spans="1:45" s="1494" customFormat="1" ht="15.75" customHeight="1">
      <c r="A614" s="1550" t="s">
        <v>2216</v>
      </c>
      <c r="B614" s="1949" t="s">
        <v>3814</v>
      </c>
      <c r="C614" s="2029" t="s">
        <v>3815</v>
      </c>
      <c r="D614" s="2029" t="s">
        <v>2229</v>
      </c>
      <c r="E614" s="2029">
        <v>480</v>
      </c>
      <c r="F614" s="2031">
        <v>1276</v>
      </c>
      <c r="G614" s="1833">
        <f t="shared" ref="G614" si="393">E614*F614</f>
        <v>612480</v>
      </c>
      <c r="H614" s="1831">
        <f t="shared" ref="H614" si="394">E614*F614/1000000</f>
        <v>0.61248000000000002</v>
      </c>
      <c r="I614" s="1837"/>
      <c r="J614" s="2104"/>
      <c r="K614" s="2104"/>
      <c r="L614" s="2105">
        <f t="shared" si="382"/>
        <v>0.61248000000000002</v>
      </c>
      <c r="M614" s="1832">
        <f t="shared" ref="M614" si="395">SUM(I614:L614)</f>
        <v>0.61248000000000002</v>
      </c>
      <c r="N614" s="2030"/>
      <c r="O614" s="2030"/>
      <c r="P614" s="2030"/>
      <c r="Q614" s="2030"/>
      <c r="R614" s="2029" t="s">
        <v>1151</v>
      </c>
      <c r="S614" s="2029">
        <v>72</v>
      </c>
      <c r="T614" s="2029" t="s">
        <v>1162</v>
      </c>
      <c r="U614" s="2024">
        <v>0.47499999999999998</v>
      </c>
      <c r="V614" s="2102" t="s">
        <v>3851</v>
      </c>
      <c r="W614" s="2029" t="s">
        <v>1103</v>
      </c>
      <c r="X614" s="2029"/>
      <c r="Y614" s="2029">
        <v>60</v>
      </c>
      <c r="Z614" s="2030" t="s">
        <v>3857</v>
      </c>
      <c r="AA614" s="1949" t="s">
        <v>1126</v>
      </c>
      <c r="AB614" s="1949" t="s">
        <v>3858</v>
      </c>
      <c r="AC614" s="2029" t="s">
        <v>1096</v>
      </c>
      <c r="AD614" s="2029" t="s">
        <v>1113</v>
      </c>
      <c r="AE614" s="2029"/>
      <c r="AF614" s="2026" t="s">
        <v>1098</v>
      </c>
      <c r="AG614" s="2026" t="s">
        <v>1087</v>
      </c>
      <c r="AH614" s="1951"/>
      <c r="AI614" s="2047" t="str">
        <f t="shared" ref="AI614" si="396">T614</f>
        <v>TBD</v>
      </c>
      <c r="AJ614" s="2076" cm="1">
        <f t="array" ref="AJ614">SUM(MID(0&amp;AI614,LARGE(INDEX(ISNUMBER(--MID(AI614,ROW($1:$129),1))*ROW($1:$129),),ROW($1:$129))+1,1)*10^ROW($1:$129)/10)</f>
        <v>0</v>
      </c>
      <c r="AK614" s="1953" t="e">
        <f>VLOOKUP($AJ614,'Item Master Data'!$A:$F,3,FALSE)</f>
        <v>#N/A</v>
      </c>
      <c r="AL614" s="1494" t="e">
        <f>VLOOKUP($AJ614,'Item Master Data'!$A:$F,6,FALSE)</f>
        <v>#N/A</v>
      </c>
      <c r="AM614" s="1494" t="e">
        <f t="shared" ref="AM614" si="397">F614/AN614</f>
        <v>#N/A</v>
      </c>
      <c r="AN614" s="1494" t="e">
        <f>VLOOKUP(AJ614,'Item Master Data'!$A:$G,7,FALSE)</f>
        <v>#N/A</v>
      </c>
      <c r="AO614" s="1494" t="e">
        <f t="shared" ref="AO614" si="398">E614-AL614</f>
        <v>#N/A</v>
      </c>
      <c r="AQ614" s="2020"/>
    </row>
    <row r="615" spans="1:45" s="1494" customFormat="1" ht="15" customHeight="1">
      <c r="A615" s="1872" t="s">
        <v>4241</v>
      </c>
      <c r="B615" s="2200" t="s">
        <v>4324</v>
      </c>
      <c r="C615" s="2029" t="s">
        <v>3694</v>
      </c>
      <c r="D615" s="2029" t="s">
        <v>3265</v>
      </c>
      <c r="E615" s="2029">
        <v>360</v>
      </c>
      <c r="F615" s="2202">
        <v>728</v>
      </c>
      <c r="G615" s="1833">
        <f t="shared" ref="G615:G617" si="399">F615*E615</f>
        <v>262080</v>
      </c>
      <c r="H615" s="1831">
        <f t="shared" ref="H615:H617" si="400">E615*F615/1000000</f>
        <v>0.26207999999999998</v>
      </c>
      <c r="I615" s="1837"/>
      <c r="J615" s="1818"/>
      <c r="K615" s="2104">
        <f t="shared" ref="K615:K617" si="401">H615</f>
        <v>0.26207999999999998</v>
      </c>
      <c r="L615" s="2105"/>
      <c r="M615" s="1832">
        <f t="shared" ref="M615:M617" si="402">SUM(I615:L615)</f>
        <v>0.26207999999999998</v>
      </c>
      <c r="N615" s="2107"/>
      <c r="O615" s="2030">
        <v>44673</v>
      </c>
      <c r="P615" s="2030">
        <v>44686</v>
      </c>
      <c r="Q615" s="2030">
        <v>44687</v>
      </c>
      <c r="R615" s="2029" t="s">
        <v>1151</v>
      </c>
      <c r="S615" s="2029">
        <v>60</v>
      </c>
      <c r="T615" s="2029">
        <v>49204132</v>
      </c>
      <c r="U615" s="2024">
        <v>0.79</v>
      </c>
      <c r="V615" s="2102"/>
      <c r="W615" s="2029" t="s">
        <v>1094</v>
      </c>
      <c r="X615" s="2029"/>
      <c r="Y615" s="2029">
        <v>30</v>
      </c>
      <c r="Z615" s="2133" t="s">
        <v>3719</v>
      </c>
      <c r="AA615" s="2029" t="s">
        <v>1097</v>
      </c>
      <c r="AB615" s="1949" t="s">
        <v>3720</v>
      </c>
      <c r="AC615" s="2029" t="s">
        <v>1096</v>
      </c>
      <c r="AD615" s="2029" t="s">
        <v>3404</v>
      </c>
      <c r="AE615" s="2029"/>
      <c r="AF615" s="2026"/>
      <c r="AG615" s="2026" t="s">
        <v>1087</v>
      </c>
      <c r="AH615" s="2029"/>
      <c r="AI615" s="2047">
        <f t="shared" si="369"/>
        <v>49204132</v>
      </c>
      <c r="AJ615" s="2076" cm="1">
        <f t="array" ref="AJ615">SUM(MID(0&amp;AI615,LARGE(INDEX(ISNUMBER(--MID(AI615,ROW($1:$129),1))*ROW($1:$129),),ROW($1:$129))+1,1)*10^ROW($1:$129)/10)</f>
        <v>49204132</v>
      </c>
      <c r="AK615" s="1953" t="str">
        <f>VLOOKUP($AJ615,'Item Master Data'!$A:$F,3,FALSE)</f>
        <v>Q.PEAK DUO BLK G10+/AC</v>
      </c>
      <c r="AL615" s="1494">
        <f>VLOOKUP($AJ615,'Item Master Data'!$A:$F,6,FALSE)</f>
        <v>360</v>
      </c>
      <c r="AM615" s="1494">
        <f t="shared" si="370"/>
        <v>28</v>
      </c>
      <c r="AN615" s="1494">
        <f>VLOOKUP(AJ615,'Item Master Data'!$A:$G,7,FALSE)</f>
        <v>26</v>
      </c>
      <c r="AO615" s="1494">
        <f t="shared" si="371"/>
        <v>0</v>
      </c>
      <c r="AQ615" s="2020"/>
    </row>
    <row r="616" spans="1:45" s="1494" customFormat="1" ht="15" customHeight="1">
      <c r="A616" s="1872" t="s">
        <v>4241</v>
      </c>
      <c r="B616" s="2029" t="s">
        <v>3696</v>
      </c>
      <c r="C616" s="2029" t="s">
        <v>3694</v>
      </c>
      <c r="D616" s="2029" t="s">
        <v>3265</v>
      </c>
      <c r="E616" s="2029">
        <v>360</v>
      </c>
      <c r="F616" s="2031">
        <v>728</v>
      </c>
      <c r="G616" s="1833">
        <f t="shared" si="399"/>
        <v>262080</v>
      </c>
      <c r="H616" s="1831">
        <f t="shared" si="400"/>
        <v>0.26207999999999998</v>
      </c>
      <c r="I616" s="1837"/>
      <c r="J616" s="1818"/>
      <c r="K616" s="2104">
        <f t="shared" si="401"/>
        <v>0.26207999999999998</v>
      </c>
      <c r="L616" s="2105"/>
      <c r="M616" s="1832">
        <f t="shared" si="402"/>
        <v>0.26207999999999998</v>
      </c>
      <c r="N616" s="2107"/>
      <c r="O616" s="2100" t="s">
        <v>4255</v>
      </c>
      <c r="P616" s="2030">
        <v>44680</v>
      </c>
      <c r="Q616" s="2030">
        <v>44683</v>
      </c>
      <c r="R616" s="2029" t="s">
        <v>1151</v>
      </c>
      <c r="S616" s="2029">
        <v>60</v>
      </c>
      <c r="T616" s="2029">
        <v>49204132</v>
      </c>
      <c r="U616" s="2024">
        <v>0.79</v>
      </c>
      <c r="V616" s="2102"/>
      <c r="W616" s="2029" t="s">
        <v>1094</v>
      </c>
      <c r="X616" s="2029"/>
      <c r="Y616" s="2029">
        <v>30</v>
      </c>
      <c r="Z616" s="2133" t="s">
        <v>3723</v>
      </c>
      <c r="AA616" s="2029" t="s">
        <v>1097</v>
      </c>
      <c r="AB616" s="1949" t="s">
        <v>3724</v>
      </c>
      <c r="AC616" s="2029" t="s">
        <v>1096</v>
      </c>
      <c r="AD616" s="2029" t="s">
        <v>1097</v>
      </c>
      <c r="AE616" s="2029"/>
      <c r="AF616" s="2026"/>
      <c r="AG616" s="2026" t="s">
        <v>1087</v>
      </c>
      <c r="AH616" s="2029"/>
      <c r="AI616" s="2047">
        <f t="shared" ref="AI616:AI617" si="403">T616</f>
        <v>49204132</v>
      </c>
      <c r="AJ616" s="2076" cm="1">
        <f t="array" ref="AJ616">SUM(MID(0&amp;AI616,LARGE(INDEX(ISNUMBER(--MID(AI616,ROW($1:$129),1))*ROW($1:$129),),ROW($1:$129))+1,1)*10^ROW($1:$129)/10)</f>
        <v>49204132</v>
      </c>
      <c r="AK616" s="1953" t="str">
        <f>VLOOKUP($AJ616,'Item Master Data'!$A:$F,3,FALSE)</f>
        <v>Q.PEAK DUO BLK G10+/AC</v>
      </c>
      <c r="AL616" s="1494">
        <f>VLOOKUP($AJ616,'Item Master Data'!$A:$F,6,FALSE)</f>
        <v>360</v>
      </c>
      <c r="AM616" s="1494">
        <f t="shared" ref="AM616:AM617" si="404">F616/AN616</f>
        <v>28</v>
      </c>
      <c r="AN616" s="1494">
        <f>VLOOKUP(AJ616,'Item Master Data'!$A:$G,7,FALSE)</f>
        <v>26</v>
      </c>
      <c r="AO616" s="1494">
        <f t="shared" ref="AO616:AO617" si="405">E616-AL616</f>
        <v>0</v>
      </c>
      <c r="AQ616" s="2020"/>
    </row>
    <row r="617" spans="1:45" s="1494" customFormat="1" ht="15" customHeight="1">
      <c r="A617" s="1872" t="s">
        <v>4241</v>
      </c>
      <c r="B617" s="2200" t="s">
        <v>4327</v>
      </c>
      <c r="C617" s="2029" t="s">
        <v>3694</v>
      </c>
      <c r="D617" s="2029" t="s">
        <v>3265</v>
      </c>
      <c r="E617" s="2029">
        <v>360</v>
      </c>
      <c r="F617" s="2202">
        <v>728</v>
      </c>
      <c r="G617" s="1833">
        <f t="shared" si="399"/>
        <v>262080</v>
      </c>
      <c r="H617" s="1831">
        <f t="shared" si="400"/>
        <v>0.26207999999999998</v>
      </c>
      <c r="I617" s="1837"/>
      <c r="J617" s="1818"/>
      <c r="K617" s="2104">
        <f t="shared" si="401"/>
        <v>0.26207999999999998</v>
      </c>
      <c r="L617" s="2105"/>
      <c r="M617" s="1832">
        <f t="shared" si="402"/>
        <v>0.26207999999999998</v>
      </c>
      <c r="N617" s="2030"/>
      <c r="O617" s="2030">
        <v>44673</v>
      </c>
      <c r="P617" s="2030">
        <v>44686</v>
      </c>
      <c r="Q617" s="2030">
        <v>44687</v>
      </c>
      <c r="R617" s="2029" t="s">
        <v>1151</v>
      </c>
      <c r="S617" s="2029">
        <v>60</v>
      </c>
      <c r="T617" s="2029">
        <v>49204132</v>
      </c>
      <c r="U617" s="2024">
        <v>0.79</v>
      </c>
      <c r="V617" s="2102"/>
      <c r="W617" s="2029" t="s">
        <v>1094</v>
      </c>
      <c r="X617" s="2029"/>
      <c r="Y617" s="2029">
        <v>30</v>
      </c>
      <c r="Z617" s="2133" t="s">
        <v>3404</v>
      </c>
      <c r="AA617" s="2029" t="s">
        <v>1097</v>
      </c>
      <c r="AB617" s="1949" t="s">
        <v>3718</v>
      </c>
      <c r="AC617" s="2029" t="s">
        <v>1096</v>
      </c>
      <c r="AD617" s="2029" t="s">
        <v>3404</v>
      </c>
      <c r="AE617" s="2029"/>
      <c r="AF617" s="2026"/>
      <c r="AG617" s="2026" t="s">
        <v>1087</v>
      </c>
      <c r="AH617" s="2029"/>
      <c r="AI617" s="2047">
        <f t="shared" si="403"/>
        <v>49204132</v>
      </c>
      <c r="AJ617" s="2076" cm="1">
        <f t="array" ref="AJ617">SUM(MID(0&amp;AI617,LARGE(INDEX(ISNUMBER(--MID(AI617,ROW($1:$129),1))*ROW($1:$129),),ROW($1:$129))+1,1)*10^ROW($1:$129)/10)</f>
        <v>49204132</v>
      </c>
      <c r="AK617" s="1953" t="str">
        <f>VLOOKUP($AJ617,'Item Master Data'!$A:$F,3,FALSE)</f>
        <v>Q.PEAK DUO BLK G10+/AC</v>
      </c>
      <c r="AL617" s="1494">
        <f>VLOOKUP($AJ617,'Item Master Data'!$A:$F,6,FALSE)</f>
        <v>360</v>
      </c>
      <c r="AM617" s="1494">
        <f t="shared" si="404"/>
        <v>28</v>
      </c>
      <c r="AN617" s="1494">
        <f>VLOOKUP(AJ617,'Item Master Data'!$A:$G,7,FALSE)</f>
        <v>26</v>
      </c>
      <c r="AO617" s="1494">
        <f t="shared" si="405"/>
        <v>0</v>
      </c>
      <c r="AQ617" s="2020"/>
    </row>
    <row r="618" spans="1:45" s="1550" customFormat="1" ht="14.25" customHeight="1">
      <c r="B618" s="2029"/>
      <c r="C618" s="2030"/>
      <c r="D618" s="2029"/>
      <c r="E618" s="2031"/>
      <c r="F618" s="2032"/>
      <c r="G618" s="1833">
        <f t="shared" ref="G618" si="406">E618*F618</f>
        <v>0</v>
      </c>
      <c r="H618" s="1831">
        <f t="shared" ref="H618" si="407">E618*F618/1000000</f>
        <v>0</v>
      </c>
      <c r="I618" s="1837">
        <f>H618</f>
        <v>0</v>
      </c>
      <c r="J618" s="1818"/>
      <c r="K618" s="1818"/>
      <c r="L618" s="1823"/>
      <c r="M618" s="1832"/>
      <c r="N618" s="2030"/>
      <c r="O618" s="2021"/>
      <c r="P618" s="2030"/>
      <c r="Q618" s="2030"/>
      <c r="R618" s="2029"/>
      <c r="S618" s="2029"/>
      <c r="T618" s="2029"/>
      <c r="U618" s="2024"/>
      <c r="V618" s="1952"/>
      <c r="W618" s="2029"/>
      <c r="X618" s="2028"/>
      <c r="Y618" s="2029"/>
      <c r="Z618" s="2029"/>
      <c r="AA618" s="2029"/>
      <c r="AB618" s="2027"/>
      <c r="AC618" s="2029"/>
      <c r="AD618" s="2029"/>
      <c r="AE618" s="2029"/>
      <c r="AF618" s="2029"/>
      <c r="AG618" s="2029"/>
      <c r="AH618" s="2029"/>
      <c r="AI618" s="2047"/>
      <c r="AJ618" s="2046"/>
      <c r="AK618" s="2069"/>
      <c r="AL618" s="2070"/>
      <c r="AM618" s="2070"/>
      <c r="AN618" s="2070"/>
      <c r="AO618" s="2070"/>
      <c r="AP618" s="2070"/>
      <c r="AQ618" s="2020"/>
    </row>
    <row r="619" spans="1:45" ht="23.25" customHeight="1">
      <c r="A619" s="1871"/>
      <c r="B619" s="1354" t="s">
        <v>197</v>
      </c>
      <c r="C619" s="1354"/>
      <c r="D619" s="1354"/>
      <c r="E619" s="1354"/>
      <c r="F619" s="1847">
        <f>SUM(F586:F618)</f>
        <v>71719</v>
      </c>
      <c r="G619" s="1847">
        <f>SUM(G586:G618)</f>
        <v>25658960</v>
      </c>
      <c r="H619" s="1824">
        <f>SUM(H586:H618)</f>
        <v>25.658960000000008</v>
      </c>
      <c r="I619" s="1824">
        <f>SUM(I586:I618)</f>
        <v>0</v>
      </c>
      <c r="J619" s="1824">
        <f>SUM(J586:J618)</f>
        <v>11.256</v>
      </c>
      <c r="K619" s="1824">
        <f>SUM(K586:K618)</f>
        <v>2.02528</v>
      </c>
      <c r="L619" s="1824">
        <f>SUM(L586:L618)</f>
        <v>12.377679999999998</v>
      </c>
      <c r="M619" s="1824">
        <f>SUM(M586:M618)</f>
        <v>25.658960000000008</v>
      </c>
      <c r="N619" s="1871"/>
      <c r="O619" s="1871"/>
      <c r="P619" s="1871"/>
      <c r="Q619" s="1871"/>
      <c r="R619" s="1871"/>
      <c r="S619" s="1871"/>
      <c r="T619" s="1871"/>
      <c r="U619" s="1871"/>
      <c r="V619" s="2053"/>
      <c r="W619" s="1871"/>
      <c r="X619" s="1871"/>
      <c r="Y619" s="1871"/>
      <c r="Z619" s="1871"/>
      <c r="AA619" s="1871"/>
      <c r="AB619" s="1871"/>
      <c r="AC619" s="1871"/>
      <c r="AD619" s="1871"/>
      <c r="AE619" s="1871"/>
      <c r="AF619" s="1871"/>
      <c r="AG619" s="1871"/>
      <c r="AH619" s="1871"/>
    </row>
    <row r="620" spans="1:45">
      <c r="A620" s="1871"/>
      <c r="B620" s="1871"/>
      <c r="C620" s="1871"/>
      <c r="D620" s="1836"/>
      <c r="E620" s="1871"/>
      <c r="G620" s="1836"/>
      <c r="N620" s="1871"/>
      <c r="O620" s="1871"/>
      <c r="P620" s="1871"/>
      <c r="Q620" s="1871"/>
      <c r="R620" s="1842"/>
      <c r="S620" s="1871"/>
      <c r="T620" s="1871"/>
      <c r="U620" s="1871"/>
      <c r="V620" s="1871"/>
      <c r="W620" s="1871"/>
      <c r="X620" s="1871"/>
      <c r="Y620" s="1871"/>
      <c r="Z620" s="1871"/>
      <c r="AA620" s="1871"/>
      <c r="AB620" s="1871"/>
      <c r="AC620" s="1871"/>
      <c r="AD620" s="1871"/>
      <c r="AE620" s="1871"/>
      <c r="AF620" s="1871"/>
      <c r="AG620" s="1871"/>
      <c r="AH620" s="1871"/>
    </row>
    <row r="621" spans="1:45" ht="45">
      <c r="B621" s="1871"/>
      <c r="C621" s="1871" t="s">
        <v>1208</v>
      </c>
      <c r="D621" s="1867" t="s">
        <v>186</v>
      </c>
      <c r="E621" s="1871"/>
      <c r="F621" s="1839">
        <f ca="1">NOW()</f>
        <v>44677.075615277776</v>
      </c>
      <c r="G621" s="1910" t="s">
        <v>185</v>
      </c>
      <c r="H621" s="1864" t="s">
        <v>186</v>
      </c>
      <c r="I621" s="1911" t="s">
        <v>1209</v>
      </c>
      <c r="J621" s="1912" t="s">
        <v>1070</v>
      </c>
      <c r="K621" s="1864" t="s">
        <v>10</v>
      </c>
      <c r="L621" s="1913" t="s">
        <v>1071</v>
      </c>
      <c r="M621" s="1914" t="s">
        <v>11</v>
      </c>
      <c r="O621" s="1829" t="s">
        <v>1210</v>
      </c>
      <c r="P621" s="1829" t="s">
        <v>681</v>
      </c>
      <c r="S621" s="1871"/>
      <c r="T621" s="547"/>
      <c r="U621" s="1867" t="s">
        <v>1211</v>
      </c>
      <c r="V621" s="1867" t="s">
        <v>1212</v>
      </c>
      <c r="W621" s="1867" t="s">
        <v>1213</v>
      </c>
      <c r="X621" s="1867" t="s">
        <v>1214</v>
      </c>
      <c r="Y621" s="1867" t="s">
        <v>2207</v>
      </c>
      <c r="Z621" s="2020"/>
      <c r="AA621" s="2020"/>
      <c r="AB621" s="2020"/>
      <c r="AC621" s="2020"/>
      <c r="AD621" s="2020"/>
      <c r="AE621" s="2020"/>
      <c r="AF621" s="2020"/>
      <c r="AG621" s="2020"/>
      <c r="AH621" s="2020"/>
    </row>
    <row r="622" spans="1:45" ht="15.75">
      <c r="B622" s="1871"/>
      <c r="C622" s="1915">
        <v>60</v>
      </c>
      <c r="D622" s="1916">
        <f>I622-I628</f>
        <v>18.073279999999528</v>
      </c>
      <c r="E622" s="1871"/>
      <c r="F622" s="1915">
        <v>60</v>
      </c>
      <c r="G622" s="1320">
        <f>SUMIF(S2:S543,"60",G2:G543)</f>
        <v>217047360</v>
      </c>
      <c r="H622" s="1865">
        <f>SUMIF(S2:S543,"60",H2:H543)</f>
        <v>217.04735999999897</v>
      </c>
      <c r="I622" s="1869">
        <f>SUMIF(S2:S543,"60",I2:I543)</f>
        <v>140.71887999999959</v>
      </c>
      <c r="J622" s="1857">
        <f>SUMIF(S2:S543,"60",J2:J543)</f>
        <v>43.861280000000036</v>
      </c>
      <c r="K622" s="1866">
        <f>SUMIF(S2:S543,"60",K2:K543)</f>
        <v>1.2287999999999999</v>
      </c>
      <c r="L622" s="1865">
        <f>SUMIF(S2:S543,"60",L2:L543)</f>
        <v>31.23840000000002</v>
      </c>
      <c r="M622" s="1583">
        <f>SUMIF(S2:S543,"60",M2:M543)</f>
        <v>217.04735999999897</v>
      </c>
      <c r="N622" s="1843">
        <f>M622-P622</f>
        <v>21.047359999998974</v>
      </c>
      <c r="O622" s="1835">
        <f>P622-I622-J622</f>
        <v>11.419840000000377</v>
      </c>
      <c r="P622" s="1871">
        <v>196</v>
      </c>
      <c r="Q622" s="1842" t="s">
        <v>1215</v>
      </c>
      <c r="R622" s="2020"/>
      <c r="S622" s="1871"/>
      <c r="T622" s="1868" t="s">
        <v>1091</v>
      </c>
      <c r="U622" s="2073">
        <v>119246</v>
      </c>
      <c r="V622" s="2073">
        <v>48265915</v>
      </c>
      <c r="W622" s="2074">
        <v>7124</v>
      </c>
      <c r="X622" s="2074">
        <v>2564640</v>
      </c>
      <c r="Y622" s="2075">
        <v>2</v>
      </c>
      <c r="Z622" s="2020"/>
      <c r="AA622" s="2020"/>
      <c r="AB622" s="2020"/>
      <c r="AC622" s="2020"/>
      <c r="AD622" s="2020"/>
      <c r="AE622" s="2020"/>
      <c r="AF622" s="2020"/>
      <c r="AG622" s="2020"/>
      <c r="AH622" s="2020"/>
      <c r="AM622" s="2020"/>
      <c r="AN622" s="2020"/>
      <c r="AO622" s="2020"/>
      <c r="AP622" s="2020"/>
    </row>
    <row r="623" spans="1:45" ht="15.75">
      <c r="B623" s="1871"/>
      <c r="C623" s="1915">
        <v>72</v>
      </c>
      <c r="D623" s="1916">
        <f>I623-I629</f>
        <v>21.323339999999988</v>
      </c>
      <c r="E623" s="1871"/>
      <c r="F623" s="1915">
        <v>72</v>
      </c>
      <c r="G623" s="1320">
        <f>SUMIF(S2:S541,"72",G2:G543)</f>
        <v>174273925</v>
      </c>
      <c r="H623" s="1865">
        <f>SUMIF(S2:S543,"72",H2:H543)</f>
        <v>174.27392500000002</v>
      </c>
      <c r="I623" s="1869">
        <f>SUMIF(S2:S543,"72",I2:I543)</f>
        <v>135.23596999999998</v>
      </c>
      <c r="J623" s="1857">
        <f>SUMIF(S2:S543,"72",J2:J543)</f>
        <v>29.976759999999999</v>
      </c>
      <c r="K623" s="1866">
        <f>SUMIF(S2:S544,"72",K2:K544)</f>
        <v>0.93249499999999996</v>
      </c>
      <c r="L623" s="1865">
        <f>SUMIF(S2:S543,"72",L2:L543)</f>
        <v>8.1287000000000003</v>
      </c>
      <c r="M623" s="1583">
        <f>SUMIF(S2:S543,"72",M2:M543)</f>
        <v>174.27392500000002</v>
      </c>
      <c r="N623" s="1843">
        <f>M623-P623</f>
        <v>14.27392500000002</v>
      </c>
      <c r="O623" s="1835">
        <f>P623-I623-J623</f>
        <v>-5.2127299999999792</v>
      </c>
      <c r="P623" s="1871">
        <v>160</v>
      </c>
      <c r="Q623" s="1871" t="s">
        <v>1216</v>
      </c>
      <c r="R623" s="2258" t="s">
        <v>4237</v>
      </c>
      <c r="S623" s="1871"/>
      <c r="T623" s="1868" t="s">
        <v>1130</v>
      </c>
      <c r="U623" s="2073">
        <v>1120</v>
      </c>
      <c r="V623" s="2073">
        <v>425600</v>
      </c>
      <c r="W623" s="2074"/>
      <c r="X623" s="2074"/>
      <c r="Y623" s="2075"/>
      <c r="Z623" s="2020"/>
      <c r="AA623" s="2020"/>
      <c r="AB623" s="2020"/>
      <c r="AC623" s="2020"/>
      <c r="AD623" s="2020"/>
      <c r="AE623" s="2020"/>
      <c r="AF623" s="2020"/>
      <c r="AG623" s="2020"/>
      <c r="AH623" s="2020"/>
      <c r="AM623" s="2020"/>
      <c r="AN623" s="2020"/>
      <c r="AO623" s="2020"/>
      <c r="AP623" s="2020"/>
      <c r="AQ623" s="2020"/>
      <c r="AR623" s="2020"/>
      <c r="AS623" s="2020"/>
    </row>
    <row r="624" spans="1:45" ht="15.75">
      <c r="B624" s="1871"/>
      <c r="C624" s="1867" t="s">
        <v>105</v>
      </c>
      <c r="D624" s="1916">
        <f>I624-I630</f>
        <v>39.39661999999953</v>
      </c>
      <c r="E624" s="1871"/>
      <c r="F624" s="1910" t="s">
        <v>105</v>
      </c>
      <c r="G624" s="1320">
        <f t="shared" ref="G624:M624" si="408">SUM(G622:G623)</f>
        <v>391321285</v>
      </c>
      <c r="H624" s="1865">
        <f t="shared" si="408"/>
        <v>391.32128499999897</v>
      </c>
      <c r="I624" s="1870">
        <f t="shared" si="408"/>
        <v>275.95484999999957</v>
      </c>
      <c r="J624" s="1857">
        <f t="shared" si="408"/>
        <v>73.838040000000035</v>
      </c>
      <c r="K624" s="1656">
        <f t="shared" si="408"/>
        <v>2.161295</v>
      </c>
      <c r="L624" s="1583">
        <f t="shared" si="408"/>
        <v>39.367100000000022</v>
      </c>
      <c r="M624" s="1583">
        <f t="shared" si="408"/>
        <v>391.32128499999897</v>
      </c>
      <c r="N624" s="1843"/>
      <c r="O624" s="1848">
        <f>SUM(O622:O623)</f>
        <v>6.207110000000398</v>
      </c>
      <c r="P624" s="1848">
        <f>SUM(P622:P623)</f>
        <v>356</v>
      </c>
      <c r="Q624" s="1871"/>
      <c r="S624" s="1871"/>
      <c r="T624" s="1868" t="s">
        <v>1154</v>
      </c>
      <c r="U624" s="2073">
        <v>119862</v>
      </c>
      <c r="V624" s="2073">
        <v>45249490</v>
      </c>
      <c r="W624" s="2074">
        <v>3432</v>
      </c>
      <c r="X624" s="2074">
        <v>1235520</v>
      </c>
      <c r="Y624" s="2075"/>
      <c r="Z624" s="2020"/>
      <c r="AA624" s="2020"/>
      <c r="AB624" s="2020"/>
      <c r="AC624" s="2020"/>
      <c r="AD624" s="2020"/>
      <c r="AE624" s="2020"/>
      <c r="AF624" s="2020"/>
      <c r="AG624" s="2020"/>
      <c r="AH624" s="2020"/>
      <c r="AM624" s="2020"/>
      <c r="AN624" s="2020"/>
      <c r="AO624" s="2020"/>
      <c r="AP624" s="2020"/>
      <c r="AQ624" s="2020"/>
      <c r="AR624" s="2020"/>
      <c r="AS624" s="2020"/>
    </row>
    <row r="625" spans="1:45" ht="15.75" thickBot="1">
      <c r="B625" s="1871"/>
      <c r="C625" s="1829"/>
      <c r="D625" s="1871"/>
      <c r="E625" s="1871"/>
      <c r="F625" s="1825" t="s">
        <v>105</v>
      </c>
      <c r="G625" s="1812"/>
      <c r="I625" s="2336">
        <f>I624+J624</f>
        <v>349.7928899999996</v>
      </c>
      <c r="J625" s="2337"/>
      <c r="K625" s="2199">
        <f>I624+J624+K624</f>
        <v>351.9541849999996</v>
      </c>
      <c r="N625" s="1843">
        <f>N622+N623</f>
        <v>35.321284999998994</v>
      </c>
      <c r="R625" s="1843"/>
      <c r="S625" s="1871"/>
      <c r="T625" s="1868" t="s">
        <v>2216</v>
      </c>
      <c r="U625" s="2073">
        <v>48769</v>
      </c>
      <c r="V625" s="2073">
        <v>19538415</v>
      </c>
      <c r="W625" s="2074">
        <v>1456</v>
      </c>
      <c r="X625" s="2074">
        <v>524160</v>
      </c>
      <c r="Y625" s="2075"/>
      <c r="Z625" s="2020"/>
      <c r="AA625" s="2020"/>
      <c r="AB625" s="2020"/>
      <c r="AC625" s="2020"/>
      <c r="AD625" s="2020"/>
      <c r="AE625" s="2020"/>
      <c r="AF625" s="2020"/>
      <c r="AG625" s="2020"/>
      <c r="AH625" s="2020"/>
      <c r="AM625" s="2020"/>
      <c r="AN625" s="2020"/>
      <c r="AO625" s="2020"/>
      <c r="AP625" s="2020"/>
      <c r="AQ625" s="2020"/>
      <c r="AR625" s="2020"/>
      <c r="AS625" s="2020"/>
    </row>
    <row r="626" spans="1:45">
      <c r="B626" s="1871"/>
      <c r="C626" s="1871"/>
      <c r="D626" s="1871"/>
      <c r="E626" s="1871"/>
      <c r="S626" s="1871"/>
      <c r="T626" s="1868" t="s">
        <v>2309</v>
      </c>
      <c r="U626" s="2073">
        <v>46517</v>
      </c>
      <c r="V626" s="2073">
        <v>19547745</v>
      </c>
      <c r="W626" s="2074">
        <v>1586</v>
      </c>
      <c r="X626" s="2074">
        <v>568360</v>
      </c>
      <c r="Y626" s="2075"/>
      <c r="Z626" s="2020"/>
      <c r="AA626" s="2020"/>
      <c r="AB626" s="2020"/>
      <c r="AC626" s="2020"/>
      <c r="AD626" s="2020"/>
      <c r="AE626" s="2020"/>
      <c r="AF626" s="2020"/>
      <c r="AG626" s="2020"/>
      <c r="AH626" s="2020"/>
      <c r="AM626" s="2020"/>
      <c r="AN626" s="2020"/>
      <c r="AO626" s="2020"/>
      <c r="AP626" s="2020"/>
      <c r="AQ626" s="2020"/>
      <c r="AR626" s="2020"/>
      <c r="AS626" s="2020"/>
    </row>
    <row r="627" spans="1:45">
      <c r="B627" s="1871"/>
      <c r="C627" s="1871" t="s">
        <v>1217</v>
      </c>
      <c r="D627" s="1867" t="s">
        <v>186</v>
      </c>
      <c r="E627" s="1871"/>
      <c r="F627" s="1839"/>
      <c r="G627" s="1917" t="s">
        <v>185</v>
      </c>
      <c r="H627" s="1911" t="s">
        <v>186</v>
      </c>
      <c r="I627" s="1911" t="s">
        <v>1209</v>
      </c>
      <c r="J627" s="1911" t="s">
        <v>188</v>
      </c>
      <c r="K627" s="1911" t="s">
        <v>10</v>
      </c>
      <c r="L627" s="1918" t="s">
        <v>1071</v>
      </c>
      <c r="M627" s="1919" t="s">
        <v>11</v>
      </c>
      <c r="O627" s="1871"/>
      <c r="P627" s="1871"/>
      <c r="Q627" s="1871"/>
      <c r="S627" s="1871"/>
      <c r="T627" s="1868" t="s">
        <v>2534</v>
      </c>
      <c r="U627" s="2073">
        <v>76875</v>
      </c>
      <c r="V627" s="2073">
        <v>29169235</v>
      </c>
      <c r="W627" s="2074">
        <v>3744</v>
      </c>
      <c r="X627" s="2074">
        <v>1347840</v>
      </c>
      <c r="Y627" s="2075"/>
      <c r="Z627" s="2020"/>
      <c r="AA627" s="2020"/>
      <c r="AB627" s="2020"/>
      <c r="AC627" s="2020"/>
      <c r="AD627" s="2020"/>
      <c r="AE627" s="2020"/>
      <c r="AF627" s="2020"/>
      <c r="AG627" s="2020"/>
      <c r="AH627" s="2020"/>
      <c r="AM627" s="2020"/>
      <c r="AN627" s="2020"/>
      <c r="AO627" s="2020"/>
      <c r="AP627" s="2020"/>
      <c r="AQ627" s="2020"/>
      <c r="AR627" s="2020"/>
      <c r="AS627" s="2020"/>
    </row>
    <row r="628" spans="1:45" ht="15.75">
      <c r="B628" s="1871"/>
      <c r="C628" s="1915">
        <v>60</v>
      </c>
      <c r="D628" s="1920">
        <f>G622-G628</f>
        <v>1234880</v>
      </c>
      <c r="E628" s="1871"/>
      <c r="F628" s="1915">
        <v>60</v>
      </c>
      <c r="G628" s="1320">
        <v>215812480</v>
      </c>
      <c r="H628" s="1865">
        <v>215.812479999999</v>
      </c>
      <c r="I628" s="1869">
        <v>122.64560000000006</v>
      </c>
      <c r="J628" s="1857">
        <v>62.682080000000099</v>
      </c>
      <c r="K628" s="1866">
        <v>24.411200000000004</v>
      </c>
      <c r="L628" s="1865">
        <v>6.0736000000000008</v>
      </c>
      <c r="M628" s="1583">
        <v>215.812479999999</v>
      </c>
      <c r="N628" s="1871"/>
      <c r="O628" s="2020"/>
      <c r="P628" s="1871"/>
      <c r="S628" s="1829"/>
      <c r="T628" s="1868" t="s">
        <v>1156</v>
      </c>
      <c r="U628" s="2073">
        <v>525256</v>
      </c>
      <c r="V628" s="2073">
        <v>242186970</v>
      </c>
      <c r="W628" s="2074"/>
      <c r="X628" s="2074"/>
      <c r="Y628" s="2075"/>
      <c r="Z628" s="2020"/>
      <c r="AA628" s="2020"/>
      <c r="AB628" s="2020"/>
      <c r="AC628" s="2020"/>
      <c r="AD628" s="2020"/>
      <c r="AE628" s="2020"/>
      <c r="AF628" s="2020"/>
      <c r="AG628" s="2020"/>
      <c r="AH628" s="2020"/>
      <c r="AM628" s="2020"/>
      <c r="AN628" s="2020"/>
      <c r="AO628" s="2020"/>
      <c r="AP628" s="2020"/>
      <c r="AQ628" s="2020"/>
      <c r="AR628" s="2020"/>
      <c r="AS628" s="2020"/>
    </row>
    <row r="629" spans="1:45" ht="15.75">
      <c r="B629" s="1871"/>
      <c r="C629" s="1915">
        <v>72</v>
      </c>
      <c r="D629" s="1920">
        <f>G623-G629</f>
        <v>-10084440</v>
      </c>
      <c r="E629" s="1871"/>
      <c r="F629" s="1915">
        <v>72</v>
      </c>
      <c r="G629" s="1320">
        <v>184358365</v>
      </c>
      <c r="H629" s="1865">
        <v>184.35836500000002</v>
      </c>
      <c r="I629" s="1869">
        <v>113.91262999999999</v>
      </c>
      <c r="J629" s="1857">
        <v>43.376139999999999</v>
      </c>
      <c r="K629" s="1866">
        <v>22.633194999999997</v>
      </c>
      <c r="L629" s="1865">
        <v>4.4363999999999999</v>
      </c>
      <c r="M629" s="1583">
        <v>184.35836500000002</v>
      </c>
      <c r="N629" s="1871"/>
      <c r="O629" s="2020"/>
      <c r="P629" s="1871"/>
      <c r="S629" s="1829"/>
      <c r="T629" s="1868"/>
      <c r="U629" s="2073"/>
      <c r="V629" s="2073"/>
      <c r="W629" s="2074"/>
      <c r="X629" s="2074"/>
      <c r="Y629" s="2075"/>
      <c r="Z629" s="2020"/>
      <c r="AA629" s="2020"/>
      <c r="AB629" s="2020"/>
      <c r="AC629" s="2020"/>
      <c r="AD629" s="2020"/>
      <c r="AE629" s="2020"/>
      <c r="AF629" s="2020"/>
      <c r="AG629" s="2020"/>
      <c r="AH629" s="2020"/>
      <c r="AM629" s="2020"/>
      <c r="AN629" s="2020"/>
      <c r="AO629" s="2020"/>
      <c r="AP629" s="2020"/>
      <c r="AQ629" s="2020"/>
      <c r="AR629" s="2020"/>
      <c r="AS629" s="2020"/>
    </row>
    <row r="630" spans="1:45" ht="15.75">
      <c r="B630" s="1871"/>
      <c r="C630" s="1921" t="s">
        <v>105</v>
      </c>
      <c r="D630" s="1922">
        <f>G624-G630</f>
        <v>-8849560</v>
      </c>
      <c r="E630" s="1871"/>
      <c r="F630" s="1910" t="s">
        <v>105</v>
      </c>
      <c r="G630" s="1320">
        <v>400170845</v>
      </c>
      <c r="H630" s="1865">
        <v>400.17084499999902</v>
      </c>
      <c r="I630" s="1870">
        <v>236.55823000000004</v>
      </c>
      <c r="J630" s="1857">
        <v>106.05822000000009</v>
      </c>
      <c r="K630" s="1656">
        <v>47.044395000000002</v>
      </c>
      <c r="L630" s="1583">
        <v>10.510000000000002</v>
      </c>
      <c r="M630" s="1583">
        <v>400.17084499999902</v>
      </c>
      <c r="O630" s="2020"/>
      <c r="P630" s="2020"/>
      <c r="Q630" s="2020"/>
      <c r="S630" s="1871"/>
      <c r="T630" s="1867" t="s">
        <v>105</v>
      </c>
      <c r="U630" s="2073">
        <f>SUBTOTAL(9,U622:U629)</f>
        <v>937645</v>
      </c>
      <c r="V630" s="2073">
        <f>SUBTOTAL(9,V622:V629)</f>
        <v>404383370</v>
      </c>
      <c r="W630" s="2074">
        <f>SUBTOTAL(9,W622:W629)</f>
        <v>17342</v>
      </c>
      <c r="X630" s="2074">
        <f>SUBTOTAL(9,X622:X629)</f>
        <v>6240520</v>
      </c>
      <c r="Y630" s="2075"/>
      <c r="Z630" s="2020"/>
      <c r="AA630" s="2020"/>
      <c r="AB630" s="2020"/>
      <c r="AC630" s="2020"/>
      <c r="AD630" s="2020"/>
      <c r="AE630" s="2020"/>
      <c r="AF630" s="2020"/>
      <c r="AG630" s="2020"/>
      <c r="AH630" s="2020"/>
      <c r="AM630" s="2020"/>
      <c r="AN630" s="2020"/>
      <c r="AO630" s="2020"/>
      <c r="AP630" s="2020"/>
      <c r="AQ630" s="2020"/>
      <c r="AR630" s="2020"/>
      <c r="AS630" s="2020"/>
    </row>
    <row r="631" spans="1:45" s="1844" customFormat="1" ht="15.75" thickBot="1">
      <c r="B631" s="1871"/>
      <c r="C631" s="1871"/>
      <c r="D631" s="1871"/>
      <c r="E631" s="1871"/>
      <c r="F631" s="1825"/>
      <c r="G631" s="1291"/>
      <c r="H631" s="1812"/>
      <c r="I631" s="2336">
        <f>I630+J630</f>
        <v>342.6164500000001</v>
      </c>
      <c r="J631" s="2337"/>
      <c r="K631" s="2199">
        <f>I630+J630+K630</f>
        <v>389.66084500000011</v>
      </c>
      <c r="L631" s="1813"/>
      <c r="M631" s="1814"/>
      <c r="N631" s="1829"/>
      <c r="O631" s="2020"/>
      <c r="P631" s="2020"/>
      <c r="Q631" s="2020"/>
      <c r="R631" s="1871"/>
      <c r="S631" s="1871"/>
      <c r="T631" s="1871"/>
      <c r="U631" s="1871"/>
      <c r="V631" s="1826"/>
      <c r="W631" s="1835"/>
      <c r="X631" s="1871"/>
      <c r="Y631" s="1871">
        <f>SUBTOTAL(9,Y621:Y630)</f>
        <v>2</v>
      </c>
      <c r="Z631" s="1871">
        <v>80</v>
      </c>
      <c r="AA631" s="1871"/>
      <c r="AB631" s="2020"/>
      <c r="AC631" s="2020"/>
      <c r="AD631" s="1871"/>
      <c r="AE631" s="1871"/>
      <c r="AF631" s="1871"/>
      <c r="AG631" s="1871"/>
      <c r="AH631" s="1871"/>
      <c r="AI631" s="2020"/>
      <c r="AJ631" s="2054"/>
      <c r="AK631" s="2054"/>
      <c r="AL631" s="2054"/>
      <c r="AM631" s="2020"/>
      <c r="AN631" s="2020"/>
      <c r="AO631" s="2020"/>
      <c r="AP631" s="2020"/>
      <c r="AQ631" s="2020"/>
      <c r="AR631" s="2020"/>
      <c r="AS631" s="2020"/>
    </row>
    <row r="632" spans="1:45" s="1871" customFormat="1">
      <c r="F632" s="2020"/>
      <c r="G632" s="2020"/>
      <c r="H632" s="2020"/>
      <c r="I632" s="2020"/>
      <c r="J632" s="2020"/>
      <c r="K632" s="2020"/>
      <c r="L632" s="2020"/>
      <c r="M632" s="2020"/>
      <c r="N632" s="2020"/>
      <c r="O632" s="2020"/>
      <c r="P632" s="1829"/>
      <c r="Q632" s="1829"/>
      <c r="R632" s="1829"/>
      <c r="U632" s="2020"/>
      <c r="V632" s="2020"/>
      <c r="AI632" s="2020"/>
      <c r="AJ632" s="2054"/>
      <c r="AK632" s="2054"/>
      <c r="AL632" s="2054"/>
      <c r="AM632" s="2020"/>
      <c r="AN632" s="2020"/>
      <c r="AO632" s="2020"/>
      <c r="AP632" s="2020"/>
      <c r="AQ632" s="2020"/>
      <c r="AR632" s="2020"/>
      <c r="AS632" s="2020"/>
    </row>
    <row r="633" spans="1:45" s="1871" customFormat="1">
      <c r="F633" s="2020"/>
      <c r="G633" s="2020"/>
      <c r="H633" s="2020"/>
      <c r="I633" s="2020"/>
      <c r="J633" s="2020"/>
      <c r="K633" s="2020"/>
      <c r="L633" s="2020"/>
      <c r="M633" s="2020"/>
      <c r="N633" s="2020"/>
      <c r="O633" s="2020"/>
      <c r="P633" s="1829"/>
      <c r="Q633" s="1829"/>
      <c r="R633" s="1829"/>
      <c r="AI633" s="2020"/>
      <c r="AJ633" s="2020"/>
      <c r="AK633" s="2054"/>
      <c r="AL633" s="2054"/>
      <c r="AM633" s="2020"/>
      <c r="AN633" s="2020"/>
      <c r="AO633" s="2020"/>
      <c r="AP633" s="2020"/>
      <c r="AQ633" s="2020"/>
      <c r="AR633" s="2020"/>
      <c r="AS633" s="2020"/>
    </row>
    <row r="634" spans="1:45" ht="15.75">
      <c r="A634" s="1871"/>
      <c r="B634" s="1302" t="s">
        <v>1218</v>
      </c>
      <c r="C634" s="1871"/>
      <c r="D634" s="1871"/>
      <c r="E634" s="1871"/>
      <c r="F634" s="1845"/>
      <c r="G634" s="1845"/>
      <c r="S634" s="1871"/>
      <c r="T634" s="1871"/>
      <c r="U634" s="1871"/>
      <c r="V634" s="1871"/>
      <c r="W634" s="1871"/>
      <c r="X634" s="1871"/>
      <c r="Y634" s="1871"/>
      <c r="Z634" s="1871"/>
      <c r="AA634" s="1871"/>
      <c r="AB634" s="1871"/>
      <c r="AC634" s="1871"/>
      <c r="AD634" s="1871"/>
      <c r="AE634" s="1871"/>
      <c r="AF634" s="1871"/>
      <c r="AG634" s="1871"/>
      <c r="AH634" s="1871"/>
      <c r="AM634" s="2020"/>
      <c r="AN634" s="2020"/>
      <c r="AO634" s="2020"/>
      <c r="AP634" s="2020"/>
      <c r="AQ634" s="2020"/>
      <c r="AR634" s="2020"/>
      <c r="AS634" s="2020"/>
    </row>
    <row r="635" spans="1:45" s="1288" customFormat="1" ht="38.25" customHeight="1">
      <c r="A635" s="1830" t="s">
        <v>1064</v>
      </c>
      <c r="B635" s="1297" t="s">
        <v>979</v>
      </c>
      <c r="C635" s="1297" t="s">
        <v>978</v>
      </c>
      <c r="D635" s="1300" t="s">
        <v>5</v>
      </c>
      <c r="E635" s="1297" t="s">
        <v>6</v>
      </c>
      <c r="F635" s="1306" t="s">
        <v>7</v>
      </c>
      <c r="G635" s="1298" t="s">
        <v>185</v>
      </c>
      <c r="H635" s="1815" t="s">
        <v>186</v>
      </c>
      <c r="I635" s="1816" t="s">
        <v>1219</v>
      </c>
      <c r="J635" s="1816" t="s">
        <v>188</v>
      </c>
      <c r="K635" s="1817" t="s">
        <v>10</v>
      </c>
      <c r="L635" s="1817" t="s">
        <v>1071</v>
      </c>
      <c r="M635" s="1816" t="s">
        <v>11</v>
      </c>
      <c r="N635" s="1900" t="s">
        <v>1072</v>
      </c>
      <c r="O635" s="1900" t="s">
        <v>1073</v>
      </c>
      <c r="P635" s="1900" t="s">
        <v>1220</v>
      </c>
      <c r="Q635" s="1900" t="s">
        <v>1221</v>
      </c>
      <c r="R635" s="1830" t="s">
        <v>1076</v>
      </c>
      <c r="S635" s="1830" t="s">
        <v>1077</v>
      </c>
      <c r="T635" s="1830" t="s">
        <v>1078</v>
      </c>
      <c r="U635" s="1830" t="s">
        <v>12</v>
      </c>
      <c r="V635" s="1830" t="s">
        <v>1079</v>
      </c>
      <c r="W635" s="1830" t="s">
        <v>1206</v>
      </c>
      <c r="X635" s="1830" t="s">
        <v>1087</v>
      </c>
      <c r="Y635" s="1871"/>
      <c r="AK635" s="2054"/>
      <c r="AL635" s="2072"/>
      <c r="AM635" s="2072"/>
      <c r="AN635" s="2072"/>
      <c r="AO635" s="2072"/>
      <c r="AP635" s="2072"/>
    </row>
    <row r="636" spans="1:45" s="1494" customFormat="1" ht="15" customHeight="1">
      <c r="A636" s="1550" t="s">
        <v>2534</v>
      </c>
      <c r="B636" s="2029">
        <v>3851</v>
      </c>
      <c r="C636" s="2029" t="s">
        <v>1193</v>
      </c>
      <c r="D636" s="2029" t="s">
        <v>2220</v>
      </c>
      <c r="E636" s="2031">
        <v>400</v>
      </c>
      <c r="F636" s="2032">
        <v>832</v>
      </c>
      <c r="G636" s="1833"/>
      <c r="H636" s="1831"/>
      <c r="I636" s="1837"/>
      <c r="J636" s="2104"/>
      <c r="K636" s="2104"/>
      <c r="L636" s="2105">
        <f>H636</f>
        <v>0</v>
      </c>
      <c r="M636" s="2110">
        <f t="shared" ref="M636" si="409">SUM(I636:L636)</f>
        <v>0</v>
      </c>
      <c r="N636" s="2030"/>
      <c r="O636" s="2030"/>
      <c r="P636" s="2030"/>
      <c r="Q636" s="2030"/>
      <c r="R636" s="2029" t="s">
        <v>1144</v>
      </c>
      <c r="S636" s="2029">
        <v>60</v>
      </c>
      <c r="T636" s="2029">
        <v>49401140</v>
      </c>
      <c r="U636" s="2024">
        <v>0.48</v>
      </c>
      <c r="V636" s="2103" t="s">
        <v>4137</v>
      </c>
      <c r="W636" s="2029" t="s">
        <v>1103</v>
      </c>
      <c r="X636" s="2029"/>
      <c r="Y636" s="2029">
        <v>60</v>
      </c>
      <c r="Z636" s="2029" t="s">
        <v>1194</v>
      </c>
      <c r="AA636" s="2029" t="s">
        <v>1113</v>
      </c>
      <c r="AB636" s="2027" t="s">
        <v>4234</v>
      </c>
      <c r="AC636" s="2029" t="s">
        <v>1096</v>
      </c>
      <c r="AD636" s="1937" t="s">
        <v>3658</v>
      </c>
      <c r="AE636" s="2029"/>
      <c r="AF636" s="2026"/>
      <c r="AG636" s="2026" t="s">
        <v>1087</v>
      </c>
      <c r="AH636" s="1951"/>
      <c r="AI636" s="2047">
        <f t="shared" ref="AI636" si="410">T636</f>
        <v>49401140</v>
      </c>
      <c r="AJ636" s="2076" cm="1">
        <f t="array" ref="AJ636">SUM(MID(0&amp;AI636,LARGE(INDEX(ISNUMBER(--MID(AI636,ROW($1:$129),1))*ROW($1:$129),),ROW($1:$129))+1,1)*10^ROW($1:$129)/10)</f>
        <v>49401140</v>
      </c>
      <c r="AK636" s="1953" t="str">
        <f>VLOOKUP($AJ636,'Item Master Data'!$A:$F,3,FALSE)</f>
        <v>Q.PEAK DUO BLK ML G10.a+</v>
      </c>
      <c r="AL636" s="1494">
        <f>VLOOKUP($AJ636,'Item Master Data'!$A:$F,6,FALSE)</f>
        <v>400</v>
      </c>
      <c r="AM636" s="1494">
        <f t="shared" ref="AM636" si="411">F636/AN636</f>
        <v>26</v>
      </c>
      <c r="AN636" s="1494">
        <f>VLOOKUP(AJ636,'Item Master Data'!$A:$G,7,FALSE)</f>
        <v>32</v>
      </c>
      <c r="AO636" s="1494">
        <f t="shared" ref="AO636" si="412">E636-AL636</f>
        <v>0</v>
      </c>
      <c r="AQ636" s="2297">
        <f t="shared" ref="AQ636" si="413">G636*U636</f>
        <v>0</v>
      </c>
    </row>
    <row r="637" spans="1:45" s="1494" customFormat="1" ht="15" customHeight="1">
      <c r="A637" s="1872" t="s">
        <v>4241</v>
      </c>
      <c r="B637" s="2200" t="s">
        <v>4328</v>
      </c>
      <c r="C637" s="2029" t="s">
        <v>3694</v>
      </c>
      <c r="D637" s="2029" t="s">
        <v>3265</v>
      </c>
      <c r="E637" s="2029">
        <v>360</v>
      </c>
      <c r="F637" s="2202">
        <v>728</v>
      </c>
      <c r="G637" s="1833">
        <f t="shared" ref="G637" si="414">F637*E637</f>
        <v>262080</v>
      </c>
      <c r="H637" s="1831">
        <f t="shared" ref="H637" si="415">E637*F637/1000000</f>
        <v>0.26207999999999998</v>
      </c>
      <c r="I637" s="1837"/>
      <c r="J637" s="1818"/>
      <c r="K637" s="2104">
        <f t="shared" ref="K637" si="416">H637</f>
        <v>0.26207999999999998</v>
      </c>
      <c r="L637" s="2105"/>
      <c r="M637" s="1832">
        <f t="shared" ref="M637" si="417">SUM(I637:L637)</f>
        <v>0.26207999999999998</v>
      </c>
      <c r="N637" s="2107"/>
      <c r="O637" s="2030">
        <v>44673</v>
      </c>
      <c r="P637" s="2030"/>
      <c r="Q637" s="2030"/>
      <c r="R637" s="2029" t="s">
        <v>1151</v>
      </c>
      <c r="S637" s="2029">
        <v>60</v>
      </c>
      <c r="T637" s="2029">
        <v>49204132</v>
      </c>
      <c r="U637" s="2024">
        <v>0.79</v>
      </c>
      <c r="V637" s="2102" t="s">
        <v>3705</v>
      </c>
      <c r="W637" s="2029" t="s">
        <v>1094</v>
      </c>
      <c r="X637" s="2029"/>
      <c r="Y637" s="2029">
        <v>30</v>
      </c>
      <c r="Z637" s="2133" t="s">
        <v>3721</v>
      </c>
      <c r="AA637" s="2029" t="s">
        <v>1097</v>
      </c>
      <c r="AB637" s="1949" t="s">
        <v>3722</v>
      </c>
      <c r="AC637" s="2029" t="s">
        <v>1096</v>
      </c>
      <c r="AD637" s="2029" t="s">
        <v>3404</v>
      </c>
      <c r="AE637" s="2029"/>
      <c r="AF637" s="2026"/>
      <c r="AG637" s="2026" t="s">
        <v>1087</v>
      </c>
      <c r="AH637" s="2029"/>
      <c r="AI637" s="2047">
        <f t="shared" ref="AI637" si="418">T637</f>
        <v>49204132</v>
      </c>
      <c r="AJ637" s="2076" cm="1">
        <f t="array" ref="AJ637">SUM(MID(0&amp;AI637,LARGE(INDEX(ISNUMBER(--MID(AI637,ROW($1:$129),1))*ROW($1:$129),),ROW($1:$129))+1,1)*10^ROW($1:$129)/10)</f>
        <v>49204132</v>
      </c>
      <c r="AK637" s="1953" t="str">
        <f>VLOOKUP($AJ637,'Item Master Data'!$A:$F,3,FALSE)</f>
        <v>Q.PEAK DUO BLK G10+/AC</v>
      </c>
      <c r="AL637" s="1494">
        <f>VLOOKUP($AJ637,'Item Master Data'!$A:$F,6,FALSE)</f>
        <v>360</v>
      </c>
      <c r="AM637" s="1494">
        <f t="shared" ref="AM637" si="419">F637/AN637</f>
        <v>28</v>
      </c>
      <c r="AN637" s="1494">
        <f>VLOOKUP(AJ637,'Item Master Data'!$A:$G,7,FALSE)</f>
        <v>26</v>
      </c>
      <c r="AO637" s="1494">
        <f t="shared" ref="AO637" si="420">E637-AL637</f>
        <v>0</v>
      </c>
      <c r="AQ637" s="2020"/>
    </row>
    <row r="638" spans="1:45" s="1494" customFormat="1" ht="15" customHeight="1">
      <c r="A638" s="1550" t="s">
        <v>2216</v>
      </c>
      <c r="B638" s="2029" t="s">
        <v>3827</v>
      </c>
      <c r="C638" s="2029" t="s">
        <v>3694</v>
      </c>
      <c r="D638" s="2029" t="s">
        <v>2502</v>
      </c>
      <c r="E638" s="2029">
        <v>360</v>
      </c>
      <c r="F638" s="2031">
        <v>832</v>
      </c>
      <c r="G638" s="1833">
        <f t="shared" ref="G638" si="421">E638*F638</f>
        <v>299520</v>
      </c>
      <c r="H638" s="1831">
        <f t="shared" ref="H638" si="422">E638*F638/1000000</f>
        <v>0.29952000000000001</v>
      </c>
      <c r="I638" s="1837"/>
      <c r="J638" s="2104">
        <f t="shared" ref="J638" si="423">H638</f>
        <v>0.29952000000000001</v>
      </c>
      <c r="K638" s="2104"/>
      <c r="L638" s="2105"/>
      <c r="M638" s="1832">
        <f t="shared" ref="M638" si="424">SUM(I638:L638)</f>
        <v>0.29952000000000001</v>
      </c>
      <c r="N638" s="2029"/>
      <c r="O638" s="2021">
        <v>44664</v>
      </c>
      <c r="P638" s="2030">
        <v>44677</v>
      </c>
      <c r="Q638" s="2030">
        <v>44679</v>
      </c>
      <c r="R638" s="2029" t="s">
        <v>1151</v>
      </c>
      <c r="S638" s="2029">
        <v>60</v>
      </c>
      <c r="T638" s="2029">
        <v>49203132</v>
      </c>
      <c r="U638" s="2024">
        <v>0.52</v>
      </c>
      <c r="V638" s="2102" t="s">
        <v>3705</v>
      </c>
      <c r="W638" s="2029" t="s">
        <v>1094</v>
      </c>
      <c r="X638" s="2029"/>
      <c r="Y638" s="2029">
        <v>30</v>
      </c>
      <c r="Z638" s="2133" t="s">
        <v>3871</v>
      </c>
      <c r="AA638" s="2029" t="s">
        <v>3872</v>
      </c>
      <c r="AB638" s="1949" t="s">
        <v>3873</v>
      </c>
      <c r="AC638" s="2029" t="s">
        <v>1096</v>
      </c>
      <c r="AD638" s="1937" t="s">
        <v>3658</v>
      </c>
      <c r="AE638" s="2029"/>
      <c r="AF638" s="2026"/>
      <c r="AG638" s="2026" t="s">
        <v>1087</v>
      </c>
      <c r="AH638" s="1951"/>
      <c r="AI638" s="2047">
        <f t="shared" ref="AI638" si="425">T638</f>
        <v>49203132</v>
      </c>
      <c r="AJ638" s="2076" cm="1">
        <f t="array" ref="AJ638">SUM(MID(0&amp;AI638,LARGE(INDEX(ISNUMBER(--MID(AI638,ROW($1:$129),1))*ROW($1:$129),),ROW($1:$129))+1,1)*10^ROW($1:$129)/10)</f>
        <v>49203132</v>
      </c>
      <c r="AK638" s="1953" t="str">
        <f>VLOOKUP($AJ638,'Item Master Data'!$A:$F,3,FALSE)</f>
        <v>Q.PEAK DUO BLK G10+</v>
      </c>
      <c r="AL638" s="1494">
        <f>VLOOKUP($AJ638,'Item Master Data'!$A:$F,6,FALSE)</f>
        <v>360</v>
      </c>
      <c r="AM638" s="1494">
        <f t="shared" ref="AM638" si="426">F638/AN638</f>
        <v>26</v>
      </c>
      <c r="AN638" s="1494">
        <f>VLOOKUP(AJ638,'Item Master Data'!$A:$G,7,FALSE)</f>
        <v>32</v>
      </c>
      <c r="AO638" s="1494">
        <f t="shared" ref="AO638" si="427">E638-AL638</f>
        <v>0</v>
      </c>
      <c r="AQ638" s="2297">
        <f t="shared" ref="AQ638" si="428">G638*U638</f>
        <v>155750.39999999999</v>
      </c>
    </row>
    <row r="639" spans="1:45" s="1494" customFormat="1" ht="15.75" customHeight="1">
      <c r="A639" s="1550" t="s">
        <v>2216</v>
      </c>
      <c r="B639" s="1949" t="s">
        <v>3818</v>
      </c>
      <c r="C639" s="2029" t="s">
        <v>1188</v>
      </c>
      <c r="D639" s="2029" t="s">
        <v>2220</v>
      </c>
      <c r="E639" s="2029">
        <v>400</v>
      </c>
      <c r="F639" s="2031">
        <v>768</v>
      </c>
      <c r="G639" s="1833">
        <f t="shared" ref="G639:G640" si="429">E639*F639</f>
        <v>307200</v>
      </c>
      <c r="H639" s="1831">
        <f t="shared" ref="H639:H640" si="430">E639*F639/1000000</f>
        <v>0.30719999999999997</v>
      </c>
      <c r="I639" s="1837"/>
      <c r="J639" s="2104"/>
      <c r="K639" s="2104">
        <f>H639</f>
        <v>0.30719999999999997</v>
      </c>
      <c r="L639" s="2105"/>
      <c r="M639" s="1832">
        <f t="shared" ref="M639:M640" si="431">SUM(I639:L639)</f>
        <v>0.30719999999999997</v>
      </c>
      <c r="N639" s="2112" t="s">
        <v>3374</v>
      </c>
      <c r="O639" s="2030">
        <v>44663</v>
      </c>
      <c r="P639" s="2030"/>
      <c r="Q639" s="2030"/>
      <c r="R639" s="2029" t="s">
        <v>1151</v>
      </c>
      <c r="S639" s="2029">
        <v>60</v>
      </c>
      <c r="T639" s="2029">
        <v>49405140</v>
      </c>
      <c r="U639" s="2024">
        <v>0.46500000000000002</v>
      </c>
      <c r="V639" s="2102"/>
      <c r="W639" s="2029" t="s">
        <v>1094</v>
      </c>
      <c r="X639" s="2029"/>
      <c r="Y639" s="2029">
        <v>60</v>
      </c>
      <c r="Z639" s="2030" t="s">
        <v>2533</v>
      </c>
      <c r="AA639" s="1949" t="s">
        <v>1148</v>
      </c>
      <c r="AB639" s="1949">
        <v>23836</v>
      </c>
      <c r="AC639" s="2029" t="s">
        <v>1096</v>
      </c>
      <c r="AD639" s="1937" t="s">
        <v>3658</v>
      </c>
      <c r="AE639" s="2029"/>
      <c r="AF639" s="2026"/>
      <c r="AG639" s="2026" t="s">
        <v>1087</v>
      </c>
      <c r="AH639" s="1951"/>
      <c r="AI639" s="2047">
        <f t="shared" ref="AI639:AI640" si="432">T639</f>
        <v>49405140</v>
      </c>
      <c r="AJ639" s="2076" cm="1">
        <f t="array" ref="AJ639">SUM(MID(0&amp;AI639,LARGE(INDEX(ISNUMBER(--MID(AI639,ROW($1:$129),1))*ROW($1:$129),),ROW($1:$129))+1,1)*10^ROW($1:$129)/10)</f>
        <v>49405140</v>
      </c>
      <c r="AK639" s="1953" t="str">
        <f>VLOOKUP($AJ639,'Item Master Data'!$A:$F,3,FALSE)</f>
        <v>Q.PEAK DUO BLK ML G10+</v>
      </c>
      <c r="AL639" s="1494">
        <f>VLOOKUP($AJ639,'Item Master Data'!$A:$F,6,FALSE)</f>
        <v>400</v>
      </c>
      <c r="AM639" s="1494">
        <f t="shared" ref="AM639:AM640" si="433">F639/AN639</f>
        <v>24</v>
      </c>
      <c r="AN639" s="1494">
        <f>VLOOKUP(AJ639,'Item Master Data'!$A:$G,7,FALSE)</f>
        <v>32</v>
      </c>
      <c r="AO639" s="1494">
        <f t="shared" ref="AO639:AO640" si="434">E639-AL639</f>
        <v>0</v>
      </c>
    </row>
    <row r="640" spans="1:45" s="1494" customFormat="1" ht="15.75" customHeight="1">
      <c r="A640" s="1550" t="s">
        <v>2216</v>
      </c>
      <c r="B640" s="1949" t="s">
        <v>3819</v>
      </c>
      <c r="C640" s="2029" t="s">
        <v>1188</v>
      </c>
      <c r="D640" s="2029" t="s">
        <v>2220</v>
      </c>
      <c r="E640" s="2029">
        <v>400</v>
      </c>
      <c r="F640" s="2031">
        <v>768</v>
      </c>
      <c r="G640" s="1833">
        <f t="shared" si="429"/>
        <v>307200</v>
      </c>
      <c r="H640" s="1831">
        <f t="shared" si="430"/>
        <v>0.30719999999999997</v>
      </c>
      <c r="I640" s="1837"/>
      <c r="J640" s="2104"/>
      <c r="K640" s="2104">
        <f>H640</f>
        <v>0.30719999999999997</v>
      </c>
      <c r="L640" s="2105"/>
      <c r="M640" s="1832">
        <f t="shared" si="431"/>
        <v>0.30719999999999997</v>
      </c>
      <c r="N640" s="2112" t="s">
        <v>3374</v>
      </c>
      <c r="O640" s="2030">
        <v>44663</v>
      </c>
      <c r="P640" s="2030"/>
      <c r="Q640" s="2030"/>
      <c r="R640" s="2029" t="s">
        <v>1151</v>
      </c>
      <c r="S640" s="2029">
        <v>60</v>
      </c>
      <c r="T640" s="2029">
        <v>49405140</v>
      </c>
      <c r="U640" s="2024">
        <v>0.46500000000000002</v>
      </c>
      <c r="V640" s="2102"/>
      <c r="W640" s="2029" t="s">
        <v>1094</v>
      </c>
      <c r="X640" s="2029"/>
      <c r="Y640" s="2029">
        <v>60</v>
      </c>
      <c r="Z640" s="2030" t="s">
        <v>3860</v>
      </c>
      <c r="AA640" s="1949" t="s">
        <v>1126</v>
      </c>
      <c r="AB640" s="1949" t="s">
        <v>3861</v>
      </c>
      <c r="AC640" s="2029" t="s">
        <v>1096</v>
      </c>
      <c r="AD640" s="1937" t="s">
        <v>3658</v>
      </c>
      <c r="AE640" s="2029"/>
      <c r="AF640" s="2026"/>
      <c r="AG640" s="2026" t="s">
        <v>1087</v>
      </c>
      <c r="AH640" s="1951"/>
      <c r="AI640" s="2047">
        <f t="shared" si="432"/>
        <v>49405140</v>
      </c>
      <c r="AJ640" s="2076" cm="1">
        <f t="array" ref="AJ640">SUM(MID(0&amp;AI640,LARGE(INDEX(ISNUMBER(--MID(AI640,ROW($1:$129),1))*ROW($1:$129),),ROW($1:$129))+1,1)*10^ROW($1:$129)/10)</f>
        <v>49405140</v>
      </c>
      <c r="AK640" s="1953" t="str">
        <f>VLOOKUP($AJ640,'Item Master Data'!$A:$F,3,FALSE)</f>
        <v>Q.PEAK DUO BLK ML G10+</v>
      </c>
      <c r="AL640" s="1494">
        <f>VLOOKUP($AJ640,'Item Master Data'!$A:$F,6,FALSE)</f>
        <v>400</v>
      </c>
      <c r="AM640" s="1494">
        <f t="shared" si="433"/>
        <v>24</v>
      </c>
      <c r="AN640" s="1494">
        <f>VLOOKUP(AJ640,'Item Master Data'!$A:$G,7,FALSE)</f>
        <v>32</v>
      </c>
      <c r="AO640" s="1494">
        <f t="shared" si="434"/>
        <v>0</v>
      </c>
    </row>
    <row r="641" spans="1:41" s="1494" customFormat="1" ht="15" customHeight="1">
      <c r="A641" s="1550" t="s">
        <v>1156</v>
      </c>
      <c r="B641" s="1949" t="s">
        <v>4059</v>
      </c>
      <c r="C641" s="2030" t="s">
        <v>4060</v>
      </c>
      <c r="D641" s="2029" t="s">
        <v>2210</v>
      </c>
      <c r="E641" s="2031">
        <v>480</v>
      </c>
      <c r="F641" s="2032">
        <v>1514</v>
      </c>
      <c r="G641" s="1833">
        <f t="shared" ref="G641:G648" si="435">F641*E641</f>
        <v>726720</v>
      </c>
      <c r="H641" s="1831">
        <f t="shared" ref="H641:H643" si="436">E641*F641/1000000</f>
        <v>0.72672000000000003</v>
      </c>
      <c r="I641" s="1837"/>
      <c r="J641" s="2104"/>
      <c r="K641" s="2104"/>
      <c r="L641" s="2105">
        <f>H641</f>
        <v>0.72672000000000003</v>
      </c>
      <c r="M641" s="1832">
        <f t="shared" ref="M641:M643" si="437">SUM(I641:L641)</f>
        <v>0.72672000000000003</v>
      </c>
      <c r="N641" s="2030"/>
      <c r="O641" s="2030"/>
      <c r="P641" s="2030"/>
      <c r="Q641" s="2030"/>
      <c r="R641" s="2029" t="s">
        <v>3339</v>
      </c>
      <c r="S641" s="2029">
        <v>72</v>
      </c>
      <c r="T641" s="2029"/>
      <c r="U641" s="2024">
        <v>0.39500000000000002</v>
      </c>
      <c r="V641" s="1952"/>
      <c r="W641" s="2029" t="s">
        <v>1094</v>
      </c>
      <c r="X641" s="2028">
        <v>30</v>
      </c>
      <c r="Y641" s="2029">
        <v>30</v>
      </c>
      <c r="Z641" s="2029" t="s">
        <v>4106</v>
      </c>
      <c r="AA641" s="2029" t="s">
        <v>1099</v>
      </c>
      <c r="AB641" s="2027">
        <v>92210</v>
      </c>
      <c r="AC641" s="2029" t="s">
        <v>1096</v>
      </c>
      <c r="AD641" s="1937" t="s">
        <v>3658</v>
      </c>
      <c r="AE641" s="2029"/>
      <c r="AF641" s="2029"/>
      <c r="AG641" s="2029" t="s">
        <v>2235</v>
      </c>
      <c r="AH641" s="1951"/>
      <c r="AI641" s="2047">
        <f t="shared" ref="AI641:AI643" si="438">T641</f>
        <v>0</v>
      </c>
      <c r="AJ641" s="2076" cm="1">
        <f t="array" ref="AJ641">SUM(MID(0&amp;AI641,LARGE(INDEX(ISNUMBER(--MID(AI641,ROW($1:$129),1))*ROW($1:$129),),ROW($1:$129))+1,1)*10^ROW($1:$129)/10)</f>
        <v>0</v>
      </c>
      <c r="AK641" s="1953" t="e">
        <f>VLOOKUP($AJ641,'Item Master Data'!$A:$F,3,FALSE)</f>
        <v>#N/A</v>
      </c>
      <c r="AL641" s="1494" t="e">
        <f>VLOOKUP($AJ641,'Item Master Data'!$A:$F,6,FALSE)</f>
        <v>#N/A</v>
      </c>
      <c r="AM641" s="1494" t="e">
        <f t="shared" ref="AM641:AM643" si="439">F641/AN641</f>
        <v>#N/A</v>
      </c>
      <c r="AN641" s="1494" t="e">
        <f>VLOOKUP(AJ641,'Item Master Data'!$A:$G,7,FALSE)</f>
        <v>#N/A</v>
      </c>
      <c r="AO641" s="1494" t="e">
        <f t="shared" ref="AO641:AO643" si="440">E641-AL641</f>
        <v>#N/A</v>
      </c>
    </row>
    <row r="642" spans="1:41" s="1494" customFormat="1" ht="15" customHeight="1">
      <c r="A642" s="1550" t="s">
        <v>1156</v>
      </c>
      <c r="B642" s="1949" t="s">
        <v>4059</v>
      </c>
      <c r="C642" s="2030" t="s">
        <v>4060</v>
      </c>
      <c r="D642" s="2029" t="s">
        <v>2210</v>
      </c>
      <c r="E642" s="2031">
        <v>480</v>
      </c>
      <c r="F642" s="2032">
        <v>638</v>
      </c>
      <c r="G642" s="1833">
        <f t="shared" si="435"/>
        <v>306240</v>
      </c>
      <c r="H642" s="1831">
        <f t="shared" si="436"/>
        <v>0.30624000000000001</v>
      </c>
      <c r="I642" s="1837"/>
      <c r="J642" s="2104"/>
      <c r="K642" s="2104"/>
      <c r="L642" s="2105">
        <f>H642</f>
        <v>0.30624000000000001</v>
      </c>
      <c r="M642" s="1832">
        <f t="shared" si="437"/>
        <v>0.30624000000000001</v>
      </c>
      <c r="N642" s="2030"/>
      <c r="O642" s="2030"/>
      <c r="P642" s="2030"/>
      <c r="Q642" s="2030"/>
      <c r="R642" s="2029" t="s">
        <v>3339</v>
      </c>
      <c r="S642" s="2029">
        <v>72</v>
      </c>
      <c r="T642" s="2029"/>
      <c r="U642" s="2024">
        <v>0.39500000000000002</v>
      </c>
      <c r="V642" s="1952"/>
      <c r="W642" s="2029" t="s">
        <v>1094</v>
      </c>
      <c r="X642" s="2028">
        <v>30</v>
      </c>
      <c r="Y642" s="2029">
        <v>30</v>
      </c>
      <c r="Z642" s="2029" t="s">
        <v>4106</v>
      </c>
      <c r="AA642" s="2029" t="s">
        <v>1099</v>
      </c>
      <c r="AB642" s="2027">
        <v>92210</v>
      </c>
      <c r="AC642" s="2029" t="s">
        <v>1096</v>
      </c>
      <c r="AD642" s="1937" t="s">
        <v>3658</v>
      </c>
      <c r="AE642" s="2029"/>
      <c r="AF642" s="2029"/>
      <c r="AG642" s="2029" t="s">
        <v>2235</v>
      </c>
      <c r="AH642" s="1951"/>
      <c r="AI642" s="2047">
        <f t="shared" si="438"/>
        <v>0</v>
      </c>
      <c r="AJ642" s="2076" cm="1">
        <f t="array" ref="AJ642">SUM(MID(0&amp;AI642,LARGE(INDEX(ISNUMBER(--MID(AI642,ROW($1:$129),1))*ROW($1:$129),),ROW($1:$129))+1,1)*10^ROW($1:$129)/10)</f>
        <v>0</v>
      </c>
      <c r="AK642" s="1953" t="e">
        <f>VLOOKUP($AJ642,'Item Master Data'!$A:$F,3,FALSE)</f>
        <v>#N/A</v>
      </c>
      <c r="AL642" s="1494" t="e">
        <f>VLOOKUP($AJ642,'Item Master Data'!$A:$F,6,FALSE)</f>
        <v>#N/A</v>
      </c>
      <c r="AM642" s="1494" t="e">
        <f t="shared" si="439"/>
        <v>#N/A</v>
      </c>
      <c r="AN642" s="1494" t="e">
        <f>VLOOKUP(AJ642,'Item Master Data'!$A:$G,7,FALSE)</f>
        <v>#N/A</v>
      </c>
      <c r="AO642" s="1494" t="e">
        <f t="shared" si="440"/>
        <v>#N/A</v>
      </c>
    </row>
    <row r="643" spans="1:41" s="1494" customFormat="1" ht="15" customHeight="1">
      <c r="A643" s="1550" t="s">
        <v>1156</v>
      </c>
      <c r="B643" s="1949" t="s">
        <v>4059</v>
      </c>
      <c r="C643" s="2030" t="s">
        <v>4060</v>
      </c>
      <c r="D643" s="2029" t="s">
        <v>2210</v>
      </c>
      <c r="E643" s="2031">
        <v>480</v>
      </c>
      <c r="F643" s="2032">
        <v>638</v>
      </c>
      <c r="G643" s="1833">
        <f t="shared" si="435"/>
        <v>306240</v>
      </c>
      <c r="H643" s="1831">
        <f t="shared" si="436"/>
        <v>0.30624000000000001</v>
      </c>
      <c r="I643" s="1837"/>
      <c r="J643" s="2104"/>
      <c r="K643" s="2104"/>
      <c r="L643" s="2105">
        <f>H643</f>
        <v>0.30624000000000001</v>
      </c>
      <c r="M643" s="1832">
        <f t="shared" si="437"/>
        <v>0.30624000000000001</v>
      </c>
      <c r="N643" s="2030"/>
      <c r="O643" s="2030"/>
      <c r="P643" s="2030"/>
      <c r="Q643" s="2030"/>
      <c r="R643" s="2029" t="s">
        <v>3339</v>
      </c>
      <c r="S643" s="2029">
        <v>72</v>
      </c>
      <c r="T643" s="2029"/>
      <c r="U643" s="2024">
        <v>0.39500000000000002</v>
      </c>
      <c r="V643" s="1952"/>
      <c r="W643" s="2029" t="s">
        <v>1094</v>
      </c>
      <c r="X643" s="2028">
        <v>30</v>
      </c>
      <c r="Y643" s="2029">
        <v>30</v>
      </c>
      <c r="Z643" s="2029" t="s">
        <v>4106</v>
      </c>
      <c r="AA643" s="2029" t="s">
        <v>1099</v>
      </c>
      <c r="AB643" s="2027">
        <v>92210</v>
      </c>
      <c r="AC643" s="2029" t="s">
        <v>1096</v>
      </c>
      <c r="AD643" s="1937" t="s">
        <v>3658</v>
      </c>
      <c r="AE643" s="2029"/>
      <c r="AF643" s="2029"/>
      <c r="AG643" s="2029" t="s">
        <v>2235</v>
      </c>
      <c r="AH643" s="1951"/>
      <c r="AI643" s="2047">
        <f t="shared" si="438"/>
        <v>0</v>
      </c>
      <c r="AJ643" s="2076" cm="1">
        <f t="array" ref="AJ643">SUM(MID(0&amp;AI643,LARGE(INDEX(ISNUMBER(--MID(AI643,ROW($1:$129),1))*ROW($1:$129),),ROW($1:$129))+1,1)*10^ROW($1:$129)/10)</f>
        <v>0</v>
      </c>
      <c r="AK643" s="1953" t="e">
        <f>VLOOKUP($AJ643,'Item Master Data'!$A:$F,3,FALSE)</f>
        <v>#N/A</v>
      </c>
      <c r="AL643" s="1494" t="e">
        <f>VLOOKUP($AJ643,'Item Master Data'!$A:$F,6,FALSE)</f>
        <v>#N/A</v>
      </c>
      <c r="AM643" s="1494" t="e">
        <f t="shared" si="439"/>
        <v>#N/A</v>
      </c>
      <c r="AN643" s="1494" t="e">
        <f>VLOOKUP(AJ643,'Item Master Data'!$A:$G,7,FALSE)</f>
        <v>#N/A</v>
      </c>
      <c r="AO643" s="1494" t="e">
        <f t="shared" si="440"/>
        <v>#N/A</v>
      </c>
    </row>
    <row r="644" spans="1:41" s="1494" customFormat="1" ht="15" customHeight="1">
      <c r="A644" s="1872" t="s">
        <v>1156</v>
      </c>
      <c r="B644" s="2029" t="s">
        <v>4317</v>
      </c>
      <c r="C644" s="2030" t="s">
        <v>1176</v>
      </c>
      <c r="D644" s="2029" t="s">
        <v>2210</v>
      </c>
      <c r="E644" s="2031">
        <v>480</v>
      </c>
      <c r="F644" s="2032">
        <v>1276</v>
      </c>
      <c r="G644" s="1833">
        <f t="shared" si="435"/>
        <v>612480</v>
      </c>
      <c r="H644" s="1831">
        <f t="shared" ref="H644:H645" si="441">E644*F644/1000000</f>
        <v>0.61248000000000002</v>
      </c>
      <c r="I644" s="1837"/>
      <c r="J644" s="2104"/>
      <c r="K644" s="2104">
        <f>H644</f>
        <v>0.61248000000000002</v>
      </c>
      <c r="L644" s="2105"/>
      <c r="M644" s="1832">
        <f t="shared" ref="M644:M645" si="442">SUM(I644:L644)</f>
        <v>0.61248000000000002</v>
      </c>
      <c r="N644" s="2112" t="s">
        <v>3374</v>
      </c>
      <c r="O644" s="2021">
        <v>44670</v>
      </c>
      <c r="P644" s="2030"/>
      <c r="Q644" s="2030"/>
      <c r="R644" s="2029" t="s">
        <v>1144</v>
      </c>
      <c r="S644" s="2029">
        <v>72</v>
      </c>
      <c r="T644" s="2029">
        <v>49303556</v>
      </c>
      <c r="U644" s="2024">
        <v>0.47</v>
      </c>
      <c r="V644" s="1952"/>
      <c r="W644" s="2029" t="s">
        <v>1103</v>
      </c>
      <c r="X644" s="2028"/>
      <c r="Y644" s="2029">
        <v>60</v>
      </c>
      <c r="Z644" s="2029" t="s">
        <v>1125</v>
      </c>
      <c r="AA644" s="2029" t="s">
        <v>1113</v>
      </c>
      <c r="AB644" s="2027">
        <v>8110</v>
      </c>
      <c r="AC644" s="2029" t="s">
        <v>1096</v>
      </c>
      <c r="AD644" s="1937" t="s">
        <v>3658</v>
      </c>
      <c r="AE644" s="2029"/>
      <c r="AF644" s="2029"/>
      <c r="AG644" s="2029" t="s">
        <v>1087</v>
      </c>
      <c r="AH644" s="2029"/>
      <c r="AI644" s="2047">
        <f t="shared" ref="AI644:AI645" si="443">T644</f>
        <v>49303556</v>
      </c>
      <c r="AJ644" s="2076" cm="1">
        <f t="array" ref="AJ644">SUM(MID(0&amp;AI644,LARGE(INDEX(ISNUMBER(--MID(AI644,ROW($1:$129),1))*ROW($1:$129),),ROW($1:$129))+1,1)*10^ROW($1:$129)/10)</f>
        <v>49303556</v>
      </c>
      <c r="AK644" s="1953" t="str">
        <f>VLOOKUP($AJ644,'Item Master Data'!$A:$F,3,FALSE)</f>
        <v>Q.PEAK DUO XL G10 BFG</v>
      </c>
      <c r="AL644" s="1494">
        <f>VLOOKUP($AJ644,'Item Master Data'!$A:$F,6,FALSE)</f>
        <v>480</v>
      </c>
      <c r="AM644" s="1494">
        <f t="shared" ref="AM644:AM645" si="444">F644/AN644</f>
        <v>44</v>
      </c>
      <c r="AN644" s="1494">
        <f>VLOOKUP(AJ644,'Item Master Data'!$A:$G,7,FALSE)</f>
        <v>29</v>
      </c>
      <c r="AO644" s="1494">
        <f t="shared" ref="AO644:AO645" si="445">E644-AL644</f>
        <v>0</v>
      </c>
    </row>
    <row r="645" spans="1:41" s="1494" customFormat="1" ht="15" customHeight="1">
      <c r="A645" s="1872" t="s">
        <v>1156</v>
      </c>
      <c r="B645" s="2029" t="s">
        <v>4269</v>
      </c>
      <c r="C645" s="2030" t="s">
        <v>1176</v>
      </c>
      <c r="D645" s="2029" t="s">
        <v>2210</v>
      </c>
      <c r="E645" s="2031">
        <v>480</v>
      </c>
      <c r="F645" s="2032">
        <f>3828-1276</f>
        <v>2552</v>
      </c>
      <c r="G645" s="1833">
        <f t="shared" si="435"/>
        <v>1224960</v>
      </c>
      <c r="H645" s="1831">
        <f t="shared" si="441"/>
        <v>1.22496</v>
      </c>
      <c r="I645" s="1837"/>
      <c r="J645" s="2104"/>
      <c r="K645" s="2104"/>
      <c r="L645" s="2105">
        <f>H645</f>
        <v>1.22496</v>
      </c>
      <c r="M645" s="1832">
        <f t="shared" si="442"/>
        <v>1.22496</v>
      </c>
      <c r="N645" s="2030"/>
      <c r="O645" s="2030"/>
      <c r="P645" s="2030"/>
      <c r="Q645" s="2030"/>
      <c r="R645" s="2029" t="s">
        <v>1144</v>
      </c>
      <c r="S645" s="2029">
        <v>72</v>
      </c>
      <c r="T645" s="2029">
        <v>49303556</v>
      </c>
      <c r="U645" s="2024">
        <v>0.47</v>
      </c>
      <c r="V645" s="1952"/>
      <c r="W645" s="2029" t="s">
        <v>1103</v>
      </c>
      <c r="X645" s="2028"/>
      <c r="Y645" s="2029">
        <v>60</v>
      </c>
      <c r="Z645" s="2029" t="s">
        <v>1125</v>
      </c>
      <c r="AA645" s="2029" t="s">
        <v>1113</v>
      </c>
      <c r="AB645" s="2027">
        <v>8110</v>
      </c>
      <c r="AC645" s="2029" t="s">
        <v>1096</v>
      </c>
      <c r="AD645" s="1937" t="s">
        <v>3658</v>
      </c>
      <c r="AE645" s="2029"/>
      <c r="AF645" s="2029"/>
      <c r="AG645" s="2029" t="s">
        <v>1087</v>
      </c>
      <c r="AH645" s="2029"/>
      <c r="AI645" s="2047">
        <f t="shared" si="443"/>
        <v>49303556</v>
      </c>
      <c r="AJ645" s="2076" cm="1">
        <f t="array" ref="AJ645">SUM(MID(0&amp;AI645,LARGE(INDEX(ISNUMBER(--MID(AI645,ROW($1:$129),1))*ROW($1:$129),),ROW($1:$129))+1,1)*10^ROW($1:$129)/10)</f>
        <v>49303556</v>
      </c>
      <c r="AK645" s="1953" t="str">
        <f>VLOOKUP($AJ645,'Item Master Data'!$A:$F,3,FALSE)</f>
        <v>Q.PEAK DUO XL G10 BFG</v>
      </c>
      <c r="AL645" s="1494">
        <f>VLOOKUP($AJ645,'Item Master Data'!$A:$F,6,FALSE)</f>
        <v>480</v>
      </c>
      <c r="AM645" s="1494">
        <f t="shared" si="444"/>
        <v>88</v>
      </c>
      <c r="AN645" s="1494">
        <f>VLOOKUP(AJ645,'Item Master Data'!$A:$G,7,FALSE)</f>
        <v>29</v>
      </c>
      <c r="AO645" s="1494">
        <f t="shared" si="445"/>
        <v>0</v>
      </c>
    </row>
    <row r="646" spans="1:41" s="1494" customFormat="1" ht="15" customHeight="1">
      <c r="A646" s="1872" t="s">
        <v>1156</v>
      </c>
      <c r="B646" s="2029" t="s">
        <v>4268</v>
      </c>
      <c r="C646" s="2030" t="s">
        <v>1176</v>
      </c>
      <c r="D646" s="2029" t="s">
        <v>2210</v>
      </c>
      <c r="E646" s="2031">
        <v>480</v>
      </c>
      <c r="F646" s="2032">
        <v>3828</v>
      </c>
      <c r="G646" s="1833">
        <f t="shared" si="435"/>
        <v>1837440</v>
      </c>
      <c r="H646" s="1831">
        <f t="shared" ref="H646" si="446">E646*F646/1000000</f>
        <v>1.83744</v>
      </c>
      <c r="I646" s="1837"/>
      <c r="J646" s="2104"/>
      <c r="K646" s="2104">
        <f>H646</f>
        <v>1.83744</v>
      </c>
      <c r="L646" s="2105"/>
      <c r="M646" s="1832">
        <f t="shared" ref="M646" si="447">SUM(I646:L646)</f>
        <v>1.83744</v>
      </c>
      <c r="N646" s="2112" t="s">
        <v>3374</v>
      </c>
      <c r="O646" s="2021">
        <v>44670</v>
      </c>
      <c r="P646" s="2030"/>
      <c r="Q646" s="2030"/>
      <c r="R646" s="2029" t="s">
        <v>1144</v>
      </c>
      <c r="S646" s="2029">
        <v>72</v>
      </c>
      <c r="T646" s="2029">
        <v>49303556</v>
      </c>
      <c r="U646" s="2024">
        <v>0.47</v>
      </c>
      <c r="V646" s="1952"/>
      <c r="W646" s="2029" t="s">
        <v>1103</v>
      </c>
      <c r="X646" s="2028"/>
      <c r="Y646" s="2029">
        <v>60</v>
      </c>
      <c r="Z646" s="2029" t="s">
        <v>1125</v>
      </c>
      <c r="AA646" s="2029" t="s">
        <v>1113</v>
      </c>
      <c r="AB646" s="2027">
        <v>8110</v>
      </c>
      <c r="AC646" s="2029" t="s">
        <v>1096</v>
      </c>
      <c r="AD646" s="1937" t="s">
        <v>3658</v>
      </c>
      <c r="AE646" s="2029"/>
      <c r="AF646" s="2029"/>
      <c r="AG646" s="2029" t="s">
        <v>1087</v>
      </c>
      <c r="AH646" s="2029"/>
      <c r="AI646" s="2047">
        <f t="shared" ref="AI646" si="448">T646</f>
        <v>49303556</v>
      </c>
      <c r="AJ646" s="2076" cm="1">
        <f t="array" ref="AJ646">SUM(MID(0&amp;AI646,LARGE(INDEX(ISNUMBER(--MID(AI646,ROW($1:$129),1))*ROW($1:$129),),ROW($1:$129))+1,1)*10^ROW($1:$129)/10)</f>
        <v>49303556</v>
      </c>
      <c r="AK646" s="1953" t="str">
        <f>VLOOKUP($AJ646,'Item Master Data'!$A:$F,3,FALSE)</f>
        <v>Q.PEAK DUO XL G10 BFG</v>
      </c>
      <c r="AL646" s="1494">
        <f>VLOOKUP($AJ646,'Item Master Data'!$A:$F,6,FALSE)</f>
        <v>480</v>
      </c>
      <c r="AM646" s="1494">
        <f t="shared" ref="AM646" si="449">F646/AN646</f>
        <v>132</v>
      </c>
      <c r="AN646" s="1494">
        <f>VLOOKUP(AJ646,'Item Master Data'!$A:$G,7,FALSE)</f>
        <v>29</v>
      </c>
      <c r="AO646" s="1494">
        <f t="shared" ref="AO646" si="450">E646-AL646</f>
        <v>0</v>
      </c>
    </row>
    <row r="647" spans="1:41" s="1494" customFormat="1" ht="15" customHeight="1">
      <c r="A647" s="1872" t="s">
        <v>1156</v>
      </c>
      <c r="B647" s="2029" t="s">
        <v>4267</v>
      </c>
      <c r="C647" s="2030" t="s">
        <v>1176</v>
      </c>
      <c r="D647" s="2029" t="s">
        <v>2210</v>
      </c>
      <c r="E647" s="2031">
        <v>480</v>
      </c>
      <c r="F647" s="2032">
        <v>1276</v>
      </c>
      <c r="G647" s="1833">
        <f t="shared" si="435"/>
        <v>612480</v>
      </c>
      <c r="H647" s="1831">
        <f t="shared" ref="H647:H648" si="451">E647*F647/1000000</f>
        <v>0.61248000000000002</v>
      </c>
      <c r="I647" s="1837"/>
      <c r="J647" s="2104"/>
      <c r="K647" s="2104">
        <f>H647</f>
        <v>0.61248000000000002</v>
      </c>
      <c r="L647" s="2105"/>
      <c r="M647" s="1832">
        <f t="shared" ref="M647:M648" si="452">SUM(I647:L647)</f>
        <v>0.61248000000000002</v>
      </c>
      <c r="N647" s="2112" t="s">
        <v>3374</v>
      </c>
      <c r="O647" s="2021">
        <v>44670</v>
      </c>
      <c r="P647" s="2030"/>
      <c r="Q647" s="2030"/>
      <c r="R647" s="2029" t="s">
        <v>1144</v>
      </c>
      <c r="S647" s="2029">
        <v>72</v>
      </c>
      <c r="T647" s="2029">
        <v>49303556</v>
      </c>
      <c r="U647" s="2024">
        <v>0.47</v>
      </c>
      <c r="V647" s="1952"/>
      <c r="W647" s="2029" t="s">
        <v>1103</v>
      </c>
      <c r="X647" s="2028"/>
      <c r="Y647" s="2029">
        <v>60</v>
      </c>
      <c r="Z647" s="2029" t="s">
        <v>1125</v>
      </c>
      <c r="AA647" s="2029" t="s">
        <v>1113</v>
      </c>
      <c r="AB647" s="2027">
        <v>8110</v>
      </c>
      <c r="AC647" s="2029" t="s">
        <v>1096</v>
      </c>
      <c r="AD647" s="1937" t="s">
        <v>3658</v>
      </c>
      <c r="AE647" s="2029"/>
      <c r="AF647" s="2029"/>
      <c r="AG647" s="2029" t="s">
        <v>1087</v>
      </c>
      <c r="AH647" s="2029"/>
      <c r="AI647" s="2047">
        <f t="shared" ref="AI647:AI648" si="453">T647</f>
        <v>49303556</v>
      </c>
      <c r="AJ647" s="2076" cm="1">
        <f t="array" ref="AJ647">SUM(MID(0&amp;AI647,LARGE(INDEX(ISNUMBER(--MID(AI647,ROW($1:$129),1))*ROW($1:$129),),ROW($1:$129))+1,1)*10^ROW($1:$129)/10)</f>
        <v>49303556</v>
      </c>
      <c r="AK647" s="1953" t="str">
        <f>VLOOKUP($AJ647,'Item Master Data'!$A:$F,3,FALSE)</f>
        <v>Q.PEAK DUO XL G10 BFG</v>
      </c>
      <c r="AL647" s="1494">
        <f>VLOOKUP($AJ647,'Item Master Data'!$A:$F,6,FALSE)</f>
        <v>480</v>
      </c>
      <c r="AM647" s="1494">
        <f t="shared" ref="AM647:AM648" si="454">F647/AN647</f>
        <v>44</v>
      </c>
      <c r="AN647" s="1494">
        <f>VLOOKUP(AJ647,'Item Master Data'!$A:$G,7,FALSE)</f>
        <v>29</v>
      </c>
      <c r="AO647" s="1494">
        <f t="shared" ref="AO647:AO648" si="455">E647-AL647</f>
        <v>0</v>
      </c>
    </row>
    <row r="648" spans="1:41" s="1494" customFormat="1" ht="15" customHeight="1">
      <c r="A648" s="1872" t="s">
        <v>1156</v>
      </c>
      <c r="B648" s="2029" t="s">
        <v>4267</v>
      </c>
      <c r="C648" s="2030" t="s">
        <v>1176</v>
      </c>
      <c r="D648" s="2029" t="s">
        <v>2210</v>
      </c>
      <c r="E648" s="2031">
        <v>480</v>
      </c>
      <c r="F648" s="2032">
        <v>2552</v>
      </c>
      <c r="G648" s="1833">
        <f t="shared" si="435"/>
        <v>1224960</v>
      </c>
      <c r="H648" s="1831">
        <f t="shared" si="451"/>
        <v>1.22496</v>
      </c>
      <c r="I648" s="1837"/>
      <c r="J648" s="2104"/>
      <c r="K648" s="2104">
        <f>H648</f>
        <v>1.22496</v>
      </c>
      <c r="L648" s="2105"/>
      <c r="M648" s="1832">
        <f t="shared" si="452"/>
        <v>1.22496</v>
      </c>
      <c r="N648" s="2112" t="s">
        <v>3374</v>
      </c>
      <c r="O648" s="2021">
        <v>44670</v>
      </c>
      <c r="P648" s="2030"/>
      <c r="Q648" s="2030"/>
      <c r="R648" s="2029" t="s">
        <v>1144</v>
      </c>
      <c r="S648" s="2029">
        <v>72</v>
      </c>
      <c r="T648" s="2029">
        <v>49303556</v>
      </c>
      <c r="U648" s="2024">
        <v>0.47</v>
      </c>
      <c r="V648" s="1952"/>
      <c r="W648" s="2029" t="s">
        <v>1103</v>
      </c>
      <c r="X648" s="2028"/>
      <c r="Y648" s="2029">
        <v>60</v>
      </c>
      <c r="Z648" s="2029" t="s">
        <v>4318</v>
      </c>
      <c r="AA648" s="2029" t="s">
        <v>1158</v>
      </c>
      <c r="AB648" s="2027">
        <v>18301</v>
      </c>
      <c r="AC648" s="2029" t="s">
        <v>1096</v>
      </c>
      <c r="AD648" s="1937" t="s">
        <v>3658</v>
      </c>
      <c r="AE648" s="2029"/>
      <c r="AF648" s="2029"/>
      <c r="AG648" s="2029" t="s">
        <v>1087</v>
      </c>
      <c r="AH648" s="2029"/>
      <c r="AI648" s="2047">
        <f t="shared" si="453"/>
        <v>49303556</v>
      </c>
      <c r="AJ648" s="2076" cm="1">
        <f t="array" ref="AJ648">SUM(MID(0&amp;AI648,LARGE(INDEX(ISNUMBER(--MID(AI648,ROW($1:$129),1))*ROW($1:$129),),ROW($1:$129))+1,1)*10^ROW($1:$129)/10)</f>
        <v>49303556</v>
      </c>
      <c r="AK648" s="1953" t="str">
        <f>VLOOKUP($AJ648,'Item Master Data'!$A:$F,3,FALSE)</f>
        <v>Q.PEAK DUO XL G10 BFG</v>
      </c>
      <c r="AL648" s="1494">
        <f>VLOOKUP($AJ648,'Item Master Data'!$A:$F,6,FALSE)</f>
        <v>480</v>
      </c>
      <c r="AM648" s="1494">
        <f t="shared" si="454"/>
        <v>88</v>
      </c>
      <c r="AN648" s="1494">
        <f>VLOOKUP(AJ648,'Item Master Data'!$A:$G,7,FALSE)</f>
        <v>29</v>
      </c>
      <c r="AO648" s="1494">
        <f t="shared" si="455"/>
        <v>0</v>
      </c>
    </row>
    <row r="649" spans="1:41" s="1494" customFormat="1" ht="15" customHeight="1">
      <c r="A649" s="1550" t="s">
        <v>1091</v>
      </c>
      <c r="B649" s="2029" t="s">
        <v>2264</v>
      </c>
      <c r="C649" s="2029" t="s">
        <v>2263</v>
      </c>
      <c r="D649" s="2029" t="s">
        <v>1123</v>
      </c>
      <c r="E649" s="2029">
        <v>410</v>
      </c>
      <c r="F649" s="1950">
        <v>58</v>
      </c>
      <c r="G649" s="1833"/>
      <c r="H649" s="1831"/>
      <c r="I649" s="1837"/>
      <c r="J649" s="2104"/>
      <c r="K649" s="2104"/>
      <c r="L649" s="2105">
        <f>H649</f>
        <v>0</v>
      </c>
      <c r="M649" s="1832">
        <f t="shared" ref="M649" si="456">SUM(I649:L649)</f>
        <v>0</v>
      </c>
      <c r="N649" s="2030"/>
      <c r="O649" s="2030"/>
      <c r="P649" s="2030"/>
      <c r="Q649" s="2030"/>
      <c r="R649" s="2029" t="s">
        <v>1093</v>
      </c>
      <c r="S649" s="2029">
        <v>72</v>
      </c>
      <c r="T649" s="1951" t="s">
        <v>3369</v>
      </c>
      <c r="U649" s="2024">
        <v>0.42</v>
      </c>
      <c r="V649" s="2029" t="s">
        <v>3644</v>
      </c>
      <c r="W649" s="2029" t="s">
        <v>1094</v>
      </c>
      <c r="X649" s="2029">
        <v>100</v>
      </c>
      <c r="Y649" s="2029"/>
      <c r="Z649" s="2030" t="s">
        <v>2253</v>
      </c>
      <c r="AA649" s="2030" t="s">
        <v>1099</v>
      </c>
      <c r="AB649" s="1949">
        <v>91311</v>
      </c>
      <c r="AC649" s="2029" t="s">
        <v>1096</v>
      </c>
      <c r="AD649" s="1937" t="s">
        <v>1113</v>
      </c>
      <c r="AE649" s="2029" t="s">
        <v>2230</v>
      </c>
      <c r="AF649" s="2026" t="s">
        <v>1098</v>
      </c>
      <c r="AG649" s="2029" t="s">
        <v>2235</v>
      </c>
      <c r="AH649" s="2029"/>
      <c r="AI649" s="2047" t="str">
        <f t="shared" ref="AI649" si="457">T649</f>
        <v>30390156H</v>
      </c>
      <c r="AJ649" s="2076" cm="1">
        <f t="array" ref="AJ649">SUM(MID(0&amp;AI649,LARGE(INDEX(ISNUMBER(--MID(AI649,ROW($1:$129),1))*ROW($1:$129),),ROW($1:$129))+1,1)*10^ROW($1:$129)/10)</f>
        <v>30390156</v>
      </c>
      <c r="AK649" s="1953" t="str">
        <f>VLOOKUP($AJ649,'Item Master Data'!$A:$F,3,FALSE)</f>
        <v>Q.PEAK DUO BLK ML G10+</v>
      </c>
      <c r="AL649" s="1494">
        <f>VLOOKUP($AJ649,'Item Master Data'!$A:$F,6,FALSE)</f>
        <v>400</v>
      </c>
      <c r="AM649" s="1494">
        <f t="shared" ref="AM649" si="458">F649/AN649</f>
        <v>1.8125</v>
      </c>
      <c r="AN649" s="1494">
        <f>VLOOKUP(AJ649,'Item Master Data'!$A:$G,7,FALSE)</f>
        <v>32</v>
      </c>
      <c r="AO649" s="1494">
        <f t="shared" ref="AO649" si="459">E649-AL649</f>
        <v>10</v>
      </c>
    </row>
    <row r="650" spans="1:41" s="1494" customFormat="1" ht="15" customHeight="1">
      <c r="A650" s="1550" t="s">
        <v>1156</v>
      </c>
      <c r="B650" s="2029" t="s">
        <v>4073</v>
      </c>
      <c r="C650" s="2030" t="s">
        <v>1192</v>
      </c>
      <c r="D650" s="2029" t="s">
        <v>2256</v>
      </c>
      <c r="E650" s="2031">
        <v>400</v>
      </c>
      <c r="F650" s="2032">
        <f>15600-8112-3774</f>
        <v>3714</v>
      </c>
      <c r="G650" s="1833">
        <f t="shared" ref="G650:G655" si="460">E650*F650</f>
        <v>1485600</v>
      </c>
      <c r="H650" s="1831">
        <f t="shared" ref="H650:H655" si="461">E650*F650/1000000</f>
        <v>1.4856</v>
      </c>
      <c r="I650" s="1837"/>
      <c r="J650" s="2104"/>
      <c r="K650" s="2104">
        <f t="shared" ref="K650:K655" si="462">H650</f>
        <v>1.4856</v>
      </c>
      <c r="L650" s="2105"/>
      <c r="M650" s="1832">
        <f t="shared" ref="M650:M655" si="463">SUM(I650:L650)</f>
        <v>1.4856</v>
      </c>
      <c r="N650" s="2030"/>
      <c r="O650" s="2030">
        <v>44658</v>
      </c>
      <c r="P650" s="2030"/>
      <c r="Q650" s="2030"/>
      <c r="R650" s="2029" t="s">
        <v>267</v>
      </c>
      <c r="S650" s="2029">
        <v>60</v>
      </c>
      <c r="T650" s="2029" t="s">
        <v>2529</v>
      </c>
      <c r="U650" s="2024">
        <v>0.48</v>
      </c>
      <c r="V650" s="2030"/>
      <c r="W650" s="2029" t="s">
        <v>1094</v>
      </c>
      <c r="X650" s="2028"/>
      <c r="Y650" s="2029">
        <v>75</v>
      </c>
      <c r="Z650" s="2029" t="s">
        <v>2308</v>
      </c>
      <c r="AA650" s="2029" t="s">
        <v>1099</v>
      </c>
      <c r="AB650" s="2027">
        <v>92407</v>
      </c>
      <c r="AC650" s="2029" t="s">
        <v>1096</v>
      </c>
      <c r="AD650" s="2029" t="s">
        <v>1099</v>
      </c>
      <c r="AE650" s="2029"/>
      <c r="AF650" s="2029" t="s">
        <v>1110</v>
      </c>
      <c r="AG650" s="2029" t="s">
        <v>1087</v>
      </c>
      <c r="AH650" s="1951"/>
      <c r="AI650" s="2047" t="str">
        <f t="shared" ref="AI650:AI655" si="464">T650</f>
        <v>30390256C</v>
      </c>
      <c r="AJ650" s="2076" cm="1">
        <f t="array" ref="AJ650">SUM(MID(0&amp;AI650,LARGE(INDEX(ISNUMBER(--MID(AI650,ROW($1:$129),1))*ROW($1:$129),),ROW($1:$129))+1,1)*10^ROW($1:$129)/10)</f>
        <v>30390256</v>
      </c>
      <c r="AK650" s="1953" t="str">
        <f>VLOOKUP($AJ650,'Item Master Data'!$A:$F,3,FALSE)</f>
        <v>T400H</v>
      </c>
      <c r="AL650" s="1494">
        <f>VLOOKUP($AJ650,'Item Master Data'!$A:$F,6,FALSE)</f>
        <v>400</v>
      </c>
      <c r="AM650" s="1494">
        <f t="shared" ref="AM650:AM655" si="465">F650/AN650</f>
        <v>142.84615384615384</v>
      </c>
      <c r="AN650" s="1494">
        <f>VLOOKUP(AJ650,'Item Master Data'!$A:$G,7,FALSE)</f>
        <v>26</v>
      </c>
      <c r="AO650" s="1494">
        <f t="shared" ref="AO650:AO655" si="466">E650-AL650</f>
        <v>0</v>
      </c>
    </row>
    <row r="651" spans="1:41" s="1494" customFormat="1" ht="15" customHeight="1">
      <c r="A651" s="1550" t="s">
        <v>1156</v>
      </c>
      <c r="B651" s="2029" t="s">
        <v>4069</v>
      </c>
      <c r="C651" s="2030" t="s">
        <v>1192</v>
      </c>
      <c r="D651" s="2029" t="s">
        <v>2256</v>
      </c>
      <c r="E651" s="2031">
        <v>400</v>
      </c>
      <c r="F651" s="2032">
        <f>14976-13104</f>
        <v>1872</v>
      </c>
      <c r="G651" s="1833">
        <f t="shared" si="460"/>
        <v>748800</v>
      </c>
      <c r="H651" s="1831">
        <f t="shared" si="461"/>
        <v>0.74880000000000002</v>
      </c>
      <c r="I651" s="1837"/>
      <c r="J651" s="2104"/>
      <c r="K651" s="2104">
        <f t="shared" si="462"/>
        <v>0.74880000000000002</v>
      </c>
      <c r="L651" s="2105"/>
      <c r="M651" s="1832">
        <f t="shared" si="463"/>
        <v>0.74880000000000002</v>
      </c>
      <c r="N651" s="2030"/>
      <c r="O651" s="2030">
        <v>44658</v>
      </c>
      <c r="P651" s="2030"/>
      <c r="Q651" s="2030"/>
      <c r="R651" s="2029" t="s">
        <v>267</v>
      </c>
      <c r="S651" s="2029">
        <v>60</v>
      </c>
      <c r="T651" s="2029" t="s">
        <v>3414</v>
      </c>
      <c r="U651" s="2024">
        <v>0.48</v>
      </c>
      <c r="V651" s="1952"/>
      <c r="W651" s="2029" t="s">
        <v>1094</v>
      </c>
      <c r="X651" s="2028"/>
      <c r="Y651" s="2029">
        <v>75</v>
      </c>
      <c r="Z651" s="2029" t="s">
        <v>1153</v>
      </c>
      <c r="AA651" s="2029" t="s">
        <v>1099</v>
      </c>
      <c r="AB651" s="2027">
        <v>94544</v>
      </c>
      <c r="AC651" s="2029" t="s">
        <v>1096</v>
      </c>
      <c r="AD651" s="2029" t="s">
        <v>1099</v>
      </c>
      <c r="AE651" s="2029"/>
      <c r="AF651" s="2029" t="s">
        <v>1110</v>
      </c>
      <c r="AG651" s="2029" t="s">
        <v>1087</v>
      </c>
      <c r="AH651" s="1951"/>
      <c r="AI651" s="2047" t="str">
        <f t="shared" si="464"/>
        <v>30390256H</v>
      </c>
      <c r="AJ651" s="2076" cm="1">
        <f t="array" ref="AJ651">SUM(MID(0&amp;AI651,LARGE(INDEX(ISNUMBER(--MID(AI651,ROW($1:$129),1))*ROW($1:$129),),ROW($1:$129))+1,1)*10^ROW($1:$129)/10)</f>
        <v>30390256</v>
      </c>
      <c r="AK651" s="1953" t="str">
        <f>VLOOKUP($AJ651,'Item Master Data'!$A:$F,3,FALSE)</f>
        <v>T400H</v>
      </c>
      <c r="AL651" s="1494">
        <f>VLOOKUP($AJ651,'Item Master Data'!$A:$F,6,FALSE)</f>
        <v>400</v>
      </c>
      <c r="AM651" s="1494">
        <f t="shared" si="465"/>
        <v>72</v>
      </c>
      <c r="AN651" s="1494">
        <f>VLOOKUP(AJ651,'Item Master Data'!$A:$G,7,FALSE)</f>
        <v>26</v>
      </c>
      <c r="AO651" s="1494">
        <f t="shared" si="466"/>
        <v>0</v>
      </c>
    </row>
    <row r="652" spans="1:41" s="1494" customFormat="1" ht="15.75" customHeight="1">
      <c r="A652" s="1872" t="s">
        <v>1154</v>
      </c>
      <c r="B652" s="1949" t="s">
        <v>3667</v>
      </c>
      <c r="C652" s="2029" t="s">
        <v>407</v>
      </c>
      <c r="D652" s="2029" t="s">
        <v>3471</v>
      </c>
      <c r="E652" s="2029">
        <v>410</v>
      </c>
      <c r="F652" s="2031">
        <f>4160-1664</f>
        <v>2496</v>
      </c>
      <c r="G652" s="1833">
        <f t="shared" si="460"/>
        <v>1023360</v>
      </c>
      <c r="H652" s="1831">
        <f t="shared" si="461"/>
        <v>1.02336</v>
      </c>
      <c r="I652" s="1837"/>
      <c r="J652" s="2104"/>
      <c r="K652" s="2104">
        <f t="shared" si="462"/>
        <v>1.02336</v>
      </c>
      <c r="L652" s="2105"/>
      <c r="M652" s="1832">
        <f t="shared" si="463"/>
        <v>1.02336</v>
      </c>
      <c r="N652" s="2112" t="s">
        <v>3374</v>
      </c>
      <c r="O652" s="2100" t="s">
        <v>4272</v>
      </c>
      <c r="P652" s="2030"/>
      <c r="Q652" s="2030"/>
      <c r="R652" s="2029" t="s">
        <v>267</v>
      </c>
      <c r="S652" s="2029">
        <v>60</v>
      </c>
      <c r="T652" s="2029" t="s">
        <v>4265</v>
      </c>
      <c r="U652" s="2024">
        <v>0.47</v>
      </c>
      <c r="V652" s="2029"/>
      <c r="W652" s="2029" t="s">
        <v>1094</v>
      </c>
      <c r="X652" s="2029"/>
      <c r="Y652" s="1949" t="s">
        <v>1157</v>
      </c>
      <c r="Z652" s="2029" t="s">
        <v>1159</v>
      </c>
      <c r="AA652" s="2027" t="s">
        <v>1099</v>
      </c>
      <c r="AB652" s="2029">
        <v>91730</v>
      </c>
      <c r="AC652" s="2029" t="s">
        <v>1096</v>
      </c>
      <c r="AD652" s="2029" t="s">
        <v>1099</v>
      </c>
      <c r="AE652" s="2029"/>
      <c r="AF652" s="1951" t="s">
        <v>1110</v>
      </c>
      <c r="AG652" s="1951" t="s">
        <v>1087</v>
      </c>
      <c r="AH652" s="2029"/>
      <c r="AI652" s="2047" t="str">
        <f t="shared" si="464"/>
        <v>30372158H</v>
      </c>
      <c r="AJ652" s="2076" cm="1">
        <f t="array" ref="AJ652">SUM(MID(0&amp;AI652,LARGE(INDEX(ISNUMBER(--MID(AI652,ROW($1:$129),1))*ROW($1:$129),),ROW($1:$129))+1,1)*10^ROW($1:$129)/10)</f>
        <v>30372158</v>
      </c>
      <c r="AK652" s="1953" t="str">
        <f>VLOOKUP($AJ652,'Item Master Data'!$A:$F,3,FALSE)</f>
        <v>Q.PEAK DUO ML G10.a+</v>
      </c>
      <c r="AL652" s="1494">
        <f>VLOOKUP($AJ652,'Item Master Data'!$A:$F,6,FALSE)</f>
        <v>410</v>
      </c>
      <c r="AM652" s="1494">
        <f t="shared" si="465"/>
        <v>78</v>
      </c>
      <c r="AN652" s="1494">
        <f>VLOOKUP(AJ652,'Item Master Data'!$A:$G,7,FALSE)</f>
        <v>32</v>
      </c>
      <c r="AO652" s="1494">
        <f t="shared" si="466"/>
        <v>0</v>
      </c>
    </row>
    <row r="653" spans="1:41" s="1494" customFormat="1" ht="15" customHeight="1">
      <c r="A653" s="1550" t="s">
        <v>1154</v>
      </c>
      <c r="B653" s="1949" t="s">
        <v>3662</v>
      </c>
      <c r="C653" s="2029" t="s">
        <v>407</v>
      </c>
      <c r="D653" s="2029" t="s">
        <v>1108</v>
      </c>
      <c r="E653" s="2029">
        <v>340</v>
      </c>
      <c r="F653" s="2031">
        <v>4992</v>
      </c>
      <c r="G653" s="1833">
        <f t="shared" si="460"/>
        <v>1697280</v>
      </c>
      <c r="H653" s="1831">
        <f t="shared" si="461"/>
        <v>1.6972799999999999</v>
      </c>
      <c r="I653" s="1837"/>
      <c r="J653" s="2104"/>
      <c r="K653" s="2104">
        <f t="shared" si="462"/>
        <v>1.6972799999999999</v>
      </c>
      <c r="L653" s="2105"/>
      <c r="M653" s="1832">
        <f t="shared" si="463"/>
        <v>1.6972799999999999</v>
      </c>
      <c r="N653" s="2112" t="s">
        <v>3374</v>
      </c>
      <c r="O653" s="2100" t="s">
        <v>4272</v>
      </c>
      <c r="P653" s="2030"/>
      <c r="Q653" s="2030"/>
      <c r="R653" s="2029" t="s">
        <v>267</v>
      </c>
      <c r="S653" s="2029">
        <v>60</v>
      </c>
      <c r="T653" s="2276" t="s">
        <v>3303</v>
      </c>
      <c r="U653" s="2024">
        <v>0.45</v>
      </c>
      <c r="V653" s="2029"/>
      <c r="W653" s="2029" t="s">
        <v>1094</v>
      </c>
      <c r="X653" s="2029"/>
      <c r="Y653" s="1949" t="s">
        <v>1157</v>
      </c>
      <c r="Z653" s="2029" t="s">
        <v>2310</v>
      </c>
      <c r="AA653" s="2027" t="s">
        <v>1175</v>
      </c>
      <c r="AB653" s="2029">
        <v>21075</v>
      </c>
      <c r="AC653" s="2029" t="s">
        <v>1096</v>
      </c>
      <c r="AD653" s="2029" t="s">
        <v>1099</v>
      </c>
      <c r="AE653" s="2029"/>
      <c r="AF653" s="1951" t="s">
        <v>1110</v>
      </c>
      <c r="AG653" s="1951" t="s">
        <v>1087</v>
      </c>
      <c r="AH653" s="1951"/>
      <c r="AI653" s="2047" t="str">
        <f t="shared" si="464"/>
        <v>30376909H</v>
      </c>
      <c r="AJ653" s="2076" cm="1">
        <f t="array" ref="AJ653">SUM(MID(0&amp;AI653,LARGE(INDEX(ISNUMBER(--MID(AI653,ROW($1:$129),1))*ROW($1:$129),),ROW($1:$129))+1,1)*10^ROW($1:$129)/10)</f>
        <v>30376909</v>
      </c>
      <c r="AK653" s="1953" t="str">
        <f>VLOOKUP($AJ653,'Item Master Data'!$A:$F,3,FALSE)</f>
        <v>Q.PEAK DUO BLK G6+</v>
      </c>
      <c r="AL653" s="1494">
        <f>VLOOKUP($AJ653,'Item Master Data'!$A:$F,6,FALSE)</f>
        <v>340</v>
      </c>
      <c r="AM653" s="1494">
        <f t="shared" si="465"/>
        <v>156</v>
      </c>
      <c r="AN653" s="1494">
        <f>VLOOKUP(AJ653,'Item Master Data'!$A:$G,7,FALSE)</f>
        <v>32</v>
      </c>
      <c r="AO653" s="1494">
        <f t="shared" si="466"/>
        <v>0</v>
      </c>
    </row>
    <row r="654" spans="1:41" s="1494" customFormat="1" ht="15" customHeight="1">
      <c r="A654" s="1550" t="s">
        <v>1154</v>
      </c>
      <c r="B654" s="1949" t="s">
        <v>3661</v>
      </c>
      <c r="C654" s="2029" t="s">
        <v>407</v>
      </c>
      <c r="D654" s="2029" t="s">
        <v>1108</v>
      </c>
      <c r="E654" s="2029">
        <v>340</v>
      </c>
      <c r="F654" s="2031">
        <v>1164</v>
      </c>
      <c r="G654" s="1833">
        <f t="shared" si="460"/>
        <v>395760</v>
      </c>
      <c r="H654" s="1831">
        <f t="shared" si="461"/>
        <v>0.39576</v>
      </c>
      <c r="I654" s="1837"/>
      <c r="J654" s="2104"/>
      <c r="K654" s="2104">
        <f t="shared" si="462"/>
        <v>0.39576</v>
      </c>
      <c r="L654" s="2105"/>
      <c r="M654" s="1832">
        <f t="shared" si="463"/>
        <v>0.39576</v>
      </c>
      <c r="N654" s="2112" t="s">
        <v>3374</v>
      </c>
      <c r="O654" s="2100" t="s">
        <v>4272</v>
      </c>
      <c r="P654" s="2030"/>
      <c r="Q654" s="2030"/>
      <c r="R654" s="2029" t="s">
        <v>267</v>
      </c>
      <c r="S654" s="2029">
        <v>60</v>
      </c>
      <c r="T654" s="2276" t="s">
        <v>3303</v>
      </c>
      <c r="U654" s="2024">
        <v>0.45</v>
      </c>
      <c r="V654" s="2029"/>
      <c r="W654" s="2029" t="s">
        <v>1094</v>
      </c>
      <c r="X654" s="2029"/>
      <c r="Y654" s="1949" t="s">
        <v>1157</v>
      </c>
      <c r="Z654" s="2029" t="s">
        <v>2310</v>
      </c>
      <c r="AA654" s="2027" t="s">
        <v>1175</v>
      </c>
      <c r="AB654" s="2029">
        <v>21075</v>
      </c>
      <c r="AC654" s="2029" t="s">
        <v>1096</v>
      </c>
      <c r="AD654" s="2029" t="s">
        <v>1099</v>
      </c>
      <c r="AE654" s="2029"/>
      <c r="AF654" s="1951" t="s">
        <v>1110</v>
      </c>
      <c r="AG654" s="1951" t="s">
        <v>1087</v>
      </c>
      <c r="AH654" s="1951"/>
      <c r="AI654" s="2047" t="str">
        <f t="shared" si="464"/>
        <v>30376909H</v>
      </c>
      <c r="AJ654" s="2076" cm="1">
        <f t="array" ref="AJ654">SUM(MID(0&amp;AI654,LARGE(INDEX(ISNUMBER(--MID(AI654,ROW($1:$129),1))*ROW($1:$129),),ROW($1:$129))+1,1)*10^ROW($1:$129)/10)</f>
        <v>30376909</v>
      </c>
      <c r="AK654" s="1953" t="str">
        <f>VLOOKUP($AJ654,'Item Master Data'!$A:$F,3,FALSE)</f>
        <v>Q.PEAK DUO BLK G6+</v>
      </c>
      <c r="AL654" s="1494">
        <f>VLOOKUP($AJ654,'Item Master Data'!$A:$F,6,FALSE)</f>
        <v>340</v>
      </c>
      <c r="AM654" s="1494">
        <f t="shared" si="465"/>
        <v>36.375</v>
      </c>
      <c r="AN654" s="1494">
        <f>VLOOKUP(AJ654,'Item Master Data'!$A:$G,7,FALSE)</f>
        <v>32</v>
      </c>
      <c r="AO654" s="1494">
        <f t="shared" si="466"/>
        <v>0</v>
      </c>
    </row>
    <row r="655" spans="1:41" s="1494" customFormat="1" ht="15" customHeight="1">
      <c r="A655" s="1872" t="s">
        <v>1154</v>
      </c>
      <c r="B655" s="1949" t="s">
        <v>3280</v>
      </c>
      <c r="C655" s="2029" t="s">
        <v>407</v>
      </c>
      <c r="D655" s="2029" t="s">
        <v>2552</v>
      </c>
      <c r="E655" s="2029">
        <v>350</v>
      </c>
      <c r="F655" s="2031">
        <v>1664</v>
      </c>
      <c r="G655" s="1833">
        <f t="shared" si="460"/>
        <v>582400</v>
      </c>
      <c r="H655" s="1831">
        <f t="shared" si="461"/>
        <v>0.58240000000000003</v>
      </c>
      <c r="I655" s="1837"/>
      <c r="J655" s="2104"/>
      <c r="K655" s="2104">
        <f t="shared" si="462"/>
        <v>0.58240000000000003</v>
      </c>
      <c r="L655" s="2105"/>
      <c r="M655" s="1832">
        <f t="shared" si="463"/>
        <v>0.58240000000000003</v>
      </c>
      <c r="N655" s="2113" t="s">
        <v>3417</v>
      </c>
      <c r="O655" s="2030">
        <v>44628</v>
      </c>
      <c r="P655" s="2030"/>
      <c r="Q655" s="2030"/>
      <c r="R655" s="2029" t="s">
        <v>267</v>
      </c>
      <c r="S655" s="2029">
        <v>60</v>
      </c>
      <c r="T655" s="2029" t="s">
        <v>3302</v>
      </c>
      <c r="U655" s="2024">
        <v>0.45</v>
      </c>
      <c r="V655" s="2029" t="s">
        <v>3686</v>
      </c>
      <c r="W655" s="2029" t="s">
        <v>1094</v>
      </c>
      <c r="X655" s="2029"/>
      <c r="Y655" s="1949" t="s">
        <v>1157</v>
      </c>
      <c r="Z655" s="2029" t="s">
        <v>1159</v>
      </c>
      <c r="AA655" s="2027" t="s">
        <v>1099</v>
      </c>
      <c r="AB655" s="2029">
        <v>91730</v>
      </c>
      <c r="AC655" s="2029" t="s">
        <v>1096</v>
      </c>
      <c r="AD655" s="2029" t="s">
        <v>1099</v>
      </c>
      <c r="AE655" s="2029"/>
      <c r="AF655" s="1951" t="s">
        <v>1110</v>
      </c>
      <c r="AG655" s="1951" t="s">
        <v>1087</v>
      </c>
      <c r="AH655" s="2029" t="s">
        <v>3206</v>
      </c>
      <c r="AI655" s="2047" t="str">
        <f t="shared" si="464"/>
        <v>30371611H</v>
      </c>
      <c r="AJ655" s="2076" cm="1">
        <f t="array" ref="AJ655">SUM(MID(0&amp;AI655,LARGE(INDEX(ISNUMBER(--MID(AI655,ROW($1:$129),1))*ROW($1:$129),),ROW($1:$129))+1,1)*10^ROW($1:$129)/10)</f>
        <v>30371611</v>
      </c>
      <c r="AK655" s="1953" t="str">
        <f>VLOOKUP($AJ655,'Item Master Data'!$A:$F,3,FALSE)</f>
        <v>Q.PEAK DUO G6+</v>
      </c>
      <c r="AL655" s="1494">
        <f>VLOOKUP($AJ655,'Item Master Data'!$A:$F,6,FALSE)</f>
        <v>350</v>
      </c>
      <c r="AM655" s="1494">
        <f t="shared" si="465"/>
        <v>52</v>
      </c>
      <c r="AN655" s="1494">
        <f>VLOOKUP(AJ655,'Item Master Data'!$A:$G,7,FALSE)</f>
        <v>32</v>
      </c>
      <c r="AO655" s="1494">
        <f t="shared" si="466"/>
        <v>0</v>
      </c>
    </row>
    <row r="656" spans="1:41" s="1494" customFormat="1" ht="15" customHeight="1">
      <c r="A656" s="1872" t="s">
        <v>2534</v>
      </c>
      <c r="B656" s="2029" t="s">
        <v>4151</v>
      </c>
      <c r="C656" s="2029" t="s">
        <v>3346</v>
      </c>
      <c r="D656" s="2029" t="s">
        <v>2503</v>
      </c>
      <c r="E656" s="2031">
        <v>360</v>
      </c>
      <c r="F656" s="2032">
        <v>768</v>
      </c>
      <c r="G656" s="1833">
        <f t="shared" ref="G656" si="467">F656*E656</f>
        <v>276480</v>
      </c>
      <c r="H656" s="1831">
        <f t="shared" ref="H656" si="468">E656*F656/1000000</f>
        <v>0.27648</v>
      </c>
      <c r="I656" s="1837"/>
      <c r="J656" s="2104"/>
      <c r="K656" s="2104"/>
      <c r="L656" s="2105">
        <f t="shared" ref="L656" si="469">H656</f>
        <v>0.27648</v>
      </c>
      <c r="M656" s="1832">
        <f t="shared" ref="M656" si="470">SUM(I656:L656)</f>
        <v>0.27648</v>
      </c>
      <c r="N656" s="2030"/>
      <c r="O656" s="2030" t="s">
        <v>4296</v>
      </c>
      <c r="P656" s="2030"/>
      <c r="Q656" s="2030"/>
      <c r="R656" s="2029" t="s">
        <v>1144</v>
      </c>
      <c r="S656" s="2029">
        <v>60</v>
      </c>
      <c r="T656" s="2029">
        <v>49201132</v>
      </c>
      <c r="U656" s="2024">
        <v>0.53</v>
      </c>
      <c r="V656" s="2103" t="s">
        <v>4117</v>
      </c>
      <c r="W656" s="2029" t="s">
        <v>1094</v>
      </c>
      <c r="X656" s="2029"/>
      <c r="Y656" s="2029">
        <v>45</v>
      </c>
      <c r="Z656" s="2029" t="s">
        <v>4225</v>
      </c>
      <c r="AA656" s="2029" t="s">
        <v>1113</v>
      </c>
      <c r="AB656" s="2027">
        <v>8505</v>
      </c>
      <c r="AC656" s="2029" t="s">
        <v>1096</v>
      </c>
      <c r="AD656" s="1937" t="s">
        <v>3658</v>
      </c>
      <c r="AE656" s="2029"/>
      <c r="AF656" s="2026"/>
      <c r="AG656" s="2026"/>
      <c r="AH656" s="2029"/>
      <c r="AI656" s="2047">
        <f t="shared" ref="AI656" si="471">T656</f>
        <v>49201132</v>
      </c>
      <c r="AJ656" s="2076" cm="1">
        <f t="array" ref="AJ656">SUM(MID(0&amp;AI656,LARGE(INDEX(ISNUMBER(--MID(AI656,ROW($1:$129),1))*ROW($1:$129),),ROW($1:$129))+1,1)*10^ROW($1:$129)/10)</f>
        <v>49201132</v>
      </c>
      <c r="AK656" s="1953" t="str">
        <f>VLOOKUP($AJ656,'Item Master Data'!$A:$F,3,FALSE)</f>
        <v>Q.PEAK DUO BLK G10+</v>
      </c>
      <c r="AL656" s="1494">
        <f>VLOOKUP($AJ656,'Item Master Data'!$A:$F,6,FALSE)</f>
        <v>360</v>
      </c>
      <c r="AM656" s="1494">
        <f t="shared" ref="AM656" si="472">F656/AN656</f>
        <v>24</v>
      </c>
      <c r="AN656" s="1494">
        <f>VLOOKUP(AJ656,'Item Master Data'!$A:$G,7,FALSE)</f>
        <v>32</v>
      </c>
      <c r="AO656" s="1494">
        <f t="shared" ref="AO656" si="473">E656-AL656</f>
        <v>0</v>
      </c>
    </row>
    <row r="657" spans="1:41" s="1494" customFormat="1" ht="15" customHeight="1">
      <c r="A657" s="1872" t="s">
        <v>2309</v>
      </c>
      <c r="B657" s="1949" t="s">
        <v>3911</v>
      </c>
      <c r="C657" s="2029" t="s">
        <v>2236</v>
      </c>
      <c r="D657" s="2029" t="s">
        <v>2220</v>
      </c>
      <c r="E657" s="2029">
        <v>400</v>
      </c>
      <c r="F657" s="2031">
        <v>416</v>
      </c>
      <c r="G657" s="1833"/>
      <c r="H657" s="1831"/>
      <c r="I657" s="1837"/>
      <c r="J657" s="2104"/>
      <c r="K657" s="2104"/>
      <c r="L657" s="2105">
        <f>H657</f>
        <v>0</v>
      </c>
      <c r="M657" s="1832">
        <f t="shared" ref="M657" si="474">SUM(I657:L657)</f>
        <v>0</v>
      </c>
      <c r="N657" s="2021"/>
      <c r="O657" s="2030"/>
      <c r="P657" s="2030"/>
      <c r="Q657" s="2030"/>
      <c r="R657" s="2029" t="s">
        <v>304</v>
      </c>
      <c r="S657" s="2029">
        <v>60</v>
      </c>
      <c r="T657" s="2029">
        <v>49405140</v>
      </c>
      <c r="U657" s="2024">
        <v>0.47</v>
      </c>
      <c r="V657" s="2029"/>
      <c r="W657" s="2029" t="s">
        <v>1094</v>
      </c>
      <c r="X657" s="2029"/>
      <c r="Y657" s="1949" t="s">
        <v>1138</v>
      </c>
      <c r="Z657" s="2029" t="s">
        <v>1173</v>
      </c>
      <c r="AA657" s="2027" t="s">
        <v>1095</v>
      </c>
      <c r="AB657" s="2029">
        <v>79935</v>
      </c>
      <c r="AC657" s="2029" t="s">
        <v>1096</v>
      </c>
      <c r="AD657" s="1937" t="s">
        <v>3658</v>
      </c>
      <c r="AE657" s="2029"/>
      <c r="AF657" s="1951"/>
      <c r="AG657" s="1951" t="s">
        <v>1087</v>
      </c>
      <c r="AH657" s="2029"/>
      <c r="AI657" s="2047">
        <f t="shared" ref="AI657" si="475">T657</f>
        <v>49405140</v>
      </c>
      <c r="AJ657" s="2076" cm="1">
        <f t="array" ref="AJ657">SUM(MID(0&amp;AI657,LARGE(INDEX(ISNUMBER(--MID(AI657,ROW($1:$129),1))*ROW($1:$129),),ROW($1:$129))+1,1)*10^ROW($1:$129)/10)</f>
        <v>49405140</v>
      </c>
      <c r="AK657" s="1953" t="str">
        <f>VLOOKUP($AJ657,'Item Master Data'!$A:$F,3,FALSE)</f>
        <v>Q.PEAK DUO BLK ML G10+</v>
      </c>
      <c r="AL657" s="1494">
        <f>VLOOKUP($AJ657,'Item Master Data'!$A:$F,6,FALSE)</f>
        <v>400</v>
      </c>
      <c r="AM657" s="1494">
        <f t="shared" ref="AM657" si="476">F657/AN657</f>
        <v>13</v>
      </c>
      <c r="AN657" s="1494">
        <f>VLOOKUP(AJ657,'Item Master Data'!$A:$G,7,FALSE)</f>
        <v>32</v>
      </c>
      <c r="AO657" s="1494">
        <f t="shared" ref="AO657" si="477">E657-AL657</f>
        <v>0</v>
      </c>
    </row>
    <row r="658" spans="1:41" s="1494" customFormat="1" ht="15" customHeight="1">
      <c r="A658" s="1550" t="s">
        <v>2309</v>
      </c>
      <c r="B658" s="1949" t="s">
        <v>3960</v>
      </c>
      <c r="C658" s="2029" t="s">
        <v>2236</v>
      </c>
      <c r="D658" s="2029" t="s">
        <v>2220</v>
      </c>
      <c r="E658" s="2029">
        <v>400</v>
      </c>
      <c r="F658" s="2031">
        <v>832</v>
      </c>
      <c r="G658" s="1833"/>
      <c r="H658" s="1831"/>
      <c r="I658" s="1837"/>
      <c r="J658" s="2104"/>
      <c r="K658" s="2104"/>
      <c r="L658" s="2105">
        <f t="shared" ref="L658" si="478">H658</f>
        <v>0</v>
      </c>
      <c r="M658" s="1832">
        <f t="shared" ref="M658" si="479">SUM(I658:L658)</f>
        <v>0</v>
      </c>
      <c r="N658" s="2021"/>
      <c r="O658" s="2030"/>
      <c r="P658" s="2030"/>
      <c r="Q658" s="2030"/>
      <c r="R658" s="2029" t="s">
        <v>304</v>
      </c>
      <c r="S658" s="2029">
        <v>60</v>
      </c>
      <c r="T658" s="2029">
        <v>49405140</v>
      </c>
      <c r="U658" s="2024">
        <v>0.47</v>
      </c>
      <c r="V658" s="2029"/>
      <c r="W658" s="2029" t="s">
        <v>1094</v>
      </c>
      <c r="X658" s="2029"/>
      <c r="Y658" s="1949" t="s">
        <v>1138</v>
      </c>
      <c r="Z658" s="2029" t="s">
        <v>2517</v>
      </c>
      <c r="AA658" s="2027" t="s">
        <v>1185</v>
      </c>
      <c r="AB658" s="2029">
        <v>85365</v>
      </c>
      <c r="AC658" s="2029" t="s">
        <v>1096</v>
      </c>
      <c r="AD658" s="1937" t="s">
        <v>3658</v>
      </c>
      <c r="AE658" s="2029"/>
      <c r="AF658" s="1951"/>
      <c r="AG658" s="1951" t="s">
        <v>1087</v>
      </c>
      <c r="AH658" s="1951" t="s">
        <v>1164</v>
      </c>
      <c r="AI658" s="2047">
        <f t="shared" ref="AI658" si="480">T658</f>
        <v>49405140</v>
      </c>
      <c r="AJ658" s="2076" cm="1">
        <f t="array" ref="AJ658">SUM(MID(0&amp;AI658,LARGE(INDEX(ISNUMBER(--MID(AI658,ROW($1:$129),1))*ROW($1:$129),),ROW($1:$129))+1,1)*10^ROW($1:$129)/10)</f>
        <v>49405140</v>
      </c>
      <c r="AK658" s="1953" t="str">
        <f>VLOOKUP($AJ658,'Item Master Data'!$A:$F,3,FALSE)</f>
        <v>Q.PEAK DUO BLK ML G10+</v>
      </c>
      <c r="AL658" s="1494">
        <f>VLOOKUP($AJ658,'Item Master Data'!$A:$F,6,FALSE)</f>
        <v>400</v>
      </c>
      <c r="AM658" s="1494">
        <f t="shared" ref="AM658" si="481">F658/AN658</f>
        <v>26</v>
      </c>
      <c r="AN658" s="1494">
        <f>VLOOKUP(AJ658,'Item Master Data'!$A:$G,7,FALSE)</f>
        <v>32</v>
      </c>
      <c r="AO658" s="1494">
        <f t="shared" ref="AO658" si="482">E658-AL658</f>
        <v>0</v>
      </c>
    </row>
    <row r="659" spans="1:41" s="1494" customFormat="1" ht="15" customHeight="1">
      <c r="A659" s="1550" t="s">
        <v>2309</v>
      </c>
      <c r="B659" s="1949" t="s">
        <v>3952</v>
      </c>
      <c r="C659" s="2029" t="s">
        <v>2236</v>
      </c>
      <c r="D659" s="2029" t="s">
        <v>2220</v>
      </c>
      <c r="E659" s="2029">
        <v>400</v>
      </c>
      <c r="F659" s="2031">
        <v>832</v>
      </c>
      <c r="G659" s="1833"/>
      <c r="H659" s="1831"/>
      <c r="I659" s="1837"/>
      <c r="J659" s="2104"/>
      <c r="K659" s="2104"/>
      <c r="L659" s="2105">
        <f t="shared" ref="L659:L665" si="483">H659</f>
        <v>0</v>
      </c>
      <c r="M659" s="1832">
        <f t="shared" ref="M659:M665" si="484">SUM(I659:L659)</f>
        <v>0</v>
      </c>
      <c r="N659" s="2021"/>
      <c r="O659" s="2030"/>
      <c r="P659" s="2030"/>
      <c r="Q659" s="2030"/>
      <c r="R659" s="2029" t="s">
        <v>304</v>
      </c>
      <c r="S659" s="2029">
        <v>60</v>
      </c>
      <c r="T659" s="2029">
        <v>49405140</v>
      </c>
      <c r="U659" s="2024">
        <v>0.47</v>
      </c>
      <c r="V659" s="2029"/>
      <c r="W659" s="2029" t="s">
        <v>1094</v>
      </c>
      <c r="X659" s="2029"/>
      <c r="Y659" s="1949" t="s">
        <v>1138</v>
      </c>
      <c r="Z659" s="2029" t="s">
        <v>1129</v>
      </c>
      <c r="AA659" s="2027" t="s">
        <v>1099</v>
      </c>
      <c r="AB659" s="2029">
        <v>91764</v>
      </c>
      <c r="AC659" s="2029" t="s">
        <v>1096</v>
      </c>
      <c r="AD659" s="1937" t="s">
        <v>3658</v>
      </c>
      <c r="AE659" s="2029"/>
      <c r="AF659" s="1951"/>
      <c r="AG659" s="1951" t="s">
        <v>1087</v>
      </c>
      <c r="AH659" s="1951" t="s">
        <v>1164</v>
      </c>
      <c r="AI659" s="2047">
        <f t="shared" ref="AI659:AI665" si="485">T659</f>
        <v>49405140</v>
      </c>
      <c r="AJ659" s="2076" cm="1">
        <f t="array" ref="AJ659">SUM(MID(0&amp;AI659,LARGE(INDEX(ISNUMBER(--MID(AI659,ROW($1:$129),1))*ROW($1:$129),),ROW($1:$129))+1,1)*10^ROW($1:$129)/10)</f>
        <v>49405140</v>
      </c>
      <c r="AK659" s="1953" t="str">
        <f>VLOOKUP($AJ659,'Item Master Data'!$A:$F,3,FALSE)</f>
        <v>Q.PEAK DUO BLK ML G10+</v>
      </c>
      <c r="AL659" s="1494">
        <f>VLOOKUP($AJ659,'Item Master Data'!$A:$F,6,FALSE)</f>
        <v>400</v>
      </c>
      <c r="AM659" s="1494">
        <f t="shared" ref="AM659:AM665" si="486">F659/AN659</f>
        <v>26</v>
      </c>
      <c r="AN659" s="1494">
        <f>VLOOKUP(AJ659,'Item Master Data'!$A:$G,7,FALSE)</f>
        <v>32</v>
      </c>
      <c r="AO659" s="1494">
        <f t="shared" ref="AO659:AO665" si="487">E659-AL659</f>
        <v>0</v>
      </c>
    </row>
    <row r="660" spans="1:41" s="1494" customFormat="1" ht="15" customHeight="1">
      <c r="A660" s="1550" t="s">
        <v>2309</v>
      </c>
      <c r="B660" s="1949" t="s">
        <v>3953</v>
      </c>
      <c r="C660" s="2029" t="s">
        <v>2236</v>
      </c>
      <c r="D660" s="2029" t="s">
        <v>2220</v>
      </c>
      <c r="E660" s="2029">
        <v>400</v>
      </c>
      <c r="F660" s="2031">
        <v>1248</v>
      </c>
      <c r="G660" s="1833"/>
      <c r="H660" s="1831"/>
      <c r="I660" s="1837"/>
      <c r="J660" s="2104"/>
      <c r="K660" s="2104"/>
      <c r="L660" s="2105">
        <f t="shared" si="483"/>
        <v>0</v>
      </c>
      <c r="M660" s="1832">
        <f t="shared" si="484"/>
        <v>0</v>
      </c>
      <c r="N660" s="2021"/>
      <c r="O660" s="2030"/>
      <c r="P660" s="2030"/>
      <c r="Q660" s="2030"/>
      <c r="R660" s="2029" t="s">
        <v>304</v>
      </c>
      <c r="S660" s="2029">
        <v>60</v>
      </c>
      <c r="T660" s="2029">
        <v>49405140</v>
      </c>
      <c r="U660" s="2024">
        <v>0.47</v>
      </c>
      <c r="V660" s="2029"/>
      <c r="W660" s="2029" t="s">
        <v>1094</v>
      </c>
      <c r="X660" s="2029"/>
      <c r="Y660" s="1949" t="s">
        <v>1138</v>
      </c>
      <c r="Z660" s="2029" t="s">
        <v>2513</v>
      </c>
      <c r="AA660" s="2027" t="s">
        <v>1149</v>
      </c>
      <c r="AB660" s="2029">
        <v>34741</v>
      </c>
      <c r="AC660" s="2029" t="s">
        <v>1096</v>
      </c>
      <c r="AD660" s="1937" t="s">
        <v>3658</v>
      </c>
      <c r="AE660" s="2029"/>
      <c r="AF660" s="1951"/>
      <c r="AG660" s="1951" t="s">
        <v>1087</v>
      </c>
      <c r="AH660" s="1951" t="s">
        <v>1225</v>
      </c>
      <c r="AI660" s="2047">
        <f t="shared" si="485"/>
        <v>49405140</v>
      </c>
      <c r="AJ660" s="2076" cm="1">
        <f t="array" ref="AJ660">SUM(MID(0&amp;AI660,LARGE(INDEX(ISNUMBER(--MID(AI660,ROW($1:$129),1))*ROW($1:$129),),ROW($1:$129))+1,1)*10^ROW($1:$129)/10)</f>
        <v>49405140</v>
      </c>
      <c r="AK660" s="1953" t="str">
        <f>VLOOKUP($AJ660,'Item Master Data'!$A:$F,3,FALSE)</f>
        <v>Q.PEAK DUO BLK ML G10+</v>
      </c>
      <c r="AL660" s="1494">
        <f>VLOOKUP($AJ660,'Item Master Data'!$A:$F,6,FALSE)</f>
        <v>400</v>
      </c>
      <c r="AM660" s="1494">
        <f t="shared" si="486"/>
        <v>39</v>
      </c>
      <c r="AN660" s="1494">
        <f>VLOOKUP(AJ660,'Item Master Data'!$A:$G,7,FALSE)</f>
        <v>32</v>
      </c>
      <c r="AO660" s="1494">
        <f t="shared" si="487"/>
        <v>0</v>
      </c>
    </row>
    <row r="661" spans="1:41" s="1494" customFormat="1" ht="15" customHeight="1">
      <c r="A661" s="1872" t="s">
        <v>2309</v>
      </c>
      <c r="B661" s="1949" t="s">
        <v>3954</v>
      </c>
      <c r="C661" s="2029" t="s">
        <v>2236</v>
      </c>
      <c r="D661" s="2029" t="s">
        <v>2220</v>
      </c>
      <c r="E661" s="2029">
        <v>400</v>
      </c>
      <c r="F661" s="2031">
        <v>640</v>
      </c>
      <c r="G661" s="1833"/>
      <c r="H661" s="1831"/>
      <c r="I661" s="1837"/>
      <c r="J661" s="2104"/>
      <c r="K661" s="2104"/>
      <c r="L661" s="2105">
        <f t="shared" si="483"/>
        <v>0</v>
      </c>
      <c r="M661" s="1832">
        <f t="shared" si="484"/>
        <v>0</v>
      </c>
      <c r="N661" s="2021"/>
      <c r="O661" s="2030"/>
      <c r="P661" s="2030"/>
      <c r="Q661" s="2030"/>
      <c r="R661" s="2029" t="s">
        <v>304</v>
      </c>
      <c r="S661" s="2029">
        <v>60</v>
      </c>
      <c r="T661" s="2029">
        <v>49405140</v>
      </c>
      <c r="U661" s="2024">
        <v>0.47</v>
      </c>
      <c r="V661" s="2029"/>
      <c r="W661" s="2029" t="s">
        <v>1094</v>
      </c>
      <c r="X661" s="2029"/>
      <c r="Y661" s="1949" t="s">
        <v>1138</v>
      </c>
      <c r="Z661" s="2029" t="s">
        <v>2514</v>
      </c>
      <c r="AA661" s="2027" t="s">
        <v>1126</v>
      </c>
      <c r="AB661" s="2029">
        <v>27560</v>
      </c>
      <c r="AC661" s="2029" t="s">
        <v>1096</v>
      </c>
      <c r="AD661" s="1937" t="s">
        <v>3658</v>
      </c>
      <c r="AE661" s="2029"/>
      <c r="AF661" s="1951"/>
      <c r="AG661" s="1951" t="s">
        <v>1087</v>
      </c>
      <c r="AH661" s="2029"/>
      <c r="AI661" s="2047">
        <f t="shared" si="485"/>
        <v>49405140</v>
      </c>
      <c r="AJ661" s="2076" cm="1">
        <f t="array" ref="AJ661">SUM(MID(0&amp;AI661,LARGE(INDEX(ISNUMBER(--MID(AI661,ROW($1:$129),1))*ROW($1:$129),),ROW($1:$129))+1,1)*10^ROW($1:$129)/10)</f>
        <v>49405140</v>
      </c>
      <c r="AK661" s="1953" t="str">
        <f>VLOOKUP($AJ661,'Item Master Data'!$A:$F,3,FALSE)</f>
        <v>Q.PEAK DUO BLK ML G10+</v>
      </c>
      <c r="AL661" s="1494">
        <f>VLOOKUP($AJ661,'Item Master Data'!$A:$F,6,FALSE)</f>
        <v>400</v>
      </c>
      <c r="AM661" s="1494">
        <f t="shared" si="486"/>
        <v>20</v>
      </c>
      <c r="AN661" s="1494">
        <f>VLOOKUP(AJ661,'Item Master Data'!$A:$G,7,FALSE)</f>
        <v>32</v>
      </c>
      <c r="AO661" s="1494">
        <f t="shared" si="487"/>
        <v>0</v>
      </c>
    </row>
    <row r="662" spans="1:41" s="1494" customFormat="1" ht="15" customHeight="1">
      <c r="A662" s="1872" t="s">
        <v>2309</v>
      </c>
      <c r="B662" s="1949" t="s">
        <v>3955</v>
      </c>
      <c r="C662" s="2029" t="s">
        <v>2236</v>
      </c>
      <c r="D662" s="2029" t="s">
        <v>2220</v>
      </c>
      <c r="E662" s="2029">
        <v>400</v>
      </c>
      <c r="F662" s="2031">
        <v>832</v>
      </c>
      <c r="G662" s="1833"/>
      <c r="H662" s="1831"/>
      <c r="I662" s="1837"/>
      <c r="J662" s="2104"/>
      <c r="K662" s="2104"/>
      <c r="L662" s="2105">
        <f t="shared" si="483"/>
        <v>0</v>
      </c>
      <c r="M662" s="1832">
        <f t="shared" si="484"/>
        <v>0</v>
      </c>
      <c r="N662" s="2021"/>
      <c r="O662" s="2030"/>
      <c r="P662" s="2030"/>
      <c r="Q662" s="2030"/>
      <c r="R662" s="2029" t="s">
        <v>304</v>
      </c>
      <c r="S662" s="2029">
        <v>60</v>
      </c>
      <c r="T662" s="2029">
        <v>49405140</v>
      </c>
      <c r="U662" s="2024">
        <v>0.47</v>
      </c>
      <c r="V662" s="2029"/>
      <c r="W662" s="2029" t="s">
        <v>1094</v>
      </c>
      <c r="X662" s="2029"/>
      <c r="Y662" s="1949" t="s">
        <v>1138</v>
      </c>
      <c r="Z662" s="2029" t="s">
        <v>2252</v>
      </c>
      <c r="AA662" s="2027" t="s">
        <v>1095</v>
      </c>
      <c r="AB662" s="2029">
        <v>78219</v>
      </c>
      <c r="AC662" s="2029" t="s">
        <v>1096</v>
      </c>
      <c r="AD662" s="1937" t="s">
        <v>3658</v>
      </c>
      <c r="AE662" s="2029"/>
      <c r="AF662" s="1951"/>
      <c r="AG662" s="1951" t="s">
        <v>1087</v>
      </c>
      <c r="AH662" s="2029"/>
      <c r="AI662" s="2047">
        <f t="shared" si="485"/>
        <v>49405140</v>
      </c>
      <c r="AJ662" s="2076" cm="1">
        <f t="array" ref="AJ662">SUM(MID(0&amp;AI662,LARGE(INDEX(ISNUMBER(--MID(AI662,ROW($1:$129),1))*ROW($1:$129),),ROW($1:$129))+1,1)*10^ROW($1:$129)/10)</f>
        <v>49405140</v>
      </c>
      <c r="AK662" s="1953" t="str">
        <f>VLOOKUP($AJ662,'Item Master Data'!$A:$F,3,FALSE)</f>
        <v>Q.PEAK DUO BLK ML G10+</v>
      </c>
      <c r="AL662" s="1494">
        <f>VLOOKUP($AJ662,'Item Master Data'!$A:$F,6,FALSE)</f>
        <v>400</v>
      </c>
      <c r="AM662" s="1494">
        <f t="shared" si="486"/>
        <v>26</v>
      </c>
      <c r="AN662" s="1494">
        <f>VLOOKUP(AJ662,'Item Master Data'!$A:$G,7,FALSE)</f>
        <v>32</v>
      </c>
      <c r="AO662" s="1494">
        <f t="shared" si="487"/>
        <v>0</v>
      </c>
    </row>
    <row r="663" spans="1:41" s="1494" customFormat="1" ht="15" customHeight="1">
      <c r="A663" s="1872" t="s">
        <v>2309</v>
      </c>
      <c r="B663" s="1949" t="s">
        <v>3956</v>
      </c>
      <c r="C663" s="2029" t="s">
        <v>2236</v>
      </c>
      <c r="D663" s="2029" t="s">
        <v>2220</v>
      </c>
      <c r="E663" s="2029">
        <v>400</v>
      </c>
      <c r="F663" s="2031">
        <v>832</v>
      </c>
      <c r="G663" s="1833"/>
      <c r="H663" s="1831"/>
      <c r="I663" s="1837"/>
      <c r="J663" s="2104"/>
      <c r="K663" s="2104"/>
      <c r="L663" s="2105">
        <f t="shared" si="483"/>
        <v>0</v>
      </c>
      <c r="M663" s="1832">
        <f t="shared" si="484"/>
        <v>0</v>
      </c>
      <c r="N663" s="2021"/>
      <c r="O663" s="2030"/>
      <c r="P663" s="2030"/>
      <c r="Q663" s="2030"/>
      <c r="R663" s="2029" t="s">
        <v>304</v>
      </c>
      <c r="S663" s="2029">
        <v>60</v>
      </c>
      <c r="T663" s="2029">
        <v>49405140</v>
      </c>
      <c r="U663" s="2024">
        <v>0.47</v>
      </c>
      <c r="V663" s="2029"/>
      <c r="W663" s="2029" t="s">
        <v>1094</v>
      </c>
      <c r="X663" s="2029"/>
      <c r="Y663" s="1949" t="s">
        <v>1138</v>
      </c>
      <c r="Z663" s="2029" t="s">
        <v>2212</v>
      </c>
      <c r="AA663" s="2027" t="s">
        <v>1099</v>
      </c>
      <c r="AB663" s="2029">
        <v>95206</v>
      </c>
      <c r="AC663" s="2029" t="s">
        <v>1096</v>
      </c>
      <c r="AD663" s="1937" t="s">
        <v>3658</v>
      </c>
      <c r="AE663" s="2029"/>
      <c r="AF663" s="1951"/>
      <c r="AG663" s="1951" t="s">
        <v>1087</v>
      </c>
      <c r="AH663" s="2029" t="s">
        <v>2469</v>
      </c>
      <c r="AI663" s="2047">
        <f t="shared" si="485"/>
        <v>49405140</v>
      </c>
      <c r="AJ663" s="2076" cm="1">
        <f t="array" ref="AJ663">SUM(MID(0&amp;AI663,LARGE(INDEX(ISNUMBER(--MID(AI663,ROW($1:$129),1))*ROW($1:$129),),ROW($1:$129))+1,1)*10^ROW($1:$129)/10)</f>
        <v>49405140</v>
      </c>
      <c r="AK663" s="1953" t="str">
        <f>VLOOKUP($AJ663,'Item Master Data'!$A:$F,3,FALSE)</f>
        <v>Q.PEAK DUO BLK ML G10+</v>
      </c>
      <c r="AL663" s="1494">
        <f>VLOOKUP($AJ663,'Item Master Data'!$A:$F,6,FALSE)</f>
        <v>400</v>
      </c>
      <c r="AM663" s="1494">
        <f t="shared" si="486"/>
        <v>26</v>
      </c>
      <c r="AN663" s="1494">
        <f>VLOOKUP(AJ663,'Item Master Data'!$A:$G,7,FALSE)</f>
        <v>32</v>
      </c>
      <c r="AO663" s="1494">
        <f t="shared" si="487"/>
        <v>0</v>
      </c>
    </row>
    <row r="664" spans="1:41" s="1494" customFormat="1" ht="15" customHeight="1">
      <c r="A664" s="1550" t="s">
        <v>2309</v>
      </c>
      <c r="B664" s="1949" t="s">
        <v>3957</v>
      </c>
      <c r="C664" s="2029" t="s">
        <v>2236</v>
      </c>
      <c r="D664" s="2029" t="s">
        <v>2220</v>
      </c>
      <c r="E664" s="2029">
        <v>400</v>
      </c>
      <c r="F664" s="2031">
        <v>800</v>
      </c>
      <c r="G664" s="1833"/>
      <c r="H664" s="1831"/>
      <c r="I664" s="1837"/>
      <c r="J664" s="2104"/>
      <c r="K664" s="2104"/>
      <c r="L664" s="2105">
        <f t="shared" si="483"/>
        <v>0</v>
      </c>
      <c r="M664" s="1832">
        <f t="shared" si="484"/>
        <v>0</v>
      </c>
      <c r="N664" s="2021"/>
      <c r="O664" s="2030"/>
      <c r="P664" s="2030"/>
      <c r="Q664" s="2030"/>
      <c r="R664" s="2029" t="s">
        <v>304</v>
      </c>
      <c r="S664" s="2029">
        <v>60</v>
      </c>
      <c r="T664" s="2029">
        <v>49405140</v>
      </c>
      <c r="U664" s="2024">
        <v>0.47</v>
      </c>
      <c r="V664" s="2029"/>
      <c r="W664" s="2029" t="s">
        <v>1094</v>
      </c>
      <c r="X664" s="2029"/>
      <c r="Y664" s="1949" t="s">
        <v>1138</v>
      </c>
      <c r="Z664" s="2029" t="s">
        <v>3983</v>
      </c>
      <c r="AA664" s="2027" t="s">
        <v>1149</v>
      </c>
      <c r="AB664" s="2029">
        <v>33762</v>
      </c>
      <c r="AC664" s="2029" t="s">
        <v>1096</v>
      </c>
      <c r="AD664" s="1937" t="s">
        <v>3658</v>
      </c>
      <c r="AE664" s="2029"/>
      <c r="AF664" s="1951"/>
      <c r="AG664" s="1951" t="s">
        <v>1087</v>
      </c>
      <c r="AH664" s="1951" t="s">
        <v>2522</v>
      </c>
      <c r="AI664" s="2047">
        <f t="shared" si="485"/>
        <v>49405140</v>
      </c>
      <c r="AJ664" s="2076" cm="1">
        <f t="array" ref="AJ664">SUM(MID(0&amp;AI664,LARGE(INDEX(ISNUMBER(--MID(AI664,ROW($1:$129),1))*ROW($1:$129),),ROW($1:$129))+1,1)*10^ROW($1:$129)/10)</f>
        <v>49405140</v>
      </c>
      <c r="AK664" s="1953" t="str">
        <f>VLOOKUP($AJ664,'Item Master Data'!$A:$F,3,FALSE)</f>
        <v>Q.PEAK DUO BLK ML G10+</v>
      </c>
      <c r="AL664" s="1494">
        <f>VLOOKUP($AJ664,'Item Master Data'!$A:$F,6,FALSE)</f>
        <v>400</v>
      </c>
      <c r="AM664" s="1494">
        <f t="shared" si="486"/>
        <v>25</v>
      </c>
      <c r="AN664" s="1494">
        <f>VLOOKUP(AJ664,'Item Master Data'!$A:$G,7,FALSE)</f>
        <v>32</v>
      </c>
      <c r="AO664" s="1494">
        <f t="shared" si="487"/>
        <v>0</v>
      </c>
    </row>
    <row r="665" spans="1:41" s="1494" customFormat="1" ht="15" customHeight="1">
      <c r="A665" s="1550" t="s">
        <v>2309</v>
      </c>
      <c r="B665" s="1949" t="s">
        <v>3958</v>
      </c>
      <c r="C665" s="2029" t="s">
        <v>2236</v>
      </c>
      <c r="D665" s="2029" t="s">
        <v>2220</v>
      </c>
      <c r="E665" s="2029">
        <v>400</v>
      </c>
      <c r="F665" s="2031">
        <v>1408</v>
      </c>
      <c r="G665" s="1833"/>
      <c r="H665" s="1831"/>
      <c r="I665" s="1837"/>
      <c r="J665" s="2104"/>
      <c r="K665" s="2104"/>
      <c r="L665" s="2105">
        <f t="shared" si="483"/>
        <v>0</v>
      </c>
      <c r="M665" s="1832">
        <f t="shared" si="484"/>
        <v>0</v>
      </c>
      <c r="N665" s="2021"/>
      <c r="O665" s="2030"/>
      <c r="P665" s="2030"/>
      <c r="Q665" s="2030"/>
      <c r="R665" s="2029" t="s">
        <v>304</v>
      </c>
      <c r="S665" s="2029">
        <v>60</v>
      </c>
      <c r="T665" s="2029">
        <v>49405140</v>
      </c>
      <c r="U665" s="2024">
        <v>0.47</v>
      </c>
      <c r="V665" s="2029"/>
      <c r="W665" s="2029" t="s">
        <v>1094</v>
      </c>
      <c r="X665" s="2029"/>
      <c r="Y665" s="1949" t="s">
        <v>1138</v>
      </c>
      <c r="Z665" s="2029" t="s">
        <v>2515</v>
      </c>
      <c r="AA665" s="2027" t="s">
        <v>1185</v>
      </c>
      <c r="AB665" s="2029">
        <v>85714</v>
      </c>
      <c r="AC665" s="2029" t="s">
        <v>1096</v>
      </c>
      <c r="AD665" s="1937" t="s">
        <v>3658</v>
      </c>
      <c r="AE665" s="2029"/>
      <c r="AF665" s="1951"/>
      <c r="AG665" s="1951" t="s">
        <v>1087</v>
      </c>
      <c r="AH665" s="1951" t="s">
        <v>2522</v>
      </c>
      <c r="AI665" s="2047">
        <f t="shared" si="485"/>
        <v>49405140</v>
      </c>
      <c r="AJ665" s="2076" cm="1">
        <f t="array" ref="AJ665">SUM(MID(0&amp;AI665,LARGE(INDEX(ISNUMBER(--MID(AI665,ROW($1:$129),1))*ROW($1:$129),),ROW($1:$129))+1,1)*10^ROW($1:$129)/10)</f>
        <v>49405140</v>
      </c>
      <c r="AK665" s="1953" t="str">
        <f>VLOOKUP($AJ665,'Item Master Data'!$A:$F,3,FALSE)</f>
        <v>Q.PEAK DUO BLK ML G10+</v>
      </c>
      <c r="AL665" s="1494">
        <f>VLOOKUP($AJ665,'Item Master Data'!$A:$F,6,FALSE)</f>
        <v>400</v>
      </c>
      <c r="AM665" s="1494">
        <f t="shared" si="486"/>
        <v>44</v>
      </c>
      <c r="AN665" s="1494">
        <f>VLOOKUP(AJ665,'Item Master Data'!$A:$G,7,FALSE)</f>
        <v>32</v>
      </c>
      <c r="AO665" s="1494">
        <f t="shared" si="487"/>
        <v>0</v>
      </c>
    </row>
    <row r="666" spans="1:41" s="1494" customFormat="1" ht="15" customHeight="1">
      <c r="A666" s="1550" t="s">
        <v>2309</v>
      </c>
      <c r="B666" s="1949" t="s">
        <v>3949</v>
      </c>
      <c r="C666" s="2029" t="s">
        <v>2236</v>
      </c>
      <c r="D666" s="2029" t="s">
        <v>2220</v>
      </c>
      <c r="E666" s="2029">
        <v>400</v>
      </c>
      <c r="F666" s="2031">
        <v>1280</v>
      </c>
      <c r="G666" s="1833"/>
      <c r="H666" s="1831"/>
      <c r="I666" s="1837"/>
      <c r="J666" s="2104"/>
      <c r="K666" s="2104"/>
      <c r="L666" s="2105">
        <f>H666</f>
        <v>0</v>
      </c>
      <c r="M666" s="1832">
        <f t="shared" ref="M666" si="488">SUM(I666:L666)</f>
        <v>0</v>
      </c>
      <c r="N666" s="2021"/>
      <c r="O666" s="2030"/>
      <c r="P666" s="2030"/>
      <c r="Q666" s="2030"/>
      <c r="R666" s="2029" t="s">
        <v>304</v>
      </c>
      <c r="S666" s="2029">
        <v>60</v>
      </c>
      <c r="T666" s="2029">
        <v>49405140</v>
      </c>
      <c r="U666" s="2024">
        <v>0.47</v>
      </c>
      <c r="V666" s="2029"/>
      <c r="W666" s="2029" t="s">
        <v>1094</v>
      </c>
      <c r="X666" s="2029"/>
      <c r="Y666" s="1949" t="s">
        <v>1138</v>
      </c>
      <c r="Z666" s="2029" t="s">
        <v>1187</v>
      </c>
      <c r="AA666" s="2027" t="s">
        <v>1095</v>
      </c>
      <c r="AB666" s="2029">
        <v>77041</v>
      </c>
      <c r="AC666" s="2029" t="s">
        <v>1096</v>
      </c>
      <c r="AD666" s="1937" t="s">
        <v>3658</v>
      </c>
      <c r="AE666" s="2029"/>
      <c r="AF666" s="1951"/>
      <c r="AG666" s="1951" t="s">
        <v>1087</v>
      </c>
      <c r="AH666" s="1951" t="s">
        <v>2522</v>
      </c>
      <c r="AI666" s="2047">
        <f t="shared" ref="AI666" si="489">T666</f>
        <v>49405140</v>
      </c>
      <c r="AJ666" s="2076" cm="1">
        <f t="array" ref="AJ666">SUM(MID(0&amp;AI666,LARGE(INDEX(ISNUMBER(--MID(AI666,ROW($1:$129),1))*ROW($1:$129),),ROW($1:$129))+1,1)*10^ROW($1:$129)/10)</f>
        <v>49405140</v>
      </c>
      <c r="AK666" s="1953" t="str">
        <f>VLOOKUP($AJ666,'Item Master Data'!$A:$F,3,FALSE)</f>
        <v>Q.PEAK DUO BLK ML G10+</v>
      </c>
      <c r="AL666" s="1494">
        <f>VLOOKUP($AJ666,'Item Master Data'!$A:$F,6,FALSE)</f>
        <v>400</v>
      </c>
      <c r="AM666" s="1494">
        <f t="shared" ref="AM666" si="490">F666/AN666</f>
        <v>40</v>
      </c>
      <c r="AN666" s="1494">
        <f>VLOOKUP(AJ666,'Item Master Data'!$A:$G,7,FALSE)</f>
        <v>32</v>
      </c>
      <c r="AO666" s="1494">
        <f t="shared" ref="AO666" si="491">E666-AL666</f>
        <v>0</v>
      </c>
    </row>
    <row r="667" spans="1:41" s="1494" customFormat="1" ht="15" customHeight="1">
      <c r="A667" s="1872" t="s">
        <v>2309</v>
      </c>
      <c r="B667" s="1949" t="s">
        <v>3941</v>
      </c>
      <c r="C667" s="2029" t="s">
        <v>2236</v>
      </c>
      <c r="D667" s="2029" t="s">
        <v>2220</v>
      </c>
      <c r="E667" s="2029">
        <v>400</v>
      </c>
      <c r="F667" s="2031">
        <v>832</v>
      </c>
      <c r="G667" s="1833"/>
      <c r="H667" s="1831"/>
      <c r="I667" s="1837"/>
      <c r="J667" s="2104"/>
      <c r="K667" s="2104"/>
      <c r="L667" s="2105">
        <f t="shared" ref="L667:L673" si="492">H667</f>
        <v>0</v>
      </c>
      <c r="M667" s="1832">
        <f t="shared" ref="M667:M673" si="493">SUM(I667:L667)</f>
        <v>0</v>
      </c>
      <c r="N667" s="2021"/>
      <c r="O667" s="2030"/>
      <c r="P667" s="2030"/>
      <c r="Q667" s="2030"/>
      <c r="R667" s="2029" t="s">
        <v>304</v>
      </c>
      <c r="S667" s="2029">
        <v>60</v>
      </c>
      <c r="T667" s="2029">
        <v>49405140</v>
      </c>
      <c r="U667" s="2024">
        <v>0.47</v>
      </c>
      <c r="V667" s="2029"/>
      <c r="W667" s="2029" t="s">
        <v>1094</v>
      </c>
      <c r="X667" s="2029"/>
      <c r="Y667" s="1949" t="s">
        <v>1138</v>
      </c>
      <c r="Z667" s="2029" t="s">
        <v>2225</v>
      </c>
      <c r="AA667" s="2027" t="s">
        <v>1163</v>
      </c>
      <c r="AB667" s="2029">
        <v>87107</v>
      </c>
      <c r="AC667" s="2029" t="s">
        <v>1096</v>
      </c>
      <c r="AD667" s="1937" t="s">
        <v>3658</v>
      </c>
      <c r="AE667" s="2029"/>
      <c r="AF667" s="1951"/>
      <c r="AG667" s="1951" t="s">
        <v>1087</v>
      </c>
      <c r="AH667" s="2029"/>
      <c r="AI667" s="2047">
        <f t="shared" ref="AI667:AI673" si="494">T667</f>
        <v>49405140</v>
      </c>
      <c r="AJ667" s="2076" cm="1">
        <f t="array" ref="AJ667">SUM(MID(0&amp;AI667,LARGE(INDEX(ISNUMBER(--MID(AI667,ROW($1:$129),1))*ROW($1:$129),),ROW($1:$129))+1,1)*10^ROW($1:$129)/10)</f>
        <v>49405140</v>
      </c>
      <c r="AK667" s="1953" t="str">
        <f>VLOOKUP($AJ667,'Item Master Data'!$A:$F,3,FALSE)</f>
        <v>Q.PEAK DUO BLK ML G10+</v>
      </c>
      <c r="AL667" s="1494">
        <f>VLOOKUP($AJ667,'Item Master Data'!$A:$F,6,FALSE)</f>
        <v>400</v>
      </c>
      <c r="AM667" s="1494">
        <f t="shared" ref="AM667:AM673" si="495">F667/AN667</f>
        <v>26</v>
      </c>
      <c r="AN667" s="1494">
        <f>VLOOKUP(AJ667,'Item Master Data'!$A:$G,7,FALSE)</f>
        <v>32</v>
      </c>
      <c r="AO667" s="1494">
        <f t="shared" ref="AO667:AO673" si="496">E667-AL667</f>
        <v>0</v>
      </c>
    </row>
    <row r="668" spans="1:41" s="1494" customFormat="1" ht="15" customHeight="1">
      <c r="A668" s="1872" t="s">
        <v>2309</v>
      </c>
      <c r="B668" s="1949" t="s">
        <v>3942</v>
      </c>
      <c r="C668" s="2029" t="s">
        <v>2236</v>
      </c>
      <c r="D668" s="2029" t="s">
        <v>2220</v>
      </c>
      <c r="E668" s="2029">
        <v>400</v>
      </c>
      <c r="F668" s="2031">
        <v>832</v>
      </c>
      <c r="G668" s="1833"/>
      <c r="H668" s="1831"/>
      <c r="I668" s="1837"/>
      <c r="J668" s="2104"/>
      <c r="K668" s="2104"/>
      <c r="L668" s="2105">
        <f t="shared" si="492"/>
        <v>0</v>
      </c>
      <c r="M668" s="1832">
        <f t="shared" si="493"/>
        <v>0</v>
      </c>
      <c r="N668" s="2021"/>
      <c r="O668" s="2030"/>
      <c r="P668" s="2030"/>
      <c r="Q668" s="2030"/>
      <c r="R668" s="2029" t="s">
        <v>304</v>
      </c>
      <c r="S668" s="2029">
        <v>60</v>
      </c>
      <c r="T668" s="2029">
        <v>49405140</v>
      </c>
      <c r="U668" s="2024">
        <v>0.47</v>
      </c>
      <c r="V668" s="2029"/>
      <c r="W668" s="2029" t="s">
        <v>1094</v>
      </c>
      <c r="X668" s="2029"/>
      <c r="Y668" s="1949" t="s">
        <v>1138</v>
      </c>
      <c r="Z668" s="2029" t="s">
        <v>3978</v>
      </c>
      <c r="AA668" s="2027" t="s">
        <v>1097</v>
      </c>
      <c r="AB668" s="2029">
        <v>30360</v>
      </c>
      <c r="AC668" s="2029" t="s">
        <v>1096</v>
      </c>
      <c r="AD668" s="1937" t="s">
        <v>3658</v>
      </c>
      <c r="AE668" s="2029"/>
      <c r="AF668" s="1951"/>
      <c r="AG668" s="1951" t="s">
        <v>1087</v>
      </c>
      <c r="AH668" s="2029"/>
      <c r="AI668" s="2047">
        <f t="shared" si="494"/>
        <v>49405140</v>
      </c>
      <c r="AJ668" s="2076" cm="1">
        <f t="array" ref="AJ668">SUM(MID(0&amp;AI668,LARGE(INDEX(ISNUMBER(--MID(AI668,ROW($1:$129),1))*ROW($1:$129),),ROW($1:$129))+1,1)*10^ROW($1:$129)/10)</f>
        <v>49405140</v>
      </c>
      <c r="AK668" s="1953" t="str">
        <f>VLOOKUP($AJ668,'Item Master Data'!$A:$F,3,FALSE)</f>
        <v>Q.PEAK DUO BLK ML G10+</v>
      </c>
      <c r="AL668" s="1494">
        <f>VLOOKUP($AJ668,'Item Master Data'!$A:$F,6,FALSE)</f>
        <v>400</v>
      </c>
      <c r="AM668" s="1494">
        <f t="shared" si="495"/>
        <v>26</v>
      </c>
      <c r="AN668" s="1494">
        <f>VLOOKUP(AJ668,'Item Master Data'!$A:$G,7,FALSE)</f>
        <v>32</v>
      </c>
      <c r="AO668" s="1494">
        <f t="shared" si="496"/>
        <v>0</v>
      </c>
    </row>
    <row r="669" spans="1:41" s="1494" customFormat="1" ht="15" customHeight="1">
      <c r="A669" s="1872" t="s">
        <v>2309</v>
      </c>
      <c r="B669" s="1949" t="s">
        <v>3943</v>
      </c>
      <c r="C669" s="2029" t="s">
        <v>2236</v>
      </c>
      <c r="D669" s="2029" t="s">
        <v>2220</v>
      </c>
      <c r="E669" s="2029">
        <v>400</v>
      </c>
      <c r="F669" s="2031">
        <v>832</v>
      </c>
      <c r="G669" s="1833"/>
      <c r="H669" s="1831"/>
      <c r="I669" s="1837"/>
      <c r="J669" s="2104"/>
      <c r="K669" s="2104"/>
      <c r="L669" s="2105">
        <f t="shared" si="492"/>
        <v>0</v>
      </c>
      <c r="M669" s="1832">
        <f t="shared" si="493"/>
        <v>0</v>
      </c>
      <c r="N669" s="2021"/>
      <c r="O669" s="2030"/>
      <c r="P669" s="2030"/>
      <c r="Q669" s="2030"/>
      <c r="R669" s="2029" t="s">
        <v>304</v>
      </c>
      <c r="S669" s="2029">
        <v>60</v>
      </c>
      <c r="T669" s="2029">
        <v>49405140</v>
      </c>
      <c r="U669" s="2024">
        <v>0.47</v>
      </c>
      <c r="V669" s="2029"/>
      <c r="W669" s="2029" t="s">
        <v>1094</v>
      </c>
      <c r="X669" s="2029"/>
      <c r="Y669" s="1949" t="s">
        <v>1138</v>
      </c>
      <c r="Z669" s="2029" t="s">
        <v>3985</v>
      </c>
      <c r="AA669" s="2027" t="s">
        <v>1095</v>
      </c>
      <c r="AB669" s="2029">
        <v>78610</v>
      </c>
      <c r="AC669" s="2029" t="s">
        <v>1096</v>
      </c>
      <c r="AD669" s="1937" t="s">
        <v>3658</v>
      </c>
      <c r="AE669" s="2029"/>
      <c r="AF669" s="1951"/>
      <c r="AG669" s="1951" t="s">
        <v>1087</v>
      </c>
      <c r="AH669" s="1951"/>
      <c r="AI669" s="2047">
        <f t="shared" si="494"/>
        <v>49405140</v>
      </c>
      <c r="AJ669" s="2076" cm="1">
        <f t="array" ref="AJ669">SUM(MID(0&amp;AI669,LARGE(INDEX(ISNUMBER(--MID(AI669,ROW($1:$129),1))*ROW($1:$129),),ROW($1:$129))+1,1)*10^ROW($1:$129)/10)</f>
        <v>49405140</v>
      </c>
      <c r="AK669" s="1953" t="str">
        <f>VLOOKUP($AJ669,'Item Master Data'!$A:$F,3,FALSE)</f>
        <v>Q.PEAK DUO BLK ML G10+</v>
      </c>
      <c r="AL669" s="1494">
        <f>VLOOKUP($AJ669,'Item Master Data'!$A:$F,6,FALSE)</f>
        <v>400</v>
      </c>
      <c r="AM669" s="1494">
        <f t="shared" si="495"/>
        <v>26</v>
      </c>
      <c r="AN669" s="1494">
        <f>VLOOKUP(AJ669,'Item Master Data'!$A:$G,7,FALSE)</f>
        <v>32</v>
      </c>
      <c r="AO669" s="1494">
        <f t="shared" si="496"/>
        <v>0</v>
      </c>
    </row>
    <row r="670" spans="1:41" s="1494" customFormat="1" ht="15" customHeight="1">
      <c r="A670" s="1550" t="s">
        <v>2309</v>
      </c>
      <c r="B670" s="1949" t="s">
        <v>3944</v>
      </c>
      <c r="C670" s="2029" t="s">
        <v>2236</v>
      </c>
      <c r="D670" s="2029" t="s">
        <v>2220</v>
      </c>
      <c r="E670" s="2029">
        <v>400</v>
      </c>
      <c r="F670" s="2031">
        <v>640</v>
      </c>
      <c r="G670" s="1833"/>
      <c r="H670" s="1831"/>
      <c r="I670" s="1837"/>
      <c r="J670" s="2104"/>
      <c r="K670" s="2104"/>
      <c r="L670" s="2105">
        <f t="shared" si="492"/>
        <v>0</v>
      </c>
      <c r="M670" s="1832">
        <f t="shared" si="493"/>
        <v>0</v>
      </c>
      <c r="N670" s="2021"/>
      <c r="O670" s="2030"/>
      <c r="P670" s="2030"/>
      <c r="Q670" s="2030"/>
      <c r="R670" s="2029" t="s">
        <v>304</v>
      </c>
      <c r="S670" s="2029">
        <v>60</v>
      </c>
      <c r="T670" s="2029">
        <v>49405140</v>
      </c>
      <c r="U670" s="2024">
        <v>0.47</v>
      </c>
      <c r="V670" s="2029"/>
      <c r="W670" s="2029" t="s">
        <v>1094</v>
      </c>
      <c r="X670" s="2029"/>
      <c r="Y670" s="1949" t="s">
        <v>1138</v>
      </c>
      <c r="Z670" s="2029" t="s">
        <v>3984</v>
      </c>
      <c r="AA670" s="2027" t="s">
        <v>1168</v>
      </c>
      <c r="AB670" s="2029">
        <v>29420</v>
      </c>
      <c r="AC670" s="2029" t="s">
        <v>1096</v>
      </c>
      <c r="AD670" s="1937" t="s">
        <v>3658</v>
      </c>
      <c r="AE670" s="2029"/>
      <c r="AF670" s="1951"/>
      <c r="AG670" s="1951" t="s">
        <v>1087</v>
      </c>
      <c r="AH670" s="1951"/>
      <c r="AI670" s="2047">
        <f t="shared" si="494"/>
        <v>49405140</v>
      </c>
      <c r="AJ670" s="2076" cm="1">
        <f t="array" ref="AJ670">SUM(MID(0&amp;AI670,LARGE(INDEX(ISNUMBER(--MID(AI670,ROW($1:$129),1))*ROW($1:$129),),ROW($1:$129))+1,1)*10^ROW($1:$129)/10)</f>
        <v>49405140</v>
      </c>
      <c r="AK670" s="1953" t="str">
        <f>VLOOKUP($AJ670,'Item Master Data'!$A:$F,3,FALSE)</f>
        <v>Q.PEAK DUO BLK ML G10+</v>
      </c>
      <c r="AL670" s="1494">
        <f>VLOOKUP($AJ670,'Item Master Data'!$A:$F,6,FALSE)</f>
        <v>400</v>
      </c>
      <c r="AM670" s="1494">
        <f t="shared" si="495"/>
        <v>20</v>
      </c>
      <c r="AN670" s="1494">
        <f>VLOOKUP(AJ670,'Item Master Data'!$A:$G,7,FALSE)</f>
        <v>32</v>
      </c>
      <c r="AO670" s="1494">
        <f t="shared" si="496"/>
        <v>0</v>
      </c>
    </row>
    <row r="671" spans="1:41" s="1494" customFormat="1" ht="15" customHeight="1">
      <c r="A671" s="1550" t="s">
        <v>2309</v>
      </c>
      <c r="B671" s="1949" t="s">
        <v>3945</v>
      </c>
      <c r="C671" s="2029" t="s">
        <v>2236</v>
      </c>
      <c r="D671" s="2029" t="s">
        <v>2220</v>
      </c>
      <c r="E671" s="2029">
        <v>400</v>
      </c>
      <c r="F671" s="2031">
        <v>1664</v>
      </c>
      <c r="G671" s="1833"/>
      <c r="H671" s="1831"/>
      <c r="I671" s="1837"/>
      <c r="J671" s="2104"/>
      <c r="K671" s="2104"/>
      <c r="L671" s="2105">
        <f t="shared" si="492"/>
        <v>0</v>
      </c>
      <c r="M671" s="1832">
        <f t="shared" si="493"/>
        <v>0</v>
      </c>
      <c r="N671" s="2021"/>
      <c r="O671" s="2030"/>
      <c r="P671" s="2030"/>
      <c r="Q671" s="2030"/>
      <c r="R671" s="2029" t="s">
        <v>304</v>
      </c>
      <c r="S671" s="2029">
        <v>60</v>
      </c>
      <c r="T671" s="2029">
        <v>49405140</v>
      </c>
      <c r="U671" s="2024">
        <v>0.47</v>
      </c>
      <c r="V671" s="2029"/>
      <c r="W671" s="2029" t="s">
        <v>1094</v>
      </c>
      <c r="X671" s="2029"/>
      <c r="Y671" s="1949" t="s">
        <v>1138</v>
      </c>
      <c r="Z671" s="2029" t="s">
        <v>3857</v>
      </c>
      <c r="AA671" s="2027" t="s">
        <v>1126</v>
      </c>
      <c r="AB671" s="2029">
        <v>28216</v>
      </c>
      <c r="AC671" s="2029" t="s">
        <v>1096</v>
      </c>
      <c r="AD671" s="1937" t="s">
        <v>3658</v>
      </c>
      <c r="AE671" s="2029"/>
      <c r="AF671" s="1951"/>
      <c r="AG671" s="1951" t="s">
        <v>1087</v>
      </c>
      <c r="AH671" s="1951"/>
      <c r="AI671" s="2047">
        <f t="shared" si="494"/>
        <v>49405140</v>
      </c>
      <c r="AJ671" s="2076" cm="1">
        <f t="array" ref="AJ671">SUM(MID(0&amp;AI671,LARGE(INDEX(ISNUMBER(--MID(AI671,ROW($1:$129),1))*ROW($1:$129),),ROW($1:$129))+1,1)*10^ROW($1:$129)/10)</f>
        <v>49405140</v>
      </c>
      <c r="AK671" s="1953" t="str">
        <f>VLOOKUP($AJ671,'Item Master Data'!$A:$F,3,FALSE)</f>
        <v>Q.PEAK DUO BLK ML G10+</v>
      </c>
      <c r="AL671" s="1494">
        <f>VLOOKUP($AJ671,'Item Master Data'!$A:$F,6,FALSE)</f>
        <v>400</v>
      </c>
      <c r="AM671" s="1494">
        <f t="shared" si="495"/>
        <v>52</v>
      </c>
      <c r="AN671" s="1494">
        <f>VLOOKUP(AJ671,'Item Master Data'!$A:$G,7,FALSE)</f>
        <v>32</v>
      </c>
      <c r="AO671" s="1494">
        <f t="shared" si="496"/>
        <v>0</v>
      </c>
    </row>
    <row r="672" spans="1:41" s="1494" customFormat="1" ht="15" customHeight="1">
      <c r="A672" s="1550" t="s">
        <v>2309</v>
      </c>
      <c r="B672" s="1949" t="s">
        <v>3946</v>
      </c>
      <c r="C672" s="2029" t="s">
        <v>2236</v>
      </c>
      <c r="D672" s="2029" t="s">
        <v>2220</v>
      </c>
      <c r="E672" s="2029">
        <v>400</v>
      </c>
      <c r="F672" s="2031">
        <v>2048</v>
      </c>
      <c r="G672" s="1833"/>
      <c r="H672" s="1831"/>
      <c r="I672" s="1837"/>
      <c r="J672" s="2104"/>
      <c r="K672" s="2104"/>
      <c r="L672" s="2105">
        <f t="shared" si="492"/>
        <v>0</v>
      </c>
      <c r="M672" s="1832">
        <f t="shared" si="493"/>
        <v>0</v>
      </c>
      <c r="N672" s="2021"/>
      <c r="O672" s="2030"/>
      <c r="P672" s="2030"/>
      <c r="Q672" s="2030"/>
      <c r="R672" s="2029" t="s">
        <v>304</v>
      </c>
      <c r="S672" s="2029">
        <v>60</v>
      </c>
      <c r="T672" s="2029">
        <v>49405140</v>
      </c>
      <c r="U672" s="2024">
        <v>0.47</v>
      </c>
      <c r="V672" s="2029"/>
      <c r="W672" s="2029" t="s">
        <v>1094</v>
      </c>
      <c r="X672" s="2029"/>
      <c r="Y672" s="1949" t="s">
        <v>1138</v>
      </c>
      <c r="Z672" s="2029" t="s">
        <v>3795</v>
      </c>
      <c r="AA672" s="2027" t="s">
        <v>1095</v>
      </c>
      <c r="AB672" s="2029">
        <v>75061</v>
      </c>
      <c r="AC672" s="2029" t="s">
        <v>1096</v>
      </c>
      <c r="AD672" s="1937" t="s">
        <v>3658</v>
      </c>
      <c r="AE672" s="2029"/>
      <c r="AF672" s="1951"/>
      <c r="AG672" s="1951" t="s">
        <v>1087</v>
      </c>
      <c r="AH672" s="1951"/>
      <c r="AI672" s="2047">
        <f t="shared" si="494"/>
        <v>49405140</v>
      </c>
      <c r="AJ672" s="2076" cm="1">
        <f t="array" ref="AJ672">SUM(MID(0&amp;AI672,LARGE(INDEX(ISNUMBER(--MID(AI672,ROW($1:$129),1))*ROW($1:$129),),ROW($1:$129))+1,1)*10^ROW($1:$129)/10)</f>
        <v>49405140</v>
      </c>
      <c r="AK672" s="1953" t="str">
        <f>VLOOKUP($AJ672,'Item Master Data'!$A:$F,3,FALSE)</f>
        <v>Q.PEAK DUO BLK ML G10+</v>
      </c>
      <c r="AL672" s="1494">
        <f>VLOOKUP($AJ672,'Item Master Data'!$A:$F,6,FALSE)</f>
        <v>400</v>
      </c>
      <c r="AM672" s="1494">
        <f t="shared" si="495"/>
        <v>64</v>
      </c>
      <c r="AN672" s="1494">
        <f>VLOOKUP(AJ672,'Item Master Data'!$A:$G,7,FALSE)</f>
        <v>32</v>
      </c>
      <c r="AO672" s="1494">
        <f t="shared" si="496"/>
        <v>0</v>
      </c>
    </row>
    <row r="673" spans="1:41" s="1494" customFormat="1" ht="15" customHeight="1">
      <c r="A673" s="1550" t="s">
        <v>2309</v>
      </c>
      <c r="B673" s="1949" t="s">
        <v>3947</v>
      </c>
      <c r="C673" s="2029" t="s">
        <v>2236</v>
      </c>
      <c r="D673" s="2029" t="s">
        <v>2220</v>
      </c>
      <c r="E673" s="2029">
        <v>400</v>
      </c>
      <c r="F673" s="2031">
        <v>256</v>
      </c>
      <c r="G673" s="1833"/>
      <c r="H673" s="1831"/>
      <c r="I673" s="1837"/>
      <c r="J673" s="2104"/>
      <c r="K673" s="2104"/>
      <c r="L673" s="2105">
        <f t="shared" si="492"/>
        <v>0</v>
      </c>
      <c r="M673" s="1832">
        <f t="shared" si="493"/>
        <v>0</v>
      </c>
      <c r="N673" s="2021"/>
      <c r="O673" s="2030"/>
      <c r="P673" s="2030"/>
      <c r="Q673" s="2030"/>
      <c r="R673" s="2029" t="s">
        <v>304</v>
      </c>
      <c r="S673" s="2029">
        <v>60</v>
      </c>
      <c r="T673" s="2029">
        <v>49405140</v>
      </c>
      <c r="U673" s="2024">
        <v>0.47</v>
      </c>
      <c r="V673" s="2029"/>
      <c r="W673" s="2029" t="s">
        <v>1094</v>
      </c>
      <c r="X673" s="2029"/>
      <c r="Y673" s="1949" t="s">
        <v>1138</v>
      </c>
      <c r="Z673" s="2029" t="s">
        <v>2267</v>
      </c>
      <c r="AA673" s="2027" t="s">
        <v>1141</v>
      </c>
      <c r="AB673" s="2029">
        <v>80239</v>
      </c>
      <c r="AC673" s="2029" t="s">
        <v>1096</v>
      </c>
      <c r="AD673" s="1937" t="s">
        <v>3658</v>
      </c>
      <c r="AE673" s="2029"/>
      <c r="AF673" s="1951"/>
      <c r="AG673" s="1951" t="s">
        <v>1087</v>
      </c>
      <c r="AH673" s="1951" t="s">
        <v>2469</v>
      </c>
      <c r="AI673" s="2047">
        <f t="shared" si="494"/>
        <v>49405140</v>
      </c>
      <c r="AJ673" s="2076" cm="1">
        <f t="array" ref="AJ673">SUM(MID(0&amp;AI673,LARGE(INDEX(ISNUMBER(--MID(AI673,ROW($1:$129),1))*ROW($1:$129),),ROW($1:$129))+1,1)*10^ROW($1:$129)/10)</f>
        <v>49405140</v>
      </c>
      <c r="AK673" s="1953" t="str">
        <f>VLOOKUP($AJ673,'Item Master Data'!$A:$F,3,FALSE)</f>
        <v>Q.PEAK DUO BLK ML G10+</v>
      </c>
      <c r="AL673" s="1494">
        <f>VLOOKUP($AJ673,'Item Master Data'!$A:$F,6,FALSE)</f>
        <v>400</v>
      </c>
      <c r="AM673" s="1494">
        <f t="shared" si="495"/>
        <v>8</v>
      </c>
      <c r="AN673" s="1494">
        <f>VLOOKUP(AJ673,'Item Master Data'!$A:$G,7,FALSE)</f>
        <v>32</v>
      </c>
      <c r="AO673" s="1494">
        <f t="shared" si="496"/>
        <v>0</v>
      </c>
    </row>
    <row r="674" spans="1:41" s="1494" customFormat="1" ht="15" customHeight="1">
      <c r="A674" s="1550" t="s">
        <v>2534</v>
      </c>
      <c r="B674" s="2255" t="s">
        <v>4216</v>
      </c>
      <c r="C674" s="2255" t="s">
        <v>1189</v>
      </c>
      <c r="D674" s="2254" t="s">
        <v>2503</v>
      </c>
      <c r="E674" s="2255">
        <v>360</v>
      </c>
      <c r="F674" s="2269">
        <v>832</v>
      </c>
      <c r="G674" s="2270">
        <f t="shared" ref="G674" si="497">F674*E674</f>
        <v>299520</v>
      </c>
      <c r="H674" s="2271">
        <f t="shared" ref="H674" si="498">E674*F674/1000000</f>
        <v>0.29952000000000001</v>
      </c>
      <c r="I674" s="2272"/>
      <c r="J674" s="2273"/>
      <c r="K674" s="2273"/>
      <c r="L674" s="2274">
        <f t="shared" ref="L674" si="499">H674</f>
        <v>0.29952000000000001</v>
      </c>
      <c r="M674" s="2110">
        <f t="shared" ref="M674" si="500">SUM(I674:L674)</f>
        <v>0.29952000000000001</v>
      </c>
      <c r="N674" s="2030"/>
      <c r="O674" s="2030"/>
      <c r="P674" s="2030"/>
      <c r="Q674" s="2030"/>
      <c r="R674" s="1951" t="s">
        <v>1144</v>
      </c>
      <c r="S674" s="2029">
        <v>60</v>
      </c>
      <c r="T674" s="2029"/>
      <c r="U674" s="2024">
        <v>0.47499999999999998</v>
      </c>
      <c r="V674" s="2249" t="s">
        <v>4136</v>
      </c>
      <c r="W674" s="2029" t="s">
        <v>1094</v>
      </c>
      <c r="X674" s="2029">
        <v>0</v>
      </c>
      <c r="Y674" s="2029">
        <v>60</v>
      </c>
      <c r="Z674" s="2029" t="s">
        <v>1190</v>
      </c>
      <c r="AA674" s="2029" t="s">
        <v>1133</v>
      </c>
      <c r="AB674" s="2027">
        <v>11803</v>
      </c>
      <c r="AC674" s="2029" t="s">
        <v>1096</v>
      </c>
      <c r="AD674" s="2029"/>
      <c r="AE674" s="2029"/>
      <c r="AF674" s="2026"/>
      <c r="AG674" s="2026" t="s">
        <v>1087</v>
      </c>
      <c r="AH674" s="1951"/>
      <c r="AI674" s="2047">
        <f t="shared" ref="AI674" si="501">T674</f>
        <v>0</v>
      </c>
      <c r="AJ674" s="2076" cm="1">
        <f t="array" ref="AJ674">SUM(MID(0&amp;AI674,LARGE(INDEX(ISNUMBER(--MID(AI674,ROW($1:$129),1))*ROW($1:$129),),ROW($1:$129))+1,1)*10^ROW($1:$129)/10)</f>
        <v>0</v>
      </c>
      <c r="AK674" s="1953" t="e">
        <f>VLOOKUP($AJ674,'Item Master Data'!$A:$F,3,FALSE)</f>
        <v>#N/A</v>
      </c>
      <c r="AL674" s="1494" t="e">
        <f>VLOOKUP($AJ674,'Item Master Data'!$A:$F,6,FALSE)</f>
        <v>#N/A</v>
      </c>
      <c r="AM674" s="1494" t="e">
        <f t="shared" ref="AM674" si="502">F674/AN674</f>
        <v>#N/A</v>
      </c>
      <c r="AN674" s="1494" t="e">
        <f>VLOOKUP(AJ674,'Item Master Data'!$A:$G,7,FALSE)</f>
        <v>#N/A</v>
      </c>
      <c r="AO674" s="1494" t="e">
        <f t="shared" ref="AO674" si="503">E674-AL674</f>
        <v>#N/A</v>
      </c>
    </row>
    <row r="675" spans="1:41" s="1494" customFormat="1" ht="15" customHeight="1">
      <c r="A675" s="1550" t="s">
        <v>2534</v>
      </c>
      <c r="B675" s="2255" t="s">
        <v>4210</v>
      </c>
      <c r="C675" s="2255" t="s">
        <v>1189</v>
      </c>
      <c r="D675" s="2254" t="s">
        <v>2503</v>
      </c>
      <c r="E675" s="2255">
        <v>360</v>
      </c>
      <c r="F675" s="2269">
        <v>896</v>
      </c>
      <c r="G675" s="2270">
        <f t="shared" ref="G675" si="504">F675*E675</f>
        <v>322560</v>
      </c>
      <c r="H675" s="2271">
        <f t="shared" ref="H675" si="505">E675*F675/1000000</f>
        <v>0.32256000000000001</v>
      </c>
      <c r="I675" s="2272"/>
      <c r="J675" s="2273"/>
      <c r="K675" s="2273"/>
      <c r="L675" s="2274">
        <f t="shared" ref="L675" si="506">H675</f>
        <v>0.32256000000000001</v>
      </c>
      <c r="M675" s="2110">
        <f t="shared" ref="M675" si="507">SUM(I675:L675)</f>
        <v>0.32256000000000001</v>
      </c>
      <c r="N675" s="2030"/>
      <c r="O675" s="2030"/>
      <c r="P675" s="2030"/>
      <c r="Q675" s="2030"/>
      <c r="R675" s="2029" t="s">
        <v>1144</v>
      </c>
      <c r="S675" s="2029">
        <v>60</v>
      </c>
      <c r="T675" s="2029"/>
      <c r="U675" s="2024">
        <v>0.47499999999999998</v>
      </c>
      <c r="V675" s="2103" t="s">
        <v>4135</v>
      </c>
      <c r="W675" s="2029" t="s">
        <v>1094</v>
      </c>
      <c r="X675" s="2029">
        <v>0</v>
      </c>
      <c r="Y675" s="2029">
        <v>60</v>
      </c>
      <c r="Z675" s="2029" t="s">
        <v>1191</v>
      </c>
      <c r="AA675" s="2029" t="s">
        <v>1113</v>
      </c>
      <c r="AB675" s="2027">
        <v>8840</v>
      </c>
      <c r="AC675" s="2029" t="s">
        <v>1096</v>
      </c>
      <c r="AD675" s="2029"/>
      <c r="AE675" s="2029"/>
      <c r="AF675" s="2026"/>
      <c r="AG675" s="2026" t="s">
        <v>1087</v>
      </c>
      <c r="AH675" s="1951"/>
      <c r="AI675" s="2047">
        <f t="shared" ref="AI675" si="508">T675</f>
        <v>0</v>
      </c>
      <c r="AJ675" s="2076" cm="1">
        <f t="array" ref="AJ675">SUM(MID(0&amp;AI675,LARGE(INDEX(ISNUMBER(--MID(AI675,ROW($1:$129),1))*ROW($1:$129),),ROW($1:$129))+1,1)*10^ROW($1:$129)/10)</f>
        <v>0</v>
      </c>
      <c r="AK675" s="1953" t="e">
        <f>VLOOKUP($AJ675,'Item Master Data'!$A:$F,3,FALSE)</f>
        <v>#N/A</v>
      </c>
      <c r="AL675" s="1494" t="e">
        <f>VLOOKUP($AJ675,'Item Master Data'!$A:$F,6,FALSE)</f>
        <v>#N/A</v>
      </c>
      <c r="AM675" s="1494" t="e">
        <f t="shared" ref="AM675" si="509">F675/AN675</f>
        <v>#N/A</v>
      </c>
      <c r="AN675" s="1494" t="e">
        <f>VLOOKUP(AJ675,'Item Master Data'!$A:$G,7,FALSE)</f>
        <v>#N/A</v>
      </c>
      <c r="AO675" s="1494" t="e">
        <f t="shared" ref="AO675" si="510">E675-AL675</f>
        <v>#N/A</v>
      </c>
    </row>
    <row r="676" spans="1:41" s="1494" customFormat="1" ht="15" customHeight="1">
      <c r="A676" s="1550" t="s">
        <v>2534</v>
      </c>
      <c r="B676" s="2255" t="s">
        <v>4202</v>
      </c>
      <c r="C676" s="2255" t="s">
        <v>1189</v>
      </c>
      <c r="D676" s="2254" t="s">
        <v>2503</v>
      </c>
      <c r="E676" s="2255">
        <v>360</v>
      </c>
      <c r="F676" s="2269">
        <v>832</v>
      </c>
      <c r="G676" s="2270">
        <f t="shared" ref="G676" si="511">F676*E676</f>
        <v>299520</v>
      </c>
      <c r="H676" s="2271">
        <f t="shared" ref="H676" si="512">E676*F676/1000000</f>
        <v>0.29952000000000001</v>
      </c>
      <c r="I676" s="2272"/>
      <c r="J676" s="2273"/>
      <c r="K676" s="2273"/>
      <c r="L676" s="2274">
        <f t="shared" ref="L676" si="513">H676</f>
        <v>0.29952000000000001</v>
      </c>
      <c r="M676" s="2110">
        <f t="shared" ref="M676" si="514">SUM(I676:L676)</f>
        <v>0.29952000000000001</v>
      </c>
      <c r="N676" s="2030"/>
      <c r="O676" s="2030"/>
      <c r="P676" s="2030"/>
      <c r="Q676" s="2030"/>
      <c r="R676" s="1951" t="s">
        <v>1144</v>
      </c>
      <c r="S676" s="2029">
        <v>60</v>
      </c>
      <c r="T676" s="2029"/>
      <c r="U676" s="2024">
        <v>0.47</v>
      </c>
      <c r="V676" s="2249" t="s">
        <v>4133</v>
      </c>
      <c r="W676" s="2029" t="s">
        <v>1094</v>
      </c>
      <c r="X676" s="2029">
        <v>0</v>
      </c>
      <c r="Y676" s="2029">
        <v>60</v>
      </c>
      <c r="Z676" s="2029" t="s">
        <v>1191</v>
      </c>
      <c r="AA676" s="2029" t="s">
        <v>1113</v>
      </c>
      <c r="AB676" s="2027">
        <v>8840</v>
      </c>
      <c r="AC676" s="2029" t="s">
        <v>1096</v>
      </c>
      <c r="AD676" s="2029"/>
      <c r="AE676" s="2029"/>
      <c r="AF676" s="2026"/>
      <c r="AG676" s="2026" t="s">
        <v>1087</v>
      </c>
      <c r="AH676" s="1951"/>
      <c r="AI676" s="2047">
        <f t="shared" ref="AI676" si="515">T676</f>
        <v>0</v>
      </c>
      <c r="AJ676" s="2076" cm="1">
        <f t="array" ref="AJ676">SUM(MID(0&amp;AI676,LARGE(INDEX(ISNUMBER(--MID(AI676,ROW($1:$129),1))*ROW($1:$129),),ROW($1:$129))+1,1)*10^ROW($1:$129)/10)</f>
        <v>0</v>
      </c>
      <c r="AK676" s="1953" t="e">
        <f>VLOOKUP($AJ676,'Item Master Data'!$A:$F,3,FALSE)</f>
        <v>#N/A</v>
      </c>
      <c r="AL676" s="1494" t="e">
        <f>VLOOKUP($AJ676,'Item Master Data'!$A:$F,6,FALSE)</f>
        <v>#N/A</v>
      </c>
      <c r="AM676" s="1494" t="e">
        <f t="shared" ref="AM676" si="516">F676/AN676</f>
        <v>#N/A</v>
      </c>
      <c r="AN676" s="1494" t="e">
        <f>VLOOKUP(AJ676,'Item Master Data'!$A:$G,7,FALSE)</f>
        <v>#N/A</v>
      </c>
      <c r="AO676" s="1494" t="e">
        <f t="shared" ref="AO676" si="517">E676-AL676</f>
        <v>#N/A</v>
      </c>
    </row>
    <row r="677" spans="1:41" s="1494" customFormat="1" ht="15" customHeight="1">
      <c r="A677" s="1550" t="s">
        <v>1156</v>
      </c>
      <c r="B677" s="2029" t="s">
        <v>4031</v>
      </c>
      <c r="C677" s="2029" t="s">
        <v>4032</v>
      </c>
      <c r="D677" s="2255" t="s">
        <v>2254</v>
      </c>
      <c r="E677" s="2029">
        <v>480</v>
      </c>
      <c r="F677" s="2244">
        <v>1276</v>
      </c>
      <c r="G677" s="1833">
        <f t="shared" ref="G677:G679" si="518">F677*E677</f>
        <v>612480</v>
      </c>
      <c r="H677" s="1831">
        <f t="shared" ref="H677:H679" si="519">E677*F677/1000000</f>
        <v>0.61248000000000002</v>
      </c>
      <c r="I677" s="1837"/>
      <c r="J677" s="2104"/>
      <c r="K677" s="2104"/>
      <c r="L677" s="2105">
        <f t="shared" ref="L677:L679" si="520">H677</f>
        <v>0.61248000000000002</v>
      </c>
      <c r="M677" s="1832">
        <f t="shared" ref="M677" si="521">SUM(I677:L677)</f>
        <v>0.61248000000000002</v>
      </c>
      <c r="N677" s="2030"/>
      <c r="O677" s="2030"/>
      <c r="P677" s="2030"/>
      <c r="Q677" s="2030"/>
      <c r="R677" s="2029" t="s">
        <v>1144</v>
      </c>
      <c r="S677" s="2029">
        <v>72</v>
      </c>
      <c r="T677" s="2029" t="s">
        <v>2238</v>
      </c>
      <c r="U677" s="2024">
        <v>0.47</v>
      </c>
      <c r="V677" s="2114" t="s">
        <v>4082</v>
      </c>
      <c r="W677" s="2029" t="s">
        <v>1103</v>
      </c>
      <c r="X677" s="2028"/>
      <c r="Y677" s="2029">
        <v>60</v>
      </c>
      <c r="Z677" s="2029" t="s">
        <v>2532</v>
      </c>
      <c r="AA677" s="2029" t="s">
        <v>1175</v>
      </c>
      <c r="AB677" s="2027">
        <v>21046</v>
      </c>
      <c r="AC677" s="2029" t="s">
        <v>1096</v>
      </c>
      <c r="AD677" s="2029" t="s">
        <v>1113</v>
      </c>
      <c r="AE677" s="2029"/>
      <c r="AF677" s="2029" t="s">
        <v>1098</v>
      </c>
      <c r="AG677" s="2029"/>
      <c r="AH677" s="1951"/>
      <c r="AI677" s="2047" t="str">
        <f t="shared" ref="AI677:AI679" si="522">T677</f>
        <v>30397472F</v>
      </c>
      <c r="AJ677" s="2076" cm="1">
        <f t="array" ref="AJ677">SUM(MID(0&amp;AI677,LARGE(INDEX(ISNUMBER(--MID(AI677,ROW($1:$129),1))*ROW($1:$129),),ROW($1:$129))+1,1)*10^ROW($1:$129)/10)</f>
        <v>30397472</v>
      </c>
      <c r="AK677" s="1953" t="str">
        <f>VLOOKUP($AJ677,'Item Master Data'!$A:$F,3,FALSE)</f>
        <v>Q.PEAK DUO XL G10</v>
      </c>
      <c r="AL677" s="1494">
        <f>VLOOKUP($AJ677,'Item Master Data'!$A:$F,6,FALSE)</f>
        <v>480</v>
      </c>
      <c r="AM677" s="1494">
        <f t="shared" ref="AM677:AM679" si="523">F677/AN677</f>
        <v>44</v>
      </c>
      <c r="AN677" s="1494">
        <f>VLOOKUP(AJ677,'Item Master Data'!$A:$G,7,FALSE)</f>
        <v>29</v>
      </c>
      <c r="AO677" s="1494">
        <f t="shared" ref="AO677:AO679" si="524">E677-AL677</f>
        <v>0</v>
      </c>
    </row>
    <row r="678" spans="1:41" s="1494" customFormat="1" ht="15" customHeight="1">
      <c r="A678" s="1550" t="s">
        <v>1156</v>
      </c>
      <c r="B678" s="2029" t="s">
        <v>4033</v>
      </c>
      <c r="C678" s="2029" t="s">
        <v>4032</v>
      </c>
      <c r="D678" s="2255" t="s">
        <v>2254</v>
      </c>
      <c r="E678" s="2029">
        <v>480</v>
      </c>
      <c r="F678" s="2244">
        <v>1769</v>
      </c>
      <c r="G678" s="1833">
        <f t="shared" si="518"/>
        <v>849120</v>
      </c>
      <c r="H678" s="1831">
        <f t="shared" si="519"/>
        <v>0.84911999999999999</v>
      </c>
      <c r="I678" s="1837"/>
      <c r="J678" s="2104"/>
      <c r="K678" s="2104"/>
      <c r="L678" s="2105">
        <f t="shared" si="520"/>
        <v>0.84911999999999999</v>
      </c>
      <c r="M678" s="1832">
        <f t="shared" ref="M678" si="525">SUM(I678:L678)</f>
        <v>0.84911999999999999</v>
      </c>
      <c r="N678" s="2030"/>
      <c r="O678" s="2030"/>
      <c r="P678" s="2030"/>
      <c r="Q678" s="2030"/>
      <c r="R678" s="2029" t="s">
        <v>1144</v>
      </c>
      <c r="S678" s="2029">
        <v>72</v>
      </c>
      <c r="T678" s="2029" t="s">
        <v>2536</v>
      </c>
      <c r="U678" s="2024">
        <v>0.47</v>
      </c>
      <c r="V678" s="2114" t="s">
        <v>4082</v>
      </c>
      <c r="W678" s="2029" t="s">
        <v>1103</v>
      </c>
      <c r="X678" s="2028"/>
      <c r="Y678" s="2029">
        <v>60</v>
      </c>
      <c r="Z678" s="2029" t="s">
        <v>2532</v>
      </c>
      <c r="AA678" s="2029" t="s">
        <v>1175</v>
      </c>
      <c r="AB678" s="2027">
        <v>21046</v>
      </c>
      <c r="AC678" s="2029" t="s">
        <v>1096</v>
      </c>
      <c r="AD678" s="2029" t="s">
        <v>1113</v>
      </c>
      <c r="AE678" s="2029"/>
      <c r="AF678" s="2029" t="s">
        <v>1098</v>
      </c>
      <c r="AG678" s="2029"/>
      <c r="AH678" s="1951"/>
      <c r="AI678" s="2047" t="str">
        <f t="shared" si="522"/>
        <v>30397472C</v>
      </c>
      <c r="AJ678" s="2076" cm="1">
        <f t="array" ref="AJ678">SUM(MID(0&amp;AI678,LARGE(INDEX(ISNUMBER(--MID(AI678,ROW($1:$129),1))*ROW($1:$129),),ROW($1:$129))+1,1)*10^ROW($1:$129)/10)</f>
        <v>30397472</v>
      </c>
      <c r="AK678" s="1953" t="str">
        <f>VLOOKUP($AJ678,'Item Master Data'!$A:$F,3,FALSE)</f>
        <v>Q.PEAK DUO XL G10</v>
      </c>
      <c r="AL678" s="1494">
        <f>VLOOKUP($AJ678,'Item Master Data'!$A:$F,6,FALSE)</f>
        <v>480</v>
      </c>
      <c r="AM678" s="1494">
        <f t="shared" si="523"/>
        <v>61</v>
      </c>
      <c r="AN678" s="1494">
        <f>VLOOKUP(AJ678,'Item Master Data'!$A:$G,7,FALSE)</f>
        <v>29</v>
      </c>
      <c r="AO678" s="1494">
        <f t="shared" si="524"/>
        <v>0</v>
      </c>
    </row>
    <row r="679" spans="1:41" s="1494" customFormat="1" ht="15" customHeight="1">
      <c r="A679" s="1550" t="s">
        <v>1156</v>
      </c>
      <c r="B679" s="2029" t="s">
        <v>4034</v>
      </c>
      <c r="C679" s="2029" t="s">
        <v>4032</v>
      </c>
      <c r="D679" s="2255" t="s">
        <v>2254</v>
      </c>
      <c r="E679" s="2029">
        <v>480</v>
      </c>
      <c r="F679" s="2244">
        <v>783</v>
      </c>
      <c r="G679" s="1833">
        <f t="shared" si="518"/>
        <v>375840</v>
      </c>
      <c r="H679" s="1831">
        <f t="shared" si="519"/>
        <v>0.37584000000000001</v>
      </c>
      <c r="I679" s="1837"/>
      <c r="J679" s="2104"/>
      <c r="K679" s="2104"/>
      <c r="L679" s="2105">
        <f t="shared" si="520"/>
        <v>0.37584000000000001</v>
      </c>
      <c r="M679" s="1832">
        <f t="shared" ref="M679" si="526">SUM(I679:L679)</f>
        <v>0.37584000000000001</v>
      </c>
      <c r="N679" s="2030"/>
      <c r="O679" s="2030"/>
      <c r="P679" s="2030"/>
      <c r="Q679" s="2030"/>
      <c r="R679" s="2029" t="s">
        <v>1144</v>
      </c>
      <c r="S679" s="2029">
        <v>72</v>
      </c>
      <c r="T679" s="2029">
        <v>49301156</v>
      </c>
      <c r="U679" s="2024">
        <v>0.47</v>
      </c>
      <c r="V679" s="2114" t="s">
        <v>4082</v>
      </c>
      <c r="W679" s="2029" t="s">
        <v>1103</v>
      </c>
      <c r="X679" s="2028"/>
      <c r="Y679" s="2029">
        <v>60</v>
      </c>
      <c r="Z679" s="2029" t="s">
        <v>2532</v>
      </c>
      <c r="AA679" s="2029" t="s">
        <v>1175</v>
      </c>
      <c r="AB679" s="2027">
        <v>21046</v>
      </c>
      <c r="AC679" s="2029" t="s">
        <v>1096</v>
      </c>
      <c r="AD679" s="1937" t="s">
        <v>3658</v>
      </c>
      <c r="AE679" s="2029"/>
      <c r="AF679" s="2029"/>
      <c r="AG679" s="2029"/>
      <c r="AH679" s="1951"/>
      <c r="AI679" s="2047">
        <f t="shared" si="522"/>
        <v>49301156</v>
      </c>
      <c r="AJ679" s="2076" cm="1">
        <f t="array" ref="AJ679">SUM(MID(0&amp;AI679,LARGE(INDEX(ISNUMBER(--MID(AI679,ROW($1:$129),1))*ROW($1:$129),),ROW($1:$129))+1,1)*10^ROW($1:$129)/10)</f>
        <v>49301156</v>
      </c>
      <c r="AK679" s="1953" t="str">
        <f>VLOOKUP($AJ679,'Item Master Data'!$A:$F,3,FALSE)</f>
        <v>Q.PEAK DUO XL G10</v>
      </c>
      <c r="AL679" s="1494">
        <f>VLOOKUP($AJ679,'Item Master Data'!$A:$F,6,FALSE)</f>
        <v>480</v>
      </c>
      <c r="AM679" s="1494">
        <f t="shared" si="523"/>
        <v>27</v>
      </c>
      <c r="AN679" s="1494">
        <f>VLOOKUP(AJ679,'Item Master Data'!$A:$G,7,FALSE)</f>
        <v>29</v>
      </c>
      <c r="AO679" s="1494">
        <f t="shared" si="524"/>
        <v>0</v>
      </c>
    </row>
    <row r="680" spans="1:41" s="1494" customFormat="1" ht="15" customHeight="1">
      <c r="A680" s="1550" t="s">
        <v>1091</v>
      </c>
      <c r="B680" s="2218" t="s">
        <v>3393</v>
      </c>
      <c r="C680" s="2029" t="s">
        <v>1222</v>
      </c>
      <c r="D680" s="2102" t="s">
        <v>2229</v>
      </c>
      <c r="E680" s="2029">
        <v>480</v>
      </c>
      <c r="F680" s="1950">
        <v>232</v>
      </c>
      <c r="G680" s="1833">
        <f t="shared" ref="G680" si="527">F680*E680</f>
        <v>111360</v>
      </c>
      <c r="H680" s="1831">
        <f t="shared" ref="H680" si="528">E680*F680/1000000</f>
        <v>0.11136</v>
      </c>
      <c r="I680" s="1837"/>
      <c r="J680" s="2104"/>
      <c r="K680" s="2104"/>
      <c r="L680" s="2105">
        <f t="shared" ref="L680" si="529">H680</f>
        <v>0.11136</v>
      </c>
      <c r="M680" s="1832">
        <f t="shared" ref="M680" si="530">SUM(I680:L680)</f>
        <v>0.11136</v>
      </c>
      <c r="N680" s="2030" t="s">
        <v>4275</v>
      </c>
      <c r="O680" s="2030" t="s">
        <v>3639</v>
      </c>
      <c r="P680" s="2030"/>
      <c r="Q680" s="2030"/>
      <c r="R680" s="2029" t="s">
        <v>400</v>
      </c>
      <c r="S680" s="2029">
        <v>72</v>
      </c>
      <c r="T680" s="2029" t="s">
        <v>2238</v>
      </c>
      <c r="U680" s="2024">
        <v>0.45500000000000002</v>
      </c>
      <c r="V680" s="2029" t="s">
        <v>3652</v>
      </c>
      <c r="W680" s="2029" t="s">
        <v>375</v>
      </c>
      <c r="X680" s="2028">
        <v>100</v>
      </c>
      <c r="Y680" s="2029">
        <v>0</v>
      </c>
      <c r="Z680" s="2029" t="s">
        <v>3394</v>
      </c>
      <c r="AA680" s="2029" t="s">
        <v>3197</v>
      </c>
      <c r="AB680" s="2027">
        <v>90248</v>
      </c>
      <c r="AC680" s="2029" t="s">
        <v>1096</v>
      </c>
      <c r="AD680" s="2029" t="s">
        <v>1099</v>
      </c>
      <c r="AE680" s="2029" t="s">
        <v>2230</v>
      </c>
      <c r="AF680" s="2026" t="s">
        <v>1098</v>
      </c>
      <c r="AG680" s="2029" t="s">
        <v>1087</v>
      </c>
      <c r="AH680" s="2029" t="s">
        <v>1225</v>
      </c>
      <c r="AI680" s="2047" t="str">
        <f t="shared" ref="AI680" si="531">T680</f>
        <v>30397472F</v>
      </c>
      <c r="AJ680" s="2076" cm="1">
        <f t="array" ref="AJ680">SUM(MID(0&amp;AI680,LARGE(INDEX(ISNUMBER(--MID(AI680,ROW($1:$129),1))*ROW($1:$129),),ROW($1:$129))+1,1)*10^ROW($1:$129)/10)</f>
        <v>30397472</v>
      </c>
      <c r="AK680" s="1953" t="str">
        <f>VLOOKUP($AJ680,'Item Master Data'!$A:$F,3,FALSE)</f>
        <v>Q.PEAK DUO XL G10</v>
      </c>
      <c r="AL680" s="1494">
        <f>VLOOKUP($AJ680,'Item Master Data'!$A:$F,6,FALSE)</f>
        <v>480</v>
      </c>
      <c r="AM680" s="1494">
        <f t="shared" ref="AM680" si="532">F680/AN680</f>
        <v>8</v>
      </c>
      <c r="AN680" s="1494">
        <f>VLOOKUP(AJ680,'Item Master Data'!$A:$G,7,FALSE)</f>
        <v>29</v>
      </c>
      <c r="AO680" s="1494">
        <f t="shared" ref="AO680" si="533">E680-AL680</f>
        <v>0</v>
      </c>
    </row>
    <row r="681" spans="1:41" s="1494" customFormat="1" ht="15" customHeight="1">
      <c r="A681" s="1550" t="s">
        <v>1091</v>
      </c>
      <c r="B681" s="2029" t="s">
        <v>3728</v>
      </c>
      <c r="C681" s="2029" t="s">
        <v>3241</v>
      </c>
      <c r="D681" s="2255" t="s">
        <v>2254</v>
      </c>
      <c r="E681" s="2029">
        <v>480</v>
      </c>
      <c r="F681" s="1950">
        <v>638</v>
      </c>
      <c r="G681" s="1833">
        <f t="shared" ref="G681" si="534">F681*E681</f>
        <v>306240</v>
      </c>
      <c r="H681" s="1831">
        <f t="shared" ref="H681" si="535">E681*F681/1000000</f>
        <v>0.30624000000000001</v>
      </c>
      <c r="I681" s="1837"/>
      <c r="J681" s="2104"/>
      <c r="K681" s="2104"/>
      <c r="L681" s="2105">
        <f t="shared" ref="L681" si="536">H681</f>
        <v>0.30624000000000001</v>
      </c>
      <c r="M681" s="1832">
        <f t="shared" ref="M681" si="537">SUM(I681:L681)</f>
        <v>0.30624000000000001</v>
      </c>
      <c r="N681" s="2030" t="s">
        <v>4273</v>
      </c>
      <c r="O681" s="2030"/>
      <c r="P681" s="2030"/>
      <c r="Q681" s="2030"/>
      <c r="R681" s="2029" t="s">
        <v>1093</v>
      </c>
      <c r="S681" s="2029">
        <v>72</v>
      </c>
      <c r="T681" s="1951"/>
      <c r="U681" s="2024">
        <v>0.52500000000000002</v>
      </c>
      <c r="V681" s="2029" t="s">
        <v>3741</v>
      </c>
      <c r="W681" s="2029" t="s">
        <v>1103</v>
      </c>
      <c r="X681" s="2029"/>
      <c r="Y681" s="2029">
        <v>60</v>
      </c>
      <c r="Z681" s="2030" t="s">
        <v>3749</v>
      </c>
      <c r="AA681" s="2030" t="s">
        <v>3750</v>
      </c>
      <c r="AB681" s="1949" t="s">
        <v>3751</v>
      </c>
      <c r="AC681" s="2029" t="s">
        <v>1096</v>
      </c>
      <c r="AD681" s="1937" t="s">
        <v>1097</v>
      </c>
      <c r="AE681" s="2029" t="s">
        <v>2230</v>
      </c>
      <c r="AF681" s="2026"/>
      <c r="AG681" s="2029" t="s">
        <v>1087</v>
      </c>
      <c r="AH681" s="2029"/>
      <c r="AI681" s="2047">
        <f t="shared" ref="AI681" si="538">T681</f>
        <v>0</v>
      </c>
      <c r="AJ681" s="2076" cm="1">
        <f t="array" ref="AJ681">SUM(MID(0&amp;AI681,LARGE(INDEX(ISNUMBER(--MID(AI681,ROW($1:$129),1))*ROW($1:$129),),ROW($1:$129))+1,1)*10^ROW($1:$129)/10)</f>
        <v>0</v>
      </c>
      <c r="AK681" s="1953" t="e">
        <f>VLOOKUP($AJ681,'Item Master Data'!$A:$F,3,FALSE)</f>
        <v>#N/A</v>
      </c>
      <c r="AL681" s="1494" t="e">
        <f>VLOOKUP($AJ681,'Item Master Data'!$A:$F,6,FALSE)</f>
        <v>#N/A</v>
      </c>
      <c r="AM681" s="1494" t="e">
        <f t="shared" ref="AM681" si="539">F681/AN681</f>
        <v>#N/A</v>
      </c>
      <c r="AN681" s="1494" t="e">
        <f>VLOOKUP(AJ681,'Item Master Data'!$A:$G,7,FALSE)</f>
        <v>#N/A</v>
      </c>
      <c r="AO681" s="1494" t="e">
        <f t="shared" ref="AO681" si="540">E681-AL681</f>
        <v>#N/A</v>
      </c>
    </row>
    <row r="682" spans="1:41" s="1494" customFormat="1" ht="15" customHeight="1">
      <c r="A682" s="1550" t="s">
        <v>1091</v>
      </c>
      <c r="B682" s="2029">
        <v>4953</v>
      </c>
      <c r="C682" s="2029" t="s">
        <v>3171</v>
      </c>
      <c r="D682" s="2029" t="s">
        <v>2255</v>
      </c>
      <c r="E682" s="2029">
        <v>480</v>
      </c>
      <c r="F682" s="1950">
        <v>406</v>
      </c>
      <c r="G682" s="1833">
        <f t="shared" ref="G682" si="541">F682*E682</f>
        <v>194880</v>
      </c>
      <c r="H682" s="1831">
        <f t="shared" ref="H682" si="542">E682*F682/1000000</f>
        <v>0.19488</v>
      </c>
      <c r="I682" s="1837"/>
      <c r="J682" s="2104"/>
      <c r="K682" s="2104"/>
      <c r="L682" s="2105">
        <f>H682</f>
        <v>0.19488</v>
      </c>
      <c r="M682" s="1832">
        <f t="shared" ref="M682" si="543">SUM(I682:L682)</f>
        <v>0.19488</v>
      </c>
      <c r="N682" s="2030"/>
      <c r="O682" s="2030" t="s">
        <v>3195</v>
      </c>
      <c r="P682" s="2030"/>
      <c r="Q682" s="2030"/>
      <c r="R682" s="2029" t="s">
        <v>1093</v>
      </c>
      <c r="S682" s="2029">
        <v>72</v>
      </c>
      <c r="T682" s="1951">
        <v>49303156</v>
      </c>
      <c r="U682" s="2024">
        <v>0.48000000000000004</v>
      </c>
      <c r="V682" s="2029" t="s">
        <v>3640</v>
      </c>
      <c r="W682" s="2029" t="s">
        <v>1094</v>
      </c>
      <c r="X682" s="2029">
        <v>100</v>
      </c>
      <c r="Y682" s="2029"/>
      <c r="Z682" s="2030" t="s">
        <v>3744</v>
      </c>
      <c r="AA682" s="2030" t="s">
        <v>1099</v>
      </c>
      <c r="AB682" s="1949" t="s">
        <v>3745</v>
      </c>
      <c r="AC682" s="2029" t="s">
        <v>1096</v>
      </c>
      <c r="AD682" s="1937" t="s">
        <v>2259</v>
      </c>
      <c r="AE682" s="2029" t="s">
        <v>2230</v>
      </c>
      <c r="AF682" s="2026" t="s">
        <v>1098</v>
      </c>
      <c r="AG682" s="2029" t="s">
        <v>1087</v>
      </c>
      <c r="AH682" s="2029"/>
      <c r="AI682" s="2047">
        <f t="shared" ref="AI682" si="544">T682</f>
        <v>49303156</v>
      </c>
      <c r="AJ682" s="2076" cm="1">
        <f t="array" ref="AJ682">SUM(MID(0&amp;AI682,LARGE(INDEX(ISNUMBER(--MID(AI682,ROW($1:$129),1))*ROW($1:$129),),ROW($1:$129))+1,1)*10^ROW($1:$129)/10)</f>
        <v>49303156</v>
      </c>
      <c r="AK682" s="1953" t="str">
        <f>VLOOKUP($AJ682,'Item Master Data'!$A:$F,3,FALSE)</f>
        <v>Q.PEAK DUO XL G10 BFG</v>
      </c>
      <c r="AL682" s="1494">
        <f>VLOOKUP($AJ682,'Item Master Data'!$A:$F,6,FALSE)</f>
        <v>480</v>
      </c>
      <c r="AM682" s="1494">
        <f t="shared" ref="AM682" si="545">F682/AN682</f>
        <v>14</v>
      </c>
      <c r="AN682" s="1494">
        <f>VLOOKUP(AJ682,'Item Master Data'!$A:$G,7,FALSE)</f>
        <v>29</v>
      </c>
      <c r="AO682" s="1494">
        <f t="shared" ref="AO682" si="546">E682-AL682</f>
        <v>0</v>
      </c>
    </row>
    <row r="683" spans="1:41" s="1494" customFormat="1" ht="15" customHeight="1">
      <c r="A683" s="1550" t="s">
        <v>1091</v>
      </c>
      <c r="B683" s="2029" t="s">
        <v>3173</v>
      </c>
      <c r="C683" s="2029" t="s">
        <v>1119</v>
      </c>
      <c r="D683" s="2029" t="s">
        <v>2228</v>
      </c>
      <c r="E683" s="2029">
        <v>480</v>
      </c>
      <c r="F683" s="1950">
        <v>1276</v>
      </c>
      <c r="G683" s="1833">
        <f t="shared" ref="G683:G684" si="547">F683*E683</f>
        <v>612480</v>
      </c>
      <c r="H683" s="2108">
        <f t="shared" ref="H683:H684" si="548">E683*F683/1000000</f>
        <v>0.61248000000000002</v>
      </c>
      <c r="I683" s="1837"/>
      <c r="J683" s="2104"/>
      <c r="K683" s="2104">
        <f t="shared" ref="K683:K684" si="549">H683</f>
        <v>0.61248000000000002</v>
      </c>
      <c r="L683" s="2105"/>
      <c r="M683" s="1832">
        <f t="shared" ref="M683:M684" si="550">SUM(I683:L683)</f>
        <v>0.61248000000000002</v>
      </c>
      <c r="N683" s="2112" t="s">
        <v>3374</v>
      </c>
      <c r="O683" s="2030">
        <v>44631</v>
      </c>
      <c r="P683" s="2030"/>
      <c r="Q683" s="2030"/>
      <c r="R683" s="2029" t="s">
        <v>1093</v>
      </c>
      <c r="S683" s="2029">
        <v>72</v>
      </c>
      <c r="T683" s="1951" t="s">
        <v>2536</v>
      </c>
      <c r="U683" s="2024">
        <v>0.47</v>
      </c>
      <c r="V683" s="2029"/>
      <c r="W683" s="2029" t="s">
        <v>1103</v>
      </c>
      <c r="X683" s="2029"/>
      <c r="Y683" s="2029">
        <v>60</v>
      </c>
      <c r="Z683" s="2030" t="s">
        <v>3760</v>
      </c>
      <c r="AA683" s="2030" t="s">
        <v>1099</v>
      </c>
      <c r="AB683" s="1949" t="s">
        <v>3761</v>
      </c>
      <c r="AC683" s="2029" t="s">
        <v>1096</v>
      </c>
      <c r="AD683" s="1937" t="s">
        <v>1099</v>
      </c>
      <c r="AE683" s="2029" t="s">
        <v>2230</v>
      </c>
      <c r="AF683" s="2026" t="s">
        <v>1110</v>
      </c>
      <c r="AG683" s="2029" t="s">
        <v>1087</v>
      </c>
      <c r="AH683" s="2029"/>
      <c r="AI683" s="2047" t="str">
        <f t="shared" ref="AI683:AI684" si="551">T683</f>
        <v>30397472C</v>
      </c>
      <c r="AJ683" s="2076" cm="1">
        <f t="array" ref="AJ683">SUM(MID(0&amp;AI683,LARGE(INDEX(ISNUMBER(--MID(AI683,ROW($1:$129),1))*ROW($1:$129),),ROW($1:$129))+1,1)*10^ROW($1:$129)/10)</f>
        <v>30397472</v>
      </c>
      <c r="AK683" s="1953" t="str">
        <f>VLOOKUP($AJ683,'Item Master Data'!$A:$F,3,FALSE)</f>
        <v>Q.PEAK DUO XL G10</v>
      </c>
      <c r="AL683" s="1494">
        <f>VLOOKUP($AJ683,'Item Master Data'!$A:$F,6,FALSE)</f>
        <v>480</v>
      </c>
      <c r="AM683" s="1494">
        <f t="shared" ref="AM683:AM684" si="552">F683/AN683</f>
        <v>44</v>
      </c>
      <c r="AN683" s="1494">
        <f>VLOOKUP(AJ683,'Item Master Data'!$A:$G,7,FALSE)</f>
        <v>29</v>
      </c>
      <c r="AO683" s="1494">
        <f t="shared" ref="AO683:AO684" si="553">E683-AL683</f>
        <v>0</v>
      </c>
    </row>
    <row r="684" spans="1:41" s="1494" customFormat="1" ht="15" customHeight="1">
      <c r="A684" s="1550" t="s">
        <v>1091</v>
      </c>
      <c r="B684" s="2029" t="s">
        <v>3188</v>
      </c>
      <c r="C684" s="2029" t="s">
        <v>1119</v>
      </c>
      <c r="D684" s="2029" t="s">
        <v>3112</v>
      </c>
      <c r="E684" s="2029">
        <v>480</v>
      </c>
      <c r="F684" s="1950">
        <v>638</v>
      </c>
      <c r="G684" s="1833">
        <f t="shared" si="547"/>
        <v>306240</v>
      </c>
      <c r="H684" s="2108">
        <f t="shared" si="548"/>
        <v>0.30624000000000001</v>
      </c>
      <c r="I684" s="1837"/>
      <c r="J684" s="2104"/>
      <c r="K684" s="2104">
        <f t="shared" si="549"/>
        <v>0.30624000000000001</v>
      </c>
      <c r="L684" s="2105"/>
      <c r="M684" s="1832">
        <f t="shared" si="550"/>
        <v>0.30624000000000001</v>
      </c>
      <c r="N684" s="2112" t="s">
        <v>3374</v>
      </c>
      <c r="O684" s="2030">
        <v>44600</v>
      </c>
      <c r="P684" s="2030"/>
      <c r="Q684" s="2030"/>
      <c r="R684" s="2029" t="s">
        <v>1093</v>
      </c>
      <c r="S684" s="2029">
        <v>72</v>
      </c>
      <c r="T684" s="1951" t="s">
        <v>2536</v>
      </c>
      <c r="U684" s="2024">
        <v>0.47</v>
      </c>
      <c r="V684" s="2029"/>
      <c r="W684" s="2029" t="s">
        <v>1103</v>
      </c>
      <c r="X684" s="2029"/>
      <c r="Y684" s="2029">
        <v>60</v>
      </c>
      <c r="Z684" s="2030" t="s">
        <v>3760</v>
      </c>
      <c r="AA684" s="2030" t="s">
        <v>1099</v>
      </c>
      <c r="AB684" s="1949" t="s">
        <v>3761</v>
      </c>
      <c r="AC684" s="2029" t="s">
        <v>1096</v>
      </c>
      <c r="AD684" s="1937" t="s">
        <v>1099</v>
      </c>
      <c r="AE684" s="2029" t="s">
        <v>2230</v>
      </c>
      <c r="AF684" s="2026" t="s">
        <v>1110</v>
      </c>
      <c r="AG684" s="2029" t="s">
        <v>1087</v>
      </c>
      <c r="AH684" s="2029"/>
      <c r="AI684" s="2047" t="str">
        <f t="shared" si="551"/>
        <v>30397472C</v>
      </c>
      <c r="AJ684" s="2076" cm="1">
        <f t="array" ref="AJ684">SUM(MID(0&amp;AI684,LARGE(INDEX(ISNUMBER(--MID(AI684,ROW($1:$129),1))*ROW($1:$129),),ROW($1:$129))+1,1)*10^ROW($1:$129)/10)</f>
        <v>30397472</v>
      </c>
      <c r="AK684" s="1953" t="str">
        <f>VLOOKUP($AJ684,'Item Master Data'!$A:$F,3,FALSE)</f>
        <v>Q.PEAK DUO XL G10</v>
      </c>
      <c r="AL684" s="1494">
        <f>VLOOKUP($AJ684,'Item Master Data'!$A:$F,6,FALSE)</f>
        <v>480</v>
      </c>
      <c r="AM684" s="1494">
        <f t="shared" si="552"/>
        <v>22</v>
      </c>
      <c r="AN684" s="1494">
        <f>VLOOKUP(AJ684,'Item Master Data'!$A:$G,7,FALSE)</f>
        <v>29</v>
      </c>
      <c r="AO684" s="1494">
        <f t="shared" si="553"/>
        <v>0</v>
      </c>
    </row>
    <row r="685" spans="1:41" s="1494" customFormat="1" ht="15" customHeight="1">
      <c r="A685" s="1872" t="s">
        <v>2534</v>
      </c>
      <c r="B685" s="2029" t="s">
        <v>4193</v>
      </c>
      <c r="C685" s="2029" t="s">
        <v>1189</v>
      </c>
      <c r="D685" s="2029" t="s">
        <v>2220</v>
      </c>
      <c r="E685" s="2031">
        <v>400</v>
      </c>
      <c r="F685" s="2032">
        <v>896</v>
      </c>
      <c r="G685" s="1833">
        <f t="shared" ref="G685:G686" si="554">F685*E685</f>
        <v>358400</v>
      </c>
      <c r="H685" s="1831">
        <f t="shared" ref="H685:H686" si="555">E685*F685/1000000</f>
        <v>0.3584</v>
      </c>
      <c r="I685" s="1837"/>
      <c r="J685" s="2104"/>
      <c r="K685" s="2104"/>
      <c r="L685" s="2105">
        <f t="shared" ref="L685:L686" si="556">H685</f>
        <v>0.3584</v>
      </c>
      <c r="M685" s="1832">
        <f t="shared" ref="M685" si="557">SUM(I685:L685)</f>
        <v>0.3584</v>
      </c>
      <c r="N685" s="2030"/>
      <c r="O685" s="2030"/>
      <c r="P685" s="2030"/>
      <c r="Q685" s="2030"/>
      <c r="R685" s="2029" t="s">
        <v>1144</v>
      </c>
      <c r="S685" s="2029">
        <v>60</v>
      </c>
      <c r="T685" s="2029"/>
      <c r="U685" s="2024">
        <v>0.49</v>
      </c>
      <c r="V685" s="2248" t="s">
        <v>4132</v>
      </c>
      <c r="W685" s="2029" t="s">
        <v>1094</v>
      </c>
      <c r="X685" s="2029">
        <v>0</v>
      </c>
      <c r="Y685" s="2029">
        <v>60</v>
      </c>
      <c r="Z685" s="2029" t="s">
        <v>1162</v>
      </c>
      <c r="AA685" s="2029" t="s">
        <v>1162</v>
      </c>
      <c r="AB685" s="2029" t="s">
        <v>1162</v>
      </c>
      <c r="AC685" s="2029" t="s">
        <v>1096</v>
      </c>
      <c r="AD685" s="2029"/>
      <c r="AE685" s="2029"/>
      <c r="AF685" s="2026"/>
      <c r="AG685" s="2026" t="s">
        <v>1087</v>
      </c>
      <c r="AH685" s="2029"/>
      <c r="AI685" s="2047">
        <f t="shared" ref="AI685:AI686" si="558">T685</f>
        <v>0</v>
      </c>
      <c r="AJ685" s="2076" cm="1">
        <f t="array" ref="AJ685">SUM(MID(0&amp;AI685,LARGE(INDEX(ISNUMBER(--MID(AI685,ROW($1:$129),1))*ROW($1:$129),),ROW($1:$129))+1,1)*10^ROW($1:$129)/10)</f>
        <v>0</v>
      </c>
      <c r="AK685" s="1953" t="e">
        <f>VLOOKUP($AJ685,'Item Master Data'!$A:$F,3,FALSE)</f>
        <v>#N/A</v>
      </c>
      <c r="AL685" s="1494" t="e">
        <f>VLOOKUP($AJ685,'Item Master Data'!$A:$F,6,FALSE)</f>
        <v>#N/A</v>
      </c>
      <c r="AM685" s="1494" t="e">
        <f t="shared" ref="AM685:AM686" si="559">F685/AN685</f>
        <v>#N/A</v>
      </c>
      <c r="AN685" s="1494" t="e">
        <f>VLOOKUP(AJ685,'Item Master Data'!$A:$G,7,FALSE)</f>
        <v>#N/A</v>
      </c>
      <c r="AO685" s="1494" t="e">
        <f t="shared" ref="AO685:AO686" si="560">E685-AL685</f>
        <v>#N/A</v>
      </c>
    </row>
    <row r="686" spans="1:41" s="1494" customFormat="1" ht="15" customHeight="1">
      <c r="A686" s="1872" t="s">
        <v>2534</v>
      </c>
      <c r="B686" s="2029" t="s">
        <v>4193</v>
      </c>
      <c r="C686" s="2029" t="s">
        <v>1189</v>
      </c>
      <c r="D686" s="2029" t="s">
        <v>2220</v>
      </c>
      <c r="E686" s="2031">
        <v>400</v>
      </c>
      <c r="F686" s="2032">
        <v>1792</v>
      </c>
      <c r="G686" s="1833">
        <f t="shared" si="554"/>
        <v>716800</v>
      </c>
      <c r="H686" s="1831">
        <f t="shared" si="555"/>
        <v>0.71679999999999999</v>
      </c>
      <c r="I686" s="1837"/>
      <c r="J686" s="2104"/>
      <c r="K686" s="2104"/>
      <c r="L686" s="2105">
        <f t="shared" si="556"/>
        <v>0.71679999999999999</v>
      </c>
      <c r="M686" s="1832">
        <f t="shared" ref="M686" si="561">SUM(I686:L686)</f>
        <v>0.71679999999999999</v>
      </c>
      <c r="N686" s="2030"/>
      <c r="O686" s="2030"/>
      <c r="P686" s="2030"/>
      <c r="Q686" s="2030"/>
      <c r="R686" s="2029" t="s">
        <v>1144</v>
      </c>
      <c r="S686" s="2029">
        <v>60</v>
      </c>
      <c r="T686" s="2029"/>
      <c r="U686" s="2024">
        <v>0.49</v>
      </c>
      <c r="V686" s="2248" t="s">
        <v>4132</v>
      </c>
      <c r="W686" s="2029" t="s">
        <v>1094</v>
      </c>
      <c r="X686" s="2029">
        <v>0</v>
      </c>
      <c r="Y686" s="2029">
        <v>60</v>
      </c>
      <c r="Z686" s="2029" t="s">
        <v>1162</v>
      </c>
      <c r="AA686" s="2029" t="s">
        <v>1162</v>
      </c>
      <c r="AB686" s="2029" t="s">
        <v>1162</v>
      </c>
      <c r="AC686" s="2029" t="s">
        <v>1096</v>
      </c>
      <c r="AD686" s="2029"/>
      <c r="AE686" s="2029"/>
      <c r="AF686" s="2026"/>
      <c r="AG686" s="2026" t="s">
        <v>1087</v>
      </c>
      <c r="AH686" s="2029"/>
      <c r="AI686" s="2047">
        <f t="shared" si="558"/>
        <v>0</v>
      </c>
      <c r="AJ686" s="2076" cm="1">
        <f t="array" ref="AJ686">SUM(MID(0&amp;AI686,LARGE(INDEX(ISNUMBER(--MID(AI686,ROW($1:$129),1))*ROW($1:$129),),ROW($1:$129))+1,1)*10^ROW($1:$129)/10)</f>
        <v>0</v>
      </c>
      <c r="AK686" s="1953" t="e">
        <f>VLOOKUP($AJ686,'Item Master Data'!$A:$F,3,FALSE)</f>
        <v>#N/A</v>
      </c>
      <c r="AL686" s="1494" t="e">
        <f>VLOOKUP($AJ686,'Item Master Data'!$A:$F,6,FALSE)</f>
        <v>#N/A</v>
      </c>
      <c r="AM686" s="1494" t="e">
        <f t="shared" si="559"/>
        <v>#N/A</v>
      </c>
      <c r="AN686" s="1494" t="e">
        <f>VLOOKUP(AJ686,'Item Master Data'!$A:$G,7,FALSE)</f>
        <v>#N/A</v>
      </c>
      <c r="AO686" s="1494" t="e">
        <f t="shared" si="560"/>
        <v>#N/A</v>
      </c>
    </row>
    <row r="687" spans="1:41" s="1494" customFormat="1" ht="15" customHeight="1">
      <c r="A687" s="1872" t="s">
        <v>2534</v>
      </c>
      <c r="B687" s="2029" t="s">
        <v>4192</v>
      </c>
      <c r="C687" s="2029" t="s">
        <v>2525</v>
      </c>
      <c r="D687" s="2029" t="s">
        <v>2503</v>
      </c>
      <c r="E687" s="2031">
        <v>360</v>
      </c>
      <c r="F687" s="2032">
        <v>896</v>
      </c>
      <c r="G687" s="1833"/>
      <c r="H687" s="1831"/>
      <c r="I687" s="1837"/>
      <c r="J687" s="2104"/>
      <c r="K687" s="2104"/>
      <c r="L687" s="2105">
        <f t="shared" ref="L687" si="562">H687</f>
        <v>0</v>
      </c>
      <c r="M687" s="1832">
        <f t="shared" ref="M687" si="563">SUM(I687:L687)</f>
        <v>0</v>
      </c>
      <c r="N687" s="2030"/>
      <c r="O687" s="2030"/>
      <c r="P687" s="2030"/>
      <c r="Q687" s="2030"/>
      <c r="R687" s="2029" t="s">
        <v>1144</v>
      </c>
      <c r="S687" s="2029">
        <v>60</v>
      </c>
      <c r="T687" s="2029">
        <v>49201132</v>
      </c>
      <c r="U687" s="2024">
        <v>0.55000000000000004</v>
      </c>
      <c r="V687" s="2103" t="s">
        <v>4131</v>
      </c>
      <c r="W687" s="2029" t="s">
        <v>1094</v>
      </c>
      <c r="X687" s="2029">
        <v>100</v>
      </c>
      <c r="Y687" s="2029">
        <v>0</v>
      </c>
      <c r="Z687" s="2029" t="s">
        <v>4232</v>
      </c>
      <c r="AA687" s="2029" t="s">
        <v>1133</v>
      </c>
      <c r="AB687" s="2027">
        <v>12065</v>
      </c>
      <c r="AC687" s="2029" t="s">
        <v>1096</v>
      </c>
      <c r="AD687" s="1937" t="s">
        <v>3658</v>
      </c>
      <c r="AE687" s="2029"/>
      <c r="AF687" s="2026"/>
      <c r="AG687" s="2026" t="s">
        <v>1087</v>
      </c>
      <c r="AH687" s="2029"/>
      <c r="AI687" s="2047">
        <f t="shared" ref="AI687" si="564">T687</f>
        <v>49201132</v>
      </c>
      <c r="AJ687" s="2076" cm="1">
        <f t="array" ref="AJ687">SUM(MID(0&amp;AI687,LARGE(INDEX(ISNUMBER(--MID(AI687,ROW($1:$129),1))*ROW($1:$129),),ROW($1:$129))+1,1)*10^ROW($1:$129)/10)</f>
        <v>49201132</v>
      </c>
      <c r="AK687" s="1953" t="str">
        <f>VLOOKUP($AJ687,'Item Master Data'!$A:$F,3,FALSE)</f>
        <v>Q.PEAK DUO BLK G10+</v>
      </c>
      <c r="AL687" s="1494">
        <f>VLOOKUP($AJ687,'Item Master Data'!$A:$F,6,FALSE)</f>
        <v>360</v>
      </c>
      <c r="AM687" s="1494">
        <f t="shared" ref="AM687" si="565">F687/AN687</f>
        <v>28</v>
      </c>
      <c r="AN687" s="1494">
        <f>VLOOKUP(AJ687,'Item Master Data'!$A:$G,7,FALSE)</f>
        <v>32</v>
      </c>
      <c r="AO687" s="1494">
        <f t="shared" ref="AO687" si="566">E687-AL687</f>
        <v>0</v>
      </c>
    </row>
    <row r="688" spans="1:41" s="1494" customFormat="1" ht="15" customHeight="1">
      <c r="A688" s="1872" t="s">
        <v>2534</v>
      </c>
      <c r="B688" s="2029" t="s">
        <v>4191</v>
      </c>
      <c r="C688" s="2029" t="s">
        <v>2525</v>
      </c>
      <c r="D688" s="2029" t="s">
        <v>2503</v>
      </c>
      <c r="E688" s="2031">
        <v>360</v>
      </c>
      <c r="F688" s="2032">
        <v>448</v>
      </c>
      <c r="G688" s="1833"/>
      <c r="H688" s="1831"/>
      <c r="I688" s="1837"/>
      <c r="J688" s="2104"/>
      <c r="K688" s="2104"/>
      <c r="L688" s="2105">
        <f t="shared" ref="L688" si="567">H688</f>
        <v>0</v>
      </c>
      <c r="M688" s="1832">
        <f t="shared" ref="M688" si="568">SUM(I688:L688)</f>
        <v>0</v>
      </c>
      <c r="N688" s="2030"/>
      <c r="O688" s="2030"/>
      <c r="P688" s="2030"/>
      <c r="Q688" s="2030"/>
      <c r="R688" s="2029" t="s">
        <v>1144</v>
      </c>
      <c r="S688" s="2029">
        <v>60</v>
      </c>
      <c r="T688" s="2029">
        <v>49201132</v>
      </c>
      <c r="U688" s="2024">
        <v>0.55000000000000004</v>
      </c>
      <c r="V688" s="2103" t="s">
        <v>4131</v>
      </c>
      <c r="W688" s="2029" t="s">
        <v>1094</v>
      </c>
      <c r="X688" s="2029">
        <v>100</v>
      </c>
      <c r="Y688" s="2029">
        <v>0</v>
      </c>
      <c r="Z688" s="2029" t="s">
        <v>4232</v>
      </c>
      <c r="AA688" s="2029" t="s">
        <v>1133</v>
      </c>
      <c r="AB688" s="2027">
        <v>12065</v>
      </c>
      <c r="AC688" s="2029" t="s">
        <v>1096</v>
      </c>
      <c r="AD688" s="1937" t="s">
        <v>3658</v>
      </c>
      <c r="AE688" s="2029"/>
      <c r="AF688" s="2026"/>
      <c r="AG688" s="2026" t="s">
        <v>1087</v>
      </c>
      <c r="AH688" s="2029"/>
      <c r="AI688" s="2047">
        <f t="shared" ref="AI688" si="569">T688</f>
        <v>49201132</v>
      </c>
      <c r="AJ688" s="2076" cm="1">
        <f t="array" ref="AJ688">SUM(MID(0&amp;AI688,LARGE(INDEX(ISNUMBER(--MID(AI688,ROW($1:$129),1))*ROW($1:$129),),ROW($1:$129))+1,1)*10^ROW($1:$129)/10)</f>
        <v>49201132</v>
      </c>
      <c r="AK688" s="1953" t="str">
        <f>VLOOKUP($AJ688,'Item Master Data'!$A:$F,3,FALSE)</f>
        <v>Q.PEAK DUO BLK G10+</v>
      </c>
      <c r="AL688" s="1494">
        <f>VLOOKUP($AJ688,'Item Master Data'!$A:$F,6,FALSE)</f>
        <v>360</v>
      </c>
      <c r="AM688" s="1494">
        <f t="shared" ref="AM688" si="570">F688/AN688</f>
        <v>14</v>
      </c>
      <c r="AN688" s="1494">
        <f>VLOOKUP(AJ688,'Item Master Data'!$A:$G,7,FALSE)</f>
        <v>32</v>
      </c>
      <c r="AO688" s="1494">
        <f t="shared" ref="AO688" si="571">E688-AL688</f>
        <v>0</v>
      </c>
    </row>
    <row r="689" spans="1:44" s="1494" customFormat="1" ht="15" customHeight="1">
      <c r="A689" s="1550" t="s">
        <v>1091</v>
      </c>
      <c r="B689" s="2029">
        <v>101492</v>
      </c>
      <c r="C689" s="2029" t="s">
        <v>1128</v>
      </c>
      <c r="D689" s="2029" t="s">
        <v>2220</v>
      </c>
      <c r="E689" s="2029">
        <v>400</v>
      </c>
      <c r="F689" s="1950">
        <v>768</v>
      </c>
      <c r="G689" s="1833"/>
      <c r="H689" s="2108"/>
      <c r="I689" s="1837"/>
      <c r="J689" s="2104"/>
      <c r="K689" s="2104"/>
      <c r="L689" s="2105">
        <f t="shared" ref="L689" si="572">H689</f>
        <v>0</v>
      </c>
      <c r="M689" s="1832">
        <f t="shared" ref="M689" si="573">SUM(I689:L689)</f>
        <v>0</v>
      </c>
      <c r="N689" s="2030"/>
      <c r="O689" s="2030" t="s">
        <v>3639</v>
      </c>
      <c r="P689" s="2030"/>
      <c r="Q689" s="2030"/>
      <c r="R689" s="2029" t="s">
        <v>1093</v>
      </c>
      <c r="S689" s="2029">
        <v>60</v>
      </c>
      <c r="T689" s="1951" t="s">
        <v>2504</v>
      </c>
      <c r="U689" s="2079">
        <v>0.57499999999999996</v>
      </c>
      <c r="V689" s="2029" t="s">
        <v>3651</v>
      </c>
      <c r="W689" s="2029" t="s">
        <v>1103</v>
      </c>
      <c r="X689" s="2029">
        <v>100</v>
      </c>
      <c r="Y689" s="2029">
        <v>0</v>
      </c>
      <c r="Z689" s="2030" t="s">
        <v>1127</v>
      </c>
      <c r="AA689" s="2030" t="s">
        <v>1099</v>
      </c>
      <c r="AB689" s="1949">
        <v>92058</v>
      </c>
      <c r="AC689" s="2029" t="s">
        <v>1096</v>
      </c>
      <c r="AD689" s="1937" t="s">
        <v>1099</v>
      </c>
      <c r="AE689" s="2029" t="s">
        <v>2230</v>
      </c>
      <c r="AF689" s="2026"/>
      <c r="AG689" s="2029" t="s">
        <v>1087</v>
      </c>
      <c r="AH689" s="2029"/>
      <c r="AI689" s="2047" t="str">
        <f t="shared" ref="AI689" si="574">T689</f>
        <v>30390156F</v>
      </c>
      <c r="AJ689" s="2076" cm="1">
        <f t="array" ref="AJ689">SUM(MID(0&amp;AI689,LARGE(INDEX(ISNUMBER(--MID(AI689,ROW($1:$129),1))*ROW($1:$129),),ROW($1:$129))+1,1)*10^ROW($1:$129)/10)</f>
        <v>30390156</v>
      </c>
      <c r="AK689" s="1953" t="str">
        <f>VLOOKUP($AJ689,'Item Master Data'!$A:$F,3,FALSE)</f>
        <v>Q.PEAK DUO BLK ML G10+</v>
      </c>
      <c r="AL689" s="1494">
        <f>VLOOKUP($AJ689,'Item Master Data'!$A:$F,6,FALSE)</f>
        <v>400</v>
      </c>
      <c r="AM689" s="1494">
        <f t="shared" ref="AM689" si="575">F689/AN689</f>
        <v>24</v>
      </c>
      <c r="AN689" s="1494">
        <f>VLOOKUP(AJ689,'Item Master Data'!$A:$G,7,FALSE)</f>
        <v>32</v>
      </c>
      <c r="AO689" s="1494">
        <f t="shared" ref="AO689" si="576">E689-AL689</f>
        <v>0</v>
      </c>
    </row>
    <row r="690" spans="1:44" s="1494" customFormat="1" ht="15" customHeight="1">
      <c r="A690" s="1550" t="s">
        <v>1091</v>
      </c>
      <c r="B690" s="2029" t="s">
        <v>3738</v>
      </c>
      <c r="C690" s="2029" t="s">
        <v>2500</v>
      </c>
      <c r="D690" s="2029" t="s">
        <v>1108</v>
      </c>
      <c r="E690" s="2029">
        <v>340</v>
      </c>
      <c r="F690" s="1950">
        <v>2554</v>
      </c>
      <c r="G690" s="1833">
        <f t="shared" ref="G690" si="577">F690*E690</f>
        <v>868360</v>
      </c>
      <c r="H690" s="1831">
        <f t="shared" ref="H690" si="578">E690*F690/1000000</f>
        <v>0.86836000000000002</v>
      </c>
      <c r="I690" s="1837"/>
      <c r="J690" s="2104"/>
      <c r="K690" s="2104"/>
      <c r="L690" s="2105">
        <f t="shared" ref="L690" si="579">H690</f>
        <v>0.86836000000000002</v>
      </c>
      <c r="M690" s="1832">
        <f t="shared" ref="M690" si="580">SUM(I690:L690)</f>
        <v>0.86836000000000002</v>
      </c>
      <c r="N690" s="2030" t="s">
        <v>1068</v>
      </c>
      <c r="O690" s="2030"/>
      <c r="P690" s="2030"/>
      <c r="Q690" s="2030"/>
      <c r="R690" s="2029" t="s">
        <v>1093</v>
      </c>
      <c r="S690" s="2029">
        <v>60</v>
      </c>
      <c r="T690" s="1951" t="s">
        <v>2505</v>
      </c>
      <c r="U690" s="2024">
        <v>0.46499999999999997</v>
      </c>
      <c r="V690" s="2029"/>
      <c r="W690" s="2029" t="s">
        <v>1103</v>
      </c>
      <c r="X690" s="2029">
        <v>100</v>
      </c>
      <c r="Y690" s="2029">
        <v>0</v>
      </c>
      <c r="Z690" s="2030" t="s">
        <v>1161</v>
      </c>
      <c r="AA690" s="2030" t="s">
        <v>1099</v>
      </c>
      <c r="AB690" s="1949">
        <v>93291</v>
      </c>
      <c r="AC690" s="2029" t="s">
        <v>1096</v>
      </c>
      <c r="AD690" s="1937" t="s">
        <v>1099</v>
      </c>
      <c r="AE690" s="2029" t="s">
        <v>2230</v>
      </c>
      <c r="AF690" s="2026" t="s">
        <v>1098</v>
      </c>
      <c r="AG690" s="2029" t="s">
        <v>1087</v>
      </c>
      <c r="AH690" s="2029"/>
      <c r="AI690" s="2047" t="str">
        <f t="shared" ref="AI690" si="581">T690</f>
        <v>30376609C</v>
      </c>
      <c r="AJ690" s="2076" cm="1">
        <f t="array" ref="AJ690">SUM(MID(0&amp;AI690,LARGE(INDEX(ISNUMBER(--MID(AI690,ROW($1:$129),1))*ROW($1:$129),),ROW($1:$129))+1,1)*10^ROW($1:$129)/10)</f>
        <v>30376609</v>
      </c>
      <c r="AK690" s="1953" t="str">
        <f>VLOOKUP($AJ690,'Item Master Data'!$A:$F,3,FALSE)</f>
        <v>Q.PEAK DUO BLK G6+</v>
      </c>
      <c r="AL690" s="1494">
        <f>VLOOKUP($AJ690,'Item Master Data'!$A:$F,6,FALSE)</f>
        <v>340</v>
      </c>
      <c r="AM690" s="1494">
        <f t="shared" ref="AM690" si="582">F690/AN690</f>
        <v>79.8125</v>
      </c>
      <c r="AN690" s="1494">
        <f>VLOOKUP(AJ690,'Item Master Data'!$A:$G,7,FALSE)</f>
        <v>32</v>
      </c>
      <c r="AO690" s="1494">
        <f t="shared" ref="AO690" si="583">E690-AL690</f>
        <v>0</v>
      </c>
    </row>
    <row r="691" spans="1:44" s="1494" customFormat="1" ht="15" customHeight="1">
      <c r="A691" s="1550" t="s">
        <v>1156</v>
      </c>
      <c r="B691" s="2255" t="s">
        <v>4045</v>
      </c>
      <c r="C691" s="2030" t="s">
        <v>4046</v>
      </c>
      <c r="D691" s="2029" t="s">
        <v>2210</v>
      </c>
      <c r="E691" s="2031">
        <v>475</v>
      </c>
      <c r="F691" s="2032">
        <v>696</v>
      </c>
      <c r="G691" s="1833">
        <f t="shared" ref="G691" si="584">E691*F691</f>
        <v>330600</v>
      </c>
      <c r="H691" s="1831">
        <f t="shared" ref="H691" si="585">E691*F691/1000000</f>
        <v>0.3306</v>
      </c>
      <c r="I691" s="1837"/>
      <c r="J691" s="2104"/>
      <c r="K691" s="2104"/>
      <c r="L691" s="2105">
        <f t="shared" ref="L691" si="586">H691</f>
        <v>0.3306</v>
      </c>
      <c r="M691" s="1832">
        <f t="shared" ref="M691" si="587">SUM(I691:L691)</f>
        <v>0.3306</v>
      </c>
      <c r="N691" s="2030" t="s">
        <v>4278</v>
      </c>
      <c r="O691" s="2030" t="s">
        <v>2257</v>
      </c>
      <c r="P691" s="2030"/>
      <c r="Q691" s="2030"/>
      <c r="R691" s="2029" t="s">
        <v>2244</v>
      </c>
      <c r="S691" s="2029">
        <v>72</v>
      </c>
      <c r="T691" s="2029">
        <v>49303155</v>
      </c>
      <c r="U691" s="2024">
        <v>0.47</v>
      </c>
      <c r="V691" s="1952"/>
      <c r="W691" s="2029" t="s">
        <v>1103</v>
      </c>
      <c r="X691" s="2028">
        <v>0</v>
      </c>
      <c r="Y691" s="2029">
        <v>60</v>
      </c>
      <c r="Z691" s="2029" t="s">
        <v>4098</v>
      </c>
      <c r="AA691" s="2029" t="s">
        <v>4099</v>
      </c>
      <c r="AB691" s="2027">
        <v>5401</v>
      </c>
      <c r="AC691" s="2029" t="s">
        <v>1096</v>
      </c>
      <c r="AD691" s="1937" t="s">
        <v>3658</v>
      </c>
      <c r="AE691" s="2029"/>
      <c r="AF691" s="2029"/>
      <c r="AG691" s="2029" t="s">
        <v>2235</v>
      </c>
      <c r="AH691" s="1951"/>
      <c r="AI691" s="2047">
        <f t="shared" ref="AI691" si="588">T691</f>
        <v>49303155</v>
      </c>
      <c r="AJ691" s="2076" cm="1">
        <f t="array" ref="AJ691">SUM(MID(0&amp;AI691,LARGE(INDEX(ISNUMBER(--MID(AI691,ROW($1:$129),1))*ROW($1:$129),),ROW($1:$129))+1,1)*10^ROW($1:$129)/10)</f>
        <v>49303155</v>
      </c>
      <c r="AK691" s="1953" t="str">
        <f>VLOOKUP($AJ691,'Item Master Data'!$A:$F,3,FALSE)</f>
        <v>Q.PEAK DUO XL G10 BFG</v>
      </c>
      <c r="AL691" s="1494">
        <f>VLOOKUP($AJ691,'Item Master Data'!$A:$F,6,FALSE)</f>
        <v>475</v>
      </c>
      <c r="AM691" s="1494">
        <f t="shared" ref="AM691" si="589">F691/AN691</f>
        <v>24</v>
      </c>
      <c r="AN691" s="1494">
        <f>VLOOKUP(AJ691,'Item Master Data'!$A:$G,7,FALSE)</f>
        <v>29</v>
      </c>
      <c r="AO691" s="1494">
        <f t="shared" ref="AO691" si="590">E691-AL691</f>
        <v>0</v>
      </c>
    </row>
    <row r="692" spans="1:44" s="1494" customFormat="1" ht="15" customHeight="1">
      <c r="A692" s="1550" t="s">
        <v>1156</v>
      </c>
      <c r="B692" s="2255" t="s">
        <v>4041</v>
      </c>
      <c r="C692" s="2030" t="s">
        <v>4040</v>
      </c>
      <c r="D692" s="2029" t="s">
        <v>2210</v>
      </c>
      <c r="E692" s="2031">
        <v>475</v>
      </c>
      <c r="F692" s="2032">
        <v>2552</v>
      </c>
      <c r="G692" s="1833">
        <f t="shared" ref="G692:G693" si="591">E692*F692</f>
        <v>1212200</v>
      </c>
      <c r="H692" s="1831">
        <f t="shared" ref="H692:H693" si="592">E692*F692/1000000</f>
        <v>1.2121999999999999</v>
      </c>
      <c r="I692" s="1837"/>
      <c r="J692" s="2104"/>
      <c r="K692" s="2104"/>
      <c r="L692" s="2105">
        <f t="shared" ref="L692:L693" si="593">H692</f>
        <v>1.2121999999999999</v>
      </c>
      <c r="M692" s="1832">
        <f t="shared" ref="M692:M693" si="594">SUM(I692:L692)</f>
        <v>1.2121999999999999</v>
      </c>
      <c r="N692" s="2030" t="s">
        <v>4278</v>
      </c>
      <c r="O692" s="2030" t="s">
        <v>2257</v>
      </c>
      <c r="P692" s="2030"/>
      <c r="Q692" s="2030"/>
      <c r="R692" s="2029" t="s">
        <v>2243</v>
      </c>
      <c r="S692" s="2029">
        <v>72</v>
      </c>
      <c r="T692" s="2029" t="s">
        <v>3176</v>
      </c>
      <c r="U692" s="2024">
        <v>0.5</v>
      </c>
      <c r="V692" s="1952"/>
      <c r="W692" s="2029" t="s">
        <v>1103</v>
      </c>
      <c r="X692" s="2028"/>
      <c r="Y692" s="2029">
        <v>60</v>
      </c>
      <c r="Z692" s="2029" t="s">
        <v>4097</v>
      </c>
      <c r="AA692" s="2029" t="s">
        <v>1186</v>
      </c>
      <c r="AB692" s="2027">
        <v>61704</v>
      </c>
      <c r="AC692" s="2029" t="s">
        <v>1096</v>
      </c>
      <c r="AD692" s="1937" t="s">
        <v>3658</v>
      </c>
      <c r="AE692" s="2029"/>
      <c r="AF692" s="2029"/>
      <c r="AG692" s="2029"/>
      <c r="AH692" s="1951"/>
      <c r="AI692" s="2047" t="str">
        <f t="shared" ref="AI692:AI693" si="595">T692</f>
        <v>12005833C</v>
      </c>
      <c r="AJ692" s="2076" cm="1">
        <f t="array" ref="AJ692">SUM(MID(0&amp;AI692,LARGE(INDEX(ISNUMBER(--MID(AI692,ROW($1:$129),1))*ROW($1:$129),),ROW($1:$129))+1,1)*10^ROW($1:$129)/10)</f>
        <v>12005833</v>
      </c>
      <c r="AK692" s="1953" t="str">
        <f>VLOOKUP($AJ692,'Item Master Data'!$A:$F,3,FALSE)</f>
        <v>Q.PEAK DUO XL G10 BFG</v>
      </c>
      <c r="AL692" s="1494">
        <f>VLOOKUP($AJ692,'Item Master Data'!$A:$F,6,FALSE)</f>
        <v>475</v>
      </c>
      <c r="AM692" s="1494" t="e">
        <f t="shared" ref="AM692:AM693" si="596">F692/AN692</f>
        <v>#VALUE!</v>
      </c>
      <c r="AN692" s="1494" t="str">
        <f>VLOOKUP(AJ692,'Item Master Data'!$A:$G,7,FALSE)</f>
        <v> 30</v>
      </c>
      <c r="AO692" s="1494">
        <f t="shared" ref="AO692:AO693" si="597">E692-AL692</f>
        <v>0</v>
      </c>
      <c r="AQ692" s="1494">
        <v>44573</v>
      </c>
      <c r="AR692" s="1494">
        <v>768</v>
      </c>
    </row>
    <row r="693" spans="1:44" s="1494" customFormat="1" ht="15" customHeight="1">
      <c r="A693" s="1550" t="s">
        <v>1156</v>
      </c>
      <c r="B693" s="2255" t="s">
        <v>4042</v>
      </c>
      <c r="C693" s="2030" t="s">
        <v>4040</v>
      </c>
      <c r="D693" s="2029" t="s">
        <v>2210</v>
      </c>
      <c r="E693" s="2031">
        <v>475</v>
      </c>
      <c r="F693" s="2032">
        <v>5075</v>
      </c>
      <c r="G693" s="1833">
        <f t="shared" si="591"/>
        <v>2410625</v>
      </c>
      <c r="H693" s="1831">
        <f t="shared" si="592"/>
        <v>2.410625</v>
      </c>
      <c r="I693" s="1837"/>
      <c r="J693" s="2104"/>
      <c r="K693" s="2104"/>
      <c r="L693" s="2105">
        <f t="shared" si="593"/>
        <v>2.410625</v>
      </c>
      <c r="M693" s="1832">
        <f t="shared" si="594"/>
        <v>2.410625</v>
      </c>
      <c r="N693" s="2030" t="s">
        <v>4278</v>
      </c>
      <c r="O693" s="2030" t="s">
        <v>2257</v>
      </c>
      <c r="P693" s="2030"/>
      <c r="Q693" s="2030"/>
      <c r="R693" s="2029" t="s">
        <v>2243</v>
      </c>
      <c r="S693" s="2029">
        <v>72</v>
      </c>
      <c r="T693" s="2029" t="s">
        <v>3176</v>
      </c>
      <c r="U693" s="2024">
        <v>0.5</v>
      </c>
      <c r="V693" s="1952"/>
      <c r="W693" s="2029" t="s">
        <v>1103</v>
      </c>
      <c r="X693" s="2028"/>
      <c r="Y693" s="2029">
        <v>60</v>
      </c>
      <c r="Z693" s="2029" t="s">
        <v>4097</v>
      </c>
      <c r="AA693" s="2029" t="s">
        <v>1186</v>
      </c>
      <c r="AB693" s="2027">
        <v>61704</v>
      </c>
      <c r="AC693" s="2029" t="s">
        <v>1096</v>
      </c>
      <c r="AD693" s="1937" t="s">
        <v>3658</v>
      </c>
      <c r="AE693" s="2029"/>
      <c r="AF693" s="2029"/>
      <c r="AG693" s="2029"/>
      <c r="AH693" s="1951"/>
      <c r="AI693" s="2047" t="str">
        <f t="shared" si="595"/>
        <v>12005833C</v>
      </c>
      <c r="AJ693" s="2076" cm="1">
        <f t="array" ref="AJ693">SUM(MID(0&amp;AI693,LARGE(INDEX(ISNUMBER(--MID(AI693,ROW($1:$129),1))*ROW($1:$129),),ROW($1:$129))+1,1)*10^ROW($1:$129)/10)</f>
        <v>12005833</v>
      </c>
      <c r="AK693" s="1953" t="str">
        <f>VLOOKUP($AJ693,'Item Master Data'!$A:$F,3,FALSE)</f>
        <v>Q.PEAK DUO XL G10 BFG</v>
      </c>
      <c r="AL693" s="1494">
        <f>VLOOKUP($AJ693,'Item Master Data'!$A:$F,6,FALSE)</f>
        <v>475</v>
      </c>
      <c r="AM693" s="1494" t="e">
        <f t="shared" si="596"/>
        <v>#VALUE!</v>
      </c>
      <c r="AN693" s="1494" t="str">
        <f>VLOOKUP(AJ693,'Item Master Data'!$A:$G,7,FALSE)</f>
        <v> 30</v>
      </c>
      <c r="AO693" s="1494">
        <f t="shared" si="597"/>
        <v>0</v>
      </c>
      <c r="AQ693" s="1494">
        <v>44573</v>
      </c>
      <c r="AR693" s="1494">
        <v>768</v>
      </c>
    </row>
    <row r="694" spans="1:44" s="1494" customFormat="1" ht="15" customHeight="1">
      <c r="A694" s="1550" t="s">
        <v>1156</v>
      </c>
      <c r="B694" s="2255" t="s">
        <v>4035</v>
      </c>
      <c r="C694" s="2030" t="s">
        <v>2303</v>
      </c>
      <c r="D694" s="2029" t="s">
        <v>2210</v>
      </c>
      <c r="E694" s="2031">
        <v>475</v>
      </c>
      <c r="F694" s="2032">
        <v>2436</v>
      </c>
      <c r="G694" s="1833">
        <f t="shared" ref="G694" si="598">E694*F694</f>
        <v>1157100</v>
      </c>
      <c r="H694" s="1831">
        <f t="shared" ref="H694" si="599">E694*F694/1000000</f>
        <v>1.1571</v>
      </c>
      <c r="I694" s="1837"/>
      <c r="J694" s="2104"/>
      <c r="K694" s="2104"/>
      <c r="L694" s="2105">
        <f t="shared" ref="L694" si="600">H694</f>
        <v>1.1571</v>
      </c>
      <c r="M694" s="1832">
        <f t="shared" ref="M694" si="601">SUM(I694:L694)</f>
        <v>1.1571</v>
      </c>
      <c r="N694" s="2030" t="s">
        <v>4278</v>
      </c>
      <c r="O694" s="2030" t="s">
        <v>2257</v>
      </c>
      <c r="P694" s="2030"/>
      <c r="Q694" s="2030"/>
      <c r="R694" s="2029" t="s">
        <v>2243</v>
      </c>
      <c r="S694" s="2029">
        <v>72</v>
      </c>
      <c r="T694" s="2029" t="s">
        <v>3176</v>
      </c>
      <c r="U694" s="2024">
        <v>0.47</v>
      </c>
      <c r="V694" s="2114"/>
      <c r="W694" s="2029" t="s">
        <v>1103</v>
      </c>
      <c r="X694" s="2028"/>
      <c r="Y694" s="2029">
        <v>60</v>
      </c>
      <c r="Z694" s="2029" t="s">
        <v>3344</v>
      </c>
      <c r="AA694" s="2029" t="s">
        <v>2307</v>
      </c>
      <c r="AB694" s="2027" t="s">
        <v>3345</v>
      </c>
      <c r="AC694" s="2029" t="s">
        <v>1096</v>
      </c>
      <c r="AD694" s="2029" t="s">
        <v>1113</v>
      </c>
      <c r="AE694" s="2029"/>
      <c r="AF694" s="2029" t="s">
        <v>1110</v>
      </c>
      <c r="AG694" s="2029" t="s">
        <v>1087</v>
      </c>
      <c r="AH694" s="1951"/>
      <c r="AI694" s="2047" t="str">
        <f t="shared" ref="AI694" si="602">T694</f>
        <v>12005833C</v>
      </c>
      <c r="AJ694" s="2076" cm="1">
        <f t="array" ref="AJ694">SUM(MID(0&amp;AI694,LARGE(INDEX(ISNUMBER(--MID(AI694,ROW($1:$129),1))*ROW($1:$129),),ROW($1:$129))+1,1)*10^ROW($1:$129)/10)</f>
        <v>12005833</v>
      </c>
      <c r="AK694" s="1953" t="str">
        <f>VLOOKUP($AJ694,'Item Master Data'!$A:$F,3,FALSE)</f>
        <v>Q.PEAK DUO XL G10 BFG</v>
      </c>
      <c r="AL694" s="1494">
        <f>VLOOKUP($AJ694,'Item Master Data'!$A:$F,6,FALSE)</f>
        <v>475</v>
      </c>
      <c r="AM694" s="1494" t="e">
        <f t="shared" ref="AM694" si="603">F694/AN694</f>
        <v>#VALUE!</v>
      </c>
      <c r="AN694" s="1494" t="str">
        <f>VLOOKUP(AJ694,'Item Master Data'!$A:$G,7,FALSE)</f>
        <v> 30</v>
      </c>
      <c r="AO694" s="1494">
        <f t="shared" ref="AO694" si="604">E694-AL694</f>
        <v>0</v>
      </c>
    </row>
    <row r="695" spans="1:44" s="1494" customFormat="1" ht="15" customHeight="1">
      <c r="A695" s="1550" t="s">
        <v>1156</v>
      </c>
      <c r="B695" s="2255" t="s">
        <v>4030</v>
      </c>
      <c r="C695" s="2029" t="s">
        <v>3179</v>
      </c>
      <c r="D695" s="2029" t="s">
        <v>2210</v>
      </c>
      <c r="E695" s="2029">
        <v>475</v>
      </c>
      <c r="F695" s="2244">
        <v>580</v>
      </c>
      <c r="G695" s="1833">
        <f t="shared" ref="G695" si="605">F695*E695</f>
        <v>275500</v>
      </c>
      <c r="H695" s="1831">
        <f t="shared" ref="H695" si="606">E695*F695/1000000</f>
        <v>0.27550000000000002</v>
      </c>
      <c r="I695" s="1837"/>
      <c r="J695" s="2104"/>
      <c r="K695" s="2104"/>
      <c r="L695" s="2105">
        <f t="shared" ref="L695" si="607">H695</f>
        <v>0.27550000000000002</v>
      </c>
      <c r="M695" s="1832">
        <f t="shared" ref="M695" si="608">SUM(I695:L695)</f>
        <v>0.27550000000000002</v>
      </c>
      <c r="N695" s="2030" t="s">
        <v>4278</v>
      </c>
      <c r="O695" s="2030"/>
      <c r="P695" s="2030"/>
      <c r="Q695" s="2030"/>
      <c r="R695" s="2029" t="s">
        <v>2243</v>
      </c>
      <c r="S695" s="2029">
        <v>72</v>
      </c>
      <c r="T695" s="2029" t="s">
        <v>3176</v>
      </c>
      <c r="U695" s="2024">
        <v>0.5</v>
      </c>
      <c r="V695" s="2114" t="s">
        <v>4080</v>
      </c>
      <c r="W695" s="2029" t="s">
        <v>1103</v>
      </c>
      <c r="X695" s="2028"/>
      <c r="Y695" s="2029">
        <v>60</v>
      </c>
      <c r="Z695" s="2029" t="s">
        <v>3181</v>
      </c>
      <c r="AA695" s="2029" t="s">
        <v>3177</v>
      </c>
      <c r="AB695" s="2027" t="s">
        <v>3182</v>
      </c>
      <c r="AC695" s="2029" t="s">
        <v>1096</v>
      </c>
      <c r="AD695" s="2029" t="s">
        <v>1113</v>
      </c>
      <c r="AE695" s="2029"/>
      <c r="AF695" s="2029" t="s">
        <v>1110</v>
      </c>
      <c r="AG695" s="2029"/>
      <c r="AH695" s="1951"/>
      <c r="AI695" s="2047" t="str">
        <f t="shared" ref="AI695" si="609">T695</f>
        <v>12005833C</v>
      </c>
      <c r="AJ695" s="2076" cm="1">
        <f t="array" ref="AJ695">SUM(MID(0&amp;AI695,LARGE(INDEX(ISNUMBER(--MID(AI695,ROW($1:$129),1))*ROW($1:$129),),ROW($1:$129))+1,1)*10^ROW($1:$129)/10)</f>
        <v>12005833</v>
      </c>
      <c r="AK695" s="1953" t="str">
        <f>VLOOKUP($AJ695,'Item Master Data'!$A:$F,3,FALSE)</f>
        <v>Q.PEAK DUO XL G10 BFG</v>
      </c>
      <c r="AL695" s="1494">
        <f>VLOOKUP($AJ695,'Item Master Data'!$A:$F,6,FALSE)</f>
        <v>475</v>
      </c>
      <c r="AM695" s="1494" t="e">
        <f t="shared" ref="AM695" si="610">F695/AN695</f>
        <v>#VALUE!</v>
      </c>
      <c r="AN695" s="1494" t="str">
        <f>VLOOKUP(AJ695,'Item Master Data'!$A:$G,7,FALSE)</f>
        <v> 30</v>
      </c>
      <c r="AO695" s="1494">
        <f t="shared" ref="AO695" si="611">E695-AL695</f>
        <v>0</v>
      </c>
    </row>
    <row r="696" spans="1:44" s="1494" customFormat="1" ht="15" customHeight="1">
      <c r="A696" s="1550" t="s">
        <v>1156</v>
      </c>
      <c r="B696" s="2255" t="s">
        <v>4028</v>
      </c>
      <c r="C696" s="2030" t="s">
        <v>1174</v>
      </c>
      <c r="D696" s="2029" t="s">
        <v>2210</v>
      </c>
      <c r="E696" s="2031">
        <v>475</v>
      </c>
      <c r="F696" s="2032">
        <v>1740</v>
      </c>
      <c r="G696" s="1833">
        <f t="shared" ref="G696" si="612">E696*F696</f>
        <v>826500</v>
      </c>
      <c r="H696" s="1831">
        <f t="shared" ref="H696" si="613">E696*F696/1000000</f>
        <v>0.82650000000000001</v>
      </c>
      <c r="I696" s="1837"/>
      <c r="J696" s="2104"/>
      <c r="K696" s="2104"/>
      <c r="L696" s="2105">
        <f t="shared" ref="L696" si="614">H696</f>
        <v>0.82650000000000001</v>
      </c>
      <c r="M696" s="1832">
        <f t="shared" ref="M696" si="615">SUM(I696:L696)</f>
        <v>0.82650000000000001</v>
      </c>
      <c r="N696" s="2030" t="s">
        <v>4278</v>
      </c>
      <c r="O696" s="2030" t="s">
        <v>2257</v>
      </c>
      <c r="P696" s="2030"/>
      <c r="Q696" s="2030"/>
      <c r="R696" s="2029" t="s">
        <v>2243</v>
      </c>
      <c r="S696" s="2029">
        <v>72</v>
      </c>
      <c r="T696" s="2029" t="s">
        <v>3176</v>
      </c>
      <c r="U696" s="2024">
        <v>0.5</v>
      </c>
      <c r="V696" s="1952"/>
      <c r="W696" s="2029" t="s">
        <v>1103</v>
      </c>
      <c r="X696" s="2028">
        <v>0</v>
      </c>
      <c r="Y696" s="2029">
        <v>60</v>
      </c>
      <c r="Z696" s="2029" t="s">
        <v>2530</v>
      </c>
      <c r="AA696" s="2029" t="s">
        <v>1132</v>
      </c>
      <c r="AB696" s="2027" t="s">
        <v>2531</v>
      </c>
      <c r="AC696" s="2029" t="s">
        <v>1096</v>
      </c>
      <c r="AD696" s="2029" t="s">
        <v>1113</v>
      </c>
      <c r="AE696" s="2029"/>
      <c r="AF696" s="2029" t="s">
        <v>1098</v>
      </c>
      <c r="AG696" s="2029" t="s">
        <v>2235</v>
      </c>
      <c r="AH696" s="1951"/>
      <c r="AI696" s="2047" t="str">
        <f t="shared" ref="AI696" si="616">T696</f>
        <v>12005833C</v>
      </c>
      <c r="AJ696" s="2076" cm="1">
        <f t="array" ref="AJ696">SUM(MID(0&amp;AI696,LARGE(INDEX(ISNUMBER(--MID(AI696,ROW($1:$129),1))*ROW($1:$129),),ROW($1:$129))+1,1)*10^ROW($1:$129)/10)</f>
        <v>12005833</v>
      </c>
      <c r="AK696" s="1953" t="str">
        <f>VLOOKUP($AJ696,'Item Master Data'!$A:$F,3,FALSE)</f>
        <v>Q.PEAK DUO XL G10 BFG</v>
      </c>
      <c r="AL696" s="1494">
        <f>VLOOKUP($AJ696,'Item Master Data'!$A:$F,6,FALSE)</f>
        <v>475</v>
      </c>
      <c r="AM696" s="1494" t="e">
        <f t="shared" ref="AM696" si="617">F696/AN696</f>
        <v>#VALUE!</v>
      </c>
      <c r="AN696" s="1494" t="str">
        <f>VLOOKUP(AJ696,'Item Master Data'!$A:$G,7,FALSE)</f>
        <v> 30</v>
      </c>
      <c r="AO696" s="1494">
        <f t="shared" ref="AO696" si="618">E696-AL696</f>
        <v>0</v>
      </c>
    </row>
    <row r="697" spans="1:44" s="1494" customFormat="1" ht="15" customHeight="1">
      <c r="A697" s="1872" t="s">
        <v>1156</v>
      </c>
      <c r="B697" s="2268" t="s">
        <v>4019</v>
      </c>
      <c r="C697" s="2030" t="s">
        <v>4020</v>
      </c>
      <c r="D697" s="2029" t="s">
        <v>2210</v>
      </c>
      <c r="E697" s="2031">
        <v>475</v>
      </c>
      <c r="F697" s="2032">
        <v>2320</v>
      </c>
      <c r="G697" s="1833">
        <f>E697*F697</f>
        <v>1102000</v>
      </c>
      <c r="H697" s="1831">
        <f t="shared" ref="H697:H702" si="619">E697*F697/1000000</f>
        <v>1.1020000000000001</v>
      </c>
      <c r="I697" s="1837"/>
      <c r="J697" s="2104"/>
      <c r="K697" s="2104"/>
      <c r="L697" s="2105">
        <f t="shared" ref="L697:L702" si="620">H697</f>
        <v>1.1020000000000001</v>
      </c>
      <c r="M697" s="1832">
        <f t="shared" ref="M697:M702" si="621">SUM(I697:L697)</f>
        <v>1.1020000000000001</v>
      </c>
      <c r="N697" s="2030" t="s">
        <v>4278</v>
      </c>
      <c r="O697" s="2030" t="s">
        <v>4088</v>
      </c>
      <c r="P697" s="2030"/>
      <c r="Q697" s="2030"/>
      <c r="R697" s="2029" t="s">
        <v>4089</v>
      </c>
      <c r="S697" s="2029">
        <v>72</v>
      </c>
      <c r="T697" s="2029" t="s">
        <v>3176</v>
      </c>
      <c r="U697" s="2024">
        <v>0.53</v>
      </c>
      <c r="V697" s="1952" t="s">
        <v>4079</v>
      </c>
      <c r="W697" s="2029" t="s">
        <v>1094</v>
      </c>
      <c r="X697" s="2028">
        <v>30</v>
      </c>
      <c r="Y697" s="2029">
        <v>30</v>
      </c>
      <c r="Z697" s="2029" t="s">
        <v>1195</v>
      </c>
      <c r="AA697" s="2029" t="s">
        <v>1149</v>
      </c>
      <c r="AB697" s="2027">
        <v>32218</v>
      </c>
      <c r="AC697" s="2029" t="s">
        <v>1096</v>
      </c>
      <c r="AD697" s="2029" t="s">
        <v>1113</v>
      </c>
      <c r="AE697" s="2029"/>
      <c r="AF697" s="2029" t="s">
        <v>1110</v>
      </c>
      <c r="AG697" s="2029" t="s">
        <v>2235</v>
      </c>
      <c r="AH697" s="2029"/>
      <c r="AI697" s="2047" t="str">
        <f t="shared" ref="AI697:AI702" si="622">T697</f>
        <v>12005833C</v>
      </c>
      <c r="AJ697" s="2076" cm="1">
        <f t="array" ref="AJ697">SUM(MID(0&amp;AI697,LARGE(INDEX(ISNUMBER(--MID(AI697,ROW($1:$129),1))*ROW($1:$129),),ROW($1:$129))+1,1)*10^ROW($1:$129)/10)</f>
        <v>12005833</v>
      </c>
      <c r="AK697" s="1953" t="str">
        <f>VLOOKUP($AJ697,'Item Master Data'!$A:$F,3,FALSE)</f>
        <v>Q.PEAK DUO XL G10 BFG</v>
      </c>
      <c r="AL697" s="1494">
        <f>VLOOKUP($AJ697,'Item Master Data'!$A:$F,6,FALSE)</f>
        <v>475</v>
      </c>
      <c r="AM697" s="1494" t="e">
        <f t="shared" ref="AM697:AM702" si="623">F697/AN697</f>
        <v>#VALUE!</v>
      </c>
      <c r="AN697" s="1494" t="str">
        <f>VLOOKUP(AJ697,'Item Master Data'!$A:$G,7,FALSE)</f>
        <v> 30</v>
      </c>
      <c r="AO697" s="1494">
        <f t="shared" ref="AO697:AO702" si="624">E697-AL697</f>
        <v>0</v>
      </c>
    </row>
    <row r="698" spans="1:44" s="1494" customFormat="1" ht="15" customHeight="1">
      <c r="A698" s="1872" t="s">
        <v>1156</v>
      </c>
      <c r="B698" s="2255" t="s">
        <v>4021</v>
      </c>
      <c r="C698" s="2030" t="s">
        <v>3229</v>
      </c>
      <c r="D698" s="2029" t="s">
        <v>2210</v>
      </c>
      <c r="E698" s="2031">
        <v>475</v>
      </c>
      <c r="F698" s="2032">
        <v>1276</v>
      </c>
      <c r="G698" s="1833">
        <f>E698*F698</f>
        <v>606100</v>
      </c>
      <c r="H698" s="1831">
        <f t="shared" si="619"/>
        <v>0.60609999999999997</v>
      </c>
      <c r="I698" s="1837"/>
      <c r="J698" s="2104"/>
      <c r="K698" s="2104"/>
      <c r="L698" s="2105">
        <f t="shared" si="620"/>
        <v>0.60609999999999997</v>
      </c>
      <c r="M698" s="1832">
        <f t="shared" si="621"/>
        <v>0.60609999999999997</v>
      </c>
      <c r="N698" s="2030" t="s">
        <v>4278</v>
      </c>
      <c r="O698" s="2030" t="s">
        <v>2257</v>
      </c>
      <c r="P698" s="2030"/>
      <c r="Q698" s="2030"/>
      <c r="R698" s="2029" t="s">
        <v>2244</v>
      </c>
      <c r="S698" s="2029">
        <v>72</v>
      </c>
      <c r="T698" s="2029">
        <v>49303155</v>
      </c>
      <c r="U698" s="2024">
        <v>0.48</v>
      </c>
      <c r="V698" s="1952"/>
      <c r="W698" s="2029" t="s">
        <v>1103</v>
      </c>
      <c r="X698" s="2028"/>
      <c r="Y698" s="2029">
        <v>30</v>
      </c>
      <c r="Z698" s="2029" t="s">
        <v>3230</v>
      </c>
      <c r="AA698" s="2029" t="s">
        <v>1136</v>
      </c>
      <c r="AB698" s="2027">
        <v>1719</v>
      </c>
      <c r="AC698" s="2029" t="s">
        <v>1096</v>
      </c>
      <c r="AD698" s="2029" t="s">
        <v>1113</v>
      </c>
      <c r="AE698" s="2029"/>
      <c r="AF698" s="2029" t="s">
        <v>1110</v>
      </c>
      <c r="AG698" s="2029" t="s">
        <v>1087</v>
      </c>
      <c r="AH698" s="2029"/>
      <c r="AI698" s="2047">
        <f t="shared" si="622"/>
        <v>49303155</v>
      </c>
      <c r="AJ698" s="2076" cm="1">
        <f t="array" ref="AJ698">SUM(MID(0&amp;AI698,LARGE(INDEX(ISNUMBER(--MID(AI698,ROW($1:$129),1))*ROW($1:$129),),ROW($1:$129))+1,1)*10^ROW($1:$129)/10)</f>
        <v>49303155</v>
      </c>
      <c r="AK698" s="1953" t="str">
        <f>VLOOKUP($AJ698,'Item Master Data'!$A:$F,3,FALSE)</f>
        <v>Q.PEAK DUO XL G10 BFG</v>
      </c>
      <c r="AL698" s="1494">
        <f>VLOOKUP($AJ698,'Item Master Data'!$A:$F,6,FALSE)</f>
        <v>475</v>
      </c>
      <c r="AM698" s="1494">
        <f t="shared" si="623"/>
        <v>44</v>
      </c>
      <c r="AN698" s="1494">
        <f>VLOOKUP(AJ698,'Item Master Data'!$A:$G,7,FALSE)</f>
        <v>29</v>
      </c>
      <c r="AO698" s="1494">
        <f t="shared" si="624"/>
        <v>0</v>
      </c>
    </row>
    <row r="699" spans="1:44" s="1494" customFormat="1" ht="15" customHeight="1">
      <c r="A699" s="1872" t="s">
        <v>1156</v>
      </c>
      <c r="B699" s="2255" t="s">
        <v>4022</v>
      </c>
      <c r="C699" s="2030" t="s">
        <v>3229</v>
      </c>
      <c r="D699" s="2029" t="s">
        <v>2210</v>
      </c>
      <c r="E699" s="2031">
        <v>475</v>
      </c>
      <c r="F699" s="2032">
        <v>1276</v>
      </c>
      <c r="G699" s="1833">
        <f t="shared" ref="G699" si="625">E699*F699</f>
        <v>606100</v>
      </c>
      <c r="H699" s="1831">
        <f t="shared" si="619"/>
        <v>0.60609999999999997</v>
      </c>
      <c r="I699" s="1837"/>
      <c r="J699" s="2104"/>
      <c r="K699" s="2104"/>
      <c r="L699" s="2105">
        <f t="shared" si="620"/>
        <v>0.60609999999999997</v>
      </c>
      <c r="M699" s="1832">
        <f t="shared" si="621"/>
        <v>0.60609999999999997</v>
      </c>
      <c r="N699" s="2030" t="s">
        <v>4278</v>
      </c>
      <c r="O699" s="2030" t="s">
        <v>2257</v>
      </c>
      <c r="P699" s="2030"/>
      <c r="Q699" s="2030"/>
      <c r="R699" s="2029" t="s">
        <v>2244</v>
      </c>
      <c r="S699" s="2029">
        <v>72</v>
      </c>
      <c r="T699" s="2029">
        <v>49303155</v>
      </c>
      <c r="U699" s="2024">
        <v>0.48</v>
      </c>
      <c r="V699" s="1952"/>
      <c r="W699" s="2029" t="s">
        <v>1103</v>
      </c>
      <c r="X699" s="2028"/>
      <c r="Y699" s="2029">
        <v>30</v>
      </c>
      <c r="Z699" s="2029" t="s">
        <v>3231</v>
      </c>
      <c r="AA699" s="2029" t="s">
        <v>1099</v>
      </c>
      <c r="AB699" s="2027">
        <v>95482</v>
      </c>
      <c r="AC699" s="2029" t="s">
        <v>1096</v>
      </c>
      <c r="AD699" s="2029" t="s">
        <v>1113</v>
      </c>
      <c r="AE699" s="2029"/>
      <c r="AF699" s="2029" t="s">
        <v>1110</v>
      </c>
      <c r="AG699" s="2029" t="s">
        <v>1087</v>
      </c>
      <c r="AH699" s="2029"/>
      <c r="AI699" s="2047">
        <f t="shared" si="622"/>
        <v>49303155</v>
      </c>
      <c r="AJ699" s="2076" cm="1">
        <f t="array" ref="AJ699">SUM(MID(0&amp;AI699,LARGE(INDEX(ISNUMBER(--MID(AI699,ROW($1:$129),1))*ROW($1:$129),),ROW($1:$129))+1,1)*10^ROW($1:$129)/10)</f>
        <v>49303155</v>
      </c>
      <c r="AK699" s="1953" t="str">
        <f>VLOOKUP($AJ699,'Item Master Data'!$A:$F,3,FALSE)</f>
        <v>Q.PEAK DUO XL G10 BFG</v>
      </c>
      <c r="AL699" s="1494">
        <f>VLOOKUP($AJ699,'Item Master Data'!$A:$F,6,FALSE)</f>
        <v>475</v>
      </c>
      <c r="AM699" s="1494">
        <f t="shared" si="623"/>
        <v>44</v>
      </c>
      <c r="AN699" s="1494">
        <f>VLOOKUP(AJ699,'Item Master Data'!$A:$G,7,FALSE)</f>
        <v>29</v>
      </c>
      <c r="AO699" s="1494">
        <f t="shared" si="624"/>
        <v>0</v>
      </c>
    </row>
    <row r="700" spans="1:44" s="1494" customFormat="1" ht="15" customHeight="1">
      <c r="A700" s="1550" t="s">
        <v>1156</v>
      </c>
      <c r="B700" s="2255" t="s">
        <v>4023</v>
      </c>
      <c r="C700" s="2030" t="s">
        <v>1224</v>
      </c>
      <c r="D700" s="2029" t="s">
        <v>2210</v>
      </c>
      <c r="E700" s="2031">
        <v>475</v>
      </c>
      <c r="F700" s="2032">
        <v>1276</v>
      </c>
      <c r="G700" s="1833">
        <f>E700*F700</f>
        <v>606100</v>
      </c>
      <c r="H700" s="1831">
        <f t="shared" si="619"/>
        <v>0.60609999999999997</v>
      </c>
      <c r="I700" s="1837"/>
      <c r="J700" s="2104"/>
      <c r="K700" s="2104"/>
      <c r="L700" s="2105">
        <f t="shared" si="620"/>
        <v>0.60609999999999997</v>
      </c>
      <c r="M700" s="1832">
        <f t="shared" si="621"/>
        <v>0.60609999999999997</v>
      </c>
      <c r="N700" s="2030" t="s">
        <v>4278</v>
      </c>
      <c r="O700" s="2030" t="s">
        <v>2257</v>
      </c>
      <c r="P700" s="2030"/>
      <c r="Q700" s="2030"/>
      <c r="R700" s="2029" t="s">
        <v>2244</v>
      </c>
      <c r="S700" s="2029">
        <v>72</v>
      </c>
      <c r="T700" s="2029">
        <v>49303155</v>
      </c>
      <c r="U700" s="2024">
        <v>0.47</v>
      </c>
      <c r="V700" s="1952"/>
      <c r="W700" s="2029" t="s">
        <v>1103</v>
      </c>
      <c r="X700" s="2028"/>
      <c r="Y700" s="2029">
        <v>60</v>
      </c>
      <c r="Z700" s="2029" t="s">
        <v>3355</v>
      </c>
      <c r="AA700" s="2029" t="s">
        <v>1133</v>
      </c>
      <c r="AB700" s="2027" t="s">
        <v>3356</v>
      </c>
      <c r="AC700" s="2029" t="s">
        <v>1096</v>
      </c>
      <c r="AD700" s="1937" t="s">
        <v>1097</v>
      </c>
      <c r="AE700" s="2029"/>
      <c r="AF700" s="2029"/>
      <c r="AG700" s="2029" t="s">
        <v>1087</v>
      </c>
      <c r="AH700" s="1951"/>
      <c r="AI700" s="2047">
        <f t="shared" si="622"/>
        <v>49303155</v>
      </c>
      <c r="AJ700" s="2076" cm="1">
        <f t="array" ref="AJ700">SUM(MID(0&amp;AI700,LARGE(INDEX(ISNUMBER(--MID(AI700,ROW($1:$129),1))*ROW($1:$129),),ROW($1:$129))+1,1)*10^ROW($1:$129)/10)</f>
        <v>49303155</v>
      </c>
      <c r="AK700" s="1953" t="str">
        <f>VLOOKUP($AJ700,'Item Master Data'!$A:$F,3,FALSE)</f>
        <v>Q.PEAK DUO XL G10 BFG</v>
      </c>
      <c r="AL700" s="1494">
        <f>VLOOKUP($AJ700,'Item Master Data'!$A:$F,6,FALSE)</f>
        <v>475</v>
      </c>
      <c r="AM700" s="1494">
        <f t="shared" si="623"/>
        <v>44</v>
      </c>
      <c r="AN700" s="1494">
        <f>VLOOKUP(AJ700,'Item Master Data'!$A:$G,7,FALSE)</f>
        <v>29</v>
      </c>
      <c r="AO700" s="1494">
        <f t="shared" si="624"/>
        <v>0</v>
      </c>
    </row>
    <row r="701" spans="1:44" s="1494" customFormat="1" ht="15" customHeight="1">
      <c r="A701" s="1550" t="s">
        <v>1156</v>
      </c>
      <c r="B701" s="2255" t="s">
        <v>4024</v>
      </c>
      <c r="C701" s="2030" t="s">
        <v>1169</v>
      </c>
      <c r="D701" s="2029" t="s">
        <v>2210</v>
      </c>
      <c r="E701" s="2031">
        <v>475</v>
      </c>
      <c r="F701" s="2032">
        <v>1102</v>
      </c>
      <c r="G701" s="1833">
        <f t="shared" ref="G701:G702" si="626">F701*E701</f>
        <v>523450</v>
      </c>
      <c r="H701" s="1831">
        <f t="shared" si="619"/>
        <v>0.52344999999999997</v>
      </c>
      <c r="I701" s="1837"/>
      <c r="J701" s="2104"/>
      <c r="K701" s="2104"/>
      <c r="L701" s="2105">
        <f t="shared" si="620"/>
        <v>0.52344999999999997</v>
      </c>
      <c r="M701" s="1832">
        <f t="shared" si="621"/>
        <v>0.52344999999999997</v>
      </c>
      <c r="N701" s="2030" t="s">
        <v>4278</v>
      </c>
      <c r="O701" s="2030" t="s">
        <v>2257</v>
      </c>
      <c r="P701" s="2030"/>
      <c r="Q701" s="2030"/>
      <c r="R701" s="2029" t="s">
        <v>2244</v>
      </c>
      <c r="S701" s="2029">
        <v>72</v>
      </c>
      <c r="T701" s="2029">
        <v>49303155</v>
      </c>
      <c r="U701" s="2024">
        <v>0.47</v>
      </c>
      <c r="V701" s="1952"/>
      <c r="W701" s="2029" t="s">
        <v>1103</v>
      </c>
      <c r="X701" s="2028"/>
      <c r="Y701" s="2029">
        <v>60</v>
      </c>
      <c r="Z701" s="2029" t="s">
        <v>4095</v>
      </c>
      <c r="AA701" s="2029" t="s">
        <v>1170</v>
      </c>
      <c r="AB701" s="2027">
        <v>6492</v>
      </c>
      <c r="AC701" s="2029" t="s">
        <v>1096</v>
      </c>
      <c r="AD701" s="1937" t="s">
        <v>3658</v>
      </c>
      <c r="AE701" s="2029"/>
      <c r="AF701" s="2029"/>
      <c r="AG701" s="2029" t="s">
        <v>1087</v>
      </c>
      <c r="AH701" s="1951"/>
      <c r="AI701" s="2047">
        <f t="shared" si="622"/>
        <v>49303155</v>
      </c>
      <c r="AJ701" s="2076" cm="1">
        <f t="array" ref="AJ701">SUM(MID(0&amp;AI701,LARGE(INDEX(ISNUMBER(--MID(AI701,ROW($1:$129),1))*ROW($1:$129),),ROW($1:$129))+1,1)*10^ROW($1:$129)/10)</f>
        <v>49303155</v>
      </c>
      <c r="AK701" s="1953" t="str">
        <f>VLOOKUP($AJ701,'Item Master Data'!$A:$F,3,FALSE)</f>
        <v>Q.PEAK DUO XL G10 BFG</v>
      </c>
      <c r="AL701" s="1494">
        <f>VLOOKUP($AJ701,'Item Master Data'!$A:$F,6,FALSE)</f>
        <v>475</v>
      </c>
      <c r="AM701" s="1494">
        <f t="shared" si="623"/>
        <v>38</v>
      </c>
      <c r="AN701" s="1494">
        <f>VLOOKUP(AJ701,'Item Master Data'!$A:$G,7,FALSE)</f>
        <v>29</v>
      </c>
      <c r="AO701" s="1494">
        <f t="shared" si="624"/>
        <v>0</v>
      </c>
    </row>
    <row r="702" spans="1:44" s="1494" customFormat="1" ht="15" customHeight="1">
      <c r="A702" s="1550" t="s">
        <v>1156</v>
      </c>
      <c r="B702" s="2255" t="s">
        <v>4025</v>
      </c>
      <c r="C702" s="2030" t="s">
        <v>1169</v>
      </c>
      <c r="D702" s="2029" t="s">
        <v>2210</v>
      </c>
      <c r="E702" s="2031">
        <v>475</v>
      </c>
      <c r="F702" s="2032">
        <v>1200</v>
      </c>
      <c r="G702" s="1833">
        <f t="shared" si="626"/>
        <v>570000</v>
      </c>
      <c r="H702" s="1831">
        <f t="shared" si="619"/>
        <v>0.56999999999999995</v>
      </c>
      <c r="I702" s="1837"/>
      <c r="J702" s="2104"/>
      <c r="K702" s="2104"/>
      <c r="L702" s="2105">
        <f t="shared" si="620"/>
        <v>0.56999999999999995</v>
      </c>
      <c r="M702" s="1832">
        <f t="shared" si="621"/>
        <v>0.56999999999999995</v>
      </c>
      <c r="N702" s="2030" t="s">
        <v>4278</v>
      </c>
      <c r="O702" s="2030"/>
      <c r="P702" s="2030"/>
      <c r="Q702" s="2030"/>
      <c r="R702" s="2029" t="s">
        <v>2244</v>
      </c>
      <c r="S702" s="2029">
        <v>72</v>
      </c>
      <c r="T702" s="2029">
        <v>49303155</v>
      </c>
      <c r="U702" s="2024">
        <v>0.47</v>
      </c>
      <c r="V702" s="1952" t="s">
        <v>4080</v>
      </c>
      <c r="W702" s="2029" t="s">
        <v>1103</v>
      </c>
      <c r="X702" s="2028"/>
      <c r="Y702" s="2029">
        <v>60</v>
      </c>
      <c r="Z702" s="2029" t="s">
        <v>4095</v>
      </c>
      <c r="AA702" s="2029" t="s">
        <v>1170</v>
      </c>
      <c r="AB702" s="2027">
        <v>6492</v>
      </c>
      <c r="AC702" s="2029" t="s">
        <v>1096</v>
      </c>
      <c r="AD702" s="2029" t="s">
        <v>1113</v>
      </c>
      <c r="AE702" s="2029"/>
      <c r="AF702" s="2029" t="s">
        <v>1110</v>
      </c>
      <c r="AG702" s="2029" t="s">
        <v>1087</v>
      </c>
      <c r="AH702" s="1951"/>
      <c r="AI702" s="2047">
        <f t="shared" si="622"/>
        <v>49303155</v>
      </c>
      <c r="AJ702" s="2076" cm="1">
        <f t="array" ref="AJ702">SUM(MID(0&amp;AI702,LARGE(INDEX(ISNUMBER(--MID(AI702,ROW($1:$129),1))*ROW($1:$129),),ROW($1:$129))+1,1)*10^ROW($1:$129)/10)</f>
        <v>49303155</v>
      </c>
      <c r="AK702" s="1953" t="str">
        <f>VLOOKUP($AJ702,'Item Master Data'!$A:$F,3,FALSE)</f>
        <v>Q.PEAK DUO XL G10 BFG</v>
      </c>
      <c r="AL702" s="1494">
        <f>VLOOKUP($AJ702,'Item Master Data'!$A:$F,6,FALSE)</f>
        <v>475</v>
      </c>
      <c r="AM702" s="1494">
        <f t="shared" si="623"/>
        <v>41.379310344827587</v>
      </c>
      <c r="AN702" s="1494">
        <f>VLOOKUP(AJ702,'Item Master Data'!$A:$G,7,FALSE)</f>
        <v>29</v>
      </c>
      <c r="AO702" s="1494">
        <f t="shared" si="624"/>
        <v>0</v>
      </c>
    </row>
    <row r="703" spans="1:44" s="1494" customFormat="1" ht="15" customHeight="1">
      <c r="A703" s="1550" t="s">
        <v>1156</v>
      </c>
      <c r="B703" s="2029" t="s">
        <v>4075</v>
      </c>
      <c r="C703" s="2030" t="s">
        <v>2526</v>
      </c>
      <c r="D703" s="2255" t="s">
        <v>2254</v>
      </c>
      <c r="E703" s="2031">
        <v>475</v>
      </c>
      <c r="F703" s="2032">
        <v>638</v>
      </c>
      <c r="G703" s="1833">
        <f t="shared" ref="G703:G704" si="627">E703*F703</f>
        <v>303050</v>
      </c>
      <c r="H703" s="1831">
        <f t="shared" ref="H703:H704" si="628">E703*F703/1000000</f>
        <v>0.30304999999999999</v>
      </c>
      <c r="I703" s="1837"/>
      <c r="J703" s="2104"/>
      <c r="K703" s="2104"/>
      <c r="L703" s="2105">
        <f t="shared" ref="L703:L704" si="629">H703</f>
        <v>0.30304999999999999</v>
      </c>
      <c r="M703" s="1832">
        <f t="shared" ref="M703:M704" si="630">SUM(I703:L703)</f>
        <v>0.30304999999999999</v>
      </c>
      <c r="N703" s="2030" t="s">
        <v>4282</v>
      </c>
      <c r="O703" s="2030"/>
      <c r="P703" s="2030"/>
      <c r="Q703" s="2030"/>
      <c r="R703" s="2029" t="s">
        <v>2244</v>
      </c>
      <c r="S703" s="2029">
        <v>72</v>
      </c>
      <c r="T703" s="2255">
        <v>49301156</v>
      </c>
      <c r="U703" s="2024">
        <v>0.46500000000000002</v>
      </c>
      <c r="V703" s="1952" t="s">
        <v>4086</v>
      </c>
      <c r="W703" s="2029" t="s">
        <v>1103</v>
      </c>
      <c r="X703" s="2028">
        <v>10</v>
      </c>
      <c r="Y703" s="2029">
        <v>30</v>
      </c>
      <c r="Z703" s="2029" t="s">
        <v>4108</v>
      </c>
      <c r="AA703" s="2029" t="s">
        <v>1136</v>
      </c>
      <c r="AB703" s="2027">
        <v>2072</v>
      </c>
      <c r="AC703" s="2029" t="s">
        <v>1096</v>
      </c>
      <c r="AD703" s="1937" t="s">
        <v>3658</v>
      </c>
      <c r="AE703" s="2029"/>
      <c r="AF703" s="2029" t="s">
        <v>1110</v>
      </c>
      <c r="AG703" s="2029" t="s">
        <v>2235</v>
      </c>
      <c r="AH703" s="1951"/>
      <c r="AI703" s="2047">
        <f t="shared" ref="AI703:AI704" si="631">T703</f>
        <v>49301156</v>
      </c>
      <c r="AJ703" s="2076" cm="1">
        <f t="array" ref="AJ703">SUM(MID(0&amp;AI703,LARGE(INDEX(ISNUMBER(--MID(AI703,ROW($1:$129),1))*ROW($1:$129),),ROW($1:$129))+1,1)*10^ROW($1:$129)/10)</f>
        <v>49301156</v>
      </c>
      <c r="AK703" s="1953" t="str">
        <f>VLOOKUP($AJ703,'Item Master Data'!$A:$F,3,FALSE)</f>
        <v>Q.PEAK DUO XL G10</v>
      </c>
      <c r="AL703" s="1494">
        <f>VLOOKUP($AJ703,'Item Master Data'!$A:$F,6,FALSE)</f>
        <v>480</v>
      </c>
      <c r="AM703" s="1494">
        <f t="shared" ref="AM703:AM704" si="632">F703/AN703</f>
        <v>22</v>
      </c>
      <c r="AN703" s="1494">
        <f>VLOOKUP(AJ703,'Item Master Data'!$A:$G,7,FALSE)</f>
        <v>29</v>
      </c>
      <c r="AO703" s="1494">
        <f t="shared" ref="AO703:AO704" si="633">E703-AL703</f>
        <v>-5</v>
      </c>
    </row>
    <row r="704" spans="1:44" s="1494" customFormat="1" ht="15" customHeight="1">
      <c r="A704" s="1550" t="s">
        <v>1156</v>
      </c>
      <c r="B704" s="2029" t="s">
        <v>4076</v>
      </c>
      <c r="C704" s="2030" t="s">
        <v>2526</v>
      </c>
      <c r="D704" s="2029" t="s">
        <v>2254</v>
      </c>
      <c r="E704" s="2031">
        <v>475</v>
      </c>
      <c r="F704" s="2032">
        <v>638</v>
      </c>
      <c r="G704" s="1833">
        <f t="shared" si="627"/>
        <v>303050</v>
      </c>
      <c r="H704" s="1831">
        <f t="shared" si="628"/>
        <v>0.30304999999999999</v>
      </c>
      <c r="I704" s="1837"/>
      <c r="J704" s="2104"/>
      <c r="K704" s="2104"/>
      <c r="L704" s="2105">
        <f t="shared" si="629"/>
        <v>0.30304999999999999</v>
      </c>
      <c r="M704" s="1832">
        <f t="shared" si="630"/>
        <v>0.30304999999999999</v>
      </c>
      <c r="N704" s="2030" t="s">
        <v>4282</v>
      </c>
      <c r="O704" s="2030"/>
      <c r="P704" s="2030"/>
      <c r="Q704" s="2030"/>
      <c r="R704" s="2029" t="s">
        <v>2244</v>
      </c>
      <c r="S704" s="2029">
        <v>72</v>
      </c>
      <c r="T704" s="2029" t="s">
        <v>3176</v>
      </c>
      <c r="U704" s="2024">
        <v>0.46500000000000002</v>
      </c>
      <c r="V704" s="1952" t="s">
        <v>4086</v>
      </c>
      <c r="W704" s="2029" t="s">
        <v>1103</v>
      </c>
      <c r="X704" s="2028">
        <v>10</v>
      </c>
      <c r="Y704" s="2029">
        <v>30</v>
      </c>
      <c r="Z704" s="2029" t="s">
        <v>4108</v>
      </c>
      <c r="AA704" s="2029" t="s">
        <v>1136</v>
      </c>
      <c r="AB704" s="2027">
        <v>2072</v>
      </c>
      <c r="AC704" s="2029" t="s">
        <v>1096</v>
      </c>
      <c r="AD704" s="2029" t="s">
        <v>1113</v>
      </c>
      <c r="AE704" s="2029"/>
      <c r="AF704" s="2029" t="s">
        <v>1110</v>
      </c>
      <c r="AG704" s="2029" t="s">
        <v>2235</v>
      </c>
      <c r="AH704" s="1951"/>
      <c r="AI704" s="2047" t="str">
        <f t="shared" si="631"/>
        <v>12005833C</v>
      </c>
      <c r="AJ704" s="2076" cm="1">
        <f t="array" ref="AJ704">SUM(MID(0&amp;AI704,LARGE(INDEX(ISNUMBER(--MID(AI704,ROW($1:$129),1))*ROW($1:$129),),ROW($1:$129))+1,1)*10^ROW($1:$129)/10)</f>
        <v>12005833</v>
      </c>
      <c r="AK704" s="1953" t="str">
        <f>VLOOKUP($AJ704,'Item Master Data'!$A:$F,3,FALSE)</f>
        <v>Q.PEAK DUO XL G10 BFG</v>
      </c>
      <c r="AL704" s="1494">
        <f>VLOOKUP($AJ704,'Item Master Data'!$A:$F,6,FALSE)</f>
        <v>475</v>
      </c>
      <c r="AM704" s="1494" t="e">
        <f t="shared" si="632"/>
        <v>#VALUE!</v>
      </c>
      <c r="AN704" s="1494" t="str">
        <f>VLOOKUP(AJ704,'Item Master Data'!$A:$G,7,FALSE)</f>
        <v> 30</v>
      </c>
      <c r="AO704" s="1494">
        <f t="shared" si="633"/>
        <v>0</v>
      </c>
    </row>
    <row r="705" spans="1:41" s="1494" customFormat="1" ht="15" customHeight="1">
      <c r="A705" s="1550" t="s">
        <v>2309</v>
      </c>
      <c r="B705" s="1949" t="s">
        <v>3965</v>
      </c>
      <c r="C705" s="2029" t="s">
        <v>1150</v>
      </c>
      <c r="D705" s="2029" t="s">
        <v>3516</v>
      </c>
      <c r="E705" s="2029">
        <v>475</v>
      </c>
      <c r="F705" s="2031">
        <v>290</v>
      </c>
      <c r="G705" s="1833">
        <f t="shared" ref="G705" si="634">E705*F705</f>
        <v>137750</v>
      </c>
      <c r="H705" s="1831">
        <f t="shared" ref="H705" si="635">E705*F705/1000000</f>
        <v>0.13775000000000001</v>
      </c>
      <c r="I705" s="1837"/>
      <c r="J705" s="2104"/>
      <c r="K705" s="2104"/>
      <c r="L705" s="2105">
        <f t="shared" ref="L705" si="636">H705</f>
        <v>0.13775000000000001</v>
      </c>
      <c r="M705" s="1832">
        <f t="shared" ref="M705" si="637">SUM(I705:L705)</f>
        <v>0.13775000000000001</v>
      </c>
      <c r="N705" s="2021"/>
      <c r="O705" s="2030"/>
      <c r="P705" s="2030"/>
      <c r="Q705" s="2030"/>
      <c r="R705" s="2029" t="s">
        <v>304</v>
      </c>
      <c r="S705" s="2029">
        <v>72</v>
      </c>
      <c r="T705" s="2029" t="s">
        <v>3176</v>
      </c>
      <c r="U705" s="2024">
        <v>0.505</v>
      </c>
      <c r="V705" s="2029" t="s">
        <v>2542</v>
      </c>
      <c r="W705" s="2029" t="s">
        <v>1103</v>
      </c>
      <c r="X705" s="2029"/>
      <c r="Y705" s="1949">
        <v>60</v>
      </c>
      <c r="Z705" s="2029" t="s">
        <v>1223</v>
      </c>
      <c r="AA705" s="2027" t="s">
        <v>1095</v>
      </c>
      <c r="AB705" s="2029">
        <v>78744</v>
      </c>
      <c r="AC705" s="2029" t="s">
        <v>1096</v>
      </c>
      <c r="AD705" s="2029"/>
      <c r="AE705" s="2029"/>
      <c r="AF705" s="1951"/>
      <c r="AG705" s="1951" t="s">
        <v>1087</v>
      </c>
      <c r="AH705" s="1951" t="s">
        <v>2469</v>
      </c>
      <c r="AI705" s="2047" t="str">
        <f t="shared" ref="AI705" si="638">T705</f>
        <v>12005833C</v>
      </c>
      <c r="AJ705" s="2076" cm="1">
        <f t="array" ref="AJ705">SUM(MID(0&amp;AI705,LARGE(INDEX(ISNUMBER(--MID(AI705,ROW($1:$129),1))*ROW($1:$129),),ROW($1:$129))+1,1)*10^ROW($1:$129)/10)</f>
        <v>12005833</v>
      </c>
      <c r="AK705" s="1953" t="str">
        <f>VLOOKUP($AJ705,'Item Master Data'!$A:$F,3,FALSE)</f>
        <v>Q.PEAK DUO XL G10 BFG</v>
      </c>
      <c r="AL705" s="1494">
        <f>VLOOKUP($AJ705,'Item Master Data'!$A:$F,6,FALSE)</f>
        <v>475</v>
      </c>
      <c r="AM705" s="1494" t="e">
        <f t="shared" ref="AM705" si="639">F705/AN705</f>
        <v>#VALUE!</v>
      </c>
      <c r="AN705" s="1494" t="str">
        <f>VLOOKUP(AJ705,'Item Master Data'!$A:$G,7,FALSE)</f>
        <v> 30</v>
      </c>
      <c r="AO705" s="1494">
        <f t="shared" ref="AO705" si="640">E705-AL705</f>
        <v>0</v>
      </c>
    </row>
    <row r="706" spans="1:41" s="1494" customFormat="1" ht="15" customHeight="1">
      <c r="A706" s="1872" t="s">
        <v>2309</v>
      </c>
      <c r="B706" s="1949" t="s">
        <v>3890</v>
      </c>
      <c r="C706" s="2029" t="s">
        <v>3889</v>
      </c>
      <c r="D706" s="2029" t="s">
        <v>3972</v>
      </c>
      <c r="E706" s="2029">
        <v>475</v>
      </c>
      <c r="F706" s="2031">
        <v>2088</v>
      </c>
      <c r="G706" s="1833">
        <f t="shared" ref="G706" si="641">F706*E706</f>
        <v>991800</v>
      </c>
      <c r="H706" s="1831">
        <f t="shared" ref="H706" si="642">E706*F706/1000000</f>
        <v>0.99180000000000001</v>
      </c>
      <c r="I706" s="1837"/>
      <c r="J706" s="2104"/>
      <c r="K706" s="2104"/>
      <c r="L706" s="2105">
        <f>H706</f>
        <v>0.99180000000000001</v>
      </c>
      <c r="M706" s="1832">
        <f t="shared" ref="M706" si="643">SUM(I706:L706)</f>
        <v>0.99180000000000001</v>
      </c>
      <c r="N706" s="2021" t="s">
        <v>4278</v>
      </c>
      <c r="O706" s="2030"/>
      <c r="P706" s="2030"/>
      <c r="Q706" s="2030"/>
      <c r="R706" s="2029" t="s">
        <v>304</v>
      </c>
      <c r="S706" s="2029">
        <v>72</v>
      </c>
      <c r="T706" s="2029" t="s">
        <v>3176</v>
      </c>
      <c r="U706" s="2024">
        <v>0.47</v>
      </c>
      <c r="V706" s="2029"/>
      <c r="W706" s="2029" t="s">
        <v>1103</v>
      </c>
      <c r="X706" s="2029"/>
      <c r="Y706" s="1949" t="s">
        <v>2208</v>
      </c>
      <c r="Z706" s="2029" t="s">
        <v>3233</v>
      </c>
      <c r="AA706" s="2027" t="s">
        <v>1148</v>
      </c>
      <c r="AB706" s="2029">
        <v>23222</v>
      </c>
      <c r="AC706" s="2029" t="s">
        <v>1096</v>
      </c>
      <c r="AD706" s="2029" t="s">
        <v>1113</v>
      </c>
      <c r="AE706" s="2029"/>
      <c r="AF706" s="1951"/>
      <c r="AG706" s="1951" t="s">
        <v>1087</v>
      </c>
      <c r="AH706" s="2029"/>
      <c r="AI706" s="2047" t="str">
        <f t="shared" ref="AI706" si="644">T706</f>
        <v>12005833C</v>
      </c>
      <c r="AJ706" s="2076" cm="1">
        <f t="array" ref="AJ706">SUM(MID(0&amp;AI706,LARGE(INDEX(ISNUMBER(--MID(AI706,ROW($1:$129),1))*ROW($1:$129),),ROW($1:$129))+1,1)*10^ROW($1:$129)/10)</f>
        <v>12005833</v>
      </c>
      <c r="AK706" s="1953" t="str">
        <f>VLOOKUP($AJ706,'Item Master Data'!$A:$F,3,FALSE)</f>
        <v>Q.PEAK DUO XL G10 BFG</v>
      </c>
      <c r="AL706" s="1494">
        <f>VLOOKUP($AJ706,'Item Master Data'!$A:$F,6,FALSE)</f>
        <v>475</v>
      </c>
      <c r="AM706" s="1494" t="e">
        <f t="shared" ref="AM706" si="645">F706/AN706</f>
        <v>#VALUE!</v>
      </c>
      <c r="AN706" s="1494" t="str">
        <f>VLOOKUP(AJ706,'Item Master Data'!$A:$G,7,FALSE)</f>
        <v> 30</v>
      </c>
      <c r="AO706" s="1494">
        <f t="shared" ref="AO706" si="646">E706-AL706</f>
        <v>0</v>
      </c>
    </row>
    <row r="707" spans="1:41" s="1494" customFormat="1">
      <c r="A707" s="1550" t="s">
        <v>1091</v>
      </c>
      <c r="B707" s="2227" t="s">
        <v>3263</v>
      </c>
      <c r="C707" s="2228" t="s">
        <v>3264</v>
      </c>
      <c r="D707" s="2256" t="s">
        <v>3739</v>
      </c>
      <c r="E707" s="2228">
        <v>475</v>
      </c>
      <c r="F707" s="2229">
        <v>1073</v>
      </c>
      <c r="G707" s="1833">
        <f t="shared" ref="G707" si="647">F707*E707</f>
        <v>509675</v>
      </c>
      <c r="H707" s="2108">
        <f t="shared" ref="H707" si="648">E707*F707/1000000</f>
        <v>0.50967499999999999</v>
      </c>
      <c r="I707" s="1837"/>
      <c r="J707" s="2104"/>
      <c r="K707" s="2104"/>
      <c r="L707" s="2105">
        <f t="shared" ref="L707" si="649">H707</f>
        <v>0.50967499999999999</v>
      </c>
      <c r="M707" s="1832">
        <f t="shared" ref="M707" si="650">SUM(I707:L707)</f>
        <v>0.50967499999999999</v>
      </c>
      <c r="N707" s="2030" t="s">
        <v>4275</v>
      </c>
      <c r="O707" s="2231"/>
      <c r="P707" s="2101"/>
      <c r="Q707" s="2101"/>
      <c r="R707" s="2228" t="s">
        <v>1093</v>
      </c>
      <c r="S707" s="2228">
        <v>72</v>
      </c>
      <c r="T707" s="1951"/>
      <c r="U707" s="2232">
        <v>0.47</v>
      </c>
      <c r="V707" s="2029" t="s">
        <v>3743</v>
      </c>
      <c r="W707" s="2228" t="s">
        <v>1103</v>
      </c>
      <c r="X707" s="2228">
        <v>100</v>
      </c>
      <c r="Y707" s="2228"/>
      <c r="Z707" s="2101" t="s">
        <v>3274</v>
      </c>
      <c r="AA707" s="2101" t="s">
        <v>1099</v>
      </c>
      <c r="AB707" s="2235" t="s">
        <v>3275</v>
      </c>
      <c r="AC707" s="2228" t="s">
        <v>1096</v>
      </c>
      <c r="AD707" s="1937" t="s">
        <v>3658</v>
      </c>
      <c r="AE707" s="2228" t="s">
        <v>2230</v>
      </c>
      <c r="AF707" s="2234"/>
      <c r="AG707" s="2228" t="s">
        <v>2235</v>
      </c>
      <c r="AH707" s="2029"/>
      <c r="AI707" s="2047">
        <f t="shared" ref="AI707" si="651">T707</f>
        <v>0</v>
      </c>
      <c r="AJ707" s="2076" cm="1">
        <f t="array" ref="AJ707">SUM(MID(0&amp;AI707,LARGE(INDEX(ISNUMBER(--MID(AI707,ROW($1:$129),1))*ROW($1:$129),),ROW($1:$129))+1,1)*10^ROW($1:$129)/10)</f>
        <v>0</v>
      </c>
      <c r="AK707" s="1953" t="e">
        <f>VLOOKUP($AJ707,'Item Master Data'!$A:$F,3,FALSE)</f>
        <v>#N/A</v>
      </c>
      <c r="AL707" s="1494" t="e">
        <f>VLOOKUP($AJ707,'Item Master Data'!$A:$F,6,FALSE)</f>
        <v>#N/A</v>
      </c>
      <c r="AM707" s="1494" t="e">
        <f t="shared" ref="AM707" si="652">F707/AN707</f>
        <v>#N/A</v>
      </c>
      <c r="AN707" s="1494" t="e">
        <f>VLOOKUP(AJ707,'Item Master Data'!$A:$G,7,FALSE)</f>
        <v>#N/A</v>
      </c>
      <c r="AO707" s="1494" t="e">
        <f t="shared" ref="AO707" si="653">E707-AL707</f>
        <v>#N/A</v>
      </c>
    </row>
    <row r="708" spans="1:41" s="1494" customFormat="1" ht="15" customHeight="1">
      <c r="A708" s="1550" t="s">
        <v>1091</v>
      </c>
      <c r="B708" s="1949" t="s">
        <v>3737</v>
      </c>
      <c r="C708" s="2029" t="s">
        <v>3634</v>
      </c>
      <c r="D708" s="2029" t="s">
        <v>2210</v>
      </c>
      <c r="E708" s="2029">
        <v>475</v>
      </c>
      <c r="F708" s="1950">
        <v>1160</v>
      </c>
      <c r="G708" s="1833">
        <f t="shared" ref="G708" si="654">F708*E708</f>
        <v>551000</v>
      </c>
      <c r="H708" s="2108">
        <f t="shared" ref="H708" si="655">E708*F708/1000000</f>
        <v>0.55100000000000005</v>
      </c>
      <c r="I708" s="1837"/>
      <c r="J708" s="2104"/>
      <c r="K708" s="2104"/>
      <c r="L708" s="2105">
        <f t="shared" ref="L708" si="656">H708</f>
        <v>0.55100000000000005</v>
      </c>
      <c r="M708" s="1832">
        <f t="shared" ref="M708" si="657">SUM(I708:L708)</f>
        <v>0.55100000000000005</v>
      </c>
      <c r="N708" s="2030" t="s">
        <v>1068</v>
      </c>
      <c r="O708" s="2030"/>
      <c r="P708" s="2030"/>
      <c r="Q708" s="2030"/>
      <c r="R708" s="2029" t="s">
        <v>400</v>
      </c>
      <c r="S708" s="2029">
        <v>72</v>
      </c>
      <c r="T708" s="2029">
        <v>49303155</v>
      </c>
      <c r="U708" s="2024">
        <v>0.54</v>
      </c>
      <c r="V708" s="2029"/>
      <c r="W708" s="2029" t="s">
        <v>1103</v>
      </c>
      <c r="X708" s="2029">
        <v>10</v>
      </c>
      <c r="Y708" s="2029">
        <v>30</v>
      </c>
      <c r="Z708" s="2029" t="s">
        <v>3765</v>
      </c>
      <c r="AA708" s="2029" t="s">
        <v>1099</v>
      </c>
      <c r="AB708" s="2029">
        <v>92394</v>
      </c>
      <c r="AC708" s="2029" t="s">
        <v>1096</v>
      </c>
      <c r="AD708" s="1937" t="s">
        <v>3658</v>
      </c>
      <c r="AE708" s="2029" t="s">
        <v>2230</v>
      </c>
      <c r="AF708" s="2026" t="s">
        <v>1110</v>
      </c>
      <c r="AG708" s="2026" t="s">
        <v>1087</v>
      </c>
      <c r="AH708" s="2029"/>
      <c r="AI708" s="2047">
        <f t="shared" ref="AI708" si="658">T708</f>
        <v>49303155</v>
      </c>
      <c r="AJ708" s="2076" cm="1">
        <f t="array" ref="AJ708">SUM(MID(0&amp;AI708,LARGE(INDEX(ISNUMBER(--MID(AI708,ROW($1:$129),1))*ROW($1:$129),),ROW($1:$129))+1,1)*10^ROW($1:$129)/10)</f>
        <v>49303155</v>
      </c>
      <c r="AK708" s="1953" t="str">
        <f>VLOOKUP($AJ708,'Item Master Data'!$A:$F,3,FALSE)</f>
        <v>Q.PEAK DUO XL G10 BFG</v>
      </c>
      <c r="AL708" s="1494">
        <f>VLOOKUP($AJ708,'Item Master Data'!$A:$F,6,FALSE)</f>
        <v>475</v>
      </c>
      <c r="AM708" s="1494">
        <f t="shared" ref="AM708" si="659">F708/AN708</f>
        <v>40</v>
      </c>
      <c r="AN708" s="1494">
        <f>VLOOKUP(AJ708,'Item Master Data'!$A:$G,7,FALSE)</f>
        <v>29</v>
      </c>
      <c r="AO708" s="1494">
        <f t="shared" ref="AO708" si="660">E708-AL708</f>
        <v>0</v>
      </c>
    </row>
    <row r="709" spans="1:41" s="1494" customFormat="1" ht="15" customHeight="1">
      <c r="A709" s="1550" t="s">
        <v>1091</v>
      </c>
      <c r="B709" s="2227" t="s">
        <v>3249</v>
      </c>
      <c r="C709" s="2228" t="s">
        <v>56</v>
      </c>
      <c r="D709" s="2228" t="s">
        <v>2210</v>
      </c>
      <c r="E709" s="2228">
        <v>475</v>
      </c>
      <c r="F709" s="2229">
        <v>1140</v>
      </c>
      <c r="G709" s="1833">
        <f t="shared" ref="G709" si="661">F709*E709</f>
        <v>541500</v>
      </c>
      <c r="H709" s="2108">
        <f t="shared" ref="H709" si="662">E709*F709/1000000</f>
        <v>0.54149999999999998</v>
      </c>
      <c r="I709" s="1837"/>
      <c r="J709" s="2104"/>
      <c r="K709" s="2104"/>
      <c r="L709" s="2105">
        <f t="shared" ref="L709" si="663">H709</f>
        <v>0.54149999999999998</v>
      </c>
      <c r="M709" s="1832">
        <f t="shared" ref="M709" si="664">SUM(I709:L709)</f>
        <v>0.54149999999999998</v>
      </c>
      <c r="N709" s="2101" t="s">
        <v>3637</v>
      </c>
      <c r="O709" s="2101"/>
      <c r="P709" s="2101"/>
      <c r="Q709" s="2101"/>
      <c r="R709" s="2029" t="s">
        <v>400</v>
      </c>
      <c r="S709" s="2228">
        <v>72</v>
      </c>
      <c r="T709" s="2230" t="s">
        <v>3176</v>
      </c>
      <c r="U709" s="2024">
        <v>0.48</v>
      </c>
      <c r="V709" s="2029" t="s">
        <v>3643</v>
      </c>
      <c r="W709" s="2228" t="s">
        <v>1103</v>
      </c>
      <c r="X709" s="2228"/>
      <c r="Y709" s="2228">
        <v>60</v>
      </c>
      <c r="Z709" s="2101" t="s">
        <v>3758</v>
      </c>
      <c r="AA709" s="2101" t="s">
        <v>1099</v>
      </c>
      <c r="AB709" s="2235" t="s">
        <v>3759</v>
      </c>
      <c r="AC709" s="2228" t="s">
        <v>1096</v>
      </c>
      <c r="AD709" s="1937" t="s">
        <v>1099</v>
      </c>
      <c r="AE709" s="2228" t="s">
        <v>2230</v>
      </c>
      <c r="AF709" s="2234" t="s">
        <v>1110</v>
      </c>
      <c r="AG709" s="2228" t="s">
        <v>1087</v>
      </c>
      <c r="AH709" s="2029"/>
      <c r="AI709" s="2047" t="str">
        <f t="shared" ref="AI709" si="665">T709</f>
        <v>12005833C</v>
      </c>
      <c r="AJ709" s="2076" cm="1">
        <f t="array" ref="AJ709">SUM(MID(0&amp;AI709,LARGE(INDEX(ISNUMBER(--MID(AI709,ROW($1:$129),1))*ROW($1:$129),),ROW($1:$129))+1,1)*10^ROW($1:$129)/10)</f>
        <v>12005833</v>
      </c>
      <c r="AK709" s="1953" t="str">
        <f>VLOOKUP($AJ709,'Item Master Data'!$A:$F,3,FALSE)</f>
        <v>Q.PEAK DUO XL G10 BFG</v>
      </c>
      <c r="AL709" s="1494">
        <f>VLOOKUP($AJ709,'Item Master Data'!$A:$F,6,FALSE)</f>
        <v>475</v>
      </c>
      <c r="AM709" s="1494" t="e">
        <f t="shared" ref="AM709" si="666">F709/AN709</f>
        <v>#VALUE!</v>
      </c>
      <c r="AN709" s="1494" t="str">
        <f>VLOOKUP(AJ709,'Item Master Data'!$A:$G,7,FALSE)</f>
        <v> 30</v>
      </c>
      <c r="AO709" s="1494">
        <f t="shared" ref="AO709" si="667">E709-AL709</f>
        <v>0</v>
      </c>
    </row>
    <row r="710" spans="1:41" s="1494" customFormat="1" ht="15" customHeight="1">
      <c r="A710" s="1872" t="s">
        <v>2534</v>
      </c>
      <c r="B710" s="2029">
        <v>1069</v>
      </c>
      <c r="C710" s="2030" t="s">
        <v>1143</v>
      </c>
      <c r="D710" s="2255" t="s">
        <v>2220</v>
      </c>
      <c r="E710" s="2031">
        <v>400</v>
      </c>
      <c r="F710" s="2032">
        <v>6144</v>
      </c>
      <c r="G710" s="1833">
        <f t="shared" ref="G710" si="668">F710*E710</f>
        <v>2457600</v>
      </c>
      <c r="H710" s="1831">
        <f t="shared" ref="H710" si="669">E710*F710/1000000</f>
        <v>2.4575999999999998</v>
      </c>
      <c r="I710" s="1837"/>
      <c r="J710" s="2104"/>
      <c r="K710" s="2104"/>
      <c r="L710" s="2105">
        <f t="shared" ref="L710" si="670">H710</f>
        <v>2.4575999999999998</v>
      </c>
      <c r="M710" s="1832">
        <f t="shared" ref="M710" si="671">SUM(I710:L710)</f>
        <v>2.4575999999999998</v>
      </c>
      <c r="N710" s="2030"/>
      <c r="O710" s="2030"/>
      <c r="P710" s="2030"/>
      <c r="Q710" s="2030"/>
      <c r="R710" s="2029" t="s">
        <v>1144</v>
      </c>
      <c r="S710" s="2029">
        <v>60</v>
      </c>
      <c r="T710" s="2255">
        <v>49201132</v>
      </c>
      <c r="U710" s="2024">
        <v>0.48</v>
      </c>
      <c r="V710" s="2248" t="s">
        <v>3642</v>
      </c>
      <c r="W710" s="2029" t="s">
        <v>1094</v>
      </c>
      <c r="X710" s="2029"/>
      <c r="Y710" s="2029">
        <v>45</v>
      </c>
      <c r="Z710" s="2029" t="s">
        <v>1162</v>
      </c>
      <c r="AA710" s="2029" t="s">
        <v>1162</v>
      </c>
      <c r="AB710" s="2027" t="s">
        <v>4227</v>
      </c>
      <c r="AC710" s="2029" t="s">
        <v>1096</v>
      </c>
      <c r="AD710" s="1937" t="s">
        <v>3658</v>
      </c>
      <c r="AE710" s="2029"/>
      <c r="AF710" s="2026"/>
      <c r="AG710" s="2026" t="s">
        <v>1087</v>
      </c>
      <c r="AH710" s="2029"/>
      <c r="AI710" s="2047">
        <f t="shared" ref="AI710" si="672">T710</f>
        <v>49201132</v>
      </c>
      <c r="AJ710" s="2076" cm="1">
        <f t="array" ref="AJ710">SUM(MID(0&amp;AI710,LARGE(INDEX(ISNUMBER(--MID(AI710,ROW($1:$129),1))*ROW($1:$129),),ROW($1:$129))+1,1)*10^ROW($1:$129)/10)</f>
        <v>49201132</v>
      </c>
      <c r="AK710" s="1953" t="str">
        <f>VLOOKUP($AJ710,'Item Master Data'!$A:$F,3,FALSE)</f>
        <v>Q.PEAK DUO BLK G10+</v>
      </c>
      <c r="AL710" s="1494">
        <f>VLOOKUP($AJ710,'Item Master Data'!$A:$F,6,FALSE)</f>
        <v>360</v>
      </c>
      <c r="AM710" s="1494">
        <f t="shared" ref="AM710" si="673">F710/AN710</f>
        <v>192</v>
      </c>
      <c r="AN710" s="1494">
        <f>VLOOKUP(AJ710,'Item Master Data'!$A:$G,7,FALSE)</f>
        <v>32</v>
      </c>
      <c r="AO710" s="1494">
        <f t="shared" ref="AO710" si="674">E710-AL710</f>
        <v>40</v>
      </c>
    </row>
    <row r="711" spans="1:41" s="1494" customFormat="1" ht="15" customHeight="1">
      <c r="A711" s="1872" t="s">
        <v>2534</v>
      </c>
      <c r="B711" s="2029">
        <v>1069</v>
      </c>
      <c r="C711" s="2030" t="s">
        <v>1143</v>
      </c>
      <c r="D711" s="2029" t="s">
        <v>2503</v>
      </c>
      <c r="E711" s="2031">
        <v>360</v>
      </c>
      <c r="F711" s="2032">
        <v>1664</v>
      </c>
      <c r="G711" s="1833">
        <f t="shared" ref="G711" si="675">F711*E711</f>
        <v>599040</v>
      </c>
      <c r="H711" s="1831">
        <f t="shared" ref="H711" si="676">E711*F711/1000000</f>
        <v>0.59904000000000002</v>
      </c>
      <c r="I711" s="1837"/>
      <c r="J711" s="2104"/>
      <c r="K711" s="2104"/>
      <c r="L711" s="2105">
        <f t="shared" ref="L711" si="677">H711</f>
        <v>0.59904000000000002</v>
      </c>
      <c r="M711" s="1832">
        <f t="shared" ref="M711" si="678">SUM(I711:L711)</f>
        <v>0.59904000000000002</v>
      </c>
      <c r="N711" s="2030"/>
      <c r="O711" s="2030"/>
      <c r="P711" s="2030"/>
      <c r="Q711" s="2030"/>
      <c r="R711" s="2029" t="s">
        <v>1144</v>
      </c>
      <c r="S711" s="2029">
        <v>60</v>
      </c>
      <c r="T711" s="2029">
        <v>49201132</v>
      </c>
      <c r="U711" s="2024">
        <v>0.47</v>
      </c>
      <c r="V711" s="2248" t="s">
        <v>3642</v>
      </c>
      <c r="W711" s="2029" t="s">
        <v>1094</v>
      </c>
      <c r="X711" s="2029"/>
      <c r="Y711" s="2029">
        <v>45</v>
      </c>
      <c r="Z711" s="2029" t="s">
        <v>1162</v>
      </c>
      <c r="AA711" s="2029" t="s">
        <v>1162</v>
      </c>
      <c r="AB711" s="2027" t="s">
        <v>4227</v>
      </c>
      <c r="AC711" s="2029" t="s">
        <v>1096</v>
      </c>
      <c r="AD711" s="1937" t="s">
        <v>3658</v>
      </c>
      <c r="AE711" s="2029"/>
      <c r="AF711" s="2026"/>
      <c r="AG711" s="2026" t="s">
        <v>1087</v>
      </c>
      <c r="AH711" s="2029"/>
      <c r="AI711" s="2047">
        <f t="shared" ref="AI711" si="679">T711</f>
        <v>49201132</v>
      </c>
      <c r="AJ711" s="2076" cm="1">
        <f t="array" ref="AJ711">SUM(MID(0&amp;AI711,LARGE(INDEX(ISNUMBER(--MID(AI711,ROW($1:$129),1))*ROW($1:$129),),ROW($1:$129))+1,1)*10^ROW($1:$129)/10)</f>
        <v>49201132</v>
      </c>
      <c r="AK711" s="1953" t="str">
        <f>VLOOKUP($AJ711,'Item Master Data'!$A:$F,3,FALSE)</f>
        <v>Q.PEAK DUO BLK G10+</v>
      </c>
      <c r="AL711" s="1494">
        <f>VLOOKUP($AJ711,'Item Master Data'!$A:$F,6,FALSE)</f>
        <v>360</v>
      </c>
      <c r="AM711" s="1494">
        <f t="shared" ref="AM711" si="680">F711/AN711</f>
        <v>52</v>
      </c>
      <c r="AN711" s="1494">
        <f>VLOOKUP(AJ711,'Item Master Data'!$A:$G,7,FALSE)</f>
        <v>32</v>
      </c>
      <c r="AO711" s="1494">
        <f t="shared" ref="AO711" si="681">E711-AL711</f>
        <v>0</v>
      </c>
    </row>
    <row r="712" spans="1:41" s="1494" customFormat="1" ht="15" customHeight="1">
      <c r="A712" s="1550" t="s">
        <v>2534</v>
      </c>
      <c r="B712" s="2029">
        <v>3952</v>
      </c>
      <c r="C712" s="2029" t="s">
        <v>1193</v>
      </c>
      <c r="D712" s="2029" t="s">
        <v>2220</v>
      </c>
      <c r="E712" s="2031">
        <v>400</v>
      </c>
      <c r="F712" s="2032">
        <v>5824</v>
      </c>
      <c r="G712" s="1833">
        <f t="shared" ref="G712" si="682">F712*E712</f>
        <v>2329600</v>
      </c>
      <c r="H712" s="1831">
        <f t="shared" ref="H712" si="683">E712*F712/1000000</f>
        <v>2.3296000000000001</v>
      </c>
      <c r="I712" s="1837"/>
      <c r="J712" s="2104"/>
      <c r="K712" s="2104"/>
      <c r="L712" s="2105">
        <f t="shared" ref="L712" si="684">H712</f>
        <v>2.3296000000000001</v>
      </c>
      <c r="M712" s="2110">
        <f t="shared" ref="M712" si="685">SUM(I712:L712)</f>
        <v>2.3296000000000001</v>
      </c>
      <c r="N712" s="2030"/>
      <c r="O712" s="2030"/>
      <c r="P712" s="2030"/>
      <c r="Q712" s="2030"/>
      <c r="R712" s="2029" t="s">
        <v>1144</v>
      </c>
      <c r="S712" s="2029">
        <v>60</v>
      </c>
      <c r="T712" s="2029"/>
      <c r="U712" s="2024">
        <v>0.48499999999999999</v>
      </c>
      <c r="V712" s="2103" t="s">
        <v>4138</v>
      </c>
      <c r="W712" s="2029" t="s">
        <v>1103</v>
      </c>
      <c r="X712" s="2029">
        <v>0</v>
      </c>
      <c r="Y712" s="2029">
        <v>60</v>
      </c>
      <c r="Z712" s="2029" t="s">
        <v>4235</v>
      </c>
      <c r="AA712" s="2029" t="s">
        <v>1113</v>
      </c>
      <c r="AB712" s="2027">
        <v>7719</v>
      </c>
      <c r="AC712" s="2029" t="s">
        <v>1096</v>
      </c>
      <c r="AD712" s="2029"/>
      <c r="AE712" s="2029"/>
      <c r="AF712" s="2026"/>
      <c r="AG712" s="2026" t="s">
        <v>1087</v>
      </c>
      <c r="AH712" s="1951"/>
      <c r="AI712" s="2047">
        <f t="shared" ref="AI712" si="686">T712</f>
        <v>0</v>
      </c>
      <c r="AJ712" s="2076" cm="1">
        <f t="array" ref="AJ712">SUM(MID(0&amp;AI712,LARGE(INDEX(ISNUMBER(--MID(AI712,ROW($1:$129),1))*ROW($1:$129),),ROW($1:$129))+1,1)*10^ROW($1:$129)/10)</f>
        <v>0</v>
      </c>
      <c r="AK712" s="1953" t="e">
        <f>VLOOKUP($AJ712,'Item Master Data'!$A:$F,3,FALSE)</f>
        <v>#N/A</v>
      </c>
      <c r="AL712" s="1494" t="e">
        <f>VLOOKUP($AJ712,'Item Master Data'!$A:$F,6,FALSE)</f>
        <v>#N/A</v>
      </c>
      <c r="AM712" s="1494" t="e">
        <f t="shared" ref="AM712" si="687">F712/AN712</f>
        <v>#N/A</v>
      </c>
      <c r="AN712" s="1494" t="e">
        <f>VLOOKUP(AJ712,'Item Master Data'!$A:$G,7,FALSE)</f>
        <v>#N/A</v>
      </c>
      <c r="AO712" s="1494" t="e">
        <f t="shared" ref="AO712" si="688">E712-AL712</f>
        <v>#N/A</v>
      </c>
    </row>
    <row r="713" spans="1:41" s="1494" customFormat="1" ht="15" customHeight="1">
      <c r="A713" s="1550" t="s">
        <v>2534</v>
      </c>
      <c r="B713" s="2029">
        <v>3851</v>
      </c>
      <c r="C713" s="2029" t="s">
        <v>1193</v>
      </c>
      <c r="D713" s="2029" t="s">
        <v>2220</v>
      </c>
      <c r="E713" s="2031">
        <v>400</v>
      </c>
      <c r="F713" s="2032">
        <f>14144-10816-832</f>
        <v>2496</v>
      </c>
      <c r="G713" s="1833">
        <f t="shared" ref="G713" si="689">F713*E713</f>
        <v>998400</v>
      </c>
      <c r="H713" s="1831">
        <f t="shared" ref="H713:H715" si="690">E713*F713/1000000</f>
        <v>0.99839999999999995</v>
      </c>
      <c r="I713" s="1837"/>
      <c r="J713" s="2104"/>
      <c r="K713" s="2104"/>
      <c r="L713" s="2105">
        <f t="shared" ref="L713" si="691">H713</f>
        <v>0.99839999999999995</v>
      </c>
      <c r="M713" s="2110">
        <f t="shared" ref="M713:M715" si="692">SUM(I713:L713)</f>
        <v>0.99839999999999995</v>
      </c>
      <c r="N713" s="2030"/>
      <c r="O713" s="2030"/>
      <c r="P713" s="2030"/>
      <c r="Q713" s="2030"/>
      <c r="R713" s="2029" t="s">
        <v>1144</v>
      </c>
      <c r="S713" s="2029">
        <v>60</v>
      </c>
      <c r="T713" s="2029">
        <v>49401140</v>
      </c>
      <c r="U713" s="2024">
        <v>0.48</v>
      </c>
      <c r="V713" s="2103" t="s">
        <v>4137</v>
      </c>
      <c r="W713" s="2029" t="s">
        <v>1103</v>
      </c>
      <c r="X713" s="2029"/>
      <c r="Y713" s="2029">
        <v>60</v>
      </c>
      <c r="Z713" s="2029" t="s">
        <v>1194</v>
      </c>
      <c r="AA713" s="2029" t="s">
        <v>1113</v>
      </c>
      <c r="AB713" s="2027" t="s">
        <v>4234</v>
      </c>
      <c r="AC713" s="2029" t="s">
        <v>1096</v>
      </c>
      <c r="AD713" s="1937" t="s">
        <v>3658</v>
      </c>
      <c r="AE713" s="2029"/>
      <c r="AF713" s="2026"/>
      <c r="AG713" s="2026" t="s">
        <v>1087</v>
      </c>
      <c r="AH713" s="1951"/>
      <c r="AI713" s="2047">
        <f t="shared" ref="AI713:AI715" si="693">T713</f>
        <v>49401140</v>
      </c>
      <c r="AJ713" s="2076" cm="1">
        <f t="array" ref="AJ713">SUM(MID(0&amp;AI713,LARGE(INDEX(ISNUMBER(--MID(AI713,ROW($1:$129),1))*ROW($1:$129),),ROW($1:$129))+1,1)*10^ROW($1:$129)/10)</f>
        <v>49401140</v>
      </c>
      <c r="AK713" s="1953" t="str">
        <f>VLOOKUP($AJ713,'Item Master Data'!$A:$F,3,FALSE)</f>
        <v>Q.PEAK DUO BLK ML G10.a+</v>
      </c>
      <c r="AL713" s="1494">
        <f>VLOOKUP($AJ713,'Item Master Data'!$A:$F,6,FALSE)</f>
        <v>400</v>
      </c>
      <c r="AM713" s="1494">
        <f t="shared" ref="AM713:AM715" si="694">F713/AN713</f>
        <v>78</v>
      </c>
      <c r="AN713" s="1494">
        <f>VLOOKUP(AJ713,'Item Master Data'!$A:$G,7,FALSE)</f>
        <v>32</v>
      </c>
      <c r="AO713" s="1494">
        <f t="shared" ref="AO713:AO715" si="695">E713-AL713</f>
        <v>0</v>
      </c>
    </row>
    <row r="714" spans="1:41" s="1494" customFormat="1" ht="15" customHeight="1">
      <c r="A714" s="1550" t="s">
        <v>1156</v>
      </c>
      <c r="B714" s="2029" t="s">
        <v>3180</v>
      </c>
      <c r="C714" s="2030" t="s">
        <v>1192</v>
      </c>
      <c r="D714" s="2029" t="s">
        <v>2210</v>
      </c>
      <c r="E714" s="2031">
        <v>475</v>
      </c>
      <c r="F714" s="2032">
        <f>18966-1276-11252-638</f>
        <v>5800</v>
      </c>
      <c r="G714" s="1833">
        <f t="shared" ref="G714:G715" si="696">E714*F714</f>
        <v>2755000</v>
      </c>
      <c r="H714" s="1831">
        <f t="shared" si="690"/>
        <v>2.7549999999999999</v>
      </c>
      <c r="I714" s="1837"/>
      <c r="J714" s="2104"/>
      <c r="K714" s="2104">
        <f t="shared" ref="K714:K715" si="697">H714</f>
        <v>2.7549999999999999</v>
      </c>
      <c r="L714" s="2105"/>
      <c r="M714" s="1832">
        <f t="shared" si="692"/>
        <v>2.7549999999999999</v>
      </c>
      <c r="N714" s="2030"/>
      <c r="O714" s="2030">
        <v>44606</v>
      </c>
      <c r="P714" s="2030"/>
      <c r="Q714" s="2030"/>
      <c r="R714" s="2029" t="s">
        <v>267</v>
      </c>
      <c r="S714" s="2029">
        <v>72</v>
      </c>
      <c r="T714" s="2029" t="s">
        <v>3185</v>
      </c>
      <c r="U714" s="2024">
        <v>0.47</v>
      </c>
      <c r="V714" s="1952"/>
      <c r="W714" s="2029" t="s">
        <v>1094</v>
      </c>
      <c r="X714" s="2028"/>
      <c r="Y714" s="2029">
        <v>60</v>
      </c>
      <c r="Z714" s="2029" t="s">
        <v>1223</v>
      </c>
      <c r="AA714" s="2029" t="s">
        <v>1095</v>
      </c>
      <c r="AB714" s="2027">
        <v>78725</v>
      </c>
      <c r="AC714" s="2029" t="s">
        <v>1096</v>
      </c>
      <c r="AD714" s="2029" t="s">
        <v>1113</v>
      </c>
      <c r="AE714" s="2029"/>
      <c r="AF714" s="2029" t="s">
        <v>1110</v>
      </c>
      <c r="AG714" s="2029" t="s">
        <v>1087</v>
      </c>
      <c r="AH714" s="1951"/>
      <c r="AI714" s="2047" t="str">
        <f t="shared" si="693"/>
        <v>30397571C</v>
      </c>
      <c r="AJ714" s="2076" cm="1">
        <f t="array" ref="AJ714">SUM(MID(0&amp;AI714,LARGE(INDEX(ISNUMBER(--MID(AI714,ROW($1:$129),1))*ROW($1:$129),),ROW($1:$129))+1,1)*10^ROW($1:$129)/10)</f>
        <v>30397571</v>
      </c>
      <c r="AK714" s="1953" t="str">
        <f>VLOOKUP($AJ714,'Item Master Data'!$A:$F,3,FALSE)</f>
        <v>Q.PEAK DUO XL G10 BFG</v>
      </c>
      <c r="AL714" s="1494">
        <f>VLOOKUP($AJ714,'Item Master Data'!$A:$F,6,FALSE)</f>
        <v>475</v>
      </c>
      <c r="AM714" s="1494">
        <f t="shared" si="694"/>
        <v>200</v>
      </c>
      <c r="AN714" s="1494">
        <f>VLOOKUP(AJ714,'Item Master Data'!$A:$G,7,FALSE)</f>
        <v>29</v>
      </c>
      <c r="AO714" s="1494">
        <f t="shared" si="695"/>
        <v>0</v>
      </c>
    </row>
    <row r="715" spans="1:41" s="1494" customFormat="1" ht="15" customHeight="1">
      <c r="A715" s="1550" t="s">
        <v>1156</v>
      </c>
      <c r="B715" s="2029" t="s">
        <v>3180</v>
      </c>
      <c r="C715" s="2030" t="s">
        <v>1192</v>
      </c>
      <c r="D715" s="2029" t="s">
        <v>2210</v>
      </c>
      <c r="E715" s="2031">
        <v>475</v>
      </c>
      <c r="F715" s="2032">
        <v>1276</v>
      </c>
      <c r="G715" s="1833">
        <f t="shared" si="696"/>
        <v>606100</v>
      </c>
      <c r="H715" s="1831">
        <f t="shared" si="690"/>
        <v>0.60609999999999997</v>
      </c>
      <c r="I715" s="1837"/>
      <c r="J715" s="2104"/>
      <c r="K715" s="2104">
        <f t="shared" si="697"/>
        <v>0.60609999999999997</v>
      </c>
      <c r="L715" s="2105"/>
      <c r="M715" s="1832">
        <f t="shared" si="692"/>
        <v>0.60609999999999997</v>
      </c>
      <c r="N715" s="2030"/>
      <c r="O715" s="2030">
        <v>44606</v>
      </c>
      <c r="P715" s="2030"/>
      <c r="Q715" s="2030"/>
      <c r="R715" s="2029" t="s">
        <v>267</v>
      </c>
      <c r="S715" s="2029">
        <v>72</v>
      </c>
      <c r="T715" s="2029" t="s">
        <v>3185</v>
      </c>
      <c r="U715" s="2024">
        <v>0.47</v>
      </c>
      <c r="V715" s="1952"/>
      <c r="W715" s="2029" t="s">
        <v>1094</v>
      </c>
      <c r="X715" s="2028"/>
      <c r="Y715" s="2029">
        <v>60</v>
      </c>
      <c r="Z715" s="2029" t="s">
        <v>1223</v>
      </c>
      <c r="AA715" s="2029" t="s">
        <v>1095</v>
      </c>
      <c r="AB715" s="2027">
        <v>78725</v>
      </c>
      <c r="AC715" s="2029" t="s">
        <v>1096</v>
      </c>
      <c r="AD715" s="2029" t="s">
        <v>1113</v>
      </c>
      <c r="AE715" s="2029"/>
      <c r="AF715" s="2029" t="s">
        <v>1110</v>
      </c>
      <c r="AG715" s="2029" t="s">
        <v>1087</v>
      </c>
      <c r="AH715" s="1951"/>
      <c r="AI715" s="2047" t="str">
        <f t="shared" si="693"/>
        <v>30397571C</v>
      </c>
      <c r="AJ715" s="2076" cm="1">
        <f t="array" ref="AJ715">SUM(MID(0&amp;AI715,LARGE(INDEX(ISNUMBER(--MID(AI715,ROW($1:$129),1))*ROW($1:$129),),ROW($1:$129))+1,1)*10^ROW($1:$129)/10)</f>
        <v>30397571</v>
      </c>
      <c r="AK715" s="1953" t="str">
        <f>VLOOKUP($AJ715,'Item Master Data'!$A:$F,3,FALSE)</f>
        <v>Q.PEAK DUO XL G10 BFG</v>
      </c>
      <c r="AL715" s="1494">
        <f>VLOOKUP($AJ715,'Item Master Data'!$A:$F,6,FALSE)</f>
        <v>475</v>
      </c>
      <c r="AM715" s="1494">
        <f t="shared" si="694"/>
        <v>44</v>
      </c>
      <c r="AN715" s="1494">
        <f>VLOOKUP(AJ715,'Item Master Data'!$A:$G,7,FALSE)</f>
        <v>29</v>
      </c>
      <c r="AO715" s="1494">
        <f t="shared" si="695"/>
        <v>0</v>
      </c>
    </row>
    <row r="716" spans="1:41" s="1494" customFormat="1" ht="15" customHeight="1">
      <c r="A716" s="1550" t="s">
        <v>1156</v>
      </c>
      <c r="B716" s="2029" t="s">
        <v>4074</v>
      </c>
      <c r="C716" s="2030" t="s">
        <v>1192</v>
      </c>
      <c r="D716" s="2029" t="s">
        <v>2210</v>
      </c>
      <c r="E716" s="2031">
        <v>475</v>
      </c>
      <c r="F716" s="2032">
        <v>3654</v>
      </c>
      <c r="G716" s="1833">
        <f t="shared" ref="G716:G718" si="698">E716*F716</f>
        <v>1735650</v>
      </c>
      <c r="H716" s="1831">
        <f t="shared" ref="H716:H718" si="699">E716*F716/1000000</f>
        <v>1.7356499999999999</v>
      </c>
      <c r="I716" s="1837"/>
      <c r="J716" s="2104"/>
      <c r="K716" s="2104">
        <f t="shared" ref="K716:K718" si="700">H716</f>
        <v>1.7356499999999999</v>
      </c>
      <c r="L716" s="2105"/>
      <c r="M716" s="1832">
        <f t="shared" ref="M716:M718" si="701">SUM(I716:L716)</f>
        <v>1.7356499999999999</v>
      </c>
      <c r="N716" s="2030"/>
      <c r="O716" s="2030">
        <v>44623</v>
      </c>
      <c r="P716" s="2030"/>
      <c r="Q716" s="2030"/>
      <c r="R716" s="2029" t="s">
        <v>267</v>
      </c>
      <c r="S716" s="2029">
        <v>72</v>
      </c>
      <c r="T716" s="2029" t="s">
        <v>3185</v>
      </c>
      <c r="U716" s="2024">
        <v>0.47</v>
      </c>
      <c r="V716" s="1952"/>
      <c r="W716" s="2029" t="s">
        <v>1094</v>
      </c>
      <c r="X716" s="2028"/>
      <c r="Y716" s="2029">
        <v>60</v>
      </c>
      <c r="Z716" s="2029" t="s">
        <v>1223</v>
      </c>
      <c r="AA716" s="2029" t="s">
        <v>1095</v>
      </c>
      <c r="AB716" s="2027">
        <v>78725</v>
      </c>
      <c r="AC716" s="2029" t="s">
        <v>1096</v>
      </c>
      <c r="AD716" s="2029" t="s">
        <v>2259</v>
      </c>
      <c r="AE716" s="2029"/>
      <c r="AF716" s="2029" t="s">
        <v>1110</v>
      </c>
      <c r="AG716" s="2029" t="s">
        <v>1087</v>
      </c>
      <c r="AH716" s="1951"/>
      <c r="AI716" s="2047" t="str">
        <f t="shared" ref="AI716:AI718" si="702">T716</f>
        <v>30397571C</v>
      </c>
      <c r="AJ716" s="2076" cm="1">
        <f t="array" ref="AJ716">SUM(MID(0&amp;AI716,LARGE(INDEX(ISNUMBER(--MID(AI716,ROW($1:$129),1))*ROW($1:$129),),ROW($1:$129))+1,1)*10^ROW($1:$129)/10)</f>
        <v>30397571</v>
      </c>
      <c r="AK716" s="1953" t="str">
        <f>VLOOKUP($AJ716,'Item Master Data'!$A:$F,3,FALSE)</f>
        <v>Q.PEAK DUO XL G10 BFG</v>
      </c>
      <c r="AL716" s="1494">
        <f>VLOOKUP($AJ716,'Item Master Data'!$A:$F,6,FALSE)</f>
        <v>475</v>
      </c>
      <c r="AM716" s="1494">
        <f t="shared" ref="AM716:AM718" si="703">F716/AN716</f>
        <v>126</v>
      </c>
      <c r="AN716" s="1494">
        <f>VLOOKUP(AJ716,'Item Master Data'!$A:$G,7,FALSE)</f>
        <v>29</v>
      </c>
      <c r="AO716" s="1494">
        <f t="shared" ref="AO716:AO718" si="704">E716-AL716</f>
        <v>0</v>
      </c>
    </row>
    <row r="717" spans="1:41" s="1494" customFormat="1" ht="15" customHeight="1">
      <c r="A717" s="1550" t="s">
        <v>1156</v>
      </c>
      <c r="B717" s="2029" t="s">
        <v>4074</v>
      </c>
      <c r="C717" s="2030" t="s">
        <v>1192</v>
      </c>
      <c r="D717" s="2029" t="s">
        <v>2210</v>
      </c>
      <c r="E717" s="2031">
        <v>475</v>
      </c>
      <c r="F717" s="2032">
        <v>4118</v>
      </c>
      <c r="G717" s="1833">
        <f t="shared" si="698"/>
        <v>1956050</v>
      </c>
      <c r="H717" s="1831">
        <f t="shared" si="699"/>
        <v>1.9560500000000001</v>
      </c>
      <c r="I717" s="1837"/>
      <c r="J717" s="2104"/>
      <c r="K717" s="2104">
        <f t="shared" si="700"/>
        <v>1.9560500000000001</v>
      </c>
      <c r="L717" s="2105"/>
      <c r="M717" s="1832">
        <f t="shared" si="701"/>
        <v>1.9560500000000001</v>
      </c>
      <c r="N717" s="2030"/>
      <c r="O717" s="2030">
        <v>44623</v>
      </c>
      <c r="P717" s="2030"/>
      <c r="Q717" s="2030"/>
      <c r="R717" s="2029" t="s">
        <v>267</v>
      </c>
      <c r="S717" s="2029">
        <v>72</v>
      </c>
      <c r="T717" s="2029" t="s">
        <v>3340</v>
      </c>
      <c r="U717" s="2024">
        <v>0.47</v>
      </c>
      <c r="V717" s="1952"/>
      <c r="W717" s="2029" t="s">
        <v>1094</v>
      </c>
      <c r="X717" s="2028"/>
      <c r="Y717" s="2029">
        <v>60</v>
      </c>
      <c r="Z717" s="2029" t="s">
        <v>1223</v>
      </c>
      <c r="AA717" s="2029" t="s">
        <v>1095</v>
      </c>
      <c r="AB717" s="2027">
        <v>78725</v>
      </c>
      <c r="AC717" s="2029" t="s">
        <v>1096</v>
      </c>
      <c r="AD717" s="2029" t="s">
        <v>2259</v>
      </c>
      <c r="AE717" s="2029"/>
      <c r="AF717" s="2029" t="s">
        <v>1110</v>
      </c>
      <c r="AG717" s="2029" t="s">
        <v>1087</v>
      </c>
      <c r="AH717" s="1951"/>
      <c r="AI717" s="2047" t="str">
        <f t="shared" si="702"/>
        <v>30397571F</v>
      </c>
      <c r="AJ717" s="2076" cm="1">
        <f t="array" ref="AJ717">SUM(MID(0&amp;AI717,LARGE(INDEX(ISNUMBER(--MID(AI717,ROW($1:$129),1))*ROW($1:$129),),ROW($1:$129))+1,1)*10^ROW($1:$129)/10)</f>
        <v>30397571</v>
      </c>
      <c r="AK717" s="1953" t="str">
        <f>VLOOKUP($AJ717,'Item Master Data'!$A:$F,3,FALSE)</f>
        <v>Q.PEAK DUO XL G10 BFG</v>
      </c>
      <c r="AL717" s="1494">
        <f>VLOOKUP($AJ717,'Item Master Data'!$A:$F,6,FALSE)</f>
        <v>475</v>
      </c>
      <c r="AM717" s="1494">
        <f t="shared" si="703"/>
        <v>142</v>
      </c>
      <c r="AN717" s="1494">
        <f>VLOOKUP(AJ717,'Item Master Data'!$A:$G,7,FALSE)</f>
        <v>29</v>
      </c>
      <c r="AO717" s="1494">
        <f t="shared" si="704"/>
        <v>0</v>
      </c>
    </row>
    <row r="718" spans="1:41" s="1494" customFormat="1" ht="15" customHeight="1">
      <c r="A718" s="1550" t="s">
        <v>1156</v>
      </c>
      <c r="B718" s="2029" t="s">
        <v>4074</v>
      </c>
      <c r="C718" s="2030" t="s">
        <v>1192</v>
      </c>
      <c r="D718" s="2029" t="s">
        <v>2210</v>
      </c>
      <c r="E718" s="2031">
        <v>475</v>
      </c>
      <c r="F718" s="2032">
        <v>1740</v>
      </c>
      <c r="G718" s="1833">
        <f t="shared" si="698"/>
        <v>826500</v>
      </c>
      <c r="H718" s="1831">
        <f t="shared" si="699"/>
        <v>0.82650000000000001</v>
      </c>
      <c r="I718" s="1837"/>
      <c r="J718" s="2104"/>
      <c r="K718" s="2104">
        <f t="shared" si="700"/>
        <v>0.82650000000000001</v>
      </c>
      <c r="L718" s="2105"/>
      <c r="M718" s="1832">
        <f t="shared" si="701"/>
        <v>0.82650000000000001</v>
      </c>
      <c r="N718" s="2030"/>
      <c r="O718" s="2030">
        <v>44623</v>
      </c>
      <c r="P718" s="2030"/>
      <c r="Q718" s="2030"/>
      <c r="R718" s="2029" t="s">
        <v>267</v>
      </c>
      <c r="S718" s="2029">
        <v>72</v>
      </c>
      <c r="T718" s="2029" t="s">
        <v>4091</v>
      </c>
      <c r="U718" s="2024">
        <v>0.47</v>
      </c>
      <c r="V718" s="1952"/>
      <c r="W718" s="2029" t="s">
        <v>1094</v>
      </c>
      <c r="X718" s="2028"/>
      <c r="Y718" s="2029">
        <v>60</v>
      </c>
      <c r="Z718" s="2029" t="s">
        <v>1223</v>
      </c>
      <c r="AA718" s="2029" t="s">
        <v>1095</v>
      </c>
      <c r="AB718" s="2027">
        <v>78725</v>
      </c>
      <c r="AC718" s="2029" t="s">
        <v>1096</v>
      </c>
      <c r="AD718" s="2029" t="s">
        <v>2259</v>
      </c>
      <c r="AE718" s="2029"/>
      <c r="AF718" s="2029" t="s">
        <v>1110</v>
      </c>
      <c r="AG718" s="2029" t="s">
        <v>1087</v>
      </c>
      <c r="AH718" s="1951"/>
      <c r="AI718" s="2047" t="str">
        <f t="shared" si="702"/>
        <v>30397871C</v>
      </c>
      <c r="AJ718" s="2076" cm="1">
        <f t="array" ref="AJ718">SUM(MID(0&amp;AI718,LARGE(INDEX(ISNUMBER(--MID(AI718,ROW($1:$129),1))*ROW($1:$129),),ROW($1:$129))+1,1)*10^ROW($1:$129)/10)</f>
        <v>30397871</v>
      </c>
      <c r="AK718" s="1953" t="str">
        <f>VLOOKUP($AJ718,'Item Master Data'!$A:$F,3,FALSE)</f>
        <v>Q.PEAK DUO XL G10 BFG</v>
      </c>
      <c r="AL718" s="1494">
        <f>VLOOKUP($AJ718,'Item Master Data'!$A:$F,6,FALSE)</f>
        <v>475</v>
      </c>
      <c r="AM718" s="1494">
        <f t="shared" si="703"/>
        <v>60</v>
      </c>
      <c r="AN718" s="1494">
        <f>VLOOKUP(AJ718,'Item Master Data'!$A:$G,7,FALSE)</f>
        <v>29</v>
      </c>
      <c r="AO718" s="1494">
        <f t="shared" si="704"/>
        <v>0</v>
      </c>
    </row>
    <row r="719" spans="1:41" s="1494" customFormat="1" ht="15" customHeight="1">
      <c r="A719" s="1550" t="s">
        <v>1091</v>
      </c>
      <c r="B719" s="2227" t="s">
        <v>3612</v>
      </c>
      <c r="C719" s="2228" t="s">
        <v>1120</v>
      </c>
      <c r="D719" s="2228" t="s">
        <v>3740</v>
      </c>
      <c r="E719" s="2228">
        <v>480</v>
      </c>
      <c r="F719" s="2229">
        <v>580</v>
      </c>
      <c r="G719" s="1833">
        <f t="shared" ref="G719" si="705">F719*E719</f>
        <v>278400</v>
      </c>
      <c r="H719" s="2108">
        <f t="shared" ref="H719" si="706">E719*F719/1000000</f>
        <v>0.27839999999999998</v>
      </c>
      <c r="I719" s="1837"/>
      <c r="J719" s="2104"/>
      <c r="K719" s="2104"/>
      <c r="L719" s="2105">
        <f t="shared" ref="L719" si="707">H719</f>
        <v>0.27839999999999998</v>
      </c>
      <c r="M719" s="1832">
        <f t="shared" ref="M719" si="708">SUM(I719:L719)</f>
        <v>0.27839999999999998</v>
      </c>
      <c r="N719" s="2030" t="s">
        <v>4274</v>
      </c>
      <c r="O719" s="2101"/>
      <c r="P719" s="2101"/>
      <c r="Q719" s="2101"/>
      <c r="R719" s="2029" t="s">
        <v>2233</v>
      </c>
      <c r="S719" s="2228">
        <v>72</v>
      </c>
      <c r="T719" s="2230"/>
      <c r="U719" s="2024">
        <v>0.48489583333333336</v>
      </c>
      <c r="V719" s="2029" t="s">
        <v>3742</v>
      </c>
      <c r="W719" s="2228" t="s">
        <v>1103</v>
      </c>
      <c r="X719" s="2228"/>
      <c r="Y719" s="2228">
        <v>60</v>
      </c>
      <c r="Z719" s="2101" t="s">
        <v>3762</v>
      </c>
      <c r="AA719" s="2101" t="s">
        <v>1099</v>
      </c>
      <c r="AB719" s="2235">
        <v>95403</v>
      </c>
      <c r="AC719" s="2228" t="s">
        <v>1096</v>
      </c>
      <c r="AD719" s="2233" t="s">
        <v>1099</v>
      </c>
      <c r="AE719" s="2228" t="s">
        <v>2230</v>
      </c>
      <c r="AF719" s="2234" t="s">
        <v>1110</v>
      </c>
      <c r="AG719" s="2228" t="s">
        <v>1087</v>
      </c>
      <c r="AH719" s="2029"/>
      <c r="AI719" s="2047">
        <f t="shared" ref="AI719" si="709">T719</f>
        <v>0</v>
      </c>
      <c r="AJ719" s="2076" cm="1">
        <f t="array" ref="AJ719">SUM(MID(0&amp;AI719,LARGE(INDEX(ISNUMBER(--MID(AI719,ROW($1:$129),1))*ROW($1:$129),),ROW($1:$129))+1,1)*10^ROW($1:$129)/10)</f>
        <v>0</v>
      </c>
      <c r="AK719" s="1953" t="e">
        <f>VLOOKUP($AJ719,'Item Master Data'!$A:$F,3,FALSE)</f>
        <v>#N/A</v>
      </c>
      <c r="AL719" s="1494" t="e">
        <f>VLOOKUP($AJ719,'Item Master Data'!$A:$F,6,FALSE)</f>
        <v>#N/A</v>
      </c>
      <c r="AM719" s="1494" t="e">
        <f t="shared" ref="AM719" si="710">F719/AN719</f>
        <v>#N/A</v>
      </c>
      <c r="AN719" s="1494" t="e">
        <f>VLOOKUP(AJ719,'Item Master Data'!$A:$G,7,FALSE)</f>
        <v>#N/A</v>
      </c>
      <c r="AO719" s="1494" t="e">
        <f t="shared" ref="AO719" si="711">E719-AL719</f>
        <v>#N/A</v>
      </c>
    </row>
    <row r="720" spans="1:41" s="1494" customFormat="1" ht="15" customHeight="1">
      <c r="A720" s="1550" t="s">
        <v>1091</v>
      </c>
      <c r="B720" s="2029" t="s">
        <v>3252</v>
      </c>
      <c r="C720" s="2029" t="s">
        <v>1120</v>
      </c>
      <c r="D720" s="2029" t="s">
        <v>3740</v>
      </c>
      <c r="E720" s="2029">
        <v>480</v>
      </c>
      <c r="F720" s="1950">
        <v>580</v>
      </c>
      <c r="G720" s="1833">
        <f t="shared" ref="G720" si="712">F720*E720</f>
        <v>278400</v>
      </c>
      <c r="H720" s="2108">
        <f t="shared" ref="H720" si="713">E720*F720/1000000</f>
        <v>0.27839999999999998</v>
      </c>
      <c r="I720" s="1837"/>
      <c r="J720" s="2104"/>
      <c r="K720" s="2104"/>
      <c r="L720" s="2105">
        <f t="shared" ref="L720" si="714">H720</f>
        <v>0.27839999999999998</v>
      </c>
      <c r="M720" s="1832">
        <f t="shared" ref="M720" si="715">SUM(I720:L720)</f>
        <v>0.27839999999999998</v>
      </c>
      <c r="N720" s="2030" t="s">
        <v>4274</v>
      </c>
      <c r="O720" s="2030"/>
      <c r="P720" s="2030"/>
      <c r="Q720" s="2030"/>
      <c r="R720" s="2029" t="s">
        <v>2233</v>
      </c>
      <c r="S720" s="2029">
        <v>72</v>
      </c>
      <c r="T720" s="1951"/>
      <c r="U720" s="2024">
        <v>0.48489583333333336</v>
      </c>
      <c r="V720" s="2029" t="s">
        <v>3742</v>
      </c>
      <c r="W720" s="2029" t="s">
        <v>1103</v>
      </c>
      <c r="X720" s="2029"/>
      <c r="Y720" s="2029">
        <v>60</v>
      </c>
      <c r="Z720" s="2030" t="s">
        <v>3762</v>
      </c>
      <c r="AA720" s="2030" t="s">
        <v>1099</v>
      </c>
      <c r="AB720" s="1949">
        <v>95403</v>
      </c>
      <c r="AC720" s="2029" t="s">
        <v>1096</v>
      </c>
      <c r="AD720" s="1937" t="s">
        <v>1099</v>
      </c>
      <c r="AE720" s="2029" t="s">
        <v>2230</v>
      </c>
      <c r="AF720" s="2026" t="s">
        <v>1110</v>
      </c>
      <c r="AG720" s="2029" t="s">
        <v>1087</v>
      </c>
      <c r="AH720" s="2029"/>
      <c r="AI720" s="2047">
        <f t="shared" ref="AI720" si="716">T720</f>
        <v>0</v>
      </c>
      <c r="AJ720" s="2076" cm="1">
        <f t="array" ref="AJ720">SUM(MID(0&amp;AI720,LARGE(INDEX(ISNUMBER(--MID(AI720,ROW($1:$129),1))*ROW($1:$129),),ROW($1:$129))+1,1)*10^ROW($1:$129)/10)</f>
        <v>0</v>
      </c>
      <c r="AK720" s="1953" t="e">
        <f>VLOOKUP($AJ720,'Item Master Data'!$A:$F,3,FALSE)</f>
        <v>#N/A</v>
      </c>
      <c r="AL720" s="1494" t="e">
        <f>VLOOKUP($AJ720,'Item Master Data'!$A:$F,6,FALSE)</f>
        <v>#N/A</v>
      </c>
      <c r="AM720" s="1494" t="e">
        <f t="shared" ref="AM720" si="717">F720/AN720</f>
        <v>#N/A</v>
      </c>
      <c r="AN720" s="1494" t="e">
        <f>VLOOKUP(AJ720,'Item Master Data'!$A:$G,7,FALSE)</f>
        <v>#N/A</v>
      </c>
      <c r="AO720" s="1494" t="e">
        <f t="shared" ref="AO720" si="718">E720-AL720</f>
        <v>#N/A</v>
      </c>
    </row>
    <row r="721" spans="1:41" s="1494" customFormat="1" ht="15" customHeight="1">
      <c r="A721" s="1550" t="s">
        <v>1156</v>
      </c>
      <c r="B721" s="2029">
        <v>2111420</v>
      </c>
      <c r="C721" s="2030" t="s">
        <v>3522</v>
      </c>
      <c r="D721" s="2029" t="s">
        <v>2210</v>
      </c>
      <c r="E721" s="2031">
        <v>475</v>
      </c>
      <c r="F721" s="2032">
        <v>15747</v>
      </c>
      <c r="G721" s="1833">
        <f t="shared" ref="G721:G722" si="719">E721*F721</f>
        <v>7479825</v>
      </c>
      <c r="H721" s="1831">
        <f t="shared" ref="H721:H722" si="720">E721*F721/1000000</f>
        <v>7.4798249999999999</v>
      </c>
      <c r="I721" s="1837"/>
      <c r="J721" s="2104"/>
      <c r="K721" s="2104">
        <f>H721</f>
        <v>7.4798249999999999</v>
      </c>
      <c r="L721" s="2105"/>
      <c r="M721" s="1832">
        <f t="shared" ref="M721:M722" si="721">SUM(I721:L721)</f>
        <v>7.4798249999999999</v>
      </c>
      <c r="N721" s="2030"/>
      <c r="O721" s="2030">
        <v>44641</v>
      </c>
      <c r="P721" s="2030"/>
      <c r="Q721" s="2030"/>
      <c r="R721" s="2029" t="s">
        <v>1144</v>
      </c>
      <c r="S721" s="2029">
        <v>72</v>
      </c>
      <c r="T721" s="2029" t="s">
        <v>3176</v>
      </c>
      <c r="U721" s="2024">
        <v>0.42</v>
      </c>
      <c r="V721" s="1952"/>
      <c r="W721" s="2029" t="s">
        <v>1103</v>
      </c>
      <c r="X721" s="2028">
        <v>3</v>
      </c>
      <c r="Y721" s="2029">
        <v>60</v>
      </c>
      <c r="Z721" s="2029" t="s">
        <v>4109</v>
      </c>
      <c r="AA721" s="2029" t="s">
        <v>1133</v>
      </c>
      <c r="AB721" s="2027" t="s">
        <v>4110</v>
      </c>
      <c r="AC721" s="2029" t="s">
        <v>1096</v>
      </c>
      <c r="AD721" s="2029" t="s">
        <v>1113</v>
      </c>
      <c r="AE721" s="2029"/>
      <c r="AF721" s="2029" t="s">
        <v>1098</v>
      </c>
      <c r="AG721" s="2029" t="s">
        <v>2235</v>
      </c>
      <c r="AH721" s="1951"/>
      <c r="AI721" s="2047" t="str">
        <f t="shared" ref="AI721:AI722" si="722">T721</f>
        <v>12005833C</v>
      </c>
      <c r="AJ721" s="2076" cm="1">
        <f t="array" ref="AJ721">SUM(MID(0&amp;AI721,LARGE(INDEX(ISNUMBER(--MID(AI721,ROW($1:$129),1))*ROW($1:$129),),ROW($1:$129))+1,1)*10^ROW($1:$129)/10)</f>
        <v>12005833</v>
      </c>
      <c r="AK721" s="1953" t="str">
        <f>VLOOKUP($AJ721,'Item Master Data'!$A:$F,3,FALSE)</f>
        <v>Q.PEAK DUO XL G10 BFG</v>
      </c>
      <c r="AL721" s="1494">
        <f>VLOOKUP($AJ721,'Item Master Data'!$A:$F,6,FALSE)</f>
        <v>475</v>
      </c>
      <c r="AM721" s="1494" t="e">
        <f t="shared" ref="AM721:AM722" si="723">F721/AN721</f>
        <v>#VALUE!</v>
      </c>
      <c r="AN721" s="1494" t="str">
        <f>VLOOKUP(AJ721,'Item Master Data'!$A:$G,7,FALSE)</f>
        <v> 30</v>
      </c>
      <c r="AO721" s="1494">
        <f t="shared" ref="AO721:AO722" si="724">E721-AL721</f>
        <v>0</v>
      </c>
    </row>
    <row r="722" spans="1:41" s="1494" customFormat="1" ht="15" customHeight="1">
      <c r="A722" s="1550" t="s">
        <v>1156</v>
      </c>
      <c r="B722" s="2029">
        <v>2111420</v>
      </c>
      <c r="C722" s="2030" t="s">
        <v>3522</v>
      </c>
      <c r="D722" s="2029" t="s">
        <v>2210</v>
      </c>
      <c r="E722" s="2031">
        <v>480</v>
      </c>
      <c r="F722" s="2032">
        <v>13717</v>
      </c>
      <c r="G722" s="1833">
        <f t="shared" si="719"/>
        <v>6584160</v>
      </c>
      <c r="H722" s="1831">
        <f t="shared" si="720"/>
        <v>6.5841599999999998</v>
      </c>
      <c r="I722" s="1837"/>
      <c r="J722" s="2104"/>
      <c r="K722" s="2104"/>
      <c r="L722" s="2105">
        <f t="shared" ref="L722" si="725">H722</f>
        <v>6.5841599999999998</v>
      </c>
      <c r="M722" s="1832">
        <f t="shared" si="721"/>
        <v>6.5841599999999998</v>
      </c>
      <c r="N722" s="2030"/>
      <c r="O722" s="2030"/>
      <c r="P722" s="2030"/>
      <c r="Q722" s="2030"/>
      <c r="R722" s="2029" t="s">
        <v>1144</v>
      </c>
      <c r="S722" s="2029">
        <v>72</v>
      </c>
      <c r="T722" s="2029">
        <v>12005832</v>
      </c>
      <c r="U722" s="2024">
        <v>0.42</v>
      </c>
      <c r="V722" s="1952" t="s">
        <v>4087</v>
      </c>
      <c r="W722" s="2029" t="s">
        <v>1103</v>
      </c>
      <c r="X722" s="2028">
        <v>3</v>
      </c>
      <c r="Y722" s="2029">
        <v>60</v>
      </c>
      <c r="Z722" s="2029" t="s">
        <v>3517</v>
      </c>
      <c r="AA722" s="2029" t="s">
        <v>1133</v>
      </c>
      <c r="AB722" s="2027" t="s">
        <v>4110</v>
      </c>
      <c r="AC722" s="2029" t="s">
        <v>1096</v>
      </c>
      <c r="AD722" s="1937" t="s">
        <v>3658</v>
      </c>
      <c r="AE722" s="2029"/>
      <c r="AF722" s="2029"/>
      <c r="AG722" s="2029" t="s">
        <v>2235</v>
      </c>
      <c r="AH722" s="1951"/>
      <c r="AI722" s="2047">
        <f t="shared" si="722"/>
        <v>12005832</v>
      </c>
      <c r="AJ722" s="2076" cm="1">
        <f t="array" ref="AJ722">SUM(MID(0&amp;AI722,LARGE(INDEX(ISNUMBER(--MID(AI722,ROW($1:$129),1))*ROW($1:$129),),ROW($1:$129))+1,1)*10^ROW($1:$129)/10)</f>
        <v>12005832</v>
      </c>
      <c r="AK722" s="1953" t="str">
        <f>VLOOKUP($AJ722,'Item Master Data'!$A:$F,3,FALSE)</f>
        <v>Q.PEAK DUO XL G10 BFG</v>
      </c>
      <c r="AL722" s="1494">
        <f>VLOOKUP($AJ722,'Item Master Data'!$A:$F,6,FALSE)</f>
        <v>480</v>
      </c>
      <c r="AM722" s="1494" t="e">
        <f t="shared" si="723"/>
        <v>#VALUE!</v>
      </c>
      <c r="AN722" s="1494" t="str">
        <f>VLOOKUP(AJ722,'Item Master Data'!$A:$G,7,FALSE)</f>
        <v> 30</v>
      </c>
      <c r="AO722" s="1494">
        <f t="shared" si="724"/>
        <v>0</v>
      </c>
    </row>
    <row r="723" spans="1:41" s="1494" customFormat="1" ht="15" customHeight="1">
      <c r="A723" s="1550" t="s">
        <v>1156</v>
      </c>
      <c r="B723" s="2029" t="s">
        <v>4051</v>
      </c>
      <c r="C723" s="2030" t="s">
        <v>1146</v>
      </c>
      <c r="D723" s="2029" t="s">
        <v>2210</v>
      </c>
      <c r="E723" s="2031">
        <v>475</v>
      </c>
      <c r="F723" s="2032">
        <v>17760</v>
      </c>
      <c r="G723" s="1833">
        <f t="shared" ref="G723" si="726">F723*E723</f>
        <v>8436000</v>
      </c>
      <c r="H723" s="1831">
        <f t="shared" ref="H723:H724" si="727">E723*F723/1000000</f>
        <v>8.4359999999999999</v>
      </c>
      <c r="I723" s="1837"/>
      <c r="J723" s="2104"/>
      <c r="K723" s="2104"/>
      <c r="L723" s="2105">
        <f t="shared" ref="L723:L724" si="728">H723</f>
        <v>8.4359999999999999</v>
      </c>
      <c r="M723" s="1832">
        <f t="shared" ref="M723:M724" si="729">SUM(I723:L723)</f>
        <v>8.4359999999999999</v>
      </c>
      <c r="N723" s="2030"/>
      <c r="O723" s="2030" t="s">
        <v>2257</v>
      </c>
      <c r="P723" s="2030"/>
      <c r="Q723" s="2030"/>
      <c r="R723" s="2029" t="s">
        <v>1147</v>
      </c>
      <c r="S723" s="2029">
        <v>72</v>
      </c>
      <c r="T723" s="2029" t="s">
        <v>3176</v>
      </c>
      <c r="U723" s="2024">
        <v>0.39499999999999996</v>
      </c>
      <c r="V723" s="1952" t="s">
        <v>4084</v>
      </c>
      <c r="W723" s="2029" t="s">
        <v>1094</v>
      </c>
      <c r="X723" s="2028">
        <v>10</v>
      </c>
      <c r="Y723" s="2029">
        <v>60</v>
      </c>
      <c r="Z723" s="2029" t="s">
        <v>4101</v>
      </c>
      <c r="AA723" s="2029" t="s">
        <v>1113</v>
      </c>
      <c r="AB723" s="2027">
        <v>8832</v>
      </c>
      <c r="AC723" s="2029" t="s">
        <v>1096</v>
      </c>
      <c r="AD723" s="2029" t="s">
        <v>1113</v>
      </c>
      <c r="AE723" s="2029"/>
      <c r="AF723" s="2029" t="s">
        <v>1110</v>
      </c>
      <c r="AG723" s="2029" t="s">
        <v>1162</v>
      </c>
      <c r="AH723" s="1951"/>
      <c r="AI723" s="2047" t="str">
        <f t="shared" ref="AI723:AI724" si="730">T723</f>
        <v>12005833C</v>
      </c>
      <c r="AJ723" s="2076" cm="1">
        <f t="array" ref="AJ723">SUM(MID(0&amp;AI723,LARGE(INDEX(ISNUMBER(--MID(AI723,ROW($1:$129),1))*ROW($1:$129),),ROW($1:$129))+1,1)*10^ROW($1:$129)/10)</f>
        <v>12005833</v>
      </c>
      <c r="AK723" s="1953" t="str">
        <f>VLOOKUP($AJ723,'Item Master Data'!$A:$F,3,FALSE)</f>
        <v>Q.PEAK DUO XL G10 BFG</v>
      </c>
      <c r="AL723" s="1494">
        <f>VLOOKUP($AJ723,'Item Master Data'!$A:$F,6,FALSE)</f>
        <v>475</v>
      </c>
      <c r="AM723" s="1494" t="e">
        <f t="shared" ref="AM723:AM724" si="731">F723/AN723</f>
        <v>#VALUE!</v>
      </c>
      <c r="AN723" s="1494" t="str">
        <f>VLOOKUP(AJ723,'Item Master Data'!$A:$G,7,FALSE)</f>
        <v> 30</v>
      </c>
      <c r="AO723" s="1494">
        <f t="shared" ref="AO723:AO724" si="732">E723-AL723</f>
        <v>0</v>
      </c>
    </row>
    <row r="724" spans="1:41" s="1494" customFormat="1" ht="15" customHeight="1">
      <c r="A724" s="1550" t="s">
        <v>1156</v>
      </c>
      <c r="B724" s="2029" t="s">
        <v>4052</v>
      </c>
      <c r="C724" s="2030" t="s">
        <v>1146</v>
      </c>
      <c r="D724" s="2029" t="s">
        <v>2210</v>
      </c>
      <c r="E724" s="2031">
        <v>475</v>
      </c>
      <c r="F724" s="2032">
        <v>14220</v>
      </c>
      <c r="G724" s="1833">
        <f t="shared" ref="G724" si="733">E724*F724</f>
        <v>6754500</v>
      </c>
      <c r="H724" s="1831">
        <f t="shared" si="727"/>
        <v>6.7545000000000002</v>
      </c>
      <c r="I724" s="1837"/>
      <c r="J724" s="2104"/>
      <c r="K724" s="2104"/>
      <c r="L724" s="2105">
        <f t="shared" si="728"/>
        <v>6.7545000000000002</v>
      </c>
      <c r="M724" s="1832">
        <f t="shared" si="729"/>
        <v>6.7545000000000002</v>
      </c>
      <c r="N724" s="2030"/>
      <c r="O724" s="2030" t="s">
        <v>2257</v>
      </c>
      <c r="P724" s="2030"/>
      <c r="Q724" s="2030"/>
      <c r="R724" s="2029" t="s">
        <v>1147</v>
      </c>
      <c r="S724" s="2029">
        <v>72</v>
      </c>
      <c r="T724" s="2029" t="s">
        <v>3176</v>
      </c>
      <c r="U724" s="2024">
        <v>0.39499999999999996</v>
      </c>
      <c r="V724" s="1952"/>
      <c r="W724" s="2029" t="s">
        <v>1094</v>
      </c>
      <c r="X724" s="2028">
        <v>10</v>
      </c>
      <c r="Y724" s="2029">
        <v>60</v>
      </c>
      <c r="Z724" s="2029" t="s">
        <v>2311</v>
      </c>
      <c r="AA724" s="2029" t="s">
        <v>1160</v>
      </c>
      <c r="AB724" s="2027">
        <v>89431</v>
      </c>
      <c r="AC724" s="2029" t="s">
        <v>1096</v>
      </c>
      <c r="AD724" s="2029" t="s">
        <v>1113</v>
      </c>
      <c r="AE724" s="2029"/>
      <c r="AF724" s="2029" t="s">
        <v>1110</v>
      </c>
      <c r="AG724" s="2029" t="s">
        <v>1162</v>
      </c>
      <c r="AH724" s="1951"/>
      <c r="AI724" s="2047" t="str">
        <f t="shared" si="730"/>
        <v>12005833C</v>
      </c>
      <c r="AJ724" s="2076" cm="1">
        <f t="array" ref="AJ724">SUM(MID(0&amp;AI724,LARGE(INDEX(ISNUMBER(--MID(AI724,ROW($1:$129),1))*ROW($1:$129),),ROW($1:$129))+1,1)*10^ROW($1:$129)/10)</f>
        <v>12005833</v>
      </c>
      <c r="AK724" s="1953" t="str">
        <f>VLOOKUP($AJ724,'Item Master Data'!$A:$F,3,FALSE)</f>
        <v>Q.PEAK DUO XL G10 BFG</v>
      </c>
      <c r="AL724" s="1494">
        <f>VLOOKUP($AJ724,'Item Master Data'!$A:$F,6,FALSE)</f>
        <v>475</v>
      </c>
      <c r="AM724" s="1494" t="e">
        <f t="shared" si="731"/>
        <v>#VALUE!</v>
      </c>
      <c r="AN724" s="1494" t="str">
        <f>VLOOKUP(AJ724,'Item Master Data'!$A:$G,7,FALSE)</f>
        <v> 30</v>
      </c>
      <c r="AO724" s="1494">
        <f t="shared" si="732"/>
        <v>0</v>
      </c>
    </row>
    <row r="725" spans="1:41" s="1494" customFormat="1" ht="15" customHeight="1">
      <c r="A725" s="1550" t="s">
        <v>1156</v>
      </c>
      <c r="B725" s="2029">
        <v>178510</v>
      </c>
      <c r="C725" s="2030" t="s">
        <v>2524</v>
      </c>
      <c r="D725" s="2029" t="s">
        <v>3178</v>
      </c>
      <c r="E725" s="2031">
        <v>485</v>
      </c>
      <c r="F725" s="2032">
        <v>2436</v>
      </c>
      <c r="G725" s="1833">
        <f>E725*F725</f>
        <v>1181460</v>
      </c>
      <c r="H725" s="1831">
        <f t="shared" ref="H725:H726" si="734">E725*F725/1000000</f>
        <v>1.18146</v>
      </c>
      <c r="I725" s="1837"/>
      <c r="J725" s="2104"/>
      <c r="K725" s="2104"/>
      <c r="L725" s="2105">
        <f t="shared" ref="L725:L726" si="735">H725</f>
        <v>1.18146</v>
      </c>
      <c r="M725" s="1832">
        <f t="shared" ref="M725:M726" si="736">SUM(I725:L725)</f>
        <v>1.18146</v>
      </c>
      <c r="N725" s="2030"/>
      <c r="O725" s="2030"/>
      <c r="P725" s="2030"/>
      <c r="Q725" s="2030"/>
      <c r="R725" s="2029" t="s">
        <v>1144</v>
      </c>
      <c r="S725" s="2029">
        <v>72</v>
      </c>
      <c r="T725" s="2029" t="s">
        <v>1162</v>
      </c>
      <c r="U725" s="2024">
        <v>0.46</v>
      </c>
      <c r="V725" s="1952"/>
      <c r="W725" s="2029" t="s">
        <v>1094</v>
      </c>
      <c r="X725" s="2028">
        <v>10</v>
      </c>
      <c r="Y725" s="2029">
        <v>30</v>
      </c>
      <c r="Z725" s="2029" t="s">
        <v>1162</v>
      </c>
      <c r="AA725" s="2029" t="s">
        <v>1162</v>
      </c>
      <c r="AB725" s="2027" t="s">
        <v>1162</v>
      </c>
      <c r="AC725" s="2029" t="s">
        <v>1096</v>
      </c>
      <c r="AD725" s="2029" t="s">
        <v>1162</v>
      </c>
      <c r="AE725" s="2029"/>
      <c r="AF725" s="2029" t="s">
        <v>1162</v>
      </c>
      <c r="AG725" s="2029" t="s">
        <v>2235</v>
      </c>
      <c r="AH725" s="1951"/>
      <c r="AI725" s="2047" t="str">
        <f t="shared" ref="AI725:AI726" si="737">T725</f>
        <v>TBD</v>
      </c>
      <c r="AJ725" s="2076" cm="1">
        <f t="array" ref="AJ725">SUM(MID(0&amp;AI725,LARGE(INDEX(ISNUMBER(--MID(AI725,ROW($1:$129),1))*ROW($1:$129),),ROW($1:$129))+1,1)*10^ROW($1:$129)/10)</f>
        <v>0</v>
      </c>
      <c r="AK725" s="1953" t="e">
        <f>VLOOKUP($AJ725,'Item Master Data'!$A:$F,3,FALSE)</f>
        <v>#N/A</v>
      </c>
      <c r="AL725" s="1494" t="e">
        <f>VLOOKUP($AJ725,'Item Master Data'!$A:$F,6,FALSE)</f>
        <v>#N/A</v>
      </c>
      <c r="AM725" s="1494" t="e">
        <f t="shared" ref="AM725:AM726" si="738">F725/AN725</f>
        <v>#N/A</v>
      </c>
      <c r="AN725" s="1494" t="e">
        <f>VLOOKUP(AJ725,'Item Master Data'!$A:$G,7,FALSE)</f>
        <v>#N/A</v>
      </c>
      <c r="AO725" s="1494" t="e">
        <f t="shared" ref="AO725:AO726" si="739">E725-AL725</f>
        <v>#N/A</v>
      </c>
    </row>
    <row r="726" spans="1:41" s="1494" customFormat="1" ht="15" customHeight="1">
      <c r="A726" s="1550" t="s">
        <v>1156</v>
      </c>
      <c r="B726" s="2029">
        <v>178531</v>
      </c>
      <c r="C726" s="2030" t="s">
        <v>2524</v>
      </c>
      <c r="D726" s="2029" t="s">
        <v>3178</v>
      </c>
      <c r="E726" s="2031">
        <v>485</v>
      </c>
      <c r="F726" s="2032">
        <v>10324</v>
      </c>
      <c r="G726" s="1833">
        <f>E726*F726</f>
        <v>5007140</v>
      </c>
      <c r="H726" s="1831">
        <f t="shared" si="734"/>
        <v>5.0071399999999997</v>
      </c>
      <c r="I726" s="1837"/>
      <c r="J726" s="2104"/>
      <c r="K726" s="2104"/>
      <c r="L726" s="2105">
        <f t="shared" si="735"/>
        <v>5.0071399999999997</v>
      </c>
      <c r="M726" s="1832">
        <f t="shared" si="736"/>
        <v>5.0071399999999997</v>
      </c>
      <c r="N726" s="2030"/>
      <c r="O726" s="2030"/>
      <c r="P726" s="2030"/>
      <c r="Q726" s="2030"/>
      <c r="R726" s="2029" t="s">
        <v>1144</v>
      </c>
      <c r="S726" s="2029">
        <v>72</v>
      </c>
      <c r="T726" s="2029" t="s">
        <v>1162</v>
      </c>
      <c r="U726" s="2024">
        <v>0.46</v>
      </c>
      <c r="V726" s="1952"/>
      <c r="W726" s="2029" t="s">
        <v>1094</v>
      </c>
      <c r="X726" s="2028">
        <v>10</v>
      </c>
      <c r="Y726" s="2029">
        <v>30</v>
      </c>
      <c r="Z726" s="2029" t="s">
        <v>4094</v>
      </c>
      <c r="AA726" s="2029" t="s">
        <v>1099</v>
      </c>
      <c r="AB726" s="2027">
        <v>3076</v>
      </c>
      <c r="AC726" s="2029" t="s">
        <v>1096</v>
      </c>
      <c r="AD726" s="2029" t="s">
        <v>1162</v>
      </c>
      <c r="AE726" s="2029"/>
      <c r="AF726" s="2029" t="s">
        <v>1162</v>
      </c>
      <c r="AG726" s="2029" t="s">
        <v>2235</v>
      </c>
      <c r="AH726" s="1951"/>
      <c r="AI726" s="2047" t="str">
        <f t="shared" si="737"/>
        <v>TBD</v>
      </c>
      <c r="AJ726" s="2076" cm="1">
        <f t="array" ref="AJ726">SUM(MID(0&amp;AI726,LARGE(INDEX(ISNUMBER(--MID(AI726,ROW($1:$129),1))*ROW($1:$129),),ROW($1:$129))+1,1)*10^ROW($1:$129)/10)</f>
        <v>0</v>
      </c>
      <c r="AK726" s="1953" t="e">
        <f>VLOOKUP($AJ726,'Item Master Data'!$A:$F,3,FALSE)</f>
        <v>#N/A</v>
      </c>
      <c r="AL726" s="1494" t="e">
        <f>VLOOKUP($AJ726,'Item Master Data'!$A:$F,6,FALSE)</f>
        <v>#N/A</v>
      </c>
      <c r="AM726" s="1494" t="e">
        <f t="shared" si="738"/>
        <v>#N/A</v>
      </c>
      <c r="AN726" s="1494" t="e">
        <f>VLOOKUP(AJ726,'Item Master Data'!$A:$G,7,FALSE)</f>
        <v>#N/A</v>
      </c>
      <c r="AO726" s="1494" t="e">
        <f t="shared" si="739"/>
        <v>#N/A</v>
      </c>
    </row>
    <row r="727" spans="1:41" s="1494" customFormat="1" ht="15" customHeight="1">
      <c r="A727" s="1550" t="s">
        <v>1154</v>
      </c>
      <c r="B727" s="1949" t="s">
        <v>3679</v>
      </c>
      <c r="C727" s="2029" t="s">
        <v>2237</v>
      </c>
      <c r="D727" s="2029" t="s">
        <v>2503</v>
      </c>
      <c r="E727" s="2029">
        <v>360</v>
      </c>
      <c r="F727" s="2031">
        <v>832</v>
      </c>
      <c r="G727" s="1833">
        <f t="shared" ref="G727" si="740">E727*F727</f>
        <v>299520</v>
      </c>
      <c r="H727" s="1831">
        <f t="shared" ref="H727" si="741">E727*F727/1000000</f>
        <v>0.29952000000000001</v>
      </c>
      <c r="I727" s="1837"/>
      <c r="J727" s="2104"/>
      <c r="K727" s="2104"/>
      <c r="L727" s="2105">
        <f t="shared" ref="L727" si="742">H727</f>
        <v>0.29952000000000001</v>
      </c>
      <c r="M727" s="1832">
        <f t="shared" ref="M727" si="743">SUM(I727:L727)</f>
        <v>0.29952000000000001</v>
      </c>
      <c r="N727" s="2107"/>
      <c r="O727" s="2030"/>
      <c r="P727" s="2030"/>
      <c r="Q727" s="2030"/>
      <c r="R727" s="2029" t="s">
        <v>267</v>
      </c>
      <c r="S727" s="2029">
        <v>60</v>
      </c>
      <c r="T727" s="2029">
        <v>49201132</v>
      </c>
      <c r="U727" s="2024">
        <v>0.52</v>
      </c>
      <c r="V727" s="2029" t="s">
        <v>3642</v>
      </c>
      <c r="W727" s="2029" t="s">
        <v>1094</v>
      </c>
      <c r="X727" s="2029"/>
      <c r="Y727" s="1949" t="s">
        <v>2208</v>
      </c>
      <c r="Z727" s="2029" t="s">
        <v>1100</v>
      </c>
      <c r="AA727" s="2027" t="s">
        <v>1099</v>
      </c>
      <c r="AB727" s="2029">
        <v>95838</v>
      </c>
      <c r="AC727" s="2029" t="s">
        <v>1096</v>
      </c>
      <c r="AD727" s="2029"/>
      <c r="AE727" s="2029"/>
      <c r="AF727" s="1951"/>
      <c r="AG727" s="1951" t="s">
        <v>1087</v>
      </c>
      <c r="AH727" s="1951"/>
      <c r="AI727" s="2047">
        <f t="shared" ref="AI727" si="744">T727</f>
        <v>49201132</v>
      </c>
      <c r="AJ727" s="2076" cm="1">
        <f t="array" ref="AJ727">SUM(MID(0&amp;AI727,LARGE(INDEX(ISNUMBER(--MID(AI727,ROW($1:$129),1))*ROW($1:$129),),ROW($1:$129))+1,1)*10^ROW($1:$129)/10)</f>
        <v>49201132</v>
      </c>
      <c r="AK727" s="1953" t="str">
        <f>VLOOKUP($AJ727,'Item Master Data'!$A:$F,3,FALSE)</f>
        <v>Q.PEAK DUO BLK G10+</v>
      </c>
      <c r="AL727" s="1494">
        <f>VLOOKUP($AJ727,'Item Master Data'!$A:$F,6,FALSE)</f>
        <v>360</v>
      </c>
      <c r="AM727" s="1494">
        <f t="shared" ref="AM727" si="745">F727/AN727</f>
        <v>26</v>
      </c>
      <c r="AN727" s="1494">
        <f>VLOOKUP(AJ727,'Item Master Data'!$A:$G,7,FALSE)</f>
        <v>32</v>
      </c>
      <c r="AO727" s="1494">
        <f t="shared" ref="AO727" si="746">E727-AL727</f>
        <v>0</v>
      </c>
    </row>
    <row r="728" spans="1:41" s="1494" customFormat="1" ht="15" customHeight="1">
      <c r="A728" s="1550" t="s">
        <v>1154</v>
      </c>
      <c r="B728" s="1949" t="s">
        <v>3678</v>
      </c>
      <c r="C728" s="2029" t="s">
        <v>2237</v>
      </c>
      <c r="D728" s="2029" t="s">
        <v>2503</v>
      </c>
      <c r="E728" s="2029">
        <v>360</v>
      </c>
      <c r="F728" s="2031">
        <v>832</v>
      </c>
      <c r="G728" s="1833">
        <f t="shared" ref="G728" si="747">E728*F728</f>
        <v>299520</v>
      </c>
      <c r="H728" s="1831">
        <f t="shared" ref="H728" si="748">E728*F728/1000000</f>
        <v>0.29952000000000001</v>
      </c>
      <c r="I728" s="1837"/>
      <c r="J728" s="2104"/>
      <c r="K728" s="2104"/>
      <c r="L728" s="2105">
        <f t="shared" ref="L728" si="749">H728</f>
        <v>0.29952000000000001</v>
      </c>
      <c r="M728" s="1832">
        <f t="shared" ref="M728" si="750">SUM(I728:L728)</f>
        <v>0.29952000000000001</v>
      </c>
      <c r="N728" s="2107"/>
      <c r="O728" s="2030"/>
      <c r="P728" s="2030"/>
      <c r="Q728" s="2030"/>
      <c r="R728" s="2029" t="s">
        <v>267</v>
      </c>
      <c r="S728" s="2029">
        <v>60</v>
      </c>
      <c r="T728" s="2029">
        <v>49201132</v>
      </c>
      <c r="U728" s="2024">
        <v>0.52</v>
      </c>
      <c r="V728" s="2029" t="s">
        <v>3642</v>
      </c>
      <c r="W728" s="2029" t="s">
        <v>1094</v>
      </c>
      <c r="X728" s="2029"/>
      <c r="Y728" s="1949" t="s">
        <v>2208</v>
      </c>
      <c r="Z728" s="2029" t="s">
        <v>1152</v>
      </c>
      <c r="AA728" s="2027" t="s">
        <v>1149</v>
      </c>
      <c r="AB728" s="2029">
        <v>32819</v>
      </c>
      <c r="AC728" s="2029" t="s">
        <v>1096</v>
      </c>
      <c r="AD728" s="2029"/>
      <c r="AE728" s="2029"/>
      <c r="AF728" s="1951"/>
      <c r="AG728" s="1951" t="s">
        <v>1087</v>
      </c>
      <c r="AH728" s="1951"/>
      <c r="AI728" s="2047">
        <f t="shared" ref="AI728" si="751">T728</f>
        <v>49201132</v>
      </c>
      <c r="AJ728" s="2076" cm="1">
        <f t="array" ref="AJ728">SUM(MID(0&amp;AI728,LARGE(INDEX(ISNUMBER(--MID(AI728,ROW($1:$129),1))*ROW($1:$129),),ROW($1:$129))+1,1)*10^ROW($1:$129)/10)</f>
        <v>49201132</v>
      </c>
      <c r="AK728" s="1953" t="str">
        <f>VLOOKUP($AJ728,'Item Master Data'!$A:$F,3,FALSE)</f>
        <v>Q.PEAK DUO BLK G10+</v>
      </c>
      <c r="AL728" s="1494">
        <f>VLOOKUP($AJ728,'Item Master Data'!$A:$F,6,FALSE)</f>
        <v>360</v>
      </c>
      <c r="AM728" s="1494">
        <f t="shared" ref="AM728" si="752">F728/AN728</f>
        <v>26</v>
      </c>
      <c r="AN728" s="1494">
        <f>VLOOKUP(AJ728,'Item Master Data'!$A:$G,7,FALSE)</f>
        <v>32</v>
      </c>
      <c r="AO728" s="1494">
        <f t="shared" ref="AO728" si="753">E728-AL728</f>
        <v>0</v>
      </c>
    </row>
    <row r="729" spans="1:41" s="1494" customFormat="1" ht="15" customHeight="1">
      <c r="A729" s="1550" t="s">
        <v>1154</v>
      </c>
      <c r="B729" s="1949" t="s">
        <v>3676</v>
      </c>
      <c r="C729" s="2029" t="s">
        <v>2237</v>
      </c>
      <c r="D729" s="2029" t="s">
        <v>2220</v>
      </c>
      <c r="E729" s="2029">
        <v>395</v>
      </c>
      <c r="F729" s="2031">
        <v>832</v>
      </c>
      <c r="G729" s="1833">
        <f t="shared" ref="G729" si="754">E729*F729</f>
        <v>328640</v>
      </c>
      <c r="H729" s="1831">
        <f t="shared" ref="H729" si="755">E729*F729/1000000</f>
        <v>0.32863999999999999</v>
      </c>
      <c r="I729" s="1837"/>
      <c r="J729" s="2104"/>
      <c r="K729" s="2104">
        <f>H729</f>
        <v>0.32863999999999999</v>
      </c>
      <c r="L729" s="2105"/>
      <c r="M729" s="1832">
        <f t="shared" ref="M729" si="756">SUM(I729:L729)</f>
        <v>0.32863999999999999</v>
      </c>
      <c r="N729" s="2107"/>
      <c r="O729" s="2100" t="s">
        <v>4238</v>
      </c>
      <c r="P729" s="2030"/>
      <c r="Q729" s="2030"/>
      <c r="R729" s="2029" t="s">
        <v>267</v>
      </c>
      <c r="S729" s="2029">
        <v>60</v>
      </c>
      <c r="T729" s="2029" t="s">
        <v>3420</v>
      </c>
      <c r="U729" s="2024">
        <v>0.55999999999999994</v>
      </c>
      <c r="V729" s="2029" t="s">
        <v>3642</v>
      </c>
      <c r="W729" s="2029" t="s">
        <v>1094</v>
      </c>
      <c r="X729" s="2029" t="s">
        <v>1397</v>
      </c>
      <c r="Y729" s="1949">
        <v>60</v>
      </c>
      <c r="Z729" s="2029" t="s">
        <v>1152</v>
      </c>
      <c r="AA729" s="2027" t="s">
        <v>1149</v>
      </c>
      <c r="AB729" s="2029" t="s">
        <v>2518</v>
      </c>
      <c r="AC729" s="2029" t="s">
        <v>1096</v>
      </c>
      <c r="AD729" s="2029" t="s">
        <v>1099</v>
      </c>
      <c r="AE729" s="2029"/>
      <c r="AF729" s="1951" t="s">
        <v>1110</v>
      </c>
      <c r="AG729" s="1951" t="s">
        <v>1087</v>
      </c>
      <c r="AH729" s="1951"/>
      <c r="AI729" s="2047" t="str">
        <f t="shared" ref="AI729" si="757">T729</f>
        <v>30390455H</v>
      </c>
      <c r="AJ729" s="2076" cm="1">
        <f t="array" ref="AJ729">SUM(MID(0&amp;AI729,LARGE(INDEX(ISNUMBER(--MID(AI729,ROW($1:$129),1))*ROW($1:$129),),ROW($1:$129))+1,1)*10^ROW($1:$129)/10)</f>
        <v>30390455</v>
      </c>
      <c r="AK729" s="1953" t="str">
        <f>VLOOKUP($AJ729,'Item Master Data'!$A:$F,3,FALSE)</f>
        <v>Q.PEAK DUO BLK ML G10+</v>
      </c>
      <c r="AL729" s="1494">
        <f>VLOOKUP($AJ729,'Item Master Data'!$A:$F,6,FALSE)</f>
        <v>395</v>
      </c>
      <c r="AM729" s="1494">
        <f t="shared" ref="AM729" si="758">F729/AN729</f>
        <v>26</v>
      </c>
      <c r="AN729" s="1494">
        <f>VLOOKUP(AJ729,'Item Master Data'!$A:$G,7,FALSE)</f>
        <v>32</v>
      </c>
      <c r="AO729" s="1494">
        <f t="shared" ref="AO729" si="759">E729-AL729</f>
        <v>0</v>
      </c>
    </row>
    <row r="730" spans="1:41" s="1494" customFormat="1" ht="15" customHeight="1">
      <c r="A730" s="1550" t="s">
        <v>1154</v>
      </c>
      <c r="B730" s="1949" t="s">
        <v>3677</v>
      </c>
      <c r="C730" s="2029" t="s">
        <v>2237</v>
      </c>
      <c r="D730" s="2029" t="s">
        <v>2220</v>
      </c>
      <c r="E730" s="2029">
        <v>395</v>
      </c>
      <c r="F730" s="2031">
        <v>832</v>
      </c>
      <c r="G730" s="1833">
        <f t="shared" ref="G730" si="760">E730*F730</f>
        <v>328640</v>
      </c>
      <c r="H730" s="1831">
        <f t="shared" ref="H730" si="761">E730*F730/1000000</f>
        <v>0.32863999999999999</v>
      </c>
      <c r="I730" s="1837"/>
      <c r="J730" s="2104"/>
      <c r="K730" s="2104">
        <f>H730</f>
        <v>0.32863999999999999</v>
      </c>
      <c r="L730" s="2105"/>
      <c r="M730" s="1832">
        <f t="shared" ref="M730:M732" si="762">SUM(I730:L730)</f>
        <v>0.32863999999999999</v>
      </c>
      <c r="N730" s="2107"/>
      <c r="O730" s="2100" t="s">
        <v>4238</v>
      </c>
      <c r="P730" s="2030"/>
      <c r="Q730" s="2030"/>
      <c r="R730" s="2029" t="s">
        <v>267</v>
      </c>
      <c r="S730" s="2029">
        <v>60</v>
      </c>
      <c r="T730" s="2029" t="s">
        <v>3420</v>
      </c>
      <c r="U730" s="2024">
        <v>0.55999999999999994</v>
      </c>
      <c r="V730" s="2029" t="s">
        <v>3642</v>
      </c>
      <c r="W730" s="2029" t="s">
        <v>1094</v>
      </c>
      <c r="X730" s="2029" t="s">
        <v>1397</v>
      </c>
      <c r="Y730" s="1949">
        <v>60</v>
      </c>
      <c r="Z730" s="2029" t="s">
        <v>1152</v>
      </c>
      <c r="AA730" s="2027" t="s">
        <v>1149</v>
      </c>
      <c r="AB730" s="2029" t="s">
        <v>2518</v>
      </c>
      <c r="AC730" s="2029" t="s">
        <v>1096</v>
      </c>
      <c r="AD730" s="2029" t="s">
        <v>1099</v>
      </c>
      <c r="AE730" s="2029"/>
      <c r="AF730" s="1951" t="s">
        <v>1110</v>
      </c>
      <c r="AG730" s="1951" t="s">
        <v>1087</v>
      </c>
      <c r="AH730" s="1951"/>
      <c r="AI730" s="2047" t="str">
        <f t="shared" ref="AI730:AI732" si="763">T730</f>
        <v>30390455H</v>
      </c>
      <c r="AJ730" s="2076" cm="1">
        <f t="array" ref="AJ730">SUM(MID(0&amp;AI730,LARGE(INDEX(ISNUMBER(--MID(AI730,ROW($1:$129),1))*ROW($1:$129),),ROW($1:$129))+1,1)*10^ROW($1:$129)/10)</f>
        <v>30390455</v>
      </c>
      <c r="AK730" s="1953" t="str">
        <f>VLOOKUP($AJ730,'Item Master Data'!$A:$F,3,FALSE)</f>
        <v>Q.PEAK DUO BLK ML G10+</v>
      </c>
      <c r="AL730" s="1494">
        <f>VLOOKUP($AJ730,'Item Master Data'!$A:$F,6,FALSE)</f>
        <v>395</v>
      </c>
      <c r="AM730" s="1494">
        <f t="shared" ref="AM730:AM732" si="764">F730/AN730</f>
        <v>26</v>
      </c>
      <c r="AN730" s="1494">
        <f>VLOOKUP(AJ730,'Item Master Data'!$A:$G,7,FALSE)</f>
        <v>32</v>
      </c>
      <c r="AO730" s="1494">
        <f t="shared" ref="AO730:AO732" si="765">E730-AL730</f>
        <v>0</v>
      </c>
    </row>
    <row r="731" spans="1:41" s="1494" customFormat="1" ht="15.75" customHeight="1">
      <c r="A731" s="1550" t="s">
        <v>2216</v>
      </c>
      <c r="B731" s="1949">
        <v>466657</v>
      </c>
      <c r="C731" s="2029" t="s">
        <v>3817</v>
      </c>
      <c r="D731" s="2029" t="s">
        <v>2229</v>
      </c>
      <c r="E731" s="2029">
        <v>480</v>
      </c>
      <c r="F731" s="2031">
        <v>638</v>
      </c>
      <c r="G731" s="1833"/>
      <c r="H731" s="1831"/>
      <c r="I731" s="1837"/>
      <c r="J731" s="2104"/>
      <c r="K731" s="2104"/>
      <c r="L731" s="2105">
        <f>H731</f>
        <v>0</v>
      </c>
      <c r="M731" s="1832">
        <f t="shared" si="762"/>
        <v>0</v>
      </c>
      <c r="N731" s="2030" t="s">
        <v>1068</v>
      </c>
      <c r="O731" s="2030"/>
      <c r="P731" s="2030"/>
      <c r="Q731" s="2030"/>
      <c r="R731" s="2029" t="s">
        <v>1151</v>
      </c>
      <c r="S731" s="2029">
        <v>72</v>
      </c>
      <c r="T731" s="2029" t="s">
        <v>2238</v>
      </c>
      <c r="U731" s="2024">
        <v>0.47499999999999998</v>
      </c>
      <c r="V731" s="2102"/>
      <c r="W731" s="2029" t="s">
        <v>1094</v>
      </c>
      <c r="X731" s="2029">
        <v>100</v>
      </c>
      <c r="Y731" s="2029">
        <v>0</v>
      </c>
      <c r="Z731" s="2030" t="s">
        <v>3478</v>
      </c>
      <c r="AA731" s="1949" t="s">
        <v>2305</v>
      </c>
      <c r="AB731" s="1949" t="s">
        <v>3479</v>
      </c>
      <c r="AC731" s="2029" t="s">
        <v>1096</v>
      </c>
      <c r="AD731" s="2029" t="s">
        <v>3855</v>
      </c>
      <c r="AE731" s="2029"/>
      <c r="AF731" s="2026" t="s">
        <v>1098</v>
      </c>
      <c r="AG731" s="2026" t="s">
        <v>1087</v>
      </c>
      <c r="AH731" s="1951"/>
      <c r="AI731" s="2047" t="str">
        <f t="shared" si="763"/>
        <v>30397472F</v>
      </c>
      <c r="AJ731" s="2076" cm="1">
        <f t="array" ref="AJ731">SUM(MID(0&amp;AI731,LARGE(INDEX(ISNUMBER(--MID(AI731,ROW($1:$129),1))*ROW($1:$129),),ROW($1:$129))+1,1)*10^ROW($1:$129)/10)</f>
        <v>30397472</v>
      </c>
      <c r="AK731" s="1953" t="str">
        <f>VLOOKUP($AJ731,'Item Master Data'!$A:$F,3,FALSE)</f>
        <v>Q.PEAK DUO XL G10</v>
      </c>
      <c r="AL731" s="1494">
        <f>VLOOKUP($AJ731,'Item Master Data'!$A:$F,6,FALSE)</f>
        <v>480</v>
      </c>
      <c r="AM731" s="1494">
        <f t="shared" si="764"/>
        <v>22</v>
      </c>
      <c r="AN731" s="1494">
        <f>VLOOKUP(AJ731,'Item Master Data'!$A:$G,7,FALSE)</f>
        <v>29</v>
      </c>
      <c r="AO731" s="1494">
        <f t="shared" si="765"/>
        <v>0</v>
      </c>
    </row>
    <row r="732" spans="1:41" s="1494" customFormat="1" ht="15" customHeight="1">
      <c r="A732" s="1872" t="s">
        <v>2309</v>
      </c>
      <c r="B732" s="1949" t="s">
        <v>3888</v>
      </c>
      <c r="C732" s="2029" t="s">
        <v>3889</v>
      </c>
      <c r="D732" s="2029" t="s">
        <v>3972</v>
      </c>
      <c r="E732" s="2029">
        <v>475</v>
      </c>
      <c r="F732" s="2031">
        <v>290</v>
      </c>
      <c r="G732" s="1833"/>
      <c r="H732" s="1831"/>
      <c r="I732" s="1837"/>
      <c r="J732" s="2104"/>
      <c r="K732" s="2104"/>
      <c r="L732" s="2105">
        <f>H732</f>
        <v>0</v>
      </c>
      <c r="M732" s="1832">
        <f t="shared" si="762"/>
        <v>0</v>
      </c>
      <c r="N732" s="2021" t="s">
        <v>4278</v>
      </c>
      <c r="O732" s="2030"/>
      <c r="P732" s="2030"/>
      <c r="Q732" s="2030"/>
      <c r="R732" s="2029" t="s">
        <v>304</v>
      </c>
      <c r="S732" s="2029">
        <v>72</v>
      </c>
      <c r="T732" s="2029" t="s">
        <v>3176</v>
      </c>
      <c r="U732" s="2024">
        <v>0.47</v>
      </c>
      <c r="V732" s="2029"/>
      <c r="W732" s="2029" t="s">
        <v>1103</v>
      </c>
      <c r="X732" s="2029"/>
      <c r="Y732" s="1949" t="s">
        <v>2208</v>
      </c>
      <c r="Z732" s="2029" t="s">
        <v>3233</v>
      </c>
      <c r="AA732" s="2027" t="s">
        <v>1148</v>
      </c>
      <c r="AB732" s="2029">
        <v>23222</v>
      </c>
      <c r="AC732" s="2029" t="s">
        <v>1096</v>
      </c>
      <c r="AD732" s="2029" t="s">
        <v>1113</v>
      </c>
      <c r="AE732" s="2029"/>
      <c r="AF732" s="1951"/>
      <c r="AG732" s="1951" t="s">
        <v>1087</v>
      </c>
      <c r="AH732" s="2029"/>
      <c r="AI732" s="2047" t="str">
        <f t="shared" si="763"/>
        <v>12005833C</v>
      </c>
      <c r="AJ732" s="2076" cm="1">
        <f t="array" ref="AJ732">SUM(MID(0&amp;AI732,LARGE(INDEX(ISNUMBER(--MID(AI732,ROW($1:$129),1))*ROW($1:$129),),ROW($1:$129))+1,1)*10^ROW($1:$129)/10)</f>
        <v>12005833</v>
      </c>
      <c r="AK732" s="1953" t="str">
        <f>VLOOKUP($AJ732,'Item Master Data'!$A:$F,3,FALSE)</f>
        <v>Q.PEAK DUO XL G10 BFG</v>
      </c>
      <c r="AL732" s="1494">
        <f>VLOOKUP($AJ732,'Item Master Data'!$A:$F,6,FALSE)</f>
        <v>475</v>
      </c>
      <c r="AM732" s="1494" t="e">
        <f t="shared" si="764"/>
        <v>#VALUE!</v>
      </c>
      <c r="AN732" s="1494" t="str">
        <f>VLOOKUP(AJ732,'Item Master Data'!$A:$G,7,FALSE)</f>
        <v> 30</v>
      </c>
      <c r="AO732" s="1494">
        <f t="shared" si="765"/>
        <v>0</v>
      </c>
    </row>
  </sheetData>
  <autoFilter ref="A2:AQ548" xr:uid="{00000000-0001-0000-1500-000000000000}">
    <filterColumn colId="29">
      <filters>
        <filter val="ATL, GA"/>
      </filters>
    </filterColumn>
  </autoFilter>
  <mergeCells count="2">
    <mergeCell ref="I625:J625"/>
    <mergeCell ref="I631:J63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9DCB9-10E7-4500-A73C-03521340B7D7}">
  <dimension ref="A1:E66"/>
  <sheetViews>
    <sheetView workbookViewId="0">
      <selection activeCell="B23" sqref="B23"/>
    </sheetView>
  </sheetViews>
  <sheetFormatPr defaultRowHeight="15"/>
  <cols>
    <col min="1" max="5" width="32.28515625" customWidth="1"/>
  </cols>
  <sheetData>
    <row r="1" spans="1:5" ht="15.75" thickBot="1">
      <c r="A1" s="2207" t="s">
        <v>3530</v>
      </c>
      <c r="B1" s="2208" t="s">
        <v>3531</v>
      </c>
      <c r="C1" s="2208" t="s">
        <v>3532</v>
      </c>
      <c r="D1" s="2208" t="s">
        <v>530</v>
      </c>
      <c r="E1" s="2208" t="s">
        <v>308</v>
      </c>
    </row>
    <row r="2" spans="1:5" ht="15.75" thickBot="1">
      <c r="A2" s="2209" t="s">
        <v>3533</v>
      </c>
      <c r="B2" s="2210" t="s">
        <v>3534</v>
      </c>
      <c r="C2" s="2210" t="s">
        <v>3460</v>
      </c>
      <c r="D2" s="2210" t="s">
        <v>2254</v>
      </c>
      <c r="E2" s="2210"/>
    </row>
    <row r="3" spans="1:5" ht="15.75" thickBot="1">
      <c r="A3" s="2211" t="s">
        <v>3535</v>
      </c>
      <c r="B3" s="2212" t="s">
        <v>3534</v>
      </c>
      <c r="C3" s="2212" t="s">
        <v>3460</v>
      </c>
      <c r="D3" s="2212" t="s">
        <v>2254</v>
      </c>
      <c r="E3" s="2210"/>
    </row>
    <row r="4" spans="1:5" ht="15.75" thickBot="1">
      <c r="A4" s="2209" t="s">
        <v>3536</v>
      </c>
      <c r="B4" s="2210" t="s">
        <v>3534</v>
      </c>
      <c r="C4" s="2210" t="s">
        <v>3460</v>
      </c>
      <c r="D4" s="2210" t="s">
        <v>2254</v>
      </c>
      <c r="E4" s="2210"/>
    </row>
    <row r="5" spans="1:5" ht="15.75" thickBot="1">
      <c r="A5" s="2211" t="s">
        <v>3537</v>
      </c>
      <c r="B5" s="2212" t="s">
        <v>3534</v>
      </c>
      <c r="C5" s="2212" t="s">
        <v>3460</v>
      </c>
      <c r="D5" s="2212" t="s">
        <v>2254</v>
      </c>
      <c r="E5" s="2210"/>
    </row>
    <row r="6" spans="1:5" ht="15.75" thickBot="1">
      <c r="A6" s="2209" t="s">
        <v>3538</v>
      </c>
      <c r="B6" s="2210" t="s">
        <v>3534</v>
      </c>
      <c r="C6" s="2210" t="s">
        <v>3460</v>
      </c>
      <c r="D6" s="2210" t="s">
        <v>2254</v>
      </c>
      <c r="E6" s="2210"/>
    </row>
    <row r="7" spans="1:5" ht="15.75" thickBot="1">
      <c r="A7" s="2209" t="s">
        <v>3539</v>
      </c>
      <c r="B7" s="2210" t="s">
        <v>1102</v>
      </c>
      <c r="C7" s="2210" t="s">
        <v>3235</v>
      </c>
      <c r="D7" s="2210" t="s">
        <v>3265</v>
      </c>
      <c r="E7" s="2210"/>
    </row>
    <row r="8" spans="1:5" ht="15.75" thickBot="1">
      <c r="A8" s="2211" t="s">
        <v>3540</v>
      </c>
      <c r="B8" s="2212" t="s">
        <v>3186</v>
      </c>
      <c r="C8" s="2212" t="s">
        <v>3239</v>
      </c>
      <c r="D8" s="2212" t="s">
        <v>3265</v>
      </c>
      <c r="E8" s="2210"/>
    </row>
    <row r="9" spans="1:5" ht="15.75" thickBot="1">
      <c r="A9" s="2211" t="s">
        <v>3541</v>
      </c>
      <c r="B9" s="2210" t="s">
        <v>2262</v>
      </c>
      <c r="C9" s="2210" t="s">
        <v>3397</v>
      </c>
      <c r="D9" s="2210" t="s">
        <v>3265</v>
      </c>
      <c r="E9" s="2210"/>
    </row>
    <row r="10" spans="1:5" ht="15.75" thickBot="1">
      <c r="A10" s="2211" t="s">
        <v>3542</v>
      </c>
      <c r="B10" s="2212" t="s">
        <v>3534</v>
      </c>
      <c r="C10" s="2212" t="s">
        <v>3410</v>
      </c>
      <c r="D10" s="2210" t="s">
        <v>3543</v>
      </c>
      <c r="E10" s="2210"/>
    </row>
    <row r="11" spans="1:5" ht="15.75" thickBot="1">
      <c r="A11" s="2209" t="s">
        <v>3544</v>
      </c>
      <c r="B11" s="2210" t="s">
        <v>3474</v>
      </c>
      <c r="C11" s="2210">
        <v>11194</v>
      </c>
      <c r="D11" s="2210" t="s">
        <v>2503</v>
      </c>
      <c r="E11" s="2210"/>
    </row>
    <row r="12" spans="1:5" ht="15.75" thickBot="1">
      <c r="A12" s="2211" t="s">
        <v>3545</v>
      </c>
      <c r="B12" s="2212" t="s">
        <v>2236</v>
      </c>
      <c r="C12" s="2212" t="s">
        <v>3288</v>
      </c>
      <c r="D12" s="2212" t="s">
        <v>2220</v>
      </c>
      <c r="E12" s="2210"/>
    </row>
    <row r="13" spans="1:5" ht="15.75" thickBot="1">
      <c r="A13" s="2209" t="s">
        <v>3546</v>
      </c>
      <c r="B13" s="2210" t="s">
        <v>2236</v>
      </c>
      <c r="C13" s="2210" t="s">
        <v>3289</v>
      </c>
      <c r="D13" s="2210" t="s">
        <v>2220</v>
      </c>
      <c r="E13" s="2210"/>
    </row>
    <row r="14" spans="1:5" ht="15.75" thickBot="1">
      <c r="A14" s="2211" t="s">
        <v>3547</v>
      </c>
      <c r="B14" s="2212" t="s">
        <v>2236</v>
      </c>
      <c r="C14" s="2212" t="s">
        <v>3290</v>
      </c>
      <c r="D14" s="2212" t="s">
        <v>2220</v>
      </c>
      <c r="E14" s="2210"/>
    </row>
    <row r="15" spans="1:5" ht="15.75" thickBot="1">
      <c r="A15" s="2209" t="s">
        <v>3547</v>
      </c>
      <c r="B15" s="2210" t="s">
        <v>2236</v>
      </c>
      <c r="C15" s="2210" t="s">
        <v>3290</v>
      </c>
      <c r="D15" s="2210" t="s">
        <v>2220</v>
      </c>
      <c r="E15" s="2210"/>
    </row>
    <row r="16" spans="1:5" ht="15.75" thickBot="1">
      <c r="A16" s="2211" t="s">
        <v>3548</v>
      </c>
      <c r="B16" s="2212" t="s">
        <v>2236</v>
      </c>
      <c r="C16" s="2212" t="s">
        <v>3448</v>
      </c>
      <c r="D16" s="2212" t="s">
        <v>2220</v>
      </c>
      <c r="E16" s="2210"/>
    </row>
    <row r="17" spans="1:5" ht="15.75" thickBot="1">
      <c r="A17" s="2209" t="s">
        <v>3549</v>
      </c>
      <c r="B17" s="2210" t="s">
        <v>1155</v>
      </c>
      <c r="C17" s="2210" t="s">
        <v>3296</v>
      </c>
      <c r="D17" s="2210" t="s">
        <v>3265</v>
      </c>
      <c r="E17" s="2210"/>
    </row>
    <row r="18" spans="1:5" ht="15.75" thickBot="1">
      <c r="A18" s="2211" t="s">
        <v>3550</v>
      </c>
      <c r="B18" s="2212" t="s">
        <v>1155</v>
      </c>
      <c r="C18" s="2212" t="s">
        <v>3297</v>
      </c>
      <c r="D18" s="2212" t="s">
        <v>3265</v>
      </c>
      <c r="E18" s="2210"/>
    </row>
    <row r="19" spans="1:5" ht="15.75" thickBot="1">
      <c r="A19" s="2213">
        <v>392657046</v>
      </c>
      <c r="B19" s="2210" t="s">
        <v>2302</v>
      </c>
      <c r="C19" s="2210" t="s">
        <v>3347</v>
      </c>
      <c r="D19" s="2210" t="s">
        <v>2220</v>
      </c>
      <c r="E19" s="2214" t="s">
        <v>3551</v>
      </c>
    </row>
    <row r="20" spans="1:5" ht="15.75" thickBot="1">
      <c r="A20" s="2215">
        <v>392657512</v>
      </c>
      <c r="B20" s="2212" t="s">
        <v>1189</v>
      </c>
      <c r="C20" s="2212" t="s">
        <v>3455</v>
      </c>
      <c r="D20" s="2212" t="s">
        <v>2503</v>
      </c>
      <c r="E20" s="2216" t="s">
        <v>3552</v>
      </c>
    </row>
    <row r="21" spans="1:5" ht="15.75" thickBot="1">
      <c r="A21" s="2213">
        <v>393232307</v>
      </c>
      <c r="B21" s="2210" t="s">
        <v>3400</v>
      </c>
      <c r="C21" s="2210" t="s">
        <v>3399</v>
      </c>
      <c r="D21" s="2210" t="s">
        <v>3265</v>
      </c>
      <c r="E21" s="2214" t="s">
        <v>3553</v>
      </c>
    </row>
    <row r="22" spans="1:5" ht="15.75" thickBot="1">
      <c r="A22" s="2215">
        <v>392757801</v>
      </c>
      <c r="B22" s="2212" t="s">
        <v>1067</v>
      </c>
      <c r="C22" s="2212" t="s">
        <v>3219</v>
      </c>
      <c r="D22" s="2212" t="s">
        <v>2220</v>
      </c>
      <c r="E22" s="2216" t="s">
        <v>3551</v>
      </c>
    </row>
    <row r="23" spans="1:5" ht="15.75" thickBot="1">
      <c r="A23" s="2213">
        <v>393275593</v>
      </c>
      <c r="B23" s="2210" t="s">
        <v>1182</v>
      </c>
      <c r="C23" s="2210" t="s">
        <v>3398</v>
      </c>
      <c r="D23" s="2210" t="s">
        <v>3265</v>
      </c>
      <c r="E23" s="2214" t="s">
        <v>3554</v>
      </c>
    </row>
    <row r="24" spans="1:5" ht="15.75" thickBot="1">
      <c r="A24" s="2215">
        <v>392657577</v>
      </c>
      <c r="B24" s="2212" t="s">
        <v>1189</v>
      </c>
      <c r="C24" s="2212" t="s">
        <v>3457</v>
      </c>
      <c r="D24" s="2212" t="s">
        <v>2503</v>
      </c>
      <c r="E24" s="2216" t="s">
        <v>3555</v>
      </c>
    </row>
    <row r="25" spans="1:5" ht="15.75" thickBot="1">
      <c r="A25" s="2213" t="s">
        <v>3556</v>
      </c>
      <c r="B25" s="2210" t="s">
        <v>3557</v>
      </c>
      <c r="C25" s="2210" t="s">
        <v>3465</v>
      </c>
      <c r="D25" s="2210" t="s">
        <v>2503</v>
      </c>
      <c r="E25" s="2214" t="s">
        <v>3558</v>
      </c>
    </row>
    <row r="26" spans="1:5" ht="15.75" thickBot="1">
      <c r="A26" s="2215">
        <v>393266291</v>
      </c>
      <c r="B26" s="2212" t="s">
        <v>3229</v>
      </c>
      <c r="C26" s="2212" t="s">
        <v>3228</v>
      </c>
      <c r="D26" s="2212" t="s">
        <v>2503</v>
      </c>
      <c r="E26" s="2216" t="s">
        <v>3559</v>
      </c>
    </row>
    <row r="27" spans="1:5" ht="15.75" thickBot="1">
      <c r="A27" s="2213">
        <v>393238400</v>
      </c>
      <c r="B27" s="2210" t="s">
        <v>1189</v>
      </c>
      <c r="C27" s="2210" t="s">
        <v>3475</v>
      </c>
      <c r="D27" s="2210" t="s">
        <v>2503</v>
      </c>
      <c r="E27" s="2214" t="s">
        <v>3560</v>
      </c>
    </row>
    <row r="28" spans="1:5" ht="15.75" thickBot="1">
      <c r="A28" s="2215">
        <v>393238918</v>
      </c>
      <c r="B28" s="2212" t="s">
        <v>1189</v>
      </c>
      <c r="C28" s="2212" t="s">
        <v>3476</v>
      </c>
      <c r="D28" s="2212" t="s">
        <v>2503</v>
      </c>
      <c r="E28" s="2216" t="s">
        <v>3561</v>
      </c>
    </row>
    <row r="29" spans="1:5" ht="15.75" thickBot="1">
      <c r="A29" s="2213">
        <v>393401260</v>
      </c>
      <c r="B29" s="2210" t="s">
        <v>1176</v>
      </c>
      <c r="C29" s="2210" t="s">
        <v>3432</v>
      </c>
      <c r="D29" s="2210" t="s">
        <v>2220</v>
      </c>
      <c r="E29" s="2214" t="s">
        <v>3551</v>
      </c>
    </row>
    <row r="30" spans="1:5" ht="15.75" thickBot="1">
      <c r="A30" s="2215">
        <v>392657412</v>
      </c>
      <c r="B30" s="2212" t="s">
        <v>1189</v>
      </c>
      <c r="C30" s="2212" t="s">
        <v>3456</v>
      </c>
      <c r="D30" s="2212" t="s">
        <v>2503</v>
      </c>
      <c r="E30" s="2216" t="s">
        <v>3561</v>
      </c>
    </row>
    <row r="31" spans="1:5" ht="15.75" thickBot="1">
      <c r="A31" s="2209">
        <v>393268403</v>
      </c>
      <c r="B31" s="2210" t="s">
        <v>1177</v>
      </c>
      <c r="C31" s="2210" t="s">
        <v>3310</v>
      </c>
      <c r="D31" s="2210" t="s">
        <v>3562</v>
      </c>
      <c r="E31" s="2210" t="s">
        <v>3563</v>
      </c>
    </row>
    <row r="32" spans="1:5" ht="15.75" thickBot="1">
      <c r="A32" s="2211">
        <v>393268349</v>
      </c>
      <c r="B32" s="2212" t="s">
        <v>1177</v>
      </c>
      <c r="C32" s="2212" t="s">
        <v>3310</v>
      </c>
      <c r="D32" s="2212" t="s">
        <v>3562</v>
      </c>
      <c r="E32" s="2212" t="s">
        <v>3564</v>
      </c>
    </row>
    <row r="33" spans="1:5" ht="15.75" thickBot="1">
      <c r="A33" s="2209">
        <v>393268181</v>
      </c>
      <c r="B33" s="2210" t="s">
        <v>1177</v>
      </c>
      <c r="C33" s="2210" t="s">
        <v>3310</v>
      </c>
      <c r="D33" s="2210" t="s">
        <v>3562</v>
      </c>
      <c r="E33" s="2210" t="s">
        <v>3565</v>
      </c>
    </row>
    <row r="34" spans="1:5" ht="15.75" thickBot="1">
      <c r="A34" s="2211">
        <v>393268470</v>
      </c>
      <c r="B34" s="2212" t="s">
        <v>1177</v>
      </c>
      <c r="C34" s="2212" t="s">
        <v>3310</v>
      </c>
      <c r="D34" s="2212" t="s">
        <v>3562</v>
      </c>
      <c r="E34" s="2212" t="s">
        <v>3566</v>
      </c>
    </row>
    <row r="35" spans="1:5" ht="15.75" thickBot="1">
      <c r="A35" s="2209">
        <v>393268103</v>
      </c>
      <c r="B35" s="2210" t="s">
        <v>1177</v>
      </c>
      <c r="C35" s="2210" t="s">
        <v>3310</v>
      </c>
      <c r="D35" s="2210" t="s">
        <v>3562</v>
      </c>
      <c r="E35" s="2210" t="s">
        <v>3565</v>
      </c>
    </row>
    <row r="36" spans="1:5" ht="15.75" thickBot="1">
      <c r="A36" s="2211">
        <v>393268022</v>
      </c>
      <c r="B36" s="2212" t="s">
        <v>1177</v>
      </c>
      <c r="C36" s="2212" t="s">
        <v>3310</v>
      </c>
      <c r="D36" s="2212" t="s">
        <v>3562</v>
      </c>
      <c r="E36" s="2212" t="s">
        <v>3567</v>
      </c>
    </row>
    <row r="37" spans="1:5" ht="15.75" thickBot="1">
      <c r="A37" s="2209">
        <v>393460320</v>
      </c>
      <c r="B37" s="2210" t="s">
        <v>1177</v>
      </c>
      <c r="C37" s="2210" t="s">
        <v>3198</v>
      </c>
      <c r="D37" s="2210" t="s">
        <v>3223</v>
      </c>
      <c r="E37" s="2210" t="s">
        <v>3565</v>
      </c>
    </row>
    <row r="38" spans="1:5" ht="15.75" thickBot="1">
      <c r="A38" s="2211" t="s">
        <v>3568</v>
      </c>
      <c r="B38" s="2212" t="s">
        <v>1179</v>
      </c>
      <c r="C38" s="2212" t="s">
        <v>3396</v>
      </c>
      <c r="D38" s="2212" t="s">
        <v>3223</v>
      </c>
      <c r="E38" s="2212" t="s">
        <v>3565</v>
      </c>
    </row>
    <row r="39" spans="1:5" ht="15.75" thickBot="1">
      <c r="A39" s="2209">
        <v>393076289</v>
      </c>
      <c r="B39" s="2210" t="s">
        <v>1066</v>
      </c>
      <c r="C39" s="2210" t="s">
        <v>3311</v>
      </c>
      <c r="D39" s="2210" t="s">
        <v>3562</v>
      </c>
      <c r="E39" s="2210" t="s">
        <v>3565</v>
      </c>
    </row>
    <row r="40" spans="1:5" ht="15.75" thickBot="1">
      <c r="A40" s="2211">
        <v>393076119</v>
      </c>
      <c r="B40" s="2212" t="s">
        <v>1066</v>
      </c>
      <c r="C40" s="2212" t="s">
        <v>3311</v>
      </c>
      <c r="D40" s="2212" t="s">
        <v>3562</v>
      </c>
      <c r="E40" s="2212" t="s">
        <v>3569</v>
      </c>
    </row>
    <row r="41" spans="1:5" ht="15.75" thickBot="1">
      <c r="A41" s="2209">
        <v>393076376</v>
      </c>
      <c r="B41" s="2210" t="s">
        <v>1066</v>
      </c>
      <c r="C41" s="2210" t="s">
        <v>3311</v>
      </c>
      <c r="D41" s="2210" t="s">
        <v>3562</v>
      </c>
      <c r="E41" s="2210" t="s">
        <v>3570</v>
      </c>
    </row>
    <row r="42" spans="1:5" ht="15.75" thickBot="1">
      <c r="A42" s="2211">
        <v>392762000</v>
      </c>
      <c r="B42" s="2212" t="s">
        <v>1188</v>
      </c>
      <c r="C42" s="2212" t="s">
        <v>3313</v>
      </c>
      <c r="D42" s="2212" t="s">
        <v>2220</v>
      </c>
      <c r="E42" s="2212" t="s">
        <v>3571</v>
      </c>
    </row>
    <row r="43" spans="1:5" ht="15.75" thickBot="1">
      <c r="A43" s="2209">
        <v>392762239</v>
      </c>
      <c r="B43" s="2210" t="s">
        <v>1188</v>
      </c>
      <c r="C43" s="2210" t="s">
        <v>3312</v>
      </c>
      <c r="D43" s="2210" t="s">
        <v>2220</v>
      </c>
      <c r="E43" s="2210" t="s">
        <v>3565</v>
      </c>
    </row>
    <row r="44" spans="1:5" ht="15.75" thickBot="1">
      <c r="A44" s="2209" t="s">
        <v>3572</v>
      </c>
      <c r="B44" s="2210" t="s">
        <v>1137</v>
      </c>
      <c r="C44" s="2210" t="s">
        <v>3316</v>
      </c>
      <c r="D44" s="2210" t="s">
        <v>2229</v>
      </c>
      <c r="E44" s="2210"/>
    </row>
    <row r="45" spans="1:5" ht="15.75" thickBot="1">
      <c r="A45" s="2211" t="s">
        <v>3573</v>
      </c>
      <c r="B45" s="2212" t="s">
        <v>1137</v>
      </c>
      <c r="C45" s="2212" t="s">
        <v>3316</v>
      </c>
      <c r="D45" s="2212" t="s">
        <v>2229</v>
      </c>
      <c r="E45" s="2210"/>
    </row>
    <row r="46" spans="1:5" ht="15.75" thickBot="1">
      <c r="A46" s="2209" t="s">
        <v>3574</v>
      </c>
      <c r="B46" s="2210" t="s">
        <v>900</v>
      </c>
      <c r="C46" s="2210" t="s">
        <v>3319</v>
      </c>
      <c r="D46" s="2210" t="s">
        <v>2503</v>
      </c>
      <c r="E46" s="2210"/>
    </row>
    <row r="47" spans="1:5" ht="15.75" thickBot="1">
      <c r="A47" s="2211" t="s">
        <v>3575</v>
      </c>
      <c r="B47" s="2212" t="s">
        <v>3213</v>
      </c>
      <c r="C47" s="2212" t="s">
        <v>3321</v>
      </c>
      <c r="D47" s="2212" t="s">
        <v>2503</v>
      </c>
      <c r="E47" s="2210"/>
    </row>
    <row r="48" spans="1:5" ht="15.75" thickBot="1">
      <c r="A48" s="2209" t="s">
        <v>3576</v>
      </c>
      <c r="B48" s="2210" t="s">
        <v>2273</v>
      </c>
      <c r="C48" s="2210" t="s">
        <v>3384</v>
      </c>
      <c r="D48" s="2210" t="s">
        <v>2503</v>
      </c>
      <c r="E48" s="2210"/>
    </row>
    <row r="49" spans="1:5" ht="15.75" thickBot="1">
      <c r="A49" s="2211" t="s">
        <v>3577</v>
      </c>
      <c r="B49" s="2212" t="s">
        <v>1150</v>
      </c>
      <c r="C49" s="2212" t="s">
        <v>3322</v>
      </c>
      <c r="D49" s="2212" t="s">
        <v>2503</v>
      </c>
      <c r="E49" s="2210"/>
    </row>
    <row r="50" spans="1:5" ht="15.75" thickBot="1">
      <c r="A50" s="2209" t="s">
        <v>3578</v>
      </c>
      <c r="B50" s="2210" t="s">
        <v>1150</v>
      </c>
      <c r="C50" s="2210" t="s">
        <v>3323</v>
      </c>
      <c r="D50" s="2210" t="s">
        <v>2503</v>
      </c>
      <c r="E50" s="2210"/>
    </row>
    <row r="51" spans="1:5" ht="15.75" thickBot="1">
      <c r="A51" s="2211" t="s">
        <v>3579</v>
      </c>
      <c r="B51" s="2212" t="s">
        <v>1150</v>
      </c>
      <c r="C51" s="2212" t="s">
        <v>3324</v>
      </c>
      <c r="D51" s="2212" t="s">
        <v>2503</v>
      </c>
      <c r="E51" s="2210"/>
    </row>
    <row r="52" spans="1:5" ht="15.75" thickBot="1">
      <c r="A52" s="2211" t="s">
        <v>3580</v>
      </c>
      <c r="B52" s="2217">
        <v>177272</v>
      </c>
      <c r="C52" s="2217" t="s">
        <v>2524</v>
      </c>
      <c r="D52" s="2212" t="s">
        <v>2229</v>
      </c>
      <c r="E52" s="2210" t="s">
        <v>3565</v>
      </c>
    </row>
    <row r="53" spans="1:5" ht="15.75" thickBot="1">
      <c r="A53" s="2211">
        <v>392306513</v>
      </c>
      <c r="B53" s="2212" t="s">
        <v>3431</v>
      </c>
      <c r="C53" s="2212" t="s">
        <v>3385</v>
      </c>
      <c r="D53" s="2212" t="s">
        <v>2210</v>
      </c>
      <c r="E53" s="2210" t="s">
        <v>3565</v>
      </c>
    </row>
    <row r="54" spans="1:5" ht="15.75" thickBot="1">
      <c r="A54" s="2211">
        <v>392306592</v>
      </c>
      <c r="B54" s="2212" t="s">
        <v>3431</v>
      </c>
      <c r="C54" s="2212" t="s">
        <v>3385</v>
      </c>
      <c r="D54" s="2212" t="s">
        <v>2210</v>
      </c>
      <c r="E54" s="2210" t="s">
        <v>3565</v>
      </c>
    </row>
    <row r="55" spans="1:5" ht="15.75" thickBot="1">
      <c r="A55" s="2211">
        <v>392306593</v>
      </c>
      <c r="B55" s="2212" t="s">
        <v>3431</v>
      </c>
      <c r="C55" s="2212" t="s">
        <v>3385</v>
      </c>
      <c r="D55" s="2212" t="s">
        <v>2210</v>
      </c>
      <c r="E55" s="2210" t="s">
        <v>3565</v>
      </c>
    </row>
    <row r="56" spans="1:5" ht="15.75" thickBot="1">
      <c r="A56" s="2211">
        <v>392306633</v>
      </c>
      <c r="B56" s="2212" t="s">
        <v>3431</v>
      </c>
      <c r="C56" s="2212" t="s">
        <v>3385</v>
      </c>
      <c r="D56" s="2212" t="s">
        <v>2210</v>
      </c>
      <c r="E56" s="2210" t="s">
        <v>3565</v>
      </c>
    </row>
    <row r="57" spans="1:5" ht="15.75" thickBot="1">
      <c r="A57" s="2211">
        <v>392306670</v>
      </c>
      <c r="B57" s="2212" t="s">
        <v>3431</v>
      </c>
      <c r="C57" s="2212" t="s">
        <v>3385</v>
      </c>
      <c r="D57" s="2212" t="s">
        <v>2210</v>
      </c>
      <c r="E57" s="2210" t="s">
        <v>3565</v>
      </c>
    </row>
    <row r="58" spans="1:5" ht="15.75" thickBot="1">
      <c r="A58" s="2211">
        <v>392306601</v>
      </c>
      <c r="B58" s="2212" t="s">
        <v>3431</v>
      </c>
      <c r="C58" s="2212" t="s">
        <v>3385</v>
      </c>
      <c r="D58" s="2212" t="s">
        <v>2210</v>
      </c>
      <c r="E58" s="2210" t="s">
        <v>3565</v>
      </c>
    </row>
    <row r="59" spans="1:5" ht="15.75" thickBot="1">
      <c r="A59" s="2211">
        <v>392306587</v>
      </c>
      <c r="B59" s="2212" t="s">
        <v>3431</v>
      </c>
      <c r="C59" s="2212" t="s">
        <v>3385</v>
      </c>
      <c r="D59" s="2212" t="s">
        <v>2210</v>
      </c>
      <c r="E59" s="2210" t="s">
        <v>3565</v>
      </c>
    </row>
    <row r="60" spans="1:5" ht="15.75" thickBot="1">
      <c r="A60" s="2211">
        <v>392306650</v>
      </c>
      <c r="B60" s="2212" t="s">
        <v>3431</v>
      </c>
      <c r="C60" s="2212" t="s">
        <v>3385</v>
      </c>
      <c r="D60" s="2212" t="s">
        <v>2210</v>
      </c>
      <c r="E60" s="2210" t="s">
        <v>3565</v>
      </c>
    </row>
    <row r="61" spans="1:5" ht="15.75" thickBot="1">
      <c r="A61" s="2211">
        <v>392306563</v>
      </c>
      <c r="B61" s="2212" t="s">
        <v>3431</v>
      </c>
      <c r="C61" s="2212" t="s">
        <v>3385</v>
      </c>
      <c r="D61" s="2212" t="s">
        <v>2210</v>
      </c>
      <c r="E61" s="2210" t="s">
        <v>3565</v>
      </c>
    </row>
    <row r="62" spans="1:5" ht="15.75" thickBot="1">
      <c r="A62" s="2209">
        <v>393247290</v>
      </c>
      <c r="B62" s="2210" t="s">
        <v>3581</v>
      </c>
      <c r="C62" s="2210" t="s">
        <v>1166</v>
      </c>
      <c r="D62" s="2210" t="s">
        <v>1092</v>
      </c>
      <c r="E62" s="2210" t="s">
        <v>3565</v>
      </c>
    </row>
    <row r="63" spans="1:5" ht="15.75" thickBot="1">
      <c r="A63" s="2209" t="s">
        <v>3582</v>
      </c>
      <c r="B63" s="2210" t="s">
        <v>3583</v>
      </c>
      <c r="C63" s="2210" t="s">
        <v>3327</v>
      </c>
      <c r="D63" s="2210" t="s">
        <v>2503</v>
      </c>
      <c r="E63" s="2210" t="s">
        <v>3565</v>
      </c>
    </row>
    <row r="64" spans="1:5" ht="15.75" thickBot="1">
      <c r="A64" s="2209" t="s">
        <v>3584</v>
      </c>
      <c r="B64" s="2210" t="s">
        <v>3422</v>
      </c>
      <c r="C64" s="2210" t="s">
        <v>3423</v>
      </c>
      <c r="D64" s="2210" t="s">
        <v>2503</v>
      </c>
      <c r="E64" s="2210" t="s">
        <v>3565</v>
      </c>
    </row>
    <row r="65" spans="1:5" ht="15.75" thickBot="1">
      <c r="A65" s="2209" t="s">
        <v>3585</v>
      </c>
      <c r="B65" s="2210" t="s">
        <v>3416</v>
      </c>
      <c r="C65" s="2210" t="s">
        <v>1174</v>
      </c>
      <c r="D65" s="2210" t="s">
        <v>2210</v>
      </c>
      <c r="E65" s="2210" t="s">
        <v>3565</v>
      </c>
    </row>
    <row r="66" spans="1:5" ht="15.75" thickBot="1">
      <c r="A66" s="2209">
        <v>393615752</v>
      </c>
      <c r="B66" s="2210" t="s">
        <v>3412</v>
      </c>
      <c r="C66" s="2210" t="s">
        <v>3179</v>
      </c>
      <c r="D66" s="2210" t="s">
        <v>2503</v>
      </c>
      <c r="E66" s="2210" t="s">
        <v>3565</v>
      </c>
    </row>
  </sheetData>
  <autoFilter ref="A1:E66" xr:uid="{8399DCB9-10E7-4500-A73C-03521340B7D7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AD090-A230-4C5F-9EC4-05373150843D}">
  <dimension ref="A1:AI44"/>
  <sheetViews>
    <sheetView topLeftCell="A26" zoomScale="90" zoomScaleNormal="90" workbookViewId="0">
      <selection activeCell="K61" sqref="K61"/>
    </sheetView>
  </sheetViews>
  <sheetFormatPr defaultRowHeight="15"/>
  <cols>
    <col min="1" max="1" width="5.7109375" customWidth="1"/>
    <col min="2" max="3" width="13.28515625" customWidth="1"/>
    <col min="7" max="7" width="12.7109375" customWidth="1"/>
  </cols>
  <sheetData>
    <row r="1" spans="1:35" ht="30">
      <c r="A1" s="2020"/>
      <c r="B1" s="1858" t="s">
        <v>979</v>
      </c>
      <c r="C1" s="1858" t="s">
        <v>978</v>
      </c>
      <c r="D1" s="1297" t="s">
        <v>5</v>
      </c>
      <c r="E1" s="1297" t="s">
        <v>6</v>
      </c>
      <c r="F1" s="1863" t="s">
        <v>7</v>
      </c>
      <c r="G1" s="1863" t="s">
        <v>185</v>
      </c>
      <c r="H1" s="1863" t="s">
        <v>186</v>
      </c>
      <c r="I1" s="1861" t="s">
        <v>672</v>
      </c>
      <c r="J1" s="1297" t="s">
        <v>188</v>
      </c>
      <c r="K1" s="1817" t="s">
        <v>10</v>
      </c>
      <c r="L1" s="1817" t="s">
        <v>1071</v>
      </c>
      <c r="M1" s="1297" t="s">
        <v>11</v>
      </c>
      <c r="N1" s="1900" t="s">
        <v>1072</v>
      </c>
      <c r="O1" s="1900" t="s">
        <v>1073</v>
      </c>
      <c r="P1" s="1900" t="s">
        <v>1074</v>
      </c>
      <c r="Q1" s="1900" t="s">
        <v>1075</v>
      </c>
      <c r="R1" s="1830" t="s">
        <v>1076</v>
      </c>
      <c r="S1" s="1830" t="s">
        <v>1077</v>
      </c>
      <c r="T1" s="1830" t="s">
        <v>1078</v>
      </c>
      <c r="U1" s="1830" t="s">
        <v>12</v>
      </c>
      <c r="V1" s="1830" t="s">
        <v>1079</v>
      </c>
      <c r="W1" s="1901" t="s">
        <v>1080</v>
      </c>
      <c r="X1" s="1902" t="s">
        <v>1081</v>
      </c>
      <c r="Y1" s="1903" t="s">
        <v>1082</v>
      </c>
      <c r="Z1" s="1904" t="s">
        <v>1083</v>
      </c>
      <c r="AA1" s="1904" t="s">
        <v>1084</v>
      </c>
      <c r="AB1" s="1905" t="s">
        <v>1085</v>
      </c>
      <c r="AC1" s="1904" t="s">
        <v>1086</v>
      </c>
      <c r="AD1" s="1906" t="s">
        <v>1087</v>
      </c>
      <c r="AE1" s="1906" t="s">
        <v>406</v>
      </c>
      <c r="AF1" s="1876" t="s">
        <v>1088</v>
      </c>
      <c r="AG1" s="1876" t="s">
        <v>1089</v>
      </c>
      <c r="AH1" s="1876" t="s">
        <v>1090</v>
      </c>
      <c r="AI1" s="2044"/>
    </row>
    <row r="2" spans="1:35">
      <c r="A2" s="1872" t="s">
        <v>4243</v>
      </c>
      <c r="B2" s="2029" t="s">
        <v>3236</v>
      </c>
      <c r="C2" s="2029" t="s">
        <v>1102</v>
      </c>
      <c r="D2" s="2029" t="s">
        <v>3265</v>
      </c>
      <c r="E2" s="2029">
        <v>360</v>
      </c>
      <c r="F2" s="1950">
        <v>156</v>
      </c>
      <c r="G2" s="1833">
        <f t="shared" ref="G2:G33" si="0">F2*E2</f>
        <v>56160</v>
      </c>
      <c r="H2" s="1831">
        <f t="shared" ref="H2:H33" si="1">E2*F2/1000000</f>
        <v>5.6160000000000002E-2</v>
      </c>
      <c r="I2" s="1837">
        <f>H2</f>
        <v>5.6160000000000002E-2</v>
      </c>
      <c r="J2" s="1818"/>
      <c r="K2" s="2104"/>
      <c r="L2" s="2105"/>
      <c r="M2" s="1832">
        <f t="shared" ref="M2:M33" si="2">SUM(I2:L2)</f>
        <v>5.6160000000000002E-2</v>
      </c>
      <c r="N2" s="2243">
        <v>44659</v>
      </c>
      <c r="O2" s="2030">
        <v>44628</v>
      </c>
      <c r="P2" s="2030">
        <v>44659</v>
      </c>
      <c r="Q2" s="2030">
        <v>44664</v>
      </c>
      <c r="R2" s="2029" t="s">
        <v>1093</v>
      </c>
      <c r="S2" s="2029">
        <v>60</v>
      </c>
      <c r="T2" s="1951">
        <v>49204132</v>
      </c>
      <c r="U2" s="2024">
        <v>0.83000000000000007</v>
      </c>
      <c r="V2" s="2029"/>
      <c r="W2" s="2029" t="s">
        <v>1103</v>
      </c>
      <c r="X2" s="2029"/>
      <c r="Y2" s="2029">
        <v>60</v>
      </c>
      <c r="Z2" s="2030" t="s">
        <v>1104</v>
      </c>
      <c r="AA2" s="2030" t="s">
        <v>1099</v>
      </c>
      <c r="AB2" s="1949">
        <v>92806</v>
      </c>
      <c r="AC2" s="2029" t="s">
        <v>1096</v>
      </c>
      <c r="AD2" s="1937" t="s">
        <v>3658</v>
      </c>
      <c r="AE2" s="2029" t="s">
        <v>2230</v>
      </c>
      <c r="AF2" s="2026"/>
      <c r="AG2" s="2029" t="s">
        <v>1087</v>
      </c>
      <c r="AH2" s="2029"/>
      <c r="AI2" s="2047">
        <f t="shared" ref="AI2:AI33" si="3">T2</f>
        <v>49204132</v>
      </c>
    </row>
    <row r="3" spans="1:35">
      <c r="A3" s="1872" t="s">
        <v>4243</v>
      </c>
      <c r="B3" s="2029" t="s">
        <v>3588</v>
      </c>
      <c r="C3" s="2029" t="s">
        <v>1102</v>
      </c>
      <c r="D3" s="2029" t="s">
        <v>3265</v>
      </c>
      <c r="E3" s="2029">
        <v>360</v>
      </c>
      <c r="F3" s="1950">
        <v>832</v>
      </c>
      <c r="G3" s="1833">
        <f t="shared" si="0"/>
        <v>299520</v>
      </c>
      <c r="H3" s="1831">
        <f t="shared" si="1"/>
        <v>0.29952000000000001</v>
      </c>
      <c r="I3" s="1837">
        <f>H3</f>
        <v>0.29952000000000001</v>
      </c>
      <c r="J3" s="1818"/>
      <c r="K3" s="2104"/>
      <c r="L3" s="2105"/>
      <c r="M3" s="1832">
        <f t="shared" si="2"/>
        <v>0.29952000000000001</v>
      </c>
      <c r="N3" s="2243">
        <v>44665</v>
      </c>
      <c r="O3" s="2030">
        <v>44658</v>
      </c>
      <c r="P3" s="2030">
        <v>44665</v>
      </c>
      <c r="Q3" s="2030">
        <v>44670</v>
      </c>
      <c r="R3" s="2029" t="s">
        <v>400</v>
      </c>
      <c r="S3" s="2029">
        <v>60</v>
      </c>
      <c r="T3" s="2029">
        <v>49204132</v>
      </c>
      <c r="U3" s="2024">
        <v>0.83000000000000007</v>
      </c>
      <c r="V3" s="2029"/>
      <c r="W3" s="2029" t="s">
        <v>1103</v>
      </c>
      <c r="X3" s="2029"/>
      <c r="Y3" s="2029">
        <v>60</v>
      </c>
      <c r="Z3" s="2029" t="s">
        <v>1104</v>
      </c>
      <c r="AA3" s="2029" t="s">
        <v>1095</v>
      </c>
      <c r="AB3" s="2029">
        <v>92806</v>
      </c>
      <c r="AC3" s="2029" t="s">
        <v>1096</v>
      </c>
      <c r="AD3" s="2029" t="s">
        <v>3658</v>
      </c>
      <c r="AE3" s="2029" t="s">
        <v>2230</v>
      </c>
      <c r="AF3" s="2026"/>
      <c r="AG3" s="2026" t="s">
        <v>1087</v>
      </c>
      <c r="AH3" s="2029"/>
      <c r="AI3" s="2047">
        <f t="shared" si="3"/>
        <v>49204132</v>
      </c>
    </row>
    <row r="4" spans="1:35">
      <c r="A4" s="1872" t="s">
        <v>4243</v>
      </c>
      <c r="B4" s="2245" t="s">
        <v>4355</v>
      </c>
      <c r="C4" s="2245" t="s">
        <v>4262</v>
      </c>
      <c r="D4" s="2029" t="s">
        <v>3265</v>
      </c>
      <c r="E4" s="2029">
        <v>360</v>
      </c>
      <c r="F4" s="2287">
        <v>676</v>
      </c>
      <c r="G4" s="1833">
        <f t="shared" si="0"/>
        <v>243360</v>
      </c>
      <c r="H4" s="1831">
        <f t="shared" si="1"/>
        <v>0.24335999999999999</v>
      </c>
      <c r="I4" s="1837"/>
      <c r="J4" s="1818">
        <f>H4</f>
        <v>0.24335999999999999</v>
      </c>
      <c r="K4" s="2104"/>
      <c r="L4" s="2105"/>
      <c r="M4" s="1832">
        <f t="shared" si="2"/>
        <v>0.24335999999999999</v>
      </c>
      <c r="N4" s="2343"/>
      <c r="O4" s="2100">
        <v>44673</v>
      </c>
      <c r="P4" s="2030">
        <v>44677</v>
      </c>
      <c r="Q4" s="2030">
        <v>44680</v>
      </c>
      <c r="R4" s="2029" t="s">
        <v>1093</v>
      </c>
      <c r="S4" s="2029">
        <v>60</v>
      </c>
      <c r="T4" s="2029">
        <v>49204132</v>
      </c>
      <c r="U4" s="2024">
        <v>0.83000000000000007</v>
      </c>
      <c r="V4" s="2029"/>
      <c r="W4" s="2029" t="s">
        <v>1103</v>
      </c>
      <c r="X4" s="2029"/>
      <c r="Y4" s="2029">
        <v>60</v>
      </c>
      <c r="Z4" s="2030" t="s">
        <v>1131</v>
      </c>
      <c r="AA4" s="2030" t="s">
        <v>1099</v>
      </c>
      <c r="AB4" s="1949" t="s">
        <v>2537</v>
      </c>
      <c r="AC4" s="2029" t="s">
        <v>1096</v>
      </c>
      <c r="AD4" s="2029" t="s">
        <v>3658</v>
      </c>
      <c r="AE4" s="2029"/>
      <c r="AF4" s="2026"/>
      <c r="AG4" s="2029" t="s">
        <v>1087</v>
      </c>
      <c r="AH4" s="2029"/>
      <c r="AI4" s="2047">
        <f t="shared" si="3"/>
        <v>49204132</v>
      </c>
    </row>
    <row r="5" spans="1:35">
      <c r="A5" s="1872" t="s">
        <v>4243</v>
      </c>
      <c r="B5" s="2029" t="s">
        <v>3593</v>
      </c>
      <c r="C5" s="2029" t="s">
        <v>3238</v>
      </c>
      <c r="D5" s="2029" t="s">
        <v>3265</v>
      </c>
      <c r="E5" s="2029">
        <v>360</v>
      </c>
      <c r="F5" s="1950">
        <v>1352</v>
      </c>
      <c r="G5" s="1833">
        <f t="shared" si="0"/>
        <v>486720</v>
      </c>
      <c r="H5" s="1831">
        <f t="shared" si="1"/>
        <v>0.48671999999999999</v>
      </c>
      <c r="I5" s="1837"/>
      <c r="J5" s="1818"/>
      <c r="K5" s="2104">
        <f t="shared" ref="K5:K15" si="4">H5</f>
        <v>0.48671999999999999</v>
      </c>
      <c r="L5" s="2105"/>
      <c r="M5" s="1832">
        <f t="shared" si="2"/>
        <v>0.48671999999999999</v>
      </c>
      <c r="N5" s="2112" t="s">
        <v>3374</v>
      </c>
      <c r="O5" s="2100">
        <v>44663</v>
      </c>
      <c r="P5" s="2030"/>
      <c r="Q5" s="2030"/>
      <c r="R5" s="2029" t="s">
        <v>1093</v>
      </c>
      <c r="S5" s="2029">
        <v>60</v>
      </c>
      <c r="T5" s="2029">
        <v>49204132</v>
      </c>
      <c r="U5" s="2024">
        <v>0.83000000000000007</v>
      </c>
      <c r="V5" s="2029"/>
      <c r="W5" s="2029" t="s">
        <v>1103</v>
      </c>
      <c r="X5" s="2029"/>
      <c r="Y5" s="2029">
        <v>60</v>
      </c>
      <c r="Z5" s="2030" t="s">
        <v>3268</v>
      </c>
      <c r="AA5" s="2030" t="s">
        <v>1099</v>
      </c>
      <c r="AB5" s="1949">
        <v>91311</v>
      </c>
      <c r="AC5" s="2029" t="s">
        <v>1096</v>
      </c>
      <c r="AD5" s="2029" t="s">
        <v>3658</v>
      </c>
      <c r="AE5" s="2029" t="s">
        <v>2230</v>
      </c>
      <c r="AF5" s="2026"/>
      <c r="AG5" s="2029" t="s">
        <v>1087</v>
      </c>
      <c r="AH5" s="2029"/>
      <c r="AI5" s="2047">
        <f t="shared" si="3"/>
        <v>49204132</v>
      </c>
    </row>
    <row r="6" spans="1:35">
      <c r="A6" s="1872" t="s">
        <v>4243</v>
      </c>
      <c r="B6" s="2029" t="s">
        <v>3596</v>
      </c>
      <c r="C6" s="2029" t="s">
        <v>2262</v>
      </c>
      <c r="D6" s="2029" t="s">
        <v>3265</v>
      </c>
      <c r="E6" s="2029">
        <v>360</v>
      </c>
      <c r="F6" s="1950">
        <v>1352</v>
      </c>
      <c r="G6" s="1833">
        <f t="shared" si="0"/>
        <v>486720</v>
      </c>
      <c r="H6" s="1831">
        <f t="shared" si="1"/>
        <v>0.48671999999999999</v>
      </c>
      <c r="I6" s="1837"/>
      <c r="J6" s="1818"/>
      <c r="K6" s="2104">
        <f t="shared" si="4"/>
        <v>0.48671999999999999</v>
      </c>
      <c r="L6" s="2105"/>
      <c r="M6" s="1832">
        <f t="shared" si="2"/>
        <v>0.48671999999999999</v>
      </c>
      <c r="N6" s="2113" t="s">
        <v>3417</v>
      </c>
      <c r="O6" s="2030">
        <v>44662</v>
      </c>
      <c r="P6" s="2030"/>
      <c r="Q6" s="2030"/>
      <c r="R6" s="2029" t="s">
        <v>1093</v>
      </c>
      <c r="S6" s="2029">
        <v>60</v>
      </c>
      <c r="T6" s="2029">
        <v>49204132</v>
      </c>
      <c r="U6" s="2024">
        <v>0.83000000000000007</v>
      </c>
      <c r="V6" s="2029"/>
      <c r="W6" s="2029" t="s">
        <v>1103</v>
      </c>
      <c r="X6" s="2029"/>
      <c r="Y6" s="2029">
        <v>60</v>
      </c>
      <c r="Z6" s="2030" t="s">
        <v>3270</v>
      </c>
      <c r="AA6" s="2030" t="s">
        <v>1099</v>
      </c>
      <c r="AB6" s="1949" t="s">
        <v>3196</v>
      </c>
      <c r="AC6" s="2029" t="s">
        <v>1096</v>
      </c>
      <c r="AD6" s="2029" t="s">
        <v>3658</v>
      </c>
      <c r="AE6" s="2029" t="s">
        <v>2230</v>
      </c>
      <c r="AF6" s="2026"/>
      <c r="AG6" s="2029" t="s">
        <v>1087</v>
      </c>
      <c r="AH6" s="2029"/>
      <c r="AI6" s="2047">
        <f t="shared" si="3"/>
        <v>49204132</v>
      </c>
    </row>
    <row r="7" spans="1:35">
      <c r="A7" s="1872" t="s">
        <v>4243</v>
      </c>
      <c r="B7" s="2029" t="s">
        <v>3597</v>
      </c>
      <c r="C7" s="2029" t="s">
        <v>2262</v>
      </c>
      <c r="D7" s="2029" t="s">
        <v>3265</v>
      </c>
      <c r="E7" s="2029">
        <v>360</v>
      </c>
      <c r="F7" s="1950">
        <v>676</v>
      </c>
      <c r="G7" s="1833">
        <f t="shared" si="0"/>
        <v>243360</v>
      </c>
      <c r="H7" s="1831">
        <f t="shared" si="1"/>
        <v>0.24335999999999999</v>
      </c>
      <c r="I7" s="1837"/>
      <c r="J7" s="1818"/>
      <c r="K7" s="2104">
        <f t="shared" si="4"/>
        <v>0.24335999999999999</v>
      </c>
      <c r="L7" s="2105"/>
      <c r="M7" s="1832">
        <f t="shared" si="2"/>
        <v>0.24335999999999999</v>
      </c>
      <c r="N7" s="2113" t="s">
        <v>3417</v>
      </c>
      <c r="O7" s="2030">
        <v>44662</v>
      </c>
      <c r="P7" s="2030"/>
      <c r="Q7" s="2029"/>
      <c r="R7" s="2029" t="s">
        <v>1093</v>
      </c>
      <c r="S7" s="2029">
        <v>60</v>
      </c>
      <c r="T7" s="2029">
        <v>49204132</v>
      </c>
      <c r="U7" s="2024">
        <v>0.83000000000000007</v>
      </c>
      <c r="V7" s="2219"/>
      <c r="W7" s="2029" t="s">
        <v>1103</v>
      </c>
      <c r="X7" s="2029"/>
      <c r="Y7" s="2029">
        <v>60</v>
      </c>
      <c r="Z7" s="2030" t="s">
        <v>2266</v>
      </c>
      <c r="AA7" s="2030" t="s">
        <v>1099</v>
      </c>
      <c r="AB7" s="1949" t="s">
        <v>3714</v>
      </c>
      <c r="AC7" s="2029" t="s">
        <v>1096</v>
      </c>
      <c r="AD7" s="2029" t="s">
        <v>3658</v>
      </c>
      <c r="AE7" s="2029" t="s">
        <v>2230</v>
      </c>
      <c r="AF7" s="2029"/>
      <c r="AG7" s="2026" t="s">
        <v>1087</v>
      </c>
      <c r="AH7" s="1951"/>
      <c r="AI7" s="2047">
        <f t="shared" si="3"/>
        <v>49204132</v>
      </c>
    </row>
    <row r="8" spans="1:35">
      <c r="A8" s="1872" t="s">
        <v>4243</v>
      </c>
      <c r="B8" s="2029" t="s">
        <v>3690</v>
      </c>
      <c r="C8" s="2029" t="s">
        <v>3392</v>
      </c>
      <c r="D8" s="1951" t="s">
        <v>3265</v>
      </c>
      <c r="E8" s="2029">
        <v>360</v>
      </c>
      <c r="F8" s="1950">
        <v>676</v>
      </c>
      <c r="G8" s="1833">
        <f t="shared" si="0"/>
        <v>243360</v>
      </c>
      <c r="H8" s="1831">
        <f t="shared" si="1"/>
        <v>0.24335999999999999</v>
      </c>
      <c r="I8" s="1837"/>
      <c r="J8" s="1818"/>
      <c r="K8" s="2104">
        <f t="shared" si="4"/>
        <v>0.24335999999999999</v>
      </c>
      <c r="L8" s="2105"/>
      <c r="M8" s="1832">
        <f t="shared" si="2"/>
        <v>0.24335999999999999</v>
      </c>
      <c r="N8" s="2112" t="s">
        <v>3374</v>
      </c>
      <c r="O8" s="2100">
        <v>44664</v>
      </c>
      <c r="P8" s="2030"/>
      <c r="Q8" s="2030"/>
      <c r="R8" s="2029" t="s">
        <v>2221</v>
      </c>
      <c r="S8" s="2029">
        <v>60</v>
      </c>
      <c r="T8" s="2029">
        <v>49204132</v>
      </c>
      <c r="U8" s="2024">
        <v>0.83000000000000007</v>
      </c>
      <c r="V8" s="2219"/>
      <c r="W8" s="1951" t="s">
        <v>1103</v>
      </c>
      <c r="X8" s="1951"/>
      <c r="Y8" s="1951">
        <v>60</v>
      </c>
      <c r="Z8" s="2030" t="s">
        <v>4253</v>
      </c>
      <c r="AA8" s="1951" t="s">
        <v>1142</v>
      </c>
      <c r="AB8" s="1949" t="s">
        <v>4254</v>
      </c>
      <c r="AC8" s="1951" t="s">
        <v>1096</v>
      </c>
      <c r="AD8" s="2029" t="s">
        <v>3658</v>
      </c>
      <c r="AE8" s="2029" t="s">
        <v>2230</v>
      </c>
      <c r="AF8" s="2026"/>
      <c r="AG8" s="2026" t="s">
        <v>1087</v>
      </c>
      <c r="AH8" s="1951"/>
      <c r="AI8" s="2047">
        <f t="shared" si="3"/>
        <v>49204132</v>
      </c>
    </row>
    <row r="9" spans="1:35">
      <c r="A9" s="1872" t="s">
        <v>4243</v>
      </c>
      <c r="B9" s="2029" t="s">
        <v>4252</v>
      </c>
      <c r="C9" s="2029" t="s">
        <v>3392</v>
      </c>
      <c r="D9" s="1951" t="s">
        <v>3265</v>
      </c>
      <c r="E9" s="2029">
        <v>360</v>
      </c>
      <c r="F9" s="1950">
        <v>676</v>
      </c>
      <c r="G9" s="1833">
        <f t="shared" si="0"/>
        <v>243360</v>
      </c>
      <c r="H9" s="1831">
        <f t="shared" si="1"/>
        <v>0.24335999999999999</v>
      </c>
      <c r="I9" s="1837"/>
      <c r="J9" s="1818"/>
      <c r="K9" s="2104">
        <f t="shared" si="4"/>
        <v>0.24335999999999999</v>
      </c>
      <c r="L9" s="2105"/>
      <c r="M9" s="1832">
        <f t="shared" si="2"/>
        <v>0.24335999999999999</v>
      </c>
      <c r="N9" s="2112" t="s">
        <v>3374</v>
      </c>
      <c r="O9" s="2100">
        <v>44664</v>
      </c>
      <c r="P9" s="2030"/>
      <c r="Q9" s="2030"/>
      <c r="R9" s="2029" t="s">
        <v>2221</v>
      </c>
      <c r="S9" s="2029">
        <v>60</v>
      </c>
      <c r="T9" s="2029">
        <v>49204132</v>
      </c>
      <c r="U9" s="2024">
        <v>0.83000000000000007</v>
      </c>
      <c r="V9" s="2219"/>
      <c r="W9" s="1951" t="s">
        <v>1103</v>
      </c>
      <c r="X9" s="1951"/>
      <c r="Y9" s="1951">
        <v>60</v>
      </c>
      <c r="Z9" s="2030" t="s">
        <v>4253</v>
      </c>
      <c r="AA9" s="1951" t="s">
        <v>1142</v>
      </c>
      <c r="AB9" s="1949" t="s">
        <v>4254</v>
      </c>
      <c r="AC9" s="1951" t="s">
        <v>1096</v>
      </c>
      <c r="AD9" s="2029" t="s">
        <v>3658</v>
      </c>
      <c r="AE9" s="2029" t="s">
        <v>2230</v>
      </c>
      <c r="AF9" s="2026"/>
      <c r="AG9" s="2026" t="s">
        <v>1087</v>
      </c>
      <c r="AH9" s="1951"/>
      <c r="AI9" s="2047">
        <f t="shared" si="3"/>
        <v>49204132</v>
      </c>
    </row>
    <row r="10" spans="1:35">
      <c r="A10" s="1872" t="s">
        <v>4243</v>
      </c>
      <c r="B10" s="1949" t="s">
        <v>4250</v>
      </c>
      <c r="C10" s="2029" t="s">
        <v>2501</v>
      </c>
      <c r="D10" s="2029" t="s">
        <v>3265</v>
      </c>
      <c r="E10" s="2029">
        <v>360</v>
      </c>
      <c r="F10" s="1950">
        <v>364</v>
      </c>
      <c r="G10" s="1833">
        <f t="shared" si="0"/>
        <v>131040</v>
      </c>
      <c r="H10" s="1831">
        <f t="shared" si="1"/>
        <v>0.13103999999999999</v>
      </c>
      <c r="I10" s="1837"/>
      <c r="J10" s="1818"/>
      <c r="K10" s="2104">
        <f t="shared" si="4"/>
        <v>0.13103999999999999</v>
      </c>
      <c r="L10" s="2105"/>
      <c r="M10" s="1832">
        <f t="shared" si="2"/>
        <v>0.13103999999999999</v>
      </c>
      <c r="N10" s="2112" t="s">
        <v>3374</v>
      </c>
      <c r="O10" s="2100">
        <v>44663</v>
      </c>
      <c r="P10" s="2030"/>
      <c r="Q10" s="2030"/>
      <c r="R10" s="2029" t="s">
        <v>1093</v>
      </c>
      <c r="S10" s="2029">
        <v>60</v>
      </c>
      <c r="T10" s="2029">
        <v>49204132</v>
      </c>
      <c r="U10" s="2024">
        <v>0.83000000000000007</v>
      </c>
      <c r="V10" s="2029"/>
      <c r="W10" s="2029" t="s">
        <v>1103</v>
      </c>
      <c r="X10" s="2029"/>
      <c r="Y10" s="2029">
        <v>60</v>
      </c>
      <c r="Z10" s="2030" t="s">
        <v>2511</v>
      </c>
      <c r="AA10" s="2030" t="s">
        <v>1099</v>
      </c>
      <c r="AB10" s="1949" t="s">
        <v>2512</v>
      </c>
      <c r="AC10" s="2029" t="s">
        <v>1096</v>
      </c>
      <c r="AD10" s="2029" t="s">
        <v>3658</v>
      </c>
      <c r="AE10" s="2029" t="s">
        <v>2230</v>
      </c>
      <c r="AF10" s="2026"/>
      <c r="AG10" s="2029" t="s">
        <v>1087</v>
      </c>
      <c r="AH10" s="1951"/>
      <c r="AI10" s="2047">
        <f t="shared" si="3"/>
        <v>49204132</v>
      </c>
    </row>
    <row r="11" spans="1:35">
      <c r="A11" s="1872" t="s">
        <v>4243</v>
      </c>
      <c r="B11" s="1949" t="s">
        <v>3622</v>
      </c>
      <c r="C11" s="2029" t="s">
        <v>2501</v>
      </c>
      <c r="D11" s="1951" t="s">
        <v>3265</v>
      </c>
      <c r="E11" s="2029">
        <v>360</v>
      </c>
      <c r="F11" s="1950">
        <v>364</v>
      </c>
      <c r="G11" s="1833">
        <f t="shared" si="0"/>
        <v>131040</v>
      </c>
      <c r="H11" s="1831">
        <f t="shared" si="1"/>
        <v>0.13103999999999999</v>
      </c>
      <c r="I11" s="1837"/>
      <c r="J11" s="1818"/>
      <c r="K11" s="2104">
        <f t="shared" si="4"/>
        <v>0.13103999999999999</v>
      </c>
      <c r="L11" s="2105"/>
      <c r="M11" s="1832">
        <f t="shared" si="2"/>
        <v>0.13103999999999999</v>
      </c>
      <c r="N11" s="2113" t="s">
        <v>3417</v>
      </c>
      <c r="O11" s="2100">
        <v>44663</v>
      </c>
      <c r="P11" s="2030"/>
      <c r="Q11" s="2030"/>
      <c r="R11" s="2029" t="s">
        <v>400</v>
      </c>
      <c r="S11" s="2029">
        <v>60</v>
      </c>
      <c r="T11" s="2029">
        <v>49204132</v>
      </c>
      <c r="U11" s="2024">
        <v>0.83000000000000007</v>
      </c>
      <c r="V11" s="2219"/>
      <c r="W11" s="1951" t="s">
        <v>1103</v>
      </c>
      <c r="X11" s="1951"/>
      <c r="Y11" s="1951">
        <v>60</v>
      </c>
      <c r="Z11" s="2030" t="s">
        <v>2212</v>
      </c>
      <c r="AA11" s="1951" t="s">
        <v>1099</v>
      </c>
      <c r="AB11" s="1949" t="s">
        <v>2512</v>
      </c>
      <c r="AC11" s="1951" t="s">
        <v>1096</v>
      </c>
      <c r="AD11" s="2029" t="s">
        <v>3658</v>
      </c>
      <c r="AE11" s="2029" t="s">
        <v>2230</v>
      </c>
      <c r="AF11" s="2026"/>
      <c r="AG11" s="2026" t="s">
        <v>1087</v>
      </c>
      <c r="AH11" s="1951"/>
      <c r="AI11" s="2047">
        <f t="shared" si="3"/>
        <v>49204132</v>
      </c>
    </row>
    <row r="12" spans="1:35">
      <c r="A12" s="1872" t="s">
        <v>4242</v>
      </c>
      <c r="B12" s="1949" t="s">
        <v>3296</v>
      </c>
      <c r="C12" s="2029" t="s">
        <v>1155</v>
      </c>
      <c r="D12" s="2029" t="s">
        <v>3265</v>
      </c>
      <c r="E12" s="2029">
        <v>360</v>
      </c>
      <c r="F12" s="2031">
        <v>156</v>
      </c>
      <c r="G12" s="1833">
        <f t="shared" si="0"/>
        <v>56160</v>
      </c>
      <c r="H12" s="1831">
        <f t="shared" si="1"/>
        <v>5.6160000000000002E-2</v>
      </c>
      <c r="I12" s="1837">
        <f>H12</f>
        <v>5.6160000000000002E-2</v>
      </c>
      <c r="J12" s="1818"/>
      <c r="K12" s="2104"/>
      <c r="L12" s="2105"/>
      <c r="M12" s="1832">
        <f t="shared" si="2"/>
        <v>5.6160000000000002E-2</v>
      </c>
      <c r="N12" s="2243">
        <v>44652</v>
      </c>
      <c r="O12" s="2030">
        <v>44637</v>
      </c>
      <c r="P12" s="2030">
        <v>44652</v>
      </c>
      <c r="Q12" s="2030">
        <v>44657</v>
      </c>
      <c r="R12" s="2029" t="s">
        <v>267</v>
      </c>
      <c r="S12" s="2029">
        <v>60</v>
      </c>
      <c r="T12" s="2029">
        <v>49202132</v>
      </c>
      <c r="U12" s="2024">
        <v>0.78999999999999992</v>
      </c>
      <c r="V12" s="2029"/>
      <c r="W12" s="2029" t="s">
        <v>1103</v>
      </c>
      <c r="X12" s="2029"/>
      <c r="Y12" s="1949" t="s">
        <v>2208</v>
      </c>
      <c r="Z12" s="2029" t="s">
        <v>1152</v>
      </c>
      <c r="AA12" s="2027" t="s">
        <v>1149</v>
      </c>
      <c r="AB12" s="2029">
        <v>32805</v>
      </c>
      <c r="AC12" s="2029" t="s">
        <v>1096</v>
      </c>
      <c r="AD12" s="2029" t="s">
        <v>3658</v>
      </c>
      <c r="AE12" s="2029"/>
      <c r="AF12" s="1951"/>
      <c r="AG12" s="1951" t="s">
        <v>1087</v>
      </c>
      <c r="AH12" s="1951"/>
      <c r="AI12" s="2047">
        <f t="shared" si="3"/>
        <v>49202132</v>
      </c>
    </row>
    <row r="13" spans="1:35">
      <c r="A13" s="1872" t="s">
        <v>4242</v>
      </c>
      <c r="B13" s="1949" t="s">
        <v>3297</v>
      </c>
      <c r="C13" s="2029" t="s">
        <v>1155</v>
      </c>
      <c r="D13" s="2029" t="s">
        <v>3265</v>
      </c>
      <c r="E13" s="2029">
        <v>360</v>
      </c>
      <c r="F13" s="2031">
        <v>156</v>
      </c>
      <c r="G13" s="1833">
        <f t="shared" si="0"/>
        <v>56160</v>
      </c>
      <c r="H13" s="1831">
        <f t="shared" si="1"/>
        <v>5.6160000000000002E-2</v>
      </c>
      <c r="I13" s="1837"/>
      <c r="J13" s="1818">
        <f>H13</f>
        <v>5.6160000000000002E-2</v>
      </c>
      <c r="K13" s="2104"/>
      <c r="L13" s="2105"/>
      <c r="M13" s="1832">
        <f t="shared" si="2"/>
        <v>5.6160000000000002E-2</v>
      </c>
      <c r="N13" s="2344"/>
      <c r="O13" s="2030">
        <v>44637</v>
      </c>
      <c r="P13" s="2030">
        <v>44673</v>
      </c>
      <c r="Q13" s="2030">
        <v>44680</v>
      </c>
      <c r="R13" s="2029" t="s">
        <v>267</v>
      </c>
      <c r="S13" s="2029">
        <v>60</v>
      </c>
      <c r="T13" s="2029">
        <v>49202132</v>
      </c>
      <c r="U13" s="2024">
        <v>0.83000000000000007</v>
      </c>
      <c r="V13" s="2029"/>
      <c r="W13" s="2029" t="s">
        <v>1103</v>
      </c>
      <c r="X13" s="2029"/>
      <c r="Y13" s="1949" t="s">
        <v>2208</v>
      </c>
      <c r="Z13" s="2029" t="s">
        <v>3308</v>
      </c>
      <c r="AA13" s="2027" t="s">
        <v>1142</v>
      </c>
      <c r="AB13" s="2029">
        <v>97210</v>
      </c>
      <c r="AC13" s="2029" t="s">
        <v>1096</v>
      </c>
      <c r="AD13" s="2029" t="s">
        <v>3658</v>
      </c>
      <c r="AE13" s="2029"/>
      <c r="AF13" s="1951"/>
      <c r="AG13" s="1951" t="s">
        <v>1087</v>
      </c>
      <c r="AH13" s="1951"/>
      <c r="AI13" s="2047">
        <f t="shared" si="3"/>
        <v>49202132</v>
      </c>
    </row>
    <row r="14" spans="1:35">
      <c r="A14" s="1872" t="s">
        <v>4242</v>
      </c>
      <c r="B14" s="1949" t="s">
        <v>4338</v>
      </c>
      <c r="C14" s="2029" t="s">
        <v>1155</v>
      </c>
      <c r="D14" s="2029" t="s">
        <v>3265</v>
      </c>
      <c r="E14" s="2029">
        <v>360</v>
      </c>
      <c r="F14" s="2031">
        <v>832</v>
      </c>
      <c r="G14" s="1833">
        <f t="shared" si="0"/>
        <v>299520</v>
      </c>
      <c r="H14" s="1831">
        <f t="shared" si="1"/>
        <v>0.29952000000000001</v>
      </c>
      <c r="I14" s="1837"/>
      <c r="J14" s="1818"/>
      <c r="K14" s="2104">
        <f t="shared" si="4"/>
        <v>0.29952000000000001</v>
      </c>
      <c r="L14" s="2105"/>
      <c r="M14" s="1832">
        <f t="shared" si="2"/>
        <v>0.29952000000000001</v>
      </c>
      <c r="N14" s="1954" t="s">
        <v>3462</v>
      </c>
      <c r="O14" s="2100" t="s">
        <v>4337</v>
      </c>
      <c r="P14" s="2030">
        <v>44678</v>
      </c>
      <c r="Q14" s="2030">
        <v>44683</v>
      </c>
      <c r="R14" s="2029" t="s">
        <v>267</v>
      </c>
      <c r="S14" s="2029">
        <v>60</v>
      </c>
      <c r="T14" s="2029">
        <v>49202132</v>
      </c>
      <c r="U14" s="2024">
        <v>0.78999999999999992</v>
      </c>
      <c r="V14" s="2029"/>
      <c r="W14" s="2029" t="s">
        <v>1103</v>
      </c>
      <c r="X14" s="2029"/>
      <c r="Y14" s="1949" t="s">
        <v>2208</v>
      </c>
      <c r="Z14" s="2029" t="s">
        <v>3308</v>
      </c>
      <c r="AA14" s="2027" t="s">
        <v>1142</v>
      </c>
      <c r="AB14" s="2029">
        <v>97210</v>
      </c>
      <c r="AC14" s="2029" t="s">
        <v>1096</v>
      </c>
      <c r="AD14" s="2029" t="s">
        <v>3658</v>
      </c>
      <c r="AE14" s="2029"/>
      <c r="AF14" s="1951"/>
      <c r="AG14" s="1951" t="s">
        <v>1087</v>
      </c>
      <c r="AH14" s="1951"/>
      <c r="AI14" s="2047">
        <f t="shared" si="3"/>
        <v>49202132</v>
      </c>
    </row>
    <row r="15" spans="1:35">
      <c r="A15" s="1872" t="s">
        <v>4242</v>
      </c>
      <c r="B15" s="1949" t="s">
        <v>4339</v>
      </c>
      <c r="C15" s="2029" t="s">
        <v>1155</v>
      </c>
      <c r="D15" s="2029" t="s">
        <v>3265</v>
      </c>
      <c r="E15" s="2029">
        <v>360</v>
      </c>
      <c r="F15" s="2031">
        <v>832</v>
      </c>
      <c r="G15" s="1833">
        <f t="shared" si="0"/>
        <v>299520</v>
      </c>
      <c r="H15" s="1831">
        <f t="shared" si="1"/>
        <v>0.29952000000000001</v>
      </c>
      <c r="I15" s="1837"/>
      <c r="J15" s="1818"/>
      <c r="K15" s="2104">
        <f t="shared" si="4"/>
        <v>0.29952000000000001</v>
      </c>
      <c r="L15" s="2105"/>
      <c r="M15" s="1832">
        <f t="shared" si="2"/>
        <v>0.29952000000000001</v>
      </c>
      <c r="N15" s="1954" t="s">
        <v>3462</v>
      </c>
      <c r="O15" s="2100" t="s">
        <v>4337</v>
      </c>
      <c r="P15" s="2030">
        <v>44678</v>
      </c>
      <c r="Q15" s="2030">
        <v>44683</v>
      </c>
      <c r="R15" s="2029" t="s">
        <v>267</v>
      </c>
      <c r="S15" s="2029">
        <v>60</v>
      </c>
      <c r="T15" s="2029">
        <v>49202132</v>
      </c>
      <c r="U15" s="2024">
        <v>0.78999999999999992</v>
      </c>
      <c r="V15" s="2029"/>
      <c r="W15" s="2029" t="s">
        <v>1103</v>
      </c>
      <c r="X15" s="2029"/>
      <c r="Y15" s="1949" t="s">
        <v>2208</v>
      </c>
      <c r="Z15" s="2029" t="s">
        <v>3308</v>
      </c>
      <c r="AA15" s="2027" t="s">
        <v>1142</v>
      </c>
      <c r="AB15" s="2029">
        <v>97210</v>
      </c>
      <c r="AC15" s="2029" t="s">
        <v>1096</v>
      </c>
      <c r="AD15" s="2029" t="s">
        <v>3658</v>
      </c>
      <c r="AE15" s="2029"/>
      <c r="AF15" s="1951"/>
      <c r="AG15" s="1951" t="s">
        <v>1087</v>
      </c>
      <c r="AH15" s="1951"/>
      <c r="AI15" s="2047">
        <f t="shared" si="3"/>
        <v>49202132</v>
      </c>
    </row>
    <row r="16" spans="1:35">
      <c r="A16" s="1872" t="s">
        <v>4242</v>
      </c>
      <c r="B16" s="1949" t="s">
        <v>3301</v>
      </c>
      <c r="C16" s="2029" t="s">
        <v>1155</v>
      </c>
      <c r="D16" s="2029" t="s">
        <v>3265</v>
      </c>
      <c r="E16" s="2029">
        <v>360</v>
      </c>
      <c r="F16" s="2031">
        <v>624</v>
      </c>
      <c r="G16" s="1833">
        <f t="shared" si="0"/>
        <v>224640</v>
      </c>
      <c r="H16" s="1831">
        <f t="shared" si="1"/>
        <v>0.22464000000000001</v>
      </c>
      <c r="I16" s="1837"/>
      <c r="J16" s="1818">
        <f>H16</f>
        <v>0.22464000000000001</v>
      </c>
      <c r="K16" s="2104"/>
      <c r="L16" s="2105"/>
      <c r="M16" s="1832">
        <f t="shared" si="2"/>
        <v>0.22464000000000001</v>
      </c>
      <c r="N16" s="2344"/>
      <c r="O16" s="2100" t="s">
        <v>4255</v>
      </c>
      <c r="P16" s="2030">
        <v>44680</v>
      </c>
      <c r="Q16" s="2030">
        <v>44684</v>
      </c>
      <c r="R16" s="2029" t="s">
        <v>267</v>
      </c>
      <c r="S16" s="2029">
        <v>60</v>
      </c>
      <c r="T16" s="2029">
        <v>49204132</v>
      </c>
      <c r="U16" s="2024">
        <v>0.83000000000000007</v>
      </c>
      <c r="V16" s="2029"/>
      <c r="W16" s="2029" t="s">
        <v>1103</v>
      </c>
      <c r="X16" s="2029"/>
      <c r="Y16" s="1949" t="s">
        <v>2208</v>
      </c>
      <c r="Z16" s="2029" t="s">
        <v>2246</v>
      </c>
      <c r="AA16" s="2027" t="s">
        <v>1185</v>
      </c>
      <c r="AB16" s="2029">
        <v>85008</v>
      </c>
      <c r="AC16" s="2029" t="s">
        <v>1096</v>
      </c>
      <c r="AD16" s="2029" t="s">
        <v>3658</v>
      </c>
      <c r="AE16" s="2029"/>
      <c r="AF16" s="1951"/>
      <c r="AG16" s="1951" t="s">
        <v>1087</v>
      </c>
      <c r="AH16" s="1951"/>
      <c r="AI16" s="2047">
        <f t="shared" si="3"/>
        <v>49204132</v>
      </c>
    </row>
    <row r="17" spans="1:35">
      <c r="A17" s="1872" t="s">
        <v>4242</v>
      </c>
      <c r="B17" s="1949" t="s">
        <v>3683</v>
      </c>
      <c r="C17" s="2029" t="s">
        <v>3682</v>
      </c>
      <c r="D17" s="2029" t="s">
        <v>3265</v>
      </c>
      <c r="E17" s="2029">
        <v>360</v>
      </c>
      <c r="F17" s="2031">
        <v>624</v>
      </c>
      <c r="G17" s="1833">
        <f t="shared" si="0"/>
        <v>224640</v>
      </c>
      <c r="H17" s="1831">
        <f t="shared" si="1"/>
        <v>0.22464000000000001</v>
      </c>
      <c r="I17" s="1837">
        <f>H17</f>
        <v>0.22464000000000001</v>
      </c>
      <c r="J17" s="1818"/>
      <c r="K17" s="2104"/>
      <c r="L17" s="2105"/>
      <c r="M17" s="1832">
        <f t="shared" si="2"/>
        <v>0.22464000000000001</v>
      </c>
      <c r="N17" s="2243">
        <v>44676</v>
      </c>
      <c r="O17" s="2100" t="s">
        <v>4255</v>
      </c>
      <c r="P17" s="2030">
        <v>44676</v>
      </c>
      <c r="Q17" s="2030">
        <v>44680</v>
      </c>
      <c r="R17" s="2029" t="s">
        <v>267</v>
      </c>
      <c r="S17" s="2029">
        <v>60</v>
      </c>
      <c r="T17" s="2029">
        <v>49204132</v>
      </c>
      <c r="U17" s="2024">
        <v>0.78999999999999992</v>
      </c>
      <c r="V17" s="2029"/>
      <c r="W17" s="2029" t="s">
        <v>1103</v>
      </c>
      <c r="X17" s="2029"/>
      <c r="Y17" s="1949" t="s">
        <v>2208</v>
      </c>
      <c r="Z17" s="2029" t="s">
        <v>2266</v>
      </c>
      <c r="AA17" s="2027" t="s">
        <v>1099</v>
      </c>
      <c r="AB17" s="2029">
        <v>93722</v>
      </c>
      <c r="AC17" s="2029" t="s">
        <v>1096</v>
      </c>
      <c r="AD17" s="2029" t="s">
        <v>3658</v>
      </c>
      <c r="AE17" s="2029"/>
      <c r="AF17" s="1951"/>
      <c r="AG17" s="1951" t="s">
        <v>1087</v>
      </c>
      <c r="AH17" s="2029"/>
      <c r="AI17" s="2047">
        <f t="shared" si="3"/>
        <v>49204132</v>
      </c>
    </row>
    <row r="18" spans="1:35">
      <c r="A18" s="1872" t="s">
        <v>4241</v>
      </c>
      <c r="B18" s="2029" t="s">
        <v>3691</v>
      </c>
      <c r="C18" s="2029" t="s">
        <v>1177</v>
      </c>
      <c r="D18" s="2029" t="s">
        <v>3265</v>
      </c>
      <c r="E18" s="2029">
        <v>360</v>
      </c>
      <c r="F18" s="1950">
        <v>2496</v>
      </c>
      <c r="G18" s="1833">
        <f t="shared" si="0"/>
        <v>898560</v>
      </c>
      <c r="H18" s="1831">
        <f t="shared" si="1"/>
        <v>0.89856000000000003</v>
      </c>
      <c r="I18" s="1837"/>
      <c r="J18" s="1818"/>
      <c r="K18" s="2104">
        <f t="shared" ref="K18" si="5">H18</f>
        <v>0.89856000000000003</v>
      </c>
      <c r="L18" s="2105"/>
      <c r="M18" s="1832">
        <f t="shared" si="2"/>
        <v>0.89856000000000003</v>
      </c>
      <c r="N18" s="1954" t="s">
        <v>3462</v>
      </c>
      <c r="O18" s="2100">
        <v>44671</v>
      </c>
      <c r="P18" s="2030">
        <v>44680</v>
      </c>
      <c r="Q18" s="2030">
        <v>44683</v>
      </c>
      <c r="R18" s="2029" t="s">
        <v>1151</v>
      </c>
      <c r="S18" s="2029">
        <v>60</v>
      </c>
      <c r="T18" s="2029">
        <v>49204132</v>
      </c>
      <c r="U18" s="2024">
        <v>0.8</v>
      </c>
      <c r="V18" s="2029"/>
      <c r="W18" s="2029" t="s">
        <v>1103</v>
      </c>
      <c r="X18" s="2225"/>
      <c r="Y18" s="2029">
        <v>60</v>
      </c>
      <c r="Z18" s="2133" t="s">
        <v>1152</v>
      </c>
      <c r="AA18" s="2029" t="s">
        <v>1149</v>
      </c>
      <c r="AB18" s="1949" t="s">
        <v>2232</v>
      </c>
      <c r="AC18" s="2029" t="s">
        <v>1096</v>
      </c>
      <c r="AD18" s="2029" t="s">
        <v>3658</v>
      </c>
      <c r="AE18" s="2029"/>
      <c r="AF18" s="1951"/>
      <c r="AG18" s="2226" t="s">
        <v>1087</v>
      </c>
      <c r="AH18" s="2029"/>
      <c r="AI18" s="2047">
        <f t="shared" si="3"/>
        <v>49204132</v>
      </c>
    </row>
    <row r="19" spans="1:35">
      <c r="A19" s="1872" t="s">
        <v>4241</v>
      </c>
      <c r="B19" s="2029" t="s">
        <v>3692</v>
      </c>
      <c r="C19" s="2029" t="s">
        <v>1066</v>
      </c>
      <c r="D19" s="2029" t="s">
        <v>3265</v>
      </c>
      <c r="E19" s="2029">
        <v>360</v>
      </c>
      <c r="F19" s="2031">
        <v>3536</v>
      </c>
      <c r="G19" s="1833">
        <f t="shared" si="0"/>
        <v>1272960</v>
      </c>
      <c r="H19" s="1831">
        <f t="shared" si="1"/>
        <v>1.2729600000000001</v>
      </c>
      <c r="I19" s="1837"/>
      <c r="J19" s="1818">
        <f>H19</f>
        <v>1.2729600000000001</v>
      </c>
      <c r="K19" s="2104"/>
      <c r="L19" s="2105"/>
      <c r="M19" s="1832">
        <f t="shared" si="2"/>
        <v>1.2729600000000001</v>
      </c>
      <c r="N19" s="2243"/>
      <c r="O19" s="2030">
        <v>44662</v>
      </c>
      <c r="P19" s="2030">
        <v>44677</v>
      </c>
      <c r="Q19" s="2030">
        <v>44678</v>
      </c>
      <c r="R19" s="2029" t="s">
        <v>1151</v>
      </c>
      <c r="S19" s="2029">
        <v>60</v>
      </c>
      <c r="T19" s="2029">
        <v>49204132</v>
      </c>
      <c r="U19" s="2024">
        <v>0.79</v>
      </c>
      <c r="V19" s="2029"/>
      <c r="W19" s="2029" t="s">
        <v>1103</v>
      </c>
      <c r="X19" s="2029"/>
      <c r="Y19" s="2029">
        <v>60</v>
      </c>
      <c r="Z19" s="2133" t="s">
        <v>1178</v>
      </c>
      <c r="AA19" s="2029" t="s">
        <v>1149</v>
      </c>
      <c r="AB19" s="1949" t="s">
        <v>2218</v>
      </c>
      <c r="AC19" s="2029" t="s">
        <v>1096</v>
      </c>
      <c r="AD19" s="2029" t="s">
        <v>3658</v>
      </c>
      <c r="AE19" s="2029"/>
      <c r="AF19" s="2026"/>
      <c r="AG19" s="2026" t="s">
        <v>1087</v>
      </c>
      <c r="AH19" s="2029"/>
      <c r="AI19" s="2047">
        <f t="shared" si="3"/>
        <v>49204132</v>
      </c>
    </row>
    <row r="20" spans="1:35">
      <c r="A20" s="1872" t="s">
        <v>4241</v>
      </c>
      <c r="B20" s="1949">
        <v>2101438</v>
      </c>
      <c r="C20" s="2029" t="s">
        <v>3693</v>
      </c>
      <c r="D20" s="2029" t="s">
        <v>3265</v>
      </c>
      <c r="E20" s="2029">
        <v>360</v>
      </c>
      <c r="F20" s="2031">
        <v>728</v>
      </c>
      <c r="G20" s="1833">
        <f t="shared" si="0"/>
        <v>262080</v>
      </c>
      <c r="H20" s="1831">
        <f t="shared" si="1"/>
        <v>0.26207999999999998</v>
      </c>
      <c r="I20" s="1837"/>
      <c r="J20" s="1818">
        <f>H20</f>
        <v>0.26207999999999998</v>
      </c>
      <c r="K20" s="2104"/>
      <c r="L20" s="2105"/>
      <c r="M20" s="1832">
        <f t="shared" si="2"/>
        <v>0.26207999999999998</v>
      </c>
      <c r="N20" s="2243"/>
      <c r="O20" s="2100">
        <v>44669</v>
      </c>
      <c r="P20" s="2030">
        <v>44677</v>
      </c>
      <c r="Q20" s="2030">
        <v>44678</v>
      </c>
      <c r="R20" s="2029" t="s">
        <v>1151</v>
      </c>
      <c r="S20" s="2029">
        <v>60</v>
      </c>
      <c r="T20" s="2029">
        <v>49204132</v>
      </c>
      <c r="U20" s="2024">
        <v>0.83</v>
      </c>
      <c r="V20" s="2102"/>
      <c r="W20" s="2029" t="s">
        <v>1103</v>
      </c>
      <c r="X20" s="2029"/>
      <c r="Y20" s="2029">
        <v>60</v>
      </c>
      <c r="Z20" s="2030" t="s">
        <v>3716</v>
      </c>
      <c r="AA20" s="1949" t="s">
        <v>1149</v>
      </c>
      <c r="AB20" s="1949" t="s">
        <v>3717</v>
      </c>
      <c r="AC20" s="2029" t="s">
        <v>1096</v>
      </c>
      <c r="AD20" s="2029" t="s">
        <v>3658</v>
      </c>
      <c r="AE20" s="2029"/>
      <c r="AF20" s="2026"/>
      <c r="AG20" s="2026" t="s">
        <v>1087</v>
      </c>
      <c r="AH20" s="2029"/>
      <c r="AI20" s="2047">
        <f t="shared" si="3"/>
        <v>49204132</v>
      </c>
    </row>
    <row r="21" spans="1:35">
      <c r="A21" s="1872" t="s">
        <v>4241</v>
      </c>
      <c r="B21" s="2200" t="s">
        <v>3695</v>
      </c>
      <c r="C21" s="2029" t="s">
        <v>3694</v>
      </c>
      <c r="D21" s="2029" t="s">
        <v>3265</v>
      </c>
      <c r="E21" s="2029">
        <v>360</v>
      </c>
      <c r="F21" s="2202">
        <v>728</v>
      </c>
      <c r="G21" s="1833">
        <f t="shared" si="0"/>
        <v>262080</v>
      </c>
      <c r="H21" s="1831">
        <f t="shared" si="1"/>
        <v>0.26207999999999998</v>
      </c>
      <c r="I21" s="1837"/>
      <c r="J21" s="1818">
        <f>H21</f>
        <v>0.26207999999999998</v>
      </c>
      <c r="K21" s="2104"/>
      <c r="L21" s="2105"/>
      <c r="M21" s="1832">
        <f t="shared" si="2"/>
        <v>0.26207999999999998</v>
      </c>
      <c r="N21" s="2344"/>
      <c r="O21" s="2030">
        <v>44673</v>
      </c>
      <c r="P21" s="2030">
        <v>44678</v>
      </c>
      <c r="Q21" s="2030">
        <v>44679</v>
      </c>
      <c r="R21" s="2029" t="s">
        <v>1151</v>
      </c>
      <c r="S21" s="2029">
        <v>60</v>
      </c>
      <c r="T21" s="2029">
        <v>49204132</v>
      </c>
      <c r="U21" s="2024">
        <v>0.79</v>
      </c>
      <c r="V21" s="2102"/>
      <c r="W21" s="2029" t="s">
        <v>1094</v>
      </c>
      <c r="X21" s="2029"/>
      <c r="Y21" s="2029">
        <v>30</v>
      </c>
      <c r="Z21" s="2133" t="s">
        <v>3721</v>
      </c>
      <c r="AA21" s="2029" t="s">
        <v>1097</v>
      </c>
      <c r="AB21" s="1949" t="s">
        <v>3722</v>
      </c>
      <c r="AC21" s="2029" t="s">
        <v>1096</v>
      </c>
      <c r="AD21" s="2029" t="s">
        <v>3658</v>
      </c>
      <c r="AE21" s="2029"/>
      <c r="AF21" s="2026"/>
      <c r="AG21" s="2026" t="s">
        <v>1087</v>
      </c>
      <c r="AH21" s="2029"/>
      <c r="AI21" s="2047">
        <f t="shared" si="3"/>
        <v>49204132</v>
      </c>
    </row>
    <row r="22" spans="1:35">
      <c r="A22" s="1872" t="s">
        <v>4241</v>
      </c>
      <c r="B22" s="2200" t="s">
        <v>4325</v>
      </c>
      <c r="C22" s="2029" t="s">
        <v>3694</v>
      </c>
      <c r="D22" s="2029" t="s">
        <v>3265</v>
      </c>
      <c r="E22" s="2029">
        <v>360</v>
      </c>
      <c r="F22" s="2202">
        <v>728</v>
      </c>
      <c r="G22" s="1833">
        <f t="shared" si="0"/>
        <v>262080</v>
      </c>
      <c r="H22" s="1831">
        <f t="shared" si="1"/>
        <v>0.26207999999999998</v>
      </c>
      <c r="I22" s="1837"/>
      <c r="J22" s="1818">
        <f>H22</f>
        <v>0.26207999999999998</v>
      </c>
      <c r="K22" s="2104"/>
      <c r="L22" s="2105"/>
      <c r="M22" s="1832">
        <f t="shared" si="2"/>
        <v>0.26207999999999998</v>
      </c>
      <c r="N22" s="2344"/>
      <c r="O22" s="2030">
        <v>44673</v>
      </c>
      <c r="P22" s="2030">
        <v>44678</v>
      </c>
      <c r="Q22" s="2030">
        <v>44679</v>
      </c>
      <c r="R22" s="2029" t="s">
        <v>1151</v>
      </c>
      <c r="S22" s="2029">
        <v>60</v>
      </c>
      <c r="T22" s="2029">
        <v>49204132</v>
      </c>
      <c r="U22" s="2024">
        <v>0.79</v>
      </c>
      <c r="V22" s="2102"/>
      <c r="W22" s="2029" t="s">
        <v>1094</v>
      </c>
      <c r="X22" s="2029"/>
      <c r="Y22" s="2029">
        <v>30</v>
      </c>
      <c r="Z22" s="2133" t="s">
        <v>3404</v>
      </c>
      <c r="AA22" s="2029" t="s">
        <v>1097</v>
      </c>
      <c r="AB22" s="1949" t="s">
        <v>3718</v>
      </c>
      <c r="AC22" s="2029" t="s">
        <v>1096</v>
      </c>
      <c r="AD22" s="2029" t="s">
        <v>3658</v>
      </c>
      <c r="AE22" s="2029"/>
      <c r="AF22" s="2026"/>
      <c r="AG22" s="2026" t="s">
        <v>1087</v>
      </c>
      <c r="AH22" s="2029"/>
      <c r="AI22" s="2047">
        <f t="shared" si="3"/>
        <v>49204132</v>
      </c>
    </row>
    <row r="23" spans="1:35">
      <c r="A23" s="1872" t="s">
        <v>4241</v>
      </c>
      <c r="B23" s="2200" t="s">
        <v>4326</v>
      </c>
      <c r="C23" s="2029" t="s">
        <v>3694</v>
      </c>
      <c r="D23" s="2029" t="s">
        <v>3265</v>
      </c>
      <c r="E23" s="2029">
        <v>360</v>
      </c>
      <c r="F23" s="2202">
        <v>728</v>
      </c>
      <c r="G23" s="1833">
        <f t="shared" si="0"/>
        <v>262080</v>
      </c>
      <c r="H23" s="1831">
        <f t="shared" si="1"/>
        <v>0.26207999999999998</v>
      </c>
      <c r="I23" s="1837"/>
      <c r="J23" s="1818">
        <f>H23</f>
        <v>0.26207999999999998</v>
      </c>
      <c r="K23" s="2104"/>
      <c r="L23" s="2105"/>
      <c r="M23" s="1832">
        <f t="shared" si="2"/>
        <v>0.26207999999999998</v>
      </c>
      <c r="N23" s="2344"/>
      <c r="O23" s="2030">
        <v>44673</v>
      </c>
      <c r="P23" s="2030">
        <v>44678</v>
      </c>
      <c r="Q23" s="2030">
        <v>44679</v>
      </c>
      <c r="R23" s="2029" t="s">
        <v>1151</v>
      </c>
      <c r="S23" s="2029">
        <v>60</v>
      </c>
      <c r="T23" s="2029">
        <v>49204132</v>
      </c>
      <c r="U23" s="2024">
        <v>0.79</v>
      </c>
      <c r="V23" s="2102"/>
      <c r="W23" s="2029" t="s">
        <v>1094</v>
      </c>
      <c r="X23" s="2029"/>
      <c r="Y23" s="2029">
        <v>30</v>
      </c>
      <c r="Z23" s="2133" t="s">
        <v>3719</v>
      </c>
      <c r="AA23" s="2029" t="s">
        <v>1097</v>
      </c>
      <c r="AB23" s="1949" t="s">
        <v>3720</v>
      </c>
      <c r="AC23" s="2029" t="s">
        <v>1096</v>
      </c>
      <c r="AD23" s="2029" t="s">
        <v>3658</v>
      </c>
      <c r="AE23" s="2029"/>
      <c r="AF23" s="2026"/>
      <c r="AG23" s="2026" t="s">
        <v>1087</v>
      </c>
      <c r="AH23" s="2029"/>
      <c r="AI23" s="2047">
        <f t="shared" si="3"/>
        <v>49204132</v>
      </c>
    </row>
    <row r="24" spans="1:35">
      <c r="A24" s="1872" t="s">
        <v>4240</v>
      </c>
      <c r="B24" s="1949" t="s">
        <v>3697</v>
      </c>
      <c r="C24" s="2029" t="s">
        <v>1137</v>
      </c>
      <c r="D24" s="2029" t="s">
        <v>3265</v>
      </c>
      <c r="E24" s="2029">
        <v>360</v>
      </c>
      <c r="F24" s="2031">
        <v>260</v>
      </c>
      <c r="G24" s="1833">
        <f t="shared" si="0"/>
        <v>93600</v>
      </c>
      <c r="H24" s="1831">
        <f t="shared" si="1"/>
        <v>9.3600000000000003E-2</v>
      </c>
      <c r="I24" s="1837">
        <f>H24</f>
        <v>9.3600000000000003E-2</v>
      </c>
      <c r="J24" s="1818"/>
      <c r="K24" s="2104"/>
      <c r="L24" s="2105"/>
      <c r="M24" s="1832">
        <f t="shared" si="2"/>
        <v>9.3600000000000003E-2</v>
      </c>
      <c r="N24" s="2243">
        <v>44656</v>
      </c>
      <c r="O24" s="2030">
        <v>44652</v>
      </c>
      <c r="P24" s="2030">
        <v>44656</v>
      </c>
      <c r="Q24" s="2030">
        <v>44657</v>
      </c>
      <c r="R24" s="2029" t="s">
        <v>304</v>
      </c>
      <c r="S24" s="2029">
        <v>60</v>
      </c>
      <c r="T24" s="2029">
        <v>49204132</v>
      </c>
      <c r="U24" s="2024">
        <v>0.83</v>
      </c>
      <c r="V24" s="2029" t="s">
        <v>3706</v>
      </c>
      <c r="W24" s="2029" t="s">
        <v>1094</v>
      </c>
      <c r="X24" s="2029">
        <v>100</v>
      </c>
      <c r="Y24" s="1949"/>
      <c r="Z24" s="2029" t="s">
        <v>2214</v>
      </c>
      <c r="AA24" s="2027" t="s">
        <v>2215</v>
      </c>
      <c r="AB24" s="2029">
        <v>25704</v>
      </c>
      <c r="AC24" s="2029" t="s">
        <v>1096</v>
      </c>
      <c r="AD24" s="2029" t="s">
        <v>3658</v>
      </c>
      <c r="AE24" s="2029"/>
      <c r="AF24" s="1951"/>
      <c r="AG24" s="1951" t="s">
        <v>1087</v>
      </c>
      <c r="AH24" s="1951"/>
      <c r="AI24" s="2047">
        <f t="shared" si="3"/>
        <v>49204132</v>
      </c>
    </row>
    <row r="25" spans="1:35">
      <c r="A25" s="1872" t="s">
        <v>4240</v>
      </c>
      <c r="B25" s="1949" t="s">
        <v>3698</v>
      </c>
      <c r="C25" s="2029" t="s">
        <v>1137</v>
      </c>
      <c r="D25" s="2029" t="s">
        <v>3265</v>
      </c>
      <c r="E25" s="2029">
        <v>360</v>
      </c>
      <c r="F25" s="2031">
        <v>338</v>
      </c>
      <c r="G25" s="1833">
        <f t="shared" si="0"/>
        <v>121680</v>
      </c>
      <c r="H25" s="1831">
        <f t="shared" si="1"/>
        <v>0.12168</v>
      </c>
      <c r="I25" s="1837">
        <f>H25</f>
        <v>0.12168</v>
      </c>
      <c r="J25" s="1818"/>
      <c r="K25" s="2104"/>
      <c r="L25" s="2105"/>
      <c r="M25" s="1832">
        <f t="shared" si="2"/>
        <v>0.12168</v>
      </c>
      <c r="N25" s="2243">
        <v>44662</v>
      </c>
      <c r="O25" s="2030">
        <v>44657</v>
      </c>
      <c r="P25" s="2030">
        <v>44659</v>
      </c>
      <c r="Q25" s="2030">
        <v>44662</v>
      </c>
      <c r="R25" s="2029" t="s">
        <v>304</v>
      </c>
      <c r="S25" s="2029">
        <v>60</v>
      </c>
      <c r="T25" s="2029">
        <v>49204132</v>
      </c>
      <c r="U25" s="2024">
        <v>0.83</v>
      </c>
      <c r="V25" s="2029" t="s">
        <v>3707</v>
      </c>
      <c r="W25" s="2029" t="s">
        <v>1094</v>
      </c>
      <c r="X25" s="2029">
        <v>100</v>
      </c>
      <c r="Y25" s="1949"/>
      <c r="Z25" s="2029" t="s">
        <v>2214</v>
      </c>
      <c r="AA25" s="2027" t="s">
        <v>2215</v>
      </c>
      <c r="AB25" s="2029">
        <v>25704</v>
      </c>
      <c r="AC25" s="2029" t="s">
        <v>1096</v>
      </c>
      <c r="AD25" s="2029" t="s">
        <v>1097</v>
      </c>
      <c r="AE25" s="2029"/>
      <c r="AF25" s="1951"/>
      <c r="AG25" s="1951" t="s">
        <v>1087</v>
      </c>
      <c r="AH25" s="1951"/>
      <c r="AI25" s="2047">
        <f t="shared" si="3"/>
        <v>49204132</v>
      </c>
    </row>
    <row r="26" spans="1:35">
      <c r="A26" s="1872" t="s">
        <v>4240</v>
      </c>
      <c r="B26" s="1949" t="s">
        <v>3699</v>
      </c>
      <c r="C26" s="2029" t="s">
        <v>1137</v>
      </c>
      <c r="D26" s="2029" t="s">
        <v>3265</v>
      </c>
      <c r="E26" s="2029">
        <v>360</v>
      </c>
      <c r="F26" s="2031">
        <v>338</v>
      </c>
      <c r="G26" s="1833">
        <f t="shared" si="0"/>
        <v>121680</v>
      </c>
      <c r="H26" s="1831">
        <f t="shared" si="1"/>
        <v>0.12168</v>
      </c>
      <c r="I26" s="1837">
        <f>H26</f>
        <v>0.12168</v>
      </c>
      <c r="J26" s="1818"/>
      <c r="K26" s="2104"/>
      <c r="L26" s="2105"/>
      <c r="M26" s="1832">
        <f t="shared" si="2"/>
        <v>0.12168</v>
      </c>
      <c r="N26" s="2243">
        <v>44669</v>
      </c>
      <c r="O26" s="2030">
        <v>44659</v>
      </c>
      <c r="P26" s="2030">
        <v>44669</v>
      </c>
      <c r="Q26" s="2030">
        <v>44670</v>
      </c>
      <c r="R26" s="2029" t="s">
        <v>304</v>
      </c>
      <c r="S26" s="2029">
        <v>60</v>
      </c>
      <c r="T26" s="2029">
        <v>49204132</v>
      </c>
      <c r="U26" s="2024">
        <v>0.83</v>
      </c>
      <c r="V26" s="2029" t="s">
        <v>3707</v>
      </c>
      <c r="W26" s="2029" t="s">
        <v>1094</v>
      </c>
      <c r="X26" s="2029">
        <v>100</v>
      </c>
      <c r="Y26" s="1949"/>
      <c r="Z26" s="2029" t="s">
        <v>2214</v>
      </c>
      <c r="AA26" s="2027" t="s">
        <v>2215</v>
      </c>
      <c r="AB26" s="2029">
        <v>25704</v>
      </c>
      <c r="AC26" s="2029" t="s">
        <v>1096</v>
      </c>
      <c r="AD26" s="2029" t="s">
        <v>3658</v>
      </c>
      <c r="AE26" s="2029"/>
      <c r="AF26" s="1951"/>
      <c r="AG26" s="1951" t="s">
        <v>1087</v>
      </c>
      <c r="AH26" s="1951"/>
      <c r="AI26" s="2047">
        <f t="shared" si="3"/>
        <v>49204132</v>
      </c>
    </row>
    <row r="27" spans="1:35">
      <c r="A27" s="1872" t="s">
        <v>4240</v>
      </c>
      <c r="B27" s="1949" t="s">
        <v>3700</v>
      </c>
      <c r="C27" s="2029" t="s">
        <v>1137</v>
      </c>
      <c r="D27" s="2029" t="s">
        <v>3265</v>
      </c>
      <c r="E27" s="2029">
        <v>360</v>
      </c>
      <c r="F27" s="2031">
        <v>338</v>
      </c>
      <c r="G27" s="1833">
        <f t="shared" si="0"/>
        <v>121680</v>
      </c>
      <c r="H27" s="1831">
        <f t="shared" si="1"/>
        <v>0.12168</v>
      </c>
      <c r="I27" s="1837">
        <f>H27</f>
        <v>0.12168</v>
      </c>
      <c r="J27" s="1818"/>
      <c r="K27" s="2104"/>
      <c r="L27" s="2105"/>
      <c r="M27" s="1832">
        <f t="shared" si="2"/>
        <v>0.12168</v>
      </c>
      <c r="N27" s="2243">
        <v>44676</v>
      </c>
      <c r="O27" s="2100">
        <v>44671</v>
      </c>
      <c r="P27" s="2030">
        <v>44673</v>
      </c>
      <c r="Q27" s="2030">
        <v>44676</v>
      </c>
      <c r="R27" s="2029" t="s">
        <v>304</v>
      </c>
      <c r="S27" s="2029">
        <v>60</v>
      </c>
      <c r="T27" s="2029">
        <v>49204132</v>
      </c>
      <c r="U27" s="2024">
        <v>0.83</v>
      </c>
      <c r="V27" s="2029" t="s">
        <v>3707</v>
      </c>
      <c r="W27" s="2029" t="s">
        <v>1094</v>
      </c>
      <c r="X27" s="2029">
        <v>100</v>
      </c>
      <c r="Y27" s="1949"/>
      <c r="Z27" s="2029" t="s">
        <v>2214</v>
      </c>
      <c r="AA27" s="2027" t="s">
        <v>2215</v>
      </c>
      <c r="AB27" s="2029">
        <v>25704</v>
      </c>
      <c r="AC27" s="2029" t="s">
        <v>1096</v>
      </c>
      <c r="AD27" s="2029" t="s">
        <v>3658</v>
      </c>
      <c r="AE27" s="2029"/>
      <c r="AF27" s="1951"/>
      <c r="AG27" s="1951" t="s">
        <v>1087</v>
      </c>
      <c r="AH27" s="1951"/>
      <c r="AI27" s="2047">
        <f t="shared" si="3"/>
        <v>49204132</v>
      </c>
    </row>
    <row r="28" spans="1:35">
      <c r="A28" s="1872" t="s">
        <v>4240</v>
      </c>
      <c r="B28" s="2029" t="s">
        <v>3701</v>
      </c>
      <c r="C28" s="2029" t="s">
        <v>63</v>
      </c>
      <c r="D28" s="2029" t="s">
        <v>3401</v>
      </c>
      <c r="E28" s="2029">
        <v>360</v>
      </c>
      <c r="F28" s="2031">
        <v>676</v>
      </c>
      <c r="G28" s="1833">
        <f t="shared" si="0"/>
        <v>243360</v>
      </c>
      <c r="H28" s="1831">
        <f t="shared" si="1"/>
        <v>0.24335999999999999</v>
      </c>
      <c r="I28" s="1837">
        <f>H28</f>
        <v>0.24335999999999999</v>
      </c>
      <c r="J28" s="1818"/>
      <c r="K28" s="2104"/>
      <c r="L28" s="2105"/>
      <c r="M28" s="1832">
        <f t="shared" si="2"/>
        <v>0.24335999999999999</v>
      </c>
      <c r="N28" s="2243">
        <v>44673</v>
      </c>
      <c r="O28" s="2100">
        <v>44671</v>
      </c>
      <c r="P28" s="2030">
        <v>44673</v>
      </c>
      <c r="Q28" s="2030">
        <v>44676</v>
      </c>
      <c r="R28" s="2029" t="s">
        <v>304</v>
      </c>
      <c r="S28" s="2029">
        <v>60</v>
      </c>
      <c r="T28" s="2029">
        <v>49204132</v>
      </c>
      <c r="U28" s="2024">
        <v>0.80577777777000004</v>
      </c>
      <c r="V28" s="2029" t="s">
        <v>3708</v>
      </c>
      <c r="W28" s="2029" t="s">
        <v>1103</v>
      </c>
      <c r="X28" s="2029"/>
      <c r="Y28" s="1949">
        <v>60</v>
      </c>
      <c r="Z28" s="2029" t="s">
        <v>1187</v>
      </c>
      <c r="AA28" s="2027" t="s">
        <v>1095</v>
      </c>
      <c r="AB28" s="2029">
        <v>77092</v>
      </c>
      <c r="AC28" s="2029" t="s">
        <v>1096</v>
      </c>
      <c r="AD28" s="2029" t="s">
        <v>3658</v>
      </c>
      <c r="AE28" s="2029"/>
      <c r="AF28" s="1951"/>
      <c r="AG28" s="1951" t="s">
        <v>1087</v>
      </c>
      <c r="AH28" s="1951"/>
      <c r="AI28" s="2047">
        <f t="shared" si="3"/>
        <v>49204132</v>
      </c>
    </row>
    <row r="29" spans="1:35">
      <c r="A29" s="1872" t="s">
        <v>4245</v>
      </c>
      <c r="B29" s="2029" t="s">
        <v>3702</v>
      </c>
      <c r="C29" s="2030" t="s">
        <v>3328</v>
      </c>
      <c r="D29" s="2029" t="s">
        <v>3265</v>
      </c>
      <c r="E29" s="2031">
        <v>360</v>
      </c>
      <c r="F29" s="2032">
        <v>676</v>
      </c>
      <c r="G29" s="1833">
        <f t="shared" si="0"/>
        <v>243360</v>
      </c>
      <c r="H29" s="1831">
        <f t="shared" si="1"/>
        <v>0.24335999999999999</v>
      </c>
      <c r="I29" s="1837"/>
      <c r="J29" s="1818">
        <f>H29</f>
        <v>0.24335999999999999</v>
      </c>
      <c r="K29" s="2104"/>
      <c r="L29" s="2105"/>
      <c r="M29" s="1832">
        <f t="shared" si="2"/>
        <v>0.24335999999999999</v>
      </c>
      <c r="N29" s="2243"/>
      <c r="O29" s="2030">
        <v>44672</v>
      </c>
      <c r="P29" s="2030">
        <v>44678</v>
      </c>
      <c r="Q29" s="2030">
        <v>44679</v>
      </c>
      <c r="R29" s="2029" t="s">
        <v>2243</v>
      </c>
      <c r="S29" s="2029">
        <v>60</v>
      </c>
      <c r="T29" s="2029">
        <v>49202132</v>
      </c>
      <c r="U29" s="2024">
        <v>0.83</v>
      </c>
      <c r="V29" s="1952" t="s">
        <v>3709</v>
      </c>
      <c r="W29" s="2029" t="s">
        <v>1103</v>
      </c>
      <c r="X29" s="2028">
        <v>0</v>
      </c>
      <c r="Y29" s="2029">
        <v>60</v>
      </c>
      <c r="Z29" s="2029" t="s">
        <v>3342</v>
      </c>
      <c r="AA29" s="2029" t="s">
        <v>3325</v>
      </c>
      <c r="AB29" s="2027">
        <v>43125</v>
      </c>
      <c r="AC29" s="2029" t="s">
        <v>1096</v>
      </c>
      <c r="AD29" s="2029" t="s">
        <v>3658</v>
      </c>
      <c r="AE29" s="2029"/>
      <c r="AF29" s="2029"/>
      <c r="AG29" s="2029" t="s">
        <v>2235</v>
      </c>
      <c r="AH29" s="1951"/>
      <c r="AI29" s="2047">
        <f t="shared" si="3"/>
        <v>49202132</v>
      </c>
    </row>
    <row r="30" spans="1:35">
      <c r="A30" s="1872" t="s">
        <v>4244</v>
      </c>
      <c r="B30" s="2029" t="s">
        <v>3703</v>
      </c>
      <c r="C30" s="2030" t="s">
        <v>1166</v>
      </c>
      <c r="D30" s="2029" t="s">
        <v>3265</v>
      </c>
      <c r="E30" s="2031">
        <v>360</v>
      </c>
      <c r="F30" s="2032">
        <v>1352</v>
      </c>
      <c r="G30" s="1833">
        <f t="shared" si="0"/>
        <v>486720</v>
      </c>
      <c r="H30" s="1831">
        <f t="shared" si="1"/>
        <v>0.48671999999999999</v>
      </c>
      <c r="I30" s="1837">
        <f>H30</f>
        <v>0.48671999999999999</v>
      </c>
      <c r="J30" s="1818"/>
      <c r="K30" s="2104"/>
      <c r="L30" s="2105"/>
      <c r="M30" s="1832">
        <f t="shared" si="2"/>
        <v>0.48671999999999999</v>
      </c>
      <c r="N30" s="2243">
        <v>44657</v>
      </c>
      <c r="O30" s="2030">
        <v>44648</v>
      </c>
      <c r="P30" s="2030">
        <v>44657</v>
      </c>
      <c r="Q30" s="2030">
        <v>44659</v>
      </c>
      <c r="R30" s="2029" t="s">
        <v>1144</v>
      </c>
      <c r="S30" s="2029">
        <v>60</v>
      </c>
      <c r="T30" s="2029">
        <v>49204132</v>
      </c>
      <c r="U30" s="2024">
        <v>0.83</v>
      </c>
      <c r="V30" s="2223" t="s">
        <v>3710</v>
      </c>
      <c r="W30" s="2029" t="s">
        <v>1103</v>
      </c>
      <c r="X30" s="2028"/>
      <c r="Y30" s="2029">
        <v>60</v>
      </c>
      <c r="Z30" s="2029" t="s">
        <v>3232</v>
      </c>
      <c r="AA30" s="2029" t="s">
        <v>1136</v>
      </c>
      <c r="AB30" s="2027">
        <v>1501</v>
      </c>
      <c r="AC30" s="2029" t="s">
        <v>1096</v>
      </c>
      <c r="AD30" s="2029" t="s">
        <v>3658</v>
      </c>
      <c r="AE30" s="2029"/>
      <c r="AF30" s="2029"/>
      <c r="AG30" s="2029" t="s">
        <v>1087</v>
      </c>
      <c r="AH30" s="1951"/>
      <c r="AI30" s="2047">
        <f t="shared" si="3"/>
        <v>49204132</v>
      </c>
    </row>
    <row r="31" spans="1:35">
      <c r="A31" s="1872" t="s">
        <v>4244</v>
      </c>
      <c r="B31" s="2029" t="s">
        <v>3704</v>
      </c>
      <c r="C31" s="2029" t="s">
        <v>1182</v>
      </c>
      <c r="D31" s="2029" t="s">
        <v>3265</v>
      </c>
      <c r="E31" s="2029">
        <v>360</v>
      </c>
      <c r="F31" s="2031">
        <v>1664</v>
      </c>
      <c r="G31" s="1833">
        <f t="shared" si="0"/>
        <v>599040</v>
      </c>
      <c r="H31" s="1831">
        <f t="shared" si="1"/>
        <v>0.59904000000000002</v>
      </c>
      <c r="I31" s="1837"/>
      <c r="J31" s="1818"/>
      <c r="K31" s="2104"/>
      <c r="L31" s="2105">
        <f>H31</f>
        <v>0.59904000000000002</v>
      </c>
      <c r="M31" s="1832">
        <f t="shared" si="2"/>
        <v>0.59904000000000002</v>
      </c>
      <c r="N31" s="2030"/>
      <c r="O31" s="2030"/>
      <c r="P31" s="2030"/>
      <c r="Q31" s="2030"/>
      <c r="R31" s="2029" t="s">
        <v>1144</v>
      </c>
      <c r="S31" s="2029">
        <v>60</v>
      </c>
      <c r="T31" s="2029">
        <v>49202132</v>
      </c>
      <c r="U31" s="2224">
        <v>0.8</v>
      </c>
      <c r="V31" s="2103" t="s">
        <v>3712</v>
      </c>
      <c r="W31" s="2029" t="s">
        <v>1103</v>
      </c>
      <c r="X31" s="2029"/>
      <c r="Y31" s="2029">
        <v>60</v>
      </c>
      <c r="Z31" s="2029" t="s">
        <v>1183</v>
      </c>
      <c r="AA31" s="2029" t="s">
        <v>1133</v>
      </c>
      <c r="AB31" s="2027" t="s">
        <v>2213</v>
      </c>
      <c r="AC31" s="2029" t="s">
        <v>1096</v>
      </c>
      <c r="AD31" s="2029" t="s">
        <v>1097</v>
      </c>
      <c r="AE31" s="2029"/>
      <c r="AF31" s="2026"/>
      <c r="AG31" s="2026" t="s">
        <v>1087</v>
      </c>
      <c r="AH31" s="1951"/>
      <c r="AI31" s="2047">
        <f t="shared" si="3"/>
        <v>49202132</v>
      </c>
    </row>
    <row r="32" spans="1:35">
      <c r="A32" s="1872" t="s">
        <v>4244</v>
      </c>
      <c r="B32" s="2029" t="s">
        <v>3398</v>
      </c>
      <c r="C32" s="2029" t="s">
        <v>1182</v>
      </c>
      <c r="D32" s="2029" t="s">
        <v>3265</v>
      </c>
      <c r="E32" s="2029">
        <v>360</v>
      </c>
      <c r="F32" s="2031">
        <v>832</v>
      </c>
      <c r="G32" s="1833">
        <f t="shared" si="0"/>
        <v>299520</v>
      </c>
      <c r="H32" s="1831">
        <f t="shared" si="1"/>
        <v>0.29952000000000001</v>
      </c>
      <c r="I32" s="1837">
        <f>H32</f>
        <v>0.29952000000000001</v>
      </c>
      <c r="J32" s="1818"/>
      <c r="K32" s="2104"/>
      <c r="L32" s="2105"/>
      <c r="M32" s="1832">
        <f t="shared" si="2"/>
        <v>0.29952000000000001</v>
      </c>
      <c r="N32" s="2243">
        <v>44655</v>
      </c>
      <c r="O32" s="2030">
        <v>44628</v>
      </c>
      <c r="P32" s="2030">
        <v>44655</v>
      </c>
      <c r="Q32" s="2030">
        <v>44657</v>
      </c>
      <c r="R32" s="2029" t="s">
        <v>1144</v>
      </c>
      <c r="S32" s="2029">
        <v>60</v>
      </c>
      <c r="T32" s="2029">
        <v>49202132</v>
      </c>
      <c r="U32" s="2224">
        <v>0.76</v>
      </c>
      <c r="V32" s="2103" t="s">
        <v>3711</v>
      </c>
      <c r="W32" s="2029" t="s">
        <v>1103</v>
      </c>
      <c r="X32" s="2029"/>
      <c r="Y32" s="2029">
        <v>60</v>
      </c>
      <c r="Z32" s="2029" t="s">
        <v>1183</v>
      </c>
      <c r="AA32" s="2029" t="s">
        <v>1133</v>
      </c>
      <c r="AB32" s="2027" t="s">
        <v>2213</v>
      </c>
      <c r="AC32" s="2029" t="s">
        <v>1096</v>
      </c>
      <c r="AD32" s="2029" t="s">
        <v>3658</v>
      </c>
      <c r="AE32" s="2029"/>
      <c r="AF32" s="2026"/>
      <c r="AG32" s="2026" t="s">
        <v>1087</v>
      </c>
      <c r="AH32" s="1951"/>
      <c r="AI32" s="2047">
        <f t="shared" si="3"/>
        <v>49202132</v>
      </c>
    </row>
    <row r="33" spans="1:35">
      <c r="A33" s="1872" t="s">
        <v>4244</v>
      </c>
      <c r="B33" s="2029" t="s">
        <v>3399</v>
      </c>
      <c r="C33" s="2029" t="s">
        <v>3400</v>
      </c>
      <c r="D33" s="2029" t="s">
        <v>3265</v>
      </c>
      <c r="E33" s="2029">
        <v>360</v>
      </c>
      <c r="F33" s="2031">
        <v>728</v>
      </c>
      <c r="G33" s="1833">
        <f t="shared" si="0"/>
        <v>262080</v>
      </c>
      <c r="H33" s="1831">
        <f t="shared" si="1"/>
        <v>0.26207999999999998</v>
      </c>
      <c r="I33" s="1837">
        <f>H33</f>
        <v>0.26207999999999998</v>
      </c>
      <c r="J33" s="1818"/>
      <c r="K33" s="2104"/>
      <c r="L33" s="2105"/>
      <c r="M33" s="1832">
        <f t="shared" si="2"/>
        <v>0.26207999999999998</v>
      </c>
      <c r="N33" s="2243">
        <v>44655</v>
      </c>
      <c r="O33" s="2030">
        <v>44630</v>
      </c>
      <c r="P33" s="2030">
        <v>44655</v>
      </c>
      <c r="Q33" s="2030">
        <v>44656</v>
      </c>
      <c r="R33" s="2029" t="s">
        <v>1144</v>
      </c>
      <c r="S33" s="2029">
        <v>60</v>
      </c>
      <c r="T33" s="2029">
        <v>49202132</v>
      </c>
      <c r="U33" s="2024">
        <v>0.83</v>
      </c>
      <c r="V33" s="2103" t="s">
        <v>3713</v>
      </c>
      <c r="W33" s="2029" t="s">
        <v>1103</v>
      </c>
      <c r="X33" s="2029">
        <v>0</v>
      </c>
      <c r="Y33" s="2029">
        <v>60</v>
      </c>
      <c r="Z33" s="2029" t="s">
        <v>3233</v>
      </c>
      <c r="AA33" s="2029" t="s">
        <v>1148</v>
      </c>
      <c r="AB33" s="2027" t="s">
        <v>3403</v>
      </c>
      <c r="AC33" s="2029" t="s">
        <v>1096</v>
      </c>
      <c r="AD33" s="2029" t="s">
        <v>1097</v>
      </c>
      <c r="AE33" s="2029"/>
      <c r="AF33" s="2026"/>
      <c r="AG33" s="2026" t="s">
        <v>2235</v>
      </c>
      <c r="AH33" s="1951"/>
      <c r="AI33" s="2047">
        <f t="shared" si="3"/>
        <v>49202132</v>
      </c>
    </row>
    <row r="34" spans="1:35" ht="15.75">
      <c r="A34" s="2020"/>
      <c r="B34" s="1354" t="s">
        <v>197</v>
      </c>
      <c r="C34" s="1354"/>
      <c r="D34" s="1354"/>
      <c r="E34" s="1354"/>
      <c r="F34" s="1909">
        <f>SUBTOTAL(9,F2:F33)</f>
        <v>26494</v>
      </c>
      <c r="G34" s="1909">
        <f>SUBTOTAL(9,G2:G33)</f>
        <v>9537840</v>
      </c>
      <c r="H34" s="1865">
        <f>SUBTOTAL(9,H2:H33)</f>
        <v>9.5378399999999992</v>
      </c>
      <c r="I34" s="1865">
        <f>SUBTOTAL(9,I2:I33)</f>
        <v>2.3868</v>
      </c>
      <c r="J34" s="1865">
        <f>SUBTOTAL(9,J2:J33)</f>
        <v>3.0888000000000004</v>
      </c>
      <c r="K34" s="1865">
        <f>SUBTOTAL(9,K2:K33)</f>
        <v>3.4631999999999996</v>
      </c>
      <c r="L34" s="1865">
        <f>SUBTOTAL(9,L2:L33)</f>
        <v>0.59904000000000002</v>
      </c>
      <c r="M34" s="1865">
        <f>SUBTOTAL(9,M2:M33)</f>
        <v>9.5378399999999992</v>
      </c>
      <c r="N34" s="2020" t="s">
        <v>4259</v>
      </c>
      <c r="O34" s="2020"/>
      <c r="P34" s="2020"/>
      <c r="Q34" s="2020"/>
      <c r="R34" s="2020"/>
      <c r="S34" s="2020"/>
      <c r="T34" s="2020"/>
      <c r="U34" s="2020"/>
      <c r="V34" s="2020"/>
      <c r="W34" s="2020"/>
      <c r="X34" s="2020"/>
      <c r="Y34" s="2020"/>
      <c r="Z34" s="2020"/>
      <c r="AA34" s="2020"/>
      <c r="AB34" s="2020"/>
      <c r="AC34" s="2020"/>
      <c r="AD34" s="2020"/>
      <c r="AE34" s="2020"/>
      <c r="AF34" s="2020"/>
      <c r="AG34" s="2020"/>
      <c r="AH34" s="2020"/>
      <c r="AI34" s="2020"/>
    </row>
    <row r="41" spans="1:35">
      <c r="G41" s="2345"/>
      <c r="H41" s="2345"/>
      <c r="I41" s="2345"/>
      <c r="J41" s="2345"/>
      <c r="K41" s="2345"/>
      <c r="L41" s="2345"/>
      <c r="M41" s="2345"/>
      <c r="N41" s="2345"/>
    </row>
    <row r="42" spans="1:35">
      <c r="G42" s="2345"/>
      <c r="H42" s="2345"/>
      <c r="I42" s="2345"/>
      <c r="J42" s="2345"/>
      <c r="K42" s="2345"/>
      <c r="L42" s="2345"/>
      <c r="M42" s="2345"/>
      <c r="N42" s="2345"/>
    </row>
    <row r="43" spans="1:35">
      <c r="G43" s="2345"/>
      <c r="H43" s="2345"/>
      <c r="I43" s="2345"/>
      <c r="J43" s="2345"/>
      <c r="K43" s="2345"/>
      <c r="L43" s="2345"/>
      <c r="M43" s="2345"/>
      <c r="N43" s="2345"/>
    </row>
    <row r="44" spans="1:35">
      <c r="G44" s="2345"/>
      <c r="H44" s="2345"/>
      <c r="I44" s="2345"/>
      <c r="J44" s="2345"/>
      <c r="K44" s="2345"/>
      <c r="L44" s="2345"/>
      <c r="M44" s="2345"/>
      <c r="N44" s="2345"/>
    </row>
  </sheetData>
  <autoFilter ref="A1:AI33" xr:uid="{F58AD090-A230-4C5F-9EC4-05373150843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F5E34-C75E-463F-8917-F31CFF3C43A2}">
  <dimension ref="A1"/>
  <sheetViews>
    <sheetView topLeftCell="A6" workbookViewId="0">
      <selection activeCell="F40" sqref="F40"/>
    </sheetView>
  </sheetViews>
  <sheetFormatPr defaultRowHeight="15"/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86C4-BA9F-4F36-AE17-4838FE7CC682}">
  <dimension ref="A1:AO31"/>
  <sheetViews>
    <sheetView workbookViewId="0">
      <selection activeCell="Q31" sqref="Q31"/>
    </sheetView>
  </sheetViews>
  <sheetFormatPr defaultRowHeight="15"/>
  <cols>
    <col min="1" max="3" width="9.140625" style="1873"/>
    <col min="4" max="4" width="2.7109375" customWidth="1"/>
    <col min="5" max="5" width="10" customWidth="1"/>
    <col min="6" max="6" width="5.28515625" customWidth="1"/>
    <col min="7" max="7" width="6.140625" customWidth="1"/>
    <col min="8" max="8" width="5.7109375" customWidth="1"/>
    <col min="9" max="9" width="7" customWidth="1"/>
    <col min="11" max="11" width="14.42578125" customWidth="1"/>
    <col min="12" max="12" width="22.5703125" customWidth="1"/>
    <col min="13" max="13" width="16.85546875" customWidth="1"/>
    <col min="14" max="14" width="16.42578125" customWidth="1"/>
    <col min="15" max="18" width="9" customWidth="1"/>
    <col min="19" max="19" width="8.140625" customWidth="1"/>
    <col min="20" max="20" width="10" customWidth="1"/>
    <col min="21" max="21" width="14.42578125" customWidth="1"/>
    <col min="22" max="22" width="31.28515625" style="1874" customWidth="1"/>
    <col min="23" max="23" width="14.28515625" style="1874" customWidth="1"/>
    <col min="24" max="24" width="14.140625" style="1874" customWidth="1"/>
    <col min="27" max="27" width="11.28515625" customWidth="1"/>
    <col min="30" max="30" width="11.140625" customWidth="1"/>
    <col min="31" max="31" width="12.28515625" customWidth="1"/>
    <col min="32" max="32" width="14" bestFit="1" customWidth="1"/>
  </cols>
  <sheetData>
    <row r="1" spans="1:41" s="1874" customFormat="1" ht="14.25" customHeight="1">
      <c r="A1" s="2033" t="s">
        <v>2541</v>
      </c>
      <c r="B1" s="2033" t="s">
        <v>2542</v>
      </c>
      <c r="C1" s="2033" t="s">
        <v>2241</v>
      </c>
      <c r="D1" s="1923" t="s">
        <v>1064</v>
      </c>
      <c r="E1" s="1923" t="s">
        <v>1226</v>
      </c>
      <c r="F1" s="1923" t="s">
        <v>1207</v>
      </c>
      <c r="G1" s="1924" t="s">
        <v>1227</v>
      </c>
      <c r="H1" s="1924" t="s">
        <v>526</v>
      </c>
      <c r="I1" s="1923" t="s">
        <v>1228</v>
      </c>
      <c r="J1" s="1925" t="s">
        <v>1072</v>
      </c>
      <c r="K1" s="1923" t="s">
        <v>1229</v>
      </c>
      <c r="L1" s="1923" t="s">
        <v>978</v>
      </c>
      <c r="M1" s="1925" t="s">
        <v>1230</v>
      </c>
      <c r="N1" s="1925" t="s">
        <v>1231</v>
      </c>
      <c r="O1" s="1926" t="s">
        <v>1232</v>
      </c>
      <c r="P1" s="1927" t="s">
        <v>1233</v>
      </c>
      <c r="Q1" s="1927" t="s">
        <v>1074</v>
      </c>
      <c r="R1" s="1927" t="s">
        <v>1075</v>
      </c>
      <c r="S1" s="1928" t="s">
        <v>1076</v>
      </c>
      <c r="T1" s="1928" t="s">
        <v>1077</v>
      </c>
      <c r="U1" s="1926" t="s">
        <v>1234</v>
      </c>
      <c r="V1" s="1928" t="s">
        <v>1235</v>
      </c>
      <c r="W1" s="1926" t="s">
        <v>1236</v>
      </c>
      <c r="X1" s="1929" t="s">
        <v>1237</v>
      </c>
      <c r="Y1" s="1930" t="s">
        <v>1238</v>
      </c>
      <c r="Z1" s="1931" t="s">
        <v>1239</v>
      </c>
      <c r="AA1" s="1932" t="s">
        <v>672</v>
      </c>
      <c r="AB1" s="1931" t="s">
        <v>1240</v>
      </c>
      <c r="AC1" s="1931" t="s">
        <v>1241</v>
      </c>
      <c r="AD1" s="1933" t="s">
        <v>1242</v>
      </c>
      <c r="AE1" s="1932" t="s">
        <v>1243</v>
      </c>
      <c r="AF1" s="1933" t="s">
        <v>1244</v>
      </c>
      <c r="AG1" s="1933" t="s">
        <v>1080</v>
      </c>
      <c r="AH1" s="1934" t="s">
        <v>1081</v>
      </c>
      <c r="AI1" s="1935" t="s">
        <v>1082</v>
      </c>
      <c r="AJ1" s="1932" t="s">
        <v>1083</v>
      </c>
      <c r="AK1" s="1932" t="s">
        <v>1084</v>
      </c>
      <c r="AL1" s="1936" t="s">
        <v>1085</v>
      </c>
      <c r="AM1" s="1932" t="s">
        <v>1086</v>
      </c>
      <c r="AN1" s="1928" t="s">
        <v>1087</v>
      </c>
      <c r="AO1" s="1928" t="s">
        <v>1245</v>
      </c>
    </row>
    <row r="2" spans="1:41" s="2035" customFormat="1" ht="12">
      <c r="A2" s="1940"/>
      <c r="B2" s="1940"/>
      <c r="C2" s="1940"/>
      <c r="D2" s="1938" t="s">
        <v>1156</v>
      </c>
      <c r="E2" s="1938"/>
      <c r="F2" s="1938"/>
      <c r="G2" s="1938">
        <v>2022</v>
      </c>
      <c r="H2" s="1938">
        <v>1</v>
      </c>
      <c r="I2" s="1938" t="s">
        <v>2543</v>
      </c>
      <c r="J2" s="1939">
        <v>44564</v>
      </c>
      <c r="K2" s="1938" t="s">
        <v>2544</v>
      </c>
      <c r="L2" s="1938" t="s">
        <v>2545</v>
      </c>
      <c r="M2" s="1939">
        <v>44557</v>
      </c>
      <c r="N2" s="1939">
        <v>44557</v>
      </c>
      <c r="O2" s="1939"/>
      <c r="P2" s="1939">
        <v>44558</v>
      </c>
      <c r="Q2" s="1939">
        <v>44564</v>
      </c>
      <c r="R2" s="1939">
        <v>44564</v>
      </c>
      <c r="S2" s="1938" t="s">
        <v>2546</v>
      </c>
      <c r="T2" s="1940" t="str">
        <f>IFERROR(VLOOKUP($U2,[2]ESS_Item_Code!$A:$L,5,0),"item code is invalid")</f>
        <v>Inverter</v>
      </c>
      <c r="U2" s="1938" t="s">
        <v>2319</v>
      </c>
      <c r="V2" s="2015" t="str">
        <f>IFERROR(VLOOKUP($U2,[2]ESS_Item_Code!$A:$L,2,0),"item code is invalid")</f>
        <v>Q.HOME+ HYB-G1 6.0</v>
      </c>
      <c r="W2" s="1941">
        <v>1580</v>
      </c>
      <c r="X2" s="1938">
        <v>1</v>
      </c>
      <c r="Y2" s="1942">
        <f>+IFERROR($X2*VLOOKUP($U2,[3]ESS_Item_Code!$A:$L,3,0),"item code is invalid")</f>
        <v>6</v>
      </c>
      <c r="Z2" s="1942">
        <f>IFERROR($X2*VLOOKUP($U2,[3]ESS_Item_Code!$A:$L,4,0),"item code is invalid")</f>
        <v>0</v>
      </c>
      <c r="AA2" s="1943">
        <f t="shared" ref="AA2:AA4" si="0">X2*W2</f>
        <v>1580</v>
      </c>
      <c r="AB2" s="1938"/>
      <c r="AC2" s="1938"/>
      <c r="AD2" s="1943">
        <f t="shared" ref="AD2:AD4" si="1">SUM(AA2:AC2)</f>
        <v>1580</v>
      </c>
      <c r="AE2" s="1944">
        <f>IFERROR($X2*VLOOKUP($U2,[3]ESS_Item_Code!$A:$L,6,0),"item code is invalid")</f>
        <v>1710</v>
      </c>
      <c r="AF2" s="1944">
        <f t="shared" ref="AF2:AF4" si="2">AE2*X2</f>
        <v>1710</v>
      </c>
      <c r="AG2" s="1938" t="s">
        <v>375</v>
      </c>
      <c r="AH2" s="1945">
        <v>1</v>
      </c>
      <c r="AI2" s="1938">
        <v>0</v>
      </c>
      <c r="AJ2" s="1938" t="s">
        <v>2547</v>
      </c>
      <c r="AK2" s="1938" t="s">
        <v>1099</v>
      </c>
      <c r="AL2" s="2034" t="s">
        <v>2548</v>
      </c>
      <c r="AM2" s="1938" t="s">
        <v>1096</v>
      </c>
      <c r="AN2" s="1938" t="s">
        <v>1099</v>
      </c>
      <c r="AO2" s="1938" t="s">
        <v>2230</v>
      </c>
    </row>
    <row r="3" spans="1:41" s="2035" customFormat="1" ht="12">
      <c r="A3" s="1940"/>
      <c r="B3" s="1940"/>
      <c r="C3" s="1940"/>
      <c r="D3" s="1938" t="s">
        <v>1156</v>
      </c>
      <c r="E3" s="1938"/>
      <c r="F3" s="1938"/>
      <c r="G3" s="1938">
        <v>2022</v>
      </c>
      <c r="H3" s="1938">
        <v>1</v>
      </c>
      <c r="I3" s="1938" t="s">
        <v>2543</v>
      </c>
      <c r="J3" s="1939">
        <v>44564</v>
      </c>
      <c r="K3" s="1938" t="s">
        <v>2544</v>
      </c>
      <c r="L3" s="1938" t="s">
        <v>2545</v>
      </c>
      <c r="M3" s="1939">
        <v>44557</v>
      </c>
      <c r="N3" s="1939">
        <v>44557</v>
      </c>
      <c r="O3" s="1939"/>
      <c r="P3" s="1939">
        <v>44558</v>
      </c>
      <c r="Q3" s="1939">
        <v>44564</v>
      </c>
      <c r="R3" s="1939">
        <v>44564</v>
      </c>
      <c r="S3" s="1938" t="s">
        <v>2546</v>
      </c>
      <c r="T3" s="1940" t="str">
        <f>IFERROR(VLOOKUP($U3,[2]ESS_Item_Code!$A:$L,5,0),"item code is invalid")</f>
        <v>Accessory</v>
      </c>
      <c r="U3" s="1938" t="s">
        <v>2250</v>
      </c>
      <c r="V3" s="2015" t="str">
        <f>IFERROR(VLOOKUP($U3,[2]ESS_Item_Code!$A:$L,2,0),"item code is invalid")</f>
        <v>Wifi module</v>
      </c>
      <c r="W3" s="1941">
        <v>0</v>
      </c>
      <c r="X3" s="1938">
        <v>1</v>
      </c>
      <c r="Y3" s="1942">
        <f>+IFERROR($X3*VLOOKUP($U3,[3]ESS_Item_Code!$A:$L,3,0),"item code is invalid")</f>
        <v>0</v>
      </c>
      <c r="Z3" s="1942">
        <f>IFERROR($X3*VLOOKUP($U3,[3]ESS_Item_Code!$A:$L,4,0),"item code is invalid")</f>
        <v>0</v>
      </c>
      <c r="AA3" s="1943">
        <f t="shared" si="0"/>
        <v>0</v>
      </c>
      <c r="AB3" s="1938"/>
      <c r="AC3" s="1938"/>
      <c r="AD3" s="1943">
        <f t="shared" si="1"/>
        <v>0</v>
      </c>
      <c r="AE3" s="1944">
        <f>IFERROR($X3*VLOOKUP($U3,[3]ESS_Item_Code!$A:$L,6,0),"item code is invalid")</f>
        <v>40</v>
      </c>
      <c r="AF3" s="1944">
        <f t="shared" si="2"/>
        <v>40</v>
      </c>
      <c r="AG3" s="1938" t="s">
        <v>375</v>
      </c>
      <c r="AH3" s="1945">
        <v>1</v>
      </c>
      <c r="AI3" s="1938">
        <v>0</v>
      </c>
      <c r="AJ3" s="1938" t="s">
        <v>2547</v>
      </c>
      <c r="AK3" s="1938" t="s">
        <v>1099</v>
      </c>
      <c r="AL3" s="2034" t="s">
        <v>2548</v>
      </c>
      <c r="AM3" s="1938" t="s">
        <v>1096</v>
      </c>
      <c r="AN3" s="1938" t="s">
        <v>1099</v>
      </c>
      <c r="AO3" s="1938" t="s">
        <v>2230</v>
      </c>
    </row>
    <row r="4" spans="1:41" s="2035" customFormat="1" ht="12">
      <c r="A4" s="1940"/>
      <c r="B4" s="1940"/>
      <c r="C4" s="1940"/>
      <c r="D4" s="1938" t="s">
        <v>1156</v>
      </c>
      <c r="E4" s="1938"/>
      <c r="F4" s="1938"/>
      <c r="G4" s="1938">
        <v>2022</v>
      </c>
      <c r="H4" s="1938">
        <v>1</v>
      </c>
      <c r="I4" s="1938" t="s">
        <v>2543</v>
      </c>
      <c r="J4" s="1939">
        <v>44564</v>
      </c>
      <c r="K4" s="1938" t="s">
        <v>2544</v>
      </c>
      <c r="L4" s="1938" t="s">
        <v>2545</v>
      </c>
      <c r="M4" s="1939">
        <v>44557</v>
      </c>
      <c r="N4" s="1939">
        <v>44557</v>
      </c>
      <c r="O4" s="1939"/>
      <c r="P4" s="1939">
        <v>44558</v>
      </c>
      <c r="Q4" s="1939">
        <v>44564</v>
      </c>
      <c r="R4" s="1939">
        <v>44564</v>
      </c>
      <c r="S4" s="1938" t="s">
        <v>2546</v>
      </c>
      <c r="T4" s="1940" t="str">
        <f>IFERROR(VLOOKUP($U4,[2]ESS_Item_Code!$A:$L,5,0),"item code is invalid")</f>
        <v>EMS</v>
      </c>
      <c r="U4" s="1938" t="s">
        <v>2251</v>
      </c>
      <c r="V4" s="2015" t="str">
        <f>IFERROR(VLOOKUP($U4,[2]ESS_Item_Code!$A:$L,2,0),"item code is invalid")</f>
        <v>Meter set</v>
      </c>
      <c r="W4" s="1941">
        <v>0</v>
      </c>
      <c r="X4" s="1938">
        <v>1</v>
      </c>
      <c r="Y4" s="1942">
        <f>+IFERROR($X4*VLOOKUP($U4,[3]ESS_Item_Code!$A:$L,3,0),"item code is invalid")</f>
        <v>0</v>
      </c>
      <c r="Z4" s="1942">
        <f>IFERROR($X4*VLOOKUP($U4,[3]ESS_Item_Code!$A:$L,4,0),"item code is invalid")</f>
        <v>0</v>
      </c>
      <c r="AA4" s="1943">
        <f t="shared" si="0"/>
        <v>0</v>
      </c>
      <c r="AB4" s="1938"/>
      <c r="AC4" s="1938"/>
      <c r="AD4" s="1943">
        <f t="shared" si="1"/>
        <v>0</v>
      </c>
      <c r="AE4" s="1944">
        <f>IFERROR($X4*VLOOKUP($U4,[3]ESS_Item_Code!$A:$L,6,0),"item code is invalid")</f>
        <v>80</v>
      </c>
      <c r="AF4" s="1944">
        <f t="shared" si="2"/>
        <v>80</v>
      </c>
      <c r="AG4" s="1938" t="s">
        <v>375</v>
      </c>
      <c r="AH4" s="1945">
        <v>1</v>
      </c>
      <c r="AI4" s="1938">
        <v>0</v>
      </c>
      <c r="AJ4" s="1938" t="s">
        <v>2547</v>
      </c>
      <c r="AK4" s="1938" t="s">
        <v>1099</v>
      </c>
      <c r="AL4" s="2034" t="s">
        <v>2548</v>
      </c>
      <c r="AM4" s="1938" t="s">
        <v>1096</v>
      </c>
      <c r="AN4" s="1938" t="s">
        <v>1099</v>
      </c>
      <c r="AO4" s="1938" t="s">
        <v>2230</v>
      </c>
    </row>
    <row r="5" spans="1:41" s="1875" customFormat="1" ht="12">
      <c r="A5" s="2015"/>
      <c r="B5" s="2015"/>
      <c r="C5" s="2015"/>
      <c r="D5" s="1938" t="s">
        <v>2216</v>
      </c>
      <c r="E5" s="1938"/>
      <c r="F5" s="1938" t="s">
        <v>2549</v>
      </c>
      <c r="G5" s="1938">
        <v>2022</v>
      </c>
      <c r="H5" s="1938">
        <v>1</v>
      </c>
      <c r="I5" s="1938"/>
      <c r="J5" s="1939" t="s">
        <v>2553</v>
      </c>
      <c r="K5" s="1938" t="s">
        <v>2550</v>
      </c>
      <c r="L5" s="1938" t="s">
        <v>1179</v>
      </c>
      <c r="M5" s="1939">
        <v>44523</v>
      </c>
      <c r="N5" s="1939">
        <v>44581</v>
      </c>
      <c r="O5" s="1939"/>
      <c r="P5" s="1947">
        <v>44566</v>
      </c>
      <c r="Q5" s="1939"/>
      <c r="R5" s="1939"/>
      <c r="S5" s="1938" t="s">
        <v>1151</v>
      </c>
      <c r="T5" s="1940" t="str">
        <f>IFERROR(VLOOKUP($U5,[2]ESS_Item_Code!$A:$L,5,0),"item code is invalid")</f>
        <v>Accessory</v>
      </c>
      <c r="U5" s="1938" t="s">
        <v>2282</v>
      </c>
      <c r="V5" s="2015" t="str">
        <f>IFERROR(VLOOKUP($U5,[2]ESS_Item_Code!$A:$L,2,0),"item code is invalid")</f>
        <v>Q.HOME+ TX-8.6</v>
      </c>
      <c r="W5" s="1941">
        <v>360</v>
      </c>
      <c r="X5" s="1938">
        <v>50</v>
      </c>
      <c r="Y5" s="1942" t="s">
        <v>2551</v>
      </c>
      <c r="Z5" s="1942" t="s">
        <v>2551</v>
      </c>
      <c r="AA5" s="1943">
        <v>18000</v>
      </c>
      <c r="AB5" s="1938"/>
      <c r="AC5" s="1946"/>
      <c r="AD5" s="1943">
        <v>18000</v>
      </c>
      <c r="AE5" s="1944" t="s">
        <v>2551</v>
      </c>
      <c r="AF5" s="1944" t="e">
        <v>#VALUE!</v>
      </c>
      <c r="AG5" s="1938" t="s">
        <v>1103</v>
      </c>
      <c r="AH5" s="1945"/>
      <c r="AI5" s="1938">
        <v>60</v>
      </c>
      <c r="AJ5" s="1938" t="s">
        <v>1180</v>
      </c>
      <c r="AK5" s="1938" t="s">
        <v>1126</v>
      </c>
      <c r="AL5" s="1938">
        <v>27604</v>
      </c>
      <c r="AM5" s="1938" t="s">
        <v>1096</v>
      </c>
      <c r="AN5" s="1938" t="s">
        <v>1099</v>
      </c>
      <c r="AO5" s="1938"/>
    </row>
    <row r="6" spans="1:41" s="1875" customFormat="1" ht="12">
      <c r="A6" s="2015"/>
      <c r="B6" s="2015"/>
      <c r="C6" s="2015"/>
      <c r="D6" s="1938" t="s">
        <v>2216</v>
      </c>
      <c r="E6" s="1938"/>
      <c r="F6" s="1938" t="s">
        <v>2549</v>
      </c>
      <c r="G6" s="1938">
        <v>2022</v>
      </c>
      <c r="H6" s="1938">
        <v>1</v>
      </c>
      <c r="I6" s="1938"/>
      <c r="J6" s="1939" t="s">
        <v>2553</v>
      </c>
      <c r="K6" s="1938" t="s">
        <v>2550</v>
      </c>
      <c r="L6" s="1938" t="s">
        <v>1179</v>
      </c>
      <c r="M6" s="1939">
        <v>44523</v>
      </c>
      <c r="N6" s="1939">
        <v>44581</v>
      </c>
      <c r="O6" s="1939"/>
      <c r="P6" s="1947">
        <v>44566</v>
      </c>
      <c r="Q6" s="1939"/>
      <c r="R6" s="1939"/>
      <c r="S6" s="1938" t="s">
        <v>1151</v>
      </c>
      <c r="T6" s="1940" t="str">
        <f>IFERROR(VLOOKUP($U6,[2]ESS_Item_Code!$A:$L,5,0),"item code is invalid")</f>
        <v>Battery</v>
      </c>
      <c r="U6" s="1938" t="s">
        <v>2283</v>
      </c>
      <c r="V6" s="2015" t="str">
        <f>IFERROR(VLOOKUP($U6,[2]ESS_Item_Code!$A:$L,2,0),"item code is invalid")</f>
        <v>BAT BMS-G1</v>
      </c>
      <c r="W6" s="1941">
        <v>504</v>
      </c>
      <c r="X6" s="1938">
        <v>50</v>
      </c>
      <c r="Y6" s="1942" t="s">
        <v>2551</v>
      </c>
      <c r="Z6" s="1942" t="s">
        <v>2551</v>
      </c>
      <c r="AA6" s="1943">
        <v>25200</v>
      </c>
      <c r="AB6" s="1938"/>
      <c r="AC6" s="1946"/>
      <c r="AD6" s="1943">
        <v>25200</v>
      </c>
      <c r="AE6" s="1944" t="s">
        <v>2551</v>
      </c>
      <c r="AF6" s="1944" t="e">
        <v>#VALUE!</v>
      </c>
      <c r="AG6" s="1938" t="s">
        <v>1103</v>
      </c>
      <c r="AH6" s="1945"/>
      <c r="AI6" s="1938">
        <v>60</v>
      </c>
      <c r="AJ6" s="1938" t="s">
        <v>1180</v>
      </c>
      <c r="AK6" s="1938" t="s">
        <v>1126</v>
      </c>
      <c r="AL6" s="1938">
        <v>27604</v>
      </c>
      <c r="AM6" s="1938" t="s">
        <v>1096</v>
      </c>
      <c r="AN6" s="1938" t="s">
        <v>1099</v>
      </c>
      <c r="AO6" s="1938"/>
    </row>
    <row r="7" spans="1:41" s="1875" customFormat="1" ht="12">
      <c r="A7" s="2015"/>
      <c r="B7" s="2015"/>
      <c r="C7" s="2015"/>
      <c r="D7" s="1938" t="s">
        <v>2216</v>
      </c>
      <c r="E7" s="1938"/>
      <c r="F7" s="1938" t="s">
        <v>2549</v>
      </c>
      <c r="G7" s="1938">
        <v>2022</v>
      </c>
      <c r="H7" s="1938">
        <v>1</v>
      </c>
      <c r="I7" s="1938"/>
      <c r="J7" s="1939">
        <v>44592</v>
      </c>
      <c r="K7" s="1938" t="s">
        <v>2550</v>
      </c>
      <c r="L7" s="1938" t="s">
        <v>1179</v>
      </c>
      <c r="M7" s="1939">
        <v>44523</v>
      </c>
      <c r="N7" s="1939">
        <v>44581</v>
      </c>
      <c r="O7" s="1939"/>
      <c r="P7" s="1947">
        <v>44566</v>
      </c>
      <c r="Q7" s="1939">
        <v>44592</v>
      </c>
      <c r="R7" s="1939"/>
      <c r="S7" s="1938" t="s">
        <v>1151</v>
      </c>
      <c r="T7" s="1940" t="str">
        <f>IFERROR(VLOOKUP($U7,[2]ESS_Item_Code!$A:$L,5,0),"item code is invalid")</f>
        <v>Inverter</v>
      </c>
      <c r="U7" s="1938" t="s">
        <v>2292</v>
      </c>
      <c r="V7" s="2015" t="str">
        <f>IFERROR(VLOOKUP($U7,[2]ESS_Item_Code!$A:$L,2,0),"item code is invalid")</f>
        <v>Q.HOME+ HYB-G1 7.6</v>
      </c>
      <c r="W7" s="1941">
        <v>1935</v>
      </c>
      <c r="X7" s="1938">
        <v>50</v>
      </c>
      <c r="Y7" s="1942">
        <v>380</v>
      </c>
      <c r="Z7" s="1942">
        <v>0</v>
      </c>
      <c r="AA7" s="1943">
        <v>96750</v>
      </c>
      <c r="AB7" s="1938"/>
      <c r="AC7" s="1946"/>
      <c r="AD7" s="1943">
        <v>96750</v>
      </c>
      <c r="AE7" s="1944">
        <v>88000</v>
      </c>
      <c r="AF7" s="1944">
        <v>4400000</v>
      </c>
      <c r="AG7" s="1938" t="s">
        <v>1103</v>
      </c>
      <c r="AH7" s="1945"/>
      <c r="AI7" s="1938">
        <v>60</v>
      </c>
      <c r="AJ7" s="1938" t="s">
        <v>1180</v>
      </c>
      <c r="AK7" s="1938" t="s">
        <v>1126</v>
      </c>
      <c r="AL7" s="1938">
        <v>27604</v>
      </c>
      <c r="AM7" s="1938" t="s">
        <v>1096</v>
      </c>
      <c r="AN7" s="1938" t="s">
        <v>1099</v>
      </c>
      <c r="AO7" s="1938"/>
    </row>
    <row r="8" spans="1:41" s="1875" customFormat="1" ht="12">
      <c r="A8" s="2015"/>
      <c r="B8" s="2015"/>
      <c r="C8" s="2015"/>
      <c r="D8" s="1938" t="s">
        <v>2216</v>
      </c>
      <c r="E8" s="1938"/>
      <c r="F8" s="1938" t="s">
        <v>2549</v>
      </c>
      <c r="G8" s="1938">
        <v>2022</v>
      </c>
      <c r="H8" s="1938">
        <v>1</v>
      </c>
      <c r="I8" s="1938"/>
      <c r="J8" s="1939" t="s">
        <v>2553</v>
      </c>
      <c r="K8" s="1938" t="s">
        <v>2550</v>
      </c>
      <c r="L8" s="1938" t="s">
        <v>1179</v>
      </c>
      <c r="M8" s="1939">
        <v>44523</v>
      </c>
      <c r="N8" s="1939">
        <v>44581</v>
      </c>
      <c r="O8" s="1939"/>
      <c r="P8" s="1947">
        <v>44566</v>
      </c>
      <c r="Q8" s="1939"/>
      <c r="R8" s="1939"/>
      <c r="S8" s="1938" t="s">
        <v>1151</v>
      </c>
      <c r="T8" s="1940" t="str">
        <f>IFERROR(VLOOKUP($U8,[2]ESS_Item_Code!$A:$L,5,0),"item code is invalid")</f>
        <v>Battery</v>
      </c>
      <c r="U8" s="1938" t="s">
        <v>2248</v>
      </c>
      <c r="V8" s="2015" t="str">
        <f>IFERROR(VLOOKUP($U8,[2]ESS_Item_Code!$A:$L,2,0),"item code is invalid")</f>
        <v>BAT63</v>
      </c>
      <c r="W8" s="1941">
        <v>2484</v>
      </c>
      <c r="X8" s="1938">
        <v>100</v>
      </c>
      <c r="Y8" s="1942">
        <v>0</v>
      </c>
      <c r="Z8" s="1942">
        <v>630</v>
      </c>
      <c r="AA8" s="1943">
        <v>248400</v>
      </c>
      <c r="AB8" s="1938"/>
      <c r="AC8" s="1946"/>
      <c r="AD8" s="1943">
        <v>248400</v>
      </c>
      <c r="AE8" s="1944">
        <v>225100</v>
      </c>
      <c r="AF8" s="1944">
        <v>22510000</v>
      </c>
      <c r="AG8" s="1938" t="s">
        <v>1103</v>
      </c>
      <c r="AH8" s="1945"/>
      <c r="AI8" s="1938">
        <v>60</v>
      </c>
      <c r="AJ8" s="1938" t="s">
        <v>1180</v>
      </c>
      <c r="AK8" s="1938" t="s">
        <v>1126</v>
      </c>
      <c r="AL8" s="1938">
        <v>27604</v>
      </c>
      <c r="AM8" s="1938" t="s">
        <v>1096</v>
      </c>
      <c r="AN8" s="1938" t="s">
        <v>1099</v>
      </c>
      <c r="AO8" s="1938"/>
    </row>
    <row r="9" spans="1:41" s="1875" customFormat="1" ht="12">
      <c r="A9" s="2015"/>
      <c r="B9" s="2015"/>
      <c r="C9" s="2015"/>
      <c r="D9" s="1938" t="s">
        <v>2216</v>
      </c>
      <c r="E9" s="1938"/>
      <c r="F9" s="1938" t="s">
        <v>2549</v>
      </c>
      <c r="G9" s="1938">
        <v>2022</v>
      </c>
      <c r="H9" s="1938">
        <v>1</v>
      </c>
      <c r="I9" s="1938"/>
      <c r="J9" s="1939" t="s">
        <v>2553</v>
      </c>
      <c r="K9" s="1938" t="s">
        <v>2550</v>
      </c>
      <c r="L9" s="1938" t="s">
        <v>1179</v>
      </c>
      <c r="M9" s="1939">
        <v>44523</v>
      </c>
      <c r="N9" s="1939">
        <v>44581</v>
      </c>
      <c r="O9" s="1939"/>
      <c r="P9" s="1947">
        <v>44566</v>
      </c>
      <c r="Q9" s="1939"/>
      <c r="R9" s="1939"/>
      <c r="S9" s="1938" t="s">
        <v>1151</v>
      </c>
      <c r="T9" s="1940" t="str">
        <f>IFERROR(VLOOKUP($U9,[2]ESS_Item_Code!$A:$L,5,0),"item code is invalid")</f>
        <v>RSD</v>
      </c>
      <c r="U9" s="1938" t="s">
        <v>2249</v>
      </c>
      <c r="V9" s="2015" t="str">
        <f>IFERROR(VLOOKUP($U9,[2]ESS_Item_Code!$A:$L,2,0),"item code is invalid")</f>
        <v>Rapid Shut Module</v>
      </c>
      <c r="W9" s="1941">
        <v>34</v>
      </c>
      <c r="X9" s="1938">
        <v>648</v>
      </c>
      <c r="Y9" s="1942" t="s">
        <v>2551</v>
      </c>
      <c r="Z9" s="1942" t="s">
        <v>2551</v>
      </c>
      <c r="AA9" s="1943">
        <v>22032</v>
      </c>
      <c r="AB9" s="1938"/>
      <c r="AC9" s="1946"/>
      <c r="AD9" s="1943">
        <v>22032</v>
      </c>
      <c r="AE9" s="1944" t="s">
        <v>2551</v>
      </c>
      <c r="AF9" s="1944" t="e">
        <v>#VALUE!</v>
      </c>
      <c r="AG9" s="1938" t="s">
        <v>1103</v>
      </c>
      <c r="AH9" s="1945"/>
      <c r="AI9" s="1938">
        <v>60</v>
      </c>
      <c r="AJ9" s="1938" t="s">
        <v>1180</v>
      </c>
      <c r="AK9" s="1938" t="s">
        <v>1126</v>
      </c>
      <c r="AL9" s="1938">
        <v>27604</v>
      </c>
      <c r="AM9" s="1938" t="s">
        <v>1096</v>
      </c>
      <c r="AN9" s="1938" t="s">
        <v>1099</v>
      </c>
      <c r="AO9" s="1938"/>
    </row>
    <row r="10" spans="1:41" s="1875" customFormat="1" ht="12">
      <c r="A10" s="2015"/>
      <c r="B10" s="2015"/>
      <c r="C10" s="2015"/>
      <c r="D10" s="1938" t="s">
        <v>2216</v>
      </c>
      <c r="E10" s="1938"/>
      <c r="F10" s="1938" t="s">
        <v>2549</v>
      </c>
      <c r="G10" s="1938">
        <v>2022</v>
      </c>
      <c r="H10" s="1938">
        <v>1</v>
      </c>
      <c r="I10" s="1938"/>
      <c r="J10" s="1939" t="s">
        <v>2553</v>
      </c>
      <c r="K10" s="1938" t="s">
        <v>2550</v>
      </c>
      <c r="L10" s="1938" t="s">
        <v>1179</v>
      </c>
      <c r="M10" s="1939">
        <v>44523</v>
      </c>
      <c r="N10" s="1939">
        <v>44581</v>
      </c>
      <c r="O10" s="1939"/>
      <c r="P10" s="1947">
        <v>44566</v>
      </c>
      <c r="Q10" s="1939"/>
      <c r="R10" s="1939"/>
      <c r="S10" s="1938" t="s">
        <v>1151</v>
      </c>
      <c r="T10" s="1940" t="str">
        <f>IFERROR(VLOOKUP($U10,[2]ESS_Item_Code!$A:$L,5,0),"item code is invalid")</f>
        <v>Accessory</v>
      </c>
      <c r="U10" s="1938" t="s">
        <v>2250</v>
      </c>
      <c r="V10" s="2015" t="str">
        <f>IFERROR(VLOOKUP($U10,[2]ESS_Item_Code!$A:$L,2,0),"item code is invalid")</f>
        <v>Wifi module</v>
      </c>
      <c r="W10" s="1941">
        <v>45</v>
      </c>
      <c r="X10" s="1938">
        <v>50</v>
      </c>
      <c r="Y10" s="1942">
        <v>0</v>
      </c>
      <c r="Z10" s="1942">
        <v>0</v>
      </c>
      <c r="AA10" s="1943">
        <v>2250</v>
      </c>
      <c r="AB10" s="1938"/>
      <c r="AC10" s="1946"/>
      <c r="AD10" s="1943">
        <v>2250</v>
      </c>
      <c r="AE10" s="1944">
        <v>2000</v>
      </c>
      <c r="AF10" s="1944">
        <v>100000</v>
      </c>
      <c r="AG10" s="1938" t="s">
        <v>1103</v>
      </c>
      <c r="AH10" s="1945"/>
      <c r="AI10" s="1938">
        <v>60</v>
      </c>
      <c r="AJ10" s="1938" t="s">
        <v>1180</v>
      </c>
      <c r="AK10" s="1938" t="s">
        <v>1126</v>
      </c>
      <c r="AL10" s="1938">
        <v>27604</v>
      </c>
      <c r="AM10" s="1938" t="s">
        <v>1096</v>
      </c>
      <c r="AN10" s="1938" t="s">
        <v>1099</v>
      </c>
      <c r="AO10" s="1938"/>
    </row>
    <row r="11" spans="1:41" s="1875" customFormat="1" ht="12">
      <c r="A11" s="2015"/>
      <c r="B11" s="2015"/>
      <c r="C11" s="2015"/>
      <c r="D11" s="1938" t="s">
        <v>2216</v>
      </c>
      <c r="E11" s="1938"/>
      <c r="F11" s="1938" t="s">
        <v>2549</v>
      </c>
      <c r="G11" s="1938">
        <v>2022</v>
      </c>
      <c r="H11" s="1938">
        <v>1</v>
      </c>
      <c r="I11" s="1938"/>
      <c r="J11" s="1939" t="s">
        <v>2553</v>
      </c>
      <c r="K11" s="1938" t="s">
        <v>2550</v>
      </c>
      <c r="L11" s="1938" t="s">
        <v>1179</v>
      </c>
      <c r="M11" s="1939">
        <v>44523</v>
      </c>
      <c r="N11" s="1939">
        <v>44581</v>
      </c>
      <c r="O11" s="1939"/>
      <c r="P11" s="1947">
        <v>44566</v>
      </c>
      <c r="Q11" s="1939"/>
      <c r="R11" s="1939"/>
      <c r="S11" s="1938" t="s">
        <v>1151</v>
      </c>
      <c r="T11" s="1940" t="str">
        <f>IFERROR(VLOOKUP($U11,[2]ESS_Item_Code!$A:$L,5,0),"item code is invalid")</f>
        <v>EMS</v>
      </c>
      <c r="U11" s="1938" t="s">
        <v>2251</v>
      </c>
      <c r="V11" s="2015" t="str">
        <f>IFERROR(VLOOKUP($U11,[2]ESS_Item_Code!$A:$L,2,0),"item code is invalid")</f>
        <v>Meter set</v>
      </c>
      <c r="W11" s="1941">
        <v>90</v>
      </c>
      <c r="X11" s="1938">
        <v>50</v>
      </c>
      <c r="Y11" s="1942">
        <v>0</v>
      </c>
      <c r="Z11" s="1942">
        <v>0</v>
      </c>
      <c r="AA11" s="1943">
        <v>4500</v>
      </c>
      <c r="AB11" s="1938"/>
      <c r="AC11" s="1946"/>
      <c r="AD11" s="1943">
        <v>4500</v>
      </c>
      <c r="AE11" s="1944">
        <v>4000</v>
      </c>
      <c r="AF11" s="1944">
        <v>200000</v>
      </c>
      <c r="AG11" s="1938" t="s">
        <v>1103</v>
      </c>
      <c r="AH11" s="1945"/>
      <c r="AI11" s="1938">
        <v>60</v>
      </c>
      <c r="AJ11" s="1938" t="s">
        <v>1180</v>
      </c>
      <c r="AK11" s="1938" t="s">
        <v>1126</v>
      </c>
      <c r="AL11" s="1938">
        <v>27604</v>
      </c>
      <c r="AM11" s="1938" t="s">
        <v>1096</v>
      </c>
      <c r="AN11" s="1938" t="s">
        <v>1099</v>
      </c>
      <c r="AO11" s="1938"/>
    </row>
    <row r="12" spans="1:41" s="1875" customFormat="1" ht="12">
      <c r="A12" s="2015"/>
      <c r="B12" s="2015"/>
      <c r="C12" s="2015"/>
      <c r="D12" s="1938" t="s">
        <v>2216</v>
      </c>
      <c r="E12" s="1938"/>
      <c r="F12" s="1938" t="s">
        <v>2549</v>
      </c>
      <c r="G12" s="1938">
        <v>2022</v>
      </c>
      <c r="H12" s="1938">
        <v>1</v>
      </c>
      <c r="I12" s="1938"/>
      <c r="J12" s="1939" t="s">
        <v>2553</v>
      </c>
      <c r="K12" s="1938" t="s">
        <v>2550</v>
      </c>
      <c r="L12" s="1938" t="s">
        <v>1179</v>
      </c>
      <c r="M12" s="1939">
        <v>44523</v>
      </c>
      <c r="N12" s="1939">
        <v>44581</v>
      </c>
      <c r="O12" s="1939"/>
      <c r="P12" s="1947">
        <v>44566</v>
      </c>
      <c r="Q12" s="1939"/>
      <c r="R12" s="1939"/>
      <c r="S12" s="1938" t="s">
        <v>1151</v>
      </c>
      <c r="T12" s="1940" t="str">
        <f>IFERROR(VLOOKUP($U12,[2]ESS_Item_Code!$A:$L,5,0),"item code is invalid")</f>
        <v>Accessory</v>
      </c>
      <c r="U12" s="1938" t="s">
        <v>2284</v>
      </c>
      <c r="V12" s="2015" t="str">
        <f>IFERROR(VLOOKUP($U12,[2]ESS_Item_Code!$A:$L,2,0),"item code is invalid")</f>
        <v>Battery Accessory box , Master control Accessory</v>
      </c>
      <c r="W12" s="1941">
        <v>0</v>
      </c>
      <c r="X12" s="1938">
        <v>50</v>
      </c>
      <c r="Y12" s="1942">
        <v>0</v>
      </c>
      <c r="Z12" s="1942">
        <v>0</v>
      </c>
      <c r="AA12" s="1943">
        <v>0</v>
      </c>
      <c r="AB12" s="1938"/>
      <c r="AC12" s="1946"/>
      <c r="AD12" s="1943">
        <v>0</v>
      </c>
      <c r="AE12" s="1944" t="s">
        <v>2551</v>
      </c>
      <c r="AF12" s="1944" t="e">
        <v>#VALUE!</v>
      </c>
      <c r="AG12" s="1938" t="s">
        <v>1103</v>
      </c>
      <c r="AH12" s="1945"/>
      <c r="AI12" s="1938">
        <v>60</v>
      </c>
      <c r="AJ12" s="1938" t="s">
        <v>1180</v>
      </c>
      <c r="AK12" s="1938" t="s">
        <v>1126</v>
      </c>
      <c r="AL12" s="1938">
        <v>27604</v>
      </c>
      <c r="AM12" s="1938" t="s">
        <v>1096</v>
      </c>
      <c r="AN12" s="1938" t="s">
        <v>1099</v>
      </c>
      <c r="AO12" s="1938"/>
    </row>
    <row r="13" spans="1:41" s="1875" customFormat="1" ht="12">
      <c r="A13" s="2015"/>
      <c r="B13" s="2015"/>
      <c r="C13" s="2015"/>
      <c r="D13" s="1938" t="s">
        <v>2216</v>
      </c>
      <c r="E13" s="1938"/>
      <c r="F13" s="1938" t="s">
        <v>2549</v>
      </c>
      <c r="G13" s="1938">
        <v>2022</v>
      </c>
      <c r="H13" s="1938">
        <v>1</v>
      </c>
      <c r="I13" s="1938"/>
      <c r="J13" s="1939" t="s">
        <v>2553</v>
      </c>
      <c r="K13" s="1938" t="s">
        <v>2550</v>
      </c>
      <c r="L13" s="1938" t="s">
        <v>1179</v>
      </c>
      <c r="M13" s="1939">
        <v>44523</v>
      </c>
      <c r="N13" s="1939">
        <v>44581</v>
      </c>
      <c r="O13" s="1939"/>
      <c r="P13" s="1947">
        <v>44566</v>
      </c>
      <c r="Q13" s="1939"/>
      <c r="R13" s="1939"/>
      <c r="S13" s="1938" t="s">
        <v>1151</v>
      </c>
      <c r="T13" s="1940" t="str">
        <f>IFERROR(VLOOKUP($U13,[2]ESS_Item_Code!$A:$L,5,0),"item code is invalid")</f>
        <v>Accessory</v>
      </c>
      <c r="U13" s="1938" t="s">
        <v>2285</v>
      </c>
      <c r="V13" s="2015" t="str">
        <f>IFERROR(VLOOKUP($U13,[2]ESS_Item_Code!$A:$L,2,0),"item code is invalid")</f>
        <v>Battery Accessory box , Slave control Accessory</v>
      </c>
      <c r="W13" s="1941">
        <v>0</v>
      </c>
      <c r="X13" s="1938">
        <v>50</v>
      </c>
      <c r="Y13" s="1942">
        <v>0</v>
      </c>
      <c r="Z13" s="1942">
        <v>0</v>
      </c>
      <c r="AA13" s="1943">
        <v>0</v>
      </c>
      <c r="AB13" s="1938"/>
      <c r="AC13" s="1946"/>
      <c r="AD13" s="1943">
        <v>0</v>
      </c>
      <c r="AE13" s="1944" t="s">
        <v>2551</v>
      </c>
      <c r="AF13" s="1944" t="e">
        <v>#VALUE!</v>
      </c>
      <c r="AG13" s="1938" t="s">
        <v>1103</v>
      </c>
      <c r="AH13" s="1945"/>
      <c r="AI13" s="1938">
        <v>60</v>
      </c>
      <c r="AJ13" s="1938" t="s">
        <v>1180</v>
      </c>
      <c r="AK13" s="1938" t="s">
        <v>1126</v>
      </c>
      <c r="AL13" s="1938">
        <v>27604</v>
      </c>
      <c r="AM13" s="1938" t="s">
        <v>1096</v>
      </c>
      <c r="AN13" s="1938" t="s">
        <v>1099</v>
      </c>
      <c r="AO13" s="1938"/>
    </row>
    <row r="14" spans="1:41" s="1875" customFormat="1" ht="12">
      <c r="A14" s="2055"/>
      <c r="B14" s="2056">
        <v>44581</v>
      </c>
      <c r="C14" s="2056" t="s">
        <v>3174</v>
      </c>
      <c r="D14" s="2057" t="s">
        <v>2216</v>
      </c>
      <c r="E14" s="2057" t="s">
        <v>2521</v>
      </c>
      <c r="F14" s="2057"/>
      <c r="G14" s="2057">
        <v>2022</v>
      </c>
      <c r="H14" s="2057">
        <v>1</v>
      </c>
      <c r="I14" s="2057"/>
      <c r="J14" s="2058"/>
      <c r="K14" s="2057" t="s">
        <v>3175</v>
      </c>
      <c r="L14" s="2057" t="s">
        <v>1066</v>
      </c>
      <c r="M14" s="2058">
        <v>44580</v>
      </c>
      <c r="N14" s="2058">
        <v>44580</v>
      </c>
      <c r="O14" s="2058"/>
      <c r="P14" s="2059"/>
      <c r="Q14" s="2058"/>
      <c r="R14" s="2058"/>
      <c r="S14" s="2057" t="s">
        <v>1151</v>
      </c>
      <c r="T14" s="2060" t="str">
        <f>IFERROR(VLOOKUP($U14,[4]ESS_Item_Code!$A:$L,5,0),"item code is invalid")</f>
        <v>RSD</v>
      </c>
      <c r="U14" s="2057" t="s">
        <v>2249</v>
      </c>
      <c r="V14" s="2060" t="str">
        <f>IFERROR(VLOOKUP($U14,[4]ESS_Item_Code!$A:$L,2,0),"item code is invalid")</f>
        <v>Rapid Shut Module</v>
      </c>
      <c r="W14" s="2061">
        <v>30.6</v>
      </c>
      <c r="X14" s="2057">
        <v>336</v>
      </c>
      <c r="Y14" s="2062">
        <f>+IFERROR($X14*VLOOKUP($U14,[3]ESS_Item_Code!$A:$L,3,0),"item code is invalid")</f>
        <v>0</v>
      </c>
      <c r="Z14" s="2062">
        <f>IFERROR($X14*VLOOKUP($U14,[3]ESS_Item_Code!$A:$L,4,0),"item code is invalid")</f>
        <v>0</v>
      </c>
      <c r="AA14" s="2063">
        <f t="shared" ref="AA14:AA21" si="3">X14*W14</f>
        <v>10281.6</v>
      </c>
      <c r="AB14" s="2057"/>
      <c r="AC14" s="2064"/>
      <c r="AD14" s="2063">
        <f t="shared" ref="AD14:AD22" si="4">SUM(AA14:AC14)</f>
        <v>10281.6</v>
      </c>
      <c r="AE14" s="2065">
        <f>IFERROR($X14*VLOOKUP($U14,[3]ESS_Item_Code!$A:$L,6,0),"item code is invalid")</f>
        <v>0</v>
      </c>
      <c r="AF14" s="2065">
        <f t="shared" ref="AF14:AF22" si="5">AE14*X14</f>
        <v>0</v>
      </c>
      <c r="AG14" s="2057" t="s">
        <v>1103</v>
      </c>
      <c r="AH14" s="2066"/>
      <c r="AI14" s="2057">
        <v>60</v>
      </c>
      <c r="AJ14" s="2057" t="s">
        <v>2287</v>
      </c>
      <c r="AK14" s="2057" t="s">
        <v>1149</v>
      </c>
      <c r="AL14" s="2057">
        <v>33634</v>
      </c>
      <c r="AM14" s="2057" t="s">
        <v>1096</v>
      </c>
      <c r="AN14" s="2057" t="s">
        <v>1099</v>
      </c>
      <c r="AO14" s="2057"/>
    </row>
    <row r="15" spans="1:41" s="1875" customFormat="1" ht="12">
      <c r="A15" s="2015"/>
      <c r="B15" s="2067">
        <v>44581</v>
      </c>
      <c r="C15" s="2067" t="s">
        <v>3174</v>
      </c>
      <c r="D15" s="1938" t="s">
        <v>2216</v>
      </c>
      <c r="E15" s="1938" t="s">
        <v>2521</v>
      </c>
      <c r="F15" s="1938"/>
      <c r="G15" s="1938">
        <v>2022</v>
      </c>
      <c r="H15" s="1938">
        <v>1</v>
      </c>
      <c r="I15" s="1938"/>
      <c r="J15" s="1939">
        <v>44589</v>
      </c>
      <c r="K15" s="1938" t="s">
        <v>3175</v>
      </c>
      <c r="L15" s="1938" t="s">
        <v>1066</v>
      </c>
      <c r="M15" s="1939">
        <v>44580</v>
      </c>
      <c r="N15" s="1939">
        <v>44580</v>
      </c>
      <c r="O15" s="1939"/>
      <c r="P15" s="1947"/>
      <c r="Q15" s="1939"/>
      <c r="R15" s="1939"/>
      <c r="S15" s="1938" t="s">
        <v>1151</v>
      </c>
      <c r="T15" s="1940" t="str">
        <f>IFERROR(VLOOKUP($U15,[4]ESS_Item_Code!$A:$L,5,0),"item code is invalid")</f>
        <v>Inverter</v>
      </c>
      <c r="U15" s="1938" t="s">
        <v>2247</v>
      </c>
      <c r="V15" s="1940" t="str">
        <f>IFERROR(VLOOKUP($U15,[4]ESS_Item_Code!$A:$L,2,0),"item code is invalid")</f>
        <v>Q.HOME+ HYB-G1 8.6</v>
      </c>
      <c r="W15" s="1941">
        <v>2340</v>
      </c>
      <c r="X15" s="1938">
        <v>20</v>
      </c>
      <c r="Y15" s="1942">
        <f>+IFERROR($X15*VLOOKUP($U15,[3]ESS_Item_Code!$A:$L,3,0),"item code is invalid")</f>
        <v>172</v>
      </c>
      <c r="Z15" s="1942">
        <f>IFERROR($X15*VLOOKUP($U15,[3]ESS_Item_Code!$A:$L,4,0),"item code is invalid")</f>
        <v>0</v>
      </c>
      <c r="AA15" s="1943">
        <f t="shared" si="3"/>
        <v>46800</v>
      </c>
      <c r="AB15" s="1938"/>
      <c r="AC15" s="1946"/>
      <c r="AD15" s="1943">
        <f t="shared" si="4"/>
        <v>46800</v>
      </c>
      <c r="AE15" s="1944">
        <f>IFERROR($X15*VLOOKUP($U15,[3]ESS_Item_Code!$A:$L,6,0),"item code is invalid")</f>
        <v>44100</v>
      </c>
      <c r="AF15" s="1944">
        <f t="shared" si="5"/>
        <v>882000</v>
      </c>
      <c r="AG15" s="1938" t="s">
        <v>1103</v>
      </c>
      <c r="AH15" s="1945"/>
      <c r="AI15" s="1938">
        <v>60</v>
      </c>
      <c r="AJ15" s="1938" t="s">
        <v>2287</v>
      </c>
      <c r="AK15" s="1938" t="s">
        <v>1149</v>
      </c>
      <c r="AL15" s="1938">
        <v>33634</v>
      </c>
      <c r="AM15" s="1938" t="s">
        <v>1096</v>
      </c>
      <c r="AN15" s="1938" t="s">
        <v>1099</v>
      </c>
      <c r="AO15" s="1938"/>
    </row>
    <row r="16" spans="1:41" s="1875" customFormat="1" ht="12">
      <c r="A16" s="2015"/>
      <c r="B16" s="2067">
        <v>44581</v>
      </c>
      <c r="C16" s="2067" t="s">
        <v>3174</v>
      </c>
      <c r="D16" s="1938" t="s">
        <v>2216</v>
      </c>
      <c r="E16" s="1938" t="s">
        <v>2521</v>
      </c>
      <c r="F16" s="1938"/>
      <c r="G16" s="1938">
        <v>2022</v>
      </c>
      <c r="H16" s="1938">
        <v>1</v>
      </c>
      <c r="I16" s="1938"/>
      <c r="J16" s="1939"/>
      <c r="K16" s="1938" t="s">
        <v>3175</v>
      </c>
      <c r="L16" s="1938" t="s">
        <v>1066</v>
      </c>
      <c r="M16" s="1939">
        <v>44580</v>
      </c>
      <c r="N16" s="1939">
        <v>44580</v>
      </c>
      <c r="O16" s="1939"/>
      <c r="P16" s="1947"/>
      <c r="Q16" s="1939"/>
      <c r="R16" s="1939"/>
      <c r="S16" s="1938" t="s">
        <v>1151</v>
      </c>
      <c r="T16" s="1940" t="str">
        <f>IFERROR(VLOOKUP($U16,[4]ESS_Item_Code!$A:$L,5,0),"item code is invalid")</f>
        <v>Battery</v>
      </c>
      <c r="U16" s="1938" t="s">
        <v>2248</v>
      </c>
      <c r="V16" s="1940" t="str">
        <f>IFERROR(VLOOKUP($U16,[4]ESS_Item_Code!$A:$L,2,0),"item code is invalid")</f>
        <v>BAT63</v>
      </c>
      <c r="W16" s="1941">
        <v>2484</v>
      </c>
      <c r="X16" s="1938">
        <v>40</v>
      </c>
      <c r="Y16" s="1942">
        <f>+IFERROR($X16*VLOOKUP($U16,[3]ESS_Item_Code!$A:$L,3,0),"item code is invalid")</f>
        <v>0</v>
      </c>
      <c r="Z16" s="1942">
        <f>IFERROR($X16*VLOOKUP($U16,[3]ESS_Item_Code!$A:$L,4,0),"item code is invalid")</f>
        <v>252</v>
      </c>
      <c r="AA16" s="1943">
        <f t="shared" si="3"/>
        <v>99360</v>
      </c>
      <c r="AB16" s="1938"/>
      <c r="AC16" s="1946"/>
      <c r="AD16" s="1943">
        <f t="shared" si="4"/>
        <v>99360</v>
      </c>
      <c r="AE16" s="1944">
        <f>IFERROR($X16*VLOOKUP($U16,[3]ESS_Item_Code!$A:$L,6,0),"item code is invalid")</f>
        <v>90040</v>
      </c>
      <c r="AF16" s="1944">
        <f t="shared" si="5"/>
        <v>3601600</v>
      </c>
      <c r="AG16" s="1938" t="s">
        <v>1103</v>
      </c>
      <c r="AH16" s="1945"/>
      <c r="AI16" s="1938">
        <v>60</v>
      </c>
      <c r="AJ16" s="1938" t="s">
        <v>2287</v>
      </c>
      <c r="AK16" s="1938" t="s">
        <v>1149</v>
      </c>
      <c r="AL16" s="1938">
        <v>33634</v>
      </c>
      <c r="AM16" s="1938" t="s">
        <v>1096</v>
      </c>
      <c r="AN16" s="1938" t="s">
        <v>1099</v>
      </c>
      <c r="AO16" s="1938"/>
    </row>
    <row r="17" spans="1:41" s="1875" customFormat="1" ht="12">
      <c r="A17" s="2015"/>
      <c r="B17" s="2067">
        <v>44581</v>
      </c>
      <c r="C17" s="2067" t="s">
        <v>3174</v>
      </c>
      <c r="D17" s="1938" t="s">
        <v>2216</v>
      </c>
      <c r="E17" s="1938" t="s">
        <v>2521</v>
      </c>
      <c r="F17" s="1938"/>
      <c r="G17" s="1938">
        <v>2022</v>
      </c>
      <c r="H17" s="1938">
        <v>1</v>
      </c>
      <c r="I17" s="1938"/>
      <c r="J17" s="1939"/>
      <c r="K17" s="1938" t="s">
        <v>3175</v>
      </c>
      <c r="L17" s="1938" t="s">
        <v>1066</v>
      </c>
      <c r="M17" s="1939">
        <v>44580</v>
      </c>
      <c r="N17" s="1939">
        <v>44580</v>
      </c>
      <c r="O17" s="1939"/>
      <c r="P17" s="1947"/>
      <c r="Q17" s="1939"/>
      <c r="R17" s="1939"/>
      <c r="S17" s="1938" t="s">
        <v>1151</v>
      </c>
      <c r="T17" s="1940" t="str">
        <f>IFERROR(VLOOKUP($U17,[4]ESS_Item_Code!$A:$L,5,0),"item code is invalid")</f>
        <v>Accessory</v>
      </c>
      <c r="U17" s="1938" t="s">
        <v>2282</v>
      </c>
      <c r="V17" s="1940" t="str">
        <f>IFERROR(VLOOKUP($U17,[4]ESS_Item_Code!$A:$L,2,0),"item code is invalid")</f>
        <v>Q.HOME+ TX-8.6</v>
      </c>
      <c r="W17" s="1941">
        <v>360</v>
      </c>
      <c r="X17" s="1938">
        <v>20</v>
      </c>
      <c r="Y17" s="1942">
        <f>+IFERROR($X17*VLOOKUP($U17,[3]ESS_Item_Code!$A:$L,3,0),"item code is invalid")</f>
        <v>0</v>
      </c>
      <c r="Z17" s="1942">
        <f>IFERROR($X17*VLOOKUP($U17,[3]ESS_Item_Code!$A:$L,4,0),"item code is invalid")</f>
        <v>0</v>
      </c>
      <c r="AA17" s="1943">
        <f t="shared" si="3"/>
        <v>7200</v>
      </c>
      <c r="AB17" s="1938"/>
      <c r="AC17" s="1946"/>
      <c r="AD17" s="1943">
        <f t="shared" si="4"/>
        <v>7200</v>
      </c>
      <c r="AE17" s="1944">
        <f>IFERROR($X17*VLOOKUP($U17,[3]ESS_Item_Code!$A:$L,6,0),"item code is invalid")</f>
        <v>7000</v>
      </c>
      <c r="AF17" s="1944">
        <f t="shared" si="5"/>
        <v>140000</v>
      </c>
      <c r="AG17" s="1938" t="s">
        <v>1103</v>
      </c>
      <c r="AH17" s="1945"/>
      <c r="AI17" s="1938">
        <v>60</v>
      </c>
      <c r="AJ17" s="1938" t="s">
        <v>2287</v>
      </c>
      <c r="AK17" s="1938" t="s">
        <v>1149</v>
      </c>
      <c r="AL17" s="1938">
        <v>33634</v>
      </c>
      <c r="AM17" s="1938" t="s">
        <v>1096</v>
      </c>
      <c r="AN17" s="1938" t="s">
        <v>1099</v>
      </c>
      <c r="AO17" s="1938"/>
    </row>
    <row r="18" spans="1:41" s="1875" customFormat="1" ht="12">
      <c r="A18" s="2015"/>
      <c r="B18" s="2067">
        <v>44581</v>
      </c>
      <c r="C18" s="2067" t="s">
        <v>3174</v>
      </c>
      <c r="D18" s="1938" t="s">
        <v>2216</v>
      </c>
      <c r="E18" s="1938" t="s">
        <v>2521</v>
      </c>
      <c r="F18" s="1938"/>
      <c r="G18" s="1938">
        <v>2022</v>
      </c>
      <c r="H18" s="1938">
        <v>1</v>
      </c>
      <c r="I18" s="1938"/>
      <c r="J18" s="1939"/>
      <c r="K18" s="1938" t="s">
        <v>3175</v>
      </c>
      <c r="L18" s="1938" t="s">
        <v>1066</v>
      </c>
      <c r="M18" s="1939">
        <v>44580</v>
      </c>
      <c r="N18" s="1939">
        <v>44580</v>
      </c>
      <c r="O18" s="1939"/>
      <c r="P18" s="1947"/>
      <c r="Q18" s="1939"/>
      <c r="R18" s="1939"/>
      <c r="S18" s="1938" t="s">
        <v>1151</v>
      </c>
      <c r="T18" s="1940" t="str">
        <f>IFERROR(VLOOKUP($U18,[4]ESS_Item_Code!$A:$L,5,0),"item code is invalid")</f>
        <v>Battery</v>
      </c>
      <c r="U18" s="1938" t="s">
        <v>2283</v>
      </c>
      <c r="V18" s="1940" t="str">
        <f>IFERROR(VLOOKUP($U18,[4]ESS_Item_Code!$A:$L,2,0),"item code is invalid")</f>
        <v>BAT BMS-G1</v>
      </c>
      <c r="W18" s="1941">
        <v>504</v>
      </c>
      <c r="X18" s="1938">
        <v>20</v>
      </c>
      <c r="Y18" s="1942">
        <f>+IFERROR($X18*VLOOKUP($U18,[3]ESS_Item_Code!$A:$L,3,0),"item code is invalid")</f>
        <v>0</v>
      </c>
      <c r="Z18" s="1942">
        <f>IFERROR($X18*VLOOKUP($U18,[3]ESS_Item_Code!$A:$L,4,0),"item code is invalid")</f>
        <v>0</v>
      </c>
      <c r="AA18" s="1943">
        <f t="shared" si="3"/>
        <v>10080</v>
      </c>
      <c r="AB18" s="1938"/>
      <c r="AC18" s="1946"/>
      <c r="AD18" s="1943">
        <f t="shared" si="4"/>
        <v>10080</v>
      </c>
      <c r="AE18" s="1944">
        <f>IFERROR($X18*VLOOKUP($U18,[3]ESS_Item_Code!$A:$L,6,0),"item code is invalid")</f>
        <v>9300</v>
      </c>
      <c r="AF18" s="1944">
        <f t="shared" si="5"/>
        <v>186000</v>
      </c>
      <c r="AG18" s="1938" t="s">
        <v>1103</v>
      </c>
      <c r="AH18" s="1945"/>
      <c r="AI18" s="1938">
        <v>60</v>
      </c>
      <c r="AJ18" s="1938" t="s">
        <v>2287</v>
      </c>
      <c r="AK18" s="1938" t="s">
        <v>1149</v>
      </c>
      <c r="AL18" s="1938">
        <v>33634</v>
      </c>
      <c r="AM18" s="1938" t="s">
        <v>1096</v>
      </c>
      <c r="AN18" s="1938" t="s">
        <v>1099</v>
      </c>
      <c r="AO18" s="1938"/>
    </row>
    <row r="19" spans="1:41" s="1875" customFormat="1" ht="12">
      <c r="A19" s="2015"/>
      <c r="B19" s="2067">
        <v>44581</v>
      </c>
      <c r="C19" s="2067" t="s">
        <v>3174</v>
      </c>
      <c r="D19" s="1938" t="s">
        <v>2216</v>
      </c>
      <c r="E19" s="1938" t="s">
        <v>2521</v>
      </c>
      <c r="F19" s="1938"/>
      <c r="G19" s="1938">
        <v>2022</v>
      </c>
      <c r="H19" s="1938">
        <v>1</v>
      </c>
      <c r="I19" s="1938"/>
      <c r="J19" s="1939"/>
      <c r="K19" s="1938" t="s">
        <v>3175</v>
      </c>
      <c r="L19" s="1938" t="s">
        <v>1066</v>
      </c>
      <c r="M19" s="1939">
        <v>44580</v>
      </c>
      <c r="N19" s="1939">
        <v>44580</v>
      </c>
      <c r="O19" s="1939"/>
      <c r="P19" s="1947"/>
      <c r="Q19" s="1939"/>
      <c r="R19" s="1939"/>
      <c r="S19" s="1938" t="s">
        <v>1151</v>
      </c>
      <c r="T19" s="1940" t="str">
        <f>IFERROR(VLOOKUP($U19,[4]ESS_Item_Code!$A:$L,5,0),"item code is invalid")</f>
        <v>Accessory</v>
      </c>
      <c r="U19" s="1938" t="s">
        <v>2250</v>
      </c>
      <c r="V19" s="1940" t="str">
        <f>IFERROR(VLOOKUP($U19,[4]ESS_Item_Code!$A:$L,2,0),"item code is invalid")</f>
        <v>Wifi module</v>
      </c>
      <c r="W19" s="1941">
        <v>45</v>
      </c>
      <c r="X19" s="1938">
        <v>20</v>
      </c>
      <c r="Y19" s="1942">
        <f>+IFERROR($X19*VLOOKUP($U19,[3]ESS_Item_Code!$A:$L,3,0),"item code is invalid")</f>
        <v>0</v>
      </c>
      <c r="Z19" s="1942">
        <f>IFERROR($X19*VLOOKUP($U19,[3]ESS_Item_Code!$A:$L,4,0),"item code is invalid")</f>
        <v>0</v>
      </c>
      <c r="AA19" s="1943">
        <f t="shared" si="3"/>
        <v>900</v>
      </c>
      <c r="AB19" s="1938"/>
      <c r="AC19" s="1946"/>
      <c r="AD19" s="1943">
        <f t="shared" si="4"/>
        <v>900</v>
      </c>
      <c r="AE19" s="1944">
        <f>IFERROR($X19*VLOOKUP($U19,[3]ESS_Item_Code!$A:$L,6,0),"item code is invalid")</f>
        <v>800</v>
      </c>
      <c r="AF19" s="1944">
        <f t="shared" si="5"/>
        <v>16000</v>
      </c>
      <c r="AG19" s="1938" t="s">
        <v>1103</v>
      </c>
      <c r="AH19" s="1945"/>
      <c r="AI19" s="1938">
        <v>60</v>
      </c>
      <c r="AJ19" s="1938" t="s">
        <v>2287</v>
      </c>
      <c r="AK19" s="1938" t="s">
        <v>1149</v>
      </c>
      <c r="AL19" s="1938">
        <v>33634</v>
      </c>
      <c r="AM19" s="1938" t="s">
        <v>1096</v>
      </c>
      <c r="AN19" s="1938" t="s">
        <v>1099</v>
      </c>
      <c r="AO19" s="1938"/>
    </row>
    <row r="20" spans="1:41" s="1875" customFormat="1" ht="12">
      <c r="A20" s="2015"/>
      <c r="B20" s="2067">
        <v>44581</v>
      </c>
      <c r="C20" s="2067" t="s">
        <v>3174</v>
      </c>
      <c r="D20" s="1938" t="s">
        <v>2216</v>
      </c>
      <c r="E20" s="1938" t="s">
        <v>2521</v>
      </c>
      <c r="F20" s="1938"/>
      <c r="G20" s="1938">
        <v>2022</v>
      </c>
      <c r="H20" s="1938">
        <v>1</v>
      </c>
      <c r="I20" s="1938"/>
      <c r="J20" s="1939"/>
      <c r="K20" s="1938" t="s">
        <v>3175</v>
      </c>
      <c r="L20" s="1938" t="s">
        <v>1066</v>
      </c>
      <c r="M20" s="1939">
        <v>44580</v>
      </c>
      <c r="N20" s="1939">
        <v>44580</v>
      </c>
      <c r="O20" s="1939"/>
      <c r="P20" s="1947"/>
      <c r="Q20" s="1939"/>
      <c r="R20" s="1939"/>
      <c r="S20" s="1938" t="s">
        <v>1151</v>
      </c>
      <c r="T20" s="1940" t="str">
        <f>IFERROR(VLOOKUP($U20,[4]ESS_Item_Code!$A:$L,5,0),"item code is invalid")</f>
        <v>EMS</v>
      </c>
      <c r="U20" s="1938" t="s">
        <v>2251</v>
      </c>
      <c r="V20" s="1940" t="str">
        <f>IFERROR(VLOOKUP($U20,[4]ESS_Item_Code!$A:$L,2,0),"item code is invalid")</f>
        <v>Meter set</v>
      </c>
      <c r="W20" s="1941">
        <v>90</v>
      </c>
      <c r="X20" s="1938">
        <v>20</v>
      </c>
      <c r="Y20" s="1942">
        <f>+IFERROR($X20*VLOOKUP($U20,[3]ESS_Item_Code!$A:$L,3,0),"item code is invalid")</f>
        <v>0</v>
      </c>
      <c r="Z20" s="1942">
        <f>IFERROR($X20*VLOOKUP($U20,[3]ESS_Item_Code!$A:$L,4,0),"item code is invalid")</f>
        <v>0</v>
      </c>
      <c r="AA20" s="1943">
        <f t="shared" si="3"/>
        <v>1800</v>
      </c>
      <c r="AB20" s="1938"/>
      <c r="AC20" s="1946"/>
      <c r="AD20" s="1943">
        <f t="shared" si="4"/>
        <v>1800</v>
      </c>
      <c r="AE20" s="1944">
        <f>IFERROR($X20*VLOOKUP($U20,[3]ESS_Item_Code!$A:$L,6,0),"item code is invalid")</f>
        <v>1600</v>
      </c>
      <c r="AF20" s="1944">
        <f t="shared" si="5"/>
        <v>32000</v>
      </c>
      <c r="AG20" s="1938" t="s">
        <v>1103</v>
      </c>
      <c r="AH20" s="1945"/>
      <c r="AI20" s="1938">
        <v>60</v>
      </c>
      <c r="AJ20" s="1938" t="s">
        <v>2287</v>
      </c>
      <c r="AK20" s="1938" t="s">
        <v>1149</v>
      </c>
      <c r="AL20" s="1938">
        <v>33634</v>
      </c>
      <c r="AM20" s="1938" t="s">
        <v>1096</v>
      </c>
      <c r="AN20" s="1938" t="s">
        <v>1099</v>
      </c>
      <c r="AO20" s="1938"/>
    </row>
    <row r="21" spans="1:41" s="1875" customFormat="1" ht="12">
      <c r="A21" s="2015"/>
      <c r="B21" s="2067">
        <v>44581</v>
      </c>
      <c r="C21" s="2067" t="s">
        <v>3174</v>
      </c>
      <c r="D21" s="1938" t="s">
        <v>2216</v>
      </c>
      <c r="E21" s="1938" t="s">
        <v>2521</v>
      </c>
      <c r="F21" s="1938"/>
      <c r="G21" s="1938">
        <v>2022</v>
      </c>
      <c r="H21" s="1938">
        <v>1</v>
      </c>
      <c r="I21" s="1938"/>
      <c r="J21" s="1939"/>
      <c r="K21" s="1938" t="s">
        <v>3175</v>
      </c>
      <c r="L21" s="1938" t="s">
        <v>1066</v>
      </c>
      <c r="M21" s="1939">
        <v>44580</v>
      </c>
      <c r="N21" s="1939">
        <v>44580</v>
      </c>
      <c r="O21" s="1939"/>
      <c r="P21" s="1947"/>
      <c r="Q21" s="1939"/>
      <c r="R21" s="1939"/>
      <c r="S21" s="1938" t="s">
        <v>1151</v>
      </c>
      <c r="T21" s="1940" t="str">
        <f>IFERROR(VLOOKUP($U21,[4]ESS_Item_Code!$A:$L,5,0),"item code is invalid")</f>
        <v>Accessory</v>
      </c>
      <c r="U21" s="1938" t="s">
        <v>2284</v>
      </c>
      <c r="V21" s="1940" t="str">
        <f>IFERROR(VLOOKUP($U21,[4]ESS_Item_Code!$A:$L,2,0),"item code is invalid")</f>
        <v>Battery Accessory box , Master control Accessory</v>
      </c>
      <c r="W21" s="1941">
        <v>0</v>
      </c>
      <c r="X21" s="1938">
        <v>20</v>
      </c>
      <c r="Y21" s="1942">
        <f>+IFERROR($X21*VLOOKUP($U21,[3]ESS_Item_Code!$A:$L,3,0),"item code is invalid")</f>
        <v>0</v>
      </c>
      <c r="Z21" s="1942">
        <f>IFERROR($X21*VLOOKUP($U21,[3]ESS_Item_Code!$A:$L,4,0),"item code is invalid")</f>
        <v>0</v>
      </c>
      <c r="AA21" s="1943">
        <f t="shared" si="3"/>
        <v>0</v>
      </c>
      <c r="AB21" s="1938"/>
      <c r="AC21" s="1946"/>
      <c r="AD21" s="1943">
        <f t="shared" si="4"/>
        <v>0</v>
      </c>
      <c r="AE21" s="1944" t="str">
        <f>IFERROR($X21*VLOOKUP($U21,[3]ESS_Item_Code!$A:$L,6,0),"item code is invalid")</f>
        <v>item code is invalid</v>
      </c>
      <c r="AF21" s="1944" t="e">
        <f t="shared" si="5"/>
        <v>#VALUE!</v>
      </c>
      <c r="AG21" s="1938" t="s">
        <v>1103</v>
      </c>
      <c r="AH21" s="1945"/>
      <c r="AI21" s="1938">
        <v>60</v>
      </c>
      <c r="AJ21" s="1938" t="s">
        <v>2287</v>
      </c>
      <c r="AK21" s="1938" t="s">
        <v>1149</v>
      </c>
      <c r="AL21" s="1938">
        <v>33634</v>
      </c>
      <c r="AM21" s="1938" t="s">
        <v>1096</v>
      </c>
      <c r="AN21" s="1938" t="s">
        <v>1099</v>
      </c>
      <c r="AO21" s="1938"/>
    </row>
    <row r="22" spans="1:41" s="1875" customFormat="1" ht="12">
      <c r="A22" s="2015"/>
      <c r="B22" s="2067">
        <v>44581</v>
      </c>
      <c r="C22" s="2067" t="s">
        <v>3174</v>
      </c>
      <c r="D22" s="1938" t="s">
        <v>2216</v>
      </c>
      <c r="E22" s="1938" t="s">
        <v>2521</v>
      </c>
      <c r="F22" s="1938"/>
      <c r="G22" s="1938">
        <v>2022</v>
      </c>
      <c r="H22" s="1938">
        <v>1</v>
      </c>
      <c r="I22" s="1938"/>
      <c r="J22" s="1939"/>
      <c r="K22" s="1938" t="s">
        <v>3175</v>
      </c>
      <c r="L22" s="1938" t="s">
        <v>1066</v>
      </c>
      <c r="M22" s="1939">
        <v>44580</v>
      </c>
      <c r="N22" s="1939">
        <v>44580</v>
      </c>
      <c r="O22" s="1939"/>
      <c r="P22" s="1947"/>
      <c r="Q22" s="1939"/>
      <c r="R22" s="1939"/>
      <c r="S22" s="1938" t="s">
        <v>1151</v>
      </c>
      <c r="T22" s="1940" t="str">
        <f>IFERROR(VLOOKUP($U22,[4]ESS_Item_Code!$A:$L,5,0),"item code is invalid")</f>
        <v>Accessory</v>
      </c>
      <c r="U22" s="1938" t="s">
        <v>2285</v>
      </c>
      <c r="V22" s="1940" t="str">
        <f>IFERROR(VLOOKUP($U22,[4]ESS_Item_Code!$A:$L,2,0),"item code is invalid")</f>
        <v>Battery Accessory box , Slave control Accessory</v>
      </c>
      <c r="W22" s="1941">
        <v>0</v>
      </c>
      <c r="X22" s="1938">
        <v>20</v>
      </c>
      <c r="Y22" s="1942">
        <f>+IFERROR($X22*VLOOKUP($U22,[3]ESS_Item_Code!$A:$L,3,0),"item code is invalid")</f>
        <v>0</v>
      </c>
      <c r="Z22" s="1942">
        <f>IFERROR($X22*VLOOKUP($U22,[3]ESS_Item_Code!$A:$L,4,0),"item code is invalid")</f>
        <v>0</v>
      </c>
      <c r="AA22" s="1943">
        <v>0</v>
      </c>
      <c r="AB22" s="1938"/>
      <c r="AC22" s="1946"/>
      <c r="AD22" s="1943">
        <f t="shared" si="4"/>
        <v>0</v>
      </c>
      <c r="AE22" s="1944" t="str">
        <f>IFERROR($X22*VLOOKUP($U22,[3]ESS_Item_Code!$A:$L,6,0),"item code is invalid")</f>
        <v>item code is invalid</v>
      </c>
      <c r="AF22" s="1944" t="e">
        <f t="shared" si="5"/>
        <v>#VALUE!</v>
      </c>
      <c r="AG22" s="1938" t="s">
        <v>1103</v>
      </c>
      <c r="AH22" s="1945"/>
      <c r="AI22" s="1938">
        <v>60</v>
      </c>
      <c r="AJ22" s="1938" t="s">
        <v>2287</v>
      </c>
      <c r="AK22" s="1938" t="s">
        <v>1149</v>
      </c>
      <c r="AL22" s="1938">
        <v>33634</v>
      </c>
      <c r="AM22" s="1938" t="s">
        <v>1096</v>
      </c>
      <c r="AN22" s="1938" t="s">
        <v>1099</v>
      </c>
      <c r="AO22" s="1938"/>
    </row>
    <row r="23" spans="1:41">
      <c r="T23" s="1940" t="str">
        <f>IFERROR(VLOOKUP($U23,[4]ESS_Item_Code!$A:$L,5,0),"item code is invalid")</f>
        <v>Inverter</v>
      </c>
      <c r="U23" s="1938" t="s">
        <v>2292</v>
      </c>
      <c r="V23" s="1940" t="str">
        <f>IFERROR(VLOOKUP($U23,[4]ESS_Item_Code!$A:$L,2,0),"item code is invalid")</f>
        <v>Q.HOME+ HYB-G1 7.6</v>
      </c>
      <c r="W23" s="1874">
        <v>3</v>
      </c>
    </row>
    <row r="24" spans="1:41">
      <c r="T24" s="1940" t="str">
        <f>IFERROR(VLOOKUP($U24,[4]ESS_Item_Code!$A:$L,5,0),"item code is invalid")</f>
        <v>item code is invalid</v>
      </c>
      <c r="U24" s="1938" t="s">
        <v>2276</v>
      </c>
      <c r="V24" s="1940" t="str">
        <f>IFERROR(VLOOKUP($U24,[4]ESS_Item_Code!$A:$L,2,0),"item code is invalid")</f>
        <v>item code is invalid</v>
      </c>
      <c r="W24" s="1874">
        <v>3</v>
      </c>
    </row>
    <row r="25" spans="1:41">
      <c r="T25" s="1940" t="str">
        <f>IFERROR(VLOOKUP($U25,[4]ESS_Item_Code!$A:$L,5,0),"item code is invalid")</f>
        <v>Battery</v>
      </c>
      <c r="U25" s="1938" t="s">
        <v>2347</v>
      </c>
      <c r="V25" s="1940" t="str">
        <f>IFERROR(VLOOKUP($U25,[4]ESS_Item_Code!$A:$L,2,0),"item code is invalid")</f>
        <v>BAT45</v>
      </c>
      <c r="W25" s="1874">
        <v>6</v>
      </c>
    </row>
    <row r="26" spans="1:41">
      <c r="T26" s="1940" t="str">
        <f>IFERROR(VLOOKUP($U26,[4]ESS_Item_Code!$A:$L,5,0),"item code is invalid")</f>
        <v>Accessory</v>
      </c>
      <c r="U26" s="1938" t="s">
        <v>2282</v>
      </c>
      <c r="V26" s="1940" t="str">
        <f>IFERROR(VLOOKUP($U26,[4]ESS_Item_Code!$A:$L,2,0),"item code is invalid")</f>
        <v>Q.HOME+ TX-8.6</v>
      </c>
      <c r="W26" s="1874">
        <v>3</v>
      </c>
    </row>
    <row r="27" spans="1:41">
      <c r="T27" s="1940" t="str">
        <f>IFERROR(VLOOKUP($U27,[4]ESS_Item_Code!$A:$L,5,0),"item code is invalid")</f>
        <v>Accessory</v>
      </c>
      <c r="U27" s="1938" t="s">
        <v>2284</v>
      </c>
      <c r="V27" s="1940" t="str">
        <f>IFERROR(VLOOKUP($U27,[4]ESS_Item_Code!$A:$L,2,0),"item code is invalid")</f>
        <v>Battery Accessory box , Master control Accessory</v>
      </c>
      <c r="W27" s="1874">
        <v>3</v>
      </c>
    </row>
    <row r="28" spans="1:41">
      <c r="T28" s="1940" t="str">
        <f>IFERROR(VLOOKUP($U28,[4]ESS_Item_Code!$A:$L,5,0),"item code is invalid")</f>
        <v>Accessory</v>
      </c>
      <c r="U28" s="1938" t="s">
        <v>2285</v>
      </c>
      <c r="V28" s="1940" t="str">
        <f>IFERROR(VLOOKUP($U28,[4]ESS_Item_Code!$A:$L,2,0),"item code is invalid")</f>
        <v>Battery Accessory box , Slave control Accessory</v>
      </c>
      <c r="W28" s="1874">
        <v>6</v>
      </c>
    </row>
    <row r="29" spans="1:41">
      <c r="T29" s="1940" t="str">
        <f>IFERROR(VLOOKUP($U29,[4]ESS_Item_Code!$A:$L,5,0),"item code is invalid")</f>
        <v>Accessory</v>
      </c>
      <c r="U29" s="1938" t="s">
        <v>2250</v>
      </c>
      <c r="V29" s="1940" t="str">
        <f>IFERROR(VLOOKUP($U29,[4]ESS_Item_Code!$A:$L,2,0),"item code is invalid")</f>
        <v>Wifi module</v>
      </c>
      <c r="W29" s="1874">
        <v>3</v>
      </c>
    </row>
    <row r="30" spans="1:41">
      <c r="T30" s="1940" t="str">
        <f>IFERROR(VLOOKUP($U30,[4]ESS_Item_Code!$A:$L,5,0),"item code is invalid")</f>
        <v>EMS</v>
      </c>
      <c r="U30" s="1938" t="s">
        <v>2251</v>
      </c>
      <c r="V30" s="1940" t="str">
        <f>IFERROR(VLOOKUP($U30,[4]ESS_Item_Code!$A:$L,2,0),"item code is invalid")</f>
        <v>Meter set</v>
      </c>
      <c r="W30" s="1874">
        <v>3</v>
      </c>
    </row>
    <row r="31" spans="1:41">
      <c r="T31" s="1940" t="str">
        <f>IFERROR(VLOOKUP($U31,[4]ESS_Item_Code!$A:$L,5,0),"item code is invalid")</f>
        <v>Inverter</v>
      </c>
      <c r="U31" s="1938" t="s">
        <v>2292</v>
      </c>
      <c r="V31" s="1940" t="str">
        <f>IFERROR(VLOOKUP($U31,[4]ESS_Item_Code!$A:$L,2,0),"item code is invalid")</f>
        <v>Q.HOME+ HYB-G1 7.6</v>
      </c>
      <c r="W31" s="1874">
        <v>3</v>
      </c>
    </row>
  </sheetData>
  <autoFilter ref="A1:AU22" xr:uid="{130186C4-BA9F-4F36-AE17-4838FE7CC682}"/>
  <pageMargins left="0.7" right="0.7" top="0.75" bottom="0.75" header="0.3" footer="0.3"/>
  <pageSetup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A01E-5A5A-486F-AB4C-E9E0FEFA383F}">
  <sheetPr>
    <tabColor theme="0" tint="-0.499984740745262"/>
  </sheetPr>
  <dimension ref="A1:AD702"/>
  <sheetViews>
    <sheetView showGridLines="0" zoomScaleNormal="100" workbookViewId="0">
      <selection activeCell="D28" sqref="D28"/>
    </sheetView>
  </sheetViews>
  <sheetFormatPr defaultColWidth="8.85546875" defaultRowHeight="15"/>
  <cols>
    <col min="1" max="1" width="35.42578125" style="1963" customWidth="1"/>
    <col min="2" max="2" width="48.85546875" style="1963" customWidth="1"/>
    <col min="3" max="3" width="12.140625" style="1963" customWidth="1"/>
    <col min="4" max="6" width="12.42578125" style="1963" customWidth="1"/>
    <col min="7" max="7" width="39.5703125" style="1963" customWidth="1"/>
    <col min="8" max="8" width="20.140625" style="1963" bestFit="1" customWidth="1"/>
    <col min="9" max="9" width="3.5703125" style="1963" bestFit="1" customWidth="1"/>
    <col min="10" max="10" width="11.7109375" style="1963" bestFit="1" customWidth="1"/>
    <col min="11" max="11" width="22" style="1963" bestFit="1" customWidth="1"/>
    <col min="12" max="12" width="3.5703125" style="1963" bestFit="1" customWidth="1"/>
    <col min="13" max="13" width="15.5703125" style="1963" customWidth="1"/>
    <col min="14" max="14" width="31" style="1963" customWidth="1"/>
    <col min="15" max="15" width="14.5703125" style="1963" customWidth="1"/>
    <col min="16" max="16" width="21.7109375" style="1963" customWidth="1"/>
    <col min="17" max="17" width="42.140625" style="1963" customWidth="1"/>
    <col min="18" max="18" width="15.7109375" style="1963" customWidth="1"/>
    <col min="19" max="19" width="48.140625" style="1963" customWidth="1"/>
    <col min="20" max="20" width="49.140625" style="1963" customWidth="1"/>
    <col min="21" max="21" width="16.42578125" style="1963" customWidth="1"/>
    <col min="22" max="22" width="46.42578125" style="1963" customWidth="1"/>
    <col min="23" max="23" width="45.42578125" style="1963" customWidth="1"/>
    <col min="24" max="24" width="16" style="1963" customWidth="1"/>
    <col min="25" max="25" width="17.140625" style="1963" customWidth="1"/>
    <col min="26" max="26" width="39.85546875" style="1966" customWidth="1"/>
    <col min="27" max="27" width="15.7109375" style="1966" customWidth="1"/>
    <col min="28" max="28" width="17.7109375" style="1963" customWidth="1"/>
    <col min="29" max="29" width="46.28515625" style="1963" customWidth="1"/>
    <col min="30" max="30" width="15.7109375" style="1966" customWidth="1"/>
    <col min="31" max="16384" width="8.85546875" style="1963"/>
  </cols>
  <sheetData>
    <row r="1" spans="1:30" s="1959" customFormat="1" ht="15" customHeight="1">
      <c r="A1" s="1956" t="s">
        <v>2312</v>
      </c>
      <c r="B1" s="1956" t="s">
        <v>2313</v>
      </c>
      <c r="C1" s="1957" t="s">
        <v>2314</v>
      </c>
      <c r="D1" s="1957" t="s">
        <v>1239</v>
      </c>
      <c r="E1" s="1957" t="s">
        <v>2315</v>
      </c>
      <c r="F1" s="1957" t="s">
        <v>2316</v>
      </c>
      <c r="G1" s="1958" t="s">
        <v>2317</v>
      </c>
      <c r="H1" s="1956" t="s">
        <v>2318</v>
      </c>
    </row>
    <row r="2" spans="1:30">
      <c r="A2" s="1960" t="s">
        <v>2319</v>
      </c>
      <c r="B2" s="1960" t="s">
        <v>2320</v>
      </c>
      <c r="C2" s="1961">
        <v>6</v>
      </c>
      <c r="D2" s="1961">
        <v>0</v>
      </c>
      <c r="E2" s="1960" t="s">
        <v>2291</v>
      </c>
      <c r="F2" s="1962">
        <v>1710</v>
      </c>
      <c r="G2" s="1960" t="s">
        <v>2321</v>
      </c>
      <c r="H2" s="1960" t="s">
        <v>2322</v>
      </c>
      <c r="L2" s="1964"/>
      <c r="M2" s="1965"/>
      <c r="W2" s="1966"/>
      <c r="X2" s="1966"/>
      <c r="Z2" s="1963"/>
      <c r="AD2" s="1963"/>
    </row>
    <row r="3" spans="1:30">
      <c r="A3" s="1960" t="s">
        <v>2323</v>
      </c>
      <c r="B3" s="1960" t="s">
        <v>2324</v>
      </c>
      <c r="C3" s="1961">
        <v>7</v>
      </c>
      <c r="D3" s="1961">
        <v>0</v>
      </c>
      <c r="E3" s="1960" t="s">
        <v>2291</v>
      </c>
      <c r="F3" s="1962">
        <v>1735</v>
      </c>
      <c r="G3" s="1960" t="s">
        <v>2325</v>
      </c>
      <c r="H3" s="1960" t="s">
        <v>2326</v>
      </c>
      <c r="W3" s="1966"/>
      <c r="X3" s="1966"/>
      <c r="Z3" s="1963"/>
      <c r="AD3" s="1963"/>
    </row>
    <row r="4" spans="1:30">
      <c r="A4" s="1960" t="s">
        <v>2292</v>
      </c>
      <c r="B4" s="1960" t="s">
        <v>2327</v>
      </c>
      <c r="C4" s="1961">
        <v>7.6</v>
      </c>
      <c r="D4" s="1961">
        <v>0</v>
      </c>
      <c r="E4" s="1960" t="s">
        <v>2291</v>
      </c>
      <c r="F4" s="1962">
        <v>1760</v>
      </c>
      <c r="G4" s="1960" t="s">
        <v>2328</v>
      </c>
      <c r="H4" s="1960" t="s">
        <v>2329</v>
      </c>
      <c r="W4" s="1966"/>
      <c r="X4" s="1966"/>
      <c r="Z4" s="1963"/>
      <c r="AD4" s="1963"/>
    </row>
    <row r="5" spans="1:30">
      <c r="A5" s="1960" t="s">
        <v>2247</v>
      </c>
      <c r="B5" s="1960" t="s">
        <v>2330</v>
      </c>
      <c r="C5" s="1961">
        <v>8.6</v>
      </c>
      <c r="D5" s="1961">
        <v>0</v>
      </c>
      <c r="E5" s="1960" t="s">
        <v>2291</v>
      </c>
      <c r="F5" s="1962">
        <v>2205</v>
      </c>
      <c r="G5" s="1960" t="s">
        <v>2331</v>
      </c>
      <c r="H5" s="1960" t="s">
        <v>2332</v>
      </c>
      <c r="W5" s="1966"/>
      <c r="X5" s="1966"/>
      <c r="Z5" s="1963"/>
      <c r="AD5" s="1963"/>
    </row>
    <row r="6" spans="1:30">
      <c r="A6" s="1960" t="s">
        <v>2333</v>
      </c>
      <c r="B6" s="1960" t="s">
        <v>2334</v>
      </c>
      <c r="C6" s="1961">
        <v>6</v>
      </c>
      <c r="D6" s="1961">
        <v>0</v>
      </c>
      <c r="E6" s="1960" t="s">
        <v>2291</v>
      </c>
      <c r="F6" s="1962">
        <v>1510</v>
      </c>
      <c r="G6" s="1960" t="s">
        <v>2335</v>
      </c>
      <c r="H6" s="1960" t="s">
        <v>2336</v>
      </c>
      <c r="W6" s="1966"/>
      <c r="X6" s="1966"/>
      <c r="Z6" s="1963"/>
      <c r="AD6" s="1963"/>
    </row>
    <row r="7" spans="1:30">
      <c r="A7" s="1960" t="s">
        <v>2337</v>
      </c>
      <c r="B7" s="1960" t="s">
        <v>2338</v>
      </c>
      <c r="C7" s="1961">
        <v>7</v>
      </c>
      <c r="D7" s="1961">
        <v>0</v>
      </c>
      <c r="E7" s="1960" t="s">
        <v>2291</v>
      </c>
      <c r="F7" s="1962">
        <v>1530</v>
      </c>
      <c r="G7" s="1960" t="s">
        <v>2339</v>
      </c>
      <c r="H7" s="1960" t="s">
        <v>2340</v>
      </c>
      <c r="W7" s="1966"/>
      <c r="X7" s="1966"/>
      <c r="Z7" s="1963"/>
      <c r="AD7" s="1963"/>
    </row>
    <row r="8" spans="1:30">
      <c r="A8" s="1960" t="s">
        <v>2341</v>
      </c>
      <c r="B8" s="1960" t="s">
        <v>2293</v>
      </c>
      <c r="C8" s="1961">
        <v>7.6</v>
      </c>
      <c r="D8" s="1961">
        <v>0</v>
      </c>
      <c r="E8" s="1960" t="s">
        <v>2291</v>
      </c>
      <c r="F8" s="1962">
        <v>1580</v>
      </c>
      <c r="G8" s="1960" t="s">
        <v>2342</v>
      </c>
      <c r="H8" s="1960" t="s">
        <v>2343</v>
      </c>
      <c r="W8" s="1966"/>
      <c r="X8" s="1966"/>
      <c r="Z8" s="1963"/>
      <c r="AD8" s="1963"/>
    </row>
    <row r="9" spans="1:30">
      <c r="A9" s="1960" t="s">
        <v>2344</v>
      </c>
      <c r="B9" s="1960" t="s">
        <v>2345</v>
      </c>
      <c r="C9" s="1961">
        <v>8.6</v>
      </c>
      <c r="D9" s="1961">
        <v>0</v>
      </c>
      <c r="E9" s="1960" t="s">
        <v>2291</v>
      </c>
      <c r="F9" s="1962">
        <v>1720</v>
      </c>
      <c r="G9" s="1960" t="s">
        <v>2346</v>
      </c>
      <c r="H9" s="1960" t="s">
        <v>2332</v>
      </c>
      <c r="W9" s="1966"/>
      <c r="X9" s="1966"/>
      <c r="Z9" s="1963"/>
      <c r="AD9" s="1963"/>
    </row>
    <row r="10" spans="1:30">
      <c r="A10" s="1960" t="s">
        <v>2347</v>
      </c>
      <c r="B10" s="1960" t="s">
        <v>2348</v>
      </c>
      <c r="C10" s="1961">
        <v>0</v>
      </c>
      <c r="D10" s="1961">
        <v>4.5</v>
      </c>
      <c r="E10" s="1960" t="s">
        <v>2289</v>
      </c>
      <c r="F10" s="1962">
        <v>1628</v>
      </c>
      <c r="G10" s="1960" t="s">
        <v>2349</v>
      </c>
      <c r="H10" s="1960" t="s">
        <v>2350</v>
      </c>
      <c r="W10" s="1966"/>
      <c r="X10" s="1966"/>
      <c r="Z10" s="1963"/>
      <c r="AD10" s="1963"/>
    </row>
    <row r="11" spans="1:30">
      <c r="A11" s="1960" t="s">
        <v>2248</v>
      </c>
      <c r="B11" s="1960" t="s">
        <v>2294</v>
      </c>
      <c r="C11" s="1961">
        <v>0</v>
      </c>
      <c r="D11" s="1961">
        <v>6.3</v>
      </c>
      <c r="E11" s="1960" t="s">
        <v>2289</v>
      </c>
      <c r="F11" s="1962">
        <v>2251</v>
      </c>
      <c r="G11" s="1960" t="s">
        <v>2351</v>
      </c>
      <c r="H11" s="1960" t="s">
        <v>2350</v>
      </c>
      <c r="W11" s="1966"/>
      <c r="X11" s="1966"/>
      <c r="Z11" s="1963"/>
      <c r="AD11" s="1963"/>
    </row>
    <row r="12" spans="1:30">
      <c r="A12" s="1967" t="s">
        <v>2283</v>
      </c>
      <c r="B12" s="1960" t="s">
        <v>2290</v>
      </c>
      <c r="C12" s="1961">
        <v>0</v>
      </c>
      <c r="D12" s="1961">
        <v>0</v>
      </c>
      <c r="E12" s="1960" t="s">
        <v>2289</v>
      </c>
      <c r="F12" s="1962">
        <v>465</v>
      </c>
      <c r="G12" s="1960" t="s">
        <v>2352</v>
      </c>
      <c r="H12" s="1960" t="s">
        <v>2350</v>
      </c>
      <c r="W12" s="1966"/>
      <c r="X12" s="1966"/>
      <c r="Z12" s="1963"/>
      <c r="AD12" s="1963"/>
    </row>
    <row r="13" spans="1:30">
      <c r="A13" s="1967" t="s">
        <v>2282</v>
      </c>
      <c r="B13" s="1960" t="s">
        <v>2275</v>
      </c>
      <c r="C13" s="1961">
        <v>0</v>
      </c>
      <c r="D13" s="1961">
        <v>0</v>
      </c>
      <c r="E13" s="1960" t="s">
        <v>2295</v>
      </c>
      <c r="F13" s="1962">
        <v>350</v>
      </c>
      <c r="G13" s="1960" t="s">
        <v>2286</v>
      </c>
      <c r="H13" s="1960" t="s">
        <v>2353</v>
      </c>
      <c r="W13" s="1966"/>
      <c r="X13" s="1966"/>
      <c r="Z13" s="1963"/>
      <c r="AD13" s="1963"/>
    </row>
    <row r="14" spans="1:30">
      <c r="A14" s="1967" t="s">
        <v>2284</v>
      </c>
      <c r="B14" s="1960" t="s">
        <v>2299</v>
      </c>
      <c r="C14" s="1961">
        <v>0</v>
      </c>
      <c r="D14" s="1961">
        <v>0</v>
      </c>
      <c r="E14" s="1960" t="s">
        <v>2295</v>
      </c>
      <c r="F14" s="1962" t="s">
        <v>2354</v>
      </c>
      <c r="G14" s="1960" t="s">
        <v>2355</v>
      </c>
      <c r="H14" s="1960"/>
      <c r="W14" s="1966"/>
      <c r="X14" s="1966"/>
      <c r="Z14" s="1963"/>
      <c r="AD14" s="1963"/>
    </row>
    <row r="15" spans="1:30">
      <c r="A15" s="1967" t="s">
        <v>2285</v>
      </c>
      <c r="B15" s="1960" t="s">
        <v>2300</v>
      </c>
      <c r="C15" s="1961">
        <v>0</v>
      </c>
      <c r="D15" s="1961">
        <v>0</v>
      </c>
      <c r="E15" s="1960" t="s">
        <v>2295</v>
      </c>
      <c r="F15" s="1962" t="s">
        <v>2354</v>
      </c>
      <c r="G15" s="1960" t="s">
        <v>2356</v>
      </c>
      <c r="H15" s="1960"/>
      <c r="W15" s="1966"/>
      <c r="X15" s="1966"/>
      <c r="Z15" s="1963"/>
      <c r="AD15" s="1963"/>
    </row>
    <row r="16" spans="1:30">
      <c r="A16" s="1967" t="s">
        <v>2250</v>
      </c>
      <c r="B16" s="1960" t="s">
        <v>2296</v>
      </c>
      <c r="C16" s="1961">
        <v>0</v>
      </c>
      <c r="D16" s="1961">
        <v>0</v>
      </c>
      <c r="E16" s="1960" t="s">
        <v>2295</v>
      </c>
      <c r="F16" s="1962">
        <v>40</v>
      </c>
      <c r="G16" s="1960" t="s">
        <v>2357</v>
      </c>
      <c r="H16" s="1960"/>
      <c r="W16" s="1966"/>
      <c r="X16" s="1966"/>
      <c r="Z16" s="1963"/>
      <c r="AD16" s="1963"/>
    </row>
    <row r="17" spans="1:30" ht="15.75" thickBot="1">
      <c r="A17" s="1968" t="s">
        <v>2251</v>
      </c>
      <c r="B17" s="1969" t="s">
        <v>2298</v>
      </c>
      <c r="C17" s="1970">
        <v>0</v>
      </c>
      <c r="D17" s="1970">
        <v>0</v>
      </c>
      <c r="E17" s="1969" t="s">
        <v>2297</v>
      </c>
      <c r="F17" s="1971">
        <v>80</v>
      </c>
      <c r="G17" s="1969" t="s">
        <v>2358</v>
      </c>
      <c r="H17" s="1969"/>
      <c r="W17" s="1966"/>
      <c r="X17" s="1966"/>
      <c r="Z17" s="1963"/>
      <c r="AD17" s="1963"/>
    </row>
    <row r="18" spans="1:30">
      <c r="A18" s="1948" t="s">
        <v>2249</v>
      </c>
      <c r="B18" s="1940" t="s">
        <v>2359</v>
      </c>
      <c r="C18" s="1972"/>
      <c r="D18" s="1972"/>
      <c r="E18" s="1940" t="s">
        <v>2360</v>
      </c>
      <c r="F18" s="1972"/>
      <c r="G18" s="1972"/>
      <c r="H18" s="1972"/>
      <c r="I18" s="1972"/>
      <c r="W18" s="1966"/>
      <c r="X18" s="1966"/>
      <c r="Z18" s="1963"/>
      <c r="AD18" s="1963"/>
    </row>
    <row r="19" spans="1:30">
      <c r="A19" s="2341" t="s">
        <v>2361</v>
      </c>
      <c r="B19" s="2341" t="s">
        <v>2362</v>
      </c>
      <c r="C19" s="2340" t="s">
        <v>2314</v>
      </c>
      <c r="D19" s="2340" t="s">
        <v>1239</v>
      </c>
      <c r="E19" s="2340" t="s">
        <v>2315</v>
      </c>
      <c r="F19" s="2340" t="s">
        <v>2316</v>
      </c>
      <c r="G19" s="2338" t="s">
        <v>2363</v>
      </c>
      <c r="H19" s="2339"/>
      <c r="I19" s="2339"/>
      <c r="J19" s="2338" t="s">
        <v>2364</v>
      </c>
      <c r="K19" s="2339"/>
      <c r="L19" s="2339"/>
      <c r="M19" s="2338" t="s">
        <v>2365</v>
      </c>
      <c r="N19" s="2339"/>
      <c r="O19" s="2339"/>
      <c r="P19" s="2338" t="s">
        <v>2366</v>
      </c>
      <c r="Q19" s="2339"/>
      <c r="R19" s="2339"/>
      <c r="S19" s="2338" t="s">
        <v>2367</v>
      </c>
      <c r="T19" s="2339"/>
      <c r="U19" s="2339"/>
      <c r="V19" s="2338" t="s">
        <v>2368</v>
      </c>
      <c r="W19" s="2339"/>
      <c r="X19" s="2339"/>
      <c r="Y19" s="2338" t="s">
        <v>2369</v>
      </c>
      <c r="Z19" s="2339"/>
      <c r="AA19" s="2339"/>
      <c r="AB19" s="2338" t="s">
        <v>2370</v>
      </c>
      <c r="AC19" s="2339"/>
      <c r="AD19" s="2339"/>
    </row>
    <row r="20" spans="1:30" s="1964" customFormat="1">
      <c r="A20" s="2341"/>
      <c r="B20" s="2341"/>
      <c r="C20" s="2340"/>
      <c r="D20" s="2340"/>
      <c r="E20" s="2340"/>
      <c r="F20" s="2340"/>
      <c r="G20" s="1973" t="s">
        <v>2371</v>
      </c>
      <c r="H20" s="1974" t="s">
        <v>1078</v>
      </c>
      <c r="I20" s="1974" t="s">
        <v>7</v>
      </c>
      <c r="J20" s="1973" t="s">
        <v>2371</v>
      </c>
      <c r="K20" s="1974" t="s">
        <v>1078</v>
      </c>
      <c r="L20" s="1974" t="s">
        <v>7</v>
      </c>
      <c r="M20" s="1973" t="s">
        <v>2371</v>
      </c>
      <c r="N20" s="1974" t="s">
        <v>1078</v>
      </c>
      <c r="O20" s="1974" t="s">
        <v>7</v>
      </c>
      <c r="P20" s="1973" t="s">
        <v>2371</v>
      </c>
      <c r="Q20" s="1974" t="s">
        <v>1078</v>
      </c>
      <c r="R20" s="1974" t="s">
        <v>7</v>
      </c>
      <c r="S20" s="1973" t="s">
        <v>2371</v>
      </c>
      <c r="T20" s="1974" t="s">
        <v>1078</v>
      </c>
      <c r="U20" s="1974" t="s">
        <v>7</v>
      </c>
      <c r="V20" s="1973" t="s">
        <v>2371</v>
      </c>
      <c r="W20" s="1974" t="s">
        <v>1078</v>
      </c>
      <c r="X20" s="1974" t="s">
        <v>7</v>
      </c>
      <c r="Y20" s="1973" t="s">
        <v>2371</v>
      </c>
      <c r="Z20" s="1974" t="s">
        <v>1078</v>
      </c>
      <c r="AA20" s="1974" t="s">
        <v>7</v>
      </c>
      <c r="AB20" s="1973" t="s">
        <v>2371</v>
      </c>
      <c r="AC20" s="1974" t="s">
        <v>1078</v>
      </c>
      <c r="AD20" s="1974" t="s">
        <v>7</v>
      </c>
    </row>
    <row r="21" spans="1:30">
      <c r="A21" s="1975" t="s">
        <v>2372</v>
      </c>
      <c r="B21" s="1976" t="s">
        <v>2373</v>
      </c>
      <c r="C21" s="1977">
        <v>6</v>
      </c>
      <c r="D21" s="1977">
        <v>4.5</v>
      </c>
      <c r="E21" s="1977" t="s">
        <v>2231</v>
      </c>
      <c r="F21" s="1978">
        <v>4273</v>
      </c>
      <c r="G21" s="1976" t="s">
        <v>2320</v>
      </c>
      <c r="H21" s="1976" t="s">
        <v>2319</v>
      </c>
      <c r="I21" s="1976">
        <v>1</v>
      </c>
      <c r="J21" s="1979" t="s">
        <v>2290</v>
      </c>
      <c r="K21" s="1980" t="s">
        <v>2276</v>
      </c>
      <c r="L21" s="1976">
        <v>1</v>
      </c>
      <c r="M21" s="1979" t="s">
        <v>2348</v>
      </c>
      <c r="N21" s="1976" t="s">
        <v>2347</v>
      </c>
      <c r="O21" s="1976">
        <v>1</v>
      </c>
      <c r="P21" s="1979" t="s">
        <v>2275</v>
      </c>
      <c r="Q21" s="1980" t="s">
        <v>2277</v>
      </c>
      <c r="R21" s="1976">
        <v>1</v>
      </c>
      <c r="S21" s="1976" t="s">
        <v>2299</v>
      </c>
      <c r="T21" s="1980" t="s">
        <v>2374</v>
      </c>
      <c r="U21" s="1976">
        <v>1</v>
      </c>
      <c r="V21" s="1976" t="s">
        <v>2300</v>
      </c>
      <c r="W21" s="1980" t="s">
        <v>2375</v>
      </c>
      <c r="X21" s="1981">
        <v>1</v>
      </c>
      <c r="Y21" s="1982" t="s">
        <v>2296</v>
      </c>
      <c r="Z21" s="1983" t="s">
        <v>2250</v>
      </c>
      <c r="AA21" s="1984">
        <v>1</v>
      </c>
      <c r="AB21" s="1982" t="s">
        <v>2298</v>
      </c>
      <c r="AC21" s="1983" t="s">
        <v>2251</v>
      </c>
      <c r="AD21" s="1984">
        <v>1</v>
      </c>
    </row>
    <row r="22" spans="1:30">
      <c r="A22" s="1985" t="s">
        <v>2376</v>
      </c>
      <c r="B22" s="1986" t="s">
        <v>2377</v>
      </c>
      <c r="C22" s="1987">
        <v>6</v>
      </c>
      <c r="D22" s="1987">
        <v>6.3</v>
      </c>
      <c r="E22" s="1987" t="s">
        <v>2231</v>
      </c>
      <c r="F22" s="1988">
        <v>4896</v>
      </c>
      <c r="G22" s="1986" t="s">
        <v>2320</v>
      </c>
      <c r="H22" s="1986" t="s">
        <v>2319</v>
      </c>
      <c r="I22" s="1986">
        <v>1</v>
      </c>
      <c r="J22" s="1989" t="s">
        <v>2290</v>
      </c>
      <c r="K22" s="1990" t="s">
        <v>2276</v>
      </c>
      <c r="L22" s="1986">
        <v>1</v>
      </c>
      <c r="M22" s="1989" t="s">
        <v>2294</v>
      </c>
      <c r="N22" s="1986" t="s">
        <v>2248</v>
      </c>
      <c r="O22" s="1986">
        <v>1</v>
      </c>
      <c r="P22" s="1989" t="s">
        <v>2275</v>
      </c>
      <c r="Q22" s="1990" t="s">
        <v>2277</v>
      </c>
      <c r="R22" s="1986">
        <v>1</v>
      </c>
      <c r="S22" s="1986" t="s">
        <v>2299</v>
      </c>
      <c r="T22" s="1990" t="s">
        <v>2374</v>
      </c>
      <c r="U22" s="1986">
        <v>1</v>
      </c>
      <c r="V22" s="1986" t="s">
        <v>2300</v>
      </c>
      <c r="W22" s="1990" t="s">
        <v>2375</v>
      </c>
      <c r="X22" s="1991">
        <v>1</v>
      </c>
      <c r="Y22" s="1992" t="s">
        <v>2296</v>
      </c>
      <c r="Z22" s="1993" t="s">
        <v>2250</v>
      </c>
      <c r="AA22" s="1994">
        <v>1</v>
      </c>
      <c r="AB22" s="1992" t="s">
        <v>2298</v>
      </c>
      <c r="AC22" s="1993" t="s">
        <v>2251</v>
      </c>
      <c r="AD22" s="1994">
        <v>1</v>
      </c>
    </row>
    <row r="23" spans="1:30">
      <c r="A23" s="1985" t="s">
        <v>2280</v>
      </c>
      <c r="B23" s="1986" t="s">
        <v>2378</v>
      </c>
      <c r="C23" s="1987">
        <v>6</v>
      </c>
      <c r="D23" s="1987">
        <v>9</v>
      </c>
      <c r="E23" s="1987" t="s">
        <v>2231</v>
      </c>
      <c r="F23" s="1988">
        <v>5901</v>
      </c>
      <c r="G23" s="1986" t="s">
        <v>2320</v>
      </c>
      <c r="H23" s="1986" t="s">
        <v>2319</v>
      </c>
      <c r="I23" s="1986">
        <v>1</v>
      </c>
      <c r="J23" s="1989" t="s">
        <v>2290</v>
      </c>
      <c r="K23" s="1990" t="s">
        <v>2276</v>
      </c>
      <c r="L23" s="1986">
        <v>1</v>
      </c>
      <c r="M23" s="1989" t="s">
        <v>2348</v>
      </c>
      <c r="N23" s="1986" t="s">
        <v>2347</v>
      </c>
      <c r="O23" s="1986">
        <v>2</v>
      </c>
      <c r="P23" s="1989" t="s">
        <v>2275</v>
      </c>
      <c r="Q23" s="1990" t="s">
        <v>2277</v>
      </c>
      <c r="R23" s="1986">
        <v>1</v>
      </c>
      <c r="S23" s="1986" t="s">
        <v>2299</v>
      </c>
      <c r="T23" s="1990" t="s">
        <v>2374</v>
      </c>
      <c r="U23" s="1986">
        <v>1</v>
      </c>
      <c r="V23" s="1986" t="s">
        <v>2300</v>
      </c>
      <c r="W23" s="1990" t="s">
        <v>2375</v>
      </c>
      <c r="X23" s="1991">
        <v>2</v>
      </c>
      <c r="Y23" s="1992" t="s">
        <v>2296</v>
      </c>
      <c r="Z23" s="1993" t="s">
        <v>2250</v>
      </c>
      <c r="AA23" s="1994">
        <v>1</v>
      </c>
      <c r="AB23" s="1992" t="s">
        <v>2298</v>
      </c>
      <c r="AC23" s="1993" t="s">
        <v>2251</v>
      </c>
      <c r="AD23" s="1994">
        <v>1</v>
      </c>
    </row>
    <row r="24" spans="1:30">
      <c r="A24" s="1985" t="s">
        <v>2379</v>
      </c>
      <c r="B24" s="1986" t="s">
        <v>2380</v>
      </c>
      <c r="C24" s="1987">
        <v>6</v>
      </c>
      <c r="D24" s="1987">
        <v>12.6</v>
      </c>
      <c r="E24" s="1987" t="s">
        <v>2231</v>
      </c>
      <c r="F24" s="1988">
        <v>7147</v>
      </c>
      <c r="G24" s="1986" t="s">
        <v>2320</v>
      </c>
      <c r="H24" s="1986" t="s">
        <v>2319</v>
      </c>
      <c r="I24" s="1986">
        <v>1</v>
      </c>
      <c r="J24" s="1989" t="s">
        <v>2290</v>
      </c>
      <c r="K24" s="1990" t="s">
        <v>2276</v>
      </c>
      <c r="L24" s="1986">
        <v>1</v>
      </c>
      <c r="M24" s="1989" t="s">
        <v>2294</v>
      </c>
      <c r="N24" s="1986" t="s">
        <v>2248</v>
      </c>
      <c r="O24" s="1986">
        <v>2</v>
      </c>
      <c r="P24" s="1989" t="s">
        <v>2275</v>
      </c>
      <c r="Q24" s="1990" t="s">
        <v>2277</v>
      </c>
      <c r="R24" s="1986">
        <v>1</v>
      </c>
      <c r="S24" s="1986" t="s">
        <v>2299</v>
      </c>
      <c r="T24" s="1990" t="s">
        <v>2374</v>
      </c>
      <c r="U24" s="1986">
        <v>1</v>
      </c>
      <c r="V24" s="1986" t="s">
        <v>2300</v>
      </c>
      <c r="W24" s="1990" t="s">
        <v>2375</v>
      </c>
      <c r="X24" s="1991">
        <v>2</v>
      </c>
      <c r="Y24" s="1992" t="s">
        <v>2296</v>
      </c>
      <c r="Z24" s="1993" t="s">
        <v>2250</v>
      </c>
      <c r="AA24" s="1994">
        <v>1</v>
      </c>
      <c r="AB24" s="1992" t="s">
        <v>2298</v>
      </c>
      <c r="AC24" s="1993" t="s">
        <v>2251</v>
      </c>
      <c r="AD24" s="1994">
        <v>1</v>
      </c>
    </row>
    <row r="25" spans="1:30">
      <c r="A25" s="1985" t="s">
        <v>2281</v>
      </c>
      <c r="B25" s="1986" t="s">
        <v>2381</v>
      </c>
      <c r="C25" s="1987">
        <v>6</v>
      </c>
      <c r="D25" s="1987">
        <v>13.5</v>
      </c>
      <c r="E25" s="1987" t="s">
        <v>2231</v>
      </c>
      <c r="F25" s="1988">
        <v>7529</v>
      </c>
      <c r="G25" s="1986" t="s">
        <v>2320</v>
      </c>
      <c r="H25" s="1986" t="s">
        <v>2319</v>
      </c>
      <c r="I25" s="1986">
        <v>1</v>
      </c>
      <c r="J25" s="1989" t="s">
        <v>2290</v>
      </c>
      <c r="K25" s="1990" t="s">
        <v>2276</v>
      </c>
      <c r="L25" s="1986">
        <v>1</v>
      </c>
      <c r="M25" s="1989" t="s">
        <v>2348</v>
      </c>
      <c r="N25" s="1986" t="s">
        <v>2347</v>
      </c>
      <c r="O25" s="1986">
        <v>3</v>
      </c>
      <c r="P25" s="1989" t="s">
        <v>2275</v>
      </c>
      <c r="Q25" s="1990" t="s">
        <v>2277</v>
      </c>
      <c r="R25" s="1986">
        <v>1</v>
      </c>
      <c r="S25" s="1986" t="s">
        <v>2299</v>
      </c>
      <c r="T25" s="1990" t="s">
        <v>2374</v>
      </c>
      <c r="U25" s="1986">
        <v>1</v>
      </c>
      <c r="V25" s="1986" t="s">
        <v>2300</v>
      </c>
      <c r="W25" s="1990" t="s">
        <v>2375</v>
      </c>
      <c r="X25" s="1991">
        <v>3</v>
      </c>
      <c r="Y25" s="1992" t="s">
        <v>2296</v>
      </c>
      <c r="Z25" s="1993" t="s">
        <v>2250</v>
      </c>
      <c r="AA25" s="1994">
        <v>1</v>
      </c>
      <c r="AB25" s="1992" t="s">
        <v>2298</v>
      </c>
      <c r="AC25" s="1993" t="s">
        <v>2251</v>
      </c>
      <c r="AD25" s="1994">
        <v>1</v>
      </c>
    </row>
    <row r="26" spans="1:30">
      <c r="A26" s="1985" t="s">
        <v>2382</v>
      </c>
      <c r="B26" s="1986" t="s">
        <v>2383</v>
      </c>
      <c r="C26" s="1987">
        <v>6</v>
      </c>
      <c r="D26" s="1987">
        <v>18.899999999999999</v>
      </c>
      <c r="E26" s="1987" t="s">
        <v>2231</v>
      </c>
      <c r="F26" s="1988">
        <v>9398</v>
      </c>
      <c r="G26" s="1986" t="s">
        <v>2320</v>
      </c>
      <c r="H26" s="1986" t="s">
        <v>2319</v>
      </c>
      <c r="I26" s="1986">
        <v>1</v>
      </c>
      <c r="J26" s="1989" t="s">
        <v>2290</v>
      </c>
      <c r="K26" s="1990" t="s">
        <v>2276</v>
      </c>
      <c r="L26" s="1986">
        <v>1</v>
      </c>
      <c r="M26" s="1989" t="s">
        <v>2294</v>
      </c>
      <c r="N26" s="1986" t="s">
        <v>2248</v>
      </c>
      <c r="O26" s="1986">
        <v>3</v>
      </c>
      <c r="P26" s="1989" t="s">
        <v>2275</v>
      </c>
      <c r="Q26" s="1990" t="s">
        <v>2277</v>
      </c>
      <c r="R26" s="1986">
        <v>1</v>
      </c>
      <c r="S26" s="1986" t="s">
        <v>2299</v>
      </c>
      <c r="T26" s="1990" t="s">
        <v>2374</v>
      </c>
      <c r="U26" s="1986">
        <v>1</v>
      </c>
      <c r="V26" s="1986" t="s">
        <v>2300</v>
      </c>
      <c r="W26" s="1990" t="s">
        <v>2375</v>
      </c>
      <c r="X26" s="1991">
        <v>3</v>
      </c>
      <c r="Y26" s="1992" t="s">
        <v>2296</v>
      </c>
      <c r="Z26" s="1993" t="s">
        <v>2250</v>
      </c>
      <c r="AA26" s="1994">
        <v>1</v>
      </c>
      <c r="AB26" s="1992" t="s">
        <v>2298</v>
      </c>
      <c r="AC26" s="1993" t="s">
        <v>2251</v>
      </c>
      <c r="AD26" s="1994">
        <v>1</v>
      </c>
    </row>
    <row r="27" spans="1:30">
      <c r="A27" s="1995" t="s">
        <v>2384</v>
      </c>
      <c r="B27" s="1976" t="s">
        <v>2385</v>
      </c>
      <c r="C27" s="1977">
        <v>7</v>
      </c>
      <c r="D27" s="1977">
        <v>4.5</v>
      </c>
      <c r="E27" s="1977" t="s">
        <v>2231</v>
      </c>
      <c r="F27" s="1978">
        <v>4298</v>
      </c>
      <c r="G27" s="1976" t="s">
        <v>2324</v>
      </c>
      <c r="H27" s="1976" t="s">
        <v>2323</v>
      </c>
      <c r="I27" s="1976">
        <v>1</v>
      </c>
      <c r="J27" s="1979" t="s">
        <v>2290</v>
      </c>
      <c r="K27" s="1980" t="s">
        <v>2276</v>
      </c>
      <c r="L27" s="1976">
        <v>1</v>
      </c>
      <c r="M27" s="1979" t="s">
        <v>2348</v>
      </c>
      <c r="N27" s="1976" t="s">
        <v>2347</v>
      </c>
      <c r="O27" s="1976">
        <v>1</v>
      </c>
      <c r="P27" s="1979" t="s">
        <v>2275</v>
      </c>
      <c r="Q27" s="1980" t="s">
        <v>2277</v>
      </c>
      <c r="R27" s="1976">
        <v>1</v>
      </c>
      <c r="S27" s="1976" t="s">
        <v>2299</v>
      </c>
      <c r="T27" s="1980" t="s">
        <v>2374</v>
      </c>
      <c r="U27" s="1976">
        <v>1</v>
      </c>
      <c r="V27" s="1976" t="s">
        <v>2300</v>
      </c>
      <c r="W27" s="1980" t="s">
        <v>2375</v>
      </c>
      <c r="X27" s="1981">
        <v>1</v>
      </c>
      <c r="Y27" s="1982" t="s">
        <v>2296</v>
      </c>
      <c r="Z27" s="1996" t="s">
        <v>2250</v>
      </c>
      <c r="AA27" s="1997">
        <v>1</v>
      </c>
      <c r="AB27" s="1998" t="s">
        <v>2298</v>
      </c>
      <c r="AC27" s="1996" t="s">
        <v>2251</v>
      </c>
      <c r="AD27" s="1997">
        <v>1</v>
      </c>
    </row>
    <row r="28" spans="1:30">
      <c r="A28" s="1985" t="s">
        <v>2386</v>
      </c>
      <c r="B28" s="1986" t="s">
        <v>2387</v>
      </c>
      <c r="C28" s="1987">
        <v>7</v>
      </c>
      <c r="D28" s="1987">
        <v>6.3</v>
      </c>
      <c r="E28" s="1987" t="s">
        <v>2231</v>
      </c>
      <c r="F28" s="1988">
        <v>4921</v>
      </c>
      <c r="G28" s="1986" t="s">
        <v>2324</v>
      </c>
      <c r="H28" s="1986" t="s">
        <v>2323</v>
      </c>
      <c r="I28" s="1986">
        <v>1</v>
      </c>
      <c r="J28" s="1989" t="s">
        <v>2290</v>
      </c>
      <c r="K28" s="1990" t="s">
        <v>2276</v>
      </c>
      <c r="L28" s="1986">
        <v>1</v>
      </c>
      <c r="M28" s="1989" t="s">
        <v>2294</v>
      </c>
      <c r="N28" s="1986" t="s">
        <v>2248</v>
      </c>
      <c r="O28" s="1986">
        <v>1</v>
      </c>
      <c r="P28" s="1989" t="s">
        <v>2275</v>
      </c>
      <c r="Q28" s="1990" t="s">
        <v>2277</v>
      </c>
      <c r="R28" s="1986">
        <v>1</v>
      </c>
      <c r="S28" s="1986" t="s">
        <v>2299</v>
      </c>
      <c r="T28" s="1990" t="s">
        <v>2374</v>
      </c>
      <c r="U28" s="1986">
        <v>1</v>
      </c>
      <c r="V28" s="1986" t="s">
        <v>2300</v>
      </c>
      <c r="W28" s="1990" t="s">
        <v>2375</v>
      </c>
      <c r="X28" s="1991">
        <v>1</v>
      </c>
      <c r="Y28" s="1992" t="s">
        <v>2296</v>
      </c>
      <c r="Z28" s="1993" t="s">
        <v>2250</v>
      </c>
      <c r="AA28" s="1994">
        <v>1</v>
      </c>
      <c r="AB28" s="1992" t="s">
        <v>2298</v>
      </c>
      <c r="AC28" s="1993" t="s">
        <v>2251</v>
      </c>
      <c r="AD28" s="1994">
        <v>1</v>
      </c>
    </row>
    <row r="29" spans="1:30">
      <c r="A29" s="1985" t="s">
        <v>2388</v>
      </c>
      <c r="B29" s="1986" t="s">
        <v>2389</v>
      </c>
      <c r="C29" s="1987">
        <v>7</v>
      </c>
      <c r="D29" s="1987">
        <v>9</v>
      </c>
      <c r="E29" s="1987" t="s">
        <v>2231</v>
      </c>
      <c r="F29" s="1988">
        <v>5926</v>
      </c>
      <c r="G29" s="1986" t="s">
        <v>2324</v>
      </c>
      <c r="H29" s="1986" t="s">
        <v>2323</v>
      </c>
      <c r="I29" s="1986">
        <v>1</v>
      </c>
      <c r="J29" s="1989" t="s">
        <v>2290</v>
      </c>
      <c r="K29" s="1990" t="s">
        <v>2276</v>
      </c>
      <c r="L29" s="1986">
        <v>1</v>
      </c>
      <c r="M29" s="1989" t="s">
        <v>2348</v>
      </c>
      <c r="N29" s="1986" t="s">
        <v>2347</v>
      </c>
      <c r="O29" s="1986">
        <v>2</v>
      </c>
      <c r="P29" s="1989" t="s">
        <v>2275</v>
      </c>
      <c r="Q29" s="1990" t="s">
        <v>2277</v>
      </c>
      <c r="R29" s="1986">
        <v>1</v>
      </c>
      <c r="S29" s="1986" t="s">
        <v>2299</v>
      </c>
      <c r="T29" s="1990" t="s">
        <v>2374</v>
      </c>
      <c r="U29" s="1986">
        <v>1</v>
      </c>
      <c r="V29" s="1986" t="s">
        <v>2300</v>
      </c>
      <c r="W29" s="1990" t="s">
        <v>2375</v>
      </c>
      <c r="X29" s="1991">
        <v>2</v>
      </c>
      <c r="Y29" s="1992" t="s">
        <v>2296</v>
      </c>
      <c r="Z29" s="1993" t="s">
        <v>2250</v>
      </c>
      <c r="AA29" s="1994">
        <v>1</v>
      </c>
      <c r="AB29" s="1992" t="s">
        <v>2298</v>
      </c>
      <c r="AC29" s="1993" t="s">
        <v>2251</v>
      </c>
      <c r="AD29" s="1994">
        <v>1</v>
      </c>
    </row>
    <row r="30" spans="1:30">
      <c r="A30" s="1985" t="s">
        <v>2390</v>
      </c>
      <c r="B30" s="1986" t="s">
        <v>2391</v>
      </c>
      <c r="C30" s="1987">
        <v>7</v>
      </c>
      <c r="D30" s="1987">
        <v>12.6</v>
      </c>
      <c r="E30" s="1987" t="s">
        <v>2231</v>
      </c>
      <c r="F30" s="1988">
        <v>7172</v>
      </c>
      <c r="G30" s="1986" t="s">
        <v>2324</v>
      </c>
      <c r="H30" s="1986" t="s">
        <v>2323</v>
      </c>
      <c r="I30" s="1986">
        <v>1</v>
      </c>
      <c r="J30" s="1989" t="s">
        <v>2290</v>
      </c>
      <c r="K30" s="1990" t="s">
        <v>2276</v>
      </c>
      <c r="L30" s="1986">
        <v>1</v>
      </c>
      <c r="M30" s="1989" t="s">
        <v>2294</v>
      </c>
      <c r="N30" s="1986" t="s">
        <v>2248</v>
      </c>
      <c r="O30" s="1986">
        <v>2</v>
      </c>
      <c r="P30" s="1989" t="s">
        <v>2275</v>
      </c>
      <c r="Q30" s="1990" t="s">
        <v>2277</v>
      </c>
      <c r="R30" s="1986">
        <v>1</v>
      </c>
      <c r="S30" s="1986" t="s">
        <v>2299</v>
      </c>
      <c r="T30" s="1990" t="s">
        <v>2374</v>
      </c>
      <c r="U30" s="1986">
        <v>1</v>
      </c>
      <c r="V30" s="1986" t="s">
        <v>2300</v>
      </c>
      <c r="W30" s="1990" t="s">
        <v>2375</v>
      </c>
      <c r="X30" s="1991">
        <v>2</v>
      </c>
      <c r="Y30" s="1992" t="s">
        <v>2296</v>
      </c>
      <c r="Z30" s="1993" t="s">
        <v>2250</v>
      </c>
      <c r="AA30" s="1994">
        <v>1</v>
      </c>
      <c r="AB30" s="1992" t="s">
        <v>2298</v>
      </c>
      <c r="AC30" s="1993" t="s">
        <v>2251</v>
      </c>
      <c r="AD30" s="1994">
        <v>1</v>
      </c>
    </row>
    <row r="31" spans="1:30">
      <c r="A31" s="1985" t="s">
        <v>2392</v>
      </c>
      <c r="B31" s="1986" t="s">
        <v>2393</v>
      </c>
      <c r="C31" s="1987">
        <v>7</v>
      </c>
      <c r="D31" s="1987">
        <v>13.5</v>
      </c>
      <c r="E31" s="1987" t="s">
        <v>2231</v>
      </c>
      <c r="F31" s="1988">
        <v>7554</v>
      </c>
      <c r="G31" s="1986" t="s">
        <v>2324</v>
      </c>
      <c r="H31" s="1986" t="s">
        <v>2323</v>
      </c>
      <c r="I31" s="1986">
        <v>1</v>
      </c>
      <c r="J31" s="1989" t="s">
        <v>2290</v>
      </c>
      <c r="K31" s="1990" t="s">
        <v>2276</v>
      </c>
      <c r="L31" s="1986">
        <v>1</v>
      </c>
      <c r="M31" s="1989" t="s">
        <v>2348</v>
      </c>
      <c r="N31" s="1986" t="s">
        <v>2347</v>
      </c>
      <c r="O31" s="1986">
        <v>3</v>
      </c>
      <c r="P31" s="1989" t="s">
        <v>2275</v>
      </c>
      <c r="Q31" s="1990" t="s">
        <v>2277</v>
      </c>
      <c r="R31" s="1986">
        <v>1</v>
      </c>
      <c r="S31" s="1986" t="s">
        <v>2299</v>
      </c>
      <c r="T31" s="1990" t="s">
        <v>2374</v>
      </c>
      <c r="U31" s="1986">
        <v>1</v>
      </c>
      <c r="V31" s="1986" t="s">
        <v>2300</v>
      </c>
      <c r="W31" s="1990" t="s">
        <v>2375</v>
      </c>
      <c r="X31" s="1991">
        <v>3</v>
      </c>
      <c r="Y31" s="1992" t="s">
        <v>2296</v>
      </c>
      <c r="Z31" s="1993" t="s">
        <v>2250</v>
      </c>
      <c r="AA31" s="1994">
        <v>1</v>
      </c>
      <c r="AB31" s="1992" t="s">
        <v>2298</v>
      </c>
      <c r="AC31" s="1993" t="s">
        <v>2251</v>
      </c>
      <c r="AD31" s="1994">
        <v>1</v>
      </c>
    </row>
    <row r="32" spans="1:30">
      <c r="A32" s="1985" t="s">
        <v>2394</v>
      </c>
      <c r="B32" s="1986" t="s">
        <v>2395</v>
      </c>
      <c r="C32" s="1987">
        <v>7</v>
      </c>
      <c r="D32" s="1987">
        <v>18.899999999999999</v>
      </c>
      <c r="E32" s="1987" t="s">
        <v>2231</v>
      </c>
      <c r="F32" s="1988">
        <v>9423</v>
      </c>
      <c r="G32" s="1986" t="s">
        <v>2324</v>
      </c>
      <c r="H32" s="1986" t="s">
        <v>2323</v>
      </c>
      <c r="I32" s="1986">
        <v>1</v>
      </c>
      <c r="J32" s="1989" t="s">
        <v>2290</v>
      </c>
      <c r="K32" s="1990" t="s">
        <v>2276</v>
      </c>
      <c r="L32" s="1986">
        <v>1</v>
      </c>
      <c r="M32" s="1989" t="s">
        <v>2294</v>
      </c>
      <c r="N32" s="1986" t="s">
        <v>2248</v>
      </c>
      <c r="O32" s="1986">
        <v>3</v>
      </c>
      <c r="P32" s="1989" t="s">
        <v>2275</v>
      </c>
      <c r="Q32" s="1990" t="s">
        <v>2277</v>
      </c>
      <c r="R32" s="1986">
        <v>1</v>
      </c>
      <c r="S32" s="1986" t="s">
        <v>2299</v>
      </c>
      <c r="T32" s="1990" t="s">
        <v>2374</v>
      </c>
      <c r="U32" s="1986">
        <v>1</v>
      </c>
      <c r="V32" s="1986" t="s">
        <v>2300</v>
      </c>
      <c r="W32" s="1990" t="s">
        <v>2375</v>
      </c>
      <c r="X32" s="1991">
        <v>3</v>
      </c>
      <c r="Y32" s="1992" t="s">
        <v>2296</v>
      </c>
      <c r="Z32" s="1993" t="s">
        <v>2250</v>
      </c>
      <c r="AA32" s="1994">
        <v>1</v>
      </c>
      <c r="AB32" s="1992" t="s">
        <v>2298</v>
      </c>
      <c r="AC32" s="1993" t="s">
        <v>2251</v>
      </c>
      <c r="AD32" s="1994">
        <v>1</v>
      </c>
    </row>
    <row r="33" spans="1:30">
      <c r="A33" s="1999" t="s">
        <v>2396</v>
      </c>
      <c r="B33" s="1976" t="s">
        <v>2397</v>
      </c>
      <c r="C33" s="1977">
        <v>7.6</v>
      </c>
      <c r="D33" s="1977">
        <v>4.5</v>
      </c>
      <c r="E33" s="1977" t="s">
        <v>2231</v>
      </c>
      <c r="F33" s="1978">
        <v>4323</v>
      </c>
      <c r="G33" s="1976" t="s">
        <v>2327</v>
      </c>
      <c r="H33" s="1976" t="s">
        <v>2292</v>
      </c>
      <c r="I33" s="1976">
        <v>1</v>
      </c>
      <c r="J33" s="1979" t="s">
        <v>2290</v>
      </c>
      <c r="K33" s="1980" t="s">
        <v>2276</v>
      </c>
      <c r="L33" s="1976">
        <v>1</v>
      </c>
      <c r="M33" s="1979" t="s">
        <v>2348</v>
      </c>
      <c r="N33" s="1976" t="s">
        <v>2347</v>
      </c>
      <c r="O33" s="1976">
        <v>1</v>
      </c>
      <c r="P33" s="1979" t="s">
        <v>2275</v>
      </c>
      <c r="Q33" s="1980" t="s">
        <v>2277</v>
      </c>
      <c r="R33" s="1976">
        <v>1</v>
      </c>
      <c r="S33" s="1976" t="s">
        <v>2299</v>
      </c>
      <c r="T33" s="1980" t="s">
        <v>2374</v>
      </c>
      <c r="U33" s="1976">
        <v>1</v>
      </c>
      <c r="V33" s="1976" t="s">
        <v>2300</v>
      </c>
      <c r="W33" s="1980" t="s">
        <v>2375</v>
      </c>
      <c r="X33" s="1981">
        <v>1</v>
      </c>
      <c r="Y33" s="1982" t="s">
        <v>2296</v>
      </c>
      <c r="Z33" s="1996" t="s">
        <v>2250</v>
      </c>
      <c r="AA33" s="1997">
        <v>1</v>
      </c>
      <c r="AB33" s="1998" t="s">
        <v>2298</v>
      </c>
      <c r="AC33" s="1996" t="s">
        <v>2251</v>
      </c>
      <c r="AD33" s="1997">
        <v>1</v>
      </c>
    </row>
    <row r="34" spans="1:30">
      <c r="A34" s="2000" t="s">
        <v>2398</v>
      </c>
      <c r="B34" s="2001" t="s">
        <v>2399</v>
      </c>
      <c r="C34" s="2002">
        <v>7.6</v>
      </c>
      <c r="D34" s="2002">
        <v>6.3</v>
      </c>
      <c r="E34" s="2002" t="s">
        <v>2231</v>
      </c>
      <c r="F34" s="2003">
        <v>4946</v>
      </c>
      <c r="G34" s="2001" t="s">
        <v>2327</v>
      </c>
      <c r="H34" s="2001" t="s">
        <v>2292</v>
      </c>
      <c r="I34" s="2001">
        <v>1</v>
      </c>
      <c r="J34" s="2004" t="s">
        <v>2290</v>
      </c>
      <c r="K34" s="2005" t="s">
        <v>2276</v>
      </c>
      <c r="L34" s="2001">
        <v>1</v>
      </c>
      <c r="M34" s="2004" t="s">
        <v>2294</v>
      </c>
      <c r="N34" s="2001" t="s">
        <v>2248</v>
      </c>
      <c r="O34" s="2001">
        <v>1</v>
      </c>
      <c r="P34" s="2004" t="s">
        <v>2275</v>
      </c>
      <c r="Q34" s="2005" t="s">
        <v>2277</v>
      </c>
      <c r="R34" s="2001">
        <v>1</v>
      </c>
      <c r="S34" s="2001" t="s">
        <v>2299</v>
      </c>
      <c r="T34" s="2005" t="s">
        <v>2374</v>
      </c>
      <c r="U34" s="2001">
        <v>1</v>
      </c>
      <c r="V34" s="2001" t="s">
        <v>2300</v>
      </c>
      <c r="W34" s="2005" t="s">
        <v>2375</v>
      </c>
      <c r="X34" s="2006">
        <v>1</v>
      </c>
      <c r="Y34" s="2007" t="s">
        <v>2296</v>
      </c>
      <c r="Z34" s="2008" t="s">
        <v>2250</v>
      </c>
      <c r="AA34" s="2009">
        <v>1</v>
      </c>
      <c r="AB34" s="2007" t="s">
        <v>2298</v>
      </c>
      <c r="AC34" s="2008" t="s">
        <v>2251</v>
      </c>
      <c r="AD34" s="2009">
        <v>1</v>
      </c>
    </row>
    <row r="35" spans="1:30">
      <c r="A35" s="2010" t="s">
        <v>2400</v>
      </c>
      <c r="B35" s="1986" t="s">
        <v>2401</v>
      </c>
      <c r="C35" s="1987">
        <v>7.6</v>
      </c>
      <c r="D35" s="1987">
        <v>9</v>
      </c>
      <c r="E35" s="1987" t="s">
        <v>2231</v>
      </c>
      <c r="F35" s="1988">
        <v>5951</v>
      </c>
      <c r="G35" s="1986" t="s">
        <v>2327</v>
      </c>
      <c r="H35" s="1986" t="s">
        <v>2292</v>
      </c>
      <c r="I35" s="1986">
        <v>1</v>
      </c>
      <c r="J35" s="1989" t="s">
        <v>2290</v>
      </c>
      <c r="K35" s="1990" t="s">
        <v>2276</v>
      </c>
      <c r="L35" s="1986">
        <v>1</v>
      </c>
      <c r="M35" s="1989" t="s">
        <v>2348</v>
      </c>
      <c r="N35" s="1986" t="s">
        <v>2347</v>
      </c>
      <c r="O35" s="1986">
        <v>2</v>
      </c>
      <c r="P35" s="1989" t="s">
        <v>2275</v>
      </c>
      <c r="Q35" s="1990" t="s">
        <v>2277</v>
      </c>
      <c r="R35" s="1986">
        <v>1</v>
      </c>
      <c r="S35" s="1986" t="s">
        <v>2299</v>
      </c>
      <c r="T35" s="1990" t="s">
        <v>2374</v>
      </c>
      <c r="U35" s="1986">
        <v>1</v>
      </c>
      <c r="V35" s="1986" t="s">
        <v>2300</v>
      </c>
      <c r="W35" s="1990" t="s">
        <v>2375</v>
      </c>
      <c r="X35" s="1991">
        <v>2</v>
      </c>
      <c r="Y35" s="1992" t="s">
        <v>2296</v>
      </c>
      <c r="Z35" s="1993" t="s">
        <v>2250</v>
      </c>
      <c r="AA35" s="1994">
        <v>1</v>
      </c>
      <c r="AB35" s="1992" t="s">
        <v>2298</v>
      </c>
      <c r="AC35" s="1993" t="s">
        <v>2251</v>
      </c>
      <c r="AD35" s="1994">
        <v>1</v>
      </c>
    </row>
    <row r="36" spans="1:30">
      <c r="A36" s="2000" t="s">
        <v>2402</v>
      </c>
      <c r="B36" s="2001" t="s">
        <v>2403</v>
      </c>
      <c r="C36" s="2002">
        <v>7.6</v>
      </c>
      <c r="D36" s="2002">
        <v>12.6</v>
      </c>
      <c r="E36" s="2002" t="s">
        <v>2231</v>
      </c>
      <c r="F36" s="2003">
        <v>7197</v>
      </c>
      <c r="G36" s="2001" t="s">
        <v>2327</v>
      </c>
      <c r="H36" s="2001" t="s">
        <v>2292</v>
      </c>
      <c r="I36" s="2001">
        <v>1</v>
      </c>
      <c r="J36" s="2004" t="s">
        <v>2290</v>
      </c>
      <c r="K36" s="2005" t="s">
        <v>2276</v>
      </c>
      <c r="L36" s="2001">
        <v>1</v>
      </c>
      <c r="M36" s="2004" t="s">
        <v>2294</v>
      </c>
      <c r="N36" s="2001" t="s">
        <v>2248</v>
      </c>
      <c r="O36" s="2001">
        <v>2</v>
      </c>
      <c r="P36" s="2004" t="s">
        <v>2275</v>
      </c>
      <c r="Q36" s="2005" t="s">
        <v>2277</v>
      </c>
      <c r="R36" s="2001">
        <v>1</v>
      </c>
      <c r="S36" s="2001" t="s">
        <v>2299</v>
      </c>
      <c r="T36" s="2005" t="s">
        <v>2374</v>
      </c>
      <c r="U36" s="2001">
        <v>1</v>
      </c>
      <c r="V36" s="2001" t="s">
        <v>2300</v>
      </c>
      <c r="W36" s="2005" t="s">
        <v>2375</v>
      </c>
      <c r="X36" s="2006">
        <v>2</v>
      </c>
      <c r="Y36" s="2007" t="s">
        <v>2296</v>
      </c>
      <c r="Z36" s="2008" t="s">
        <v>2250</v>
      </c>
      <c r="AA36" s="2009">
        <v>1</v>
      </c>
      <c r="AB36" s="2007" t="s">
        <v>2298</v>
      </c>
      <c r="AC36" s="2008" t="s">
        <v>2251</v>
      </c>
      <c r="AD36" s="2009">
        <v>1</v>
      </c>
    </row>
    <row r="37" spans="1:30">
      <c r="A37" s="2010" t="s">
        <v>2404</v>
      </c>
      <c r="B37" s="1986" t="s">
        <v>2405</v>
      </c>
      <c r="C37" s="1987">
        <v>7.6</v>
      </c>
      <c r="D37" s="1987">
        <v>13.5</v>
      </c>
      <c r="E37" s="1987" t="s">
        <v>2231</v>
      </c>
      <c r="F37" s="1988">
        <v>7579</v>
      </c>
      <c r="G37" s="1986" t="s">
        <v>2327</v>
      </c>
      <c r="H37" s="1986" t="s">
        <v>2292</v>
      </c>
      <c r="I37" s="1986">
        <v>1</v>
      </c>
      <c r="J37" s="1989" t="s">
        <v>2290</v>
      </c>
      <c r="K37" s="1990" t="s">
        <v>2276</v>
      </c>
      <c r="L37" s="1986">
        <v>1</v>
      </c>
      <c r="M37" s="1989" t="s">
        <v>2348</v>
      </c>
      <c r="N37" s="1986" t="s">
        <v>2347</v>
      </c>
      <c r="O37" s="1986">
        <v>3</v>
      </c>
      <c r="P37" s="1989" t="s">
        <v>2275</v>
      </c>
      <c r="Q37" s="1990" t="s">
        <v>2277</v>
      </c>
      <c r="R37" s="1986">
        <v>1</v>
      </c>
      <c r="S37" s="1986" t="s">
        <v>2299</v>
      </c>
      <c r="T37" s="1990" t="s">
        <v>2374</v>
      </c>
      <c r="U37" s="1986">
        <v>1</v>
      </c>
      <c r="V37" s="1986" t="s">
        <v>2300</v>
      </c>
      <c r="W37" s="1990" t="s">
        <v>2375</v>
      </c>
      <c r="X37" s="1991">
        <v>3</v>
      </c>
      <c r="Y37" s="1992" t="s">
        <v>2296</v>
      </c>
      <c r="Z37" s="1993" t="s">
        <v>2250</v>
      </c>
      <c r="AA37" s="1994">
        <v>1</v>
      </c>
      <c r="AB37" s="1992" t="s">
        <v>2298</v>
      </c>
      <c r="AC37" s="1993" t="s">
        <v>2251</v>
      </c>
      <c r="AD37" s="1994">
        <v>1</v>
      </c>
    </row>
    <row r="38" spans="1:30">
      <c r="A38" s="2000" t="s">
        <v>2406</v>
      </c>
      <c r="B38" s="2001" t="s">
        <v>2407</v>
      </c>
      <c r="C38" s="2002">
        <v>7.6</v>
      </c>
      <c r="D38" s="2002">
        <v>18.899999999999999</v>
      </c>
      <c r="E38" s="2002" t="s">
        <v>2231</v>
      </c>
      <c r="F38" s="2003">
        <v>9448</v>
      </c>
      <c r="G38" s="2001" t="s">
        <v>2327</v>
      </c>
      <c r="H38" s="2001" t="s">
        <v>2292</v>
      </c>
      <c r="I38" s="2001">
        <v>1</v>
      </c>
      <c r="J38" s="2004" t="s">
        <v>2290</v>
      </c>
      <c r="K38" s="2005" t="s">
        <v>2276</v>
      </c>
      <c r="L38" s="2001">
        <v>1</v>
      </c>
      <c r="M38" s="2004" t="s">
        <v>2294</v>
      </c>
      <c r="N38" s="2001" t="s">
        <v>2248</v>
      </c>
      <c r="O38" s="2001">
        <v>3</v>
      </c>
      <c r="P38" s="2004" t="s">
        <v>2275</v>
      </c>
      <c r="Q38" s="2005" t="s">
        <v>2277</v>
      </c>
      <c r="R38" s="2001">
        <v>1</v>
      </c>
      <c r="S38" s="2001" t="s">
        <v>2299</v>
      </c>
      <c r="T38" s="2005" t="s">
        <v>2374</v>
      </c>
      <c r="U38" s="2001">
        <v>1</v>
      </c>
      <c r="V38" s="2001" t="s">
        <v>2300</v>
      </c>
      <c r="W38" s="2005" t="s">
        <v>2375</v>
      </c>
      <c r="X38" s="2006">
        <v>3</v>
      </c>
      <c r="Y38" s="2007" t="s">
        <v>2296</v>
      </c>
      <c r="Z38" s="2008" t="s">
        <v>2250</v>
      </c>
      <c r="AA38" s="2009">
        <v>1</v>
      </c>
      <c r="AB38" s="2007" t="s">
        <v>2298</v>
      </c>
      <c r="AC38" s="2008" t="s">
        <v>2251</v>
      </c>
      <c r="AD38" s="2009">
        <v>1</v>
      </c>
    </row>
    <row r="39" spans="1:30">
      <c r="A39" s="1999" t="s">
        <v>2408</v>
      </c>
      <c r="B39" s="1976" t="s">
        <v>2409</v>
      </c>
      <c r="C39" s="1977">
        <v>8.6</v>
      </c>
      <c r="D39" s="1977">
        <v>4.5</v>
      </c>
      <c r="E39" s="1977" t="s">
        <v>2231</v>
      </c>
      <c r="F39" s="1978">
        <v>4768</v>
      </c>
      <c r="G39" s="1976" t="s">
        <v>2330</v>
      </c>
      <c r="H39" s="1976" t="s">
        <v>2247</v>
      </c>
      <c r="I39" s="1976">
        <v>1</v>
      </c>
      <c r="J39" s="1979" t="s">
        <v>2290</v>
      </c>
      <c r="K39" s="1980" t="s">
        <v>2276</v>
      </c>
      <c r="L39" s="1976">
        <v>1</v>
      </c>
      <c r="M39" s="1979" t="s">
        <v>2348</v>
      </c>
      <c r="N39" s="1976" t="s">
        <v>2347</v>
      </c>
      <c r="O39" s="1976">
        <v>1</v>
      </c>
      <c r="P39" s="1979" t="s">
        <v>2275</v>
      </c>
      <c r="Q39" s="1980" t="s">
        <v>2277</v>
      </c>
      <c r="R39" s="1976">
        <v>1</v>
      </c>
      <c r="S39" s="1976" t="s">
        <v>2299</v>
      </c>
      <c r="T39" s="1980" t="s">
        <v>2374</v>
      </c>
      <c r="U39" s="1976">
        <v>1</v>
      </c>
      <c r="V39" s="1976" t="s">
        <v>2300</v>
      </c>
      <c r="W39" s="1980" t="s">
        <v>2375</v>
      </c>
      <c r="X39" s="1981">
        <v>1</v>
      </c>
      <c r="Y39" s="1982" t="s">
        <v>2296</v>
      </c>
      <c r="Z39" s="1993" t="s">
        <v>2250</v>
      </c>
      <c r="AA39" s="1984">
        <v>1</v>
      </c>
      <c r="AB39" s="1982" t="s">
        <v>2298</v>
      </c>
      <c r="AC39" s="1993" t="s">
        <v>2251</v>
      </c>
      <c r="AD39" s="1984">
        <v>1</v>
      </c>
    </row>
    <row r="40" spans="1:30">
      <c r="A40" s="2010" t="s">
        <v>2410</v>
      </c>
      <c r="B40" s="1986" t="s">
        <v>2411</v>
      </c>
      <c r="C40" s="1987">
        <v>8.6</v>
      </c>
      <c r="D40" s="1987">
        <v>6.3</v>
      </c>
      <c r="E40" s="1987" t="s">
        <v>2231</v>
      </c>
      <c r="F40" s="1988">
        <v>5391</v>
      </c>
      <c r="G40" s="1986" t="s">
        <v>2330</v>
      </c>
      <c r="H40" s="1986" t="s">
        <v>2247</v>
      </c>
      <c r="I40" s="1986">
        <v>1</v>
      </c>
      <c r="J40" s="1989" t="s">
        <v>2290</v>
      </c>
      <c r="K40" s="1990" t="s">
        <v>2276</v>
      </c>
      <c r="L40" s="1986">
        <v>1</v>
      </c>
      <c r="M40" s="1989" t="s">
        <v>2294</v>
      </c>
      <c r="N40" s="1986" t="s">
        <v>2248</v>
      </c>
      <c r="O40" s="1986">
        <v>1</v>
      </c>
      <c r="P40" s="1989" t="s">
        <v>2275</v>
      </c>
      <c r="Q40" s="1990" t="s">
        <v>2277</v>
      </c>
      <c r="R40" s="1986">
        <v>1</v>
      </c>
      <c r="S40" s="1986" t="s">
        <v>2299</v>
      </c>
      <c r="T40" s="1990" t="s">
        <v>2374</v>
      </c>
      <c r="U40" s="1986">
        <v>1</v>
      </c>
      <c r="V40" s="1986" t="s">
        <v>2300</v>
      </c>
      <c r="W40" s="1990" t="s">
        <v>2375</v>
      </c>
      <c r="X40" s="1991">
        <v>1</v>
      </c>
      <c r="Y40" s="1992" t="s">
        <v>2296</v>
      </c>
      <c r="Z40" s="1993" t="s">
        <v>2250</v>
      </c>
      <c r="AA40" s="1994">
        <v>1</v>
      </c>
      <c r="AB40" s="1992" t="s">
        <v>2298</v>
      </c>
      <c r="AC40" s="1993" t="s">
        <v>2251</v>
      </c>
      <c r="AD40" s="1994">
        <v>1</v>
      </c>
    </row>
    <row r="41" spans="1:30">
      <c r="A41" s="2010" t="s">
        <v>2278</v>
      </c>
      <c r="B41" s="1986" t="s">
        <v>2412</v>
      </c>
      <c r="C41" s="1987">
        <v>8.6</v>
      </c>
      <c r="D41" s="1987">
        <v>9</v>
      </c>
      <c r="E41" s="1987" t="s">
        <v>2231</v>
      </c>
      <c r="F41" s="1988">
        <v>6396</v>
      </c>
      <c r="G41" s="1986" t="s">
        <v>2330</v>
      </c>
      <c r="H41" s="1986" t="s">
        <v>2247</v>
      </c>
      <c r="I41" s="1986">
        <v>1</v>
      </c>
      <c r="J41" s="1989" t="s">
        <v>2290</v>
      </c>
      <c r="K41" s="1990" t="s">
        <v>2276</v>
      </c>
      <c r="L41" s="1986">
        <v>1</v>
      </c>
      <c r="M41" s="1989" t="s">
        <v>2348</v>
      </c>
      <c r="N41" s="1986" t="s">
        <v>2347</v>
      </c>
      <c r="O41" s="1986">
        <v>2</v>
      </c>
      <c r="P41" s="1989" t="s">
        <v>2275</v>
      </c>
      <c r="Q41" s="1990" t="s">
        <v>2277</v>
      </c>
      <c r="R41" s="1986">
        <v>1</v>
      </c>
      <c r="S41" s="1986" t="s">
        <v>2299</v>
      </c>
      <c r="T41" s="1990" t="s">
        <v>2374</v>
      </c>
      <c r="U41" s="1986">
        <v>1</v>
      </c>
      <c r="V41" s="1986" t="s">
        <v>2300</v>
      </c>
      <c r="W41" s="1990" t="s">
        <v>2375</v>
      </c>
      <c r="X41" s="1991">
        <v>2</v>
      </c>
      <c r="Y41" s="1992" t="s">
        <v>2296</v>
      </c>
      <c r="Z41" s="1993" t="s">
        <v>2250</v>
      </c>
      <c r="AA41" s="1994">
        <v>1</v>
      </c>
      <c r="AB41" s="1992" t="s">
        <v>2298</v>
      </c>
      <c r="AC41" s="1993" t="s">
        <v>2251</v>
      </c>
      <c r="AD41" s="1994">
        <v>1</v>
      </c>
    </row>
    <row r="42" spans="1:30">
      <c r="A42" s="2010" t="s">
        <v>2279</v>
      </c>
      <c r="B42" s="1986" t="s">
        <v>2413</v>
      </c>
      <c r="C42" s="1987">
        <v>8.6</v>
      </c>
      <c r="D42" s="1987">
        <v>12.6</v>
      </c>
      <c r="E42" s="1987" t="s">
        <v>2231</v>
      </c>
      <c r="F42" s="1988">
        <v>7642</v>
      </c>
      <c r="G42" s="1986" t="s">
        <v>2330</v>
      </c>
      <c r="H42" s="1986" t="s">
        <v>2247</v>
      </c>
      <c r="I42" s="1986">
        <v>1</v>
      </c>
      <c r="J42" s="1989" t="s">
        <v>2290</v>
      </c>
      <c r="K42" s="1990" t="s">
        <v>2276</v>
      </c>
      <c r="L42" s="1986">
        <v>1</v>
      </c>
      <c r="M42" s="1989" t="s">
        <v>2294</v>
      </c>
      <c r="N42" s="1986" t="s">
        <v>2248</v>
      </c>
      <c r="O42" s="1986">
        <v>2</v>
      </c>
      <c r="P42" s="1989" t="s">
        <v>2275</v>
      </c>
      <c r="Q42" s="1990" t="s">
        <v>2277</v>
      </c>
      <c r="R42" s="1986">
        <v>1</v>
      </c>
      <c r="S42" s="1986" t="s">
        <v>2299</v>
      </c>
      <c r="T42" s="1990" t="s">
        <v>2374</v>
      </c>
      <c r="U42" s="1986">
        <v>1</v>
      </c>
      <c r="V42" s="1986" t="s">
        <v>2300</v>
      </c>
      <c r="W42" s="1990" t="s">
        <v>2375</v>
      </c>
      <c r="X42" s="1991">
        <v>2</v>
      </c>
      <c r="Y42" s="1992" t="s">
        <v>2296</v>
      </c>
      <c r="Z42" s="1993" t="s">
        <v>2250</v>
      </c>
      <c r="AA42" s="1994">
        <v>1</v>
      </c>
      <c r="AB42" s="1992" t="s">
        <v>2298</v>
      </c>
      <c r="AC42" s="1993" t="s">
        <v>2251</v>
      </c>
      <c r="AD42" s="1994">
        <v>1</v>
      </c>
    </row>
    <row r="43" spans="1:30">
      <c r="A43" s="2010" t="s">
        <v>2414</v>
      </c>
      <c r="B43" s="1986" t="s">
        <v>2415</v>
      </c>
      <c r="C43" s="1987">
        <v>8.6</v>
      </c>
      <c r="D43" s="1987">
        <v>13.5</v>
      </c>
      <c r="E43" s="1987" t="s">
        <v>2231</v>
      </c>
      <c r="F43" s="1988">
        <v>8024</v>
      </c>
      <c r="G43" s="1986" t="s">
        <v>2330</v>
      </c>
      <c r="H43" s="1986" t="s">
        <v>2247</v>
      </c>
      <c r="I43" s="1986">
        <v>1</v>
      </c>
      <c r="J43" s="1989" t="s">
        <v>2290</v>
      </c>
      <c r="K43" s="1990" t="s">
        <v>2276</v>
      </c>
      <c r="L43" s="1986">
        <v>1</v>
      </c>
      <c r="M43" s="1989" t="s">
        <v>2348</v>
      </c>
      <c r="N43" s="1986" t="s">
        <v>2347</v>
      </c>
      <c r="O43" s="1986">
        <v>3</v>
      </c>
      <c r="P43" s="1989" t="s">
        <v>2275</v>
      </c>
      <c r="Q43" s="1990" t="s">
        <v>2277</v>
      </c>
      <c r="R43" s="1986">
        <v>1</v>
      </c>
      <c r="S43" s="1986" t="s">
        <v>2299</v>
      </c>
      <c r="T43" s="1990" t="s">
        <v>2374</v>
      </c>
      <c r="U43" s="1986">
        <v>1</v>
      </c>
      <c r="V43" s="1986" t="s">
        <v>2300</v>
      </c>
      <c r="W43" s="1990" t="s">
        <v>2375</v>
      </c>
      <c r="X43" s="1991">
        <v>3</v>
      </c>
      <c r="Y43" s="1992" t="s">
        <v>2296</v>
      </c>
      <c r="Z43" s="1993" t="s">
        <v>2250</v>
      </c>
      <c r="AA43" s="1994">
        <v>1</v>
      </c>
      <c r="AB43" s="1992" t="s">
        <v>2298</v>
      </c>
      <c r="AC43" s="1993" t="s">
        <v>2251</v>
      </c>
      <c r="AD43" s="1994">
        <v>1</v>
      </c>
    </row>
    <row r="44" spans="1:30">
      <c r="A44" s="2010" t="s">
        <v>2416</v>
      </c>
      <c r="B44" s="1986" t="s">
        <v>2417</v>
      </c>
      <c r="C44" s="1987">
        <v>8.6</v>
      </c>
      <c r="D44" s="1987">
        <v>18.899999999999999</v>
      </c>
      <c r="E44" s="1987" t="s">
        <v>2231</v>
      </c>
      <c r="F44" s="1988">
        <v>9893</v>
      </c>
      <c r="G44" s="1986" t="s">
        <v>2330</v>
      </c>
      <c r="H44" s="1986" t="s">
        <v>2247</v>
      </c>
      <c r="I44" s="1986">
        <v>1</v>
      </c>
      <c r="J44" s="1989" t="s">
        <v>2290</v>
      </c>
      <c r="K44" s="1990" t="s">
        <v>2276</v>
      </c>
      <c r="L44" s="1986">
        <v>1</v>
      </c>
      <c r="M44" s="1989" t="s">
        <v>2294</v>
      </c>
      <c r="N44" s="1986" t="s">
        <v>2248</v>
      </c>
      <c r="O44" s="1986">
        <v>3</v>
      </c>
      <c r="P44" s="1989" t="s">
        <v>2275</v>
      </c>
      <c r="Q44" s="1990" t="s">
        <v>2277</v>
      </c>
      <c r="R44" s="1986">
        <v>1</v>
      </c>
      <c r="S44" s="1986" t="s">
        <v>2299</v>
      </c>
      <c r="T44" s="1990" t="s">
        <v>2374</v>
      </c>
      <c r="U44" s="1986">
        <v>1</v>
      </c>
      <c r="V44" s="1986" t="s">
        <v>2300</v>
      </c>
      <c r="W44" s="1990" t="s">
        <v>2375</v>
      </c>
      <c r="X44" s="1991">
        <v>3</v>
      </c>
      <c r="Y44" s="1992" t="s">
        <v>2296</v>
      </c>
      <c r="Z44" s="1993" t="s">
        <v>2250</v>
      </c>
      <c r="AA44" s="1994">
        <v>1</v>
      </c>
      <c r="AB44" s="1992" t="s">
        <v>2298</v>
      </c>
      <c r="AC44" s="1993" t="s">
        <v>2251</v>
      </c>
      <c r="AD44" s="1994">
        <v>1</v>
      </c>
    </row>
    <row r="45" spans="1:30">
      <c r="A45" s="1975" t="s">
        <v>2418</v>
      </c>
      <c r="B45" s="1976" t="s">
        <v>2419</v>
      </c>
      <c r="C45" s="1977">
        <v>6</v>
      </c>
      <c r="D45" s="1977">
        <v>4.5</v>
      </c>
      <c r="E45" s="1977" t="s">
        <v>2231</v>
      </c>
      <c r="F45" s="1978">
        <v>4073</v>
      </c>
      <c r="G45" s="1979" t="s">
        <v>2334</v>
      </c>
      <c r="H45" s="1976" t="s">
        <v>2333</v>
      </c>
      <c r="I45" s="1976">
        <v>1</v>
      </c>
      <c r="J45" s="1979" t="s">
        <v>2290</v>
      </c>
      <c r="K45" s="1980" t="s">
        <v>2276</v>
      </c>
      <c r="L45" s="1976">
        <v>1</v>
      </c>
      <c r="M45" s="1979" t="s">
        <v>2348</v>
      </c>
      <c r="N45" s="1976" t="s">
        <v>2347</v>
      </c>
      <c r="O45" s="1976">
        <v>1</v>
      </c>
      <c r="P45" s="1979" t="s">
        <v>2275</v>
      </c>
      <c r="Q45" s="1980" t="s">
        <v>2277</v>
      </c>
      <c r="R45" s="1976">
        <v>1</v>
      </c>
      <c r="S45" s="1976" t="s">
        <v>2299</v>
      </c>
      <c r="T45" s="1980" t="s">
        <v>2374</v>
      </c>
      <c r="U45" s="1976">
        <v>1</v>
      </c>
      <c r="V45" s="1976" t="s">
        <v>2300</v>
      </c>
      <c r="W45" s="1980" t="s">
        <v>2375</v>
      </c>
      <c r="X45" s="1981">
        <v>1</v>
      </c>
      <c r="Y45" s="1982" t="s">
        <v>2296</v>
      </c>
      <c r="Z45" s="1993" t="s">
        <v>2250</v>
      </c>
      <c r="AA45" s="1984">
        <v>1</v>
      </c>
      <c r="AB45" s="1982" t="s">
        <v>2298</v>
      </c>
      <c r="AC45" s="1993" t="s">
        <v>2251</v>
      </c>
      <c r="AD45" s="1984">
        <v>1</v>
      </c>
    </row>
    <row r="46" spans="1:30">
      <c r="A46" s="1985" t="s">
        <v>2420</v>
      </c>
      <c r="B46" s="1986" t="s">
        <v>2421</v>
      </c>
      <c r="C46" s="1987">
        <v>6</v>
      </c>
      <c r="D46" s="1987">
        <v>6.3</v>
      </c>
      <c r="E46" s="1987" t="s">
        <v>2231</v>
      </c>
      <c r="F46" s="1988">
        <v>4696</v>
      </c>
      <c r="G46" s="1989" t="s">
        <v>2334</v>
      </c>
      <c r="H46" s="1986" t="s">
        <v>2333</v>
      </c>
      <c r="I46" s="1986">
        <v>1</v>
      </c>
      <c r="J46" s="1989" t="s">
        <v>2290</v>
      </c>
      <c r="K46" s="1990" t="s">
        <v>2276</v>
      </c>
      <c r="L46" s="1986">
        <v>1</v>
      </c>
      <c r="M46" s="1989" t="s">
        <v>2294</v>
      </c>
      <c r="N46" s="1986" t="s">
        <v>2248</v>
      </c>
      <c r="O46" s="1986">
        <v>1</v>
      </c>
      <c r="P46" s="1989" t="s">
        <v>2275</v>
      </c>
      <c r="Q46" s="1990" t="s">
        <v>2277</v>
      </c>
      <c r="R46" s="1986">
        <v>1</v>
      </c>
      <c r="S46" s="1986" t="s">
        <v>2299</v>
      </c>
      <c r="T46" s="1990" t="s">
        <v>2374</v>
      </c>
      <c r="U46" s="1986">
        <v>1</v>
      </c>
      <c r="V46" s="1986" t="s">
        <v>2300</v>
      </c>
      <c r="W46" s="1990" t="s">
        <v>2375</v>
      </c>
      <c r="X46" s="1991">
        <v>1</v>
      </c>
      <c r="Y46" s="1992" t="s">
        <v>2296</v>
      </c>
      <c r="Z46" s="1993" t="s">
        <v>2250</v>
      </c>
      <c r="AA46" s="1994">
        <v>1</v>
      </c>
      <c r="AB46" s="1992" t="s">
        <v>2298</v>
      </c>
      <c r="AC46" s="1993" t="s">
        <v>2251</v>
      </c>
      <c r="AD46" s="1994">
        <v>1</v>
      </c>
    </row>
    <row r="47" spans="1:30">
      <c r="A47" s="1985" t="s">
        <v>2422</v>
      </c>
      <c r="B47" s="1986" t="s">
        <v>2423</v>
      </c>
      <c r="C47" s="1987">
        <v>6</v>
      </c>
      <c r="D47" s="1987">
        <v>9</v>
      </c>
      <c r="E47" s="1987" t="s">
        <v>2231</v>
      </c>
      <c r="F47" s="1988">
        <v>5701</v>
      </c>
      <c r="G47" s="1989" t="s">
        <v>2334</v>
      </c>
      <c r="H47" s="1986" t="s">
        <v>2333</v>
      </c>
      <c r="I47" s="1986">
        <v>1</v>
      </c>
      <c r="J47" s="1989" t="s">
        <v>2290</v>
      </c>
      <c r="K47" s="1990" t="s">
        <v>2276</v>
      </c>
      <c r="L47" s="1986">
        <v>1</v>
      </c>
      <c r="M47" s="1989" t="s">
        <v>2348</v>
      </c>
      <c r="N47" s="1986" t="s">
        <v>2347</v>
      </c>
      <c r="O47" s="1986">
        <v>2</v>
      </c>
      <c r="P47" s="1989" t="s">
        <v>2275</v>
      </c>
      <c r="Q47" s="1990" t="s">
        <v>2277</v>
      </c>
      <c r="R47" s="1986">
        <v>1</v>
      </c>
      <c r="S47" s="1986" t="s">
        <v>2299</v>
      </c>
      <c r="T47" s="1990" t="s">
        <v>2374</v>
      </c>
      <c r="U47" s="1986">
        <v>1</v>
      </c>
      <c r="V47" s="1986" t="s">
        <v>2300</v>
      </c>
      <c r="W47" s="1990" t="s">
        <v>2375</v>
      </c>
      <c r="X47" s="1991">
        <v>2</v>
      </c>
      <c r="Y47" s="1992" t="s">
        <v>2296</v>
      </c>
      <c r="Z47" s="1993" t="s">
        <v>2250</v>
      </c>
      <c r="AA47" s="1994">
        <v>1</v>
      </c>
      <c r="AB47" s="1992" t="s">
        <v>2298</v>
      </c>
      <c r="AC47" s="1993" t="s">
        <v>2251</v>
      </c>
      <c r="AD47" s="1994">
        <v>1</v>
      </c>
    </row>
    <row r="48" spans="1:30">
      <c r="A48" s="1985" t="s">
        <v>2424</v>
      </c>
      <c r="B48" s="1986" t="s">
        <v>2425</v>
      </c>
      <c r="C48" s="1987">
        <v>6</v>
      </c>
      <c r="D48" s="1987">
        <v>12.6</v>
      </c>
      <c r="E48" s="1987" t="s">
        <v>2231</v>
      </c>
      <c r="F48" s="1988">
        <v>6947</v>
      </c>
      <c r="G48" s="1989" t="s">
        <v>2334</v>
      </c>
      <c r="H48" s="1986" t="s">
        <v>2333</v>
      </c>
      <c r="I48" s="1986">
        <v>1</v>
      </c>
      <c r="J48" s="1989" t="s">
        <v>2290</v>
      </c>
      <c r="K48" s="1990" t="s">
        <v>2276</v>
      </c>
      <c r="L48" s="1986">
        <v>1</v>
      </c>
      <c r="M48" s="1989" t="s">
        <v>2294</v>
      </c>
      <c r="N48" s="1986" t="s">
        <v>2248</v>
      </c>
      <c r="O48" s="1986">
        <v>2</v>
      </c>
      <c r="P48" s="1989" t="s">
        <v>2275</v>
      </c>
      <c r="Q48" s="1990" t="s">
        <v>2277</v>
      </c>
      <c r="R48" s="1986">
        <v>1</v>
      </c>
      <c r="S48" s="1986" t="s">
        <v>2299</v>
      </c>
      <c r="T48" s="1990" t="s">
        <v>2374</v>
      </c>
      <c r="U48" s="1986">
        <v>1</v>
      </c>
      <c r="V48" s="1986" t="s">
        <v>2300</v>
      </c>
      <c r="W48" s="1990" t="s">
        <v>2375</v>
      </c>
      <c r="X48" s="1991">
        <v>2</v>
      </c>
      <c r="Y48" s="1992" t="s">
        <v>2296</v>
      </c>
      <c r="Z48" s="1993" t="s">
        <v>2250</v>
      </c>
      <c r="AA48" s="1994">
        <v>1</v>
      </c>
      <c r="AB48" s="1992" t="s">
        <v>2298</v>
      </c>
      <c r="AC48" s="1993" t="s">
        <v>2251</v>
      </c>
      <c r="AD48" s="1994">
        <v>1</v>
      </c>
    </row>
    <row r="49" spans="1:30">
      <c r="A49" s="1985" t="s">
        <v>2426</v>
      </c>
      <c r="B49" s="1986" t="s">
        <v>2427</v>
      </c>
      <c r="C49" s="1987">
        <v>6</v>
      </c>
      <c r="D49" s="1987">
        <v>13.5</v>
      </c>
      <c r="E49" s="1987" t="s">
        <v>2231</v>
      </c>
      <c r="F49" s="1988">
        <v>7329</v>
      </c>
      <c r="G49" s="1989" t="s">
        <v>2334</v>
      </c>
      <c r="H49" s="1986" t="s">
        <v>2333</v>
      </c>
      <c r="I49" s="1986">
        <v>1</v>
      </c>
      <c r="J49" s="1989" t="s">
        <v>2290</v>
      </c>
      <c r="K49" s="1990" t="s">
        <v>2276</v>
      </c>
      <c r="L49" s="1986">
        <v>1</v>
      </c>
      <c r="M49" s="1989" t="s">
        <v>2348</v>
      </c>
      <c r="N49" s="1986" t="s">
        <v>2347</v>
      </c>
      <c r="O49" s="1986">
        <v>3</v>
      </c>
      <c r="P49" s="1989" t="s">
        <v>2275</v>
      </c>
      <c r="Q49" s="1990" t="s">
        <v>2277</v>
      </c>
      <c r="R49" s="1986">
        <v>1</v>
      </c>
      <c r="S49" s="1986" t="s">
        <v>2299</v>
      </c>
      <c r="T49" s="1990" t="s">
        <v>2374</v>
      </c>
      <c r="U49" s="1986">
        <v>1</v>
      </c>
      <c r="V49" s="1986" t="s">
        <v>2300</v>
      </c>
      <c r="W49" s="1990" t="s">
        <v>2375</v>
      </c>
      <c r="X49" s="1991">
        <v>3</v>
      </c>
      <c r="Y49" s="1992" t="s">
        <v>2296</v>
      </c>
      <c r="Z49" s="1993" t="s">
        <v>2250</v>
      </c>
      <c r="AA49" s="1994">
        <v>1</v>
      </c>
      <c r="AB49" s="1992" t="s">
        <v>2298</v>
      </c>
      <c r="AC49" s="1993" t="s">
        <v>2251</v>
      </c>
      <c r="AD49" s="1994">
        <v>1</v>
      </c>
    </row>
    <row r="50" spans="1:30">
      <c r="A50" s="1985" t="s">
        <v>2428</v>
      </c>
      <c r="B50" s="1986" t="s">
        <v>2429</v>
      </c>
      <c r="C50" s="1987">
        <v>6</v>
      </c>
      <c r="D50" s="1987">
        <v>18.899999999999999</v>
      </c>
      <c r="E50" s="1987" t="s">
        <v>2231</v>
      </c>
      <c r="F50" s="1988">
        <v>9198</v>
      </c>
      <c r="G50" s="1989" t="s">
        <v>2334</v>
      </c>
      <c r="H50" s="1986" t="s">
        <v>2333</v>
      </c>
      <c r="I50" s="1986">
        <v>1</v>
      </c>
      <c r="J50" s="1989" t="s">
        <v>2290</v>
      </c>
      <c r="K50" s="1990" t="s">
        <v>2276</v>
      </c>
      <c r="L50" s="1986">
        <v>1</v>
      </c>
      <c r="M50" s="1989" t="s">
        <v>2294</v>
      </c>
      <c r="N50" s="1986" t="s">
        <v>2248</v>
      </c>
      <c r="O50" s="1986">
        <v>3</v>
      </c>
      <c r="P50" s="1989" t="s">
        <v>2275</v>
      </c>
      <c r="Q50" s="1990" t="s">
        <v>2277</v>
      </c>
      <c r="R50" s="1986">
        <v>1</v>
      </c>
      <c r="S50" s="1986" t="s">
        <v>2299</v>
      </c>
      <c r="T50" s="1990" t="s">
        <v>2374</v>
      </c>
      <c r="U50" s="1986">
        <v>1</v>
      </c>
      <c r="V50" s="1986" t="s">
        <v>2300</v>
      </c>
      <c r="W50" s="1990" t="s">
        <v>2375</v>
      </c>
      <c r="X50" s="1991">
        <v>3</v>
      </c>
      <c r="Y50" s="1992" t="s">
        <v>2296</v>
      </c>
      <c r="Z50" s="1993" t="s">
        <v>2250</v>
      </c>
      <c r="AA50" s="1994">
        <v>1</v>
      </c>
      <c r="AB50" s="1992" t="s">
        <v>2298</v>
      </c>
      <c r="AC50" s="1993" t="s">
        <v>2251</v>
      </c>
      <c r="AD50" s="1994">
        <v>1</v>
      </c>
    </row>
    <row r="51" spans="1:30">
      <c r="A51" s="1975" t="s">
        <v>2430</v>
      </c>
      <c r="B51" s="1976" t="s">
        <v>2431</v>
      </c>
      <c r="C51" s="1977">
        <v>7</v>
      </c>
      <c r="D51" s="1977">
        <v>4.5</v>
      </c>
      <c r="E51" s="1977" t="s">
        <v>2231</v>
      </c>
      <c r="F51" s="1978">
        <v>4093</v>
      </c>
      <c r="G51" s="1979" t="s">
        <v>2338</v>
      </c>
      <c r="H51" s="1976" t="s">
        <v>2337</v>
      </c>
      <c r="I51" s="1976">
        <v>1</v>
      </c>
      <c r="J51" s="1979" t="s">
        <v>2290</v>
      </c>
      <c r="K51" s="1980" t="s">
        <v>2276</v>
      </c>
      <c r="L51" s="1976">
        <v>1</v>
      </c>
      <c r="M51" s="1979" t="s">
        <v>2348</v>
      </c>
      <c r="N51" s="1976" t="s">
        <v>2347</v>
      </c>
      <c r="O51" s="1976">
        <v>1</v>
      </c>
      <c r="P51" s="1979" t="s">
        <v>2275</v>
      </c>
      <c r="Q51" s="1980" t="s">
        <v>2277</v>
      </c>
      <c r="R51" s="1976">
        <v>1</v>
      </c>
      <c r="S51" s="1976" t="s">
        <v>2299</v>
      </c>
      <c r="T51" s="1980" t="s">
        <v>2374</v>
      </c>
      <c r="U51" s="1976">
        <v>1</v>
      </c>
      <c r="V51" s="1976" t="s">
        <v>2300</v>
      </c>
      <c r="W51" s="1980" t="s">
        <v>2375</v>
      </c>
      <c r="X51" s="1981">
        <v>1</v>
      </c>
      <c r="Y51" s="1982" t="s">
        <v>2296</v>
      </c>
      <c r="Z51" s="1993" t="s">
        <v>2250</v>
      </c>
      <c r="AA51" s="1984">
        <v>1</v>
      </c>
      <c r="AB51" s="1982" t="s">
        <v>2298</v>
      </c>
      <c r="AC51" s="1993" t="s">
        <v>2251</v>
      </c>
      <c r="AD51" s="1984">
        <v>1</v>
      </c>
    </row>
    <row r="52" spans="1:30">
      <c r="A52" s="1985" t="s">
        <v>2432</v>
      </c>
      <c r="B52" s="1986" t="s">
        <v>2433</v>
      </c>
      <c r="C52" s="1987">
        <v>7</v>
      </c>
      <c r="D52" s="1987">
        <v>6.3</v>
      </c>
      <c r="E52" s="1987" t="s">
        <v>2231</v>
      </c>
      <c r="F52" s="1988">
        <v>4716</v>
      </c>
      <c r="G52" s="1989" t="s">
        <v>2338</v>
      </c>
      <c r="H52" s="1986" t="s">
        <v>2337</v>
      </c>
      <c r="I52" s="1986">
        <v>1</v>
      </c>
      <c r="J52" s="1989" t="s">
        <v>2290</v>
      </c>
      <c r="K52" s="1990" t="s">
        <v>2276</v>
      </c>
      <c r="L52" s="1986">
        <v>1</v>
      </c>
      <c r="M52" s="1989" t="s">
        <v>2294</v>
      </c>
      <c r="N52" s="1986" t="s">
        <v>2248</v>
      </c>
      <c r="O52" s="1986">
        <v>1</v>
      </c>
      <c r="P52" s="1989" t="s">
        <v>2275</v>
      </c>
      <c r="Q52" s="1990" t="s">
        <v>2277</v>
      </c>
      <c r="R52" s="1986">
        <v>1</v>
      </c>
      <c r="S52" s="1986" t="s">
        <v>2299</v>
      </c>
      <c r="T52" s="1990" t="s">
        <v>2374</v>
      </c>
      <c r="U52" s="1986">
        <v>1</v>
      </c>
      <c r="V52" s="1986" t="s">
        <v>2300</v>
      </c>
      <c r="W52" s="1990" t="s">
        <v>2375</v>
      </c>
      <c r="X52" s="1991">
        <v>1</v>
      </c>
      <c r="Y52" s="1992" t="s">
        <v>2296</v>
      </c>
      <c r="Z52" s="1993" t="s">
        <v>2250</v>
      </c>
      <c r="AA52" s="1994">
        <v>1</v>
      </c>
      <c r="AB52" s="1992" t="s">
        <v>2298</v>
      </c>
      <c r="AC52" s="1993" t="s">
        <v>2251</v>
      </c>
      <c r="AD52" s="1994">
        <v>1</v>
      </c>
    </row>
    <row r="53" spans="1:30">
      <c r="A53" s="1985" t="s">
        <v>2434</v>
      </c>
      <c r="B53" s="1986" t="s">
        <v>2435</v>
      </c>
      <c r="C53" s="1987">
        <v>7</v>
      </c>
      <c r="D53" s="1987">
        <v>9</v>
      </c>
      <c r="E53" s="1987" t="s">
        <v>2231</v>
      </c>
      <c r="F53" s="1988">
        <v>5721</v>
      </c>
      <c r="G53" s="1989" t="s">
        <v>2338</v>
      </c>
      <c r="H53" s="1986" t="s">
        <v>2337</v>
      </c>
      <c r="I53" s="1986">
        <v>1</v>
      </c>
      <c r="J53" s="1989" t="s">
        <v>2290</v>
      </c>
      <c r="K53" s="1990" t="s">
        <v>2276</v>
      </c>
      <c r="L53" s="1986">
        <v>1</v>
      </c>
      <c r="M53" s="1989" t="s">
        <v>2348</v>
      </c>
      <c r="N53" s="1986" t="s">
        <v>2347</v>
      </c>
      <c r="O53" s="1986">
        <v>2</v>
      </c>
      <c r="P53" s="1989" t="s">
        <v>2275</v>
      </c>
      <c r="Q53" s="1990" t="s">
        <v>2277</v>
      </c>
      <c r="R53" s="1986">
        <v>1</v>
      </c>
      <c r="S53" s="1986" t="s">
        <v>2299</v>
      </c>
      <c r="T53" s="1990" t="s">
        <v>2374</v>
      </c>
      <c r="U53" s="1986">
        <v>1</v>
      </c>
      <c r="V53" s="1986" t="s">
        <v>2300</v>
      </c>
      <c r="W53" s="1990" t="s">
        <v>2375</v>
      </c>
      <c r="X53" s="1991">
        <v>2</v>
      </c>
      <c r="Y53" s="1992" t="s">
        <v>2296</v>
      </c>
      <c r="Z53" s="1993" t="s">
        <v>2250</v>
      </c>
      <c r="AA53" s="1994">
        <v>1</v>
      </c>
      <c r="AB53" s="1992" t="s">
        <v>2298</v>
      </c>
      <c r="AC53" s="1993" t="s">
        <v>2251</v>
      </c>
      <c r="AD53" s="1994">
        <v>1</v>
      </c>
    </row>
    <row r="54" spans="1:30">
      <c r="A54" s="1985" t="s">
        <v>2436</v>
      </c>
      <c r="B54" s="1986" t="s">
        <v>2437</v>
      </c>
      <c r="C54" s="1987">
        <v>7</v>
      </c>
      <c r="D54" s="1987">
        <v>12.6</v>
      </c>
      <c r="E54" s="1987" t="s">
        <v>2231</v>
      </c>
      <c r="F54" s="1988">
        <v>6967</v>
      </c>
      <c r="G54" s="1989" t="s">
        <v>2338</v>
      </c>
      <c r="H54" s="1986" t="s">
        <v>2337</v>
      </c>
      <c r="I54" s="1986">
        <v>1</v>
      </c>
      <c r="J54" s="1989" t="s">
        <v>2290</v>
      </c>
      <c r="K54" s="1990" t="s">
        <v>2276</v>
      </c>
      <c r="L54" s="1986">
        <v>1</v>
      </c>
      <c r="M54" s="1989" t="s">
        <v>2294</v>
      </c>
      <c r="N54" s="1986" t="s">
        <v>2248</v>
      </c>
      <c r="O54" s="1986">
        <v>2</v>
      </c>
      <c r="P54" s="1989" t="s">
        <v>2275</v>
      </c>
      <c r="Q54" s="1990" t="s">
        <v>2277</v>
      </c>
      <c r="R54" s="1986">
        <v>1</v>
      </c>
      <c r="S54" s="1986" t="s">
        <v>2299</v>
      </c>
      <c r="T54" s="1990" t="s">
        <v>2374</v>
      </c>
      <c r="U54" s="1986">
        <v>1</v>
      </c>
      <c r="V54" s="1986" t="s">
        <v>2300</v>
      </c>
      <c r="W54" s="1990" t="s">
        <v>2375</v>
      </c>
      <c r="X54" s="1991">
        <v>2</v>
      </c>
      <c r="Y54" s="1992" t="s">
        <v>2296</v>
      </c>
      <c r="Z54" s="1993" t="s">
        <v>2250</v>
      </c>
      <c r="AA54" s="1994">
        <v>1</v>
      </c>
      <c r="AB54" s="1992" t="s">
        <v>2298</v>
      </c>
      <c r="AC54" s="1993" t="s">
        <v>2251</v>
      </c>
      <c r="AD54" s="1994">
        <v>1</v>
      </c>
    </row>
    <row r="55" spans="1:30">
      <c r="A55" s="1985" t="s">
        <v>2438</v>
      </c>
      <c r="B55" s="1986" t="s">
        <v>2439</v>
      </c>
      <c r="C55" s="1987">
        <v>7</v>
      </c>
      <c r="D55" s="1987">
        <v>13.5</v>
      </c>
      <c r="E55" s="1987" t="s">
        <v>2231</v>
      </c>
      <c r="F55" s="1988">
        <v>7349</v>
      </c>
      <c r="G55" s="1989" t="s">
        <v>2338</v>
      </c>
      <c r="H55" s="1986" t="s">
        <v>2337</v>
      </c>
      <c r="I55" s="1986">
        <v>1</v>
      </c>
      <c r="J55" s="1989" t="s">
        <v>2290</v>
      </c>
      <c r="K55" s="1990" t="s">
        <v>2276</v>
      </c>
      <c r="L55" s="1986">
        <v>1</v>
      </c>
      <c r="M55" s="1989" t="s">
        <v>2348</v>
      </c>
      <c r="N55" s="1986" t="s">
        <v>2347</v>
      </c>
      <c r="O55" s="1986">
        <v>3</v>
      </c>
      <c r="P55" s="1989" t="s">
        <v>2275</v>
      </c>
      <c r="Q55" s="1990" t="s">
        <v>2277</v>
      </c>
      <c r="R55" s="1986">
        <v>1</v>
      </c>
      <c r="S55" s="1986" t="s">
        <v>2299</v>
      </c>
      <c r="T55" s="1990" t="s">
        <v>2374</v>
      </c>
      <c r="U55" s="1986">
        <v>1</v>
      </c>
      <c r="V55" s="1986" t="s">
        <v>2300</v>
      </c>
      <c r="W55" s="1990" t="s">
        <v>2375</v>
      </c>
      <c r="X55" s="1991">
        <v>3</v>
      </c>
      <c r="Y55" s="1992" t="s">
        <v>2296</v>
      </c>
      <c r="Z55" s="1993" t="s">
        <v>2250</v>
      </c>
      <c r="AA55" s="1994">
        <v>1</v>
      </c>
      <c r="AB55" s="1992" t="s">
        <v>2298</v>
      </c>
      <c r="AC55" s="1993" t="s">
        <v>2251</v>
      </c>
      <c r="AD55" s="1994">
        <v>1</v>
      </c>
    </row>
    <row r="56" spans="1:30">
      <c r="A56" s="1985" t="s">
        <v>2440</v>
      </c>
      <c r="B56" s="1986" t="s">
        <v>2441</v>
      </c>
      <c r="C56" s="1987">
        <v>7</v>
      </c>
      <c r="D56" s="1987">
        <v>18.899999999999999</v>
      </c>
      <c r="E56" s="1987" t="s">
        <v>2231</v>
      </c>
      <c r="F56" s="1988">
        <v>9218</v>
      </c>
      <c r="G56" s="1989" t="s">
        <v>2338</v>
      </c>
      <c r="H56" s="1986" t="s">
        <v>2337</v>
      </c>
      <c r="I56" s="1986">
        <v>1</v>
      </c>
      <c r="J56" s="1989" t="s">
        <v>2290</v>
      </c>
      <c r="K56" s="1990" t="s">
        <v>2276</v>
      </c>
      <c r="L56" s="1986">
        <v>1</v>
      </c>
      <c r="M56" s="1989" t="s">
        <v>2294</v>
      </c>
      <c r="N56" s="1986" t="s">
        <v>2248</v>
      </c>
      <c r="O56" s="1986">
        <v>3</v>
      </c>
      <c r="P56" s="1989" t="s">
        <v>2275</v>
      </c>
      <c r="Q56" s="1990" t="s">
        <v>2277</v>
      </c>
      <c r="R56" s="1986">
        <v>1</v>
      </c>
      <c r="S56" s="1986" t="s">
        <v>2299</v>
      </c>
      <c r="T56" s="1990" t="s">
        <v>2374</v>
      </c>
      <c r="U56" s="1986">
        <v>1</v>
      </c>
      <c r="V56" s="1986" t="s">
        <v>2300</v>
      </c>
      <c r="W56" s="1990" t="s">
        <v>2375</v>
      </c>
      <c r="X56" s="1991">
        <v>3</v>
      </c>
      <c r="Y56" s="1992" t="s">
        <v>2296</v>
      </c>
      <c r="Z56" s="1993" t="s">
        <v>2250</v>
      </c>
      <c r="AA56" s="1994">
        <v>1</v>
      </c>
      <c r="AB56" s="1992" t="s">
        <v>2298</v>
      </c>
      <c r="AC56" s="1993" t="s">
        <v>2251</v>
      </c>
      <c r="AD56" s="1994">
        <v>1</v>
      </c>
    </row>
    <row r="57" spans="1:30">
      <c r="A57" s="1975" t="s">
        <v>2442</v>
      </c>
      <c r="B57" s="1976" t="s">
        <v>2443</v>
      </c>
      <c r="C57" s="1977">
        <v>7.6</v>
      </c>
      <c r="D57" s="1977">
        <v>4.5</v>
      </c>
      <c r="E57" s="1977" t="s">
        <v>2231</v>
      </c>
      <c r="F57" s="1978">
        <v>4143</v>
      </c>
      <c r="G57" s="1979" t="s">
        <v>2293</v>
      </c>
      <c r="H57" s="1976" t="s">
        <v>2341</v>
      </c>
      <c r="I57" s="1976">
        <v>1</v>
      </c>
      <c r="J57" s="1979" t="s">
        <v>2290</v>
      </c>
      <c r="K57" s="1980" t="s">
        <v>2276</v>
      </c>
      <c r="L57" s="1976">
        <v>1</v>
      </c>
      <c r="M57" s="1979" t="s">
        <v>2348</v>
      </c>
      <c r="N57" s="1976" t="s">
        <v>2347</v>
      </c>
      <c r="O57" s="1976">
        <v>1</v>
      </c>
      <c r="P57" s="1979" t="s">
        <v>2275</v>
      </c>
      <c r="Q57" s="1980" t="s">
        <v>2277</v>
      </c>
      <c r="R57" s="1976">
        <v>1</v>
      </c>
      <c r="S57" s="1976" t="s">
        <v>2299</v>
      </c>
      <c r="T57" s="1980" t="s">
        <v>2374</v>
      </c>
      <c r="U57" s="1976">
        <v>1</v>
      </c>
      <c r="V57" s="1976" t="s">
        <v>2300</v>
      </c>
      <c r="W57" s="1980" t="s">
        <v>2375</v>
      </c>
      <c r="X57" s="1981">
        <v>1</v>
      </c>
      <c r="Y57" s="1982" t="s">
        <v>2296</v>
      </c>
      <c r="Z57" s="1993" t="s">
        <v>2250</v>
      </c>
      <c r="AA57" s="1984">
        <v>1</v>
      </c>
      <c r="AB57" s="1982" t="s">
        <v>2298</v>
      </c>
      <c r="AC57" s="1993" t="s">
        <v>2251</v>
      </c>
      <c r="AD57" s="1984">
        <v>1</v>
      </c>
    </row>
    <row r="58" spans="1:30">
      <c r="A58" s="1985" t="s">
        <v>2444</v>
      </c>
      <c r="B58" s="1986" t="s">
        <v>2445</v>
      </c>
      <c r="C58" s="1987">
        <v>7.6</v>
      </c>
      <c r="D58" s="1987">
        <v>6.3</v>
      </c>
      <c r="E58" s="1987" t="s">
        <v>2231</v>
      </c>
      <c r="F58" s="1988">
        <v>4766</v>
      </c>
      <c r="G58" s="1989" t="s">
        <v>2293</v>
      </c>
      <c r="H58" s="1986" t="s">
        <v>2341</v>
      </c>
      <c r="I58" s="1986">
        <v>1</v>
      </c>
      <c r="J58" s="1989" t="s">
        <v>2290</v>
      </c>
      <c r="K58" s="1990" t="s">
        <v>2276</v>
      </c>
      <c r="L58" s="1986">
        <v>1</v>
      </c>
      <c r="M58" s="1989" t="s">
        <v>2294</v>
      </c>
      <c r="N58" s="1986" t="s">
        <v>2248</v>
      </c>
      <c r="O58" s="1986">
        <v>1</v>
      </c>
      <c r="P58" s="1989" t="s">
        <v>2275</v>
      </c>
      <c r="Q58" s="1990" t="s">
        <v>2277</v>
      </c>
      <c r="R58" s="1986">
        <v>1</v>
      </c>
      <c r="S58" s="1986" t="s">
        <v>2299</v>
      </c>
      <c r="T58" s="1990" t="s">
        <v>2374</v>
      </c>
      <c r="U58" s="1986">
        <v>1</v>
      </c>
      <c r="V58" s="1986" t="s">
        <v>2300</v>
      </c>
      <c r="W58" s="1990" t="s">
        <v>2375</v>
      </c>
      <c r="X58" s="1991">
        <v>1</v>
      </c>
      <c r="Y58" s="1992" t="s">
        <v>2296</v>
      </c>
      <c r="Z58" s="1993" t="s">
        <v>2250</v>
      </c>
      <c r="AA58" s="1994">
        <v>1</v>
      </c>
      <c r="AB58" s="1992" t="s">
        <v>2298</v>
      </c>
      <c r="AC58" s="1993" t="s">
        <v>2251</v>
      </c>
      <c r="AD58" s="1994">
        <v>1</v>
      </c>
    </row>
    <row r="59" spans="1:30">
      <c r="A59" s="1985" t="s">
        <v>2446</v>
      </c>
      <c r="B59" s="1986" t="s">
        <v>2447</v>
      </c>
      <c r="C59" s="1987">
        <v>7.6</v>
      </c>
      <c r="D59" s="1987">
        <v>9</v>
      </c>
      <c r="E59" s="1987" t="s">
        <v>2231</v>
      </c>
      <c r="F59" s="1988">
        <v>5771</v>
      </c>
      <c r="G59" s="1989" t="s">
        <v>2293</v>
      </c>
      <c r="H59" s="1986" t="s">
        <v>2341</v>
      </c>
      <c r="I59" s="1986">
        <v>1</v>
      </c>
      <c r="J59" s="1989" t="s">
        <v>2290</v>
      </c>
      <c r="K59" s="1990" t="s">
        <v>2276</v>
      </c>
      <c r="L59" s="1986">
        <v>1</v>
      </c>
      <c r="M59" s="1989" t="s">
        <v>2348</v>
      </c>
      <c r="N59" s="1986" t="s">
        <v>2347</v>
      </c>
      <c r="O59" s="1986">
        <v>2</v>
      </c>
      <c r="P59" s="1989" t="s">
        <v>2275</v>
      </c>
      <c r="Q59" s="1990" t="s">
        <v>2277</v>
      </c>
      <c r="R59" s="1986">
        <v>1</v>
      </c>
      <c r="S59" s="1986" t="s">
        <v>2299</v>
      </c>
      <c r="T59" s="1990" t="s">
        <v>2374</v>
      </c>
      <c r="U59" s="1986">
        <v>1</v>
      </c>
      <c r="V59" s="1986" t="s">
        <v>2300</v>
      </c>
      <c r="W59" s="1990" t="s">
        <v>2375</v>
      </c>
      <c r="X59" s="1991">
        <v>2</v>
      </c>
      <c r="Y59" s="1992" t="s">
        <v>2296</v>
      </c>
      <c r="Z59" s="1993" t="s">
        <v>2250</v>
      </c>
      <c r="AA59" s="1994">
        <v>1</v>
      </c>
      <c r="AB59" s="1992" t="s">
        <v>2298</v>
      </c>
      <c r="AC59" s="1993" t="s">
        <v>2251</v>
      </c>
      <c r="AD59" s="1994">
        <v>1</v>
      </c>
    </row>
    <row r="60" spans="1:30">
      <c r="A60" s="1985" t="s">
        <v>2448</v>
      </c>
      <c r="B60" s="1986" t="s">
        <v>2449</v>
      </c>
      <c r="C60" s="1987">
        <v>7.6</v>
      </c>
      <c r="D60" s="1987">
        <v>12.6</v>
      </c>
      <c r="E60" s="1987" t="s">
        <v>2231</v>
      </c>
      <c r="F60" s="1988">
        <v>7017</v>
      </c>
      <c r="G60" s="1989" t="s">
        <v>2293</v>
      </c>
      <c r="H60" s="1986" t="s">
        <v>2341</v>
      </c>
      <c r="I60" s="1986">
        <v>1</v>
      </c>
      <c r="J60" s="1989" t="s">
        <v>2290</v>
      </c>
      <c r="K60" s="1990" t="s">
        <v>2276</v>
      </c>
      <c r="L60" s="1986">
        <v>1</v>
      </c>
      <c r="M60" s="1989" t="s">
        <v>2294</v>
      </c>
      <c r="N60" s="1986" t="s">
        <v>2248</v>
      </c>
      <c r="O60" s="1986">
        <v>2</v>
      </c>
      <c r="P60" s="1989" t="s">
        <v>2275</v>
      </c>
      <c r="Q60" s="1990" t="s">
        <v>2277</v>
      </c>
      <c r="R60" s="1986">
        <v>1</v>
      </c>
      <c r="S60" s="1986" t="s">
        <v>2299</v>
      </c>
      <c r="T60" s="1990" t="s">
        <v>2374</v>
      </c>
      <c r="U60" s="1986">
        <v>1</v>
      </c>
      <c r="V60" s="1986" t="s">
        <v>2300</v>
      </c>
      <c r="W60" s="1990" t="s">
        <v>2375</v>
      </c>
      <c r="X60" s="1991">
        <v>2</v>
      </c>
      <c r="Y60" s="1992" t="s">
        <v>2296</v>
      </c>
      <c r="Z60" s="1993" t="s">
        <v>2250</v>
      </c>
      <c r="AA60" s="1994">
        <v>1</v>
      </c>
      <c r="AB60" s="1992" t="s">
        <v>2298</v>
      </c>
      <c r="AC60" s="1993" t="s">
        <v>2251</v>
      </c>
      <c r="AD60" s="1994">
        <v>1</v>
      </c>
    </row>
    <row r="61" spans="1:30">
      <c r="A61" s="1985" t="s">
        <v>2450</v>
      </c>
      <c r="B61" s="1986" t="s">
        <v>2451</v>
      </c>
      <c r="C61" s="1987">
        <v>7.6</v>
      </c>
      <c r="D61" s="1987">
        <v>13.5</v>
      </c>
      <c r="E61" s="1987" t="s">
        <v>2231</v>
      </c>
      <c r="F61" s="1988">
        <v>7399</v>
      </c>
      <c r="G61" s="1989" t="s">
        <v>2293</v>
      </c>
      <c r="H61" s="1986" t="s">
        <v>2341</v>
      </c>
      <c r="I61" s="1986">
        <v>1</v>
      </c>
      <c r="J61" s="1989" t="s">
        <v>2290</v>
      </c>
      <c r="K61" s="1990" t="s">
        <v>2276</v>
      </c>
      <c r="L61" s="1986">
        <v>1</v>
      </c>
      <c r="M61" s="1989" t="s">
        <v>2348</v>
      </c>
      <c r="N61" s="1986" t="s">
        <v>2347</v>
      </c>
      <c r="O61" s="1986">
        <v>3</v>
      </c>
      <c r="P61" s="1989" t="s">
        <v>2275</v>
      </c>
      <c r="Q61" s="1990" t="s">
        <v>2277</v>
      </c>
      <c r="R61" s="1986">
        <v>1</v>
      </c>
      <c r="S61" s="1986" t="s">
        <v>2299</v>
      </c>
      <c r="T61" s="1990" t="s">
        <v>2374</v>
      </c>
      <c r="U61" s="1986">
        <v>1</v>
      </c>
      <c r="V61" s="1986" t="s">
        <v>2300</v>
      </c>
      <c r="W61" s="1990" t="s">
        <v>2375</v>
      </c>
      <c r="X61" s="1991">
        <v>3</v>
      </c>
      <c r="Y61" s="1992" t="s">
        <v>2296</v>
      </c>
      <c r="Z61" s="1993" t="s">
        <v>2250</v>
      </c>
      <c r="AA61" s="1994">
        <v>1</v>
      </c>
      <c r="AB61" s="1992" t="s">
        <v>2298</v>
      </c>
      <c r="AC61" s="1993" t="s">
        <v>2251</v>
      </c>
      <c r="AD61" s="1994">
        <v>1</v>
      </c>
    </row>
    <row r="62" spans="1:30">
      <c r="A62" s="1985" t="s">
        <v>2452</v>
      </c>
      <c r="B62" s="1986" t="s">
        <v>2453</v>
      </c>
      <c r="C62" s="1987">
        <v>7.6</v>
      </c>
      <c r="D62" s="1987">
        <v>18.899999999999999</v>
      </c>
      <c r="E62" s="1987" t="s">
        <v>2231</v>
      </c>
      <c r="F62" s="1988">
        <v>9268</v>
      </c>
      <c r="G62" s="1989" t="s">
        <v>2293</v>
      </c>
      <c r="H62" s="1986" t="s">
        <v>2341</v>
      </c>
      <c r="I62" s="1986">
        <v>1</v>
      </c>
      <c r="J62" s="1989" t="s">
        <v>2290</v>
      </c>
      <c r="K62" s="1990" t="s">
        <v>2276</v>
      </c>
      <c r="L62" s="1986">
        <v>1</v>
      </c>
      <c r="M62" s="1989" t="s">
        <v>2294</v>
      </c>
      <c r="N62" s="1986" t="s">
        <v>2248</v>
      </c>
      <c r="O62" s="1986">
        <v>3</v>
      </c>
      <c r="P62" s="1989" t="s">
        <v>2275</v>
      </c>
      <c r="Q62" s="1990" t="s">
        <v>2277</v>
      </c>
      <c r="R62" s="1986">
        <v>1</v>
      </c>
      <c r="S62" s="1986" t="s">
        <v>2299</v>
      </c>
      <c r="T62" s="1990" t="s">
        <v>2374</v>
      </c>
      <c r="U62" s="1986">
        <v>1</v>
      </c>
      <c r="V62" s="1986" t="s">
        <v>2300</v>
      </c>
      <c r="W62" s="1990" t="s">
        <v>2375</v>
      </c>
      <c r="X62" s="1991">
        <v>3</v>
      </c>
      <c r="Y62" s="1992" t="s">
        <v>2296</v>
      </c>
      <c r="Z62" s="1993" t="s">
        <v>2250</v>
      </c>
      <c r="AA62" s="1994">
        <v>1</v>
      </c>
      <c r="AB62" s="1992" t="s">
        <v>2298</v>
      </c>
      <c r="AC62" s="1993" t="s">
        <v>2251</v>
      </c>
      <c r="AD62" s="1994">
        <v>1</v>
      </c>
    </row>
    <row r="63" spans="1:30">
      <c r="A63" s="1975" t="s">
        <v>2454</v>
      </c>
      <c r="B63" s="1976" t="s">
        <v>2455</v>
      </c>
      <c r="C63" s="1977">
        <v>8.6</v>
      </c>
      <c r="D63" s="1977">
        <v>4.5</v>
      </c>
      <c r="E63" s="1977" t="s">
        <v>2231</v>
      </c>
      <c r="F63" s="1978">
        <v>4283</v>
      </c>
      <c r="G63" s="1979" t="s">
        <v>2345</v>
      </c>
      <c r="H63" s="1976" t="s">
        <v>2247</v>
      </c>
      <c r="I63" s="1976">
        <v>1</v>
      </c>
      <c r="J63" s="1979" t="s">
        <v>2290</v>
      </c>
      <c r="K63" s="1980" t="s">
        <v>2276</v>
      </c>
      <c r="L63" s="1976">
        <v>1</v>
      </c>
      <c r="M63" s="1979" t="s">
        <v>2348</v>
      </c>
      <c r="N63" s="1976" t="s">
        <v>2347</v>
      </c>
      <c r="O63" s="1976">
        <v>1</v>
      </c>
      <c r="P63" s="1979" t="s">
        <v>2275</v>
      </c>
      <c r="Q63" s="1980" t="s">
        <v>2277</v>
      </c>
      <c r="R63" s="1976">
        <v>1</v>
      </c>
      <c r="S63" s="1976" t="s">
        <v>2299</v>
      </c>
      <c r="T63" s="1980" t="s">
        <v>2374</v>
      </c>
      <c r="U63" s="1976">
        <v>1</v>
      </c>
      <c r="V63" s="1976" t="s">
        <v>2300</v>
      </c>
      <c r="W63" s="1980" t="s">
        <v>2375</v>
      </c>
      <c r="X63" s="1981">
        <v>1</v>
      </c>
      <c r="Y63" s="1982" t="s">
        <v>2296</v>
      </c>
      <c r="Z63" s="1993" t="s">
        <v>2250</v>
      </c>
      <c r="AA63" s="1984">
        <v>1</v>
      </c>
      <c r="AB63" s="1982" t="s">
        <v>2298</v>
      </c>
      <c r="AC63" s="1993" t="s">
        <v>2251</v>
      </c>
      <c r="AD63" s="1984">
        <v>1</v>
      </c>
    </row>
    <row r="64" spans="1:30">
      <c r="A64" s="1985" t="s">
        <v>2456</v>
      </c>
      <c r="B64" s="1986" t="s">
        <v>2457</v>
      </c>
      <c r="C64" s="1987">
        <v>8.6</v>
      </c>
      <c r="D64" s="1987">
        <v>6.3</v>
      </c>
      <c r="E64" s="1987" t="s">
        <v>2231</v>
      </c>
      <c r="F64" s="1988">
        <v>4906</v>
      </c>
      <c r="G64" s="1989" t="s">
        <v>2345</v>
      </c>
      <c r="H64" s="1986" t="s">
        <v>2247</v>
      </c>
      <c r="I64" s="1986">
        <v>1</v>
      </c>
      <c r="J64" s="1989" t="s">
        <v>2290</v>
      </c>
      <c r="K64" s="1990" t="s">
        <v>2276</v>
      </c>
      <c r="L64" s="1986">
        <v>1</v>
      </c>
      <c r="M64" s="1989" t="s">
        <v>2294</v>
      </c>
      <c r="N64" s="1986" t="s">
        <v>2248</v>
      </c>
      <c r="O64" s="1986">
        <v>1</v>
      </c>
      <c r="P64" s="1989" t="s">
        <v>2275</v>
      </c>
      <c r="Q64" s="1990" t="s">
        <v>2277</v>
      </c>
      <c r="R64" s="1986">
        <v>1</v>
      </c>
      <c r="S64" s="1986" t="s">
        <v>2299</v>
      </c>
      <c r="T64" s="1990" t="s">
        <v>2374</v>
      </c>
      <c r="U64" s="1986">
        <v>1</v>
      </c>
      <c r="V64" s="1986" t="s">
        <v>2300</v>
      </c>
      <c r="W64" s="1990" t="s">
        <v>2375</v>
      </c>
      <c r="X64" s="1991">
        <v>1</v>
      </c>
      <c r="Y64" s="1992" t="s">
        <v>2296</v>
      </c>
      <c r="Z64" s="1993" t="s">
        <v>2250</v>
      </c>
      <c r="AA64" s="1994">
        <v>1</v>
      </c>
      <c r="AB64" s="1992" t="s">
        <v>2298</v>
      </c>
      <c r="AC64" s="1993" t="s">
        <v>2251</v>
      </c>
      <c r="AD64" s="1994">
        <v>1</v>
      </c>
    </row>
    <row r="65" spans="1:30">
      <c r="A65" s="1985" t="s">
        <v>2458</v>
      </c>
      <c r="B65" s="1986" t="s">
        <v>2459</v>
      </c>
      <c r="C65" s="1987">
        <v>8.6</v>
      </c>
      <c r="D65" s="1987">
        <v>9</v>
      </c>
      <c r="E65" s="1987" t="s">
        <v>2231</v>
      </c>
      <c r="F65" s="1988">
        <v>5911</v>
      </c>
      <c r="G65" s="1989" t="s">
        <v>2345</v>
      </c>
      <c r="H65" s="1986" t="s">
        <v>2247</v>
      </c>
      <c r="I65" s="1986">
        <v>1</v>
      </c>
      <c r="J65" s="1989" t="s">
        <v>2290</v>
      </c>
      <c r="K65" s="1990" t="s">
        <v>2276</v>
      </c>
      <c r="L65" s="1986">
        <v>1</v>
      </c>
      <c r="M65" s="1989" t="s">
        <v>2348</v>
      </c>
      <c r="N65" s="1986" t="s">
        <v>2347</v>
      </c>
      <c r="O65" s="1986">
        <v>2</v>
      </c>
      <c r="P65" s="1989" t="s">
        <v>2275</v>
      </c>
      <c r="Q65" s="1990" t="s">
        <v>2277</v>
      </c>
      <c r="R65" s="1986">
        <v>1</v>
      </c>
      <c r="S65" s="1986" t="s">
        <v>2299</v>
      </c>
      <c r="T65" s="1990" t="s">
        <v>2374</v>
      </c>
      <c r="U65" s="1986">
        <v>1</v>
      </c>
      <c r="V65" s="1986" t="s">
        <v>2300</v>
      </c>
      <c r="W65" s="1990" t="s">
        <v>2375</v>
      </c>
      <c r="X65" s="1991">
        <v>2</v>
      </c>
      <c r="Y65" s="1992" t="s">
        <v>2296</v>
      </c>
      <c r="Z65" s="1993" t="s">
        <v>2250</v>
      </c>
      <c r="AA65" s="1994">
        <v>1</v>
      </c>
      <c r="AB65" s="1992" t="s">
        <v>2298</v>
      </c>
      <c r="AC65" s="1993" t="s">
        <v>2251</v>
      </c>
      <c r="AD65" s="1994">
        <v>1</v>
      </c>
    </row>
    <row r="66" spans="1:30">
      <c r="A66" s="1985" t="s">
        <v>2460</v>
      </c>
      <c r="B66" s="1986" t="s">
        <v>2461</v>
      </c>
      <c r="C66" s="1987">
        <v>8.6</v>
      </c>
      <c r="D66" s="1987">
        <v>12.6</v>
      </c>
      <c r="E66" s="1987" t="s">
        <v>2231</v>
      </c>
      <c r="F66" s="1988">
        <v>7157</v>
      </c>
      <c r="G66" s="1989" t="s">
        <v>2345</v>
      </c>
      <c r="H66" s="1986" t="s">
        <v>2247</v>
      </c>
      <c r="I66" s="1986">
        <v>1</v>
      </c>
      <c r="J66" s="1989" t="s">
        <v>2290</v>
      </c>
      <c r="K66" s="1990" t="s">
        <v>2276</v>
      </c>
      <c r="L66" s="1986">
        <v>1</v>
      </c>
      <c r="M66" s="1989" t="s">
        <v>2294</v>
      </c>
      <c r="N66" s="1986" t="s">
        <v>2248</v>
      </c>
      <c r="O66" s="1986">
        <v>2</v>
      </c>
      <c r="P66" s="1989" t="s">
        <v>2275</v>
      </c>
      <c r="Q66" s="1990" t="s">
        <v>2277</v>
      </c>
      <c r="R66" s="1986">
        <v>1</v>
      </c>
      <c r="S66" s="1986" t="s">
        <v>2299</v>
      </c>
      <c r="T66" s="1990" t="s">
        <v>2374</v>
      </c>
      <c r="U66" s="1986">
        <v>1</v>
      </c>
      <c r="V66" s="1986" t="s">
        <v>2300</v>
      </c>
      <c r="W66" s="1990" t="s">
        <v>2375</v>
      </c>
      <c r="X66" s="1991">
        <v>2</v>
      </c>
      <c r="Y66" s="1992" t="s">
        <v>2296</v>
      </c>
      <c r="Z66" s="1993" t="s">
        <v>2250</v>
      </c>
      <c r="AA66" s="1994">
        <v>1</v>
      </c>
      <c r="AB66" s="1992" t="s">
        <v>2298</v>
      </c>
      <c r="AC66" s="1993" t="s">
        <v>2251</v>
      </c>
      <c r="AD66" s="1994">
        <v>1</v>
      </c>
    </row>
    <row r="67" spans="1:30">
      <c r="A67" s="1985" t="s">
        <v>2462</v>
      </c>
      <c r="B67" s="1986" t="s">
        <v>2463</v>
      </c>
      <c r="C67" s="1987">
        <v>8.6</v>
      </c>
      <c r="D67" s="1987">
        <v>13.5</v>
      </c>
      <c r="E67" s="1987" t="s">
        <v>2231</v>
      </c>
      <c r="F67" s="1988">
        <v>7539</v>
      </c>
      <c r="G67" s="1989" t="s">
        <v>2345</v>
      </c>
      <c r="H67" s="1986" t="s">
        <v>2247</v>
      </c>
      <c r="I67" s="1986">
        <v>1</v>
      </c>
      <c r="J67" s="1989" t="s">
        <v>2290</v>
      </c>
      <c r="K67" s="1990" t="s">
        <v>2276</v>
      </c>
      <c r="L67" s="1986">
        <v>1</v>
      </c>
      <c r="M67" s="1989" t="s">
        <v>2348</v>
      </c>
      <c r="N67" s="1986" t="s">
        <v>2347</v>
      </c>
      <c r="O67" s="1986">
        <v>3</v>
      </c>
      <c r="P67" s="1989" t="s">
        <v>2275</v>
      </c>
      <c r="Q67" s="1990" t="s">
        <v>2277</v>
      </c>
      <c r="R67" s="1986">
        <v>1</v>
      </c>
      <c r="S67" s="1986" t="s">
        <v>2299</v>
      </c>
      <c r="T67" s="1990" t="s">
        <v>2374</v>
      </c>
      <c r="U67" s="1986">
        <v>1</v>
      </c>
      <c r="V67" s="1986" t="s">
        <v>2300</v>
      </c>
      <c r="W67" s="1990" t="s">
        <v>2375</v>
      </c>
      <c r="X67" s="1991">
        <v>3</v>
      </c>
      <c r="Y67" s="1992" t="s">
        <v>2296</v>
      </c>
      <c r="Z67" s="1993" t="s">
        <v>2250</v>
      </c>
      <c r="AA67" s="1994">
        <v>1</v>
      </c>
      <c r="AB67" s="1992" t="s">
        <v>2298</v>
      </c>
      <c r="AC67" s="1993" t="s">
        <v>2251</v>
      </c>
      <c r="AD67" s="1994">
        <v>1</v>
      </c>
    </row>
    <row r="68" spans="1:30">
      <c r="A68" s="1985" t="s">
        <v>2464</v>
      </c>
      <c r="B68" s="1986" t="s">
        <v>2465</v>
      </c>
      <c r="C68" s="1987">
        <v>8.6</v>
      </c>
      <c r="D68" s="1987">
        <v>18.899999999999999</v>
      </c>
      <c r="E68" s="1987" t="s">
        <v>2231</v>
      </c>
      <c r="F68" s="1988">
        <v>9408</v>
      </c>
      <c r="G68" s="1989" t="s">
        <v>2345</v>
      </c>
      <c r="H68" s="1986" t="s">
        <v>2247</v>
      </c>
      <c r="I68" s="1986">
        <v>1</v>
      </c>
      <c r="J68" s="1989" t="s">
        <v>2290</v>
      </c>
      <c r="K68" s="1990" t="s">
        <v>2276</v>
      </c>
      <c r="L68" s="1986">
        <v>1</v>
      </c>
      <c r="M68" s="1989" t="s">
        <v>2294</v>
      </c>
      <c r="N68" s="1986" t="s">
        <v>2248</v>
      </c>
      <c r="O68" s="1986">
        <v>3</v>
      </c>
      <c r="P68" s="1989" t="s">
        <v>2275</v>
      </c>
      <c r="Q68" s="1990" t="s">
        <v>2277</v>
      </c>
      <c r="R68" s="1986">
        <v>1</v>
      </c>
      <c r="S68" s="1986" t="s">
        <v>2299</v>
      </c>
      <c r="T68" s="1990" t="s">
        <v>2374</v>
      </c>
      <c r="U68" s="1986">
        <v>1</v>
      </c>
      <c r="V68" s="1986" t="s">
        <v>2300</v>
      </c>
      <c r="W68" s="1990" t="s">
        <v>2375</v>
      </c>
      <c r="X68" s="1991">
        <v>3</v>
      </c>
      <c r="Y68" s="1992" t="s">
        <v>2296</v>
      </c>
      <c r="Z68" s="1993" t="s">
        <v>2250</v>
      </c>
      <c r="AA68" s="1994">
        <v>1</v>
      </c>
      <c r="AB68" s="1992" t="s">
        <v>2298</v>
      </c>
      <c r="AC68" s="1993" t="s">
        <v>2251</v>
      </c>
      <c r="AD68" s="1994">
        <v>1</v>
      </c>
    </row>
    <row r="69" spans="1:30">
      <c r="A69" s="2011"/>
      <c r="I69" s="2011"/>
    </row>
    <row r="70" spans="1:30">
      <c r="A70" s="2011"/>
      <c r="I70" s="2011"/>
    </row>
    <row r="71" spans="1:30">
      <c r="A71" s="2011"/>
      <c r="I71" s="2011"/>
    </row>
    <row r="72" spans="1:30">
      <c r="A72" s="2011"/>
      <c r="I72" s="2011"/>
    </row>
    <row r="73" spans="1:30">
      <c r="A73" s="2011"/>
      <c r="I73" s="2011"/>
    </row>
    <row r="74" spans="1:30">
      <c r="A74" s="2011"/>
      <c r="I74" s="2011"/>
    </row>
    <row r="75" spans="1:30">
      <c r="A75" s="2011"/>
      <c r="I75" s="2011"/>
    </row>
    <row r="76" spans="1:30">
      <c r="A76" s="2011"/>
      <c r="C76" s="2012" t="s">
        <v>1077</v>
      </c>
      <c r="D76" s="2013" t="s">
        <v>1234</v>
      </c>
      <c r="E76" s="2012" t="s">
        <v>2466</v>
      </c>
      <c r="I76" s="2011"/>
    </row>
    <row r="77" spans="1:30">
      <c r="A77" s="2011"/>
      <c r="C77" s="1940" t="s">
        <v>2360</v>
      </c>
      <c r="D77" s="1948" t="s">
        <v>2249</v>
      </c>
      <c r="E77" s="1940" t="s">
        <v>2467</v>
      </c>
      <c r="I77" s="2011"/>
    </row>
    <row r="78" spans="1:30">
      <c r="A78" s="2011"/>
      <c r="I78" s="2011"/>
    </row>
    <row r="79" spans="1:30">
      <c r="A79" s="2011"/>
      <c r="I79" s="2011"/>
    </row>
    <row r="80" spans="1:30">
      <c r="A80" s="2011"/>
      <c r="I80" s="2011"/>
    </row>
    <row r="81" spans="1:9">
      <c r="A81" s="2011"/>
      <c r="I81" s="2011"/>
    </row>
    <row r="82" spans="1:9">
      <c r="A82" s="2011"/>
      <c r="I82" s="2011"/>
    </row>
    <row r="83" spans="1:9">
      <c r="A83" s="2011"/>
      <c r="I83" s="2011"/>
    </row>
    <row r="84" spans="1:9">
      <c r="A84" s="2011"/>
      <c r="I84" s="2011"/>
    </row>
    <row r="85" spans="1:9">
      <c r="A85" s="2011"/>
      <c r="I85" s="2011"/>
    </row>
    <row r="86" spans="1:9">
      <c r="A86" s="2011"/>
      <c r="I86" s="2011"/>
    </row>
    <row r="87" spans="1:9">
      <c r="A87" s="2011"/>
      <c r="I87" s="2011"/>
    </row>
    <row r="88" spans="1:9">
      <c r="A88" s="2011"/>
      <c r="I88" s="2011"/>
    </row>
    <row r="89" spans="1:9">
      <c r="A89" s="2011"/>
      <c r="I89" s="2011"/>
    </row>
    <row r="90" spans="1:9">
      <c r="A90" s="2011"/>
      <c r="I90" s="2011"/>
    </row>
    <row r="91" spans="1:9">
      <c r="A91" s="2011"/>
      <c r="I91" s="2011"/>
    </row>
    <row r="92" spans="1:9">
      <c r="A92" s="2011"/>
      <c r="I92" s="2011"/>
    </row>
    <row r="93" spans="1:9">
      <c r="A93" s="2011"/>
      <c r="I93" s="2011"/>
    </row>
    <row r="94" spans="1:9">
      <c r="A94" s="2011"/>
      <c r="I94" s="2011"/>
    </row>
    <row r="95" spans="1:9">
      <c r="A95" s="2011"/>
      <c r="I95" s="2011"/>
    </row>
    <row r="96" spans="1:9">
      <c r="A96" s="2011"/>
      <c r="I96" s="2011"/>
    </row>
    <row r="97" spans="1:9">
      <c r="A97" s="2011"/>
      <c r="I97" s="2011"/>
    </row>
    <row r="98" spans="1:9">
      <c r="A98" s="2011"/>
      <c r="I98" s="2011"/>
    </row>
    <row r="99" spans="1:9">
      <c r="A99" s="2011"/>
      <c r="I99" s="2011"/>
    </row>
    <row r="100" spans="1:9">
      <c r="A100" s="2011"/>
      <c r="I100" s="2011"/>
    </row>
    <row r="101" spans="1:9">
      <c r="A101" s="2011"/>
      <c r="I101" s="2011"/>
    </row>
    <row r="102" spans="1:9">
      <c r="A102" s="2011"/>
      <c r="I102" s="2011"/>
    </row>
    <row r="103" spans="1:9">
      <c r="A103" s="2011"/>
      <c r="I103" s="2011"/>
    </row>
    <row r="104" spans="1:9">
      <c r="A104" s="2011"/>
      <c r="I104" s="2011"/>
    </row>
    <row r="105" spans="1:9">
      <c r="A105" s="2011"/>
      <c r="I105" s="2011"/>
    </row>
    <row r="106" spans="1:9">
      <c r="A106" s="2011"/>
      <c r="I106" s="2011"/>
    </row>
    <row r="107" spans="1:9">
      <c r="A107" s="2011"/>
      <c r="I107" s="2011"/>
    </row>
    <row r="108" spans="1:9">
      <c r="A108" s="2011"/>
      <c r="I108" s="2011"/>
    </row>
    <row r="109" spans="1:9">
      <c r="A109" s="2011"/>
      <c r="I109" s="2011"/>
    </row>
    <row r="110" spans="1:9">
      <c r="A110" s="2011"/>
      <c r="I110" s="2011"/>
    </row>
    <row r="111" spans="1:9">
      <c r="A111" s="2011"/>
      <c r="I111" s="2011"/>
    </row>
    <row r="112" spans="1:9">
      <c r="A112" s="2011"/>
      <c r="I112" s="2011"/>
    </row>
    <row r="113" spans="1:9">
      <c r="A113" s="2011"/>
      <c r="I113" s="2011"/>
    </row>
    <row r="114" spans="1:9">
      <c r="A114" s="2011"/>
      <c r="I114" s="2011"/>
    </row>
    <row r="115" spans="1:9">
      <c r="A115" s="2011"/>
      <c r="I115" s="2011"/>
    </row>
    <row r="116" spans="1:9">
      <c r="A116" s="2011"/>
      <c r="I116" s="2011"/>
    </row>
    <row r="117" spans="1:9">
      <c r="A117" s="2011"/>
      <c r="I117" s="2011"/>
    </row>
    <row r="118" spans="1:9">
      <c r="A118" s="2011"/>
      <c r="I118" s="2011"/>
    </row>
    <row r="119" spans="1:9">
      <c r="A119" s="2011"/>
      <c r="I119" s="2011"/>
    </row>
    <row r="120" spans="1:9">
      <c r="A120" s="2011"/>
      <c r="I120" s="2011"/>
    </row>
    <row r="121" spans="1:9">
      <c r="A121" s="2011"/>
      <c r="I121" s="2011"/>
    </row>
    <row r="122" spans="1:9">
      <c r="A122" s="2011"/>
      <c r="I122" s="2011"/>
    </row>
    <row r="123" spans="1:9">
      <c r="A123" s="2011"/>
      <c r="I123" s="2011"/>
    </row>
    <row r="124" spans="1:9">
      <c r="A124" s="2011"/>
      <c r="I124" s="2011"/>
    </row>
    <row r="125" spans="1:9">
      <c r="A125" s="2011"/>
      <c r="I125" s="2011"/>
    </row>
    <row r="126" spans="1:9">
      <c r="A126" s="2011"/>
      <c r="I126" s="2011"/>
    </row>
    <row r="127" spans="1:9">
      <c r="A127" s="2011"/>
      <c r="I127" s="2011"/>
    </row>
    <row r="128" spans="1:9">
      <c r="A128" s="2011"/>
      <c r="I128" s="2011"/>
    </row>
    <row r="129" spans="1:9">
      <c r="A129" s="2011"/>
      <c r="I129" s="2011"/>
    </row>
    <row r="130" spans="1:9">
      <c r="A130" s="2011"/>
      <c r="I130" s="2011"/>
    </row>
    <row r="131" spans="1:9">
      <c r="A131" s="2011"/>
      <c r="I131" s="2011"/>
    </row>
    <row r="132" spans="1:9">
      <c r="A132" s="2011"/>
      <c r="I132" s="2011"/>
    </row>
    <row r="133" spans="1:9">
      <c r="A133" s="2011"/>
      <c r="I133" s="2011"/>
    </row>
    <row r="134" spans="1:9">
      <c r="A134" s="2011"/>
      <c r="I134" s="2011"/>
    </row>
    <row r="135" spans="1:9">
      <c r="A135" s="2011"/>
      <c r="I135" s="2011"/>
    </row>
    <row r="136" spans="1:9">
      <c r="A136" s="2011"/>
      <c r="I136" s="2011"/>
    </row>
    <row r="137" spans="1:9">
      <c r="A137" s="2011"/>
      <c r="I137" s="2011"/>
    </row>
    <row r="138" spans="1:9">
      <c r="A138" s="2011"/>
      <c r="I138" s="2011"/>
    </row>
    <row r="139" spans="1:9">
      <c r="A139" s="2011"/>
      <c r="I139" s="2011"/>
    </row>
    <row r="140" spans="1:9">
      <c r="A140" s="2011"/>
      <c r="I140" s="2011"/>
    </row>
    <row r="141" spans="1:9">
      <c r="A141" s="2011"/>
      <c r="I141" s="2011"/>
    </row>
    <row r="142" spans="1:9">
      <c r="A142" s="2011"/>
      <c r="I142" s="2011"/>
    </row>
    <row r="143" spans="1:9">
      <c r="A143" s="2011"/>
      <c r="I143" s="2011"/>
    </row>
    <row r="144" spans="1:9">
      <c r="A144" s="2011"/>
      <c r="I144" s="2011"/>
    </row>
    <row r="145" spans="1:9">
      <c r="A145" s="2011"/>
      <c r="I145" s="2011"/>
    </row>
    <row r="146" spans="1:9">
      <c r="A146" s="2011"/>
      <c r="I146" s="2011"/>
    </row>
    <row r="147" spans="1:9">
      <c r="A147" s="2011"/>
      <c r="I147" s="2011"/>
    </row>
    <row r="148" spans="1:9">
      <c r="A148" s="2011"/>
      <c r="I148" s="2011"/>
    </row>
    <row r="149" spans="1:9">
      <c r="A149" s="2011"/>
      <c r="I149" s="2011"/>
    </row>
    <row r="150" spans="1:9">
      <c r="A150" s="2011"/>
      <c r="I150" s="2011"/>
    </row>
    <row r="151" spans="1:9">
      <c r="A151" s="2011"/>
      <c r="I151" s="2011"/>
    </row>
    <row r="152" spans="1:9">
      <c r="A152" s="2011"/>
      <c r="I152" s="2011"/>
    </row>
    <row r="153" spans="1:9">
      <c r="A153" s="2011"/>
      <c r="I153" s="2011"/>
    </row>
    <row r="154" spans="1:9">
      <c r="A154" s="2011"/>
      <c r="I154" s="2011"/>
    </row>
    <row r="155" spans="1:9">
      <c r="A155" s="2011"/>
      <c r="I155" s="2011"/>
    </row>
    <row r="156" spans="1:9">
      <c r="A156" s="2011"/>
      <c r="I156" s="2011"/>
    </row>
    <row r="157" spans="1:9">
      <c r="A157" s="2011"/>
      <c r="I157" s="2011"/>
    </row>
    <row r="158" spans="1:9">
      <c r="A158" s="2011"/>
      <c r="I158" s="2011"/>
    </row>
    <row r="159" spans="1:9">
      <c r="A159" s="2011"/>
      <c r="I159" s="2011"/>
    </row>
    <row r="160" spans="1:9">
      <c r="A160" s="2011"/>
      <c r="I160" s="2011"/>
    </row>
    <row r="161" spans="1:9">
      <c r="A161" s="2011"/>
      <c r="I161" s="2011"/>
    </row>
    <row r="162" spans="1:9">
      <c r="A162" s="2011"/>
      <c r="I162" s="2011"/>
    </row>
    <row r="163" spans="1:9">
      <c r="A163" s="2011"/>
      <c r="I163" s="2011"/>
    </row>
    <row r="164" spans="1:9">
      <c r="A164" s="2011"/>
      <c r="I164" s="2011"/>
    </row>
    <row r="165" spans="1:9">
      <c r="A165" s="2011"/>
      <c r="I165" s="2011"/>
    </row>
    <row r="166" spans="1:9">
      <c r="A166" s="2011"/>
      <c r="I166" s="2011"/>
    </row>
    <row r="167" spans="1:9">
      <c r="A167" s="2011"/>
      <c r="I167" s="2011"/>
    </row>
    <row r="168" spans="1:9">
      <c r="A168" s="2011"/>
      <c r="I168" s="2011"/>
    </row>
    <row r="169" spans="1:9">
      <c r="A169" s="2011"/>
      <c r="I169" s="2011"/>
    </row>
    <row r="170" spans="1:9">
      <c r="A170" s="2011"/>
      <c r="I170" s="2011"/>
    </row>
    <row r="171" spans="1:9">
      <c r="A171" s="2011"/>
      <c r="I171" s="2011"/>
    </row>
    <row r="172" spans="1:9">
      <c r="A172" s="2011"/>
      <c r="I172" s="2011"/>
    </row>
    <row r="173" spans="1:9">
      <c r="A173" s="2011"/>
      <c r="I173" s="2011"/>
    </row>
    <row r="174" spans="1:9">
      <c r="A174" s="2011"/>
      <c r="I174" s="2011"/>
    </row>
    <row r="175" spans="1:9">
      <c r="A175" s="2011"/>
      <c r="I175" s="2011"/>
    </row>
    <row r="176" spans="1:9">
      <c r="A176" s="2011"/>
      <c r="I176" s="2011"/>
    </row>
    <row r="177" spans="1:9">
      <c r="A177" s="2011"/>
      <c r="I177" s="2011"/>
    </row>
    <row r="178" spans="1:9">
      <c r="A178" s="2011"/>
      <c r="I178" s="2011"/>
    </row>
    <row r="179" spans="1:9">
      <c r="A179" s="2011"/>
      <c r="I179" s="2011"/>
    </row>
    <row r="180" spans="1:9">
      <c r="A180" s="2011"/>
      <c r="I180" s="2011"/>
    </row>
    <row r="181" spans="1:9">
      <c r="A181" s="2011"/>
      <c r="I181" s="2011"/>
    </row>
    <row r="182" spans="1:9">
      <c r="A182" s="2011"/>
      <c r="I182" s="2011"/>
    </row>
    <row r="183" spans="1:9">
      <c r="A183" s="2011"/>
      <c r="I183" s="2011"/>
    </row>
    <row r="184" spans="1:9">
      <c r="A184" s="2011"/>
      <c r="I184" s="2011"/>
    </row>
    <row r="185" spans="1:9">
      <c r="A185" s="2011"/>
      <c r="I185" s="2011"/>
    </row>
    <row r="186" spans="1:9">
      <c r="A186" s="2011"/>
      <c r="I186" s="2011"/>
    </row>
    <row r="187" spans="1:9">
      <c r="A187" s="2011"/>
      <c r="I187" s="2011"/>
    </row>
    <row r="188" spans="1:9">
      <c r="A188" s="2011"/>
      <c r="I188" s="2011"/>
    </row>
    <row r="189" spans="1:9">
      <c r="A189" s="2011"/>
      <c r="I189" s="2011"/>
    </row>
    <row r="190" spans="1:9">
      <c r="A190" s="2011"/>
      <c r="I190" s="2011"/>
    </row>
    <row r="191" spans="1:9">
      <c r="A191" s="2011"/>
      <c r="I191" s="2011"/>
    </row>
    <row r="192" spans="1:9">
      <c r="A192" s="2011"/>
      <c r="I192" s="2011"/>
    </row>
    <row r="193" spans="1:9">
      <c r="A193" s="2011"/>
      <c r="I193" s="2011"/>
    </row>
    <row r="194" spans="1:9">
      <c r="A194" s="2011"/>
      <c r="I194" s="2011"/>
    </row>
    <row r="195" spans="1:9">
      <c r="A195" s="2011"/>
      <c r="I195" s="2011"/>
    </row>
    <row r="196" spans="1:9">
      <c r="A196" s="2011"/>
      <c r="I196" s="2011"/>
    </row>
    <row r="197" spans="1:9">
      <c r="A197" s="2011"/>
      <c r="I197" s="2011"/>
    </row>
    <row r="198" spans="1:9">
      <c r="A198" s="2011"/>
      <c r="I198" s="2011"/>
    </row>
    <row r="199" spans="1:9">
      <c r="A199" s="2011"/>
      <c r="I199" s="2011"/>
    </row>
    <row r="200" spans="1:9">
      <c r="A200" s="2011"/>
      <c r="I200" s="2011"/>
    </row>
    <row r="201" spans="1:9">
      <c r="A201" s="2011"/>
      <c r="I201" s="2011"/>
    </row>
    <row r="202" spans="1:9">
      <c r="A202" s="2011"/>
      <c r="I202" s="2011"/>
    </row>
    <row r="203" spans="1:9">
      <c r="A203" s="2011"/>
      <c r="I203" s="2011"/>
    </row>
    <row r="204" spans="1:9">
      <c r="A204" s="2011"/>
      <c r="I204" s="2011"/>
    </row>
    <row r="205" spans="1:9">
      <c r="A205" s="2011"/>
      <c r="I205" s="2011"/>
    </row>
    <row r="206" spans="1:9">
      <c r="A206" s="2011"/>
      <c r="I206" s="2011"/>
    </row>
    <row r="207" spans="1:9">
      <c r="A207" s="2011"/>
      <c r="I207" s="2011"/>
    </row>
    <row r="208" spans="1:9">
      <c r="A208" s="2011"/>
      <c r="I208" s="2011"/>
    </row>
    <row r="209" spans="1:9">
      <c r="A209" s="2011"/>
      <c r="I209" s="2011"/>
    </row>
    <row r="210" spans="1:9">
      <c r="A210" s="2011"/>
      <c r="I210" s="2011"/>
    </row>
    <row r="211" spans="1:9">
      <c r="A211" s="2011"/>
      <c r="I211" s="2011"/>
    </row>
    <row r="212" spans="1:9">
      <c r="A212" s="2011"/>
      <c r="I212" s="2011"/>
    </row>
    <row r="213" spans="1:9">
      <c r="A213" s="2011"/>
      <c r="I213" s="2011"/>
    </row>
    <row r="214" spans="1:9">
      <c r="A214" s="2011"/>
      <c r="I214" s="2011"/>
    </row>
    <row r="215" spans="1:9">
      <c r="A215" s="2011"/>
      <c r="I215" s="2011"/>
    </row>
    <row r="216" spans="1:9">
      <c r="A216" s="2011"/>
      <c r="I216" s="2011"/>
    </row>
    <row r="217" spans="1:9">
      <c r="A217" s="2011"/>
      <c r="I217" s="2011"/>
    </row>
    <row r="218" spans="1:9">
      <c r="A218" s="2011"/>
      <c r="I218" s="2011"/>
    </row>
    <row r="219" spans="1:9">
      <c r="A219" s="2011"/>
      <c r="I219" s="2011"/>
    </row>
    <row r="220" spans="1:9">
      <c r="A220" s="2011"/>
      <c r="I220" s="2011"/>
    </row>
    <row r="221" spans="1:9">
      <c r="A221" s="2011"/>
      <c r="I221" s="2011"/>
    </row>
    <row r="222" spans="1:9">
      <c r="A222" s="2011"/>
      <c r="I222" s="2011"/>
    </row>
    <row r="223" spans="1:9">
      <c r="A223" s="2011"/>
      <c r="I223" s="2011"/>
    </row>
    <row r="224" spans="1:9">
      <c r="A224" s="2011"/>
      <c r="I224" s="2011"/>
    </row>
    <row r="225" spans="1:9">
      <c r="A225" s="2011"/>
      <c r="I225" s="2011"/>
    </row>
    <row r="226" spans="1:9">
      <c r="A226" s="2011"/>
      <c r="I226" s="2011"/>
    </row>
    <row r="227" spans="1:9">
      <c r="A227" s="2011"/>
      <c r="I227" s="2011"/>
    </row>
    <row r="228" spans="1:9">
      <c r="A228" s="2011"/>
      <c r="I228" s="2011"/>
    </row>
    <row r="229" spans="1:9">
      <c r="A229" s="2011"/>
      <c r="I229" s="2011"/>
    </row>
    <row r="230" spans="1:9">
      <c r="A230" s="2011"/>
      <c r="I230" s="2011"/>
    </row>
    <row r="231" spans="1:9">
      <c r="A231" s="2011"/>
      <c r="I231" s="2011"/>
    </row>
    <row r="232" spans="1:9">
      <c r="A232" s="2011"/>
      <c r="I232" s="2011"/>
    </row>
    <row r="233" spans="1:9">
      <c r="A233" s="2011"/>
      <c r="I233" s="2011"/>
    </row>
    <row r="234" spans="1:9">
      <c r="A234" s="2011"/>
      <c r="I234" s="2011"/>
    </row>
    <row r="235" spans="1:9">
      <c r="A235" s="2011"/>
      <c r="I235" s="2011"/>
    </row>
    <row r="236" spans="1:9">
      <c r="A236" s="2011"/>
      <c r="I236" s="2011"/>
    </row>
    <row r="237" spans="1:9">
      <c r="A237" s="2011"/>
      <c r="I237" s="2011"/>
    </row>
    <row r="238" spans="1:9">
      <c r="A238" s="2011"/>
      <c r="I238" s="2011"/>
    </row>
    <row r="239" spans="1:9">
      <c r="A239" s="2011"/>
      <c r="I239" s="2011"/>
    </row>
    <row r="240" spans="1:9">
      <c r="A240" s="2011"/>
      <c r="I240" s="2011"/>
    </row>
    <row r="241" spans="1:9">
      <c r="A241" s="2011"/>
      <c r="I241" s="2011"/>
    </row>
    <row r="242" spans="1:9">
      <c r="A242" s="2011"/>
      <c r="I242" s="2011"/>
    </row>
    <row r="243" spans="1:9">
      <c r="A243" s="2011"/>
      <c r="I243" s="2011"/>
    </row>
    <row r="244" spans="1:9">
      <c r="A244" s="2011"/>
      <c r="I244" s="2011"/>
    </row>
    <row r="245" spans="1:9">
      <c r="A245" s="2011"/>
      <c r="I245" s="2011"/>
    </row>
    <row r="246" spans="1:9">
      <c r="A246" s="2011"/>
      <c r="I246" s="2011"/>
    </row>
    <row r="247" spans="1:9">
      <c r="A247" s="2011"/>
      <c r="I247" s="2011"/>
    </row>
    <row r="248" spans="1:9">
      <c r="A248" s="2011"/>
      <c r="I248" s="2011"/>
    </row>
    <row r="249" spans="1:9">
      <c r="A249" s="2011"/>
      <c r="I249" s="2011"/>
    </row>
    <row r="250" spans="1:9">
      <c r="A250" s="2011"/>
      <c r="I250" s="2011"/>
    </row>
    <row r="251" spans="1:9">
      <c r="A251" s="2011"/>
      <c r="I251" s="2011"/>
    </row>
    <row r="252" spans="1:9">
      <c r="A252" s="2011"/>
      <c r="I252" s="2011"/>
    </row>
    <row r="253" spans="1:9">
      <c r="A253" s="2011"/>
      <c r="I253" s="2011"/>
    </row>
    <row r="254" spans="1:9">
      <c r="A254" s="2011"/>
      <c r="I254" s="2011"/>
    </row>
    <row r="255" spans="1:9">
      <c r="A255" s="2011"/>
      <c r="I255" s="2011"/>
    </row>
    <row r="256" spans="1:9">
      <c r="A256" s="2011"/>
      <c r="I256" s="2011"/>
    </row>
    <row r="257" spans="1:9">
      <c r="A257" s="2011"/>
      <c r="I257" s="2011"/>
    </row>
    <row r="258" spans="1:9">
      <c r="A258" s="2011"/>
      <c r="I258" s="2011"/>
    </row>
    <row r="259" spans="1:9">
      <c r="A259" s="2011"/>
      <c r="I259" s="2011"/>
    </row>
    <row r="260" spans="1:9">
      <c r="A260" s="2011"/>
      <c r="I260" s="2011"/>
    </row>
    <row r="261" spans="1:9">
      <c r="A261" s="2011"/>
      <c r="I261" s="2011"/>
    </row>
    <row r="262" spans="1:9">
      <c r="A262" s="2011"/>
      <c r="I262" s="2011"/>
    </row>
    <row r="263" spans="1:9">
      <c r="A263" s="2011"/>
      <c r="I263" s="2011"/>
    </row>
    <row r="264" spans="1:9">
      <c r="A264" s="2011"/>
      <c r="I264" s="2011"/>
    </row>
    <row r="265" spans="1:9">
      <c r="A265" s="2011"/>
      <c r="I265" s="2011"/>
    </row>
    <row r="266" spans="1:9">
      <c r="A266" s="2011"/>
      <c r="I266" s="2011"/>
    </row>
    <row r="267" spans="1:9">
      <c r="A267" s="2011"/>
      <c r="I267" s="2011"/>
    </row>
    <row r="268" spans="1:9">
      <c r="A268" s="2011"/>
      <c r="I268" s="2011"/>
    </row>
    <row r="269" spans="1:9">
      <c r="A269" s="2011"/>
      <c r="I269" s="2011"/>
    </row>
    <row r="270" spans="1:9">
      <c r="A270" s="2011"/>
      <c r="I270" s="2011"/>
    </row>
    <row r="271" spans="1:9">
      <c r="A271" s="2011"/>
      <c r="I271" s="2011"/>
    </row>
    <row r="272" spans="1:9">
      <c r="A272" s="2011"/>
      <c r="I272" s="2011"/>
    </row>
    <row r="273" spans="1:9">
      <c r="A273" s="2011"/>
      <c r="I273" s="2011"/>
    </row>
    <row r="274" spans="1:9">
      <c r="A274" s="2011"/>
      <c r="I274" s="2011"/>
    </row>
    <row r="275" spans="1:9">
      <c r="A275" s="2011"/>
      <c r="I275" s="2011"/>
    </row>
    <row r="276" spans="1:9">
      <c r="A276" s="2011"/>
      <c r="I276" s="2011"/>
    </row>
    <row r="277" spans="1:9">
      <c r="A277" s="2011"/>
      <c r="I277" s="2011"/>
    </row>
    <row r="278" spans="1:9">
      <c r="A278" s="2011"/>
      <c r="I278" s="2011"/>
    </row>
    <row r="279" spans="1:9">
      <c r="A279" s="2011"/>
      <c r="I279" s="2011"/>
    </row>
    <row r="280" spans="1:9">
      <c r="A280" s="2011"/>
      <c r="I280" s="2011"/>
    </row>
    <row r="281" spans="1:9">
      <c r="A281" s="2011"/>
      <c r="I281" s="2011"/>
    </row>
    <row r="282" spans="1:9">
      <c r="A282" s="2011"/>
      <c r="I282" s="2011"/>
    </row>
    <row r="283" spans="1:9">
      <c r="A283" s="2011"/>
      <c r="I283" s="2011"/>
    </row>
    <row r="284" spans="1:9">
      <c r="A284" s="2011"/>
      <c r="I284" s="2011"/>
    </row>
    <row r="285" spans="1:9">
      <c r="A285" s="2011"/>
      <c r="I285" s="2011"/>
    </row>
    <row r="286" spans="1:9">
      <c r="A286" s="2011"/>
      <c r="I286" s="2011"/>
    </row>
    <row r="287" spans="1:9">
      <c r="A287" s="2011"/>
      <c r="I287" s="2011"/>
    </row>
    <row r="288" spans="1:9">
      <c r="A288" s="2011"/>
      <c r="I288" s="2011"/>
    </row>
    <row r="289" spans="1:9">
      <c r="A289" s="2011"/>
      <c r="I289" s="2011"/>
    </row>
    <row r="290" spans="1:9">
      <c r="A290" s="2011"/>
      <c r="I290" s="2011"/>
    </row>
    <row r="291" spans="1:9">
      <c r="A291" s="2011"/>
      <c r="I291" s="2011"/>
    </row>
    <row r="292" spans="1:9">
      <c r="A292" s="2011"/>
      <c r="I292" s="2011"/>
    </row>
    <row r="293" spans="1:9">
      <c r="A293" s="2011"/>
      <c r="I293" s="2011"/>
    </row>
    <row r="294" spans="1:9">
      <c r="A294" s="2011"/>
      <c r="I294" s="2011"/>
    </row>
    <row r="295" spans="1:9">
      <c r="A295" s="2011"/>
      <c r="I295" s="2011"/>
    </row>
    <row r="296" spans="1:9">
      <c r="A296" s="2011"/>
      <c r="I296" s="2011"/>
    </row>
    <row r="297" spans="1:9">
      <c r="A297" s="2011"/>
      <c r="I297" s="2011"/>
    </row>
    <row r="298" spans="1:9">
      <c r="A298" s="2011"/>
      <c r="I298" s="2011"/>
    </row>
    <row r="299" spans="1:9">
      <c r="A299" s="2011"/>
      <c r="I299" s="2011"/>
    </row>
    <row r="300" spans="1:9">
      <c r="A300" s="2011"/>
      <c r="I300" s="2011"/>
    </row>
    <row r="301" spans="1:9">
      <c r="A301" s="2011"/>
      <c r="I301" s="2011"/>
    </row>
    <row r="302" spans="1:9">
      <c r="A302" s="2011"/>
      <c r="I302" s="2011"/>
    </row>
    <row r="303" spans="1:9">
      <c r="A303" s="2011"/>
      <c r="I303" s="2011"/>
    </row>
    <row r="304" spans="1:9">
      <c r="A304" s="2011"/>
      <c r="I304" s="2011"/>
    </row>
    <row r="305" spans="1:9">
      <c r="A305" s="2011"/>
      <c r="I305" s="2011"/>
    </row>
    <row r="306" spans="1:9">
      <c r="A306" s="2011"/>
      <c r="I306" s="2011"/>
    </row>
    <row r="307" spans="1:9">
      <c r="A307" s="2011"/>
      <c r="I307" s="2011"/>
    </row>
    <row r="308" spans="1:9">
      <c r="A308" s="2011"/>
      <c r="I308" s="2011"/>
    </row>
    <row r="309" spans="1:9">
      <c r="A309" s="2011"/>
      <c r="I309" s="2011"/>
    </row>
    <row r="310" spans="1:9">
      <c r="A310" s="2011"/>
      <c r="I310" s="2011"/>
    </row>
    <row r="311" spans="1:9">
      <c r="A311" s="2011"/>
      <c r="I311" s="2011"/>
    </row>
    <row r="312" spans="1:9">
      <c r="A312" s="2011"/>
      <c r="I312" s="2011"/>
    </row>
    <row r="313" spans="1:9">
      <c r="A313" s="2011"/>
      <c r="I313" s="2011"/>
    </row>
    <row r="314" spans="1:9">
      <c r="A314" s="2011"/>
      <c r="I314" s="2011"/>
    </row>
    <row r="315" spans="1:9">
      <c r="A315" s="2011"/>
      <c r="I315" s="2011"/>
    </row>
    <row r="316" spans="1:9">
      <c r="A316" s="2011"/>
      <c r="I316" s="2011"/>
    </row>
    <row r="317" spans="1:9">
      <c r="A317" s="2011"/>
      <c r="I317" s="2011"/>
    </row>
    <row r="318" spans="1:9">
      <c r="A318" s="2011"/>
      <c r="I318" s="2011"/>
    </row>
    <row r="319" spans="1:9">
      <c r="A319" s="2011"/>
      <c r="I319" s="2011"/>
    </row>
    <row r="320" spans="1:9">
      <c r="A320" s="2011"/>
      <c r="I320" s="2011"/>
    </row>
    <row r="321" spans="1:9">
      <c r="A321" s="2011"/>
      <c r="I321" s="2011"/>
    </row>
    <row r="322" spans="1:9">
      <c r="A322" s="2011"/>
      <c r="I322" s="2011"/>
    </row>
    <row r="323" spans="1:9">
      <c r="A323" s="2011"/>
      <c r="I323" s="2011"/>
    </row>
    <row r="324" spans="1:9">
      <c r="A324" s="2011"/>
      <c r="I324" s="2011"/>
    </row>
    <row r="325" spans="1:9">
      <c r="A325" s="2011"/>
      <c r="I325" s="2011"/>
    </row>
    <row r="326" spans="1:9">
      <c r="A326" s="2011"/>
      <c r="I326" s="2011"/>
    </row>
    <row r="327" spans="1:9">
      <c r="A327" s="2011"/>
      <c r="I327" s="2011"/>
    </row>
    <row r="328" spans="1:9">
      <c r="A328" s="2011"/>
      <c r="I328" s="2011"/>
    </row>
    <row r="329" spans="1:9">
      <c r="A329" s="2011"/>
      <c r="I329" s="2011"/>
    </row>
    <row r="330" spans="1:9">
      <c r="A330" s="2011"/>
      <c r="I330" s="2011"/>
    </row>
    <row r="331" spans="1:9">
      <c r="A331" s="2011"/>
      <c r="I331" s="2011"/>
    </row>
    <row r="332" spans="1:9">
      <c r="A332" s="2011"/>
      <c r="I332" s="2011"/>
    </row>
    <row r="333" spans="1:9">
      <c r="A333" s="2011"/>
      <c r="I333" s="2011"/>
    </row>
    <row r="334" spans="1:9">
      <c r="A334" s="2011"/>
      <c r="I334" s="2011"/>
    </row>
    <row r="335" spans="1:9">
      <c r="A335" s="2011"/>
      <c r="I335" s="2011"/>
    </row>
    <row r="336" spans="1:9">
      <c r="A336" s="2011"/>
      <c r="I336" s="2011"/>
    </row>
    <row r="337" spans="1:9">
      <c r="A337" s="2011"/>
      <c r="I337" s="2011"/>
    </row>
    <row r="338" spans="1:9">
      <c r="A338" s="2011"/>
      <c r="I338" s="2011"/>
    </row>
    <row r="339" spans="1:9">
      <c r="A339" s="2011"/>
      <c r="I339" s="2011"/>
    </row>
    <row r="340" spans="1:9">
      <c r="A340" s="2011"/>
      <c r="I340" s="2011"/>
    </row>
    <row r="341" spans="1:9">
      <c r="A341" s="2011"/>
      <c r="I341" s="2011"/>
    </row>
    <row r="342" spans="1:9">
      <c r="A342" s="2011"/>
      <c r="I342" s="2011"/>
    </row>
    <row r="343" spans="1:9">
      <c r="A343" s="2011"/>
      <c r="I343" s="2011"/>
    </row>
    <row r="344" spans="1:9">
      <c r="A344" s="2011"/>
      <c r="I344" s="2011"/>
    </row>
    <row r="345" spans="1:9">
      <c r="A345" s="2011"/>
      <c r="I345" s="2011"/>
    </row>
    <row r="346" spans="1:9">
      <c r="A346" s="2011"/>
      <c r="I346" s="2011"/>
    </row>
    <row r="347" spans="1:9">
      <c r="A347" s="2011"/>
      <c r="I347" s="2011"/>
    </row>
    <row r="348" spans="1:9">
      <c r="A348" s="2011"/>
      <c r="I348" s="2011"/>
    </row>
    <row r="349" spans="1:9">
      <c r="A349" s="2011"/>
      <c r="I349" s="2011"/>
    </row>
    <row r="350" spans="1:9">
      <c r="A350" s="2011"/>
      <c r="I350" s="2011"/>
    </row>
    <row r="351" spans="1:9">
      <c r="A351" s="2011"/>
      <c r="I351" s="2011"/>
    </row>
    <row r="352" spans="1:9">
      <c r="A352" s="2011"/>
      <c r="I352" s="2011"/>
    </row>
    <row r="353" spans="1:9">
      <c r="A353" s="2011"/>
      <c r="I353" s="2011"/>
    </row>
    <row r="354" spans="1:9">
      <c r="A354" s="2011"/>
      <c r="I354" s="2011"/>
    </row>
    <row r="355" spans="1:9">
      <c r="A355" s="2011"/>
      <c r="I355" s="2011"/>
    </row>
    <row r="356" spans="1:9">
      <c r="A356" s="2011"/>
      <c r="I356" s="2011"/>
    </row>
    <row r="357" spans="1:9">
      <c r="A357" s="2011"/>
      <c r="I357" s="2011"/>
    </row>
    <row r="358" spans="1:9">
      <c r="A358" s="2011"/>
      <c r="I358" s="2011"/>
    </row>
    <row r="359" spans="1:9">
      <c r="A359" s="2011"/>
      <c r="I359" s="2011"/>
    </row>
    <row r="360" spans="1:9">
      <c r="A360" s="2011"/>
      <c r="I360" s="2011"/>
    </row>
    <row r="361" spans="1:9">
      <c r="A361" s="2011"/>
      <c r="I361" s="2011"/>
    </row>
    <row r="362" spans="1:9">
      <c r="A362" s="2011"/>
      <c r="I362" s="2011"/>
    </row>
    <row r="363" spans="1:9">
      <c r="A363" s="2011"/>
      <c r="I363" s="2011"/>
    </row>
    <row r="364" spans="1:9">
      <c r="A364" s="2011"/>
      <c r="I364" s="2011"/>
    </row>
    <row r="365" spans="1:9">
      <c r="A365" s="2011"/>
      <c r="I365" s="2011"/>
    </row>
    <row r="366" spans="1:9">
      <c r="A366" s="2011"/>
      <c r="I366" s="2011"/>
    </row>
    <row r="367" spans="1:9">
      <c r="A367" s="2011"/>
      <c r="I367" s="2011"/>
    </row>
    <row r="368" spans="1:9">
      <c r="A368" s="2011"/>
      <c r="I368" s="2011"/>
    </row>
    <row r="369" spans="1:9">
      <c r="A369" s="2011"/>
      <c r="I369" s="2011"/>
    </row>
    <row r="370" spans="1:9">
      <c r="A370" s="2011"/>
      <c r="I370" s="2011"/>
    </row>
    <row r="371" spans="1:9">
      <c r="A371" s="2011"/>
      <c r="I371" s="2011"/>
    </row>
    <row r="372" spans="1:9">
      <c r="A372" s="2011"/>
      <c r="I372" s="2011"/>
    </row>
    <row r="373" spans="1:9">
      <c r="A373" s="2011"/>
      <c r="I373" s="2011"/>
    </row>
    <row r="374" spans="1:9">
      <c r="A374" s="2011"/>
      <c r="I374" s="2011"/>
    </row>
    <row r="375" spans="1:9">
      <c r="A375" s="2011"/>
      <c r="I375" s="2011"/>
    </row>
    <row r="376" spans="1:9">
      <c r="A376" s="2011"/>
      <c r="I376" s="2011"/>
    </row>
    <row r="377" spans="1:9">
      <c r="A377" s="2011"/>
      <c r="I377" s="2011"/>
    </row>
    <row r="378" spans="1:9">
      <c r="A378" s="2011"/>
      <c r="I378" s="2011"/>
    </row>
    <row r="379" spans="1:9">
      <c r="A379" s="2011"/>
      <c r="I379" s="2011"/>
    </row>
    <row r="380" spans="1:9">
      <c r="A380" s="2011"/>
      <c r="I380" s="2011"/>
    </row>
    <row r="381" spans="1:9">
      <c r="A381" s="2011"/>
      <c r="I381" s="2011"/>
    </row>
    <row r="382" spans="1:9">
      <c r="A382" s="2011"/>
      <c r="I382" s="2011"/>
    </row>
    <row r="383" spans="1:9">
      <c r="A383" s="2011"/>
      <c r="I383" s="2011"/>
    </row>
    <row r="384" spans="1:9">
      <c r="A384" s="2011"/>
      <c r="I384" s="2011"/>
    </row>
    <row r="385" spans="1:9">
      <c r="A385" s="2011"/>
      <c r="I385" s="2011"/>
    </row>
    <row r="386" spans="1:9">
      <c r="A386" s="2011"/>
      <c r="I386" s="2011"/>
    </row>
    <row r="387" spans="1:9">
      <c r="A387" s="2011"/>
      <c r="I387" s="2011"/>
    </row>
    <row r="388" spans="1:9">
      <c r="A388" s="2011"/>
      <c r="I388" s="2011"/>
    </row>
    <row r="389" spans="1:9">
      <c r="A389" s="2011"/>
      <c r="I389" s="2011"/>
    </row>
    <row r="390" spans="1:9">
      <c r="A390" s="2011"/>
      <c r="I390" s="2011"/>
    </row>
    <row r="391" spans="1:9">
      <c r="A391" s="2011"/>
      <c r="I391" s="2011"/>
    </row>
    <row r="392" spans="1:9">
      <c r="A392" s="2011"/>
      <c r="I392" s="2011"/>
    </row>
    <row r="393" spans="1:9">
      <c r="A393" s="2011"/>
      <c r="I393" s="2011"/>
    </row>
    <row r="394" spans="1:9">
      <c r="A394" s="2011"/>
      <c r="I394" s="2011"/>
    </row>
    <row r="395" spans="1:9">
      <c r="A395" s="2011"/>
      <c r="I395" s="2011"/>
    </row>
    <row r="396" spans="1:9">
      <c r="A396" s="2011"/>
      <c r="I396" s="2011"/>
    </row>
    <row r="397" spans="1:9">
      <c r="A397" s="2011"/>
      <c r="I397" s="2011"/>
    </row>
    <row r="398" spans="1:9">
      <c r="A398" s="2011"/>
      <c r="I398" s="2011"/>
    </row>
    <row r="399" spans="1:9">
      <c r="A399" s="2011"/>
      <c r="I399" s="2011"/>
    </row>
    <row r="400" spans="1:9">
      <c r="A400" s="2011"/>
      <c r="I400" s="2011"/>
    </row>
    <row r="401" spans="1:9">
      <c r="A401" s="2011"/>
      <c r="I401" s="2011"/>
    </row>
    <row r="402" spans="1:9">
      <c r="A402" s="2011"/>
      <c r="I402" s="2011"/>
    </row>
    <row r="403" spans="1:9">
      <c r="A403" s="2011"/>
      <c r="I403" s="2011"/>
    </row>
    <row r="404" spans="1:9">
      <c r="A404" s="2011"/>
      <c r="I404" s="2011"/>
    </row>
    <row r="405" spans="1:9">
      <c r="A405" s="2011"/>
      <c r="I405" s="2011"/>
    </row>
    <row r="406" spans="1:9">
      <c r="A406" s="2011"/>
      <c r="I406" s="2011"/>
    </row>
    <row r="407" spans="1:9">
      <c r="A407" s="2011"/>
      <c r="I407" s="2011"/>
    </row>
    <row r="408" spans="1:9">
      <c r="A408" s="2011"/>
      <c r="I408" s="2011"/>
    </row>
    <row r="409" spans="1:9">
      <c r="A409" s="2011"/>
      <c r="I409" s="2011"/>
    </row>
    <row r="410" spans="1:9">
      <c r="A410" s="2011"/>
      <c r="I410" s="2011"/>
    </row>
    <row r="411" spans="1:9">
      <c r="A411" s="2011"/>
      <c r="I411" s="2011"/>
    </row>
    <row r="412" spans="1:9">
      <c r="A412" s="2011"/>
      <c r="I412" s="2011"/>
    </row>
    <row r="413" spans="1:9">
      <c r="A413" s="2011"/>
      <c r="I413" s="2011"/>
    </row>
    <row r="414" spans="1:9">
      <c r="A414" s="2011"/>
      <c r="I414" s="2011"/>
    </row>
    <row r="415" spans="1:9">
      <c r="A415" s="2011"/>
      <c r="I415" s="2011"/>
    </row>
    <row r="416" spans="1:9">
      <c r="A416" s="2011"/>
      <c r="I416" s="2011"/>
    </row>
    <row r="417" spans="1:9">
      <c r="A417" s="2011"/>
      <c r="I417" s="2011"/>
    </row>
    <row r="418" spans="1:9">
      <c r="A418" s="2011"/>
      <c r="I418" s="2011"/>
    </row>
    <row r="419" spans="1:9">
      <c r="A419" s="2011"/>
      <c r="I419" s="2011"/>
    </row>
    <row r="420" spans="1:9">
      <c r="A420" s="2011"/>
      <c r="I420" s="2011"/>
    </row>
    <row r="421" spans="1:9">
      <c r="A421" s="2011"/>
      <c r="I421" s="2011"/>
    </row>
    <row r="422" spans="1:9">
      <c r="A422" s="2011"/>
      <c r="I422" s="2011"/>
    </row>
    <row r="423" spans="1:9">
      <c r="A423" s="2011"/>
      <c r="I423" s="2011"/>
    </row>
    <row r="424" spans="1:9">
      <c r="A424" s="2011"/>
      <c r="I424" s="2011"/>
    </row>
    <row r="425" spans="1:9">
      <c r="A425" s="2011"/>
      <c r="I425" s="2011"/>
    </row>
    <row r="426" spans="1:9">
      <c r="A426" s="2011"/>
      <c r="I426" s="2011"/>
    </row>
    <row r="427" spans="1:9">
      <c r="A427" s="2011"/>
      <c r="I427" s="2011"/>
    </row>
    <row r="428" spans="1:9">
      <c r="A428" s="2011"/>
      <c r="I428" s="2011"/>
    </row>
    <row r="429" spans="1:9">
      <c r="A429" s="2011"/>
      <c r="I429" s="2011"/>
    </row>
    <row r="430" spans="1:9">
      <c r="A430" s="2011"/>
      <c r="I430" s="2011"/>
    </row>
    <row r="431" spans="1:9">
      <c r="A431" s="2011"/>
      <c r="I431" s="2011"/>
    </row>
    <row r="432" spans="1:9">
      <c r="A432" s="2011"/>
      <c r="I432" s="2011"/>
    </row>
    <row r="433" spans="1:9">
      <c r="A433" s="2011"/>
      <c r="I433" s="2011"/>
    </row>
    <row r="434" spans="1:9">
      <c r="A434" s="2011"/>
      <c r="I434" s="2011"/>
    </row>
    <row r="435" spans="1:9">
      <c r="A435" s="2011"/>
      <c r="I435" s="2011"/>
    </row>
    <row r="436" spans="1:9">
      <c r="A436" s="2011"/>
      <c r="I436" s="2011"/>
    </row>
    <row r="437" spans="1:9">
      <c r="A437" s="2011"/>
      <c r="I437" s="2011"/>
    </row>
    <row r="438" spans="1:9">
      <c r="A438" s="2011"/>
      <c r="I438" s="2011"/>
    </row>
    <row r="439" spans="1:9">
      <c r="A439" s="2011"/>
      <c r="I439" s="2011"/>
    </row>
    <row r="440" spans="1:9">
      <c r="A440" s="2011"/>
      <c r="I440" s="2011"/>
    </row>
    <row r="441" spans="1:9">
      <c r="A441" s="2011"/>
      <c r="I441" s="2011"/>
    </row>
    <row r="442" spans="1:9">
      <c r="A442" s="2011"/>
      <c r="I442" s="2011"/>
    </row>
    <row r="443" spans="1:9">
      <c r="A443" s="2014"/>
      <c r="I443" s="2011"/>
    </row>
    <row r="444" spans="1:9">
      <c r="A444" s="2014"/>
      <c r="I444" s="2011"/>
    </row>
    <row r="445" spans="1:9">
      <c r="A445" s="2014"/>
      <c r="I445" s="2011"/>
    </row>
    <row r="446" spans="1:9">
      <c r="A446" s="2014"/>
      <c r="I446" s="2011"/>
    </row>
    <row r="447" spans="1:9">
      <c r="A447" s="2014"/>
      <c r="I447" s="2011"/>
    </row>
    <row r="448" spans="1:9">
      <c r="A448" s="2014"/>
      <c r="I448" s="2011"/>
    </row>
    <row r="449" spans="1:9">
      <c r="A449" s="2014"/>
      <c r="I449" s="2011"/>
    </row>
    <row r="450" spans="1:9">
      <c r="A450" s="2014"/>
      <c r="I450" s="2011"/>
    </row>
    <row r="451" spans="1:9">
      <c r="A451" s="2014"/>
      <c r="I451" s="2011"/>
    </row>
    <row r="452" spans="1:9">
      <c r="A452" s="2011"/>
      <c r="I452" s="2011"/>
    </row>
    <row r="453" spans="1:9">
      <c r="A453" s="2011"/>
      <c r="I453" s="2011"/>
    </row>
    <row r="454" spans="1:9">
      <c r="A454" s="2011"/>
      <c r="I454" s="2011"/>
    </row>
    <row r="455" spans="1:9">
      <c r="A455" s="2011"/>
      <c r="I455" s="2011"/>
    </row>
    <row r="456" spans="1:9">
      <c r="A456" s="2011"/>
      <c r="I456" s="2011"/>
    </row>
    <row r="457" spans="1:9">
      <c r="A457" s="2011"/>
      <c r="I457" s="2011"/>
    </row>
    <row r="458" spans="1:9">
      <c r="A458" s="2011"/>
      <c r="I458" s="2011"/>
    </row>
    <row r="459" spans="1:9">
      <c r="A459" s="2011"/>
      <c r="I459" s="2011"/>
    </row>
    <row r="460" spans="1:9">
      <c r="A460" s="2011"/>
      <c r="I460" s="2011"/>
    </row>
    <row r="461" spans="1:9">
      <c r="A461" s="2011"/>
      <c r="I461" s="2011"/>
    </row>
    <row r="462" spans="1:9">
      <c r="A462" s="2011"/>
      <c r="I462" s="2011"/>
    </row>
    <row r="463" spans="1:9">
      <c r="A463" s="2011"/>
      <c r="I463" s="2011"/>
    </row>
    <row r="464" spans="1:9">
      <c r="A464" s="2011"/>
      <c r="I464" s="2011"/>
    </row>
    <row r="465" spans="1:9">
      <c r="A465" s="2011"/>
      <c r="I465" s="2011"/>
    </row>
    <row r="466" spans="1:9">
      <c r="A466" s="2011"/>
      <c r="I466" s="2011"/>
    </row>
    <row r="467" spans="1:9">
      <c r="A467" s="2011"/>
      <c r="I467" s="2011"/>
    </row>
    <row r="468" spans="1:9">
      <c r="A468" s="2011"/>
      <c r="I468" s="2011"/>
    </row>
    <row r="469" spans="1:9">
      <c r="A469" s="2011"/>
      <c r="I469" s="2011"/>
    </row>
    <row r="470" spans="1:9">
      <c r="A470" s="2011"/>
      <c r="I470" s="2011"/>
    </row>
    <row r="471" spans="1:9">
      <c r="A471" s="2011"/>
      <c r="I471" s="2011"/>
    </row>
    <row r="472" spans="1:9">
      <c r="A472" s="2011"/>
      <c r="I472" s="2011"/>
    </row>
    <row r="473" spans="1:9">
      <c r="A473" s="2011"/>
      <c r="I473" s="2011"/>
    </row>
    <row r="474" spans="1:9">
      <c r="A474" s="2011"/>
      <c r="I474" s="2011"/>
    </row>
    <row r="475" spans="1:9">
      <c r="A475" s="2011"/>
      <c r="I475" s="2011"/>
    </row>
    <row r="476" spans="1:9">
      <c r="A476" s="2011"/>
      <c r="I476" s="2011"/>
    </row>
    <row r="477" spans="1:9">
      <c r="A477" s="2011"/>
      <c r="I477" s="2011"/>
    </row>
    <row r="478" spans="1:9">
      <c r="A478" s="2011"/>
      <c r="I478" s="2011"/>
    </row>
    <row r="479" spans="1:9">
      <c r="A479" s="2011"/>
      <c r="I479" s="2011"/>
    </row>
    <row r="480" spans="1:9">
      <c r="A480" s="2011"/>
      <c r="I480" s="2011"/>
    </row>
    <row r="481" spans="1:9">
      <c r="A481" s="2011"/>
      <c r="I481" s="2011"/>
    </row>
    <row r="482" spans="1:9">
      <c r="A482" s="2011"/>
      <c r="I482" s="2011"/>
    </row>
    <row r="483" spans="1:9">
      <c r="A483" s="2011"/>
      <c r="I483" s="2011"/>
    </row>
    <row r="484" spans="1:9">
      <c r="A484" s="2011"/>
      <c r="I484" s="2011"/>
    </row>
    <row r="485" spans="1:9">
      <c r="A485" s="2011"/>
      <c r="I485" s="2011"/>
    </row>
    <row r="486" spans="1:9">
      <c r="A486" s="2011"/>
      <c r="I486" s="2011"/>
    </row>
    <row r="487" spans="1:9">
      <c r="A487" s="2011"/>
      <c r="I487" s="2011"/>
    </row>
    <row r="488" spans="1:9">
      <c r="A488" s="2011"/>
      <c r="I488" s="2011"/>
    </row>
    <row r="489" spans="1:9">
      <c r="A489" s="2011"/>
      <c r="I489" s="2011"/>
    </row>
    <row r="490" spans="1:9">
      <c r="A490" s="2011"/>
      <c r="I490" s="2011"/>
    </row>
    <row r="491" spans="1:9">
      <c r="A491" s="2011"/>
      <c r="I491" s="2011"/>
    </row>
    <row r="492" spans="1:9">
      <c r="A492" s="2011"/>
      <c r="I492" s="2011"/>
    </row>
    <row r="493" spans="1:9">
      <c r="A493" s="2011"/>
      <c r="I493" s="2011"/>
    </row>
    <row r="494" spans="1:9">
      <c r="A494" s="2011"/>
      <c r="I494" s="2011"/>
    </row>
    <row r="495" spans="1:9">
      <c r="A495" s="2011"/>
      <c r="I495" s="2011"/>
    </row>
    <row r="496" spans="1:9">
      <c r="A496" s="2011"/>
      <c r="I496" s="2011"/>
    </row>
    <row r="497" spans="1:9">
      <c r="A497" s="2011"/>
      <c r="I497" s="2011"/>
    </row>
    <row r="498" spans="1:9">
      <c r="A498" s="2011"/>
      <c r="I498" s="2011"/>
    </row>
    <row r="499" spans="1:9">
      <c r="A499" s="2011"/>
      <c r="I499" s="2011"/>
    </row>
    <row r="500" spans="1:9">
      <c r="A500" s="2011"/>
      <c r="I500" s="2011"/>
    </row>
    <row r="501" spans="1:9">
      <c r="A501" s="2011"/>
      <c r="I501" s="2011"/>
    </row>
    <row r="502" spans="1:9">
      <c r="A502" s="2011"/>
      <c r="I502" s="2011"/>
    </row>
    <row r="503" spans="1:9">
      <c r="A503" s="2011"/>
      <c r="I503" s="2011"/>
    </row>
    <row r="504" spans="1:9">
      <c r="A504" s="2011"/>
      <c r="I504" s="2011"/>
    </row>
    <row r="505" spans="1:9">
      <c r="A505" s="2011"/>
      <c r="I505" s="2011"/>
    </row>
    <row r="506" spans="1:9">
      <c r="A506" s="2011"/>
      <c r="I506" s="2011"/>
    </row>
    <row r="507" spans="1:9">
      <c r="A507" s="2011"/>
      <c r="I507" s="2011"/>
    </row>
    <row r="508" spans="1:9">
      <c r="A508" s="2011"/>
      <c r="I508" s="2011"/>
    </row>
    <row r="509" spans="1:9">
      <c r="A509" s="2011"/>
      <c r="I509" s="2011"/>
    </row>
    <row r="510" spans="1:9">
      <c r="A510" s="2011"/>
      <c r="I510" s="2011"/>
    </row>
    <row r="511" spans="1:9">
      <c r="A511" s="2011"/>
      <c r="I511" s="2011"/>
    </row>
    <row r="512" spans="1:9">
      <c r="A512" s="2011"/>
      <c r="I512" s="2011"/>
    </row>
    <row r="513" spans="1:9">
      <c r="A513" s="2011"/>
      <c r="I513" s="2011"/>
    </row>
    <row r="514" spans="1:9">
      <c r="A514" s="2011"/>
      <c r="I514" s="2011"/>
    </row>
    <row r="515" spans="1:9">
      <c r="A515" s="2011"/>
      <c r="I515" s="2011"/>
    </row>
    <row r="516" spans="1:9">
      <c r="A516" s="2011"/>
      <c r="I516" s="2011"/>
    </row>
    <row r="517" spans="1:9">
      <c r="A517" s="2011"/>
      <c r="I517" s="2011"/>
    </row>
    <row r="518" spans="1:9">
      <c r="A518" s="2011"/>
      <c r="I518" s="2011"/>
    </row>
    <row r="519" spans="1:9">
      <c r="A519" s="2011"/>
      <c r="I519" s="2011"/>
    </row>
    <row r="520" spans="1:9">
      <c r="A520" s="2011"/>
      <c r="I520" s="2011"/>
    </row>
    <row r="521" spans="1:9">
      <c r="A521" s="2011"/>
      <c r="I521" s="2011"/>
    </row>
    <row r="522" spans="1:9">
      <c r="A522" s="2011"/>
      <c r="I522" s="2011"/>
    </row>
    <row r="523" spans="1:9">
      <c r="A523" s="2011"/>
      <c r="I523" s="2011"/>
    </row>
    <row r="524" spans="1:9">
      <c r="A524" s="2011"/>
      <c r="I524" s="2011"/>
    </row>
    <row r="525" spans="1:9">
      <c r="A525" s="2011"/>
      <c r="I525" s="2011"/>
    </row>
    <row r="526" spans="1:9">
      <c r="A526" s="2011"/>
      <c r="I526" s="2011"/>
    </row>
    <row r="527" spans="1:9">
      <c r="A527" s="2011"/>
      <c r="I527" s="2011"/>
    </row>
    <row r="528" spans="1:9">
      <c r="A528" s="2011"/>
      <c r="I528" s="2011"/>
    </row>
    <row r="529" spans="1:9">
      <c r="A529" s="2011"/>
      <c r="I529" s="2011"/>
    </row>
    <row r="530" spans="1:9">
      <c r="A530" s="2011"/>
      <c r="I530" s="2011"/>
    </row>
    <row r="531" spans="1:9">
      <c r="A531" s="2011"/>
      <c r="I531" s="2011"/>
    </row>
    <row r="532" spans="1:9">
      <c r="A532" s="2011"/>
      <c r="I532" s="2011"/>
    </row>
    <row r="533" spans="1:9">
      <c r="A533" s="2011"/>
      <c r="I533" s="2011"/>
    </row>
    <row r="534" spans="1:9">
      <c r="A534" s="2011"/>
      <c r="I534" s="2011"/>
    </row>
    <row r="535" spans="1:9">
      <c r="A535" s="2011"/>
      <c r="I535" s="2011"/>
    </row>
    <row r="536" spans="1:9">
      <c r="A536" s="2011"/>
      <c r="I536" s="2011"/>
    </row>
    <row r="537" spans="1:9">
      <c r="A537" s="2011"/>
      <c r="I537" s="2011"/>
    </row>
    <row r="538" spans="1:9">
      <c r="A538" s="2011"/>
      <c r="I538" s="2011"/>
    </row>
    <row r="539" spans="1:9">
      <c r="A539" s="2011"/>
      <c r="I539" s="2011"/>
    </row>
    <row r="540" spans="1:9">
      <c r="A540" s="2011"/>
      <c r="I540" s="2011"/>
    </row>
    <row r="541" spans="1:9">
      <c r="A541" s="2011"/>
      <c r="I541" s="2011"/>
    </row>
    <row r="542" spans="1:9">
      <c r="A542" s="2011"/>
      <c r="I542" s="2011"/>
    </row>
    <row r="543" spans="1:9">
      <c r="A543" s="2011"/>
      <c r="I543" s="2011"/>
    </row>
    <row r="544" spans="1:9">
      <c r="A544" s="2011"/>
      <c r="I544" s="2011"/>
    </row>
    <row r="545" spans="1:9">
      <c r="A545" s="2011"/>
      <c r="I545" s="2011"/>
    </row>
    <row r="546" spans="1:9">
      <c r="A546" s="2011"/>
      <c r="I546" s="2011"/>
    </row>
    <row r="547" spans="1:9">
      <c r="A547" s="2011"/>
      <c r="I547" s="2011"/>
    </row>
    <row r="548" spans="1:9">
      <c r="A548" s="2011"/>
      <c r="I548" s="2011"/>
    </row>
    <row r="549" spans="1:9">
      <c r="A549" s="2011"/>
      <c r="I549" s="2011"/>
    </row>
    <row r="550" spans="1:9">
      <c r="A550" s="2011"/>
      <c r="I550" s="2011"/>
    </row>
    <row r="551" spans="1:9">
      <c r="A551" s="2011"/>
      <c r="I551" s="2011"/>
    </row>
    <row r="552" spans="1:9">
      <c r="A552" s="2011"/>
      <c r="I552" s="2011"/>
    </row>
    <row r="553" spans="1:9">
      <c r="A553" s="2011"/>
      <c r="I553" s="2011"/>
    </row>
    <row r="554" spans="1:9">
      <c r="A554" s="2011"/>
      <c r="I554" s="2011"/>
    </row>
    <row r="555" spans="1:9">
      <c r="A555" s="2011"/>
      <c r="I555" s="2011"/>
    </row>
    <row r="556" spans="1:9">
      <c r="A556" s="2011"/>
      <c r="I556" s="2011"/>
    </row>
    <row r="557" spans="1:9">
      <c r="A557" s="2011"/>
      <c r="I557" s="2011"/>
    </row>
    <row r="558" spans="1:9">
      <c r="A558" s="2011"/>
      <c r="I558" s="2011"/>
    </row>
    <row r="559" spans="1:9">
      <c r="A559" s="2011"/>
      <c r="I559" s="2011"/>
    </row>
    <row r="560" spans="1:9">
      <c r="A560" s="2011"/>
      <c r="I560" s="2011"/>
    </row>
    <row r="561" spans="1:9">
      <c r="A561" s="2011"/>
      <c r="I561" s="2011"/>
    </row>
    <row r="562" spans="1:9">
      <c r="A562" s="2011"/>
      <c r="I562" s="2011"/>
    </row>
    <row r="563" spans="1:9">
      <c r="A563" s="2011"/>
      <c r="I563" s="2011"/>
    </row>
    <row r="564" spans="1:9">
      <c r="A564" s="2011"/>
      <c r="I564" s="2011"/>
    </row>
    <row r="565" spans="1:9">
      <c r="A565" s="2011"/>
      <c r="I565" s="2011"/>
    </row>
    <row r="566" spans="1:9">
      <c r="A566" s="2011"/>
      <c r="I566" s="2011"/>
    </row>
    <row r="567" spans="1:9">
      <c r="A567" s="2011"/>
      <c r="I567" s="2011"/>
    </row>
    <row r="568" spans="1:9">
      <c r="A568" s="2011"/>
      <c r="I568" s="2011"/>
    </row>
    <row r="569" spans="1:9">
      <c r="A569" s="2011"/>
      <c r="I569" s="2011"/>
    </row>
    <row r="570" spans="1:9">
      <c r="A570" s="2011"/>
      <c r="I570" s="2011"/>
    </row>
    <row r="571" spans="1:9">
      <c r="A571" s="2011"/>
      <c r="I571" s="2011"/>
    </row>
    <row r="572" spans="1:9">
      <c r="A572" s="2011"/>
      <c r="I572" s="2011"/>
    </row>
    <row r="573" spans="1:9">
      <c r="A573" s="2011"/>
      <c r="I573" s="2011"/>
    </row>
    <row r="574" spans="1:9">
      <c r="A574" s="2011"/>
      <c r="I574" s="2011"/>
    </row>
    <row r="575" spans="1:9">
      <c r="A575" s="2011"/>
      <c r="I575" s="2011"/>
    </row>
    <row r="576" spans="1:9">
      <c r="A576" s="2011"/>
      <c r="I576" s="2011"/>
    </row>
    <row r="577" spans="1:9">
      <c r="A577" s="2011"/>
      <c r="I577" s="2011"/>
    </row>
    <row r="578" spans="1:9">
      <c r="A578" s="2011"/>
      <c r="I578" s="2011"/>
    </row>
    <row r="579" spans="1:9">
      <c r="A579" s="2011"/>
      <c r="I579" s="2011"/>
    </row>
    <row r="580" spans="1:9">
      <c r="A580" s="2011"/>
      <c r="I580" s="2011"/>
    </row>
    <row r="581" spans="1:9">
      <c r="A581" s="2011"/>
      <c r="I581" s="2011"/>
    </row>
    <row r="582" spans="1:9">
      <c r="A582" s="2011"/>
      <c r="I582" s="2011"/>
    </row>
    <row r="583" spans="1:9">
      <c r="A583" s="2011"/>
      <c r="I583" s="2011"/>
    </row>
    <row r="584" spans="1:9">
      <c r="A584" s="2011"/>
      <c r="I584" s="2011"/>
    </row>
    <row r="585" spans="1:9">
      <c r="A585" s="2011"/>
      <c r="I585" s="2011"/>
    </row>
    <row r="586" spans="1:9">
      <c r="A586" s="2011"/>
      <c r="I586" s="2011"/>
    </row>
    <row r="587" spans="1:9">
      <c r="A587" s="2011"/>
      <c r="I587" s="2011"/>
    </row>
    <row r="588" spans="1:9">
      <c r="A588" s="2011"/>
      <c r="I588" s="2011"/>
    </row>
    <row r="589" spans="1:9">
      <c r="A589" s="2011"/>
      <c r="I589" s="2011"/>
    </row>
    <row r="590" spans="1:9">
      <c r="A590" s="2011"/>
      <c r="I590" s="2011"/>
    </row>
    <row r="591" spans="1:9">
      <c r="A591" s="2011"/>
      <c r="I591" s="2011"/>
    </row>
    <row r="592" spans="1:9">
      <c r="A592" s="2011"/>
      <c r="I592" s="2011"/>
    </row>
    <row r="593" spans="1:9">
      <c r="A593" s="2011"/>
      <c r="I593" s="2011"/>
    </row>
    <row r="594" spans="1:9">
      <c r="A594" s="2011"/>
      <c r="I594" s="2011"/>
    </row>
    <row r="595" spans="1:9">
      <c r="A595" s="2011"/>
      <c r="I595" s="2011"/>
    </row>
    <row r="596" spans="1:9">
      <c r="A596" s="2011"/>
      <c r="I596" s="2011"/>
    </row>
    <row r="597" spans="1:9">
      <c r="A597" s="2011"/>
      <c r="I597" s="2011"/>
    </row>
    <row r="598" spans="1:9">
      <c r="A598" s="2011"/>
      <c r="I598" s="2011"/>
    </row>
    <row r="599" spans="1:9">
      <c r="A599" s="2011"/>
      <c r="I599" s="2011"/>
    </row>
    <row r="600" spans="1:9">
      <c r="A600" s="2011"/>
      <c r="I600" s="2011"/>
    </row>
    <row r="601" spans="1:9">
      <c r="A601" s="2011"/>
      <c r="I601" s="2011"/>
    </row>
    <row r="602" spans="1:9">
      <c r="A602" s="2011"/>
      <c r="I602" s="2011"/>
    </row>
    <row r="603" spans="1:9">
      <c r="A603" s="2011"/>
      <c r="I603" s="2011"/>
    </row>
    <row r="604" spans="1:9">
      <c r="A604" s="2011"/>
      <c r="I604" s="2011"/>
    </row>
    <row r="605" spans="1:9">
      <c r="A605" s="2011"/>
      <c r="I605" s="2011"/>
    </row>
    <row r="606" spans="1:9">
      <c r="A606" s="2011"/>
      <c r="I606" s="2011"/>
    </row>
    <row r="607" spans="1:9">
      <c r="A607" s="2011"/>
      <c r="I607" s="2011"/>
    </row>
    <row r="608" spans="1:9">
      <c r="A608" s="2011"/>
      <c r="I608" s="2011"/>
    </row>
    <row r="609" spans="1:9">
      <c r="A609" s="2011"/>
      <c r="I609" s="2011"/>
    </row>
    <row r="610" spans="1:9">
      <c r="A610" s="2011"/>
      <c r="I610" s="2011"/>
    </row>
    <row r="611" spans="1:9">
      <c r="A611" s="2011"/>
      <c r="I611" s="2011"/>
    </row>
    <row r="612" spans="1:9">
      <c r="A612" s="2011"/>
      <c r="I612" s="2011"/>
    </row>
    <row r="613" spans="1:9">
      <c r="A613" s="2011"/>
      <c r="I613" s="2011"/>
    </row>
    <row r="614" spans="1:9">
      <c r="A614" s="2011"/>
      <c r="I614" s="2011"/>
    </row>
    <row r="615" spans="1:9">
      <c r="A615" s="2011"/>
      <c r="I615" s="2011"/>
    </row>
    <row r="616" spans="1:9">
      <c r="A616" s="2011"/>
      <c r="I616" s="2011"/>
    </row>
    <row r="617" spans="1:9">
      <c r="A617" s="2011"/>
      <c r="I617" s="2011"/>
    </row>
    <row r="618" spans="1:9">
      <c r="A618" s="2011"/>
      <c r="I618" s="2011"/>
    </row>
    <row r="619" spans="1:9">
      <c r="A619" s="2011"/>
      <c r="I619" s="2011"/>
    </row>
    <row r="620" spans="1:9">
      <c r="A620" s="2011"/>
      <c r="I620" s="2011"/>
    </row>
    <row r="621" spans="1:9">
      <c r="A621" s="2011"/>
      <c r="I621" s="2011"/>
    </row>
    <row r="622" spans="1:9">
      <c r="A622" s="2011"/>
      <c r="I622" s="2011"/>
    </row>
    <row r="623" spans="1:9">
      <c r="A623" s="2011"/>
      <c r="I623" s="2011"/>
    </row>
    <row r="624" spans="1:9">
      <c r="A624" s="2011"/>
      <c r="I624" s="2011"/>
    </row>
    <row r="625" spans="1:9">
      <c r="A625" s="2011"/>
      <c r="I625" s="2011"/>
    </row>
    <row r="626" spans="1:9">
      <c r="A626" s="2011"/>
      <c r="I626" s="2011"/>
    </row>
    <row r="627" spans="1:9">
      <c r="A627" s="2011"/>
      <c r="I627" s="2011"/>
    </row>
    <row r="628" spans="1:9">
      <c r="A628" s="2011"/>
      <c r="I628" s="2011"/>
    </row>
    <row r="629" spans="1:9">
      <c r="A629" s="2011"/>
      <c r="I629" s="2011"/>
    </row>
    <row r="630" spans="1:9">
      <c r="A630" s="2011"/>
      <c r="I630" s="2011"/>
    </row>
    <row r="631" spans="1:9">
      <c r="A631" s="2011"/>
      <c r="I631" s="2011"/>
    </row>
    <row r="632" spans="1:9">
      <c r="A632" s="2011"/>
      <c r="I632" s="2011"/>
    </row>
    <row r="633" spans="1:9">
      <c r="A633" s="2011"/>
      <c r="I633" s="2011"/>
    </row>
    <row r="634" spans="1:9">
      <c r="A634" s="2011"/>
      <c r="I634" s="2011"/>
    </row>
    <row r="635" spans="1:9">
      <c r="A635" s="2011"/>
      <c r="I635" s="2011"/>
    </row>
    <row r="636" spans="1:9">
      <c r="A636" s="2011"/>
      <c r="I636" s="2011"/>
    </row>
    <row r="637" spans="1:9">
      <c r="A637" s="2011"/>
      <c r="I637" s="2011"/>
    </row>
    <row r="638" spans="1:9">
      <c r="A638" s="2011"/>
      <c r="I638" s="2011"/>
    </row>
    <row r="639" spans="1:9">
      <c r="A639" s="2011"/>
      <c r="I639" s="2011"/>
    </row>
    <row r="640" spans="1:9">
      <c r="A640" s="2011"/>
      <c r="I640" s="2011"/>
    </row>
    <row r="641" spans="1:9">
      <c r="A641" s="2011"/>
      <c r="I641" s="2011"/>
    </row>
    <row r="642" spans="1:9">
      <c r="A642" s="2011"/>
      <c r="I642" s="2011"/>
    </row>
    <row r="643" spans="1:9">
      <c r="A643" s="2011"/>
      <c r="I643" s="2011"/>
    </row>
    <row r="644" spans="1:9">
      <c r="A644" s="2011"/>
      <c r="I644" s="2011"/>
    </row>
    <row r="645" spans="1:9">
      <c r="A645" s="2011"/>
      <c r="I645" s="2011"/>
    </row>
    <row r="646" spans="1:9">
      <c r="A646" s="2011"/>
      <c r="I646" s="2011"/>
    </row>
    <row r="647" spans="1:9">
      <c r="A647" s="2011"/>
      <c r="I647" s="2011"/>
    </row>
    <row r="648" spans="1:9">
      <c r="A648" s="2011"/>
      <c r="I648" s="2011"/>
    </row>
    <row r="649" spans="1:9">
      <c r="A649" s="2011"/>
      <c r="I649" s="2011"/>
    </row>
    <row r="650" spans="1:9">
      <c r="A650" s="2011"/>
      <c r="I650" s="2011"/>
    </row>
    <row r="651" spans="1:9">
      <c r="A651" s="2011"/>
      <c r="I651" s="2011"/>
    </row>
    <row r="652" spans="1:9">
      <c r="A652" s="2011"/>
      <c r="I652" s="2011"/>
    </row>
    <row r="653" spans="1:9">
      <c r="A653" s="2011"/>
      <c r="I653" s="2011"/>
    </row>
    <row r="654" spans="1:9">
      <c r="A654" s="2011"/>
      <c r="I654" s="2011"/>
    </row>
    <row r="655" spans="1:9">
      <c r="A655" s="2011"/>
      <c r="I655" s="2011"/>
    </row>
    <row r="656" spans="1:9">
      <c r="A656" s="2011"/>
      <c r="I656" s="2011"/>
    </row>
    <row r="657" spans="1:9">
      <c r="A657" s="2011"/>
      <c r="I657" s="2011"/>
    </row>
    <row r="658" spans="1:9">
      <c r="A658" s="2011"/>
      <c r="I658" s="2011"/>
    </row>
    <row r="659" spans="1:9">
      <c r="A659" s="2011"/>
      <c r="I659" s="2011"/>
    </row>
    <row r="660" spans="1:9">
      <c r="A660" s="2011"/>
      <c r="I660" s="2011"/>
    </row>
    <row r="661" spans="1:9">
      <c r="A661" s="2011"/>
      <c r="I661" s="2011"/>
    </row>
    <row r="662" spans="1:9">
      <c r="A662" s="2011"/>
      <c r="I662" s="2011"/>
    </row>
    <row r="663" spans="1:9">
      <c r="A663" s="2011"/>
      <c r="I663" s="2011"/>
    </row>
    <row r="664" spans="1:9">
      <c r="A664" s="2011"/>
      <c r="I664" s="2011"/>
    </row>
    <row r="665" spans="1:9">
      <c r="A665" s="2011"/>
      <c r="I665" s="2011"/>
    </row>
    <row r="666" spans="1:9">
      <c r="A666" s="2011"/>
      <c r="I666" s="2011"/>
    </row>
    <row r="667" spans="1:9">
      <c r="A667" s="2011"/>
      <c r="I667" s="2011"/>
    </row>
    <row r="668" spans="1:9">
      <c r="A668" s="2011"/>
      <c r="I668" s="2011"/>
    </row>
    <row r="669" spans="1:9">
      <c r="A669" s="2011"/>
      <c r="I669" s="2011"/>
    </row>
    <row r="670" spans="1:9">
      <c r="A670" s="2011"/>
      <c r="I670" s="2011"/>
    </row>
    <row r="671" spans="1:9">
      <c r="A671" s="2011"/>
      <c r="I671" s="2011"/>
    </row>
    <row r="672" spans="1:9">
      <c r="A672" s="2011"/>
      <c r="I672" s="2011"/>
    </row>
    <row r="673" spans="1:9">
      <c r="A673" s="2011"/>
      <c r="I673" s="2011"/>
    </row>
    <row r="674" spans="1:9">
      <c r="A674" s="2011"/>
      <c r="I674" s="2011"/>
    </row>
    <row r="675" spans="1:9">
      <c r="A675" s="2011"/>
      <c r="I675" s="2011"/>
    </row>
    <row r="676" spans="1:9">
      <c r="A676" s="2011"/>
      <c r="I676" s="2011"/>
    </row>
    <row r="677" spans="1:9">
      <c r="A677" s="2011"/>
      <c r="I677" s="2011"/>
    </row>
    <row r="678" spans="1:9">
      <c r="A678" s="2011"/>
      <c r="I678" s="2011"/>
    </row>
    <row r="679" spans="1:9">
      <c r="A679" s="2011"/>
      <c r="I679" s="2011"/>
    </row>
    <row r="680" spans="1:9">
      <c r="A680" s="2011"/>
      <c r="I680" s="2011"/>
    </row>
    <row r="681" spans="1:9">
      <c r="A681" s="2011"/>
      <c r="I681" s="2011"/>
    </row>
    <row r="682" spans="1:9">
      <c r="A682" s="2011"/>
      <c r="I682" s="2011"/>
    </row>
    <row r="683" spans="1:9">
      <c r="A683" s="2011"/>
      <c r="I683" s="2011"/>
    </row>
    <row r="684" spans="1:9">
      <c r="A684" s="2011"/>
      <c r="I684" s="2011"/>
    </row>
    <row r="685" spans="1:9">
      <c r="A685" s="2011"/>
      <c r="I685" s="2011"/>
    </row>
    <row r="686" spans="1:9">
      <c r="A686" s="2011"/>
      <c r="I686" s="2011"/>
    </row>
    <row r="687" spans="1:9">
      <c r="A687" s="2011"/>
      <c r="I687" s="2011"/>
    </row>
    <row r="688" spans="1:9">
      <c r="A688" s="2011"/>
      <c r="I688" s="2011"/>
    </row>
    <row r="689" spans="1:9">
      <c r="A689" s="2011"/>
      <c r="I689" s="2011"/>
    </row>
    <row r="690" spans="1:9">
      <c r="A690" s="2011"/>
      <c r="I690" s="2011"/>
    </row>
    <row r="691" spans="1:9">
      <c r="A691" s="2011"/>
      <c r="I691" s="2011"/>
    </row>
    <row r="692" spans="1:9">
      <c r="A692" s="2011"/>
      <c r="I692" s="2011"/>
    </row>
    <row r="693" spans="1:9">
      <c r="A693" s="2011"/>
      <c r="I693" s="2011"/>
    </row>
    <row r="694" spans="1:9">
      <c r="A694" s="2011"/>
      <c r="I694" s="2011"/>
    </row>
    <row r="695" spans="1:9">
      <c r="A695" s="2011"/>
    </row>
    <row r="696" spans="1:9">
      <c r="A696" s="2011"/>
    </row>
    <row r="697" spans="1:9">
      <c r="A697" s="2011"/>
    </row>
    <row r="698" spans="1:9">
      <c r="A698" s="2011"/>
    </row>
    <row r="699" spans="1:9">
      <c r="A699" s="2011"/>
    </row>
    <row r="700" spans="1:9">
      <c r="A700" s="2011"/>
    </row>
    <row r="701" spans="1:9">
      <c r="A701" s="2011"/>
    </row>
    <row r="702" spans="1:9">
      <c r="I702" s="2011"/>
    </row>
  </sheetData>
  <mergeCells count="14">
    <mergeCell ref="F19:F20"/>
    <mergeCell ref="A19:A20"/>
    <mergeCell ref="B19:B20"/>
    <mergeCell ref="C19:C20"/>
    <mergeCell ref="D19:D20"/>
    <mergeCell ref="E19:E20"/>
    <mergeCell ref="Y19:AA19"/>
    <mergeCell ref="AB19:AD19"/>
    <mergeCell ref="G19:I19"/>
    <mergeCell ref="J19:L19"/>
    <mergeCell ref="M19:O19"/>
    <mergeCell ref="P19:R19"/>
    <mergeCell ref="S19:U19"/>
    <mergeCell ref="V19:X19"/>
  </mergeCells>
  <conditionalFormatting sqref="A21:A1048576">
    <cfRule type="duplicateValues" dxfId="341" priority="1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BEF1-8706-469C-955D-8FE160FAA347}">
  <sheetPr filterMode="1"/>
  <dimension ref="A1:N1094"/>
  <sheetViews>
    <sheetView zoomScale="85" zoomScaleNormal="85" workbookViewId="0">
      <pane ySplit="1" topLeftCell="A877" activePane="bottomLeft" state="frozen"/>
      <selection pane="bottomLeft" activeCell="E1123" sqref="E1123"/>
    </sheetView>
  </sheetViews>
  <sheetFormatPr defaultRowHeight="15"/>
  <cols>
    <col min="1" max="1" width="21.42578125" style="2036" customWidth="1"/>
    <col min="2" max="2" width="28.7109375" style="2036" customWidth="1"/>
    <col min="3" max="3" width="28.140625" style="2036" customWidth="1"/>
    <col min="4" max="4" width="22.140625" style="2036" bestFit="1" customWidth="1"/>
    <col min="5" max="5" width="14" style="2036" bestFit="1" customWidth="1"/>
    <col min="6" max="6" width="16" style="2036" bestFit="1" customWidth="1"/>
    <col min="7" max="7" width="13.42578125" style="2036" bestFit="1" customWidth="1"/>
    <col min="8" max="8" width="12" style="2036" bestFit="1" customWidth="1"/>
    <col min="9" max="9" width="12.42578125" style="2036" bestFit="1" customWidth="1"/>
    <col min="10" max="10" width="12" style="2036" bestFit="1" customWidth="1"/>
    <col min="11" max="11" width="12.42578125" style="2036" bestFit="1" customWidth="1"/>
    <col min="12" max="16384" width="9.140625" style="2036"/>
  </cols>
  <sheetData>
    <row r="1" spans="1:14" s="2041" customFormat="1" ht="33" customHeight="1">
      <c r="A1" s="2039" t="s">
        <v>1078</v>
      </c>
      <c r="B1" s="1955" t="s">
        <v>2554</v>
      </c>
      <c r="C1" s="2040" t="s">
        <v>2555</v>
      </c>
      <c r="D1" s="1955" t="s">
        <v>2556</v>
      </c>
      <c r="E1" s="1955" t="s">
        <v>2557</v>
      </c>
      <c r="F1" s="2039" t="s">
        <v>6</v>
      </c>
      <c r="G1" s="2039" t="s">
        <v>2558</v>
      </c>
      <c r="H1" s="2039" t="s">
        <v>2559</v>
      </c>
      <c r="I1" s="2039" t="s">
        <v>2560</v>
      </c>
      <c r="J1" s="2039" t="s">
        <v>2561</v>
      </c>
      <c r="K1" s="2039" t="s">
        <v>2562</v>
      </c>
      <c r="L1" s="2037"/>
      <c r="N1" s="2042">
        <v>0</v>
      </c>
    </row>
    <row r="2" spans="1:14" hidden="1">
      <c r="A2" s="2158">
        <v>12000103</v>
      </c>
      <c r="B2" s="2159" t="s">
        <v>2563</v>
      </c>
      <c r="C2" s="2159" t="s">
        <v>1321</v>
      </c>
      <c r="D2" s="2159" t="s">
        <v>2564</v>
      </c>
      <c r="E2" s="2159" t="s">
        <v>2565</v>
      </c>
      <c r="F2" s="2158">
        <v>340</v>
      </c>
      <c r="G2" s="2159">
        <v>29</v>
      </c>
      <c r="H2" s="2159">
        <v>22</v>
      </c>
      <c r="I2" s="2159">
        <v>638</v>
      </c>
      <c r="J2" s="2159">
        <v>26</v>
      </c>
      <c r="K2" s="2159">
        <v>754</v>
      </c>
      <c r="L2" s="2159"/>
      <c r="M2" s="2193"/>
      <c r="N2" s="2192">
        <v>0.14749999999999999</v>
      </c>
    </row>
    <row r="3" spans="1:14" hidden="1">
      <c r="A3" s="2158">
        <v>12000129</v>
      </c>
      <c r="B3" s="2159" t="s">
        <v>2566</v>
      </c>
      <c r="C3" s="2159" t="s">
        <v>2054</v>
      </c>
      <c r="D3" s="2159" t="s">
        <v>2564</v>
      </c>
      <c r="E3" s="2159" t="s">
        <v>2565</v>
      </c>
      <c r="F3" s="2158">
        <v>340</v>
      </c>
      <c r="G3" s="2159">
        <v>29</v>
      </c>
      <c r="H3" s="2159">
        <v>22</v>
      </c>
      <c r="I3" s="2159">
        <v>638</v>
      </c>
      <c r="J3" s="2159">
        <v>26</v>
      </c>
      <c r="K3" s="2159">
        <v>754</v>
      </c>
      <c r="L3" s="2159"/>
      <c r="M3" s="2154"/>
      <c r="N3" s="2156">
        <v>0.15</v>
      </c>
    </row>
    <row r="4" spans="1:14" hidden="1">
      <c r="A4" s="2158">
        <v>12000162</v>
      </c>
      <c r="B4" s="2159" t="s">
        <v>2567</v>
      </c>
      <c r="C4" s="2159" t="s">
        <v>1321</v>
      </c>
      <c r="D4" s="2159" t="s">
        <v>2564</v>
      </c>
      <c r="E4" s="2159" t="s">
        <v>2565</v>
      </c>
      <c r="F4" s="2158">
        <v>335</v>
      </c>
      <c r="G4" s="2159">
        <v>29</v>
      </c>
      <c r="H4" s="2159">
        <v>22</v>
      </c>
      <c r="I4" s="2159">
        <v>638</v>
      </c>
      <c r="J4" s="2159">
        <v>26</v>
      </c>
      <c r="K4" s="2159">
        <v>754</v>
      </c>
      <c r="L4" s="2159"/>
      <c r="M4" s="2154"/>
      <c r="N4" s="2156">
        <v>0.18</v>
      </c>
    </row>
    <row r="5" spans="1:14" hidden="1">
      <c r="A5" s="2158">
        <v>12000163</v>
      </c>
      <c r="B5" s="2159" t="s">
        <v>2569</v>
      </c>
      <c r="C5" s="2194" t="s">
        <v>1321</v>
      </c>
      <c r="D5" s="2159" t="s">
        <v>2564</v>
      </c>
      <c r="E5" s="2159" t="s">
        <v>2565</v>
      </c>
      <c r="F5" s="2158">
        <v>340</v>
      </c>
      <c r="G5" s="2159">
        <v>29</v>
      </c>
      <c r="H5" s="2159">
        <v>22</v>
      </c>
      <c r="I5" s="2159">
        <v>638</v>
      </c>
      <c r="J5" s="2159">
        <v>26</v>
      </c>
      <c r="K5" s="2159">
        <v>754</v>
      </c>
      <c r="L5" s="2194" t="s">
        <v>3480</v>
      </c>
      <c r="M5" s="2154"/>
      <c r="N5" s="2156">
        <v>0.2</v>
      </c>
    </row>
    <row r="6" spans="1:14" hidden="1">
      <c r="A6" s="2158">
        <v>12000173</v>
      </c>
      <c r="B6" s="2159" t="s">
        <v>2570</v>
      </c>
      <c r="C6" s="2159" t="s">
        <v>1321</v>
      </c>
      <c r="D6" s="2159" t="s">
        <v>2564</v>
      </c>
      <c r="E6" s="2159" t="s">
        <v>2565</v>
      </c>
      <c r="F6" s="2158">
        <v>345</v>
      </c>
      <c r="G6" s="2159">
        <v>29</v>
      </c>
      <c r="H6" s="2159">
        <v>22</v>
      </c>
      <c r="I6" s="2159">
        <v>638</v>
      </c>
      <c r="J6" s="2159">
        <v>26</v>
      </c>
      <c r="K6" s="2159">
        <v>754</v>
      </c>
      <c r="L6" s="2159"/>
      <c r="M6" s="2154"/>
      <c r="N6" s="2157">
        <v>0.25</v>
      </c>
    </row>
    <row r="7" spans="1:14" hidden="1">
      <c r="A7" s="2158">
        <v>12000192</v>
      </c>
      <c r="B7" s="2159" t="s">
        <v>2571</v>
      </c>
      <c r="C7" s="2159" t="s">
        <v>1321</v>
      </c>
      <c r="D7" s="2159" t="s">
        <v>2564</v>
      </c>
      <c r="E7" s="2159" t="s">
        <v>2565</v>
      </c>
      <c r="F7" s="2158">
        <v>345</v>
      </c>
      <c r="G7" s="2159">
        <v>29</v>
      </c>
      <c r="H7" s="2159">
        <v>22</v>
      </c>
      <c r="I7" s="2159">
        <v>638</v>
      </c>
      <c r="J7" s="2159">
        <v>26</v>
      </c>
      <c r="K7" s="2159">
        <v>754</v>
      </c>
      <c r="L7" s="2159"/>
      <c r="M7" s="2154"/>
      <c r="N7" s="2157">
        <v>0.3</v>
      </c>
    </row>
    <row r="8" spans="1:14" hidden="1">
      <c r="A8" s="2158">
        <v>12000193</v>
      </c>
      <c r="B8" s="2159" t="s">
        <v>2563</v>
      </c>
      <c r="C8" s="2159" t="s">
        <v>1321</v>
      </c>
      <c r="D8" s="2159" t="s">
        <v>2564</v>
      </c>
      <c r="E8" s="2159" t="s">
        <v>2565</v>
      </c>
      <c r="F8" s="2158">
        <v>340</v>
      </c>
      <c r="G8" s="2159">
        <v>29</v>
      </c>
      <c r="H8" s="2159">
        <v>22</v>
      </c>
      <c r="I8" s="2159">
        <v>638</v>
      </c>
      <c r="J8" s="2159">
        <v>26</v>
      </c>
      <c r="K8" s="2159">
        <v>754</v>
      </c>
      <c r="L8" s="2159"/>
      <c r="M8" s="2154"/>
      <c r="N8" s="2154"/>
    </row>
    <row r="9" spans="1:14" hidden="1">
      <c r="A9" s="2158">
        <v>12000196</v>
      </c>
      <c r="B9" s="2159" t="s">
        <v>2571</v>
      </c>
      <c r="C9" s="2194" t="s">
        <v>1321</v>
      </c>
      <c r="D9" s="2159" t="s">
        <v>2564</v>
      </c>
      <c r="E9" s="2159" t="s">
        <v>2565</v>
      </c>
      <c r="F9" s="2158">
        <v>345</v>
      </c>
      <c r="G9" s="2159">
        <v>29</v>
      </c>
      <c r="H9" s="2159">
        <v>22</v>
      </c>
      <c r="I9" s="2159">
        <v>638</v>
      </c>
      <c r="J9" s="2159">
        <v>26</v>
      </c>
      <c r="K9" s="2159">
        <v>754</v>
      </c>
      <c r="L9" s="2194" t="s">
        <v>3480</v>
      </c>
      <c r="M9" s="2154"/>
      <c r="N9" s="2154"/>
    </row>
    <row r="10" spans="1:14" hidden="1">
      <c r="A10" s="2158">
        <v>12000361</v>
      </c>
      <c r="B10" s="2159" t="s">
        <v>2572</v>
      </c>
      <c r="C10" s="2159" t="s">
        <v>1321</v>
      </c>
      <c r="D10" s="2159" t="s">
        <v>2564</v>
      </c>
      <c r="E10" s="2159" t="s">
        <v>2565</v>
      </c>
      <c r="F10" s="2158">
        <v>345</v>
      </c>
      <c r="G10" s="2159">
        <v>29</v>
      </c>
      <c r="H10" s="2159">
        <v>22</v>
      </c>
      <c r="I10" s="2159">
        <v>638</v>
      </c>
      <c r="J10" s="2159">
        <v>26</v>
      </c>
      <c r="K10" s="2159">
        <v>754</v>
      </c>
      <c r="L10" s="2159"/>
      <c r="M10" s="2154"/>
      <c r="N10" s="2154"/>
    </row>
    <row r="11" spans="1:14" hidden="1">
      <c r="A11" s="2158">
        <v>12000364</v>
      </c>
      <c r="B11" s="2159" t="s">
        <v>2563</v>
      </c>
      <c r="C11" s="2159" t="s">
        <v>1321</v>
      </c>
      <c r="D11" s="2159" t="s">
        <v>2564</v>
      </c>
      <c r="E11" s="2159" t="s">
        <v>2565</v>
      </c>
      <c r="F11" s="2158">
        <v>340</v>
      </c>
      <c r="G11" s="2159">
        <v>29</v>
      </c>
      <c r="H11" s="2159">
        <v>22</v>
      </c>
      <c r="I11" s="2159">
        <v>638</v>
      </c>
      <c r="J11" s="2159">
        <v>26</v>
      </c>
      <c r="K11" s="2159">
        <v>754</v>
      </c>
      <c r="L11" s="2159"/>
      <c r="M11" s="2154"/>
      <c r="N11" s="2154"/>
    </row>
    <row r="12" spans="1:14" hidden="1">
      <c r="A12" s="2158">
        <v>12000365</v>
      </c>
      <c r="B12" s="2159" t="s">
        <v>2571</v>
      </c>
      <c r="C12" s="2159" t="s">
        <v>1321</v>
      </c>
      <c r="D12" s="2159" t="s">
        <v>2564</v>
      </c>
      <c r="E12" s="2159" t="s">
        <v>2565</v>
      </c>
      <c r="F12" s="2158">
        <v>345</v>
      </c>
      <c r="G12" s="2159">
        <v>29</v>
      </c>
      <c r="H12" s="2159">
        <v>22</v>
      </c>
      <c r="I12" s="2159">
        <v>638</v>
      </c>
      <c r="J12" s="2159">
        <v>26</v>
      </c>
      <c r="K12" s="2159">
        <v>754</v>
      </c>
      <c r="L12" s="2159"/>
      <c r="M12" s="2154"/>
      <c r="N12" s="2154"/>
    </row>
    <row r="13" spans="1:14" hidden="1">
      <c r="A13" s="2158">
        <v>12000411</v>
      </c>
      <c r="B13" s="2159" t="s">
        <v>2573</v>
      </c>
      <c r="C13" s="2159" t="s">
        <v>1321</v>
      </c>
      <c r="D13" s="2159" t="s">
        <v>2564</v>
      </c>
      <c r="E13" s="2159" t="s">
        <v>2565</v>
      </c>
      <c r="F13" s="2158">
        <v>345</v>
      </c>
      <c r="G13" s="2159">
        <v>29</v>
      </c>
      <c r="H13" s="2159">
        <v>22</v>
      </c>
      <c r="I13" s="2159">
        <v>638</v>
      </c>
      <c r="J13" s="2159">
        <v>26</v>
      </c>
      <c r="K13" s="2159">
        <v>754</v>
      </c>
      <c r="L13" s="2159"/>
      <c r="M13" s="2154"/>
      <c r="N13" s="2154"/>
    </row>
    <row r="14" spans="1:14" hidden="1">
      <c r="A14" s="2158">
        <v>12000623</v>
      </c>
      <c r="B14" s="2159" t="s">
        <v>2563</v>
      </c>
      <c r="C14" s="2159" t="s">
        <v>1321</v>
      </c>
      <c r="D14" s="2159" t="s">
        <v>2564</v>
      </c>
      <c r="E14" s="2159" t="s">
        <v>2565</v>
      </c>
      <c r="F14" s="2158">
        <v>340</v>
      </c>
      <c r="G14" s="2159">
        <v>29</v>
      </c>
      <c r="H14" s="2159">
        <v>22</v>
      </c>
      <c r="I14" s="2159">
        <v>638</v>
      </c>
      <c r="J14" s="2159">
        <v>26</v>
      </c>
      <c r="K14" s="2159">
        <v>754</v>
      </c>
      <c r="L14" s="2159"/>
      <c r="M14" s="2154"/>
      <c r="N14" s="2154"/>
    </row>
    <row r="15" spans="1:14" hidden="1">
      <c r="A15" s="2158">
        <v>12000624</v>
      </c>
      <c r="B15" s="2159" t="s">
        <v>2571</v>
      </c>
      <c r="C15" s="2159" t="s">
        <v>1321</v>
      </c>
      <c r="D15" s="2159" t="s">
        <v>2564</v>
      </c>
      <c r="E15" s="2159" t="s">
        <v>2565</v>
      </c>
      <c r="F15" s="2158">
        <v>345</v>
      </c>
      <c r="G15" s="2159">
        <v>29</v>
      </c>
      <c r="H15" s="2159">
        <v>22</v>
      </c>
      <c r="I15" s="2159">
        <v>638</v>
      </c>
      <c r="J15" s="2159">
        <v>26</v>
      </c>
      <c r="K15" s="2159">
        <v>754</v>
      </c>
      <c r="L15" s="2159"/>
      <c r="M15" s="2154"/>
      <c r="N15" s="2154"/>
    </row>
    <row r="16" spans="1:14" hidden="1">
      <c r="A16" s="2158">
        <v>12000631</v>
      </c>
      <c r="B16" s="2159" t="s">
        <v>2563</v>
      </c>
      <c r="C16" s="2159" t="s">
        <v>1321</v>
      </c>
      <c r="D16" s="2159" t="s">
        <v>2564</v>
      </c>
      <c r="E16" s="2159" t="s">
        <v>2565</v>
      </c>
      <c r="F16" s="2158">
        <v>340</v>
      </c>
      <c r="G16" s="2159">
        <v>29</v>
      </c>
      <c r="H16" s="2159">
        <v>22</v>
      </c>
      <c r="I16" s="2159">
        <v>638</v>
      </c>
      <c r="J16" s="2159">
        <v>26</v>
      </c>
      <c r="K16" s="2159">
        <v>754</v>
      </c>
      <c r="L16" s="2159"/>
      <c r="M16" s="2154"/>
      <c r="N16" s="2154"/>
    </row>
    <row r="17" spans="1:12" hidden="1">
      <c r="A17" s="2158">
        <v>12000632</v>
      </c>
      <c r="B17" s="2159" t="s">
        <v>2571</v>
      </c>
      <c r="C17" s="2159" t="s">
        <v>1321</v>
      </c>
      <c r="D17" s="2159" t="s">
        <v>2564</v>
      </c>
      <c r="E17" s="2159" t="s">
        <v>2565</v>
      </c>
      <c r="F17" s="2158">
        <v>345</v>
      </c>
      <c r="G17" s="2159">
        <v>29</v>
      </c>
      <c r="H17" s="2159">
        <v>22</v>
      </c>
      <c r="I17" s="2159">
        <v>638</v>
      </c>
      <c r="J17" s="2159">
        <v>26</v>
      </c>
      <c r="K17" s="2159">
        <v>754</v>
      </c>
      <c r="L17" s="2159"/>
    </row>
    <row r="18" spans="1:12" hidden="1">
      <c r="A18" s="2158">
        <v>12000670</v>
      </c>
      <c r="B18" s="2159" t="s">
        <v>2563</v>
      </c>
      <c r="C18" s="2159" t="s">
        <v>1321</v>
      </c>
      <c r="D18" s="2159" t="s">
        <v>2564</v>
      </c>
      <c r="E18" s="2159" t="s">
        <v>2565</v>
      </c>
      <c r="F18" s="2158">
        <v>340</v>
      </c>
      <c r="G18" s="2159">
        <v>29</v>
      </c>
      <c r="H18" s="2159">
        <v>22</v>
      </c>
      <c r="I18" s="2159">
        <v>638</v>
      </c>
      <c r="J18" s="2159">
        <v>26</v>
      </c>
      <c r="K18" s="2159">
        <v>754</v>
      </c>
      <c r="L18" s="2159"/>
    </row>
    <row r="19" spans="1:12" hidden="1">
      <c r="A19" s="2158">
        <v>12000671</v>
      </c>
      <c r="B19" s="2159" t="s">
        <v>2571</v>
      </c>
      <c r="C19" s="2159" t="s">
        <v>1321</v>
      </c>
      <c r="D19" s="2159" t="s">
        <v>2564</v>
      </c>
      <c r="E19" s="2159" t="s">
        <v>2565</v>
      </c>
      <c r="F19" s="2158">
        <v>345</v>
      </c>
      <c r="G19" s="2159">
        <v>29</v>
      </c>
      <c r="H19" s="2159">
        <v>22</v>
      </c>
      <c r="I19" s="2159">
        <v>638</v>
      </c>
      <c r="J19" s="2159">
        <v>26</v>
      </c>
      <c r="K19" s="2159">
        <v>754</v>
      </c>
      <c r="L19" s="2159"/>
    </row>
    <row r="20" spans="1:12" hidden="1">
      <c r="A20" s="2158">
        <v>12000808</v>
      </c>
      <c r="B20" s="2159" t="s">
        <v>2574</v>
      </c>
      <c r="C20" s="2159" t="s">
        <v>1249</v>
      </c>
      <c r="D20" s="2159" t="s">
        <v>2576</v>
      </c>
      <c r="E20" s="2159" t="s">
        <v>2565</v>
      </c>
      <c r="F20" s="2158">
        <v>285</v>
      </c>
      <c r="G20" s="2159">
        <v>32</v>
      </c>
      <c r="H20" s="2159">
        <v>26</v>
      </c>
      <c r="I20" s="2159">
        <v>832</v>
      </c>
      <c r="J20" s="2159">
        <v>30</v>
      </c>
      <c r="K20" s="2159">
        <v>960</v>
      </c>
      <c r="L20" s="2159"/>
    </row>
    <row r="21" spans="1:12" hidden="1">
      <c r="A21" s="2158">
        <v>12001226</v>
      </c>
      <c r="B21" s="2159" t="s">
        <v>2577</v>
      </c>
      <c r="C21" s="2159" t="s">
        <v>1321</v>
      </c>
      <c r="D21" s="2159" t="s">
        <v>2564</v>
      </c>
      <c r="E21" s="2159" t="s">
        <v>2565</v>
      </c>
      <c r="F21" s="2158">
        <v>350</v>
      </c>
      <c r="G21" s="2159">
        <v>29</v>
      </c>
      <c r="H21" s="2159">
        <v>22</v>
      </c>
      <c r="I21" s="2159">
        <v>638</v>
      </c>
      <c r="J21" s="2159">
        <v>26</v>
      </c>
      <c r="K21" s="2159">
        <v>754</v>
      </c>
      <c r="L21" s="2159"/>
    </row>
    <row r="22" spans="1:12" hidden="1">
      <c r="A22" s="2158">
        <v>12001227</v>
      </c>
      <c r="B22" s="2159" t="s">
        <v>2578</v>
      </c>
      <c r="C22" s="2159" t="s">
        <v>1321</v>
      </c>
      <c r="D22" s="2159" t="s">
        <v>2564</v>
      </c>
      <c r="E22" s="2159" t="s">
        <v>2565</v>
      </c>
      <c r="F22" s="2158">
        <v>345</v>
      </c>
      <c r="G22" s="2159">
        <v>29</v>
      </c>
      <c r="H22" s="2159">
        <v>22</v>
      </c>
      <c r="I22" s="2159">
        <v>638</v>
      </c>
      <c r="J22" s="2159">
        <v>26</v>
      </c>
      <c r="K22" s="2159">
        <v>754</v>
      </c>
      <c r="L22" s="2159"/>
    </row>
    <row r="23" spans="1:12" hidden="1">
      <c r="A23" s="2158">
        <v>12001333</v>
      </c>
      <c r="B23" s="2159" t="s">
        <v>2572</v>
      </c>
      <c r="C23" s="2159" t="s">
        <v>1321</v>
      </c>
      <c r="D23" s="2159" t="s">
        <v>2564</v>
      </c>
      <c r="E23" s="2159" t="s">
        <v>2565</v>
      </c>
      <c r="F23" s="2158">
        <v>345</v>
      </c>
      <c r="G23" s="2159">
        <v>29</v>
      </c>
      <c r="H23" s="2159">
        <v>22</v>
      </c>
      <c r="I23" s="2159">
        <v>638</v>
      </c>
      <c r="J23" s="2159">
        <v>26</v>
      </c>
      <c r="K23" s="2159">
        <v>754</v>
      </c>
      <c r="L23" s="2159"/>
    </row>
    <row r="24" spans="1:12" hidden="1">
      <c r="A24" s="2158">
        <v>12001334</v>
      </c>
      <c r="B24" s="2159" t="s">
        <v>2579</v>
      </c>
      <c r="C24" s="2159" t="s">
        <v>1321</v>
      </c>
      <c r="D24" s="2159" t="s">
        <v>2564</v>
      </c>
      <c r="E24" s="2159" t="s">
        <v>2565</v>
      </c>
      <c r="F24" s="2158">
        <v>340</v>
      </c>
      <c r="G24" s="2159">
        <v>29</v>
      </c>
      <c r="H24" s="2159">
        <v>22</v>
      </c>
      <c r="I24" s="2159">
        <v>638</v>
      </c>
      <c r="J24" s="2159">
        <v>26</v>
      </c>
      <c r="K24" s="2159">
        <v>754</v>
      </c>
      <c r="L24" s="2159"/>
    </row>
    <row r="25" spans="1:12" hidden="1">
      <c r="A25" s="2158">
        <v>12001373</v>
      </c>
      <c r="B25" s="2159" t="s">
        <v>2580</v>
      </c>
      <c r="C25" s="2159" t="s">
        <v>1321</v>
      </c>
      <c r="D25" s="2159" t="s">
        <v>2564</v>
      </c>
      <c r="E25" s="2159" t="s">
        <v>2565</v>
      </c>
      <c r="F25" s="2158">
        <v>345</v>
      </c>
      <c r="G25" s="2159">
        <v>29</v>
      </c>
      <c r="H25" s="2159">
        <v>22</v>
      </c>
      <c r="I25" s="2159">
        <v>638</v>
      </c>
      <c r="J25" s="2159">
        <v>26</v>
      </c>
      <c r="K25" s="2159">
        <v>754</v>
      </c>
      <c r="L25" s="2159"/>
    </row>
    <row r="26" spans="1:12" hidden="1">
      <c r="A26" s="2158">
        <v>12001374</v>
      </c>
      <c r="B26" s="2159" t="s">
        <v>2580</v>
      </c>
      <c r="C26" s="2159" t="s">
        <v>1321</v>
      </c>
      <c r="D26" s="2159" t="s">
        <v>2564</v>
      </c>
      <c r="E26" s="2159" t="s">
        <v>2565</v>
      </c>
      <c r="F26" s="2158">
        <v>345</v>
      </c>
      <c r="G26" s="2159">
        <v>29</v>
      </c>
      <c r="H26" s="2159">
        <v>22</v>
      </c>
      <c r="I26" s="2159">
        <v>638</v>
      </c>
      <c r="J26" s="2159">
        <v>26</v>
      </c>
      <c r="K26" s="2159">
        <v>754</v>
      </c>
      <c r="L26" s="2159"/>
    </row>
    <row r="27" spans="1:12" hidden="1">
      <c r="A27" s="2158">
        <v>12001375</v>
      </c>
      <c r="B27" s="2159" t="s">
        <v>2580</v>
      </c>
      <c r="C27" s="2159" t="s">
        <v>1321</v>
      </c>
      <c r="D27" s="2159" t="s">
        <v>2564</v>
      </c>
      <c r="E27" s="2159" t="s">
        <v>2565</v>
      </c>
      <c r="F27" s="2158">
        <v>345</v>
      </c>
      <c r="G27" s="2159">
        <v>29</v>
      </c>
      <c r="H27" s="2159">
        <v>22</v>
      </c>
      <c r="I27" s="2159">
        <v>638</v>
      </c>
      <c r="J27" s="2159">
        <v>26</v>
      </c>
      <c r="K27" s="2159">
        <v>754</v>
      </c>
      <c r="L27" s="2159"/>
    </row>
    <row r="28" spans="1:12" hidden="1">
      <c r="A28" s="2158">
        <v>12001434</v>
      </c>
      <c r="B28" s="2159" t="s">
        <v>2580</v>
      </c>
      <c r="C28" s="2159" t="s">
        <v>1321</v>
      </c>
      <c r="D28" s="2159" t="s">
        <v>2564</v>
      </c>
      <c r="E28" s="2159" t="s">
        <v>2565</v>
      </c>
      <c r="F28" s="2158">
        <v>345</v>
      </c>
      <c r="G28" s="2159">
        <v>29</v>
      </c>
      <c r="H28" s="2159">
        <v>22</v>
      </c>
      <c r="I28" s="2159">
        <v>638</v>
      </c>
      <c r="J28" s="2159">
        <v>26</v>
      </c>
      <c r="K28" s="2159">
        <v>754</v>
      </c>
      <c r="L28" s="2159"/>
    </row>
    <row r="29" spans="1:12" hidden="1">
      <c r="A29" s="2158">
        <v>12001507</v>
      </c>
      <c r="B29" s="2159" t="s">
        <v>2581</v>
      </c>
      <c r="C29" s="2159" t="s">
        <v>1321</v>
      </c>
      <c r="D29" s="2159" t="s">
        <v>2564</v>
      </c>
      <c r="E29" s="2159" t="s">
        <v>2565</v>
      </c>
      <c r="F29" s="2158">
        <v>345</v>
      </c>
      <c r="G29" s="2159">
        <v>29</v>
      </c>
      <c r="H29" s="2159">
        <v>22</v>
      </c>
      <c r="I29" s="2159">
        <v>638</v>
      </c>
      <c r="J29" s="2159">
        <v>26</v>
      </c>
      <c r="K29" s="2159">
        <v>754</v>
      </c>
      <c r="L29" s="2159"/>
    </row>
    <row r="30" spans="1:12" hidden="1">
      <c r="A30" s="2158">
        <v>12001820</v>
      </c>
      <c r="B30" s="2159" t="s">
        <v>2582</v>
      </c>
      <c r="C30" s="2159" t="s">
        <v>1249</v>
      </c>
      <c r="D30" s="2159" t="s">
        <v>2576</v>
      </c>
      <c r="E30" s="2159" t="s">
        <v>2565</v>
      </c>
      <c r="F30" s="2158">
        <v>285</v>
      </c>
      <c r="G30" s="2159">
        <v>32</v>
      </c>
      <c r="H30" s="2159">
        <v>26</v>
      </c>
      <c r="I30" s="2159">
        <v>832</v>
      </c>
      <c r="J30" s="2159">
        <v>30</v>
      </c>
      <c r="K30" s="2159">
        <v>960</v>
      </c>
      <c r="L30" s="2159"/>
    </row>
    <row r="31" spans="1:12" hidden="1">
      <c r="A31" s="2158">
        <v>12002138</v>
      </c>
      <c r="B31" s="2159" t="s">
        <v>2583</v>
      </c>
      <c r="C31" s="2159" t="s">
        <v>3481</v>
      </c>
      <c r="D31" s="2159" t="s">
        <v>2584</v>
      </c>
      <c r="E31" s="2159" t="s">
        <v>2585</v>
      </c>
      <c r="F31" s="2158">
        <v>370</v>
      </c>
      <c r="G31" s="2159">
        <v>29</v>
      </c>
      <c r="H31" s="2159">
        <v>22</v>
      </c>
      <c r="I31" s="2159">
        <v>638</v>
      </c>
      <c r="J31" s="2159">
        <v>26</v>
      </c>
      <c r="K31" s="2159">
        <v>754</v>
      </c>
      <c r="L31" s="2159"/>
    </row>
    <row r="32" spans="1:12" hidden="1">
      <c r="A32" s="2158">
        <v>12002139</v>
      </c>
      <c r="B32" s="2159" t="s">
        <v>2586</v>
      </c>
      <c r="C32" s="2159" t="s">
        <v>3481</v>
      </c>
      <c r="D32" s="2159" t="s">
        <v>2584</v>
      </c>
      <c r="E32" s="2159" t="s">
        <v>2585</v>
      </c>
      <c r="F32" s="2158">
        <v>365</v>
      </c>
      <c r="G32" s="2159">
        <v>29</v>
      </c>
      <c r="H32" s="2159">
        <v>22</v>
      </c>
      <c r="I32" s="2159">
        <v>638</v>
      </c>
      <c r="J32" s="2159">
        <v>26</v>
      </c>
      <c r="K32" s="2159">
        <v>754</v>
      </c>
      <c r="L32" s="2159"/>
    </row>
    <row r="33" spans="1:12" hidden="1">
      <c r="A33" s="2158">
        <v>12003546</v>
      </c>
      <c r="B33" s="2159" t="s">
        <v>2586</v>
      </c>
      <c r="C33" s="2159" t="s">
        <v>3481</v>
      </c>
      <c r="D33" s="2159" t="s">
        <v>2584</v>
      </c>
      <c r="E33" s="2159" t="s">
        <v>2585</v>
      </c>
      <c r="F33" s="2158">
        <v>365</v>
      </c>
      <c r="G33" s="2159">
        <v>29</v>
      </c>
      <c r="H33" s="2159">
        <v>22</v>
      </c>
      <c r="I33" s="2159">
        <v>638</v>
      </c>
      <c r="J33" s="2159">
        <v>26</v>
      </c>
      <c r="K33" s="2159">
        <v>754</v>
      </c>
      <c r="L33" s="2159"/>
    </row>
    <row r="34" spans="1:12" hidden="1">
      <c r="A34" s="2158">
        <v>12003547</v>
      </c>
      <c r="B34" s="2159" t="s">
        <v>2587</v>
      </c>
      <c r="C34" s="2194" t="s">
        <v>3481</v>
      </c>
      <c r="D34" s="2159" t="s">
        <v>2584</v>
      </c>
      <c r="E34" s="2159" t="s">
        <v>2585</v>
      </c>
      <c r="F34" s="2158">
        <v>360</v>
      </c>
      <c r="G34" s="2159">
        <v>29</v>
      </c>
      <c r="H34" s="2159">
        <v>22</v>
      </c>
      <c r="I34" s="2159">
        <v>638</v>
      </c>
      <c r="J34" s="2159">
        <v>26</v>
      </c>
      <c r="K34" s="2159">
        <v>754</v>
      </c>
      <c r="L34" s="2194" t="s">
        <v>3480</v>
      </c>
    </row>
    <row r="35" spans="1:12" hidden="1">
      <c r="A35" s="2158">
        <v>12002141</v>
      </c>
      <c r="B35" s="2159" t="s">
        <v>2588</v>
      </c>
      <c r="C35" s="2159" t="s">
        <v>3481</v>
      </c>
      <c r="D35" s="2159" t="s">
        <v>2584</v>
      </c>
      <c r="E35" s="2159" t="s">
        <v>2585</v>
      </c>
      <c r="F35" s="2158">
        <v>355</v>
      </c>
      <c r="G35" s="2159">
        <v>29</v>
      </c>
      <c r="H35" s="2159">
        <v>22</v>
      </c>
      <c r="I35" s="2159">
        <v>638</v>
      </c>
      <c r="J35" s="2159">
        <v>26</v>
      </c>
      <c r="K35" s="2159">
        <v>754</v>
      </c>
      <c r="L35" s="2159"/>
    </row>
    <row r="36" spans="1:12" hidden="1">
      <c r="A36" s="2158">
        <v>12002197</v>
      </c>
      <c r="B36" s="2159" t="s">
        <v>2589</v>
      </c>
      <c r="C36" s="2159" t="s">
        <v>3481</v>
      </c>
      <c r="D36" s="2159" t="s">
        <v>2584</v>
      </c>
      <c r="E36" s="2159" t="s">
        <v>2585</v>
      </c>
      <c r="F36" s="2158">
        <v>360</v>
      </c>
      <c r="G36" s="2159">
        <v>29</v>
      </c>
      <c r="H36" s="2159">
        <v>22</v>
      </c>
      <c r="I36" s="2159">
        <v>638</v>
      </c>
      <c r="J36" s="2159">
        <v>26</v>
      </c>
      <c r="K36" s="2159">
        <v>754</v>
      </c>
      <c r="L36" s="2159"/>
    </row>
    <row r="37" spans="1:12" hidden="1">
      <c r="A37" s="2158">
        <v>30111007</v>
      </c>
      <c r="B37" s="2159" t="s">
        <v>2590</v>
      </c>
      <c r="C37" s="2159" t="s">
        <v>3482</v>
      </c>
      <c r="D37" s="2159" t="s">
        <v>2564</v>
      </c>
      <c r="E37" s="2159" t="s">
        <v>2565</v>
      </c>
      <c r="F37" s="2158">
        <v>330</v>
      </c>
      <c r="G37" s="2159">
        <v>29</v>
      </c>
      <c r="H37" s="2159">
        <v>22</v>
      </c>
      <c r="I37" s="2159">
        <v>638</v>
      </c>
      <c r="J37" s="2159">
        <v>26</v>
      </c>
      <c r="K37" s="2159">
        <v>754</v>
      </c>
      <c r="L37" s="2159"/>
    </row>
    <row r="38" spans="1:12" hidden="1">
      <c r="A38" s="2158">
        <v>30111008</v>
      </c>
      <c r="B38" s="2159" t="s">
        <v>2591</v>
      </c>
      <c r="C38" s="2159" t="s">
        <v>3482</v>
      </c>
      <c r="D38" s="2159" t="s">
        <v>2564</v>
      </c>
      <c r="E38" s="2159" t="s">
        <v>2565</v>
      </c>
      <c r="F38" s="2158">
        <v>335</v>
      </c>
      <c r="G38" s="2159">
        <v>29</v>
      </c>
      <c r="H38" s="2159">
        <v>22</v>
      </c>
      <c r="I38" s="2159">
        <v>638</v>
      </c>
      <c r="J38" s="2159">
        <v>26</v>
      </c>
      <c r="K38" s="2159">
        <v>754</v>
      </c>
      <c r="L38" s="2159"/>
    </row>
    <row r="39" spans="1:12" hidden="1">
      <c r="A39" s="2158">
        <v>30111205</v>
      </c>
      <c r="B39" s="2159" t="s">
        <v>2592</v>
      </c>
      <c r="C39" s="2159" t="s">
        <v>3482</v>
      </c>
      <c r="D39" s="2159" t="s">
        <v>2564</v>
      </c>
      <c r="E39" s="2159" t="s">
        <v>2565</v>
      </c>
      <c r="F39" s="2158">
        <v>320</v>
      </c>
      <c r="G39" s="2159">
        <v>29</v>
      </c>
      <c r="H39" s="2159">
        <v>22</v>
      </c>
      <c r="I39" s="2159">
        <v>638</v>
      </c>
      <c r="J39" s="2159">
        <v>26</v>
      </c>
      <c r="K39" s="2159">
        <v>754</v>
      </c>
      <c r="L39" s="2159"/>
    </row>
    <row r="40" spans="1:12" hidden="1">
      <c r="A40" s="2158">
        <v>30111206</v>
      </c>
      <c r="B40" s="2159" t="s">
        <v>2593</v>
      </c>
      <c r="C40" s="2159" t="s">
        <v>2054</v>
      </c>
      <c r="D40" s="2159" t="s">
        <v>2564</v>
      </c>
      <c r="E40" s="2159" t="s">
        <v>2565</v>
      </c>
      <c r="F40" s="2158">
        <v>325</v>
      </c>
      <c r="G40" s="2159">
        <v>29</v>
      </c>
      <c r="H40" s="2159">
        <v>22</v>
      </c>
      <c r="I40" s="2159">
        <v>638</v>
      </c>
      <c r="J40" s="2159">
        <v>26</v>
      </c>
      <c r="K40" s="2159">
        <v>754</v>
      </c>
      <c r="L40" s="2159"/>
    </row>
    <row r="41" spans="1:12" hidden="1">
      <c r="A41" s="2158">
        <v>30111305</v>
      </c>
      <c r="B41" s="2159" t="s">
        <v>2594</v>
      </c>
      <c r="C41" s="2159" t="s">
        <v>1321</v>
      </c>
      <c r="D41" s="2159" t="s">
        <v>2564</v>
      </c>
      <c r="E41" s="2159" t="s">
        <v>2565</v>
      </c>
      <c r="F41" s="2158">
        <v>320</v>
      </c>
      <c r="G41" s="2159">
        <v>29</v>
      </c>
      <c r="H41" s="2159">
        <v>22</v>
      </c>
      <c r="I41" s="2159">
        <v>638</v>
      </c>
      <c r="J41" s="2159">
        <v>26</v>
      </c>
      <c r="K41" s="2159">
        <v>754</v>
      </c>
      <c r="L41" s="2159"/>
    </row>
    <row r="42" spans="1:12" hidden="1">
      <c r="A42" s="2158">
        <v>30111306</v>
      </c>
      <c r="B42" s="2159" t="s">
        <v>2595</v>
      </c>
      <c r="C42" s="2159" t="s">
        <v>1321</v>
      </c>
      <c r="D42" s="2159" t="s">
        <v>2564</v>
      </c>
      <c r="E42" s="2159" t="s">
        <v>2565</v>
      </c>
      <c r="F42" s="2158">
        <v>325</v>
      </c>
      <c r="G42" s="2159">
        <v>29</v>
      </c>
      <c r="H42" s="2159">
        <v>22</v>
      </c>
      <c r="I42" s="2159">
        <v>638</v>
      </c>
      <c r="J42" s="2159">
        <v>26</v>
      </c>
      <c r="K42" s="2159">
        <v>754</v>
      </c>
      <c r="L42" s="2159"/>
    </row>
    <row r="43" spans="1:12" hidden="1">
      <c r="A43" s="2158">
        <v>30111307</v>
      </c>
      <c r="B43" s="2159" t="s">
        <v>2596</v>
      </c>
      <c r="C43" s="2159" t="s">
        <v>1321</v>
      </c>
      <c r="D43" s="2159" t="s">
        <v>2564</v>
      </c>
      <c r="E43" s="2159" t="s">
        <v>2565</v>
      </c>
      <c r="F43" s="2158">
        <v>330</v>
      </c>
      <c r="G43" s="2159">
        <v>29</v>
      </c>
      <c r="H43" s="2159">
        <v>22</v>
      </c>
      <c r="I43" s="2159">
        <v>638</v>
      </c>
      <c r="J43" s="2159">
        <v>26</v>
      </c>
      <c r="K43" s="2159">
        <v>754</v>
      </c>
      <c r="L43" s="2159"/>
    </row>
    <row r="44" spans="1:12" hidden="1">
      <c r="A44" s="2158">
        <v>30111308</v>
      </c>
      <c r="B44" s="2159" t="s">
        <v>2568</v>
      </c>
      <c r="C44" s="2159" t="s">
        <v>1321</v>
      </c>
      <c r="D44" s="2159" t="s">
        <v>2564</v>
      </c>
      <c r="E44" s="2159" t="s">
        <v>2565</v>
      </c>
      <c r="F44" s="2158">
        <v>335</v>
      </c>
      <c r="G44" s="2159">
        <v>29</v>
      </c>
      <c r="H44" s="2159">
        <v>22</v>
      </c>
      <c r="I44" s="2159">
        <v>638</v>
      </c>
      <c r="J44" s="2159">
        <v>26</v>
      </c>
      <c r="K44" s="2159">
        <v>754</v>
      </c>
      <c r="L44" s="2159"/>
    </row>
    <row r="45" spans="1:12" hidden="1">
      <c r="A45" s="2158">
        <v>30111309</v>
      </c>
      <c r="B45" s="2159" t="s">
        <v>2563</v>
      </c>
      <c r="C45" s="2159" t="s">
        <v>1321</v>
      </c>
      <c r="D45" s="2159" t="s">
        <v>2564</v>
      </c>
      <c r="E45" s="2159" t="s">
        <v>2565</v>
      </c>
      <c r="F45" s="2158">
        <v>340</v>
      </c>
      <c r="G45" s="2159">
        <v>29</v>
      </c>
      <c r="H45" s="2159">
        <v>22</v>
      </c>
      <c r="I45" s="2159">
        <v>638</v>
      </c>
      <c r="J45" s="2159">
        <v>26</v>
      </c>
      <c r="K45" s="2159">
        <v>754</v>
      </c>
      <c r="L45" s="2159"/>
    </row>
    <row r="46" spans="1:12" hidden="1">
      <c r="A46" s="2158">
        <v>30111310</v>
      </c>
      <c r="B46" s="2159" t="s">
        <v>2571</v>
      </c>
      <c r="C46" s="2159" t="s">
        <v>1321</v>
      </c>
      <c r="D46" s="2159" t="s">
        <v>2564</v>
      </c>
      <c r="E46" s="2159" t="s">
        <v>2565</v>
      </c>
      <c r="F46" s="2158">
        <v>345</v>
      </c>
      <c r="G46" s="2159">
        <v>29</v>
      </c>
      <c r="H46" s="2159">
        <v>22</v>
      </c>
      <c r="I46" s="2159">
        <v>638</v>
      </c>
      <c r="J46" s="2159">
        <v>26</v>
      </c>
      <c r="K46" s="2159">
        <v>754</v>
      </c>
      <c r="L46" s="2159"/>
    </row>
    <row r="47" spans="1:12" hidden="1">
      <c r="A47" s="2158">
        <v>30111406</v>
      </c>
      <c r="B47" s="2159" t="s">
        <v>2597</v>
      </c>
      <c r="C47" s="2159" t="s">
        <v>1321</v>
      </c>
      <c r="D47" s="2159" t="s">
        <v>2564</v>
      </c>
      <c r="E47" s="2159" t="s">
        <v>2565</v>
      </c>
      <c r="F47" s="2158">
        <v>325</v>
      </c>
      <c r="G47" s="2159">
        <v>29</v>
      </c>
      <c r="H47" s="2159">
        <v>22</v>
      </c>
      <c r="I47" s="2159">
        <v>638</v>
      </c>
      <c r="J47" s="2159">
        <v>26</v>
      </c>
      <c r="K47" s="2159">
        <v>754</v>
      </c>
      <c r="L47" s="2159"/>
    </row>
    <row r="48" spans="1:12" hidden="1">
      <c r="A48" s="2158">
        <v>30111407</v>
      </c>
      <c r="B48" s="2159" t="s">
        <v>2598</v>
      </c>
      <c r="C48" s="2159" t="s">
        <v>1321</v>
      </c>
      <c r="D48" s="2159" t="s">
        <v>2564</v>
      </c>
      <c r="E48" s="2159" t="s">
        <v>2565</v>
      </c>
      <c r="F48" s="2158">
        <v>330</v>
      </c>
      <c r="G48" s="2159">
        <v>29</v>
      </c>
      <c r="H48" s="2159">
        <v>22</v>
      </c>
      <c r="I48" s="2159">
        <v>638</v>
      </c>
      <c r="J48" s="2159">
        <v>26</v>
      </c>
      <c r="K48" s="2159">
        <v>754</v>
      </c>
      <c r="L48" s="2159"/>
    </row>
    <row r="49" spans="1:12" hidden="1">
      <c r="A49" s="2158">
        <v>30111408</v>
      </c>
      <c r="B49" s="2159" t="s">
        <v>2600</v>
      </c>
      <c r="C49" s="2159" t="s">
        <v>1321</v>
      </c>
      <c r="D49" s="2159" t="s">
        <v>2564</v>
      </c>
      <c r="E49" s="2159" t="s">
        <v>2565</v>
      </c>
      <c r="F49" s="2158">
        <v>335</v>
      </c>
      <c r="G49" s="2159">
        <v>29</v>
      </c>
      <c r="H49" s="2159">
        <v>22</v>
      </c>
      <c r="I49" s="2159">
        <v>638</v>
      </c>
      <c r="J49" s="2159">
        <v>26</v>
      </c>
      <c r="K49" s="2159">
        <v>754</v>
      </c>
      <c r="L49" s="2159"/>
    </row>
    <row r="50" spans="1:12" hidden="1">
      <c r="A50" s="2158">
        <v>30111409</v>
      </c>
      <c r="B50" s="2159" t="s">
        <v>2601</v>
      </c>
      <c r="C50" s="2159" t="s">
        <v>1321</v>
      </c>
      <c r="D50" s="2159" t="s">
        <v>2564</v>
      </c>
      <c r="E50" s="2159" t="s">
        <v>2565</v>
      </c>
      <c r="F50" s="2158">
        <v>340</v>
      </c>
      <c r="G50" s="2159">
        <v>29</v>
      </c>
      <c r="H50" s="2159">
        <v>22</v>
      </c>
      <c r="I50" s="2159">
        <v>638</v>
      </c>
      <c r="J50" s="2159">
        <v>26</v>
      </c>
      <c r="K50" s="2159">
        <v>754</v>
      </c>
      <c r="L50" s="2159"/>
    </row>
    <row r="51" spans="1:12" hidden="1">
      <c r="A51" s="2158">
        <v>30111506</v>
      </c>
      <c r="B51" s="2159" t="s">
        <v>2602</v>
      </c>
      <c r="C51" s="2159" t="s">
        <v>1321</v>
      </c>
      <c r="D51" s="2159" t="s">
        <v>2564</v>
      </c>
      <c r="E51" s="2159" t="s">
        <v>2565</v>
      </c>
      <c r="F51" s="2158">
        <v>325</v>
      </c>
      <c r="G51" s="2159">
        <v>29</v>
      </c>
      <c r="H51" s="2159">
        <v>22</v>
      </c>
      <c r="I51" s="2159">
        <v>638</v>
      </c>
      <c r="J51" s="2159">
        <v>26</v>
      </c>
      <c r="K51" s="2159">
        <v>754</v>
      </c>
      <c r="L51" s="2159"/>
    </row>
    <row r="52" spans="1:12" hidden="1">
      <c r="A52" s="2158">
        <v>30111507</v>
      </c>
      <c r="B52" s="2159" t="s">
        <v>2603</v>
      </c>
      <c r="C52" s="2159" t="s">
        <v>1321</v>
      </c>
      <c r="D52" s="2159" t="s">
        <v>2564</v>
      </c>
      <c r="E52" s="2159" t="s">
        <v>2565</v>
      </c>
      <c r="F52" s="2158">
        <v>330</v>
      </c>
      <c r="G52" s="2159">
        <v>29</v>
      </c>
      <c r="H52" s="2159">
        <v>22</v>
      </c>
      <c r="I52" s="2159">
        <v>638</v>
      </c>
      <c r="J52" s="2159">
        <v>26</v>
      </c>
      <c r="K52" s="2159">
        <v>754</v>
      </c>
      <c r="L52" s="2159"/>
    </row>
    <row r="53" spans="1:12" hidden="1">
      <c r="A53" s="2158">
        <v>30111508</v>
      </c>
      <c r="B53" s="2159" t="s">
        <v>2604</v>
      </c>
      <c r="C53" s="2159" t="s">
        <v>1321</v>
      </c>
      <c r="D53" s="2159" t="s">
        <v>2564</v>
      </c>
      <c r="E53" s="2159" t="s">
        <v>2565</v>
      </c>
      <c r="F53" s="2158">
        <v>335</v>
      </c>
      <c r="G53" s="2159">
        <v>29</v>
      </c>
      <c r="H53" s="2159">
        <v>22</v>
      </c>
      <c r="I53" s="2159">
        <v>638</v>
      </c>
      <c r="J53" s="2159">
        <v>26</v>
      </c>
      <c r="K53" s="2159">
        <v>754</v>
      </c>
      <c r="L53" s="2159"/>
    </row>
    <row r="54" spans="1:12" hidden="1">
      <c r="A54" s="2158">
        <v>30111607</v>
      </c>
      <c r="B54" s="2159" t="s">
        <v>2605</v>
      </c>
      <c r="C54" s="2159" t="s">
        <v>1321</v>
      </c>
      <c r="D54" s="2159" t="s">
        <v>2564</v>
      </c>
      <c r="E54" s="2159" t="s">
        <v>2565</v>
      </c>
      <c r="F54" s="2158">
        <v>330</v>
      </c>
      <c r="G54" s="2159">
        <v>29</v>
      </c>
      <c r="H54" s="2159">
        <v>22</v>
      </c>
      <c r="I54" s="2159">
        <v>638</v>
      </c>
      <c r="J54" s="2159">
        <v>26</v>
      </c>
      <c r="K54" s="2159">
        <v>754</v>
      </c>
      <c r="L54" s="2159"/>
    </row>
    <row r="55" spans="1:12" hidden="1">
      <c r="A55" s="2158">
        <v>30111608</v>
      </c>
      <c r="B55" s="2159" t="s">
        <v>2606</v>
      </c>
      <c r="C55" s="2159" t="s">
        <v>1321</v>
      </c>
      <c r="D55" s="2159" t="s">
        <v>2564</v>
      </c>
      <c r="E55" s="2159" t="s">
        <v>2565</v>
      </c>
      <c r="F55" s="2158">
        <v>335</v>
      </c>
      <c r="G55" s="2159">
        <v>29</v>
      </c>
      <c r="H55" s="2159">
        <v>22</v>
      </c>
      <c r="I55" s="2159">
        <v>638</v>
      </c>
      <c r="J55" s="2159">
        <v>26</v>
      </c>
      <c r="K55" s="2159">
        <v>754</v>
      </c>
      <c r="L55" s="2159"/>
    </row>
    <row r="56" spans="1:12" hidden="1">
      <c r="A56" s="2158">
        <v>30111609</v>
      </c>
      <c r="B56" s="2159" t="s">
        <v>2591</v>
      </c>
      <c r="C56" s="2194" t="s">
        <v>3482</v>
      </c>
      <c r="D56" s="2159" t="s">
        <v>2564</v>
      </c>
      <c r="E56" s="2159" t="s">
        <v>2565</v>
      </c>
      <c r="F56" s="2158">
        <v>335</v>
      </c>
      <c r="G56" s="2159">
        <v>29</v>
      </c>
      <c r="H56" s="2159">
        <v>22</v>
      </c>
      <c r="I56" s="2159">
        <v>638</v>
      </c>
      <c r="J56" s="2159">
        <v>26</v>
      </c>
      <c r="K56" s="2159">
        <v>754</v>
      </c>
      <c r="L56" s="2194" t="s">
        <v>3480</v>
      </c>
    </row>
    <row r="57" spans="1:12" hidden="1">
      <c r="A57" s="2158">
        <v>30111610</v>
      </c>
      <c r="B57" s="2159" t="s">
        <v>2590</v>
      </c>
      <c r="C57" s="2194" t="s">
        <v>3482</v>
      </c>
      <c r="D57" s="2159" t="s">
        <v>2564</v>
      </c>
      <c r="E57" s="2159" t="s">
        <v>2565</v>
      </c>
      <c r="F57" s="2158">
        <v>330</v>
      </c>
      <c r="G57" s="2159">
        <v>29</v>
      </c>
      <c r="H57" s="2159">
        <v>22</v>
      </c>
      <c r="I57" s="2159">
        <v>638</v>
      </c>
      <c r="J57" s="2159">
        <v>26</v>
      </c>
      <c r="K57" s="2159">
        <v>754</v>
      </c>
      <c r="L57" s="2194" t="s">
        <v>3480</v>
      </c>
    </row>
    <row r="58" spans="1:12" hidden="1">
      <c r="A58" s="2158">
        <v>30111707</v>
      </c>
      <c r="B58" s="2159" t="s">
        <v>2607</v>
      </c>
      <c r="C58" s="2159" t="s">
        <v>1321</v>
      </c>
      <c r="D58" s="2159" t="s">
        <v>2564</v>
      </c>
      <c r="E58" s="2159" t="s">
        <v>2565</v>
      </c>
      <c r="F58" s="2158">
        <v>330</v>
      </c>
      <c r="G58" s="2159">
        <v>29</v>
      </c>
      <c r="H58" s="2159">
        <v>22</v>
      </c>
      <c r="I58" s="2159">
        <v>638</v>
      </c>
      <c r="J58" s="2159">
        <v>26</v>
      </c>
      <c r="K58" s="2159">
        <v>754</v>
      </c>
      <c r="L58" s="2159"/>
    </row>
    <row r="59" spans="1:12" hidden="1">
      <c r="A59" s="2158">
        <v>30111708</v>
      </c>
      <c r="B59" s="2159" t="s">
        <v>2608</v>
      </c>
      <c r="C59" s="2159" t="s">
        <v>1321</v>
      </c>
      <c r="D59" s="2159" t="s">
        <v>2564</v>
      </c>
      <c r="E59" s="2159" t="s">
        <v>2565</v>
      </c>
      <c r="F59" s="2158">
        <v>335</v>
      </c>
      <c r="G59" s="2159">
        <v>29</v>
      </c>
      <c r="H59" s="2159">
        <v>22</v>
      </c>
      <c r="I59" s="2159">
        <v>638</v>
      </c>
      <c r="J59" s="2159">
        <v>26</v>
      </c>
      <c r="K59" s="2159">
        <v>754</v>
      </c>
      <c r="L59" s="2159"/>
    </row>
    <row r="60" spans="1:12" hidden="1">
      <c r="A60" s="2158">
        <v>30111808</v>
      </c>
      <c r="B60" s="2159" t="s">
        <v>2609</v>
      </c>
      <c r="C60" s="2159" t="s">
        <v>1321</v>
      </c>
      <c r="D60" s="2159" t="s">
        <v>2564</v>
      </c>
      <c r="E60" s="2159" t="s">
        <v>2565</v>
      </c>
      <c r="F60" s="2158">
        <v>335</v>
      </c>
      <c r="G60" s="2159">
        <v>29</v>
      </c>
      <c r="H60" s="2159">
        <v>22</v>
      </c>
      <c r="I60" s="2159">
        <v>638</v>
      </c>
      <c r="J60" s="2159">
        <v>26</v>
      </c>
      <c r="K60" s="2159">
        <v>754</v>
      </c>
      <c r="L60" s="2159"/>
    </row>
    <row r="61" spans="1:12" hidden="1">
      <c r="A61" s="2158">
        <v>30111809</v>
      </c>
      <c r="B61" s="2159" t="s">
        <v>2610</v>
      </c>
      <c r="C61" s="2159" t="s">
        <v>1321</v>
      </c>
      <c r="D61" s="2159" t="s">
        <v>2564</v>
      </c>
      <c r="E61" s="2159" t="s">
        <v>2565</v>
      </c>
      <c r="F61" s="2158">
        <v>340</v>
      </c>
      <c r="G61" s="2159">
        <v>29</v>
      </c>
      <c r="H61" s="2159">
        <v>22</v>
      </c>
      <c r="I61" s="2159">
        <v>638</v>
      </c>
      <c r="J61" s="2159">
        <v>26</v>
      </c>
      <c r="K61" s="2159">
        <v>754</v>
      </c>
      <c r="L61" s="2159"/>
    </row>
    <row r="62" spans="1:12" hidden="1">
      <c r="A62" s="2158">
        <v>30111908</v>
      </c>
      <c r="B62" s="2159" t="s">
        <v>2611</v>
      </c>
      <c r="C62" s="2159" t="s">
        <v>1321</v>
      </c>
      <c r="D62" s="2159" t="s">
        <v>2564</v>
      </c>
      <c r="E62" s="2159" t="s">
        <v>2565</v>
      </c>
      <c r="F62" s="2158">
        <v>335</v>
      </c>
      <c r="G62" s="2159">
        <v>29</v>
      </c>
      <c r="H62" s="2159">
        <v>22</v>
      </c>
      <c r="I62" s="2159">
        <v>638</v>
      </c>
      <c r="J62" s="2159">
        <v>26</v>
      </c>
      <c r="K62" s="2159">
        <v>754</v>
      </c>
      <c r="L62" s="2159"/>
    </row>
    <row r="63" spans="1:12" hidden="1">
      <c r="A63" s="2158">
        <v>30111909</v>
      </c>
      <c r="B63" s="2159" t="s">
        <v>2612</v>
      </c>
      <c r="C63" s="2159" t="s">
        <v>1321</v>
      </c>
      <c r="D63" s="2159" t="s">
        <v>2564</v>
      </c>
      <c r="E63" s="2159" t="s">
        <v>2565</v>
      </c>
      <c r="F63" s="2158">
        <v>340</v>
      </c>
      <c r="G63" s="2159">
        <v>29</v>
      </c>
      <c r="H63" s="2159">
        <v>22</v>
      </c>
      <c r="I63" s="2159">
        <v>638</v>
      </c>
      <c r="J63" s="2159">
        <v>26</v>
      </c>
      <c r="K63" s="2159">
        <v>754</v>
      </c>
      <c r="L63" s="2159"/>
    </row>
    <row r="64" spans="1:12" hidden="1">
      <c r="A64" s="2158">
        <v>30111910</v>
      </c>
      <c r="B64" s="2159" t="s">
        <v>2613</v>
      </c>
      <c r="C64" s="2159" t="s">
        <v>1321</v>
      </c>
      <c r="D64" s="2159" t="s">
        <v>2564</v>
      </c>
      <c r="E64" s="2159" t="s">
        <v>2565</v>
      </c>
      <c r="F64" s="2158">
        <v>345</v>
      </c>
      <c r="G64" s="2159">
        <v>29</v>
      </c>
      <c r="H64" s="2159">
        <v>22</v>
      </c>
      <c r="I64" s="2159">
        <v>638</v>
      </c>
      <c r="J64" s="2159">
        <v>26</v>
      </c>
      <c r="K64" s="2159">
        <v>754</v>
      </c>
      <c r="L64" s="2159"/>
    </row>
    <row r="65" spans="1:12" hidden="1">
      <c r="A65" s="2158">
        <v>30111911</v>
      </c>
      <c r="B65" s="2159" t="s">
        <v>2614</v>
      </c>
      <c r="C65" s="2159" t="s">
        <v>1254</v>
      </c>
      <c r="D65" s="2159" t="s">
        <v>2564</v>
      </c>
      <c r="E65" s="2159" t="s">
        <v>2565</v>
      </c>
      <c r="F65" s="2158">
        <v>350</v>
      </c>
      <c r="G65" s="2159">
        <v>29</v>
      </c>
      <c r="H65" s="2159">
        <v>22</v>
      </c>
      <c r="I65" s="2159">
        <v>638</v>
      </c>
      <c r="J65" s="2159">
        <v>26</v>
      </c>
      <c r="K65" s="2159">
        <v>754</v>
      </c>
      <c r="L65" s="2159"/>
    </row>
    <row r="66" spans="1:12" hidden="1">
      <c r="A66" s="2158">
        <v>30112006</v>
      </c>
      <c r="B66" s="2159" t="s">
        <v>2615</v>
      </c>
      <c r="C66" s="2194" t="s">
        <v>1321</v>
      </c>
      <c r="D66" s="2159" t="s">
        <v>2564</v>
      </c>
      <c r="E66" s="2159" t="s">
        <v>2565</v>
      </c>
      <c r="F66" s="2158">
        <v>325</v>
      </c>
      <c r="G66" s="2159">
        <v>29</v>
      </c>
      <c r="H66" s="2159">
        <v>22</v>
      </c>
      <c r="I66" s="2159">
        <v>638</v>
      </c>
      <c r="J66" s="2159">
        <v>26</v>
      </c>
      <c r="K66" s="2159">
        <v>754</v>
      </c>
      <c r="L66" s="2194" t="s">
        <v>3480</v>
      </c>
    </row>
    <row r="67" spans="1:12" hidden="1">
      <c r="A67" s="2158">
        <v>30112007</v>
      </c>
      <c r="B67" s="2159" t="s">
        <v>2599</v>
      </c>
      <c r="C67" s="2194" t="s">
        <v>1321</v>
      </c>
      <c r="D67" s="2159" t="s">
        <v>2564</v>
      </c>
      <c r="E67" s="2159" t="s">
        <v>2565</v>
      </c>
      <c r="F67" s="2158">
        <v>330</v>
      </c>
      <c r="G67" s="2159">
        <v>29</v>
      </c>
      <c r="H67" s="2159">
        <v>22</v>
      </c>
      <c r="I67" s="2159">
        <v>638</v>
      </c>
      <c r="J67" s="2159">
        <v>26</v>
      </c>
      <c r="K67" s="2159">
        <v>754</v>
      </c>
      <c r="L67" s="2194" t="s">
        <v>3480</v>
      </c>
    </row>
    <row r="68" spans="1:12" hidden="1">
      <c r="A68" s="2158">
        <v>30112008</v>
      </c>
      <c r="B68" s="2159" t="s">
        <v>2616</v>
      </c>
      <c r="C68" s="2159" t="s">
        <v>1321</v>
      </c>
      <c r="D68" s="2159" t="s">
        <v>2564</v>
      </c>
      <c r="E68" s="2159" t="s">
        <v>2565</v>
      </c>
      <c r="F68" s="2158">
        <v>335</v>
      </c>
      <c r="G68" s="2159">
        <v>29</v>
      </c>
      <c r="H68" s="2159">
        <v>22</v>
      </c>
      <c r="I68" s="2159">
        <v>638</v>
      </c>
      <c r="J68" s="2159">
        <v>26</v>
      </c>
      <c r="K68" s="2159">
        <v>754</v>
      </c>
      <c r="L68" s="2159"/>
    </row>
    <row r="69" spans="1:12" hidden="1">
      <c r="A69" s="2158">
        <v>30112009</v>
      </c>
      <c r="B69" s="2159" t="s">
        <v>2617</v>
      </c>
      <c r="C69" s="2159" t="s">
        <v>1321</v>
      </c>
      <c r="D69" s="2159" t="s">
        <v>2564</v>
      </c>
      <c r="E69" s="2159" t="s">
        <v>2565</v>
      </c>
      <c r="F69" s="2158">
        <v>340</v>
      </c>
      <c r="G69" s="2159">
        <v>29</v>
      </c>
      <c r="H69" s="2159">
        <v>22</v>
      </c>
      <c r="I69" s="2159">
        <v>638</v>
      </c>
      <c r="J69" s="2159">
        <v>26</v>
      </c>
      <c r="K69" s="2159">
        <v>754</v>
      </c>
      <c r="L69" s="2159"/>
    </row>
    <row r="70" spans="1:12" hidden="1">
      <c r="A70" s="2158">
        <v>30112010</v>
      </c>
      <c r="B70" s="2159" t="s">
        <v>2618</v>
      </c>
      <c r="C70" s="2159" t="s">
        <v>1321</v>
      </c>
      <c r="D70" s="2159" t="s">
        <v>2564</v>
      </c>
      <c r="E70" s="2159" t="s">
        <v>2565</v>
      </c>
      <c r="F70" s="2158">
        <v>345</v>
      </c>
      <c r="G70" s="2159">
        <v>29</v>
      </c>
      <c r="H70" s="2159">
        <v>22</v>
      </c>
      <c r="I70" s="2159">
        <v>638</v>
      </c>
      <c r="J70" s="2159">
        <v>26</v>
      </c>
      <c r="K70" s="2159">
        <v>754</v>
      </c>
      <c r="L70" s="2159"/>
    </row>
    <row r="71" spans="1:12" hidden="1">
      <c r="A71" s="2158">
        <v>30112011</v>
      </c>
      <c r="B71" s="2159" t="s">
        <v>2619</v>
      </c>
      <c r="C71" s="2159" t="s">
        <v>1321</v>
      </c>
      <c r="D71" s="2159" t="s">
        <v>2564</v>
      </c>
      <c r="E71" s="2159" t="s">
        <v>2565</v>
      </c>
      <c r="F71" s="2158">
        <v>350</v>
      </c>
      <c r="G71" s="2159">
        <v>29</v>
      </c>
      <c r="H71" s="2159">
        <v>22</v>
      </c>
      <c r="I71" s="2159">
        <v>638</v>
      </c>
      <c r="J71" s="2159">
        <v>26</v>
      </c>
      <c r="K71" s="2159">
        <v>754</v>
      </c>
      <c r="L71" s="2159"/>
    </row>
    <row r="72" spans="1:12" hidden="1">
      <c r="A72" s="2158">
        <v>30112012</v>
      </c>
      <c r="B72" s="2159" t="s">
        <v>2620</v>
      </c>
      <c r="C72" s="2194" t="s">
        <v>1321</v>
      </c>
      <c r="D72" s="2159" t="s">
        <v>2564</v>
      </c>
      <c r="E72" s="2159" t="s">
        <v>2565</v>
      </c>
      <c r="F72" s="2158">
        <v>355</v>
      </c>
      <c r="G72" s="2159">
        <v>29</v>
      </c>
      <c r="H72" s="2159">
        <v>22</v>
      </c>
      <c r="I72" s="2159">
        <v>638</v>
      </c>
      <c r="J72" s="2159">
        <v>26</v>
      </c>
      <c r="K72" s="2159">
        <v>754</v>
      </c>
      <c r="L72" s="2194" t="s">
        <v>3480</v>
      </c>
    </row>
    <row r="73" spans="1:12" hidden="1">
      <c r="A73" s="2158">
        <v>30112106</v>
      </c>
      <c r="B73" s="2159" t="s">
        <v>2621</v>
      </c>
      <c r="C73" s="2194" t="s">
        <v>1321</v>
      </c>
      <c r="D73" s="2159" t="s">
        <v>2564</v>
      </c>
      <c r="E73" s="2159" t="s">
        <v>2565</v>
      </c>
      <c r="F73" s="2158">
        <v>325</v>
      </c>
      <c r="G73" s="2159">
        <v>29</v>
      </c>
      <c r="H73" s="2159">
        <v>22</v>
      </c>
      <c r="I73" s="2159">
        <v>638</v>
      </c>
      <c r="J73" s="2159">
        <v>26</v>
      </c>
      <c r="K73" s="2159">
        <v>754</v>
      </c>
      <c r="L73" s="2194" t="s">
        <v>3480</v>
      </c>
    </row>
    <row r="74" spans="1:12" hidden="1">
      <c r="A74" s="2158">
        <v>30112107</v>
      </c>
      <c r="B74" s="2159" t="s">
        <v>2622</v>
      </c>
      <c r="C74" s="2194" t="s">
        <v>1321</v>
      </c>
      <c r="D74" s="2159" t="s">
        <v>2564</v>
      </c>
      <c r="E74" s="2159" t="s">
        <v>2565</v>
      </c>
      <c r="F74" s="2158">
        <v>330</v>
      </c>
      <c r="G74" s="2159">
        <v>29</v>
      </c>
      <c r="H74" s="2159">
        <v>22</v>
      </c>
      <c r="I74" s="2159">
        <v>638</v>
      </c>
      <c r="J74" s="2159">
        <v>26</v>
      </c>
      <c r="K74" s="2159">
        <v>754</v>
      </c>
      <c r="L74" s="2194" t="s">
        <v>3480</v>
      </c>
    </row>
    <row r="75" spans="1:12" hidden="1">
      <c r="A75" s="2158">
        <v>30112108</v>
      </c>
      <c r="B75" s="2159" t="s">
        <v>2623</v>
      </c>
      <c r="C75" s="2159" t="s">
        <v>1321</v>
      </c>
      <c r="D75" s="2159" t="s">
        <v>2564</v>
      </c>
      <c r="E75" s="2159" t="s">
        <v>2565</v>
      </c>
      <c r="F75" s="2158">
        <v>335</v>
      </c>
      <c r="G75" s="2159">
        <v>29</v>
      </c>
      <c r="H75" s="2159">
        <v>22</v>
      </c>
      <c r="I75" s="2159">
        <v>638</v>
      </c>
      <c r="J75" s="2159">
        <v>26</v>
      </c>
      <c r="K75" s="2159">
        <v>754</v>
      </c>
      <c r="L75" s="2159"/>
    </row>
    <row r="76" spans="1:12" hidden="1">
      <c r="A76" s="2158">
        <v>30112109</v>
      </c>
      <c r="B76" s="2159" t="s">
        <v>2624</v>
      </c>
      <c r="C76" s="2159" t="s">
        <v>1321</v>
      </c>
      <c r="D76" s="2159" t="s">
        <v>2564</v>
      </c>
      <c r="E76" s="2159" t="s">
        <v>2565</v>
      </c>
      <c r="F76" s="2158">
        <v>340</v>
      </c>
      <c r="G76" s="2159">
        <v>29</v>
      </c>
      <c r="H76" s="2159">
        <v>22</v>
      </c>
      <c r="I76" s="2159">
        <v>638</v>
      </c>
      <c r="J76" s="2159">
        <v>26</v>
      </c>
      <c r="K76" s="2159">
        <v>754</v>
      </c>
      <c r="L76" s="2159"/>
    </row>
    <row r="77" spans="1:12" hidden="1">
      <c r="A77" s="2158">
        <v>30112110</v>
      </c>
      <c r="B77" s="2159" t="s">
        <v>2625</v>
      </c>
      <c r="C77" s="2159" t="s">
        <v>1254</v>
      </c>
      <c r="D77" s="2159" t="s">
        <v>2564</v>
      </c>
      <c r="E77" s="2159" t="s">
        <v>2565</v>
      </c>
      <c r="F77" s="2158">
        <v>345</v>
      </c>
      <c r="G77" s="2159">
        <v>29</v>
      </c>
      <c r="H77" s="2159">
        <v>22</v>
      </c>
      <c r="I77" s="2159">
        <v>638</v>
      </c>
      <c r="J77" s="2159">
        <v>26</v>
      </c>
      <c r="K77" s="2159">
        <v>754</v>
      </c>
      <c r="L77" s="2159"/>
    </row>
    <row r="78" spans="1:12" hidden="1">
      <c r="A78" s="2158">
        <v>30112111</v>
      </c>
      <c r="B78" s="2159" t="s">
        <v>2626</v>
      </c>
      <c r="C78" s="2159" t="s">
        <v>1254</v>
      </c>
      <c r="D78" s="2159" t="s">
        <v>2564</v>
      </c>
      <c r="E78" s="2159" t="s">
        <v>2565</v>
      </c>
      <c r="F78" s="2158">
        <v>350</v>
      </c>
      <c r="G78" s="2159">
        <v>29</v>
      </c>
      <c r="H78" s="2159">
        <v>22</v>
      </c>
      <c r="I78" s="2159">
        <v>638</v>
      </c>
      <c r="J78" s="2159">
        <v>26</v>
      </c>
      <c r="K78" s="2159">
        <v>754</v>
      </c>
      <c r="L78" s="2159"/>
    </row>
    <row r="79" spans="1:12" hidden="1">
      <c r="A79" s="2158">
        <v>30112208</v>
      </c>
      <c r="B79" s="2159" t="s">
        <v>2627</v>
      </c>
      <c r="C79" s="2159" t="s">
        <v>1321</v>
      </c>
      <c r="D79" s="2159" t="s">
        <v>2564</v>
      </c>
      <c r="E79" s="2159" t="s">
        <v>2565</v>
      </c>
      <c r="F79" s="2158">
        <v>335</v>
      </c>
      <c r="G79" s="2159">
        <v>29</v>
      </c>
      <c r="H79" s="2159">
        <v>22</v>
      </c>
      <c r="I79" s="2159">
        <v>638</v>
      </c>
      <c r="J79" s="2159">
        <v>26</v>
      </c>
      <c r="K79" s="2159">
        <v>754</v>
      </c>
      <c r="L79" s="2159"/>
    </row>
    <row r="80" spans="1:12" hidden="1">
      <c r="A80" s="2158">
        <v>30112209</v>
      </c>
      <c r="B80" s="2159" t="s">
        <v>2628</v>
      </c>
      <c r="C80" s="2159" t="s">
        <v>1321</v>
      </c>
      <c r="D80" s="2159" t="s">
        <v>2564</v>
      </c>
      <c r="E80" s="2159" t="s">
        <v>2565</v>
      </c>
      <c r="F80" s="2158">
        <v>340</v>
      </c>
      <c r="G80" s="2159">
        <v>29</v>
      </c>
      <c r="H80" s="2159">
        <v>22</v>
      </c>
      <c r="I80" s="2159">
        <v>638</v>
      </c>
      <c r="J80" s="2159">
        <v>26</v>
      </c>
      <c r="K80" s="2159">
        <v>754</v>
      </c>
      <c r="L80" s="2159"/>
    </row>
    <row r="81" spans="1:12" hidden="1">
      <c r="A81" s="2158">
        <v>30112210</v>
      </c>
      <c r="B81" s="2159" t="s">
        <v>2629</v>
      </c>
      <c r="C81" s="2159" t="s">
        <v>1321</v>
      </c>
      <c r="D81" s="2159" t="s">
        <v>2564</v>
      </c>
      <c r="E81" s="2159" t="s">
        <v>2565</v>
      </c>
      <c r="F81" s="2158">
        <v>345</v>
      </c>
      <c r="G81" s="2159">
        <v>29</v>
      </c>
      <c r="H81" s="2159">
        <v>22</v>
      </c>
      <c r="I81" s="2159">
        <v>638</v>
      </c>
      <c r="J81" s="2159">
        <v>26</v>
      </c>
      <c r="K81" s="2159">
        <v>754</v>
      </c>
      <c r="L81" s="2159"/>
    </row>
    <row r="82" spans="1:12" hidden="1">
      <c r="A82" s="2158">
        <v>30112308</v>
      </c>
      <c r="B82" s="2159" t="s">
        <v>2630</v>
      </c>
      <c r="C82" s="2159" t="s">
        <v>1321</v>
      </c>
      <c r="D82" s="2159" t="s">
        <v>2564</v>
      </c>
      <c r="E82" s="2159" t="s">
        <v>2565</v>
      </c>
      <c r="F82" s="2158">
        <v>335</v>
      </c>
      <c r="G82" s="2159">
        <v>29</v>
      </c>
      <c r="H82" s="2159">
        <v>22</v>
      </c>
      <c r="I82" s="2159">
        <v>638</v>
      </c>
      <c r="J82" s="2159">
        <v>26</v>
      </c>
      <c r="K82" s="2159">
        <v>754</v>
      </c>
      <c r="L82" s="2159"/>
    </row>
    <row r="83" spans="1:12" hidden="1">
      <c r="A83" s="2158">
        <v>30112309</v>
      </c>
      <c r="B83" s="2159" t="s">
        <v>2631</v>
      </c>
      <c r="C83" s="2159" t="s">
        <v>1321</v>
      </c>
      <c r="D83" s="2159" t="s">
        <v>2564</v>
      </c>
      <c r="E83" s="2159" t="s">
        <v>2565</v>
      </c>
      <c r="F83" s="2158">
        <v>340</v>
      </c>
      <c r="G83" s="2159">
        <v>29</v>
      </c>
      <c r="H83" s="2159">
        <v>22</v>
      </c>
      <c r="I83" s="2159">
        <v>638</v>
      </c>
      <c r="J83" s="2159">
        <v>26</v>
      </c>
      <c r="K83" s="2159">
        <v>754</v>
      </c>
      <c r="L83" s="2159"/>
    </row>
    <row r="84" spans="1:12" hidden="1">
      <c r="A84" s="2158">
        <v>30112310</v>
      </c>
      <c r="B84" s="2159" t="s">
        <v>2632</v>
      </c>
      <c r="C84" s="2159" t="s">
        <v>1321</v>
      </c>
      <c r="D84" s="2159" t="s">
        <v>2564</v>
      </c>
      <c r="E84" s="2159" t="s">
        <v>2565</v>
      </c>
      <c r="F84" s="2158">
        <v>345</v>
      </c>
      <c r="G84" s="2159">
        <v>29</v>
      </c>
      <c r="H84" s="2159">
        <v>22</v>
      </c>
      <c r="I84" s="2159">
        <v>638</v>
      </c>
      <c r="J84" s="2159">
        <v>26</v>
      </c>
      <c r="K84" s="2159">
        <v>754</v>
      </c>
      <c r="L84" s="2159"/>
    </row>
    <row r="85" spans="1:12" hidden="1">
      <c r="A85" s="2158">
        <v>30112408</v>
      </c>
      <c r="B85" s="2159" t="s">
        <v>2633</v>
      </c>
      <c r="C85" s="2159" t="s">
        <v>1321</v>
      </c>
      <c r="D85" s="2159" t="s">
        <v>2564</v>
      </c>
      <c r="E85" s="2159" t="s">
        <v>2565</v>
      </c>
      <c r="F85" s="2158">
        <v>335</v>
      </c>
      <c r="G85" s="2159">
        <v>29</v>
      </c>
      <c r="H85" s="2159">
        <v>22</v>
      </c>
      <c r="I85" s="2159">
        <v>638</v>
      </c>
      <c r="J85" s="2159">
        <v>26</v>
      </c>
      <c r="K85" s="2159">
        <v>754</v>
      </c>
      <c r="L85" s="2159"/>
    </row>
    <row r="86" spans="1:12" hidden="1">
      <c r="A86" s="2158">
        <v>30112409</v>
      </c>
      <c r="B86" s="2159" t="s">
        <v>2634</v>
      </c>
      <c r="C86" s="2159" t="s">
        <v>1321</v>
      </c>
      <c r="D86" s="2159" t="s">
        <v>2564</v>
      </c>
      <c r="E86" s="2159" t="s">
        <v>2565</v>
      </c>
      <c r="F86" s="2158">
        <v>340</v>
      </c>
      <c r="G86" s="2159">
        <v>29</v>
      </c>
      <c r="H86" s="2159">
        <v>22</v>
      </c>
      <c r="I86" s="2159">
        <v>638</v>
      </c>
      <c r="J86" s="2159">
        <v>26</v>
      </c>
      <c r="K86" s="2159">
        <v>754</v>
      </c>
      <c r="L86" s="2159"/>
    </row>
    <row r="87" spans="1:12" hidden="1">
      <c r="A87" s="2158">
        <v>30112410</v>
      </c>
      <c r="B87" s="2159" t="s">
        <v>2635</v>
      </c>
      <c r="C87" s="2159" t="s">
        <v>1321</v>
      </c>
      <c r="D87" s="2159" t="s">
        <v>2564</v>
      </c>
      <c r="E87" s="2159" t="s">
        <v>2565</v>
      </c>
      <c r="F87" s="2158">
        <v>345</v>
      </c>
      <c r="G87" s="2159">
        <v>29</v>
      </c>
      <c r="H87" s="2159">
        <v>22</v>
      </c>
      <c r="I87" s="2159">
        <v>638</v>
      </c>
      <c r="J87" s="2159">
        <v>26</v>
      </c>
      <c r="K87" s="2159">
        <v>754</v>
      </c>
      <c r="L87" s="2159"/>
    </row>
    <row r="88" spans="1:12" hidden="1">
      <c r="A88" s="2158">
        <v>30112508</v>
      </c>
      <c r="B88" s="2159" t="s">
        <v>2636</v>
      </c>
      <c r="C88" s="2159" t="s">
        <v>1321</v>
      </c>
      <c r="D88" s="2159" t="s">
        <v>2564</v>
      </c>
      <c r="E88" s="2159" t="s">
        <v>2565</v>
      </c>
      <c r="F88" s="2158">
        <v>335</v>
      </c>
      <c r="G88" s="2159">
        <v>29</v>
      </c>
      <c r="H88" s="2159">
        <v>22</v>
      </c>
      <c r="I88" s="2159">
        <v>638</v>
      </c>
      <c r="J88" s="2159">
        <v>26</v>
      </c>
      <c r="K88" s="2159">
        <v>754</v>
      </c>
      <c r="L88" s="2159"/>
    </row>
    <row r="89" spans="1:12" hidden="1">
      <c r="A89" s="2158">
        <v>30112509</v>
      </c>
      <c r="B89" s="2159" t="s">
        <v>2637</v>
      </c>
      <c r="C89" s="2159" t="s">
        <v>1321</v>
      </c>
      <c r="D89" s="2159" t="s">
        <v>2564</v>
      </c>
      <c r="E89" s="2159" t="s">
        <v>2565</v>
      </c>
      <c r="F89" s="2158">
        <v>340</v>
      </c>
      <c r="G89" s="2159">
        <v>29</v>
      </c>
      <c r="H89" s="2159">
        <v>22</v>
      </c>
      <c r="I89" s="2159">
        <v>638</v>
      </c>
      <c r="J89" s="2159">
        <v>26</v>
      </c>
      <c r="K89" s="2159">
        <v>754</v>
      </c>
      <c r="L89" s="2159"/>
    </row>
    <row r="90" spans="1:12" hidden="1">
      <c r="A90" s="2158">
        <v>30112510</v>
      </c>
      <c r="B90" s="2159" t="s">
        <v>2638</v>
      </c>
      <c r="C90" s="2159" t="s">
        <v>1321</v>
      </c>
      <c r="D90" s="2159" t="s">
        <v>2564</v>
      </c>
      <c r="E90" s="2159" t="s">
        <v>2565</v>
      </c>
      <c r="F90" s="2158">
        <v>345</v>
      </c>
      <c r="G90" s="2159">
        <v>29</v>
      </c>
      <c r="H90" s="2159">
        <v>22</v>
      </c>
      <c r="I90" s="2159">
        <v>638</v>
      </c>
      <c r="J90" s="2159">
        <v>26</v>
      </c>
      <c r="K90" s="2159">
        <v>754</v>
      </c>
      <c r="L90" s="2159"/>
    </row>
    <row r="91" spans="1:12" hidden="1">
      <c r="A91" s="2158">
        <v>30112511</v>
      </c>
      <c r="B91" s="2159" t="s">
        <v>2639</v>
      </c>
      <c r="C91" s="2159" t="s">
        <v>1321</v>
      </c>
      <c r="D91" s="2159" t="s">
        <v>2564</v>
      </c>
      <c r="E91" s="2159" t="s">
        <v>2565</v>
      </c>
      <c r="F91" s="2158">
        <v>350</v>
      </c>
      <c r="G91" s="2159">
        <v>29</v>
      </c>
      <c r="H91" s="2159">
        <v>22</v>
      </c>
      <c r="I91" s="2159">
        <v>638</v>
      </c>
      <c r="J91" s="2159">
        <v>26</v>
      </c>
      <c r="K91" s="2159">
        <v>754</v>
      </c>
      <c r="L91" s="2159"/>
    </row>
    <row r="92" spans="1:12" hidden="1">
      <c r="A92" s="2158">
        <v>30115212</v>
      </c>
      <c r="B92" s="2159" t="s">
        <v>2640</v>
      </c>
      <c r="C92" s="2159" t="s">
        <v>3483</v>
      </c>
      <c r="D92" s="2159" t="s">
        <v>2641</v>
      </c>
      <c r="E92" s="2159" t="s">
        <v>399</v>
      </c>
      <c r="F92" s="2158">
        <v>355</v>
      </c>
      <c r="G92" s="2159">
        <v>29</v>
      </c>
      <c r="H92" s="2159">
        <v>22</v>
      </c>
      <c r="I92" s="2159">
        <v>638</v>
      </c>
      <c r="J92" s="2159">
        <v>26</v>
      </c>
      <c r="K92" s="2159">
        <v>754</v>
      </c>
      <c r="L92" s="2159"/>
    </row>
    <row r="93" spans="1:12" hidden="1">
      <c r="A93" s="2158">
        <v>30115213</v>
      </c>
      <c r="B93" s="2159" t="s">
        <v>2642</v>
      </c>
      <c r="C93" s="2159" t="s">
        <v>3483</v>
      </c>
      <c r="D93" s="2159" t="s">
        <v>2641</v>
      </c>
      <c r="E93" s="2159" t="s">
        <v>399</v>
      </c>
      <c r="F93" s="2158">
        <v>360</v>
      </c>
      <c r="G93" s="2159">
        <v>29</v>
      </c>
      <c r="H93" s="2159">
        <v>22</v>
      </c>
      <c r="I93" s="2159">
        <v>638</v>
      </c>
      <c r="J93" s="2159">
        <v>26</v>
      </c>
      <c r="K93" s="2159">
        <v>754</v>
      </c>
      <c r="L93" s="2159"/>
    </row>
    <row r="94" spans="1:12" hidden="1">
      <c r="A94" s="2158">
        <v>30115214</v>
      </c>
      <c r="B94" s="2159" t="s">
        <v>2643</v>
      </c>
      <c r="C94" s="2159" t="s">
        <v>3483</v>
      </c>
      <c r="D94" s="2159" t="s">
        <v>2641</v>
      </c>
      <c r="E94" s="2159" t="s">
        <v>399</v>
      </c>
      <c r="F94" s="2158">
        <v>365</v>
      </c>
      <c r="G94" s="2159">
        <v>29</v>
      </c>
      <c r="H94" s="2159">
        <v>22</v>
      </c>
      <c r="I94" s="2159">
        <v>638</v>
      </c>
      <c r="J94" s="2159">
        <v>26</v>
      </c>
      <c r="K94" s="2159">
        <v>754</v>
      </c>
      <c r="L94" s="2159"/>
    </row>
    <row r="95" spans="1:12" hidden="1">
      <c r="A95" s="2158">
        <v>30115215</v>
      </c>
      <c r="B95" s="2159" t="s">
        <v>2644</v>
      </c>
      <c r="C95" s="2159" t="s">
        <v>3483</v>
      </c>
      <c r="D95" s="2159" t="s">
        <v>2641</v>
      </c>
      <c r="E95" s="2159" t="s">
        <v>399</v>
      </c>
      <c r="F95" s="2158">
        <v>370</v>
      </c>
      <c r="G95" s="2159">
        <v>29</v>
      </c>
      <c r="H95" s="2159">
        <v>22</v>
      </c>
      <c r="I95" s="2159">
        <v>638</v>
      </c>
      <c r="J95" s="2159">
        <v>26</v>
      </c>
      <c r="K95" s="2159">
        <v>754</v>
      </c>
      <c r="L95" s="2159"/>
    </row>
    <row r="96" spans="1:12" hidden="1">
      <c r="A96" s="2158">
        <v>30121126</v>
      </c>
      <c r="B96" s="2159" t="s">
        <v>2645</v>
      </c>
      <c r="C96" s="2159" t="s">
        <v>1249</v>
      </c>
      <c r="D96" s="2159" t="s">
        <v>2576</v>
      </c>
      <c r="E96" s="2159" t="s">
        <v>2565</v>
      </c>
      <c r="F96" s="2158">
        <v>275</v>
      </c>
      <c r="G96" s="2159">
        <v>32</v>
      </c>
      <c r="H96" s="2159">
        <v>26</v>
      </c>
      <c r="I96" s="2159">
        <v>832</v>
      </c>
      <c r="J96" s="2159">
        <v>30</v>
      </c>
      <c r="K96" s="2159">
        <v>960</v>
      </c>
      <c r="L96" s="2159"/>
    </row>
    <row r="97" spans="1:12" hidden="1">
      <c r="A97" s="2158">
        <v>30121127</v>
      </c>
      <c r="B97" s="2159" t="s">
        <v>2646</v>
      </c>
      <c r="C97" s="2159" t="s">
        <v>1249</v>
      </c>
      <c r="D97" s="2159" t="s">
        <v>2576</v>
      </c>
      <c r="E97" s="2159" t="s">
        <v>2565</v>
      </c>
      <c r="F97" s="2158">
        <v>280</v>
      </c>
      <c r="G97" s="2159">
        <v>32</v>
      </c>
      <c r="H97" s="2159">
        <v>26</v>
      </c>
      <c r="I97" s="2159">
        <v>832</v>
      </c>
      <c r="J97" s="2159">
        <v>30</v>
      </c>
      <c r="K97" s="2159">
        <v>960</v>
      </c>
      <c r="L97" s="2159"/>
    </row>
    <row r="98" spans="1:12" hidden="1">
      <c r="A98" s="2158">
        <v>30121128</v>
      </c>
      <c r="B98" s="2159" t="s">
        <v>2575</v>
      </c>
      <c r="C98" s="2159" t="s">
        <v>1249</v>
      </c>
      <c r="D98" s="2159" t="s">
        <v>2576</v>
      </c>
      <c r="E98" s="2159" t="s">
        <v>2565</v>
      </c>
      <c r="F98" s="2158">
        <v>285</v>
      </c>
      <c r="G98" s="2159">
        <v>32</v>
      </c>
      <c r="H98" s="2159">
        <v>26</v>
      </c>
      <c r="I98" s="2159">
        <v>832</v>
      </c>
      <c r="J98" s="2159">
        <v>30</v>
      </c>
      <c r="K98" s="2159">
        <v>960</v>
      </c>
      <c r="L98" s="2159"/>
    </row>
    <row r="99" spans="1:12" hidden="1">
      <c r="A99" s="2158">
        <v>30121129</v>
      </c>
      <c r="B99" s="2159" t="s">
        <v>2647</v>
      </c>
      <c r="C99" s="2159" t="s">
        <v>1249</v>
      </c>
      <c r="D99" s="2159" t="s">
        <v>2576</v>
      </c>
      <c r="E99" s="2159" t="s">
        <v>2565</v>
      </c>
      <c r="F99" s="2158">
        <v>290</v>
      </c>
      <c r="G99" s="2159">
        <v>32</v>
      </c>
      <c r="H99" s="2159">
        <v>26</v>
      </c>
      <c r="I99" s="2159">
        <v>832</v>
      </c>
      <c r="J99" s="2159">
        <v>30</v>
      </c>
      <c r="K99" s="2159">
        <v>960</v>
      </c>
      <c r="L99" s="2159"/>
    </row>
    <row r="100" spans="1:12" hidden="1">
      <c r="A100" s="2158">
        <v>30121325</v>
      </c>
      <c r="B100" s="2159" t="s">
        <v>2648</v>
      </c>
      <c r="C100" s="2194" t="s">
        <v>1249</v>
      </c>
      <c r="D100" s="2159" t="s">
        <v>2576</v>
      </c>
      <c r="E100" s="2159" t="s">
        <v>2565</v>
      </c>
      <c r="F100" s="2158">
        <v>270</v>
      </c>
      <c r="G100" s="2159">
        <v>32</v>
      </c>
      <c r="H100" s="2159">
        <v>26</v>
      </c>
      <c r="I100" s="2159">
        <v>832</v>
      </c>
      <c r="J100" s="2159">
        <v>30</v>
      </c>
      <c r="K100" s="2159">
        <v>960</v>
      </c>
      <c r="L100" s="2194" t="s">
        <v>3480</v>
      </c>
    </row>
    <row r="101" spans="1:12" hidden="1">
      <c r="A101" s="2158">
        <v>30121326</v>
      </c>
      <c r="B101" s="2159" t="s">
        <v>2649</v>
      </c>
      <c r="C101" s="2194" t="s">
        <v>1249</v>
      </c>
      <c r="D101" s="2159" t="s">
        <v>2576</v>
      </c>
      <c r="E101" s="2159" t="s">
        <v>2565</v>
      </c>
      <c r="F101" s="2158">
        <v>275</v>
      </c>
      <c r="G101" s="2159">
        <v>32</v>
      </c>
      <c r="H101" s="2159">
        <v>26</v>
      </c>
      <c r="I101" s="2159">
        <v>832</v>
      </c>
      <c r="J101" s="2159">
        <v>30</v>
      </c>
      <c r="K101" s="2159">
        <v>960</v>
      </c>
      <c r="L101" s="2194" t="s">
        <v>3480</v>
      </c>
    </row>
    <row r="102" spans="1:12" hidden="1">
      <c r="A102" s="2158">
        <v>30121327</v>
      </c>
      <c r="B102" s="2159" t="s">
        <v>2650</v>
      </c>
      <c r="C102" s="2194" t="s">
        <v>1249</v>
      </c>
      <c r="D102" s="2159" t="s">
        <v>2576</v>
      </c>
      <c r="E102" s="2159" t="s">
        <v>2565</v>
      </c>
      <c r="F102" s="2158">
        <v>280</v>
      </c>
      <c r="G102" s="2159">
        <v>32</v>
      </c>
      <c r="H102" s="2159">
        <v>26</v>
      </c>
      <c r="I102" s="2159">
        <v>832</v>
      </c>
      <c r="J102" s="2159">
        <v>30</v>
      </c>
      <c r="K102" s="2159">
        <v>960</v>
      </c>
      <c r="L102" s="2194" t="s">
        <v>3480</v>
      </c>
    </row>
    <row r="103" spans="1:12" hidden="1">
      <c r="A103" s="2158">
        <v>30121328</v>
      </c>
      <c r="B103" s="2159" t="s">
        <v>2651</v>
      </c>
      <c r="C103" s="2159" t="s">
        <v>1249</v>
      </c>
      <c r="D103" s="2159" t="s">
        <v>2576</v>
      </c>
      <c r="E103" s="2159" t="s">
        <v>2565</v>
      </c>
      <c r="F103" s="2158">
        <v>285</v>
      </c>
      <c r="G103" s="2159">
        <v>32</v>
      </c>
      <c r="H103" s="2159">
        <v>26</v>
      </c>
      <c r="I103" s="2159">
        <v>832</v>
      </c>
      <c r="J103" s="2159">
        <v>30</v>
      </c>
      <c r="K103" s="2159">
        <v>960</v>
      </c>
      <c r="L103" s="2159"/>
    </row>
    <row r="104" spans="1:12" hidden="1">
      <c r="A104" s="2158">
        <v>30121329</v>
      </c>
      <c r="B104" s="2159" t="s">
        <v>2652</v>
      </c>
      <c r="C104" s="2159" t="s">
        <v>1249</v>
      </c>
      <c r="D104" s="2159" t="s">
        <v>2576</v>
      </c>
      <c r="E104" s="2159" t="s">
        <v>2565</v>
      </c>
      <c r="F104" s="2158">
        <v>290</v>
      </c>
      <c r="G104" s="2159">
        <v>32</v>
      </c>
      <c r="H104" s="2159">
        <v>26</v>
      </c>
      <c r="I104" s="2159">
        <v>832</v>
      </c>
      <c r="J104" s="2159">
        <v>30</v>
      </c>
      <c r="K104" s="2159">
        <v>960</v>
      </c>
      <c r="L104" s="2159"/>
    </row>
    <row r="105" spans="1:12" hidden="1">
      <c r="A105" s="2158">
        <v>30124901</v>
      </c>
      <c r="B105" s="2159" t="s">
        <v>2653</v>
      </c>
      <c r="C105" s="2159" t="s">
        <v>3484</v>
      </c>
      <c r="D105" s="2159" t="s">
        <v>399</v>
      </c>
      <c r="E105" s="2159" t="s">
        <v>399</v>
      </c>
      <c r="F105" s="2158">
        <v>300</v>
      </c>
      <c r="G105" s="2159">
        <v>32</v>
      </c>
      <c r="H105" s="2159">
        <v>26</v>
      </c>
      <c r="I105" s="2159">
        <v>832</v>
      </c>
      <c r="J105" s="2159">
        <v>30</v>
      </c>
      <c r="K105" s="2159">
        <v>960</v>
      </c>
      <c r="L105" s="2159"/>
    </row>
    <row r="106" spans="1:12" hidden="1">
      <c r="A106" s="2158">
        <v>30124902</v>
      </c>
      <c r="B106" s="2159" t="s">
        <v>2654</v>
      </c>
      <c r="C106" s="2159" t="s">
        <v>3484</v>
      </c>
      <c r="D106" s="2159" t="s">
        <v>399</v>
      </c>
      <c r="E106" s="2159" t="s">
        <v>399</v>
      </c>
      <c r="F106" s="2158">
        <v>305</v>
      </c>
      <c r="G106" s="2159">
        <v>32</v>
      </c>
      <c r="H106" s="2159">
        <v>26</v>
      </c>
      <c r="I106" s="2159">
        <v>832</v>
      </c>
      <c r="J106" s="2159">
        <v>30</v>
      </c>
      <c r="K106" s="2159">
        <v>960</v>
      </c>
      <c r="L106" s="2159"/>
    </row>
    <row r="107" spans="1:12" hidden="1">
      <c r="A107" s="2158">
        <v>30124903</v>
      </c>
      <c r="B107" s="2159" t="s">
        <v>2655</v>
      </c>
      <c r="C107" s="2159" t="s">
        <v>3484</v>
      </c>
      <c r="D107" s="2159" t="s">
        <v>399</v>
      </c>
      <c r="E107" s="2159" t="s">
        <v>399</v>
      </c>
      <c r="F107" s="2158">
        <v>310</v>
      </c>
      <c r="G107" s="2159">
        <v>32</v>
      </c>
      <c r="H107" s="2159">
        <v>26</v>
      </c>
      <c r="I107" s="2159">
        <v>832</v>
      </c>
      <c r="J107" s="2159">
        <v>30</v>
      </c>
      <c r="K107" s="2159">
        <v>960</v>
      </c>
      <c r="L107" s="2159"/>
    </row>
    <row r="108" spans="1:12" hidden="1">
      <c r="A108" s="2158">
        <v>30124904</v>
      </c>
      <c r="B108" s="2159" t="s">
        <v>2657</v>
      </c>
      <c r="C108" s="2194" t="s">
        <v>3484</v>
      </c>
      <c r="D108" s="2159" t="s">
        <v>399</v>
      </c>
      <c r="E108" s="2159" t="s">
        <v>399</v>
      </c>
      <c r="F108" s="2158">
        <v>315</v>
      </c>
      <c r="G108" s="2159">
        <v>32</v>
      </c>
      <c r="H108" s="2159">
        <v>26</v>
      </c>
      <c r="I108" s="2159">
        <v>832</v>
      </c>
      <c r="J108" s="2159">
        <v>30</v>
      </c>
      <c r="K108" s="2159">
        <v>960</v>
      </c>
      <c r="L108" s="2194" t="s">
        <v>3480</v>
      </c>
    </row>
    <row r="109" spans="1:12" hidden="1">
      <c r="A109" s="2158">
        <v>30124927</v>
      </c>
      <c r="B109" s="2159" t="s">
        <v>2658</v>
      </c>
      <c r="C109" s="2194" t="s">
        <v>3484</v>
      </c>
      <c r="D109" s="2159" t="s">
        <v>399</v>
      </c>
      <c r="E109" s="2159" t="s">
        <v>399</v>
      </c>
      <c r="F109" s="2158">
        <v>280</v>
      </c>
      <c r="G109" s="2159">
        <v>32</v>
      </c>
      <c r="H109" s="2159">
        <v>26</v>
      </c>
      <c r="I109" s="2159">
        <v>832</v>
      </c>
      <c r="J109" s="2159">
        <v>30</v>
      </c>
      <c r="K109" s="2159">
        <v>960</v>
      </c>
      <c r="L109" s="2194" t="s">
        <v>3480</v>
      </c>
    </row>
    <row r="110" spans="1:12" hidden="1">
      <c r="A110" s="2158">
        <v>30124928</v>
      </c>
      <c r="B110" s="2159" t="s">
        <v>2659</v>
      </c>
      <c r="C110" s="2194" t="s">
        <v>3484</v>
      </c>
      <c r="D110" s="2159" t="s">
        <v>399</v>
      </c>
      <c r="E110" s="2159" t="s">
        <v>399</v>
      </c>
      <c r="F110" s="2158">
        <v>285</v>
      </c>
      <c r="G110" s="2159">
        <v>32</v>
      </c>
      <c r="H110" s="2159">
        <v>26</v>
      </c>
      <c r="I110" s="2159">
        <v>832</v>
      </c>
      <c r="J110" s="2159">
        <v>30</v>
      </c>
      <c r="K110" s="2159">
        <v>960</v>
      </c>
      <c r="L110" s="2194" t="s">
        <v>3480</v>
      </c>
    </row>
    <row r="111" spans="1:12" hidden="1">
      <c r="A111" s="2158">
        <v>30124929</v>
      </c>
      <c r="B111" s="2159" t="s">
        <v>2661</v>
      </c>
      <c r="C111" s="2194" t="s">
        <v>3484</v>
      </c>
      <c r="D111" s="2159" t="s">
        <v>399</v>
      </c>
      <c r="E111" s="2159" t="s">
        <v>399</v>
      </c>
      <c r="F111" s="2158">
        <v>290</v>
      </c>
      <c r="G111" s="2159">
        <v>32</v>
      </c>
      <c r="H111" s="2159">
        <v>26</v>
      </c>
      <c r="I111" s="2159">
        <v>832</v>
      </c>
      <c r="J111" s="2159">
        <v>30</v>
      </c>
      <c r="K111" s="2159">
        <v>960</v>
      </c>
      <c r="L111" s="2194" t="s">
        <v>3480</v>
      </c>
    </row>
    <row r="112" spans="1:12" hidden="1">
      <c r="A112" s="2158">
        <v>30124930</v>
      </c>
      <c r="B112" s="2159" t="s">
        <v>2663</v>
      </c>
      <c r="C112" s="2159" t="s">
        <v>3484</v>
      </c>
      <c r="D112" s="2159" t="s">
        <v>399</v>
      </c>
      <c r="E112" s="2159" t="s">
        <v>399</v>
      </c>
      <c r="F112" s="2158">
        <v>295</v>
      </c>
      <c r="G112" s="2159">
        <v>32</v>
      </c>
      <c r="H112" s="2159">
        <v>26</v>
      </c>
      <c r="I112" s="2159">
        <v>832</v>
      </c>
      <c r="J112" s="2159">
        <v>30</v>
      </c>
      <c r="K112" s="2159">
        <v>960</v>
      </c>
      <c r="L112" s="2159"/>
    </row>
    <row r="113" spans="1:12" hidden="1">
      <c r="A113" s="2158">
        <v>30125001</v>
      </c>
      <c r="B113" s="2159" t="s">
        <v>2665</v>
      </c>
      <c r="C113" s="2159" t="s">
        <v>3485</v>
      </c>
      <c r="D113" s="2159" t="s">
        <v>399</v>
      </c>
      <c r="E113" s="2159" t="s">
        <v>399</v>
      </c>
      <c r="F113" s="2158">
        <v>300</v>
      </c>
      <c r="G113" s="2159">
        <v>32</v>
      </c>
      <c r="H113" s="2159">
        <v>26</v>
      </c>
      <c r="I113" s="2159">
        <v>832</v>
      </c>
      <c r="J113" s="2159">
        <v>30</v>
      </c>
      <c r="K113" s="2159">
        <v>960</v>
      </c>
      <c r="L113" s="2159"/>
    </row>
    <row r="114" spans="1:12" hidden="1">
      <c r="A114" s="2158">
        <v>30125002</v>
      </c>
      <c r="B114" s="2159" t="s">
        <v>2666</v>
      </c>
      <c r="C114" s="2159" t="s">
        <v>3485</v>
      </c>
      <c r="D114" s="2159" t="s">
        <v>399</v>
      </c>
      <c r="E114" s="2159" t="s">
        <v>399</v>
      </c>
      <c r="F114" s="2158">
        <v>305</v>
      </c>
      <c r="G114" s="2159">
        <v>32</v>
      </c>
      <c r="H114" s="2159">
        <v>26</v>
      </c>
      <c r="I114" s="2159">
        <v>832</v>
      </c>
      <c r="J114" s="2159">
        <v>30</v>
      </c>
      <c r="K114" s="2159">
        <v>960</v>
      </c>
      <c r="L114" s="2159"/>
    </row>
    <row r="115" spans="1:12" hidden="1">
      <c r="A115" s="2158">
        <v>30125003</v>
      </c>
      <c r="B115" s="2159" t="s">
        <v>2656</v>
      </c>
      <c r="C115" s="2194" t="s">
        <v>3484</v>
      </c>
      <c r="D115" s="2159" t="s">
        <v>399</v>
      </c>
      <c r="E115" s="2159" t="s">
        <v>399</v>
      </c>
      <c r="F115" s="2158">
        <v>310</v>
      </c>
      <c r="G115" s="2159">
        <v>32</v>
      </c>
      <c r="H115" s="2159">
        <v>26</v>
      </c>
      <c r="I115" s="2159">
        <v>832</v>
      </c>
      <c r="J115" s="2159">
        <v>30</v>
      </c>
      <c r="K115" s="2159">
        <v>960</v>
      </c>
      <c r="L115" s="2194" t="s">
        <v>3480</v>
      </c>
    </row>
    <row r="116" spans="1:12" hidden="1">
      <c r="A116" s="2158">
        <v>30125028</v>
      </c>
      <c r="B116" s="2159" t="s">
        <v>2660</v>
      </c>
      <c r="C116" s="2194" t="s">
        <v>3484</v>
      </c>
      <c r="D116" s="2159" t="s">
        <v>399</v>
      </c>
      <c r="E116" s="2159" t="s">
        <v>399</v>
      </c>
      <c r="F116" s="2158">
        <v>285</v>
      </c>
      <c r="G116" s="2159">
        <v>32</v>
      </c>
      <c r="H116" s="2159">
        <v>26</v>
      </c>
      <c r="I116" s="2159">
        <v>832</v>
      </c>
      <c r="J116" s="2159">
        <v>30</v>
      </c>
      <c r="K116" s="2159">
        <v>960</v>
      </c>
      <c r="L116" s="2194" t="s">
        <v>3480</v>
      </c>
    </row>
    <row r="117" spans="1:12" hidden="1">
      <c r="A117" s="2158">
        <v>30125029</v>
      </c>
      <c r="B117" s="2159" t="s">
        <v>2662</v>
      </c>
      <c r="C117" s="2194" t="s">
        <v>3484</v>
      </c>
      <c r="D117" s="2159" t="s">
        <v>399</v>
      </c>
      <c r="E117" s="2159" t="s">
        <v>399</v>
      </c>
      <c r="F117" s="2158">
        <v>290</v>
      </c>
      <c r="G117" s="2159">
        <v>32</v>
      </c>
      <c r="H117" s="2159">
        <v>26</v>
      </c>
      <c r="I117" s="2159">
        <v>832</v>
      </c>
      <c r="J117" s="2159">
        <v>30</v>
      </c>
      <c r="K117" s="2159">
        <v>960</v>
      </c>
      <c r="L117" s="2194" t="s">
        <v>3480</v>
      </c>
    </row>
    <row r="118" spans="1:12" hidden="1">
      <c r="A118" s="2158">
        <v>30125030</v>
      </c>
      <c r="B118" s="2159" t="s">
        <v>2667</v>
      </c>
      <c r="C118" s="2159" t="s">
        <v>3485</v>
      </c>
      <c r="D118" s="2159" t="s">
        <v>399</v>
      </c>
      <c r="E118" s="2159" t="s">
        <v>399</v>
      </c>
      <c r="F118" s="2158">
        <v>295</v>
      </c>
      <c r="G118" s="2159">
        <v>32</v>
      </c>
      <c r="H118" s="2159">
        <v>26</v>
      </c>
      <c r="I118" s="2159">
        <v>832</v>
      </c>
      <c r="J118" s="2159">
        <v>30</v>
      </c>
      <c r="K118" s="2159">
        <v>960</v>
      </c>
      <c r="L118" s="2159"/>
    </row>
    <row r="119" spans="1:12" hidden="1">
      <c r="A119" s="2158">
        <v>30125201</v>
      </c>
      <c r="B119" s="2159" t="s">
        <v>2668</v>
      </c>
      <c r="C119" s="2159" t="s">
        <v>3485</v>
      </c>
      <c r="D119" s="2159" t="s">
        <v>399</v>
      </c>
      <c r="E119" s="2159" t="s">
        <v>399</v>
      </c>
      <c r="F119" s="2158">
        <v>300</v>
      </c>
      <c r="G119" s="2159">
        <v>32</v>
      </c>
      <c r="H119" s="2159">
        <v>26</v>
      </c>
      <c r="I119" s="2159">
        <v>832</v>
      </c>
      <c r="J119" s="2159">
        <v>30</v>
      </c>
      <c r="K119" s="2159">
        <v>960</v>
      </c>
      <c r="L119" s="2159"/>
    </row>
    <row r="120" spans="1:12" hidden="1">
      <c r="A120" s="2158">
        <v>30125202</v>
      </c>
      <c r="B120" s="2159" t="s">
        <v>2669</v>
      </c>
      <c r="C120" s="2194" t="s">
        <v>3484</v>
      </c>
      <c r="D120" s="2159" t="s">
        <v>399</v>
      </c>
      <c r="E120" s="2159" t="s">
        <v>399</v>
      </c>
      <c r="F120" s="2158">
        <v>305</v>
      </c>
      <c r="G120" s="2159">
        <v>32</v>
      </c>
      <c r="H120" s="2159">
        <v>26</v>
      </c>
      <c r="I120" s="2159">
        <v>832</v>
      </c>
      <c r="J120" s="2159">
        <v>30</v>
      </c>
      <c r="K120" s="2159">
        <v>960</v>
      </c>
      <c r="L120" s="2194" t="s">
        <v>3480</v>
      </c>
    </row>
    <row r="121" spans="1:12" hidden="1">
      <c r="A121" s="2158">
        <v>30125203</v>
      </c>
      <c r="B121" s="2159" t="s">
        <v>2656</v>
      </c>
      <c r="C121" s="2194" t="s">
        <v>3484</v>
      </c>
      <c r="D121" s="2159" t="s">
        <v>399</v>
      </c>
      <c r="E121" s="2159" t="s">
        <v>399</v>
      </c>
      <c r="F121" s="2158">
        <v>310</v>
      </c>
      <c r="G121" s="2159">
        <v>32</v>
      </c>
      <c r="H121" s="2159">
        <v>26</v>
      </c>
      <c r="I121" s="2159">
        <v>832</v>
      </c>
      <c r="J121" s="2159">
        <v>30</v>
      </c>
      <c r="K121" s="2159">
        <v>960</v>
      </c>
      <c r="L121" s="2194" t="s">
        <v>3480</v>
      </c>
    </row>
    <row r="122" spans="1:12" hidden="1">
      <c r="A122" s="2158">
        <v>30125228</v>
      </c>
      <c r="B122" s="2159" t="s">
        <v>2660</v>
      </c>
      <c r="C122" s="2194" t="s">
        <v>3484</v>
      </c>
      <c r="D122" s="2159" t="s">
        <v>399</v>
      </c>
      <c r="E122" s="2159" t="s">
        <v>399</v>
      </c>
      <c r="F122" s="2158">
        <v>285</v>
      </c>
      <c r="G122" s="2159">
        <v>32</v>
      </c>
      <c r="H122" s="2159">
        <v>26</v>
      </c>
      <c r="I122" s="2159">
        <v>832</v>
      </c>
      <c r="J122" s="2159">
        <v>30</v>
      </c>
      <c r="K122" s="2159">
        <v>960</v>
      </c>
      <c r="L122" s="2194" t="s">
        <v>3480</v>
      </c>
    </row>
    <row r="123" spans="1:12" hidden="1">
      <c r="A123" s="2158">
        <v>30125229</v>
      </c>
      <c r="B123" s="2159" t="s">
        <v>2662</v>
      </c>
      <c r="C123" s="2194" t="s">
        <v>3484</v>
      </c>
      <c r="D123" s="2159" t="s">
        <v>399</v>
      </c>
      <c r="E123" s="2159" t="s">
        <v>399</v>
      </c>
      <c r="F123" s="2158">
        <v>290</v>
      </c>
      <c r="G123" s="2159">
        <v>32</v>
      </c>
      <c r="H123" s="2159">
        <v>26</v>
      </c>
      <c r="I123" s="2159">
        <v>832</v>
      </c>
      <c r="J123" s="2159">
        <v>30</v>
      </c>
      <c r="K123" s="2159">
        <v>960</v>
      </c>
      <c r="L123" s="2194" t="s">
        <v>3480</v>
      </c>
    </row>
    <row r="124" spans="1:12" hidden="1">
      <c r="A124" s="2158">
        <v>30125230</v>
      </c>
      <c r="B124" s="2159" t="s">
        <v>2664</v>
      </c>
      <c r="C124" s="2159" t="s">
        <v>3484</v>
      </c>
      <c r="D124" s="2159" t="s">
        <v>399</v>
      </c>
      <c r="E124" s="2159" t="s">
        <v>399</v>
      </c>
      <c r="F124" s="2158">
        <v>295</v>
      </c>
      <c r="G124" s="2159">
        <v>32</v>
      </c>
      <c r="H124" s="2159">
        <v>26</v>
      </c>
      <c r="I124" s="2159">
        <v>832</v>
      </c>
      <c r="J124" s="2159">
        <v>30</v>
      </c>
      <c r="K124" s="2159">
        <v>960</v>
      </c>
      <c r="L124" s="2159"/>
    </row>
    <row r="125" spans="1:12" hidden="1">
      <c r="A125" s="2158">
        <v>30125501</v>
      </c>
      <c r="B125" s="2159" t="s">
        <v>2670</v>
      </c>
      <c r="C125" s="2159" t="s">
        <v>3486</v>
      </c>
      <c r="D125" s="2159" t="s">
        <v>2671</v>
      </c>
      <c r="E125" s="2159" t="s">
        <v>399</v>
      </c>
      <c r="F125" s="2158">
        <v>300</v>
      </c>
      <c r="G125" s="2159">
        <v>26</v>
      </c>
      <c r="H125" s="2159">
        <v>26</v>
      </c>
      <c r="I125" s="2159">
        <v>676</v>
      </c>
      <c r="J125" s="2159">
        <v>30</v>
      </c>
      <c r="K125" s="2159">
        <v>780</v>
      </c>
      <c r="L125" s="2159"/>
    </row>
    <row r="126" spans="1:12" hidden="1">
      <c r="A126" s="2158">
        <v>30125502</v>
      </c>
      <c r="B126" s="2159" t="s">
        <v>2672</v>
      </c>
      <c r="C126" s="2159" t="s">
        <v>3487</v>
      </c>
      <c r="D126" s="2159" t="s">
        <v>2671</v>
      </c>
      <c r="E126" s="2159" t="s">
        <v>399</v>
      </c>
      <c r="F126" s="2158">
        <v>305</v>
      </c>
      <c r="G126" s="2159">
        <v>26</v>
      </c>
      <c r="H126" s="2159">
        <v>26</v>
      </c>
      <c r="I126" s="2159">
        <v>676</v>
      </c>
      <c r="J126" s="2159">
        <v>30</v>
      </c>
      <c r="K126" s="2159">
        <v>780</v>
      </c>
      <c r="L126" s="2159"/>
    </row>
    <row r="127" spans="1:12" hidden="1">
      <c r="A127" s="2158">
        <v>30125503</v>
      </c>
      <c r="B127" s="2159" t="s">
        <v>2673</v>
      </c>
      <c r="C127" s="2159" t="s">
        <v>3487</v>
      </c>
      <c r="D127" s="2159" t="s">
        <v>2671</v>
      </c>
      <c r="E127" s="2159" t="s">
        <v>399</v>
      </c>
      <c r="F127" s="2158">
        <v>310</v>
      </c>
      <c r="G127" s="2159">
        <v>26</v>
      </c>
      <c r="H127" s="2159">
        <v>26</v>
      </c>
      <c r="I127" s="2159">
        <v>676</v>
      </c>
      <c r="J127" s="2159">
        <v>30</v>
      </c>
      <c r="K127" s="2159">
        <v>780</v>
      </c>
      <c r="L127" s="2159"/>
    </row>
    <row r="128" spans="1:12" hidden="1">
      <c r="A128" s="2158">
        <v>30125528</v>
      </c>
      <c r="B128" s="2159" t="s">
        <v>2674</v>
      </c>
      <c r="C128" s="2194" t="s">
        <v>3486</v>
      </c>
      <c r="D128" s="2159" t="s">
        <v>2671</v>
      </c>
      <c r="E128" s="2159" t="s">
        <v>399</v>
      </c>
      <c r="F128" s="2158">
        <v>285</v>
      </c>
      <c r="G128" s="2159">
        <v>26</v>
      </c>
      <c r="H128" s="2159">
        <v>26</v>
      </c>
      <c r="I128" s="2159">
        <v>676</v>
      </c>
      <c r="J128" s="2159">
        <v>30</v>
      </c>
      <c r="K128" s="2159">
        <v>780</v>
      </c>
      <c r="L128" s="2194" t="s">
        <v>3480</v>
      </c>
    </row>
    <row r="129" spans="1:12" hidden="1">
      <c r="A129" s="2158">
        <v>30125529</v>
      </c>
      <c r="B129" s="2159" t="s">
        <v>2675</v>
      </c>
      <c r="C129" s="2159" t="s">
        <v>3487</v>
      </c>
      <c r="D129" s="2159" t="s">
        <v>2671</v>
      </c>
      <c r="E129" s="2159" t="s">
        <v>399</v>
      </c>
      <c r="F129" s="2158">
        <v>290</v>
      </c>
      <c r="G129" s="2159">
        <v>26</v>
      </c>
      <c r="H129" s="2159">
        <v>26</v>
      </c>
      <c r="I129" s="2159">
        <v>676</v>
      </c>
      <c r="J129" s="2159">
        <v>30</v>
      </c>
      <c r="K129" s="2159">
        <v>780</v>
      </c>
      <c r="L129" s="2159"/>
    </row>
    <row r="130" spans="1:12" hidden="1">
      <c r="A130" s="2158">
        <v>30125530</v>
      </c>
      <c r="B130" s="2159" t="s">
        <v>2676</v>
      </c>
      <c r="C130" s="2159" t="s">
        <v>3486</v>
      </c>
      <c r="D130" s="2159" t="s">
        <v>2671</v>
      </c>
      <c r="E130" s="2159" t="s">
        <v>399</v>
      </c>
      <c r="F130" s="2158">
        <v>295</v>
      </c>
      <c r="G130" s="2159">
        <v>26</v>
      </c>
      <c r="H130" s="2159">
        <v>26</v>
      </c>
      <c r="I130" s="2159">
        <v>676</v>
      </c>
      <c r="J130" s="2159">
        <v>30</v>
      </c>
      <c r="K130" s="2159">
        <v>780</v>
      </c>
      <c r="L130" s="2159"/>
    </row>
    <row r="131" spans="1:12" hidden="1">
      <c r="A131" s="2158">
        <v>30125601</v>
      </c>
      <c r="B131" s="2159" t="s">
        <v>2677</v>
      </c>
      <c r="C131" s="2159" t="s">
        <v>3488</v>
      </c>
      <c r="D131" s="2159" t="s">
        <v>113</v>
      </c>
      <c r="E131" s="2159" t="s">
        <v>399</v>
      </c>
      <c r="F131" s="2158">
        <v>300</v>
      </c>
      <c r="G131" s="2159">
        <v>32</v>
      </c>
      <c r="H131" s="2159">
        <v>26</v>
      </c>
      <c r="I131" s="2159">
        <v>832</v>
      </c>
      <c r="J131" s="2159">
        <v>30</v>
      </c>
      <c r="K131" s="2159">
        <v>960</v>
      </c>
      <c r="L131" s="2159"/>
    </row>
    <row r="132" spans="1:12" hidden="1">
      <c r="A132" s="2158">
        <v>30125602</v>
      </c>
      <c r="B132" s="2159" t="s">
        <v>2678</v>
      </c>
      <c r="C132" s="2194" t="s">
        <v>3488</v>
      </c>
      <c r="D132" s="2159" t="s">
        <v>113</v>
      </c>
      <c r="E132" s="2159" t="s">
        <v>399</v>
      </c>
      <c r="F132" s="2158">
        <v>305</v>
      </c>
      <c r="G132" s="2159">
        <v>32</v>
      </c>
      <c r="H132" s="2159">
        <v>26</v>
      </c>
      <c r="I132" s="2159">
        <v>832</v>
      </c>
      <c r="J132" s="2159">
        <v>30</v>
      </c>
      <c r="K132" s="2159">
        <v>960</v>
      </c>
      <c r="L132" s="2194" t="s">
        <v>3480</v>
      </c>
    </row>
    <row r="133" spans="1:12" hidden="1">
      <c r="A133" s="2158">
        <v>30125626</v>
      </c>
      <c r="B133" s="2159" t="s">
        <v>2679</v>
      </c>
      <c r="C133" s="2194" t="s">
        <v>3488</v>
      </c>
      <c r="D133" s="2159" t="s">
        <v>113</v>
      </c>
      <c r="E133" s="2159" t="s">
        <v>399</v>
      </c>
      <c r="F133" s="2158">
        <v>275</v>
      </c>
      <c r="G133" s="2159">
        <v>32</v>
      </c>
      <c r="H133" s="2159">
        <v>26</v>
      </c>
      <c r="I133" s="2159">
        <v>832</v>
      </c>
      <c r="J133" s="2159">
        <v>30</v>
      </c>
      <c r="K133" s="2159">
        <v>960</v>
      </c>
      <c r="L133" s="2194" t="s">
        <v>3480</v>
      </c>
    </row>
    <row r="134" spans="1:12" hidden="1">
      <c r="A134" s="2158">
        <v>30125627</v>
      </c>
      <c r="B134" s="2159" t="s">
        <v>2680</v>
      </c>
      <c r="C134" s="2194" t="s">
        <v>3488</v>
      </c>
      <c r="D134" s="2159" t="s">
        <v>113</v>
      </c>
      <c r="E134" s="2159" t="s">
        <v>399</v>
      </c>
      <c r="F134" s="2158">
        <v>280</v>
      </c>
      <c r="G134" s="2159">
        <v>32</v>
      </c>
      <c r="H134" s="2159">
        <v>26</v>
      </c>
      <c r="I134" s="2159">
        <v>832</v>
      </c>
      <c r="J134" s="2159">
        <v>30</v>
      </c>
      <c r="K134" s="2159">
        <v>960</v>
      </c>
      <c r="L134" s="2194" t="s">
        <v>3480</v>
      </c>
    </row>
    <row r="135" spans="1:12" hidden="1">
      <c r="A135" s="2158">
        <v>30125628</v>
      </c>
      <c r="B135" s="2159" t="s">
        <v>2681</v>
      </c>
      <c r="C135" s="2159" t="s">
        <v>3488</v>
      </c>
      <c r="D135" s="2159" t="s">
        <v>113</v>
      </c>
      <c r="E135" s="2159" t="s">
        <v>399</v>
      </c>
      <c r="F135" s="2158">
        <v>285</v>
      </c>
      <c r="G135" s="2159">
        <v>32</v>
      </c>
      <c r="H135" s="2159">
        <v>26</v>
      </c>
      <c r="I135" s="2159">
        <v>832</v>
      </c>
      <c r="J135" s="2159">
        <v>30</v>
      </c>
      <c r="K135" s="2159">
        <v>960</v>
      </c>
      <c r="L135" s="2159"/>
    </row>
    <row r="136" spans="1:12" hidden="1">
      <c r="A136" s="2158">
        <v>30125629</v>
      </c>
      <c r="B136" s="2159" t="s">
        <v>2682</v>
      </c>
      <c r="C136" s="2159" t="s">
        <v>3488</v>
      </c>
      <c r="D136" s="2159" t="s">
        <v>113</v>
      </c>
      <c r="E136" s="2159" t="s">
        <v>399</v>
      </c>
      <c r="F136" s="2158">
        <v>290</v>
      </c>
      <c r="G136" s="2159">
        <v>32</v>
      </c>
      <c r="H136" s="2159">
        <v>26</v>
      </c>
      <c r="I136" s="2159">
        <v>832</v>
      </c>
      <c r="J136" s="2159">
        <v>30</v>
      </c>
      <c r="K136" s="2159">
        <v>960</v>
      </c>
      <c r="L136" s="2159"/>
    </row>
    <row r="137" spans="1:12" hidden="1">
      <c r="A137" s="2158">
        <v>30125630</v>
      </c>
      <c r="B137" s="2159" t="s">
        <v>2683</v>
      </c>
      <c r="C137" s="2159" t="s">
        <v>3488</v>
      </c>
      <c r="D137" s="2159" t="s">
        <v>113</v>
      </c>
      <c r="E137" s="2159" t="s">
        <v>399</v>
      </c>
      <c r="F137" s="2158">
        <v>295</v>
      </c>
      <c r="G137" s="2159">
        <v>32</v>
      </c>
      <c r="H137" s="2159">
        <v>26</v>
      </c>
      <c r="I137" s="2159">
        <v>832</v>
      </c>
      <c r="J137" s="2159">
        <v>30</v>
      </c>
      <c r="K137" s="2159">
        <v>960</v>
      </c>
      <c r="L137" s="2159"/>
    </row>
    <row r="138" spans="1:12" hidden="1">
      <c r="A138" s="2158">
        <v>30125701</v>
      </c>
      <c r="B138" s="2159" t="s">
        <v>2684</v>
      </c>
      <c r="C138" s="2159" t="s">
        <v>3488</v>
      </c>
      <c r="D138" s="2159" t="s">
        <v>113</v>
      </c>
      <c r="E138" s="2159" t="s">
        <v>399</v>
      </c>
      <c r="F138" s="2158">
        <v>300</v>
      </c>
      <c r="G138" s="2159">
        <v>32</v>
      </c>
      <c r="H138" s="2159">
        <v>26</v>
      </c>
      <c r="I138" s="2159">
        <v>832</v>
      </c>
      <c r="J138" s="2159">
        <v>30</v>
      </c>
      <c r="K138" s="2159">
        <v>960</v>
      </c>
      <c r="L138" s="2159"/>
    </row>
    <row r="139" spans="1:12" hidden="1">
      <c r="A139" s="2158">
        <v>30125702</v>
      </c>
      <c r="B139" s="2159" t="s">
        <v>2678</v>
      </c>
      <c r="C139" s="2159" t="s">
        <v>3488</v>
      </c>
      <c r="D139" s="2159" t="s">
        <v>113</v>
      </c>
      <c r="E139" s="2159" t="s">
        <v>399</v>
      </c>
      <c r="F139" s="2158">
        <v>305</v>
      </c>
      <c r="G139" s="2159">
        <v>32</v>
      </c>
      <c r="H139" s="2159">
        <v>26</v>
      </c>
      <c r="I139" s="2159">
        <v>832</v>
      </c>
      <c r="J139" s="2159">
        <v>30</v>
      </c>
      <c r="K139" s="2159">
        <v>960</v>
      </c>
      <c r="L139" s="2159"/>
    </row>
    <row r="140" spans="1:12" hidden="1">
      <c r="A140" s="2158">
        <v>30125729</v>
      </c>
      <c r="B140" s="2159" t="s">
        <v>2685</v>
      </c>
      <c r="C140" s="2194" t="s">
        <v>3488</v>
      </c>
      <c r="D140" s="2159" t="s">
        <v>113</v>
      </c>
      <c r="E140" s="2159" t="s">
        <v>399</v>
      </c>
      <c r="F140" s="2158">
        <v>290</v>
      </c>
      <c r="G140" s="2159">
        <v>32</v>
      </c>
      <c r="H140" s="2159">
        <v>26</v>
      </c>
      <c r="I140" s="2159">
        <v>832</v>
      </c>
      <c r="J140" s="2159">
        <v>30</v>
      </c>
      <c r="K140" s="2159">
        <v>960</v>
      </c>
      <c r="L140" s="2194" t="s">
        <v>3480</v>
      </c>
    </row>
    <row r="141" spans="1:12" hidden="1">
      <c r="A141" s="2158">
        <v>30125730</v>
      </c>
      <c r="B141" s="2159" t="s">
        <v>2686</v>
      </c>
      <c r="C141" s="2159" t="s">
        <v>3488</v>
      </c>
      <c r="D141" s="2159" t="s">
        <v>113</v>
      </c>
      <c r="E141" s="2159" t="s">
        <v>399</v>
      </c>
      <c r="F141" s="2158">
        <v>295</v>
      </c>
      <c r="G141" s="2159">
        <v>32</v>
      </c>
      <c r="H141" s="2159">
        <v>26</v>
      </c>
      <c r="I141" s="2159">
        <v>832</v>
      </c>
      <c r="J141" s="2159">
        <v>30</v>
      </c>
      <c r="K141" s="2159">
        <v>960</v>
      </c>
      <c r="L141" s="2159"/>
    </row>
    <row r="142" spans="1:12" hidden="1">
      <c r="A142" s="2158">
        <v>30140001</v>
      </c>
      <c r="B142" s="2159" t="s">
        <v>2687</v>
      </c>
      <c r="C142" s="2194" t="s">
        <v>3489</v>
      </c>
      <c r="D142" s="2159" t="s">
        <v>2688</v>
      </c>
      <c r="E142" s="2159" t="s">
        <v>2688</v>
      </c>
      <c r="F142" s="2158">
        <v>300</v>
      </c>
      <c r="G142" s="2159">
        <v>32</v>
      </c>
      <c r="H142" s="2159">
        <v>26</v>
      </c>
      <c r="I142" s="2159">
        <v>832</v>
      </c>
      <c r="J142" s="2159">
        <v>30</v>
      </c>
      <c r="K142" s="2159">
        <v>960</v>
      </c>
      <c r="L142" s="2194" t="s">
        <v>3480</v>
      </c>
    </row>
    <row r="143" spans="1:12" hidden="1">
      <c r="A143" s="2158">
        <v>30140002</v>
      </c>
      <c r="B143" s="2159" t="s">
        <v>2689</v>
      </c>
      <c r="C143" s="2194" t="s">
        <v>3489</v>
      </c>
      <c r="D143" s="2159" t="s">
        <v>2688</v>
      </c>
      <c r="E143" s="2159" t="s">
        <v>2688</v>
      </c>
      <c r="F143" s="2158">
        <v>305</v>
      </c>
      <c r="G143" s="2159">
        <v>32</v>
      </c>
      <c r="H143" s="2159">
        <v>26</v>
      </c>
      <c r="I143" s="2159">
        <v>832</v>
      </c>
      <c r="J143" s="2159">
        <v>30</v>
      </c>
      <c r="K143" s="2159">
        <v>960</v>
      </c>
      <c r="L143" s="2194" t="s">
        <v>3480</v>
      </c>
    </row>
    <row r="144" spans="1:12" hidden="1">
      <c r="A144" s="2158">
        <v>30140003</v>
      </c>
      <c r="B144" s="2159" t="s">
        <v>2690</v>
      </c>
      <c r="C144" s="2159" t="s">
        <v>3489</v>
      </c>
      <c r="D144" s="2159" t="s">
        <v>2688</v>
      </c>
      <c r="E144" s="2159" t="s">
        <v>2688</v>
      </c>
      <c r="F144" s="2158">
        <v>310</v>
      </c>
      <c r="G144" s="2159">
        <v>32</v>
      </c>
      <c r="H144" s="2159">
        <v>26</v>
      </c>
      <c r="I144" s="2159">
        <v>832</v>
      </c>
      <c r="J144" s="2159">
        <v>30</v>
      </c>
      <c r="K144" s="2159">
        <v>960</v>
      </c>
      <c r="L144" s="2159"/>
    </row>
    <row r="145" spans="1:12" hidden="1">
      <c r="A145" s="2158">
        <v>30140004</v>
      </c>
      <c r="B145" s="2159" t="s">
        <v>2691</v>
      </c>
      <c r="C145" s="2159" t="s">
        <v>3489</v>
      </c>
      <c r="D145" s="2159" t="s">
        <v>2688</v>
      </c>
      <c r="E145" s="2159" t="s">
        <v>2688</v>
      </c>
      <c r="F145" s="2158">
        <v>315</v>
      </c>
      <c r="G145" s="2159">
        <v>32</v>
      </c>
      <c r="H145" s="2159">
        <v>26</v>
      </c>
      <c r="I145" s="2159">
        <v>832</v>
      </c>
      <c r="J145" s="2159">
        <v>30</v>
      </c>
      <c r="K145" s="2159">
        <v>960</v>
      </c>
      <c r="L145" s="2159"/>
    </row>
    <row r="146" spans="1:12" hidden="1">
      <c r="A146" s="2158">
        <v>30140005</v>
      </c>
      <c r="B146" s="2159" t="s">
        <v>2692</v>
      </c>
      <c r="C146" s="2159" t="s">
        <v>3489</v>
      </c>
      <c r="D146" s="2159" t="s">
        <v>2688</v>
      </c>
      <c r="E146" s="2159" t="s">
        <v>2688</v>
      </c>
      <c r="F146" s="2158">
        <v>320</v>
      </c>
      <c r="G146" s="2159">
        <v>32</v>
      </c>
      <c r="H146" s="2159">
        <v>26</v>
      </c>
      <c r="I146" s="2159">
        <v>832</v>
      </c>
      <c r="J146" s="2159">
        <v>30</v>
      </c>
      <c r="K146" s="2159">
        <v>960</v>
      </c>
      <c r="L146" s="2159"/>
    </row>
    <row r="147" spans="1:12" hidden="1">
      <c r="A147" s="2158">
        <v>30140006</v>
      </c>
      <c r="B147" s="2159" t="s">
        <v>2693</v>
      </c>
      <c r="C147" s="2159" t="s">
        <v>3489</v>
      </c>
      <c r="D147" s="2159" t="s">
        <v>2688</v>
      </c>
      <c r="E147" s="2159" t="s">
        <v>2688</v>
      </c>
      <c r="F147" s="2158">
        <v>325</v>
      </c>
      <c r="G147" s="2159">
        <v>32</v>
      </c>
      <c r="H147" s="2159">
        <v>26</v>
      </c>
      <c r="I147" s="2159">
        <v>832</v>
      </c>
      <c r="J147" s="2159">
        <v>30</v>
      </c>
      <c r="K147" s="2159">
        <v>960</v>
      </c>
      <c r="L147" s="2159"/>
    </row>
    <row r="148" spans="1:12" hidden="1">
      <c r="A148" s="2158">
        <v>30140029</v>
      </c>
      <c r="B148" s="2159" t="s">
        <v>2694</v>
      </c>
      <c r="C148" s="2194" t="s">
        <v>3489</v>
      </c>
      <c r="D148" s="2159" t="s">
        <v>2688</v>
      </c>
      <c r="E148" s="2159" t="s">
        <v>2688</v>
      </c>
      <c r="F148" s="2158">
        <v>290</v>
      </c>
      <c r="G148" s="2159">
        <v>32</v>
      </c>
      <c r="H148" s="2159">
        <v>26</v>
      </c>
      <c r="I148" s="2159">
        <v>832</v>
      </c>
      <c r="J148" s="2159">
        <v>30</v>
      </c>
      <c r="K148" s="2159">
        <v>960</v>
      </c>
      <c r="L148" s="2194" t="s">
        <v>3480</v>
      </c>
    </row>
    <row r="149" spans="1:12" hidden="1">
      <c r="A149" s="2158">
        <v>30140030</v>
      </c>
      <c r="B149" s="2159" t="s">
        <v>2695</v>
      </c>
      <c r="C149" s="2194" t="s">
        <v>3489</v>
      </c>
      <c r="D149" s="2159" t="s">
        <v>2688</v>
      </c>
      <c r="E149" s="2159" t="s">
        <v>2688</v>
      </c>
      <c r="F149" s="2158">
        <v>295</v>
      </c>
      <c r="G149" s="2159">
        <v>32</v>
      </c>
      <c r="H149" s="2159">
        <v>26</v>
      </c>
      <c r="I149" s="2159">
        <v>832</v>
      </c>
      <c r="J149" s="2159">
        <v>30</v>
      </c>
      <c r="K149" s="2159">
        <v>960</v>
      </c>
      <c r="L149" s="2194" t="s">
        <v>3480</v>
      </c>
    </row>
    <row r="150" spans="1:12" hidden="1">
      <c r="A150" s="2158">
        <v>30140101</v>
      </c>
      <c r="B150" s="2159" t="s">
        <v>2687</v>
      </c>
      <c r="C150" s="2194" t="s">
        <v>3489</v>
      </c>
      <c r="D150" s="2159" t="s">
        <v>2688</v>
      </c>
      <c r="E150" s="2159" t="s">
        <v>2688</v>
      </c>
      <c r="F150" s="2158">
        <v>300</v>
      </c>
      <c r="G150" s="2159">
        <v>32</v>
      </c>
      <c r="H150" s="2159">
        <v>26</v>
      </c>
      <c r="I150" s="2159">
        <v>832</v>
      </c>
      <c r="J150" s="2159">
        <v>30</v>
      </c>
      <c r="K150" s="2159">
        <v>960</v>
      </c>
      <c r="L150" s="2194" t="s">
        <v>3480</v>
      </c>
    </row>
    <row r="151" spans="1:12" hidden="1">
      <c r="A151" s="2158">
        <v>30140102</v>
      </c>
      <c r="B151" s="2159" t="s">
        <v>2689</v>
      </c>
      <c r="C151" s="2194" t="s">
        <v>3489</v>
      </c>
      <c r="D151" s="2159" t="s">
        <v>2688</v>
      </c>
      <c r="E151" s="2159" t="s">
        <v>2688</v>
      </c>
      <c r="F151" s="2158">
        <v>305</v>
      </c>
      <c r="G151" s="2159">
        <v>32</v>
      </c>
      <c r="H151" s="2159">
        <v>26</v>
      </c>
      <c r="I151" s="2159">
        <v>832</v>
      </c>
      <c r="J151" s="2159">
        <v>30</v>
      </c>
      <c r="K151" s="2159">
        <v>960</v>
      </c>
      <c r="L151" s="2194" t="s">
        <v>3480</v>
      </c>
    </row>
    <row r="152" spans="1:12" hidden="1">
      <c r="A152" s="2158">
        <v>30140103</v>
      </c>
      <c r="B152" s="2159" t="s">
        <v>2690</v>
      </c>
      <c r="C152" s="2194" t="s">
        <v>3489</v>
      </c>
      <c r="D152" s="2159" t="s">
        <v>2688</v>
      </c>
      <c r="E152" s="2159" t="s">
        <v>2688</v>
      </c>
      <c r="F152" s="2158">
        <v>310</v>
      </c>
      <c r="G152" s="2159">
        <v>32</v>
      </c>
      <c r="H152" s="2159">
        <v>26</v>
      </c>
      <c r="I152" s="2159">
        <v>832</v>
      </c>
      <c r="J152" s="2159">
        <v>30</v>
      </c>
      <c r="K152" s="2159">
        <v>960</v>
      </c>
      <c r="L152" s="2194" t="s">
        <v>3480</v>
      </c>
    </row>
    <row r="153" spans="1:12" hidden="1">
      <c r="A153" s="2158">
        <v>30140104</v>
      </c>
      <c r="B153" s="2159" t="s">
        <v>2696</v>
      </c>
      <c r="C153" s="2159" t="s">
        <v>3489</v>
      </c>
      <c r="D153" s="2159" t="s">
        <v>2688</v>
      </c>
      <c r="E153" s="2159" t="s">
        <v>2688</v>
      </c>
      <c r="F153" s="2158">
        <v>315</v>
      </c>
      <c r="G153" s="2159">
        <v>32</v>
      </c>
      <c r="H153" s="2159">
        <v>26</v>
      </c>
      <c r="I153" s="2159">
        <v>832</v>
      </c>
      <c r="J153" s="2159">
        <v>30</v>
      </c>
      <c r="K153" s="2159">
        <v>960</v>
      </c>
      <c r="L153" s="2159"/>
    </row>
    <row r="154" spans="1:12" hidden="1">
      <c r="A154" s="2158">
        <v>30140105</v>
      </c>
      <c r="B154" s="2159" t="s">
        <v>2697</v>
      </c>
      <c r="C154" s="2159" t="s">
        <v>3489</v>
      </c>
      <c r="D154" s="2159" t="s">
        <v>2688</v>
      </c>
      <c r="E154" s="2159" t="s">
        <v>2688</v>
      </c>
      <c r="F154" s="2158">
        <v>320</v>
      </c>
      <c r="G154" s="2159">
        <v>32</v>
      </c>
      <c r="H154" s="2159">
        <v>26</v>
      </c>
      <c r="I154" s="2159">
        <v>832</v>
      </c>
      <c r="J154" s="2159">
        <v>30</v>
      </c>
      <c r="K154" s="2159">
        <v>960</v>
      </c>
      <c r="L154" s="2159"/>
    </row>
    <row r="155" spans="1:12" hidden="1">
      <c r="A155" s="2158">
        <v>30140106</v>
      </c>
      <c r="B155" s="2159" t="s">
        <v>2698</v>
      </c>
      <c r="C155" s="2159" t="s">
        <v>3489</v>
      </c>
      <c r="D155" s="2159" t="s">
        <v>2688</v>
      </c>
      <c r="E155" s="2159" t="s">
        <v>2688</v>
      </c>
      <c r="F155" s="2158">
        <v>325</v>
      </c>
      <c r="G155" s="2159">
        <v>32</v>
      </c>
      <c r="H155" s="2159">
        <v>26</v>
      </c>
      <c r="I155" s="2159">
        <v>832</v>
      </c>
      <c r="J155" s="2159">
        <v>30</v>
      </c>
      <c r="K155" s="2159">
        <v>960</v>
      </c>
      <c r="L155" s="2159"/>
    </row>
    <row r="156" spans="1:12" hidden="1">
      <c r="A156" s="2158">
        <v>30140107</v>
      </c>
      <c r="B156" s="2159" t="s">
        <v>2699</v>
      </c>
      <c r="C156" s="2194" t="s">
        <v>3489</v>
      </c>
      <c r="D156" s="2159" t="s">
        <v>2688</v>
      </c>
      <c r="E156" s="2159" t="s">
        <v>2688</v>
      </c>
      <c r="F156" s="2158">
        <v>330</v>
      </c>
      <c r="G156" s="2159">
        <v>32</v>
      </c>
      <c r="H156" s="2159">
        <v>26</v>
      </c>
      <c r="I156" s="2159">
        <v>832</v>
      </c>
      <c r="J156" s="2159">
        <v>30</v>
      </c>
      <c r="K156" s="2159">
        <v>960</v>
      </c>
      <c r="L156" s="2194" t="s">
        <v>3480</v>
      </c>
    </row>
    <row r="157" spans="1:12" hidden="1">
      <c r="A157" s="2158">
        <v>30140108</v>
      </c>
      <c r="B157" s="2159" t="s">
        <v>2700</v>
      </c>
      <c r="C157" s="2194" t="s">
        <v>3489</v>
      </c>
      <c r="D157" s="2159" t="s">
        <v>2688</v>
      </c>
      <c r="E157" s="2159" t="s">
        <v>2688</v>
      </c>
      <c r="F157" s="2158">
        <v>335</v>
      </c>
      <c r="G157" s="2159">
        <v>32</v>
      </c>
      <c r="H157" s="2159">
        <v>26</v>
      </c>
      <c r="I157" s="2159">
        <v>832</v>
      </c>
      <c r="J157" s="2159">
        <v>30</v>
      </c>
      <c r="K157" s="2159">
        <v>960</v>
      </c>
      <c r="L157" s="2194" t="s">
        <v>3480</v>
      </c>
    </row>
    <row r="158" spans="1:12" hidden="1">
      <c r="A158" s="2158">
        <v>30140109</v>
      </c>
      <c r="B158" s="2159" t="s">
        <v>2701</v>
      </c>
      <c r="C158" s="2194" t="s">
        <v>3489</v>
      </c>
      <c r="D158" s="2159" t="s">
        <v>2688</v>
      </c>
      <c r="E158" s="2159" t="s">
        <v>2688</v>
      </c>
      <c r="F158" s="2158">
        <v>340</v>
      </c>
      <c r="G158" s="2159">
        <v>32</v>
      </c>
      <c r="H158" s="2159">
        <v>26</v>
      </c>
      <c r="I158" s="2159">
        <v>832</v>
      </c>
      <c r="J158" s="2159">
        <v>30</v>
      </c>
      <c r="K158" s="2159">
        <v>960</v>
      </c>
      <c r="L158" s="2194" t="s">
        <v>3480</v>
      </c>
    </row>
    <row r="159" spans="1:12" hidden="1">
      <c r="A159" s="2158">
        <v>30140110</v>
      </c>
      <c r="B159" s="2159" t="s">
        <v>2702</v>
      </c>
      <c r="C159" s="2194" t="s">
        <v>3489</v>
      </c>
      <c r="D159" s="2159" t="s">
        <v>2688</v>
      </c>
      <c r="E159" s="2159" t="s">
        <v>2688</v>
      </c>
      <c r="F159" s="2158">
        <v>345</v>
      </c>
      <c r="G159" s="2159">
        <v>32</v>
      </c>
      <c r="H159" s="2159">
        <v>26</v>
      </c>
      <c r="I159" s="2159">
        <v>832</v>
      </c>
      <c r="J159" s="2159">
        <v>30</v>
      </c>
      <c r="K159" s="2159">
        <v>960</v>
      </c>
      <c r="L159" s="2194" t="s">
        <v>3480</v>
      </c>
    </row>
    <row r="160" spans="1:12" hidden="1">
      <c r="A160" s="2158">
        <v>30140111</v>
      </c>
      <c r="B160" s="2159" t="s">
        <v>2703</v>
      </c>
      <c r="C160" s="2194" t="s">
        <v>3489</v>
      </c>
      <c r="D160" s="2159" t="s">
        <v>2688</v>
      </c>
      <c r="E160" s="2159" t="s">
        <v>2688</v>
      </c>
      <c r="F160" s="2158">
        <v>350</v>
      </c>
      <c r="G160" s="2159">
        <v>32</v>
      </c>
      <c r="H160" s="2159">
        <v>26</v>
      </c>
      <c r="I160" s="2159">
        <v>832</v>
      </c>
      <c r="J160" s="2159">
        <v>30</v>
      </c>
      <c r="K160" s="2159">
        <v>960</v>
      </c>
      <c r="L160" s="2194" t="s">
        <v>3480</v>
      </c>
    </row>
    <row r="161" spans="1:12" hidden="1">
      <c r="A161" s="2158">
        <v>30140112</v>
      </c>
      <c r="B161" s="2159" t="s">
        <v>2704</v>
      </c>
      <c r="C161" s="2194" t="s">
        <v>3489</v>
      </c>
      <c r="D161" s="2159" t="s">
        <v>2688</v>
      </c>
      <c r="E161" s="2159" t="s">
        <v>2688</v>
      </c>
      <c r="F161" s="2158">
        <v>355</v>
      </c>
      <c r="G161" s="2159">
        <v>32</v>
      </c>
      <c r="H161" s="2159">
        <v>26</v>
      </c>
      <c r="I161" s="2159">
        <v>832</v>
      </c>
      <c r="J161" s="2159">
        <v>30</v>
      </c>
      <c r="K161" s="2159">
        <v>960</v>
      </c>
      <c r="L161" s="2194" t="s">
        <v>3480</v>
      </c>
    </row>
    <row r="162" spans="1:12" hidden="1">
      <c r="A162" s="2158">
        <v>12002486</v>
      </c>
      <c r="B162" s="2159" t="s">
        <v>2705</v>
      </c>
      <c r="C162" s="2159" t="s">
        <v>3490</v>
      </c>
      <c r="D162" s="2159" t="s">
        <v>2688</v>
      </c>
      <c r="E162" s="2159" t="s">
        <v>2688</v>
      </c>
      <c r="F162" s="2158">
        <v>315</v>
      </c>
      <c r="G162" s="2159">
        <v>32</v>
      </c>
      <c r="H162" s="2159">
        <v>26</v>
      </c>
      <c r="I162" s="2159">
        <v>832</v>
      </c>
      <c r="J162" s="2159">
        <v>30</v>
      </c>
      <c r="K162" s="2159">
        <v>960</v>
      </c>
      <c r="L162" s="2159"/>
    </row>
    <row r="163" spans="1:12" hidden="1">
      <c r="A163" s="2158">
        <v>12002482</v>
      </c>
      <c r="B163" s="2159" t="s">
        <v>2706</v>
      </c>
      <c r="C163" s="2159" t="s">
        <v>3490</v>
      </c>
      <c r="D163" s="2159" t="s">
        <v>2688</v>
      </c>
      <c r="E163" s="2159" t="s">
        <v>2688</v>
      </c>
      <c r="F163" s="2158">
        <v>335</v>
      </c>
      <c r="G163" s="2159">
        <v>32</v>
      </c>
      <c r="H163" s="2159">
        <v>26</v>
      </c>
      <c r="I163" s="2159">
        <v>832</v>
      </c>
      <c r="J163" s="2159">
        <v>30</v>
      </c>
      <c r="K163" s="2159">
        <v>960</v>
      </c>
      <c r="L163" s="2159"/>
    </row>
    <row r="164" spans="1:12" hidden="1">
      <c r="A164" s="2158">
        <v>12002483</v>
      </c>
      <c r="B164" s="2159" t="s">
        <v>2707</v>
      </c>
      <c r="C164" s="2159" t="s">
        <v>3490</v>
      </c>
      <c r="D164" s="2159" t="s">
        <v>2688</v>
      </c>
      <c r="E164" s="2159" t="s">
        <v>2688</v>
      </c>
      <c r="F164" s="2158">
        <v>330</v>
      </c>
      <c r="G164" s="2159">
        <v>32</v>
      </c>
      <c r="H164" s="2159">
        <v>26</v>
      </c>
      <c r="I164" s="2159">
        <v>832</v>
      </c>
      <c r="J164" s="2159">
        <v>30</v>
      </c>
      <c r="K164" s="2159">
        <v>960</v>
      </c>
      <c r="L164" s="2159"/>
    </row>
    <row r="165" spans="1:12" hidden="1">
      <c r="A165" s="2158">
        <v>12002484</v>
      </c>
      <c r="B165" s="2159" t="s">
        <v>2708</v>
      </c>
      <c r="C165" s="2159" t="s">
        <v>3490</v>
      </c>
      <c r="D165" s="2159" t="s">
        <v>2688</v>
      </c>
      <c r="E165" s="2159" t="s">
        <v>2688</v>
      </c>
      <c r="F165" s="2158">
        <v>325</v>
      </c>
      <c r="G165" s="2159">
        <v>32</v>
      </c>
      <c r="H165" s="2159">
        <v>26</v>
      </c>
      <c r="I165" s="2159">
        <v>832</v>
      </c>
      <c r="J165" s="2159">
        <v>30</v>
      </c>
      <c r="K165" s="2159">
        <v>960</v>
      </c>
      <c r="L165" s="2159"/>
    </row>
    <row r="166" spans="1:12" hidden="1">
      <c r="A166" s="2158">
        <v>12002485</v>
      </c>
      <c r="B166" s="2159" t="s">
        <v>2709</v>
      </c>
      <c r="C166" s="2159" t="s">
        <v>3490</v>
      </c>
      <c r="D166" s="2159" t="s">
        <v>2688</v>
      </c>
      <c r="E166" s="2159" t="s">
        <v>2688</v>
      </c>
      <c r="F166" s="2158">
        <v>320</v>
      </c>
      <c r="G166" s="2159">
        <v>32</v>
      </c>
      <c r="H166" s="2159">
        <v>26</v>
      </c>
      <c r="I166" s="2159">
        <v>832</v>
      </c>
      <c r="J166" s="2159">
        <v>30</v>
      </c>
      <c r="K166" s="2159">
        <v>960</v>
      </c>
      <c r="L166" s="2159"/>
    </row>
    <row r="167" spans="1:12" hidden="1">
      <c r="A167" s="2158">
        <v>3035604</v>
      </c>
      <c r="B167" s="2159" t="s">
        <v>2710</v>
      </c>
      <c r="C167" s="2159" t="s">
        <v>3491</v>
      </c>
      <c r="D167" s="2159" t="s">
        <v>2711</v>
      </c>
      <c r="E167" s="2159" t="s">
        <v>2688</v>
      </c>
      <c r="F167" s="2158">
        <v>315</v>
      </c>
      <c r="G167" s="2159">
        <v>32</v>
      </c>
      <c r="H167" s="2159">
        <v>26</v>
      </c>
      <c r="I167" s="2159">
        <v>832</v>
      </c>
      <c r="J167" s="2159">
        <v>30</v>
      </c>
      <c r="K167" s="2159">
        <v>960</v>
      </c>
      <c r="L167" s="2159"/>
    </row>
    <row r="168" spans="1:12" hidden="1">
      <c r="A168" s="2158">
        <v>3035605</v>
      </c>
      <c r="B168" s="2159" t="s">
        <v>2712</v>
      </c>
      <c r="C168" s="2159" t="s">
        <v>3491</v>
      </c>
      <c r="D168" s="2159" t="s">
        <v>2711</v>
      </c>
      <c r="E168" s="2159" t="s">
        <v>2688</v>
      </c>
      <c r="F168" s="2158">
        <v>320</v>
      </c>
      <c r="G168" s="2159">
        <v>32</v>
      </c>
      <c r="H168" s="2159">
        <v>26</v>
      </c>
      <c r="I168" s="2159">
        <v>832</v>
      </c>
      <c r="J168" s="2159">
        <v>30</v>
      </c>
      <c r="K168" s="2159">
        <v>960</v>
      </c>
      <c r="L168" s="2159"/>
    </row>
    <row r="169" spans="1:12" hidden="1">
      <c r="A169" s="2158">
        <v>30356105</v>
      </c>
      <c r="B169" s="2159" t="s">
        <v>2713</v>
      </c>
      <c r="C169" s="2159" t="s">
        <v>3491</v>
      </c>
      <c r="D169" s="2159" t="s">
        <v>2711</v>
      </c>
      <c r="E169" s="2159" t="s">
        <v>2688</v>
      </c>
      <c r="F169" s="2158">
        <v>320</v>
      </c>
      <c r="G169" s="2159">
        <v>32</v>
      </c>
      <c r="H169" s="2159">
        <v>26</v>
      </c>
      <c r="I169" s="2159">
        <v>832</v>
      </c>
      <c r="J169" s="2159">
        <v>30</v>
      </c>
      <c r="K169" s="2159">
        <v>960</v>
      </c>
      <c r="L169" s="2159"/>
    </row>
    <row r="170" spans="1:12" hidden="1">
      <c r="A170" s="2155">
        <v>3035603</v>
      </c>
      <c r="B170" s="2159" t="s">
        <v>2714</v>
      </c>
      <c r="C170" s="2159" t="s">
        <v>3491</v>
      </c>
      <c r="D170" s="2159" t="s">
        <v>2711</v>
      </c>
      <c r="E170" s="2159" t="s">
        <v>2688</v>
      </c>
      <c r="F170" s="2158">
        <v>310</v>
      </c>
      <c r="G170" s="2159">
        <v>32</v>
      </c>
      <c r="H170" s="2159">
        <v>26</v>
      </c>
      <c r="I170" s="2159">
        <v>832</v>
      </c>
      <c r="J170" s="2159">
        <v>30</v>
      </c>
      <c r="K170" s="2159">
        <v>960</v>
      </c>
      <c r="L170" s="2159"/>
    </row>
    <row r="171" spans="1:12" hidden="1">
      <c r="A171" s="2158">
        <v>30141102</v>
      </c>
      <c r="B171" s="2159" t="s">
        <v>2715</v>
      </c>
      <c r="C171" s="2159" t="s">
        <v>3491</v>
      </c>
      <c r="D171" s="2159" t="s">
        <v>2711</v>
      </c>
      <c r="E171" s="2159" t="s">
        <v>2688</v>
      </c>
      <c r="F171" s="2158">
        <v>305</v>
      </c>
      <c r="G171" s="2159">
        <v>32</v>
      </c>
      <c r="H171" s="2159">
        <v>26</v>
      </c>
      <c r="I171" s="2159">
        <v>832</v>
      </c>
      <c r="J171" s="2159">
        <v>30</v>
      </c>
      <c r="K171" s="2159">
        <v>960</v>
      </c>
      <c r="L171" s="2159"/>
    </row>
    <row r="172" spans="1:12" hidden="1">
      <c r="A172" s="2158">
        <v>30141103</v>
      </c>
      <c r="B172" s="2159" t="s">
        <v>2716</v>
      </c>
      <c r="C172" s="2159" t="s">
        <v>3491</v>
      </c>
      <c r="D172" s="2159" t="s">
        <v>2711</v>
      </c>
      <c r="E172" s="2159" t="s">
        <v>2688</v>
      </c>
      <c r="F172" s="2158">
        <v>310</v>
      </c>
      <c r="G172" s="2159">
        <v>32</v>
      </c>
      <c r="H172" s="2159">
        <v>26</v>
      </c>
      <c r="I172" s="2159">
        <v>832</v>
      </c>
      <c r="J172" s="2159">
        <v>30</v>
      </c>
      <c r="K172" s="2159">
        <v>960</v>
      </c>
      <c r="L172" s="2159"/>
    </row>
    <row r="173" spans="1:12" hidden="1">
      <c r="A173" s="2158">
        <v>30141104</v>
      </c>
      <c r="B173" s="2159" t="s">
        <v>2717</v>
      </c>
      <c r="C173" s="2159" t="s">
        <v>3491</v>
      </c>
      <c r="D173" s="2159" t="s">
        <v>2711</v>
      </c>
      <c r="E173" s="2159" t="s">
        <v>2688</v>
      </c>
      <c r="F173" s="2158">
        <v>315</v>
      </c>
      <c r="G173" s="2159">
        <v>32</v>
      </c>
      <c r="H173" s="2159">
        <v>26</v>
      </c>
      <c r="I173" s="2159">
        <v>832</v>
      </c>
      <c r="J173" s="2159">
        <v>30</v>
      </c>
      <c r="K173" s="2159">
        <v>960</v>
      </c>
      <c r="L173" s="2159"/>
    </row>
    <row r="174" spans="1:12" hidden="1">
      <c r="A174" s="2158">
        <v>30141129</v>
      </c>
      <c r="B174" s="2159" t="s">
        <v>2718</v>
      </c>
      <c r="C174" s="2194" t="s">
        <v>3491</v>
      </c>
      <c r="D174" s="2159" t="s">
        <v>2711</v>
      </c>
      <c r="E174" s="2159" t="s">
        <v>2688</v>
      </c>
      <c r="F174" s="2158">
        <v>290</v>
      </c>
      <c r="G174" s="2159">
        <v>32</v>
      </c>
      <c r="H174" s="2159">
        <v>26</v>
      </c>
      <c r="I174" s="2159">
        <v>832</v>
      </c>
      <c r="J174" s="2159">
        <v>30</v>
      </c>
      <c r="K174" s="2159">
        <v>960</v>
      </c>
      <c r="L174" s="2194" t="s">
        <v>3480</v>
      </c>
    </row>
    <row r="175" spans="1:12" hidden="1">
      <c r="A175" s="2158">
        <v>30141130</v>
      </c>
      <c r="B175" s="2159" t="s">
        <v>2719</v>
      </c>
      <c r="C175" s="2194" t="s">
        <v>3491</v>
      </c>
      <c r="D175" s="2159" t="s">
        <v>2711</v>
      </c>
      <c r="E175" s="2159" t="s">
        <v>2688</v>
      </c>
      <c r="F175" s="2158">
        <v>295</v>
      </c>
      <c r="G175" s="2159">
        <v>32</v>
      </c>
      <c r="H175" s="2159">
        <v>26</v>
      </c>
      <c r="I175" s="2159">
        <v>832</v>
      </c>
      <c r="J175" s="2159">
        <v>30</v>
      </c>
      <c r="K175" s="2159">
        <v>960</v>
      </c>
      <c r="L175" s="2194" t="s">
        <v>3480</v>
      </c>
    </row>
    <row r="176" spans="1:12" hidden="1">
      <c r="A176" s="2158">
        <v>30160202</v>
      </c>
      <c r="B176" s="2159" t="s">
        <v>2720</v>
      </c>
      <c r="C176" s="2194" t="s">
        <v>1332</v>
      </c>
      <c r="D176" s="2159" t="s">
        <v>2721</v>
      </c>
      <c r="E176" s="2159" t="s">
        <v>2722</v>
      </c>
      <c r="F176" s="2158">
        <v>322</v>
      </c>
      <c r="G176" s="2159"/>
      <c r="H176" s="2159"/>
      <c r="I176" s="2159">
        <v>0</v>
      </c>
      <c r="J176" s="2159"/>
      <c r="K176" s="2159">
        <v>0</v>
      </c>
      <c r="L176" s="2194" t="s">
        <v>3480</v>
      </c>
    </row>
    <row r="177" spans="1:12" hidden="1">
      <c r="A177" s="2158">
        <v>30160284</v>
      </c>
      <c r="B177" s="2159" t="s">
        <v>2720</v>
      </c>
      <c r="C177" s="2159" t="s">
        <v>1332</v>
      </c>
      <c r="D177" s="2159" t="s">
        <v>2721</v>
      </c>
      <c r="E177" s="2159" t="s">
        <v>2722</v>
      </c>
      <c r="F177" s="2158">
        <v>322</v>
      </c>
      <c r="G177" s="2159"/>
      <c r="H177" s="2159"/>
      <c r="I177" s="2159">
        <v>0</v>
      </c>
      <c r="J177" s="2159"/>
      <c r="K177" s="2159">
        <v>0</v>
      </c>
      <c r="L177" s="2159"/>
    </row>
    <row r="178" spans="1:12" hidden="1">
      <c r="A178" s="2158">
        <v>30161308</v>
      </c>
      <c r="B178" s="2159" t="s">
        <v>2723</v>
      </c>
      <c r="C178" s="2159" t="s">
        <v>1254</v>
      </c>
      <c r="D178" s="2159" t="s">
        <v>2564</v>
      </c>
      <c r="E178" s="2159" t="s">
        <v>2565</v>
      </c>
      <c r="F178" s="2158">
        <v>335</v>
      </c>
      <c r="G178" s="2159">
        <v>29</v>
      </c>
      <c r="H178" s="2159">
        <v>22</v>
      </c>
      <c r="I178" s="2159">
        <v>638</v>
      </c>
      <c r="J178" s="2159">
        <v>26</v>
      </c>
      <c r="K178" s="2159">
        <v>754</v>
      </c>
      <c r="L178" s="2159"/>
    </row>
    <row r="179" spans="1:12" hidden="1">
      <c r="A179" s="2158">
        <v>30161385</v>
      </c>
      <c r="B179" s="2159" t="s">
        <v>2724</v>
      </c>
      <c r="C179" s="2159" t="s">
        <v>1254</v>
      </c>
      <c r="D179" s="2159" t="s">
        <v>2564</v>
      </c>
      <c r="E179" s="2159" t="s">
        <v>2565</v>
      </c>
      <c r="F179" s="2158">
        <v>332</v>
      </c>
      <c r="G179" s="2159">
        <v>29</v>
      </c>
      <c r="H179" s="2159">
        <v>22</v>
      </c>
      <c r="I179" s="2159">
        <v>638</v>
      </c>
      <c r="J179" s="2159">
        <v>26</v>
      </c>
      <c r="K179" s="2159">
        <v>754</v>
      </c>
      <c r="L179" s="2159"/>
    </row>
    <row r="180" spans="1:12" hidden="1">
      <c r="A180" s="2158">
        <v>30170077</v>
      </c>
      <c r="B180" s="2159" t="s">
        <v>2725</v>
      </c>
      <c r="C180" s="2159" t="s">
        <v>3492</v>
      </c>
      <c r="D180" s="2159" t="s">
        <v>2726</v>
      </c>
      <c r="E180" s="2159" t="s">
        <v>2722</v>
      </c>
      <c r="F180" s="2158">
        <v>267</v>
      </c>
      <c r="G180" s="2159"/>
      <c r="H180" s="2159"/>
      <c r="I180" s="2159">
        <v>0</v>
      </c>
      <c r="J180" s="2159"/>
      <c r="K180" s="2159">
        <v>0</v>
      </c>
      <c r="L180" s="2159"/>
    </row>
    <row r="181" spans="1:12" hidden="1">
      <c r="A181" s="2158">
        <v>30170123</v>
      </c>
      <c r="B181" s="2159" t="s">
        <v>2727</v>
      </c>
      <c r="C181" s="2159" t="s">
        <v>1652</v>
      </c>
      <c r="D181" s="2159" t="s">
        <v>2728</v>
      </c>
      <c r="E181" s="2159" t="s">
        <v>2722</v>
      </c>
      <c r="F181" s="2158">
        <v>260</v>
      </c>
      <c r="G181" s="2159"/>
      <c r="H181" s="2159"/>
      <c r="I181" s="2159">
        <v>0</v>
      </c>
      <c r="J181" s="2159"/>
      <c r="K181" s="2159">
        <v>0</v>
      </c>
      <c r="L181" s="2159"/>
    </row>
    <row r="182" spans="1:12" hidden="1">
      <c r="A182" s="2158">
        <v>30170124</v>
      </c>
      <c r="B182" s="2159" t="s">
        <v>2729</v>
      </c>
      <c r="C182" s="2159" t="s">
        <v>1652</v>
      </c>
      <c r="D182" s="2159" t="s">
        <v>2728</v>
      </c>
      <c r="E182" s="2159" t="s">
        <v>2722</v>
      </c>
      <c r="F182" s="2158">
        <v>265</v>
      </c>
      <c r="G182" s="2159"/>
      <c r="H182" s="2159"/>
      <c r="I182" s="2159">
        <v>0</v>
      </c>
      <c r="J182" s="2159"/>
      <c r="K182" s="2159">
        <v>0</v>
      </c>
      <c r="L182" s="2159"/>
    </row>
    <row r="183" spans="1:12" hidden="1">
      <c r="A183" s="2158">
        <v>30170176</v>
      </c>
      <c r="B183" s="2159" t="s">
        <v>2730</v>
      </c>
      <c r="C183" s="2159" t="s">
        <v>1652</v>
      </c>
      <c r="D183" s="2159" t="s">
        <v>2728</v>
      </c>
      <c r="E183" s="2159" t="s">
        <v>2722</v>
      </c>
      <c r="F183" s="2158">
        <v>262</v>
      </c>
      <c r="G183" s="2159"/>
      <c r="H183" s="2159"/>
      <c r="I183" s="2159">
        <v>0</v>
      </c>
      <c r="J183" s="2159"/>
      <c r="K183" s="2159">
        <v>0</v>
      </c>
      <c r="L183" s="2159"/>
    </row>
    <row r="184" spans="1:12" hidden="1">
      <c r="A184" s="2158">
        <v>30171126</v>
      </c>
      <c r="B184" s="2159" t="s">
        <v>2645</v>
      </c>
      <c r="C184" s="2159" t="s">
        <v>1249</v>
      </c>
      <c r="D184" s="2159" t="s">
        <v>2576</v>
      </c>
      <c r="E184" s="2159" t="s">
        <v>2565</v>
      </c>
      <c r="F184" s="2158">
        <v>275</v>
      </c>
      <c r="G184" s="2159">
        <v>32</v>
      </c>
      <c r="H184" s="2159">
        <v>26</v>
      </c>
      <c r="I184" s="2159">
        <v>832</v>
      </c>
      <c r="J184" s="2159">
        <v>30</v>
      </c>
      <c r="K184" s="2159">
        <v>960</v>
      </c>
      <c r="L184" s="2159"/>
    </row>
    <row r="185" spans="1:12" hidden="1">
      <c r="A185" s="2158">
        <v>30171127</v>
      </c>
      <c r="B185" s="2159" t="s">
        <v>2646</v>
      </c>
      <c r="C185" s="2159" t="s">
        <v>1249</v>
      </c>
      <c r="D185" s="2159" t="s">
        <v>2576</v>
      </c>
      <c r="E185" s="2159" t="s">
        <v>2565</v>
      </c>
      <c r="F185" s="2158">
        <v>280</v>
      </c>
      <c r="G185" s="2159">
        <v>32</v>
      </c>
      <c r="H185" s="2159">
        <v>26</v>
      </c>
      <c r="I185" s="2159">
        <v>832</v>
      </c>
      <c r="J185" s="2159">
        <v>30</v>
      </c>
      <c r="K185" s="2159">
        <v>960</v>
      </c>
      <c r="L185" s="2159"/>
    </row>
    <row r="186" spans="1:12" hidden="1">
      <c r="A186" s="2158">
        <v>30171727</v>
      </c>
      <c r="B186" s="2159" t="s">
        <v>2731</v>
      </c>
      <c r="C186" s="2159" t="s">
        <v>3493</v>
      </c>
      <c r="D186" s="2159" t="s">
        <v>2732</v>
      </c>
      <c r="E186" s="2159" t="s">
        <v>2565</v>
      </c>
      <c r="F186" s="2158">
        <v>280</v>
      </c>
      <c r="G186" s="2159"/>
      <c r="H186" s="2159"/>
      <c r="I186" s="2159">
        <v>0</v>
      </c>
      <c r="J186" s="2159"/>
      <c r="K186" s="2159">
        <v>0</v>
      </c>
      <c r="L186" s="2159"/>
    </row>
    <row r="187" spans="1:12" hidden="1">
      <c r="A187" s="2158">
        <v>30315001</v>
      </c>
      <c r="B187" s="2159" t="s">
        <v>2733</v>
      </c>
      <c r="C187" s="2159" t="s">
        <v>3488</v>
      </c>
      <c r="D187" s="2159" t="s">
        <v>113</v>
      </c>
      <c r="E187" s="2159" t="s">
        <v>399</v>
      </c>
      <c r="F187" s="2158">
        <v>300</v>
      </c>
      <c r="G187" s="2159">
        <v>32</v>
      </c>
      <c r="H187" s="2159">
        <v>26</v>
      </c>
      <c r="I187" s="2159">
        <v>832</v>
      </c>
      <c r="J187" s="2159">
        <v>30</v>
      </c>
      <c r="K187" s="2159">
        <v>960</v>
      </c>
      <c r="L187" s="2159"/>
    </row>
    <row r="188" spans="1:12" hidden="1">
      <c r="A188" s="2158">
        <v>30315002</v>
      </c>
      <c r="B188" s="2159" t="s">
        <v>2734</v>
      </c>
      <c r="C188" s="2159" t="s">
        <v>3488</v>
      </c>
      <c r="D188" s="2159" t="s">
        <v>113</v>
      </c>
      <c r="E188" s="2159" t="s">
        <v>399</v>
      </c>
      <c r="F188" s="2158">
        <v>305</v>
      </c>
      <c r="G188" s="2159">
        <v>32</v>
      </c>
      <c r="H188" s="2159">
        <v>26</v>
      </c>
      <c r="I188" s="2159">
        <v>832</v>
      </c>
      <c r="J188" s="2159">
        <v>30</v>
      </c>
      <c r="K188" s="2159">
        <v>960</v>
      </c>
      <c r="L188" s="2159"/>
    </row>
    <row r="189" spans="1:12" hidden="1">
      <c r="A189" s="2158">
        <v>30315027</v>
      </c>
      <c r="B189" s="2159" t="s">
        <v>2735</v>
      </c>
      <c r="C189" s="2194" t="s">
        <v>3488</v>
      </c>
      <c r="D189" s="2159" t="s">
        <v>113</v>
      </c>
      <c r="E189" s="2159" t="s">
        <v>399</v>
      </c>
      <c r="F189" s="2158">
        <v>280</v>
      </c>
      <c r="G189" s="2159">
        <v>32</v>
      </c>
      <c r="H189" s="2159">
        <v>26</v>
      </c>
      <c r="I189" s="2159">
        <v>832</v>
      </c>
      <c r="J189" s="2159">
        <v>30</v>
      </c>
      <c r="K189" s="2159">
        <v>960</v>
      </c>
      <c r="L189" s="2194" t="s">
        <v>3480</v>
      </c>
    </row>
    <row r="190" spans="1:12" hidden="1">
      <c r="A190" s="2158">
        <v>30315028</v>
      </c>
      <c r="B190" s="2159" t="s">
        <v>2736</v>
      </c>
      <c r="C190" s="2194" t="s">
        <v>3488</v>
      </c>
      <c r="D190" s="2159" t="s">
        <v>113</v>
      </c>
      <c r="E190" s="2159" t="s">
        <v>399</v>
      </c>
      <c r="F190" s="2158">
        <v>285</v>
      </c>
      <c r="G190" s="2159">
        <v>32</v>
      </c>
      <c r="H190" s="2159">
        <v>26</v>
      </c>
      <c r="I190" s="2159">
        <v>832</v>
      </c>
      <c r="J190" s="2159">
        <v>30</v>
      </c>
      <c r="K190" s="2159">
        <v>960</v>
      </c>
      <c r="L190" s="2194" t="s">
        <v>3480</v>
      </c>
    </row>
    <row r="191" spans="1:12" hidden="1">
      <c r="A191" s="2158">
        <v>30315029</v>
      </c>
      <c r="B191" s="2159" t="s">
        <v>2737</v>
      </c>
      <c r="C191" s="2159" t="s">
        <v>3488</v>
      </c>
      <c r="D191" s="2159" t="s">
        <v>113</v>
      </c>
      <c r="E191" s="2159" t="s">
        <v>399</v>
      </c>
      <c r="F191" s="2158">
        <v>290</v>
      </c>
      <c r="G191" s="2159">
        <v>32</v>
      </c>
      <c r="H191" s="2159">
        <v>26</v>
      </c>
      <c r="I191" s="2159">
        <v>832</v>
      </c>
      <c r="J191" s="2159">
        <v>30</v>
      </c>
      <c r="K191" s="2159">
        <v>960</v>
      </c>
      <c r="L191" s="2159"/>
    </row>
    <row r="192" spans="1:12" hidden="1">
      <c r="A192" s="2158">
        <v>30315030</v>
      </c>
      <c r="B192" s="2159" t="s">
        <v>2738</v>
      </c>
      <c r="C192" s="2159" t="s">
        <v>3488</v>
      </c>
      <c r="D192" s="2159" t="s">
        <v>113</v>
      </c>
      <c r="E192" s="2159" t="s">
        <v>399</v>
      </c>
      <c r="F192" s="2158">
        <v>295</v>
      </c>
      <c r="G192" s="2159">
        <v>32</v>
      </c>
      <c r="H192" s="2159">
        <v>26</v>
      </c>
      <c r="I192" s="2159">
        <v>832</v>
      </c>
      <c r="J192" s="2159">
        <v>30</v>
      </c>
      <c r="K192" s="2159">
        <v>960</v>
      </c>
      <c r="L192" s="2159"/>
    </row>
    <row r="193" spans="1:12" hidden="1">
      <c r="A193" s="2158">
        <v>30315201</v>
      </c>
      <c r="B193" s="2159" t="s">
        <v>2739</v>
      </c>
      <c r="C193" s="2159" t="s">
        <v>3488</v>
      </c>
      <c r="D193" s="2159" t="s">
        <v>113</v>
      </c>
      <c r="E193" s="2159" t="s">
        <v>399</v>
      </c>
      <c r="F193" s="2158">
        <v>300</v>
      </c>
      <c r="G193" s="2159"/>
      <c r="H193" s="2159"/>
      <c r="I193" s="2159">
        <v>0</v>
      </c>
      <c r="J193" s="2159"/>
      <c r="K193" s="2159">
        <v>0</v>
      </c>
      <c r="L193" s="2159"/>
    </row>
    <row r="194" spans="1:12" hidden="1">
      <c r="A194" s="2158">
        <v>30315202</v>
      </c>
      <c r="B194" s="2159" t="s">
        <v>2740</v>
      </c>
      <c r="C194" s="2159" t="s">
        <v>3488</v>
      </c>
      <c r="D194" s="2159" t="s">
        <v>113</v>
      </c>
      <c r="E194" s="2159" t="s">
        <v>399</v>
      </c>
      <c r="F194" s="2158">
        <v>305</v>
      </c>
      <c r="G194" s="2159"/>
      <c r="H194" s="2159"/>
      <c r="I194" s="2159">
        <v>0</v>
      </c>
      <c r="J194" s="2159"/>
      <c r="K194" s="2159">
        <v>0</v>
      </c>
      <c r="L194" s="2159"/>
    </row>
    <row r="195" spans="1:12" hidden="1">
      <c r="A195" s="2158">
        <v>30315230</v>
      </c>
      <c r="B195" s="2159" t="s">
        <v>2741</v>
      </c>
      <c r="C195" s="2159" t="s">
        <v>3488</v>
      </c>
      <c r="D195" s="2159" t="s">
        <v>113</v>
      </c>
      <c r="E195" s="2159" t="s">
        <v>399</v>
      </c>
      <c r="F195" s="2158">
        <v>295</v>
      </c>
      <c r="G195" s="2159">
        <v>32</v>
      </c>
      <c r="H195" s="2159">
        <v>26</v>
      </c>
      <c r="I195" s="2159">
        <v>832</v>
      </c>
      <c r="J195" s="2159">
        <v>30</v>
      </c>
      <c r="K195" s="2159">
        <v>960</v>
      </c>
      <c r="L195" s="2159"/>
    </row>
    <row r="196" spans="1:12" hidden="1">
      <c r="A196" s="2158">
        <v>30320112</v>
      </c>
      <c r="B196" s="2159" t="s">
        <v>2742</v>
      </c>
      <c r="C196" s="2194" t="s">
        <v>3483</v>
      </c>
      <c r="D196" s="2159" t="s">
        <v>2641</v>
      </c>
      <c r="E196" s="2159" t="s">
        <v>399</v>
      </c>
      <c r="F196" s="2158">
        <v>355</v>
      </c>
      <c r="G196" s="2159">
        <v>29</v>
      </c>
      <c r="H196" s="2159">
        <v>22</v>
      </c>
      <c r="I196" s="2159">
        <v>638</v>
      </c>
      <c r="J196" s="2159">
        <v>26</v>
      </c>
      <c r="K196" s="2159">
        <v>754</v>
      </c>
      <c r="L196" s="2194" t="s">
        <v>3480</v>
      </c>
    </row>
    <row r="197" spans="1:12" hidden="1">
      <c r="A197" s="2158">
        <v>30320113</v>
      </c>
      <c r="B197" s="2159" t="s">
        <v>2743</v>
      </c>
      <c r="C197" s="2159" t="s">
        <v>3483</v>
      </c>
      <c r="D197" s="2159" t="s">
        <v>2641</v>
      </c>
      <c r="E197" s="2159" t="s">
        <v>399</v>
      </c>
      <c r="F197" s="2158">
        <v>360</v>
      </c>
      <c r="G197" s="2159">
        <v>29</v>
      </c>
      <c r="H197" s="2159">
        <v>22</v>
      </c>
      <c r="I197" s="2159">
        <v>638</v>
      </c>
      <c r="J197" s="2159">
        <v>26</v>
      </c>
      <c r="K197" s="2159">
        <v>754</v>
      </c>
      <c r="L197" s="2159"/>
    </row>
    <row r="198" spans="1:12" hidden="1">
      <c r="A198" s="2158">
        <v>30320114</v>
      </c>
      <c r="B198" s="2159" t="s">
        <v>2744</v>
      </c>
      <c r="C198" s="2159" t="s">
        <v>3483</v>
      </c>
      <c r="D198" s="2159" t="s">
        <v>2641</v>
      </c>
      <c r="E198" s="2159" t="s">
        <v>399</v>
      </c>
      <c r="F198" s="2158">
        <v>365</v>
      </c>
      <c r="G198" s="2159">
        <v>29</v>
      </c>
      <c r="H198" s="2159">
        <v>22</v>
      </c>
      <c r="I198" s="2159">
        <v>638</v>
      </c>
      <c r="J198" s="2159">
        <v>26</v>
      </c>
      <c r="K198" s="2159">
        <v>754</v>
      </c>
      <c r="L198" s="2159"/>
    </row>
    <row r="199" spans="1:12" hidden="1">
      <c r="A199" s="2158">
        <v>30320115</v>
      </c>
      <c r="B199" s="2159" t="s">
        <v>2745</v>
      </c>
      <c r="C199" s="2159" t="s">
        <v>3483</v>
      </c>
      <c r="D199" s="2159" t="s">
        <v>2641</v>
      </c>
      <c r="E199" s="2159" t="s">
        <v>399</v>
      </c>
      <c r="F199" s="2158">
        <v>370</v>
      </c>
      <c r="G199" s="2159">
        <v>29</v>
      </c>
      <c r="H199" s="2159">
        <v>22</v>
      </c>
      <c r="I199" s="2159">
        <v>638</v>
      </c>
      <c r="J199" s="2159">
        <v>26</v>
      </c>
      <c r="K199" s="2159">
        <v>754</v>
      </c>
      <c r="L199" s="2159"/>
    </row>
    <row r="200" spans="1:12" hidden="1">
      <c r="A200" s="2158">
        <v>30320116</v>
      </c>
      <c r="B200" s="2159" t="s">
        <v>2746</v>
      </c>
      <c r="C200" s="2159" t="s">
        <v>3483</v>
      </c>
      <c r="D200" s="2159" t="s">
        <v>2641</v>
      </c>
      <c r="E200" s="2159" t="s">
        <v>399</v>
      </c>
      <c r="F200" s="2158">
        <v>375</v>
      </c>
      <c r="G200" s="2159">
        <v>29</v>
      </c>
      <c r="H200" s="2159">
        <v>22</v>
      </c>
      <c r="I200" s="2159">
        <v>638</v>
      </c>
      <c r="J200" s="2159">
        <v>26</v>
      </c>
      <c r="K200" s="2159">
        <v>754</v>
      </c>
      <c r="L200" s="2159"/>
    </row>
    <row r="201" spans="1:12" hidden="1">
      <c r="A201" s="2158">
        <v>30330026</v>
      </c>
      <c r="B201" s="2159" t="s">
        <v>2747</v>
      </c>
      <c r="C201" s="2194" t="s">
        <v>1249</v>
      </c>
      <c r="D201" s="2159" t="s">
        <v>2576</v>
      </c>
      <c r="E201" s="2159" t="s">
        <v>2565</v>
      </c>
      <c r="F201" s="2158">
        <v>275</v>
      </c>
      <c r="G201" s="2159">
        <v>32</v>
      </c>
      <c r="H201" s="2159">
        <v>26</v>
      </c>
      <c r="I201" s="2159">
        <v>832</v>
      </c>
      <c r="J201" s="2159">
        <v>30</v>
      </c>
      <c r="K201" s="2159">
        <v>960</v>
      </c>
      <c r="L201" s="2194" t="s">
        <v>3480</v>
      </c>
    </row>
    <row r="202" spans="1:12" hidden="1">
      <c r="A202" s="2158">
        <v>30330027</v>
      </c>
      <c r="B202" s="2159" t="s">
        <v>2748</v>
      </c>
      <c r="C202" s="2194" t="s">
        <v>1249</v>
      </c>
      <c r="D202" s="2159" t="s">
        <v>2576</v>
      </c>
      <c r="E202" s="2159" t="s">
        <v>2565</v>
      </c>
      <c r="F202" s="2158">
        <v>280</v>
      </c>
      <c r="G202" s="2159">
        <v>32</v>
      </c>
      <c r="H202" s="2159">
        <v>26</v>
      </c>
      <c r="I202" s="2159">
        <v>832</v>
      </c>
      <c r="J202" s="2159">
        <v>30</v>
      </c>
      <c r="K202" s="2159">
        <v>960</v>
      </c>
      <c r="L202" s="2194" t="s">
        <v>3480</v>
      </c>
    </row>
    <row r="203" spans="1:12" hidden="1">
      <c r="A203" s="2158">
        <v>30330028</v>
      </c>
      <c r="B203" s="2159" t="s">
        <v>2749</v>
      </c>
      <c r="C203" s="2159" t="s">
        <v>1249</v>
      </c>
      <c r="D203" s="2159" t="s">
        <v>2576</v>
      </c>
      <c r="E203" s="2159" t="s">
        <v>2565</v>
      </c>
      <c r="F203" s="2158">
        <v>285</v>
      </c>
      <c r="G203" s="2159">
        <v>32</v>
      </c>
      <c r="H203" s="2159">
        <v>26</v>
      </c>
      <c r="I203" s="2159">
        <v>832</v>
      </c>
      <c r="J203" s="2159">
        <v>30</v>
      </c>
      <c r="K203" s="2159">
        <v>960</v>
      </c>
      <c r="L203" s="2159"/>
    </row>
    <row r="204" spans="1:12" hidden="1">
      <c r="A204" s="2158">
        <v>30330029</v>
      </c>
      <c r="B204" s="2159" t="s">
        <v>2750</v>
      </c>
      <c r="C204" s="2159" t="s">
        <v>1249</v>
      </c>
      <c r="D204" s="2159" t="s">
        <v>2576</v>
      </c>
      <c r="E204" s="2159" t="s">
        <v>2565</v>
      </c>
      <c r="F204" s="2158">
        <v>290</v>
      </c>
      <c r="G204" s="2159">
        <v>32</v>
      </c>
      <c r="H204" s="2159">
        <v>26</v>
      </c>
      <c r="I204" s="2159">
        <v>832</v>
      </c>
      <c r="J204" s="2159">
        <v>30</v>
      </c>
      <c r="K204" s="2159">
        <v>960</v>
      </c>
      <c r="L204" s="2159"/>
    </row>
    <row r="205" spans="1:12" hidden="1">
      <c r="A205" s="2158">
        <v>30340308</v>
      </c>
      <c r="B205" s="2159" t="s">
        <v>2751</v>
      </c>
      <c r="C205" s="2194" t="s">
        <v>2054</v>
      </c>
      <c r="D205" s="2159" t="s">
        <v>2564</v>
      </c>
      <c r="E205" s="2159" t="s">
        <v>2565</v>
      </c>
      <c r="F205" s="2158">
        <v>335</v>
      </c>
      <c r="G205" s="2159">
        <v>29</v>
      </c>
      <c r="H205" s="2159">
        <v>22</v>
      </c>
      <c r="I205" s="2159">
        <v>638</v>
      </c>
      <c r="J205" s="2159">
        <v>26</v>
      </c>
      <c r="K205" s="2159">
        <v>754</v>
      </c>
      <c r="L205" s="2194" t="s">
        <v>3480</v>
      </c>
    </row>
    <row r="206" spans="1:12" hidden="1">
      <c r="A206" s="2158">
        <v>30340309</v>
      </c>
      <c r="B206" s="2159" t="s">
        <v>2752</v>
      </c>
      <c r="C206" s="2159" t="s">
        <v>2054</v>
      </c>
      <c r="D206" s="2159" t="s">
        <v>2564</v>
      </c>
      <c r="E206" s="2159" t="s">
        <v>2565</v>
      </c>
      <c r="F206" s="2158">
        <v>340</v>
      </c>
      <c r="G206" s="2159">
        <v>29</v>
      </c>
      <c r="H206" s="2159">
        <v>22</v>
      </c>
      <c r="I206" s="2159">
        <v>638</v>
      </c>
      <c r="J206" s="2159">
        <v>26</v>
      </c>
      <c r="K206" s="2159">
        <v>754</v>
      </c>
      <c r="L206" s="2159"/>
    </row>
    <row r="207" spans="1:12" hidden="1">
      <c r="A207" s="2158">
        <v>30340310</v>
      </c>
      <c r="B207" s="2159" t="s">
        <v>2753</v>
      </c>
      <c r="C207" s="2159" t="s">
        <v>2054</v>
      </c>
      <c r="D207" s="2159" t="s">
        <v>2564</v>
      </c>
      <c r="E207" s="2159" t="s">
        <v>2565</v>
      </c>
      <c r="F207" s="2158">
        <v>345</v>
      </c>
      <c r="G207" s="2159">
        <v>29</v>
      </c>
      <c r="H207" s="2159">
        <v>22</v>
      </c>
      <c r="I207" s="2159">
        <v>638</v>
      </c>
      <c r="J207" s="2159">
        <v>26</v>
      </c>
      <c r="K207" s="2159">
        <v>754</v>
      </c>
      <c r="L207" s="2159"/>
    </row>
    <row r="208" spans="1:12" hidden="1">
      <c r="A208" s="2158">
        <v>30340311</v>
      </c>
      <c r="B208" s="2159" t="s">
        <v>2754</v>
      </c>
      <c r="C208" s="2159" t="s">
        <v>2054</v>
      </c>
      <c r="D208" s="2159" t="s">
        <v>2564</v>
      </c>
      <c r="E208" s="2159" t="s">
        <v>2565</v>
      </c>
      <c r="F208" s="2158">
        <v>350</v>
      </c>
      <c r="G208" s="2159">
        <v>29</v>
      </c>
      <c r="H208" s="2159">
        <v>22</v>
      </c>
      <c r="I208" s="2159">
        <v>638</v>
      </c>
      <c r="J208" s="2159">
        <v>26</v>
      </c>
      <c r="K208" s="2159">
        <v>754</v>
      </c>
      <c r="L208" s="2159"/>
    </row>
    <row r="209" spans="1:12" hidden="1">
      <c r="A209" s="2158">
        <v>30340609</v>
      </c>
      <c r="B209" s="2159" t="s">
        <v>2755</v>
      </c>
      <c r="C209" s="2159" t="s">
        <v>1321</v>
      </c>
      <c r="D209" s="2159" t="s">
        <v>2564</v>
      </c>
      <c r="E209" s="2159" t="s">
        <v>2565</v>
      </c>
      <c r="F209" s="2158">
        <v>340</v>
      </c>
      <c r="G209" s="2159">
        <v>29</v>
      </c>
      <c r="H209" s="2159">
        <v>22</v>
      </c>
      <c r="I209" s="2159">
        <v>638</v>
      </c>
      <c r="J209" s="2159">
        <v>26</v>
      </c>
      <c r="K209" s="2159">
        <v>754</v>
      </c>
      <c r="L209" s="2159"/>
    </row>
    <row r="210" spans="1:12" hidden="1">
      <c r="A210" s="2158">
        <v>30340610</v>
      </c>
      <c r="B210" s="2159" t="s">
        <v>2756</v>
      </c>
      <c r="C210" s="2159" t="s">
        <v>1321</v>
      </c>
      <c r="D210" s="2159" t="s">
        <v>2564</v>
      </c>
      <c r="E210" s="2159" t="s">
        <v>2565</v>
      </c>
      <c r="F210" s="2158">
        <v>345</v>
      </c>
      <c r="G210" s="2159">
        <v>29</v>
      </c>
      <c r="H210" s="2159">
        <v>22</v>
      </c>
      <c r="I210" s="2159">
        <v>638</v>
      </c>
      <c r="J210" s="2159">
        <v>26</v>
      </c>
      <c r="K210" s="2159">
        <v>754</v>
      </c>
      <c r="L210" s="2159"/>
    </row>
    <row r="211" spans="1:12" hidden="1">
      <c r="A211" s="2158">
        <v>30340707</v>
      </c>
      <c r="B211" s="2159" t="s">
        <v>2757</v>
      </c>
      <c r="C211" s="2194" t="s">
        <v>1321</v>
      </c>
      <c r="D211" s="2159" t="s">
        <v>2564</v>
      </c>
      <c r="E211" s="2159" t="s">
        <v>2565</v>
      </c>
      <c r="F211" s="2158">
        <v>330</v>
      </c>
      <c r="G211" s="2159">
        <v>29</v>
      </c>
      <c r="H211" s="2159">
        <v>22</v>
      </c>
      <c r="I211" s="2159">
        <v>638</v>
      </c>
      <c r="J211" s="2159">
        <v>26</v>
      </c>
      <c r="K211" s="2159">
        <v>754</v>
      </c>
      <c r="L211" s="2194" t="s">
        <v>3480</v>
      </c>
    </row>
    <row r="212" spans="1:12" hidden="1">
      <c r="A212" s="2158">
        <v>30340708</v>
      </c>
      <c r="B212" s="2159" t="s">
        <v>2758</v>
      </c>
      <c r="C212" s="2194" t="s">
        <v>1321</v>
      </c>
      <c r="D212" s="2159" t="s">
        <v>2564</v>
      </c>
      <c r="E212" s="2159" t="s">
        <v>2565</v>
      </c>
      <c r="F212" s="2158">
        <v>335</v>
      </c>
      <c r="G212" s="2159">
        <v>29</v>
      </c>
      <c r="H212" s="2159">
        <v>22</v>
      </c>
      <c r="I212" s="2159">
        <v>638</v>
      </c>
      <c r="J212" s="2159">
        <v>26</v>
      </c>
      <c r="K212" s="2159">
        <v>754</v>
      </c>
      <c r="L212" s="2194" t="s">
        <v>3480</v>
      </c>
    </row>
    <row r="213" spans="1:12" hidden="1">
      <c r="A213" s="2158">
        <v>30340709</v>
      </c>
      <c r="B213" s="2159" t="s">
        <v>2759</v>
      </c>
      <c r="C213" s="2159" t="s">
        <v>1321</v>
      </c>
      <c r="D213" s="2159" t="s">
        <v>2564</v>
      </c>
      <c r="E213" s="2159" t="s">
        <v>2565</v>
      </c>
      <c r="F213" s="2158">
        <v>340</v>
      </c>
      <c r="G213" s="2159">
        <v>29</v>
      </c>
      <c r="H213" s="2159">
        <v>22</v>
      </c>
      <c r="I213" s="2159">
        <v>638</v>
      </c>
      <c r="J213" s="2159">
        <v>26</v>
      </c>
      <c r="K213" s="2159">
        <v>754</v>
      </c>
      <c r="L213" s="2159"/>
    </row>
    <row r="214" spans="1:12" hidden="1">
      <c r="A214" s="2158">
        <v>30340710</v>
      </c>
      <c r="B214" s="2159" t="s">
        <v>2760</v>
      </c>
      <c r="C214" s="2159" t="s">
        <v>1321</v>
      </c>
      <c r="D214" s="2159" t="s">
        <v>2564</v>
      </c>
      <c r="E214" s="2159" t="s">
        <v>2565</v>
      </c>
      <c r="F214" s="2158">
        <v>345</v>
      </c>
      <c r="G214" s="2159">
        <v>29</v>
      </c>
      <c r="H214" s="2159">
        <v>22</v>
      </c>
      <c r="I214" s="2159">
        <v>638</v>
      </c>
      <c r="J214" s="2159">
        <v>26</v>
      </c>
      <c r="K214" s="2159">
        <v>754</v>
      </c>
      <c r="L214" s="2159"/>
    </row>
    <row r="215" spans="1:12" hidden="1">
      <c r="A215" s="2158">
        <v>30340711</v>
      </c>
      <c r="B215" s="2159" t="s">
        <v>2761</v>
      </c>
      <c r="C215" s="2159" t="s">
        <v>1321</v>
      </c>
      <c r="D215" s="2159" t="s">
        <v>2564</v>
      </c>
      <c r="E215" s="2159" t="s">
        <v>2565</v>
      </c>
      <c r="F215" s="2158">
        <v>350</v>
      </c>
      <c r="G215" s="2159">
        <v>29</v>
      </c>
      <c r="H215" s="2159">
        <v>22</v>
      </c>
      <c r="I215" s="2159">
        <v>638</v>
      </c>
      <c r="J215" s="2159">
        <v>26</v>
      </c>
      <c r="K215" s="2159">
        <v>754</v>
      </c>
      <c r="L215" s="2159"/>
    </row>
    <row r="216" spans="1:12" hidden="1">
      <c r="A216" s="2158">
        <v>30340712</v>
      </c>
      <c r="B216" s="2159" t="s">
        <v>2762</v>
      </c>
      <c r="C216" s="2194" t="s">
        <v>1321</v>
      </c>
      <c r="D216" s="2159" t="s">
        <v>2564</v>
      </c>
      <c r="E216" s="2159" t="s">
        <v>2565</v>
      </c>
      <c r="F216" s="2158">
        <v>355</v>
      </c>
      <c r="G216" s="2159">
        <v>29</v>
      </c>
      <c r="H216" s="2159">
        <v>22</v>
      </c>
      <c r="I216" s="2159">
        <v>638</v>
      </c>
      <c r="J216" s="2159">
        <v>26</v>
      </c>
      <c r="K216" s="2159">
        <v>754</v>
      </c>
      <c r="L216" s="2194" t="s">
        <v>3480</v>
      </c>
    </row>
    <row r="217" spans="1:12" hidden="1">
      <c r="A217" s="2158">
        <v>30340807</v>
      </c>
      <c r="B217" s="2159" t="s">
        <v>2757</v>
      </c>
      <c r="C217" s="2194" t="s">
        <v>1321</v>
      </c>
      <c r="D217" s="2159" t="s">
        <v>2564</v>
      </c>
      <c r="E217" s="2159" t="s">
        <v>2565</v>
      </c>
      <c r="F217" s="2158">
        <v>330</v>
      </c>
      <c r="G217" s="2159">
        <v>29</v>
      </c>
      <c r="H217" s="2159">
        <v>22</v>
      </c>
      <c r="I217" s="2159">
        <v>638</v>
      </c>
      <c r="J217" s="2159">
        <v>26</v>
      </c>
      <c r="K217" s="2159">
        <v>754</v>
      </c>
      <c r="L217" s="2194" t="s">
        <v>3480</v>
      </c>
    </row>
    <row r="218" spans="1:12" hidden="1">
      <c r="A218" s="2158">
        <v>30340808</v>
      </c>
      <c r="B218" s="2159" t="s">
        <v>2758</v>
      </c>
      <c r="C218" s="2194" t="s">
        <v>1321</v>
      </c>
      <c r="D218" s="2159" t="s">
        <v>2564</v>
      </c>
      <c r="E218" s="2159" t="s">
        <v>2565</v>
      </c>
      <c r="F218" s="2158">
        <v>335</v>
      </c>
      <c r="G218" s="2159">
        <v>29</v>
      </c>
      <c r="H218" s="2159">
        <v>22</v>
      </c>
      <c r="I218" s="2159">
        <v>638</v>
      </c>
      <c r="J218" s="2159">
        <v>26</v>
      </c>
      <c r="K218" s="2159">
        <v>754</v>
      </c>
      <c r="L218" s="2194" t="s">
        <v>3480</v>
      </c>
    </row>
    <row r="219" spans="1:12" hidden="1">
      <c r="A219" s="2158">
        <v>30340809</v>
      </c>
      <c r="B219" s="2159" t="s">
        <v>2759</v>
      </c>
      <c r="C219" s="2159" t="s">
        <v>1321</v>
      </c>
      <c r="D219" s="2159" t="s">
        <v>2564</v>
      </c>
      <c r="E219" s="2159" t="s">
        <v>2565</v>
      </c>
      <c r="F219" s="2158">
        <v>340</v>
      </c>
      <c r="G219" s="2159">
        <v>29</v>
      </c>
      <c r="H219" s="2159">
        <v>22</v>
      </c>
      <c r="I219" s="2159">
        <v>638</v>
      </c>
      <c r="J219" s="2159">
        <v>26</v>
      </c>
      <c r="K219" s="2159">
        <v>754</v>
      </c>
      <c r="L219" s="2159"/>
    </row>
    <row r="220" spans="1:12" hidden="1">
      <c r="A220" s="2158">
        <v>30340810</v>
      </c>
      <c r="B220" s="2159" t="s">
        <v>2763</v>
      </c>
      <c r="C220" s="2159" t="s">
        <v>1321</v>
      </c>
      <c r="D220" s="2159" t="s">
        <v>2564</v>
      </c>
      <c r="E220" s="2159" t="s">
        <v>2565</v>
      </c>
      <c r="F220" s="2158">
        <v>345</v>
      </c>
      <c r="G220" s="2159">
        <v>29</v>
      </c>
      <c r="H220" s="2159">
        <v>22</v>
      </c>
      <c r="I220" s="2159">
        <v>638</v>
      </c>
      <c r="J220" s="2159">
        <v>26</v>
      </c>
      <c r="K220" s="2159">
        <v>754</v>
      </c>
      <c r="L220" s="2159"/>
    </row>
    <row r="221" spans="1:12" hidden="1">
      <c r="A221" s="2158">
        <v>30340811</v>
      </c>
      <c r="B221" s="2159" t="s">
        <v>2764</v>
      </c>
      <c r="C221" s="2159" t="s">
        <v>1321</v>
      </c>
      <c r="D221" s="2159" t="s">
        <v>2564</v>
      </c>
      <c r="E221" s="2159" t="s">
        <v>2565</v>
      </c>
      <c r="F221" s="2158">
        <v>350</v>
      </c>
      <c r="G221" s="2159">
        <v>29</v>
      </c>
      <c r="H221" s="2159">
        <v>22</v>
      </c>
      <c r="I221" s="2159">
        <v>638</v>
      </c>
      <c r="J221" s="2159">
        <v>26</v>
      </c>
      <c r="K221" s="2159">
        <v>754</v>
      </c>
      <c r="L221" s="2159"/>
    </row>
    <row r="222" spans="1:12" hidden="1">
      <c r="A222" s="2158">
        <v>30340812</v>
      </c>
      <c r="B222" s="2159" t="s">
        <v>2762</v>
      </c>
      <c r="C222" s="2194" t="s">
        <v>1321</v>
      </c>
      <c r="D222" s="2159" t="s">
        <v>2564</v>
      </c>
      <c r="E222" s="2159" t="s">
        <v>2565</v>
      </c>
      <c r="F222" s="2158">
        <v>355</v>
      </c>
      <c r="G222" s="2159">
        <v>29</v>
      </c>
      <c r="H222" s="2159">
        <v>22</v>
      </c>
      <c r="I222" s="2159">
        <v>638</v>
      </c>
      <c r="J222" s="2159">
        <v>26</v>
      </c>
      <c r="K222" s="2159">
        <v>754</v>
      </c>
      <c r="L222" s="2194" t="s">
        <v>3480</v>
      </c>
    </row>
    <row r="223" spans="1:12" hidden="1">
      <c r="A223" s="2158">
        <v>30341007</v>
      </c>
      <c r="B223" s="2159" t="s">
        <v>2757</v>
      </c>
      <c r="C223" s="2194" t="s">
        <v>1321</v>
      </c>
      <c r="D223" s="2159" t="s">
        <v>2564</v>
      </c>
      <c r="E223" s="2159" t="s">
        <v>2565</v>
      </c>
      <c r="F223" s="2158">
        <v>330</v>
      </c>
      <c r="G223" s="2159">
        <v>29</v>
      </c>
      <c r="H223" s="2159">
        <v>22</v>
      </c>
      <c r="I223" s="2159">
        <v>638</v>
      </c>
      <c r="J223" s="2159">
        <v>26</v>
      </c>
      <c r="K223" s="2159">
        <v>754</v>
      </c>
      <c r="L223" s="2194" t="s">
        <v>3480</v>
      </c>
    </row>
    <row r="224" spans="1:12" hidden="1">
      <c r="A224" s="2158">
        <v>30341008</v>
      </c>
      <c r="B224" s="2159" t="s">
        <v>2758</v>
      </c>
      <c r="C224" s="2194" t="s">
        <v>1321</v>
      </c>
      <c r="D224" s="2159" t="s">
        <v>2564</v>
      </c>
      <c r="E224" s="2159" t="s">
        <v>2565</v>
      </c>
      <c r="F224" s="2158">
        <v>335</v>
      </c>
      <c r="G224" s="2159">
        <v>29</v>
      </c>
      <c r="H224" s="2159">
        <v>22</v>
      </c>
      <c r="I224" s="2159">
        <v>638</v>
      </c>
      <c r="J224" s="2159">
        <v>26</v>
      </c>
      <c r="K224" s="2159">
        <v>754</v>
      </c>
      <c r="L224" s="2194" t="s">
        <v>3480</v>
      </c>
    </row>
    <row r="225" spans="1:12" hidden="1">
      <c r="A225" s="2158">
        <v>30341009</v>
      </c>
      <c r="B225" s="2159" t="s">
        <v>2759</v>
      </c>
      <c r="C225" s="2159" t="s">
        <v>1321</v>
      </c>
      <c r="D225" s="2159" t="s">
        <v>2564</v>
      </c>
      <c r="E225" s="2159" t="s">
        <v>2565</v>
      </c>
      <c r="F225" s="2158">
        <v>340</v>
      </c>
      <c r="G225" s="2159">
        <v>29</v>
      </c>
      <c r="H225" s="2159">
        <v>22</v>
      </c>
      <c r="I225" s="2159">
        <v>638</v>
      </c>
      <c r="J225" s="2159">
        <v>26</v>
      </c>
      <c r="K225" s="2159">
        <v>754</v>
      </c>
      <c r="L225" s="2159"/>
    </row>
    <row r="226" spans="1:12" hidden="1">
      <c r="A226" s="2158">
        <v>30341010</v>
      </c>
      <c r="B226" s="2159" t="s">
        <v>2765</v>
      </c>
      <c r="C226" s="2159" t="s">
        <v>1321</v>
      </c>
      <c r="D226" s="2159" t="s">
        <v>2564</v>
      </c>
      <c r="E226" s="2159" t="s">
        <v>2565</v>
      </c>
      <c r="F226" s="2158">
        <v>345</v>
      </c>
      <c r="G226" s="2159">
        <v>29</v>
      </c>
      <c r="H226" s="2159">
        <v>22</v>
      </c>
      <c r="I226" s="2159">
        <v>638</v>
      </c>
      <c r="J226" s="2159">
        <v>26</v>
      </c>
      <c r="K226" s="2159">
        <v>754</v>
      </c>
      <c r="L226" s="2159"/>
    </row>
    <row r="227" spans="1:12" hidden="1">
      <c r="A227" s="2158">
        <v>30341011</v>
      </c>
      <c r="B227" s="2159" t="s">
        <v>2761</v>
      </c>
      <c r="C227" s="2194" t="s">
        <v>1321</v>
      </c>
      <c r="D227" s="2159" t="s">
        <v>2564</v>
      </c>
      <c r="E227" s="2159" t="s">
        <v>2565</v>
      </c>
      <c r="F227" s="2158">
        <v>350</v>
      </c>
      <c r="G227" s="2159">
        <v>29</v>
      </c>
      <c r="H227" s="2159">
        <v>22</v>
      </c>
      <c r="I227" s="2159">
        <v>638</v>
      </c>
      <c r="J227" s="2159">
        <v>26</v>
      </c>
      <c r="K227" s="2159">
        <v>754</v>
      </c>
      <c r="L227" s="2194" t="s">
        <v>3480</v>
      </c>
    </row>
    <row r="228" spans="1:12" hidden="1">
      <c r="A228" s="2158">
        <v>30341012</v>
      </c>
      <c r="B228" s="2159" t="s">
        <v>2762</v>
      </c>
      <c r="C228" s="2194" t="s">
        <v>1321</v>
      </c>
      <c r="D228" s="2159" t="s">
        <v>2564</v>
      </c>
      <c r="E228" s="2159" t="s">
        <v>2565</v>
      </c>
      <c r="F228" s="2158">
        <v>355</v>
      </c>
      <c r="G228" s="2159">
        <v>29</v>
      </c>
      <c r="H228" s="2159">
        <v>22</v>
      </c>
      <c r="I228" s="2159">
        <v>638</v>
      </c>
      <c r="J228" s="2159">
        <v>26</v>
      </c>
      <c r="K228" s="2159">
        <v>754</v>
      </c>
      <c r="L228" s="2194" t="s">
        <v>3480</v>
      </c>
    </row>
    <row r="229" spans="1:12" hidden="1">
      <c r="A229" s="2158">
        <v>12002819</v>
      </c>
      <c r="B229" s="2159" t="s">
        <v>2693</v>
      </c>
      <c r="C229" s="2159" t="s">
        <v>3489</v>
      </c>
      <c r="D229" s="2159" t="s">
        <v>2688</v>
      </c>
      <c r="E229" s="2159" t="s">
        <v>2688</v>
      </c>
      <c r="F229" s="2158">
        <v>325</v>
      </c>
      <c r="G229" s="2159">
        <v>32</v>
      </c>
      <c r="H229" s="2159">
        <v>26</v>
      </c>
      <c r="I229" s="2159">
        <v>832</v>
      </c>
      <c r="J229" s="2159">
        <v>30</v>
      </c>
      <c r="K229" s="2159">
        <v>960</v>
      </c>
      <c r="L229" s="2159"/>
    </row>
    <row r="230" spans="1:12" hidden="1">
      <c r="A230" s="2158">
        <v>12002820</v>
      </c>
      <c r="B230" s="2159" t="s">
        <v>2692</v>
      </c>
      <c r="C230" s="2159" t="s">
        <v>3489</v>
      </c>
      <c r="D230" s="2159" t="s">
        <v>2688</v>
      </c>
      <c r="E230" s="2159" t="s">
        <v>2688</v>
      </c>
      <c r="F230" s="2158">
        <v>320</v>
      </c>
      <c r="G230" s="2159">
        <v>32</v>
      </c>
      <c r="H230" s="2159">
        <v>26</v>
      </c>
      <c r="I230" s="2159">
        <v>832</v>
      </c>
      <c r="J230" s="2159">
        <v>30</v>
      </c>
      <c r="K230" s="2159">
        <v>960</v>
      </c>
      <c r="L230" s="2159"/>
    </row>
    <row r="231" spans="1:12" hidden="1">
      <c r="A231" s="2158">
        <v>12002818</v>
      </c>
      <c r="B231" s="2159" t="s">
        <v>2699</v>
      </c>
      <c r="C231" s="2159" t="s">
        <v>3489</v>
      </c>
      <c r="D231" s="2159" t="s">
        <v>2688</v>
      </c>
      <c r="E231" s="2159" t="s">
        <v>2688</v>
      </c>
      <c r="F231" s="2158">
        <v>330</v>
      </c>
      <c r="G231" s="2159">
        <v>32</v>
      </c>
      <c r="H231" s="2159">
        <v>26</v>
      </c>
      <c r="I231" s="2159">
        <v>832</v>
      </c>
      <c r="J231" s="2159">
        <v>30</v>
      </c>
      <c r="K231" s="2159">
        <v>960</v>
      </c>
      <c r="L231" s="2159"/>
    </row>
    <row r="232" spans="1:12" hidden="1">
      <c r="A232" s="2158">
        <v>30350002</v>
      </c>
      <c r="B232" s="2159" t="s">
        <v>2766</v>
      </c>
      <c r="C232" s="2194" t="s">
        <v>3489</v>
      </c>
      <c r="D232" s="2159" t="s">
        <v>2688</v>
      </c>
      <c r="E232" s="2159" t="s">
        <v>2688</v>
      </c>
      <c r="F232" s="2158">
        <v>305</v>
      </c>
      <c r="G232" s="2159">
        <v>32</v>
      </c>
      <c r="H232" s="2159">
        <v>26</v>
      </c>
      <c r="I232" s="2159">
        <v>832</v>
      </c>
      <c r="J232" s="2159">
        <v>30</v>
      </c>
      <c r="K232" s="2159">
        <v>960</v>
      </c>
      <c r="L232" s="2194" t="s">
        <v>3480</v>
      </c>
    </row>
    <row r="233" spans="1:12" hidden="1">
      <c r="A233" s="2158">
        <v>30350003</v>
      </c>
      <c r="B233" s="2159" t="s">
        <v>2767</v>
      </c>
      <c r="C233" s="2194" t="s">
        <v>3489</v>
      </c>
      <c r="D233" s="2159" t="s">
        <v>2688</v>
      </c>
      <c r="E233" s="2159" t="s">
        <v>2688</v>
      </c>
      <c r="F233" s="2158">
        <v>310</v>
      </c>
      <c r="G233" s="2159">
        <v>32</v>
      </c>
      <c r="H233" s="2159">
        <v>26</v>
      </c>
      <c r="I233" s="2159">
        <v>832</v>
      </c>
      <c r="J233" s="2159">
        <v>30</v>
      </c>
      <c r="K233" s="2159">
        <v>960</v>
      </c>
      <c r="L233" s="2194" t="s">
        <v>3480</v>
      </c>
    </row>
    <row r="234" spans="1:12" hidden="1">
      <c r="A234" s="2158">
        <v>30350004</v>
      </c>
      <c r="B234" s="2159" t="s">
        <v>2768</v>
      </c>
      <c r="C234" s="2194" t="s">
        <v>3489</v>
      </c>
      <c r="D234" s="2159" t="s">
        <v>2688</v>
      </c>
      <c r="E234" s="2159" t="s">
        <v>2688</v>
      </c>
      <c r="F234" s="2158">
        <v>315</v>
      </c>
      <c r="G234" s="2159">
        <v>32</v>
      </c>
      <c r="H234" s="2159">
        <v>26</v>
      </c>
      <c r="I234" s="2159">
        <v>832</v>
      </c>
      <c r="J234" s="2159">
        <v>30</v>
      </c>
      <c r="K234" s="2159">
        <v>960</v>
      </c>
      <c r="L234" s="2194" t="s">
        <v>3480</v>
      </c>
    </row>
    <row r="235" spans="1:12" hidden="1">
      <c r="A235" s="2158">
        <v>30350005</v>
      </c>
      <c r="B235" s="2159" t="s">
        <v>2769</v>
      </c>
      <c r="C235" s="2159" t="s">
        <v>3489</v>
      </c>
      <c r="D235" s="2159" t="s">
        <v>2688</v>
      </c>
      <c r="E235" s="2159" t="s">
        <v>2688</v>
      </c>
      <c r="F235" s="2158">
        <v>320</v>
      </c>
      <c r="G235" s="2159">
        <v>32</v>
      </c>
      <c r="H235" s="2159">
        <v>26</v>
      </c>
      <c r="I235" s="2159">
        <v>832</v>
      </c>
      <c r="J235" s="2159">
        <v>30</v>
      </c>
      <c r="K235" s="2159">
        <v>960</v>
      </c>
      <c r="L235" s="2159"/>
    </row>
    <row r="236" spans="1:12" hidden="1">
      <c r="A236" s="2158">
        <v>30350006</v>
      </c>
      <c r="B236" s="2159" t="s">
        <v>2770</v>
      </c>
      <c r="C236" s="2159" t="s">
        <v>3489</v>
      </c>
      <c r="D236" s="2159" t="s">
        <v>2688</v>
      </c>
      <c r="E236" s="2159" t="s">
        <v>2688</v>
      </c>
      <c r="F236" s="2158">
        <v>325</v>
      </c>
      <c r="G236" s="2159">
        <v>32</v>
      </c>
      <c r="H236" s="2159">
        <v>26</v>
      </c>
      <c r="I236" s="2159">
        <v>832</v>
      </c>
      <c r="J236" s="2159">
        <v>30</v>
      </c>
      <c r="K236" s="2159">
        <v>960</v>
      </c>
      <c r="L236" s="2159"/>
    </row>
    <row r="237" spans="1:12" hidden="1">
      <c r="A237" s="2158">
        <v>30350007</v>
      </c>
      <c r="B237" s="2159" t="s">
        <v>2771</v>
      </c>
      <c r="C237" s="2159" t="s">
        <v>3489</v>
      </c>
      <c r="D237" s="2159" t="s">
        <v>2688</v>
      </c>
      <c r="E237" s="2159" t="s">
        <v>2688</v>
      </c>
      <c r="F237" s="2158">
        <v>330</v>
      </c>
      <c r="G237" s="2159">
        <v>32</v>
      </c>
      <c r="H237" s="2159">
        <v>26</v>
      </c>
      <c r="I237" s="2159">
        <v>832</v>
      </c>
      <c r="J237" s="2159">
        <v>30</v>
      </c>
      <c r="K237" s="2159">
        <v>960</v>
      </c>
      <c r="L237" s="2159"/>
    </row>
    <row r="238" spans="1:12" hidden="1">
      <c r="A238" s="2158">
        <v>30350008</v>
      </c>
      <c r="B238" s="2159" t="s">
        <v>2772</v>
      </c>
      <c r="C238" s="2194" t="s">
        <v>3489</v>
      </c>
      <c r="D238" s="2159" t="s">
        <v>2688</v>
      </c>
      <c r="E238" s="2159" t="s">
        <v>2688</v>
      </c>
      <c r="F238" s="2158">
        <v>335</v>
      </c>
      <c r="G238" s="2159">
        <v>32</v>
      </c>
      <c r="H238" s="2159">
        <v>26</v>
      </c>
      <c r="I238" s="2159">
        <v>832</v>
      </c>
      <c r="J238" s="2159">
        <v>30</v>
      </c>
      <c r="K238" s="2159">
        <v>960</v>
      </c>
      <c r="L238" s="2194" t="s">
        <v>3480</v>
      </c>
    </row>
    <row r="239" spans="1:12" hidden="1">
      <c r="A239" s="2158">
        <v>30350102</v>
      </c>
      <c r="B239" s="2159" t="s">
        <v>2766</v>
      </c>
      <c r="C239" s="2159" t="s">
        <v>3489</v>
      </c>
      <c r="D239" s="2159" t="s">
        <v>2688</v>
      </c>
      <c r="E239" s="2159" t="s">
        <v>2688</v>
      </c>
      <c r="F239" s="2158">
        <v>305</v>
      </c>
      <c r="G239" s="2159">
        <v>32</v>
      </c>
      <c r="H239" s="2159">
        <v>26</v>
      </c>
      <c r="I239" s="2159">
        <v>832</v>
      </c>
      <c r="J239" s="2159">
        <v>30</v>
      </c>
      <c r="K239" s="2159">
        <v>960</v>
      </c>
      <c r="L239" s="2159"/>
    </row>
    <row r="240" spans="1:12" hidden="1">
      <c r="A240" s="2158">
        <v>30350103</v>
      </c>
      <c r="B240" s="2159" t="s">
        <v>2767</v>
      </c>
      <c r="C240" s="2159" t="s">
        <v>3489</v>
      </c>
      <c r="D240" s="2159" t="s">
        <v>2688</v>
      </c>
      <c r="E240" s="2159" t="s">
        <v>2688</v>
      </c>
      <c r="F240" s="2158">
        <v>310</v>
      </c>
      <c r="G240" s="2159">
        <v>32</v>
      </c>
      <c r="H240" s="2159">
        <v>26</v>
      </c>
      <c r="I240" s="2159">
        <v>832</v>
      </c>
      <c r="J240" s="2159">
        <v>30</v>
      </c>
      <c r="K240" s="2159">
        <v>960</v>
      </c>
      <c r="L240" s="2159"/>
    </row>
    <row r="241" spans="1:12" hidden="1">
      <c r="A241" s="2158">
        <v>30350104</v>
      </c>
      <c r="B241" s="2159" t="s">
        <v>2773</v>
      </c>
      <c r="C241" s="2159" t="s">
        <v>3489</v>
      </c>
      <c r="D241" s="2159" t="s">
        <v>2688</v>
      </c>
      <c r="E241" s="2159" t="s">
        <v>2688</v>
      </c>
      <c r="F241" s="2158">
        <v>315</v>
      </c>
      <c r="G241" s="2159">
        <v>32</v>
      </c>
      <c r="H241" s="2159">
        <v>26</v>
      </c>
      <c r="I241" s="2159">
        <v>832</v>
      </c>
      <c r="J241" s="2159">
        <v>30</v>
      </c>
      <c r="K241" s="2159">
        <v>960</v>
      </c>
      <c r="L241" s="2159"/>
    </row>
    <row r="242" spans="1:12" hidden="1">
      <c r="A242" s="2158">
        <v>30350105</v>
      </c>
      <c r="B242" s="2159" t="s">
        <v>2774</v>
      </c>
      <c r="C242" s="2159" t="s">
        <v>3489</v>
      </c>
      <c r="D242" s="2159" t="s">
        <v>2688</v>
      </c>
      <c r="E242" s="2159" t="s">
        <v>2688</v>
      </c>
      <c r="F242" s="2158">
        <v>320</v>
      </c>
      <c r="G242" s="2159">
        <v>32</v>
      </c>
      <c r="H242" s="2159">
        <v>26</v>
      </c>
      <c r="I242" s="2159">
        <v>832</v>
      </c>
      <c r="J242" s="2159">
        <v>30</v>
      </c>
      <c r="K242" s="2159">
        <v>960</v>
      </c>
      <c r="L242" s="2159"/>
    </row>
    <row r="243" spans="1:12" hidden="1">
      <c r="A243" s="2158">
        <v>30350106</v>
      </c>
      <c r="B243" s="2159" t="s">
        <v>2775</v>
      </c>
      <c r="C243" s="2159" t="s">
        <v>3489</v>
      </c>
      <c r="D243" s="2159" t="s">
        <v>2688</v>
      </c>
      <c r="E243" s="2159" t="s">
        <v>2688</v>
      </c>
      <c r="F243" s="2158">
        <v>325</v>
      </c>
      <c r="G243" s="2159">
        <v>32</v>
      </c>
      <c r="H243" s="2159">
        <v>26</v>
      </c>
      <c r="I243" s="2159">
        <v>832</v>
      </c>
      <c r="J243" s="2159">
        <v>30</v>
      </c>
      <c r="K243" s="2159">
        <v>960</v>
      </c>
      <c r="L243" s="2159"/>
    </row>
    <row r="244" spans="1:12" hidden="1">
      <c r="A244" s="2158">
        <v>30350107</v>
      </c>
      <c r="B244" s="2159" t="s">
        <v>2776</v>
      </c>
      <c r="C244" s="2159" t="s">
        <v>3489</v>
      </c>
      <c r="D244" s="2159" t="s">
        <v>2688</v>
      </c>
      <c r="E244" s="2159" t="s">
        <v>2688</v>
      </c>
      <c r="F244" s="2158">
        <v>330</v>
      </c>
      <c r="G244" s="2159">
        <v>32</v>
      </c>
      <c r="H244" s="2159">
        <v>26</v>
      </c>
      <c r="I244" s="2159">
        <v>832</v>
      </c>
      <c r="J244" s="2159">
        <v>30</v>
      </c>
      <c r="K244" s="2159">
        <v>960</v>
      </c>
      <c r="L244" s="2159"/>
    </row>
    <row r="245" spans="1:12" hidden="1">
      <c r="A245" s="2158">
        <v>30350108</v>
      </c>
      <c r="B245" s="2159" t="s">
        <v>2772</v>
      </c>
      <c r="C245" s="2194" t="s">
        <v>3489</v>
      </c>
      <c r="D245" s="2159" t="s">
        <v>2688</v>
      </c>
      <c r="E245" s="2159" t="s">
        <v>2688</v>
      </c>
      <c r="F245" s="2158">
        <v>335</v>
      </c>
      <c r="G245" s="2159">
        <v>32</v>
      </c>
      <c r="H245" s="2159">
        <v>26</v>
      </c>
      <c r="I245" s="2159">
        <v>832</v>
      </c>
      <c r="J245" s="2159">
        <v>30</v>
      </c>
      <c r="K245" s="2159">
        <v>960</v>
      </c>
      <c r="L245" s="2194" t="s">
        <v>3480</v>
      </c>
    </row>
    <row r="246" spans="1:12" hidden="1">
      <c r="A246" s="2158">
        <v>30350203</v>
      </c>
      <c r="B246" s="2159" t="s">
        <v>2767</v>
      </c>
      <c r="C246" s="2194" t="s">
        <v>3489</v>
      </c>
      <c r="D246" s="2159" t="s">
        <v>2688</v>
      </c>
      <c r="E246" s="2159" t="s">
        <v>2688</v>
      </c>
      <c r="F246" s="2158">
        <v>310</v>
      </c>
      <c r="G246" s="2159">
        <v>32</v>
      </c>
      <c r="H246" s="2159">
        <v>26</v>
      </c>
      <c r="I246" s="2159">
        <v>832</v>
      </c>
      <c r="J246" s="2159">
        <v>30</v>
      </c>
      <c r="K246" s="2159">
        <v>960</v>
      </c>
      <c r="L246" s="2194" t="s">
        <v>3480</v>
      </c>
    </row>
    <row r="247" spans="1:12" hidden="1">
      <c r="A247" s="2158">
        <v>30350204</v>
      </c>
      <c r="B247" s="2159" t="s">
        <v>2768</v>
      </c>
      <c r="C247" s="2194" t="s">
        <v>3489</v>
      </c>
      <c r="D247" s="2159" t="s">
        <v>2688</v>
      </c>
      <c r="E247" s="2159" t="s">
        <v>2688</v>
      </c>
      <c r="F247" s="2158">
        <v>315</v>
      </c>
      <c r="G247" s="2159">
        <v>32</v>
      </c>
      <c r="H247" s="2159">
        <v>26</v>
      </c>
      <c r="I247" s="2159">
        <v>832</v>
      </c>
      <c r="J247" s="2159">
        <v>30</v>
      </c>
      <c r="K247" s="2159">
        <v>960</v>
      </c>
      <c r="L247" s="2194" t="s">
        <v>3480</v>
      </c>
    </row>
    <row r="248" spans="1:12" hidden="1">
      <c r="A248" s="2158">
        <v>30350205</v>
      </c>
      <c r="B248" s="2159" t="s">
        <v>2777</v>
      </c>
      <c r="C248" s="2159" t="s">
        <v>3489</v>
      </c>
      <c r="D248" s="2159" t="s">
        <v>2688</v>
      </c>
      <c r="E248" s="2159" t="s">
        <v>2688</v>
      </c>
      <c r="F248" s="2158">
        <v>320</v>
      </c>
      <c r="G248" s="2159">
        <v>32</v>
      </c>
      <c r="H248" s="2159">
        <v>26</v>
      </c>
      <c r="I248" s="2159">
        <v>832</v>
      </c>
      <c r="J248" s="2159">
        <v>30</v>
      </c>
      <c r="K248" s="2159">
        <v>960</v>
      </c>
      <c r="L248" s="2159"/>
    </row>
    <row r="249" spans="1:12" hidden="1">
      <c r="A249" s="2158">
        <v>30350206</v>
      </c>
      <c r="B249" s="2159" t="s">
        <v>2778</v>
      </c>
      <c r="C249" s="2159" t="s">
        <v>3489</v>
      </c>
      <c r="D249" s="2159" t="s">
        <v>2688</v>
      </c>
      <c r="E249" s="2159" t="s">
        <v>2688</v>
      </c>
      <c r="F249" s="2158">
        <v>325</v>
      </c>
      <c r="G249" s="2159">
        <v>32</v>
      </c>
      <c r="H249" s="2159">
        <v>26</v>
      </c>
      <c r="I249" s="2159">
        <v>832</v>
      </c>
      <c r="J249" s="2159">
        <v>30</v>
      </c>
      <c r="K249" s="2159">
        <v>960</v>
      </c>
      <c r="L249" s="2159"/>
    </row>
    <row r="250" spans="1:12" hidden="1">
      <c r="A250" s="2158">
        <v>43210125</v>
      </c>
      <c r="B250" s="2159" t="s">
        <v>2779</v>
      </c>
      <c r="C250" s="2159" t="s">
        <v>3489</v>
      </c>
      <c r="D250" s="2159" t="s">
        <v>2688</v>
      </c>
      <c r="E250" s="2159" t="s">
        <v>2688</v>
      </c>
      <c r="F250" s="2158">
        <v>325</v>
      </c>
      <c r="G250" s="2159">
        <v>32</v>
      </c>
      <c r="H250" s="2159">
        <v>26</v>
      </c>
      <c r="I250" s="2159">
        <v>832</v>
      </c>
      <c r="J250" s="2159">
        <v>30</v>
      </c>
      <c r="K250" s="2159">
        <v>960</v>
      </c>
      <c r="L250" s="2159"/>
    </row>
    <row r="251" spans="1:12" hidden="1">
      <c r="A251" s="2158">
        <v>43210127</v>
      </c>
      <c r="B251" s="2159" t="s">
        <v>2780</v>
      </c>
      <c r="C251" s="2159" t="s">
        <v>3489</v>
      </c>
      <c r="D251" s="2159" t="s">
        <v>2688</v>
      </c>
      <c r="E251" s="2159" t="s">
        <v>2688</v>
      </c>
      <c r="F251" s="2158">
        <v>335</v>
      </c>
      <c r="G251" s="2159">
        <v>32</v>
      </c>
      <c r="H251" s="2159">
        <v>26</v>
      </c>
      <c r="I251" s="2159">
        <v>832</v>
      </c>
      <c r="J251" s="2159">
        <v>30</v>
      </c>
      <c r="K251" s="2159">
        <v>960</v>
      </c>
      <c r="L251" s="2159"/>
    </row>
    <row r="252" spans="1:12" hidden="1">
      <c r="A252" s="2158">
        <v>43210124</v>
      </c>
      <c r="B252" s="2159" t="s">
        <v>2781</v>
      </c>
      <c r="C252" s="2194" t="s">
        <v>3489</v>
      </c>
      <c r="D252" s="2159" t="s">
        <v>2688</v>
      </c>
      <c r="E252" s="2159" t="s">
        <v>2688</v>
      </c>
      <c r="F252" s="2158">
        <v>320</v>
      </c>
      <c r="G252" s="2159">
        <v>32</v>
      </c>
      <c r="H252" s="2159">
        <v>26</v>
      </c>
      <c r="I252" s="2159">
        <v>832</v>
      </c>
      <c r="J252" s="2159">
        <v>30</v>
      </c>
      <c r="K252" s="2159">
        <v>960</v>
      </c>
      <c r="L252" s="2194" t="s">
        <v>3480</v>
      </c>
    </row>
    <row r="253" spans="1:12" hidden="1">
      <c r="A253" s="2158">
        <v>43210128</v>
      </c>
      <c r="B253" s="2159" t="s">
        <v>2782</v>
      </c>
      <c r="C253" s="2159" t="s">
        <v>3489</v>
      </c>
      <c r="D253" s="2159" t="s">
        <v>2688</v>
      </c>
      <c r="E253" s="2159" t="s">
        <v>2688</v>
      </c>
      <c r="F253" s="2158">
        <v>340</v>
      </c>
      <c r="G253" s="2159">
        <v>32</v>
      </c>
      <c r="H253" s="2159">
        <v>26</v>
      </c>
      <c r="I253" s="2159">
        <v>832</v>
      </c>
      <c r="J253" s="2159">
        <v>30</v>
      </c>
      <c r="K253" s="2159">
        <v>960</v>
      </c>
      <c r="L253" s="2159"/>
    </row>
    <row r="254" spans="1:12" hidden="1">
      <c r="A254" s="2158">
        <v>30350207</v>
      </c>
      <c r="B254" s="2159" t="s">
        <v>2783</v>
      </c>
      <c r="C254" s="2159" t="s">
        <v>3489</v>
      </c>
      <c r="D254" s="2159" t="s">
        <v>2688</v>
      </c>
      <c r="E254" s="2159" t="s">
        <v>2688</v>
      </c>
      <c r="F254" s="2158">
        <v>330</v>
      </c>
      <c r="G254" s="2159">
        <v>32</v>
      </c>
      <c r="H254" s="2159">
        <v>26</v>
      </c>
      <c r="I254" s="2159">
        <v>832</v>
      </c>
      <c r="J254" s="2159">
        <v>30</v>
      </c>
      <c r="K254" s="2159">
        <v>960</v>
      </c>
      <c r="L254" s="2159"/>
    </row>
    <row r="255" spans="1:12" hidden="1">
      <c r="A255" s="2158">
        <v>30350208</v>
      </c>
      <c r="B255" s="2159" t="s">
        <v>2772</v>
      </c>
      <c r="C255" s="2159" t="s">
        <v>3489</v>
      </c>
      <c r="D255" s="2159" t="s">
        <v>2688</v>
      </c>
      <c r="E255" s="2159" t="s">
        <v>2688</v>
      </c>
      <c r="F255" s="2158">
        <v>335</v>
      </c>
      <c r="G255" s="2159">
        <v>32</v>
      </c>
      <c r="H255" s="2159">
        <v>26</v>
      </c>
      <c r="I255" s="2159">
        <v>832</v>
      </c>
      <c r="J255" s="2159">
        <v>30</v>
      </c>
      <c r="K255" s="2159">
        <v>960</v>
      </c>
      <c r="L255" s="2159"/>
    </row>
    <row r="256" spans="1:12" hidden="1">
      <c r="A256" s="2158">
        <v>30370610</v>
      </c>
      <c r="B256" s="2159" t="s">
        <v>2784</v>
      </c>
      <c r="C256" s="2159" t="s">
        <v>2552</v>
      </c>
      <c r="D256" s="2159" t="s">
        <v>2688</v>
      </c>
      <c r="E256" s="2159" t="s">
        <v>2688</v>
      </c>
      <c r="F256" s="2158">
        <v>345</v>
      </c>
      <c r="G256" s="2159">
        <v>32</v>
      </c>
      <c r="H256" s="2159">
        <v>26</v>
      </c>
      <c r="I256" s="2159">
        <v>832</v>
      </c>
      <c r="J256" s="2159">
        <v>28</v>
      </c>
      <c r="K256" s="2159">
        <v>896</v>
      </c>
      <c r="L256" s="2159"/>
    </row>
    <row r="257" spans="1:12" hidden="1">
      <c r="A257" s="2158">
        <v>30370710</v>
      </c>
      <c r="B257" s="2159" t="s">
        <v>2785</v>
      </c>
      <c r="C257" s="2159" t="s">
        <v>2552</v>
      </c>
      <c r="D257" s="2159" t="s">
        <v>2688</v>
      </c>
      <c r="E257" s="2159" t="s">
        <v>2688</v>
      </c>
      <c r="F257" s="2158">
        <v>345</v>
      </c>
      <c r="G257" s="2159">
        <v>32</v>
      </c>
      <c r="H257" s="2159">
        <v>26</v>
      </c>
      <c r="I257" s="2159">
        <v>832</v>
      </c>
      <c r="J257" s="2159">
        <v>28</v>
      </c>
      <c r="K257" s="2159">
        <v>896</v>
      </c>
      <c r="L257" s="2159"/>
    </row>
    <row r="258" spans="1:12" hidden="1">
      <c r="A258" s="2158">
        <v>30370810</v>
      </c>
      <c r="B258" s="2159" t="s">
        <v>2786</v>
      </c>
      <c r="C258" s="2159" t="s">
        <v>2552</v>
      </c>
      <c r="D258" s="2159" t="s">
        <v>2688</v>
      </c>
      <c r="E258" s="2159" t="s">
        <v>2688</v>
      </c>
      <c r="F258" s="2158">
        <v>345</v>
      </c>
      <c r="G258" s="2159">
        <v>32</v>
      </c>
      <c r="H258" s="2159">
        <v>26</v>
      </c>
      <c r="I258" s="2159">
        <v>832</v>
      </c>
      <c r="J258" s="2159">
        <v>28</v>
      </c>
      <c r="K258" s="2159">
        <v>896</v>
      </c>
      <c r="L258" s="2159"/>
    </row>
    <row r="259" spans="1:12" hidden="1">
      <c r="A259" s="2158">
        <v>30370711</v>
      </c>
      <c r="B259" s="2159" t="s">
        <v>2787</v>
      </c>
      <c r="C259" s="2159" t="s">
        <v>2552</v>
      </c>
      <c r="D259" s="2159" t="s">
        <v>2688</v>
      </c>
      <c r="E259" s="2159" t="s">
        <v>2688</v>
      </c>
      <c r="F259" s="2158">
        <v>350</v>
      </c>
      <c r="G259" s="2159">
        <v>32</v>
      </c>
      <c r="H259" s="2159">
        <v>26</v>
      </c>
      <c r="I259" s="2159">
        <v>832</v>
      </c>
      <c r="J259" s="2159">
        <v>28</v>
      </c>
      <c r="K259" s="2159">
        <v>896</v>
      </c>
      <c r="L259" s="2159"/>
    </row>
    <row r="260" spans="1:12" hidden="1">
      <c r="A260" s="2158">
        <v>30370811</v>
      </c>
      <c r="B260" s="2159" t="s">
        <v>2786</v>
      </c>
      <c r="C260" s="2159" t="s">
        <v>2552</v>
      </c>
      <c r="D260" s="2159" t="s">
        <v>2688</v>
      </c>
      <c r="E260" s="2159" t="s">
        <v>2688</v>
      </c>
      <c r="F260" s="2158">
        <v>350</v>
      </c>
      <c r="G260" s="2159">
        <v>32</v>
      </c>
      <c r="H260" s="2159">
        <v>26</v>
      </c>
      <c r="I260" s="2159">
        <v>832</v>
      </c>
      <c r="J260" s="2159">
        <v>28</v>
      </c>
      <c r="K260" s="2159">
        <v>896</v>
      </c>
      <c r="L260" s="2159"/>
    </row>
    <row r="261" spans="1:12" hidden="1">
      <c r="A261" s="2158">
        <v>46205131</v>
      </c>
      <c r="B261" s="2159" t="s">
        <v>2789</v>
      </c>
      <c r="C261" s="2159" t="s">
        <v>2552</v>
      </c>
      <c r="D261" s="2159" t="s">
        <v>2688</v>
      </c>
      <c r="E261" s="2159" t="s">
        <v>2688</v>
      </c>
      <c r="F261" s="2158">
        <v>355</v>
      </c>
      <c r="G261" s="2159">
        <v>32</v>
      </c>
      <c r="H261" s="2159">
        <v>26</v>
      </c>
      <c r="I261" s="2159">
        <v>832</v>
      </c>
      <c r="J261" s="2159">
        <v>28</v>
      </c>
      <c r="K261" s="2159">
        <v>896</v>
      </c>
      <c r="L261" s="2159"/>
    </row>
    <row r="262" spans="1:12" hidden="1">
      <c r="A262" s="2158">
        <v>46204130</v>
      </c>
      <c r="B262" s="2159" t="s">
        <v>2790</v>
      </c>
      <c r="C262" s="2159" t="s">
        <v>2552</v>
      </c>
      <c r="D262" s="2159" t="s">
        <v>2688</v>
      </c>
      <c r="E262" s="2159" t="s">
        <v>2688</v>
      </c>
      <c r="F262" s="2158">
        <v>350</v>
      </c>
      <c r="G262" s="2159">
        <v>32</v>
      </c>
      <c r="H262" s="2159">
        <v>26</v>
      </c>
      <c r="I262" s="2159">
        <v>832</v>
      </c>
      <c r="J262" s="2159">
        <v>28</v>
      </c>
      <c r="K262" s="2159">
        <v>896</v>
      </c>
      <c r="L262" s="2159"/>
    </row>
    <row r="263" spans="1:12" hidden="1">
      <c r="A263" s="2158">
        <v>46204129</v>
      </c>
      <c r="B263" s="2159" t="s">
        <v>2790</v>
      </c>
      <c r="C263" s="2159" t="s">
        <v>2552</v>
      </c>
      <c r="D263" s="2159" t="s">
        <v>2688</v>
      </c>
      <c r="E263" s="2159" t="s">
        <v>2688</v>
      </c>
      <c r="F263" s="2158">
        <v>345</v>
      </c>
      <c r="G263" s="2159">
        <v>32</v>
      </c>
      <c r="H263" s="2159">
        <v>26</v>
      </c>
      <c r="I263" s="2159">
        <v>832</v>
      </c>
      <c r="J263" s="2159">
        <v>28</v>
      </c>
      <c r="K263" s="2159">
        <v>896</v>
      </c>
      <c r="L263" s="2159"/>
    </row>
    <row r="264" spans="1:12" hidden="1">
      <c r="A264" s="2158">
        <v>46205129</v>
      </c>
      <c r="B264" s="2159" t="s">
        <v>2791</v>
      </c>
      <c r="C264" s="2159" t="s">
        <v>2552</v>
      </c>
      <c r="D264" s="2159" t="s">
        <v>2688</v>
      </c>
      <c r="E264" s="2159" t="s">
        <v>2688</v>
      </c>
      <c r="F264" s="2158">
        <v>345</v>
      </c>
      <c r="G264" s="2159">
        <v>32</v>
      </c>
      <c r="H264" s="2159">
        <v>26</v>
      </c>
      <c r="I264" s="2159">
        <v>832</v>
      </c>
      <c r="J264" s="2159">
        <v>28</v>
      </c>
      <c r="K264" s="2159">
        <v>896</v>
      </c>
      <c r="L264" s="2159"/>
    </row>
    <row r="265" spans="1:12" hidden="1">
      <c r="A265" s="2158">
        <v>46204128</v>
      </c>
      <c r="B265" s="2159" t="s">
        <v>2791</v>
      </c>
      <c r="C265" s="2159" t="s">
        <v>2552</v>
      </c>
      <c r="D265" s="2159" t="s">
        <v>2688</v>
      </c>
      <c r="E265" s="2159" t="s">
        <v>2688</v>
      </c>
      <c r="F265" s="2158">
        <v>340</v>
      </c>
      <c r="G265" s="2159">
        <v>32</v>
      </c>
      <c r="H265" s="2159">
        <v>26</v>
      </c>
      <c r="I265" s="2159">
        <v>832</v>
      </c>
      <c r="J265" s="2159">
        <v>28</v>
      </c>
      <c r="K265" s="2159">
        <v>896</v>
      </c>
      <c r="L265" s="2159"/>
    </row>
    <row r="266" spans="1:12" hidden="1">
      <c r="A266" s="2158">
        <v>46205127</v>
      </c>
      <c r="B266" s="2159" t="s">
        <v>2791</v>
      </c>
      <c r="C266" s="2159" t="s">
        <v>2552</v>
      </c>
      <c r="D266" s="2159" t="s">
        <v>2688</v>
      </c>
      <c r="E266" s="2159" t="s">
        <v>2688</v>
      </c>
      <c r="F266" s="2158">
        <v>335</v>
      </c>
      <c r="G266" s="2159">
        <v>32</v>
      </c>
      <c r="H266" s="2159">
        <v>26</v>
      </c>
      <c r="I266" s="2159">
        <v>832</v>
      </c>
      <c r="J266" s="2159">
        <v>28</v>
      </c>
      <c r="K266" s="2159">
        <v>896</v>
      </c>
      <c r="L266" s="2159"/>
    </row>
    <row r="267" spans="1:12" hidden="1">
      <c r="A267" s="2158">
        <v>46205128</v>
      </c>
      <c r="B267" s="2159" t="s">
        <v>2791</v>
      </c>
      <c r="C267" s="2159" t="s">
        <v>2552</v>
      </c>
      <c r="D267" s="2159" t="s">
        <v>2688</v>
      </c>
      <c r="E267" s="2159" t="s">
        <v>2688</v>
      </c>
      <c r="F267" s="2158">
        <v>340</v>
      </c>
      <c r="G267" s="2159">
        <v>32</v>
      </c>
      <c r="H267" s="2159">
        <v>26</v>
      </c>
      <c r="I267" s="2159">
        <v>832</v>
      </c>
      <c r="J267" s="2159">
        <v>28</v>
      </c>
      <c r="K267" s="2159">
        <v>896</v>
      </c>
      <c r="L267" s="2159"/>
    </row>
    <row r="268" spans="1:12" hidden="1">
      <c r="A268" s="2158">
        <v>30350519</v>
      </c>
      <c r="B268" s="2159" t="s">
        <v>2792</v>
      </c>
      <c r="C268" s="2194" t="s">
        <v>3494</v>
      </c>
      <c r="D268" s="2159" t="s">
        <v>2793</v>
      </c>
      <c r="E268" s="2159" t="s">
        <v>2688</v>
      </c>
      <c r="F268" s="2158">
        <v>390</v>
      </c>
      <c r="G268" s="2159">
        <v>29</v>
      </c>
      <c r="H268" s="2159">
        <v>22</v>
      </c>
      <c r="I268" s="2159">
        <v>638</v>
      </c>
      <c r="J268" s="2159">
        <v>26</v>
      </c>
      <c r="K268" s="2159">
        <v>754</v>
      </c>
      <c r="L268" s="2194" t="s">
        <v>3480</v>
      </c>
    </row>
    <row r="269" spans="1:12" hidden="1">
      <c r="A269" s="2158">
        <v>30355001</v>
      </c>
      <c r="B269" s="2159" t="s">
        <v>2794</v>
      </c>
      <c r="C269" s="2194" t="s">
        <v>3491</v>
      </c>
      <c r="D269" s="2159" t="s">
        <v>2711</v>
      </c>
      <c r="E269" s="2159" t="s">
        <v>2688</v>
      </c>
      <c r="F269" s="2158">
        <v>300</v>
      </c>
      <c r="G269" s="2159">
        <v>32</v>
      </c>
      <c r="H269" s="2159">
        <v>26</v>
      </c>
      <c r="I269" s="2159">
        <v>832</v>
      </c>
      <c r="J269" s="2159">
        <v>30</v>
      </c>
      <c r="K269" s="2159">
        <v>960</v>
      </c>
      <c r="L269" s="2194" t="s">
        <v>3480</v>
      </c>
    </row>
    <row r="270" spans="1:12" hidden="1">
      <c r="A270" s="2158">
        <v>30355002</v>
      </c>
      <c r="B270" s="2159" t="s">
        <v>2795</v>
      </c>
      <c r="C270" s="2159" t="s">
        <v>3491</v>
      </c>
      <c r="D270" s="2159" t="s">
        <v>2711</v>
      </c>
      <c r="E270" s="2159" t="s">
        <v>2688</v>
      </c>
      <c r="F270" s="2158">
        <v>305</v>
      </c>
      <c r="G270" s="2159">
        <v>32</v>
      </c>
      <c r="H270" s="2159">
        <v>26</v>
      </c>
      <c r="I270" s="2159">
        <v>832</v>
      </c>
      <c r="J270" s="2159">
        <v>30</v>
      </c>
      <c r="K270" s="2159">
        <v>960</v>
      </c>
      <c r="L270" s="2159"/>
    </row>
    <row r="271" spans="1:12" hidden="1">
      <c r="A271" s="2158">
        <v>30355003</v>
      </c>
      <c r="B271" s="2159" t="s">
        <v>2796</v>
      </c>
      <c r="C271" s="2159" t="s">
        <v>3491</v>
      </c>
      <c r="D271" s="2159" t="s">
        <v>2711</v>
      </c>
      <c r="E271" s="2159" t="s">
        <v>2688</v>
      </c>
      <c r="F271" s="2158">
        <v>310</v>
      </c>
      <c r="G271" s="2159">
        <v>32</v>
      </c>
      <c r="H271" s="2159">
        <v>26</v>
      </c>
      <c r="I271" s="2159">
        <v>832</v>
      </c>
      <c r="J271" s="2159">
        <v>30</v>
      </c>
      <c r="K271" s="2159">
        <v>960</v>
      </c>
      <c r="L271" s="2159"/>
    </row>
    <row r="272" spans="1:12" hidden="1">
      <c r="A272" s="2158">
        <v>30355004</v>
      </c>
      <c r="B272" s="2159" t="s">
        <v>2797</v>
      </c>
      <c r="C272" s="2159" t="s">
        <v>3491</v>
      </c>
      <c r="D272" s="2159" t="s">
        <v>2711</v>
      </c>
      <c r="E272" s="2159" t="s">
        <v>2688</v>
      </c>
      <c r="F272" s="2158">
        <v>315</v>
      </c>
      <c r="G272" s="2159">
        <v>32</v>
      </c>
      <c r="H272" s="2159">
        <v>26</v>
      </c>
      <c r="I272" s="2159">
        <v>832</v>
      </c>
      <c r="J272" s="2159">
        <v>30</v>
      </c>
      <c r="K272" s="2159">
        <v>960</v>
      </c>
      <c r="L272" s="2159"/>
    </row>
    <row r="273" spans="1:12" hidden="1">
      <c r="A273" s="2158">
        <v>30355005</v>
      </c>
      <c r="B273" s="2159" t="s">
        <v>2798</v>
      </c>
      <c r="C273" s="2194" t="s">
        <v>3491</v>
      </c>
      <c r="D273" s="2159" t="s">
        <v>2711</v>
      </c>
      <c r="E273" s="2159" t="s">
        <v>2688</v>
      </c>
      <c r="F273" s="2158">
        <v>320</v>
      </c>
      <c r="G273" s="2159">
        <v>32</v>
      </c>
      <c r="H273" s="2159">
        <v>26</v>
      </c>
      <c r="I273" s="2159">
        <v>832</v>
      </c>
      <c r="J273" s="2159">
        <v>30</v>
      </c>
      <c r="K273" s="2159">
        <v>960</v>
      </c>
      <c r="L273" s="2194" t="s">
        <v>3480</v>
      </c>
    </row>
    <row r="274" spans="1:12" hidden="1">
      <c r="A274" s="2158">
        <v>30355006</v>
      </c>
      <c r="B274" s="2159" t="s">
        <v>2799</v>
      </c>
      <c r="C274" s="2194" t="s">
        <v>3491</v>
      </c>
      <c r="D274" s="2159" t="s">
        <v>2711</v>
      </c>
      <c r="E274" s="2159" t="s">
        <v>2688</v>
      </c>
      <c r="F274" s="2158">
        <v>325</v>
      </c>
      <c r="G274" s="2159">
        <v>32</v>
      </c>
      <c r="H274" s="2159">
        <v>26</v>
      </c>
      <c r="I274" s="2159">
        <v>832</v>
      </c>
      <c r="J274" s="2159">
        <v>30</v>
      </c>
      <c r="K274" s="2159">
        <v>960</v>
      </c>
      <c r="L274" s="2194" t="s">
        <v>3480</v>
      </c>
    </row>
    <row r="275" spans="1:12" hidden="1">
      <c r="A275" s="2158">
        <v>30355030</v>
      </c>
      <c r="B275" s="2159" t="s">
        <v>2719</v>
      </c>
      <c r="C275" s="2194" t="s">
        <v>3491</v>
      </c>
      <c r="D275" s="2159" t="s">
        <v>2711</v>
      </c>
      <c r="E275" s="2159" t="s">
        <v>2688</v>
      </c>
      <c r="F275" s="2158">
        <v>295</v>
      </c>
      <c r="G275" s="2159">
        <v>32</v>
      </c>
      <c r="H275" s="2159">
        <v>26</v>
      </c>
      <c r="I275" s="2159">
        <v>832</v>
      </c>
      <c r="J275" s="2159">
        <v>30</v>
      </c>
      <c r="K275" s="2159">
        <v>960</v>
      </c>
      <c r="L275" s="2194" t="s">
        <v>3480</v>
      </c>
    </row>
    <row r="276" spans="1:12" hidden="1">
      <c r="A276" s="2158">
        <v>30355101</v>
      </c>
      <c r="B276" s="2159" t="s">
        <v>2794</v>
      </c>
      <c r="C276" s="2194" t="s">
        <v>3491</v>
      </c>
      <c r="D276" s="2159" t="s">
        <v>2711</v>
      </c>
      <c r="E276" s="2159" t="s">
        <v>2688</v>
      </c>
      <c r="F276" s="2158">
        <v>300</v>
      </c>
      <c r="G276" s="2159">
        <v>32</v>
      </c>
      <c r="H276" s="2159">
        <v>26</v>
      </c>
      <c r="I276" s="2159">
        <v>832</v>
      </c>
      <c r="J276" s="2159">
        <v>30</v>
      </c>
      <c r="K276" s="2159">
        <v>960</v>
      </c>
      <c r="L276" s="2194" t="s">
        <v>3480</v>
      </c>
    </row>
    <row r="277" spans="1:12" hidden="1">
      <c r="A277" s="2158">
        <v>30355102</v>
      </c>
      <c r="B277" s="2159" t="s">
        <v>2800</v>
      </c>
      <c r="C277" s="2159" t="s">
        <v>3491</v>
      </c>
      <c r="D277" s="2159" t="s">
        <v>2711</v>
      </c>
      <c r="E277" s="2159" t="s">
        <v>2688</v>
      </c>
      <c r="F277" s="2158">
        <v>305</v>
      </c>
      <c r="G277" s="2159">
        <v>32</v>
      </c>
      <c r="H277" s="2159">
        <v>26</v>
      </c>
      <c r="I277" s="2159">
        <v>832</v>
      </c>
      <c r="J277" s="2159">
        <v>30</v>
      </c>
      <c r="K277" s="2159">
        <v>960</v>
      </c>
      <c r="L277" s="2159"/>
    </row>
    <row r="278" spans="1:12" hidden="1">
      <c r="A278" s="2158">
        <v>30355103</v>
      </c>
      <c r="B278" s="2159" t="s">
        <v>2801</v>
      </c>
      <c r="C278" s="2159" t="s">
        <v>3491</v>
      </c>
      <c r="D278" s="2159" t="s">
        <v>2711</v>
      </c>
      <c r="E278" s="2159" t="s">
        <v>2688</v>
      </c>
      <c r="F278" s="2158">
        <v>310</v>
      </c>
      <c r="G278" s="2159">
        <v>32</v>
      </c>
      <c r="H278" s="2159">
        <v>26</v>
      </c>
      <c r="I278" s="2159">
        <v>832</v>
      </c>
      <c r="J278" s="2159">
        <v>30</v>
      </c>
      <c r="K278" s="2159">
        <v>960</v>
      </c>
      <c r="L278" s="2159"/>
    </row>
    <row r="279" spans="1:12" hidden="1">
      <c r="A279" s="2158">
        <v>30355104</v>
      </c>
      <c r="B279" s="2159" t="s">
        <v>2802</v>
      </c>
      <c r="C279" s="2159" t="s">
        <v>3491</v>
      </c>
      <c r="D279" s="2159" t="s">
        <v>2711</v>
      </c>
      <c r="E279" s="2159" t="s">
        <v>2688</v>
      </c>
      <c r="F279" s="2158">
        <v>315</v>
      </c>
      <c r="G279" s="2159">
        <v>32</v>
      </c>
      <c r="H279" s="2159">
        <v>26</v>
      </c>
      <c r="I279" s="2159">
        <v>832</v>
      </c>
      <c r="J279" s="2159">
        <v>30</v>
      </c>
      <c r="K279" s="2159">
        <v>960</v>
      </c>
      <c r="L279" s="2159"/>
    </row>
    <row r="280" spans="1:12" hidden="1">
      <c r="A280" s="2158">
        <v>30356104</v>
      </c>
      <c r="B280" s="2159" t="s">
        <v>2803</v>
      </c>
      <c r="C280" s="2159" t="s">
        <v>3491</v>
      </c>
      <c r="D280" s="2159" t="s">
        <v>2711</v>
      </c>
      <c r="E280" s="2159" t="s">
        <v>2688</v>
      </c>
      <c r="F280" s="2158">
        <v>315</v>
      </c>
      <c r="G280" s="2159">
        <v>32</v>
      </c>
      <c r="H280" s="2159">
        <v>26</v>
      </c>
      <c r="I280" s="2159">
        <v>832</v>
      </c>
      <c r="J280" s="2159">
        <v>30</v>
      </c>
      <c r="K280" s="2159">
        <v>960</v>
      </c>
      <c r="L280" s="2159"/>
    </row>
    <row r="281" spans="1:12" hidden="1">
      <c r="A281" s="2158">
        <v>30355106</v>
      </c>
      <c r="B281" s="2159" t="s">
        <v>2799</v>
      </c>
      <c r="C281" s="2194" t="s">
        <v>3491</v>
      </c>
      <c r="D281" s="2159" t="s">
        <v>2711</v>
      </c>
      <c r="E281" s="2159" t="s">
        <v>2688</v>
      </c>
      <c r="F281" s="2158">
        <v>325</v>
      </c>
      <c r="G281" s="2159">
        <v>32</v>
      </c>
      <c r="H281" s="2159">
        <v>26</v>
      </c>
      <c r="I281" s="2159">
        <v>832</v>
      </c>
      <c r="J281" s="2159">
        <v>30</v>
      </c>
      <c r="K281" s="2159">
        <v>960</v>
      </c>
      <c r="L281" s="2194" t="s">
        <v>3480</v>
      </c>
    </row>
    <row r="282" spans="1:12" hidden="1">
      <c r="A282" s="2158">
        <v>30355201</v>
      </c>
      <c r="B282" s="2159" t="s">
        <v>2794</v>
      </c>
      <c r="C282" s="2194" t="s">
        <v>3491</v>
      </c>
      <c r="D282" s="2159" t="s">
        <v>2711</v>
      </c>
      <c r="E282" s="2159" t="s">
        <v>2688</v>
      </c>
      <c r="F282" s="2158">
        <v>300</v>
      </c>
      <c r="G282" s="2159">
        <v>32</v>
      </c>
      <c r="H282" s="2159">
        <v>26</v>
      </c>
      <c r="I282" s="2159">
        <v>832</v>
      </c>
      <c r="J282" s="2159">
        <v>30</v>
      </c>
      <c r="K282" s="2159">
        <v>960</v>
      </c>
      <c r="L282" s="2194" t="s">
        <v>3480</v>
      </c>
    </row>
    <row r="283" spans="1:12" hidden="1">
      <c r="A283" s="2158">
        <v>30355202</v>
      </c>
      <c r="B283" s="2159" t="s">
        <v>2804</v>
      </c>
      <c r="C283" s="2159" t="s">
        <v>3491</v>
      </c>
      <c r="D283" s="2159" t="s">
        <v>2711</v>
      </c>
      <c r="E283" s="2159" t="s">
        <v>2688</v>
      </c>
      <c r="F283" s="2158">
        <v>305</v>
      </c>
      <c r="G283" s="2159">
        <v>32</v>
      </c>
      <c r="H283" s="2159">
        <v>26</v>
      </c>
      <c r="I283" s="2159">
        <v>832</v>
      </c>
      <c r="J283" s="2159">
        <v>30</v>
      </c>
      <c r="K283" s="2159">
        <v>960</v>
      </c>
      <c r="L283" s="2159"/>
    </row>
    <row r="284" spans="1:12" hidden="1">
      <c r="A284" s="2158">
        <v>30355203</v>
      </c>
      <c r="B284" s="2159" t="s">
        <v>2805</v>
      </c>
      <c r="C284" s="2159" t="s">
        <v>3491</v>
      </c>
      <c r="D284" s="2159" t="s">
        <v>2806</v>
      </c>
      <c r="E284" s="2159" t="s">
        <v>2688</v>
      </c>
      <c r="F284" s="2158">
        <v>310</v>
      </c>
      <c r="G284" s="2159">
        <v>32</v>
      </c>
      <c r="H284" s="2159">
        <v>26</v>
      </c>
      <c r="I284" s="2159">
        <v>832</v>
      </c>
      <c r="J284" s="2159">
        <v>30</v>
      </c>
      <c r="K284" s="2159">
        <v>960</v>
      </c>
      <c r="L284" s="2159"/>
    </row>
    <row r="285" spans="1:12" hidden="1">
      <c r="A285" s="2158">
        <v>30355204</v>
      </c>
      <c r="B285" s="2159" t="s">
        <v>2807</v>
      </c>
      <c r="C285" s="2159" t="s">
        <v>3491</v>
      </c>
      <c r="D285" s="2159" t="s">
        <v>2806</v>
      </c>
      <c r="E285" s="2159" t="s">
        <v>2688</v>
      </c>
      <c r="F285" s="2158">
        <v>315</v>
      </c>
      <c r="G285" s="2159">
        <v>32</v>
      </c>
      <c r="H285" s="2159">
        <v>26</v>
      </c>
      <c r="I285" s="2159">
        <v>832</v>
      </c>
      <c r="J285" s="2159">
        <v>30</v>
      </c>
      <c r="K285" s="2159">
        <v>960</v>
      </c>
      <c r="L285" s="2159"/>
    </row>
    <row r="286" spans="1:12" hidden="1">
      <c r="A286" s="2158">
        <v>30355205</v>
      </c>
      <c r="B286" s="2159" t="s">
        <v>2808</v>
      </c>
      <c r="C286" s="2159" t="s">
        <v>3491</v>
      </c>
      <c r="D286" s="2159" t="s">
        <v>2806</v>
      </c>
      <c r="E286" s="2159" t="s">
        <v>2688</v>
      </c>
      <c r="F286" s="2158">
        <v>320</v>
      </c>
      <c r="G286" s="2159">
        <v>32</v>
      </c>
      <c r="H286" s="2159">
        <v>26</v>
      </c>
      <c r="I286" s="2159">
        <v>832</v>
      </c>
      <c r="J286" s="2159">
        <v>30</v>
      </c>
      <c r="K286" s="2159">
        <v>960</v>
      </c>
      <c r="L286" s="2159"/>
    </row>
    <row r="287" spans="1:12" hidden="1">
      <c r="A287" s="2158">
        <v>30355206</v>
      </c>
      <c r="B287" s="2159" t="s">
        <v>2799</v>
      </c>
      <c r="C287" s="2194" t="s">
        <v>3491</v>
      </c>
      <c r="D287" s="2159" t="s">
        <v>2711</v>
      </c>
      <c r="E287" s="2159" t="s">
        <v>2688</v>
      </c>
      <c r="F287" s="2158">
        <v>325</v>
      </c>
      <c r="G287" s="2159">
        <v>32</v>
      </c>
      <c r="H287" s="2159">
        <v>26</v>
      </c>
      <c r="I287" s="2159">
        <v>832</v>
      </c>
      <c r="J287" s="2159">
        <v>30</v>
      </c>
      <c r="K287" s="2159">
        <v>960</v>
      </c>
      <c r="L287" s="2194" t="s">
        <v>3480</v>
      </c>
    </row>
    <row r="288" spans="1:12" hidden="1">
      <c r="A288" s="2158">
        <v>30355301</v>
      </c>
      <c r="B288" s="2159" t="s">
        <v>2809</v>
      </c>
      <c r="C288" s="2194" t="s">
        <v>3491</v>
      </c>
      <c r="D288" s="2159" t="s">
        <v>2711</v>
      </c>
      <c r="E288" s="2159" t="s">
        <v>2688</v>
      </c>
      <c r="F288" s="2158">
        <v>300</v>
      </c>
      <c r="G288" s="2159">
        <v>32</v>
      </c>
      <c r="H288" s="2159">
        <v>26</v>
      </c>
      <c r="I288" s="2159">
        <v>832</v>
      </c>
      <c r="J288" s="2159">
        <v>30</v>
      </c>
      <c r="K288" s="2159">
        <v>960</v>
      </c>
      <c r="L288" s="2194" t="s">
        <v>3480</v>
      </c>
    </row>
    <row r="289" spans="1:12" hidden="1">
      <c r="A289" s="2158">
        <v>30355302</v>
      </c>
      <c r="B289" s="2159" t="s">
        <v>2810</v>
      </c>
      <c r="C289" s="2194" t="s">
        <v>3491</v>
      </c>
      <c r="D289" s="2159" t="s">
        <v>2711</v>
      </c>
      <c r="E289" s="2159" t="s">
        <v>2688</v>
      </c>
      <c r="F289" s="2158">
        <v>305</v>
      </c>
      <c r="G289" s="2159">
        <v>32</v>
      </c>
      <c r="H289" s="2159">
        <v>26</v>
      </c>
      <c r="I289" s="2159">
        <v>832</v>
      </c>
      <c r="J289" s="2159">
        <v>30</v>
      </c>
      <c r="K289" s="2159">
        <v>960</v>
      </c>
      <c r="L289" s="2194" t="s">
        <v>3480</v>
      </c>
    </row>
    <row r="290" spans="1:12" hidden="1">
      <c r="A290" s="2158">
        <v>30355303</v>
      </c>
      <c r="B290" s="2159" t="s">
        <v>2811</v>
      </c>
      <c r="C290" s="2159" t="s">
        <v>3491</v>
      </c>
      <c r="D290" s="2159" t="s">
        <v>2711</v>
      </c>
      <c r="E290" s="2159" t="s">
        <v>2688</v>
      </c>
      <c r="F290" s="2158">
        <v>310</v>
      </c>
      <c r="G290" s="2159">
        <v>32</v>
      </c>
      <c r="H290" s="2159">
        <v>26</v>
      </c>
      <c r="I290" s="2159">
        <v>832</v>
      </c>
      <c r="J290" s="2159">
        <v>30</v>
      </c>
      <c r="K290" s="2159">
        <v>960</v>
      </c>
      <c r="L290" s="2159"/>
    </row>
    <row r="291" spans="1:12" hidden="1">
      <c r="A291" s="2158">
        <v>30355304</v>
      </c>
      <c r="B291" s="2159" t="s">
        <v>2812</v>
      </c>
      <c r="C291" s="2159" t="s">
        <v>3491</v>
      </c>
      <c r="D291" s="2159" t="s">
        <v>2711</v>
      </c>
      <c r="E291" s="2159" t="s">
        <v>2688</v>
      </c>
      <c r="F291" s="2158">
        <v>315</v>
      </c>
      <c r="G291" s="2159">
        <v>32</v>
      </c>
      <c r="H291" s="2159">
        <v>26</v>
      </c>
      <c r="I291" s="2159">
        <v>832</v>
      </c>
      <c r="J291" s="2159">
        <v>30</v>
      </c>
      <c r="K291" s="2159">
        <v>960</v>
      </c>
      <c r="L291" s="2159"/>
    </row>
    <row r="292" spans="1:12" hidden="1">
      <c r="A292" s="2158">
        <v>30355305</v>
      </c>
      <c r="B292" s="2159" t="s">
        <v>2813</v>
      </c>
      <c r="C292" s="2159" t="s">
        <v>3491</v>
      </c>
      <c r="D292" s="2159" t="s">
        <v>2711</v>
      </c>
      <c r="E292" s="2159" t="s">
        <v>2688</v>
      </c>
      <c r="F292" s="2158">
        <v>320</v>
      </c>
      <c r="G292" s="2159">
        <v>32</v>
      </c>
      <c r="H292" s="2159">
        <v>26</v>
      </c>
      <c r="I292" s="2159">
        <v>832</v>
      </c>
      <c r="J292" s="2159">
        <v>30</v>
      </c>
      <c r="K292" s="2159">
        <v>960</v>
      </c>
      <c r="L292" s="2159"/>
    </row>
    <row r="293" spans="1:12" hidden="1">
      <c r="A293" s="2158">
        <v>30355306</v>
      </c>
      <c r="B293" s="2159" t="s">
        <v>2814</v>
      </c>
      <c r="C293" s="2194" t="s">
        <v>3491</v>
      </c>
      <c r="D293" s="2159" t="s">
        <v>2711</v>
      </c>
      <c r="E293" s="2159" t="s">
        <v>2688</v>
      </c>
      <c r="F293" s="2158">
        <v>325</v>
      </c>
      <c r="G293" s="2159">
        <v>32</v>
      </c>
      <c r="H293" s="2159">
        <v>26</v>
      </c>
      <c r="I293" s="2159">
        <v>832</v>
      </c>
      <c r="J293" s="2159">
        <v>30</v>
      </c>
      <c r="K293" s="2159">
        <v>960</v>
      </c>
      <c r="L293" s="2194" t="s">
        <v>3480</v>
      </c>
    </row>
    <row r="294" spans="1:12" hidden="1">
      <c r="A294" s="2158">
        <v>30355307</v>
      </c>
      <c r="B294" s="2159" t="s">
        <v>2815</v>
      </c>
      <c r="C294" s="2194" t="s">
        <v>3491</v>
      </c>
      <c r="D294" s="2159" t="s">
        <v>2711</v>
      </c>
      <c r="E294" s="2159" t="s">
        <v>2688</v>
      </c>
      <c r="F294" s="2158">
        <v>330</v>
      </c>
      <c r="G294" s="2159">
        <v>32</v>
      </c>
      <c r="H294" s="2159">
        <v>26</v>
      </c>
      <c r="I294" s="2159">
        <v>832</v>
      </c>
      <c r="J294" s="2159">
        <v>30</v>
      </c>
      <c r="K294" s="2159">
        <v>960</v>
      </c>
      <c r="L294" s="2194" t="s">
        <v>3480</v>
      </c>
    </row>
    <row r="295" spans="1:12" hidden="1">
      <c r="A295" s="2158">
        <v>30355329</v>
      </c>
      <c r="B295" s="2159" t="s">
        <v>2816</v>
      </c>
      <c r="C295" s="2194" t="s">
        <v>3491</v>
      </c>
      <c r="D295" s="2159" t="s">
        <v>2711</v>
      </c>
      <c r="E295" s="2159" t="s">
        <v>2688</v>
      </c>
      <c r="F295" s="2158">
        <v>290</v>
      </c>
      <c r="G295" s="2159">
        <v>32</v>
      </c>
      <c r="H295" s="2159">
        <v>26</v>
      </c>
      <c r="I295" s="2159">
        <v>832</v>
      </c>
      <c r="J295" s="2159">
        <v>30</v>
      </c>
      <c r="K295" s="2159">
        <v>960</v>
      </c>
      <c r="L295" s="2194" t="s">
        <v>3480</v>
      </c>
    </row>
    <row r="296" spans="1:12" hidden="1">
      <c r="A296" s="2158">
        <v>30355330</v>
      </c>
      <c r="B296" s="2159" t="s">
        <v>2817</v>
      </c>
      <c r="C296" s="2194" t="s">
        <v>3491</v>
      </c>
      <c r="D296" s="2159" t="s">
        <v>2711</v>
      </c>
      <c r="E296" s="2159" t="s">
        <v>2688</v>
      </c>
      <c r="F296" s="2158">
        <v>295</v>
      </c>
      <c r="G296" s="2159">
        <v>32</v>
      </c>
      <c r="H296" s="2159">
        <v>26</v>
      </c>
      <c r="I296" s="2159">
        <v>832</v>
      </c>
      <c r="J296" s="2159">
        <v>30</v>
      </c>
      <c r="K296" s="2159">
        <v>960</v>
      </c>
      <c r="L296" s="2194" t="s">
        <v>3480</v>
      </c>
    </row>
    <row r="297" spans="1:12" hidden="1">
      <c r="A297" s="2158">
        <v>30355401</v>
      </c>
      <c r="B297" s="2159" t="s">
        <v>2809</v>
      </c>
      <c r="C297" s="2194" t="s">
        <v>3491</v>
      </c>
      <c r="D297" s="2159" t="s">
        <v>2711</v>
      </c>
      <c r="E297" s="2159" t="s">
        <v>2688</v>
      </c>
      <c r="F297" s="2158">
        <v>300</v>
      </c>
      <c r="G297" s="2159">
        <v>32</v>
      </c>
      <c r="H297" s="2159">
        <v>26</v>
      </c>
      <c r="I297" s="2159">
        <v>832</v>
      </c>
      <c r="J297" s="2159">
        <v>30</v>
      </c>
      <c r="K297" s="2159">
        <v>960</v>
      </c>
      <c r="L297" s="2194" t="s">
        <v>3480</v>
      </c>
    </row>
    <row r="298" spans="1:12" hidden="1">
      <c r="A298" s="2158">
        <v>30355402</v>
      </c>
      <c r="B298" s="2159" t="s">
        <v>2810</v>
      </c>
      <c r="C298" s="2159" t="s">
        <v>3491</v>
      </c>
      <c r="D298" s="2159" t="s">
        <v>2711</v>
      </c>
      <c r="E298" s="2159" t="s">
        <v>2688</v>
      </c>
      <c r="F298" s="2158">
        <v>305</v>
      </c>
      <c r="G298" s="2159">
        <v>32</v>
      </c>
      <c r="H298" s="2159">
        <v>26</v>
      </c>
      <c r="I298" s="2159">
        <v>832</v>
      </c>
      <c r="J298" s="2159">
        <v>30</v>
      </c>
      <c r="K298" s="2159">
        <v>960</v>
      </c>
      <c r="L298" s="2159"/>
    </row>
    <row r="299" spans="1:12" hidden="1">
      <c r="A299" s="2158">
        <v>30355403</v>
      </c>
      <c r="B299" s="2159" t="s">
        <v>2818</v>
      </c>
      <c r="C299" s="2159" t="s">
        <v>3491</v>
      </c>
      <c r="D299" s="2159" t="s">
        <v>2806</v>
      </c>
      <c r="E299" s="2159" t="s">
        <v>2688</v>
      </c>
      <c r="F299" s="2158">
        <v>310</v>
      </c>
      <c r="G299" s="2159">
        <v>32</v>
      </c>
      <c r="H299" s="2159">
        <v>26</v>
      </c>
      <c r="I299" s="2159">
        <v>832</v>
      </c>
      <c r="J299" s="2159">
        <v>30</v>
      </c>
      <c r="K299" s="2159">
        <v>960</v>
      </c>
      <c r="L299" s="2159"/>
    </row>
    <row r="300" spans="1:12" hidden="1">
      <c r="A300" s="2158">
        <v>30355404</v>
      </c>
      <c r="B300" s="2159" t="s">
        <v>2819</v>
      </c>
      <c r="C300" s="2159" t="s">
        <v>3491</v>
      </c>
      <c r="D300" s="2159" t="s">
        <v>2806</v>
      </c>
      <c r="E300" s="2159" t="s">
        <v>2688</v>
      </c>
      <c r="F300" s="2158">
        <v>315</v>
      </c>
      <c r="G300" s="2159">
        <v>32</v>
      </c>
      <c r="H300" s="2159">
        <v>26</v>
      </c>
      <c r="I300" s="2159">
        <v>832</v>
      </c>
      <c r="J300" s="2159">
        <v>30</v>
      </c>
      <c r="K300" s="2159">
        <v>960</v>
      </c>
      <c r="L300" s="2159"/>
    </row>
    <row r="301" spans="1:12" hidden="1">
      <c r="A301" s="2158">
        <v>30355405</v>
      </c>
      <c r="B301" s="2159" t="s">
        <v>2820</v>
      </c>
      <c r="C301" s="2159" t="s">
        <v>3491</v>
      </c>
      <c r="D301" s="2159" t="s">
        <v>2711</v>
      </c>
      <c r="E301" s="2159" t="s">
        <v>2688</v>
      </c>
      <c r="F301" s="2158">
        <v>320</v>
      </c>
      <c r="G301" s="2159">
        <v>32</v>
      </c>
      <c r="H301" s="2159">
        <v>26</v>
      </c>
      <c r="I301" s="2159">
        <v>832</v>
      </c>
      <c r="J301" s="2159">
        <v>30</v>
      </c>
      <c r="K301" s="2159">
        <v>960</v>
      </c>
      <c r="L301" s="2159"/>
    </row>
    <row r="302" spans="1:12" hidden="1">
      <c r="A302" s="2158">
        <v>30355406</v>
      </c>
      <c r="B302" s="2159" t="s">
        <v>2814</v>
      </c>
      <c r="C302" s="2194" t="s">
        <v>3491</v>
      </c>
      <c r="D302" s="2159" t="s">
        <v>2711</v>
      </c>
      <c r="E302" s="2159" t="s">
        <v>2688</v>
      </c>
      <c r="F302" s="2158">
        <v>325</v>
      </c>
      <c r="G302" s="2159">
        <v>32</v>
      </c>
      <c r="H302" s="2159">
        <v>26</v>
      </c>
      <c r="I302" s="2159">
        <v>832</v>
      </c>
      <c r="J302" s="2159">
        <v>30</v>
      </c>
      <c r="K302" s="2159">
        <v>960</v>
      </c>
      <c r="L302" s="2194" t="s">
        <v>3480</v>
      </c>
    </row>
    <row r="303" spans="1:12" hidden="1">
      <c r="A303" s="2158">
        <v>30355407</v>
      </c>
      <c r="B303" s="2159" t="s">
        <v>2815</v>
      </c>
      <c r="C303" s="2194" t="s">
        <v>3491</v>
      </c>
      <c r="D303" s="2159" t="s">
        <v>2711</v>
      </c>
      <c r="E303" s="2159" t="s">
        <v>2688</v>
      </c>
      <c r="F303" s="2158">
        <v>330</v>
      </c>
      <c r="G303" s="2159">
        <v>32</v>
      </c>
      <c r="H303" s="2159">
        <v>26</v>
      </c>
      <c r="I303" s="2159">
        <v>832</v>
      </c>
      <c r="J303" s="2159">
        <v>30</v>
      </c>
      <c r="K303" s="2159">
        <v>960</v>
      </c>
      <c r="L303" s="2194" t="s">
        <v>3480</v>
      </c>
    </row>
    <row r="304" spans="1:12" hidden="1">
      <c r="A304" s="2158">
        <v>30359001</v>
      </c>
      <c r="B304" s="2159" t="s">
        <v>2821</v>
      </c>
      <c r="C304" s="2194" t="s">
        <v>3495</v>
      </c>
      <c r="D304" s="2159" t="s">
        <v>2822</v>
      </c>
      <c r="E304" s="2159" t="s">
        <v>2688</v>
      </c>
      <c r="F304" s="2158">
        <v>300</v>
      </c>
      <c r="G304" s="2159">
        <v>26</v>
      </c>
      <c r="H304" s="2159">
        <v>26</v>
      </c>
      <c r="I304" s="2159">
        <v>676</v>
      </c>
      <c r="J304" s="2159">
        <v>30</v>
      </c>
      <c r="K304" s="2159">
        <v>780</v>
      </c>
      <c r="L304" s="2194" t="s">
        <v>3480</v>
      </c>
    </row>
    <row r="305" spans="1:12" hidden="1">
      <c r="A305" s="2158">
        <v>30359002</v>
      </c>
      <c r="B305" s="2159" t="s">
        <v>2823</v>
      </c>
      <c r="C305" s="2194" t="s">
        <v>3495</v>
      </c>
      <c r="D305" s="2159" t="s">
        <v>2822</v>
      </c>
      <c r="E305" s="2159" t="s">
        <v>2688</v>
      </c>
      <c r="F305" s="2158">
        <v>305</v>
      </c>
      <c r="G305" s="2159">
        <v>26</v>
      </c>
      <c r="H305" s="2159">
        <v>26</v>
      </c>
      <c r="I305" s="2159">
        <v>676</v>
      </c>
      <c r="J305" s="2159">
        <v>30</v>
      </c>
      <c r="K305" s="2159">
        <v>780</v>
      </c>
      <c r="L305" s="2194" t="s">
        <v>3480</v>
      </c>
    </row>
    <row r="306" spans="1:12" hidden="1">
      <c r="A306" s="2158">
        <v>30359003</v>
      </c>
      <c r="B306" s="2159" t="s">
        <v>2824</v>
      </c>
      <c r="C306" s="2159" t="s">
        <v>3495</v>
      </c>
      <c r="D306" s="2159" t="s">
        <v>2822</v>
      </c>
      <c r="E306" s="2159" t="s">
        <v>2688</v>
      </c>
      <c r="F306" s="2158">
        <v>310</v>
      </c>
      <c r="G306" s="2159">
        <v>26</v>
      </c>
      <c r="H306" s="2159">
        <v>26</v>
      </c>
      <c r="I306" s="2159">
        <v>676</v>
      </c>
      <c r="J306" s="2159">
        <v>30</v>
      </c>
      <c r="K306" s="2159">
        <v>780</v>
      </c>
      <c r="L306" s="2159"/>
    </row>
    <row r="307" spans="1:12" hidden="1">
      <c r="A307" s="2158">
        <v>30359004</v>
      </c>
      <c r="B307" s="2159" t="s">
        <v>2825</v>
      </c>
      <c r="C307" s="2159" t="s">
        <v>3495</v>
      </c>
      <c r="D307" s="2159" t="s">
        <v>2822</v>
      </c>
      <c r="E307" s="2159" t="s">
        <v>2688</v>
      </c>
      <c r="F307" s="2158">
        <v>315</v>
      </c>
      <c r="G307" s="2159">
        <v>26</v>
      </c>
      <c r="H307" s="2159">
        <v>26</v>
      </c>
      <c r="I307" s="2159">
        <v>676</v>
      </c>
      <c r="J307" s="2159">
        <v>30</v>
      </c>
      <c r="K307" s="2159">
        <v>780</v>
      </c>
      <c r="L307" s="2159"/>
    </row>
    <row r="308" spans="1:12" hidden="1">
      <c r="A308" s="2158">
        <v>30359005</v>
      </c>
      <c r="B308" s="2159" t="s">
        <v>2826</v>
      </c>
      <c r="C308" s="2159" t="s">
        <v>3495</v>
      </c>
      <c r="D308" s="2159" t="s">
        <v>2822</v>
      </c>
      <c r="E308" s="2159" t="s">
        <v>2688</v>
      </c>
      <c r="F308" s="2158">
        <v>320</v>
      </c>
      <c r="G308" s="2159">
        <v>26</v>
      </c>
      <c r="H308" s="2159">
        <v>26</v>
      </c>
      <c r="I308" s="2159">
        <v>676</v>
      </c>
      <c r="J308" s="2159">
        <v>30</v>
      </c>
      <c r="K308" s="2159">
        <v>780</v>
      </c>
      <c r="L308" s="2159"/>
    </row>
    <row r="309" spans="1:12" hidden="1">
      <c r="A309" s="2158">
        <v>30359006</v>
      </c>
      <c r="B309" s="2159" t="s">
        <v>2827</v>
      </c>
      <c r="C309" s="2194" t="s">
        <v>3495</v>
      </c>
      <c r="D309" s="2159" t="s">
        <v>2822</v>
      </c>
      <c r="E309" s="2159" t="s">
        <v>2688</v>
      </c>
      <c r="F309" s="2158">
        <v>325</v>
      </c>
      <c r="G309" s="2159">
        <v>26</v>
      </c>
      <c r="H309" s="2159">
        <v>26</v>
      </c>
      <c r="I309" s="2159">
        <v>676</v>
      </c>
      <c r="J309" s="2159">
        <v>30</v>
      </c>
      <c r="K309" s="2159">
        <v>780</v>
      </c>
      <c r="L309" s="2194" t="s">
        <v>3480</v>
      </c>
    </row>
    <row r="310" spans="1:12" hidden="1">
      <c r="A310" s="2158">
        <v>30359101</v>
      </c>
      <c r="B310" s="2159" t="s">
        <v>2828</v>
      </c>
      <c r="C310" s="2194" t="s">
        <v>3491</v>
      </c>
      <c r="D310" s="2159" t="s">
        <v>2711</v>
      </c>
      <c r="E310" s="2159" t="s">
        <v>2688</v>
      </c>
      <c r="F310" s="2158">
        <v>300</v>
      </c>
      <c r="G310" s="2159">
        <v>32</v>
      </c>
      <c r="H310" s="2159">
        <v>26</v>
      </c>
      <c r="I310" s="2159">
        <v>832</v>
      </c>
      <c r="J310" s="2159">
        <v>30</v>
      </c>
      <c r="K310" s="2159">
        <v>960</v>
      </c>
      <c r="L310" s="2194" t="s">
        <v>3480</v>
      </c>
    </row>
    <row r="311" spans="1:12" hidden="1">
      <c r="A311" s="2158">
        <v>30359102</v>
      </c>
      <c r="B311" s="2159" t="s">
        <v>2830</v>
      </c>
      <c r="C311" s="2194" t="s">
        <v>3491</v>
      </c>
      <c r="D311" s="2159" t="s">
        <v>2711</v>
      </c>
      <c r="E311" s="2159" t="s">
        <v>2688</v>
      </c>
      <c r="F311" s="2158">
        <v>305</v>
      </c>
      <c r="G311" s="2159">
        <v>32</v>
      </c>
      <c r="H311" s="2159">
        <v>26</v>
      </c>
      <c r="I311" s="2159">
        <v>832</v>
      </c>
      <c r="J311" s="2159">
        <v>30</v>
      </c>
      <c r="K311" s="2159">
        <v>960</v>
      </c>
      <c r="L311" s="2194" t="s">
        <v>3480</v>
      </c>
    </row>
    <row r="312" spans="1:12" hidden="1">
      <c r="A312" s="2158">
        <v>30359103</v>
      </c>
      <c r="B312" s="2159" t="s">
        <v>2831</v>
      </c>
      <c r="C312" s="2159" t="s">
        <v>3491</v>
      </c>
      <c r="D312" s="2159" t="s">
        <v>2711</v>
      </c>
      <c r="E312" s="2159" t="s">
        <v>2688</v>
      </c>
      <c r="F312" s="2158">
        <v>310</v>
      </c>
      <c r="G312" s="2159">
        <v>32</v>
      </c>
      <c r="H312" s="2159">
        <v>26</v>
      </c>
      <c r="I312" s="2159">
        <v>832</v>
      </c>
      <c r="J312" s="2159">
        <v>30</v>
      </c>
      <c r="K312" s="2159">
        <v>960</v>
      </c>
      <c r="L312" s="2159"/>
    </row>
    <row r="313" spans="1:12" hidden="1">
      <c r="A313" s="2158">
        <v>30359104</v>
      </c>
      <c r="B313" s="2159" t="s">
        <v>2832</v>
      </c>
      <c r="C313" s="2159" t="s">
        <v>3491</v>
      </c>
      <c r="D313" s="2159" t="s">
        <v>2711</v>
      </c>
      <c r="E313" s="2159" t="s">
        <v>2688</v>
      </c>
      <c r="F313" s="2158">
        <v>315</v>
      </c>
      <c r="G313" s="2159">
        <v>32</v>
      </c>
      <c r="H313" s="2159">
        <v>26</v>
      </c>
      <c r="I313" s="2159">
        <v>832</v>
      </c>
      <c r="J313" s="2159">
        <v>30</v>
      </c>
      <c r="K313" s="2159">
        <v>960</v>
      </c>
      <c r="L313" s="2159"/>
    </row>
    <row r="314" spans="1:12" hidden="1">
      <c r="A314" s="2158">
        <v>30359105</v>
      </c>
      <c r="B314" s="2159" t="s">
        <v>2834</v>
      </c>
      <c r="C314" s="2159" t="s">
        <v>3491</v>
      </c>
      <c r="D314" s="2159" t="s">
        <v>2711</v>
      </c>
      <c r="E314" s="2159" t="s">
        <v>2688</v>
      </c>
      <c r="F314" s="2158">
        <v>320</v>
      </c>
      <c r="G314" s="2159">
        <v>32</v>
      </c>
      <c r="H314" s="2159">
        <v>26</v>
      </c>
      <c r="I314" s="2159">
        <v>832</v>
      </c>
      <c r="J314" s="2159">
        <v>30</v>
      </c>
      <c r="K314" s="2159">
        <v>960</v>
      </c>
      <c r="L314" s="2159"/>
    </row>
    <row r="315" spans="1:12" hidden="1">
      <c r="A315" s="2158">
        <v>30359106</v>
      </c>
      <c r="B315" s="2159" t="s">
        <v>2836</v>
      </c>
      <c r="C315" s="2159" t="s">
        <v>3491</v>
      </c>
      <c r="D315" s="2159" t="s">
        <v>2711</v>
      </c>
      <c r="E315" s="2159" t="s">
        <v>2688</v>
      </c>
      <c r="F315" s="2158">
        <v>325</v>
      </c>
      <c r="G315" s="2159">
        <v>32</v>
      </c>
      <c r="H315" s="2159">
        <v>26</v>
      </c>
      <c r="I315" s="2159">
        <v>832</v>
      </c>
      <c r="J315" s="2159">
        <v>30</v>
      </c>
      <c r="K315" s="2159">
        <v>960</v>
      </c>
      <c r="L315" s="2159"/>
    </row>
    <row r="316" spans="1:12" hidden="1">
      <c r="A316" s="2158">
        <v>30359107</v>
      </c>
      <c r="B316" s="2159" t="s">
        <v>2838</v>
      </c>
      <c r="C316" s="2194" t="s">
        <v>3491</v>
      </c>
      <c r="D316" s="2159" t="s">
        <v>2711</v>
      </c>
      <c r="E316" s="2159" t="s">
        <v>2688</v>
      </c>
      <c r="F316" s="2158">
        <v>330</v>
      </c>
      <c r="G316" s="2159">
        <v>32</v>
      </c>
      <c r="H316" s="2159">
        <v>26</v>
      </c>
      <c r="I316" s="2159">
        <v>832</v>
      </c>
      <c r="J316" s="2159">
        <v>30</v>
      </c>
      <c r="K316" s="2159">
        <v>960</v>
      </c>
      <c r="L316" s="2194" t="s">
        <v>3480</v>
      </c>
    </row>
    <row r="317" spans="1:12" hidden="1">
      <c r="A317" s="2158">
        <v>30359201</v>
      </c>
      <c r="B317" s="2159" t="s">
        <v>2840</v>
      </c>
      <c r="C317" s="2194" t="s">
        <v>3495</v>
      </c>
      <c r="D317" s="2159" t="s">
        <v>2822</v>
      </c>
      <c r="E317" s="2159" t="s">
        <v>2688</v>
      </c>
      <c r="F317" s="2158">
        <v>300</v>
      </c>
      <c r="G317" s="2159">
        <v>26</v>
      </c>
      <c r="H317" s="2159">
        <v>26</v>
      </c>
      <c r="I317" s="2159">
        <v>676</v>
      </c>
      <c r="J317" s="2159">
        <v>30</v>
      </c>
      <c r="K317" s="2159">
        <v>780</v>
      </c>
      <c r="L317" s="2194" t="s">
        <v>3480</v>
      </c>
    </row>
    <row r="318" spans="1:12" hidden="1">
      <c r="A318" s="2158">
        <v>30359202</v>
      </c>
      <c r="B318" s="2159" t="s">
        <v>2841</v>
      </c>
      <c r="C318" s="2159" t="s">
        <v>3495</v>
      </c>
      <c r="D318" s="2159" t="s">
        <v>2822</v>
      </c>
      <c r="E318" s="2159" t="s">
        <v>2688</v>
      </c>
      <c r="F318" s="2158">
        <v>305</v>
      </c>
      <c r="G318" s="2159">
        <v>26</v>
      </c>
      <c r="H318" s="2159">
        <v>26</v>
      </c>
      <c r="I318" s="2159">
        <v>676</v>
      </c>
      <c r="J318" s="2159">
        <v>30</v>
      </c>
      <c r="K318" s="2159">
        <v>780</v>
      </c>
      <c r="L318" s="2159"/>
    </row>
    <row r="319" spans="1:12" hidden="1">
      <c r="A319" s="2158">
        <v>30359203</v>
      </c>
      <c r="B319" s="2159" t="s">
        <v>2842</v>
      </c>
      <c r="C319" s="2159" t="s">
        <v>3495</v>
      </c>
      <c r="D319" s="2159" t="s">
        <v>2822</v>
      </c>
      <c r="E319" s="2159" t="s">
        <v>2688</v>
      </c>
      <c r="F319" s="2158">
        <v>310</v>
      </c>
      <c r="G319" s="2159">
        <v>26</v>
      </c>
      <c r="H319" s="2159">
        <v>26</v>
      </c>
      <c r="I319" s="2159">
        <v>676</v>
      </c>
      <c r="J319" s="2159">
        <v>30</v>
      </c>
      <c r="K319" s="2159">
        <v>780</v>
      </c>
      <c r="L319" s="2159"/>
    </row>
    <row r="320" spans="1:12" hidden="1">
      <c r="A320" s="2158">
        <v>30359204</v>
      </c>
      <c r="B320" s="2159" t="s">
        <v>2843</v>
      </c>
      <c r="C320" s="2159" t="s">
        <v>3495</v>
      </c>
      <c r="D320" s="2159" t="s">
        <v>2822</v>
      </c>
      <c r="E320" s="2159" t="s">
        <v>2688</v>
      </c>
      <c r="F320" s="2158">
        <v>315</v>
      </c>
      <c r="G320" s="2159">
        <v>26</v>
      </c>
      <c r="H320" s="2159">
        <v>26</v>
      </c>
      <c r="I320" s="2159">
        <v>676</v>
      </c>
      <c r="J320" s="2159">
        <v>30</v>
      </c>
      <c r="K320" s="2159">
        <v>780</v>
      </c>
      <c r="L320" s="2159"/>
    </row>
    <row r="321" spans="1:12" hidden="1">
      <c r="A321" s="2158">
        <v>30359205</v>
      </c>
      <c r="B321" s="2159" t="s">
        <v>2844</v>
      </c>
      <c r="C321" s="2159" t="s">
        <v>3495</v>
      </c>
      <c r="D321" s="2159" t="s">
        <v>2822</v>
      </c>
      <c r="E321" s="2159" t="s">
        <v>2688</v>
      </c>
      <c r="F321" s="2158">
        <v>320</v>
      </c>
      <c r="G321" s="2159">
        <v>26</v>
      </c>
      <c r="H321" s="2159">
        <v>26</v>
      </c>
      <c r="I321" s="2159">
        <v>676</v>
      </c>
      <c r="J321" s="2159">
        <v>30</v>
      </c>
      <c r="K321" s="2159">
        <v>780</v>
      </c>
      <c r="L321" s="2159"/>
    </row>
    <row r="322" spans="1:12" hidden="1">
      <c r="A322" s="2158">
        <v>30359206</v>
      </c>
      <c r="B322" s="2159" t="s">
        <v>2845</v>
      </c>
      <c r="C322" s="2194" t="s">
        <v>3495</v>
      </c>
      <c r="D322" s="2159" t="s">
        <v>2822</v>
      </c>
      <c r="E322" s="2159" t="s">
        <v>2688</v>
      </c>
      <c r="F322" s="2158">
        <v>325</v>
      </c>
      <c r="G322" s="2159">
        <v>26</v>
      </c>
      <c r="H322" s="2159">
        <v>26</v>
      </c>
      <c r="I322" s="2159">
        <v>676</v>
      </c>
      <c r="J322" s="2159">
        <v>30</v>
      </c>
      <c r="K322" s="2159">
        <v>780</v>
      </c>
      <c r="L322" s="2194" t="s">
        <v>3480</v>
      </c>
    </row>
    <row r="323" spans="1:12" hidden="1">
      <c r="A323" s="2158">
        <v>30359207</v>
      </c>
      <c r="B323" s="2159" t="s">
        <v>2846</v>
      </c>
      <c r="C323" s="2194" t="s">
        <v>3495</v>
      </c>
      <c r="D323" s="2159" t="s">
        <v>2822</v>
      </c>
      <c r="E323" s="2159" t="s">
        <v>2688</v>
      </c>
      <c r="F323" s="2158">
        <v>330</v>
      </c>
      <c r="G323" s="2159">
        <v>26</v>
      </c>
      <c r="H323" s="2159">
        <v>26</v>
      </c>
      <c r="I323" s="2159">
        <v>676</v>
      </c>
      <c r="J323" s="2159">
        <v>30</v>
      </c>
      <c r="K323" s="2159">
        <v>780</v>
      </c>
      <c r="L323" s="2194" t="s">
        <v>3480</v>
      </c>
    </row>
    <row r="324" spans="1:12" hidden="1">
      <c r="A324" s="2158">
        <v>30359301</v>
      </c>
      <c r="B324" s="2159" t="s">
        <v>2828</v>
      </c>
      <c r="C324" s="2194" t="s">
        <v>3491</v>
      </c>
      <c r="D324" s="2159" t="s">
        <v>2711</v>
      </c>
      <c r="E324" s="2159" t="s">
        <v>2688</v>
      </c>
      <c r="F324" s="2158">
        <v>300</v>
      </c>
      <c r="G324" s="2159">
        <v>32</v>
      </c>
      <c r="H324" s="2159">
        <v>26</v>
      </c>
      <c r="I324" s="2159">
        <v>832</v>
      </c>
      <c r="J324" s="2159">
        <v>30</v>
      </c>
      <c r="K324" s="2159">
        <v>960</v>
      </c>
      <c r="L324" s="2194" t="s">
        <v>3480</v>
      </c>
    </row>
    <row r="325" spans="1:12" hidden="1">
      <c r="A325" s="2158">
        <v>30359302</v>
      </c>
      <c r="B325" s="2159" t="s">
        <v>2830</v>
      </c>
      <c r="C325" s="2194" t="s">
        <v>3491</v>
      </c>
      <c r="D325" s="2159" t="s">
        <v>2711</v>
      </c>
      <c r="E325" s="2159" t="s">
        <v>2688</v>
      </c>
      <c r="F325" s="2158">
        <v>305</v>
      </c>
      <c r="G325" s="2159">
        <v>32</v>
      </c>
      <c r="H325" s="2159">
        <v>26</v>
      </c>
      <c r="I325" s="2159">
        <v>832</v>
      </c>
      <c r="J325" s="2159">
        <v>30</v>
      </c>
      <c r="K325" s="2159">
        <v>960</v>
      </c>
      <c r="L325" s="2194" t="s">
        <v>3480</v>
      </c>
    </row>
    <row r="326" spans="1:12" hidden="1">
      <c r="A326" s="2158">
        <v>30359303</v>
      </c>
      <c r="B326" s="2159" t="s">
        <v>2831</v>
      </c>
      <c r="C326" s="2159" t="s">
        <v>3491</v>
      </c>
      <c r="D326" s="2159" t="s">
        <v>2711</v>
      </c>
      <c r="E326" s="2159" t="s">
        <v>2688</v>
      </c>
      <c r="F326" s="2158">
        <v>310</v>
      </c>
      <c r="G326" s="2159">
        <v>32</v>
      </c>
      <c r="H326" s="2159">
        <v>26</v>
      </c>
      <c r="I326" s="2159">
        <v>832</v>
      </c>
      <c r="J326" s="2159">
        <v>30</v>
      </c>
      <c r="K326" s="2159">
        <v>960</v>
      </c>
      <c r="L326" s="2159"/>
    </row>
    <row r="327" spans="1:12" hidden="1">
      <c r="A327" s="2158">
        <v>30359304</v>
      </c>
      <c r="B327" s="2159" t="s">
        <v>2832</v>
      </c>
      <c r="C327" s="2159" t="s">
        <v>3491</v>
      </c>
      <c r="D327" s="2159" t="s">
        <v>2711</v>
      </c>
      <c r="E327" s="2159" t="s">
        <v>2688</v>
      </c>
      <c r="F327" s="2158">
        <v>315</v>
      </c>
      <c r="G327" s="2159">
        <v>32</v>
      </c>
      <c r="H327" s="2159">
        <v>26</v>
      </c>
      <c r="I327" s="2159">
        <v>832</v>
      </c>
      <c r="J327" s="2159">
        <v>30</v>
      </c>
      <c r="K327" s="2159">
        <v>960</v>
      </c>
      <c r="L327" s="2159"/>
    </row>
    <row r="328" spans="1:12" hidden="1">
      <c r="A328" s="2158">
        <v>30359305</v>
      </c>
      <c r="B328" s="2159" t="s">
        <v>2834</v>
      </c>
      <c r="C328" s="2159" t="s">
        <v>3491</v>
      </c>
      <c r="D328" s="2159" t="s">
        <v>2711</v>
      </c>
      <c r="E328" s="2159" t="s">
        <v>2688</v>
      </c>
      <c r="F328" s="2158">
        <v>320</v>
      </c>
      <c r="G328" s="2159">
        <v>32</v>
      </c>
      <c r="H328" s="2159">
        <v>26</v>
      </c>
      <c r="I328" s="2159">
        <v>832</v>
      </c>
      <c r="J328" s="2159">
        <v>30</v>
      </c>
      <c r="K328" s="2159">
        <v>960</v>
      </c>
      <c r="L328" s="2159"/>
    </row>
    <row r="329" spans="1:12" hidden="1">
      <c r="A329" s="2158">
        <v>30359306</v>
      </c>
      <c r="B329" s="2159" t="s">
        <v>2836</v>
      </c>
      <c r="C329" s="2159" t="s">
        <v>3491</v>
      </c>
      <c r="D329" s="2159" t="s">
        <v>2711</v>
      </c>
      <c r="E329" s="2159" t="s">
        <v>2688</v>
      </c>
      <c r="F329" s="2158">
        <v>325</v>
      </c>
      <c r="G329" s="2159">
        <v>32</v>
      </c>
      <c r="H329" s="2159">
        <v>26</v>
      </c>
      <c r="I329" s="2159">
        <v>832</v>
      </c>
      <c r="J329" s="2159">
        <v>30</v>
      </c>
      <c r="K329" s="2159">
        <v>960</v>
      </c>
      <c r="L329" s="2159"/>
    </row>
    <row r="330" spans="1:12" hidden="1">
      <c r="A330" s="2158">
        <v>30359307</v>
      </c>
      <c r="B330" s="2159" t="s">
        <v>2838</v>
      </c>
      <c r="C330" s="2194" t="s">
        <v>3491</v>
      </c>
      <c r="D330" s="2159" t="s">
        <v>2711</v>
      </c>
      <c r="E330" s="2159" t="s">
        <v>2688</v>
      </c>
      <c r="F330" s="2158">
        <v>330</v>
      </c>
      <c r="G330" s="2159">
        <v>32</v>
      </c>
      <c r="H330" s="2159">
        <v>26</v>
      </c>
      <c r="I330" s="2159">
        <v>832</v>
      </c>
      <c r="J330" s="2159">
        <v>30</v>
      </c>
      <c r="K330" s="2159">
        <v>960</v>
      </c>
      <c r="L330" s="2194" t="s">
        <v>3480</v>
      </c>
    </row>
    <row r="331" spans="1:12" hidden="1">
      <c r="A331" s="2158">
        <v>30375107</v>
      </c>
      <c r="B331" s="2159" t="s">
        <v>2847</v>
      </c>
      <c r="C331" s="2159" t="s">
        <v>1108</v>
      </c>
      <c r="D331" s="2159" t="s">
        <v>2711</v>
      </c>
      <c r="E331" s="2159" t="s">
        <v>2688</v>
      </c>
      <c r="F331" s="2158">
        <v>330</v>
      </c>
      <c r="G331" s="2159">
        <v>32</v>
      </c>
      <c r="H331" s="2159">
        <v>24</v>
      </c>
      <c r="I331" s="2159">
        <v>768</v>
      </c>
      <c r="J331" s="2159">
        <v>28</v>
      </c>
      <c r="K331" s="2159">
        <v>896</v>
      </c>
      <c r="L331" s="2159"/>
    </row>
    <row r="332" spans="1:12" hidden="1">
      <c r="A332" s="2158">
        <v>30375108</v>
      </c>
      <c r="B332" s="2159" t="s">
        <v>2848</v>
      </c>
      <c r="C332" s="2159" t="s">
        <v>1108</v>
      </c>
      <c r="D332" s="2159" t="s">
        <v>2711</v>
      </c>
      <c r="E332" s="2159" t="s">
        <v>2688</v>
      </c>
      <c r="F332" s="2158">
        <v>335</v>
      </c>
      <c r="G332" s="2159">
        <v>32</v>
      </c>
      <c r="H332" s="2159">
        <v>24</v>
      </c>
      <c r="I332" s="2159">
        <v>768</v>
      </c>
      <c r="J332" s="2159">
        <v>28</v>
      </c>
      <c r="K332" s="2159">
        <v>896</v>
      </c>
      <c r="L332" s="2159"/>
    </row>
    <row r="333" spans="1:12" hidden="1">
      <c r="A333" s="2158">
        <v>30375208</v>
      </c>
      <c r="B333" s="2159" t="s">
        <v>2849</v>
      </c>
      <c r="C333" s="2159" t="s">
        <v>1108</v>
      </c>
      <c r="D333" s="2159" t="s">
        <v>2711</v>
      </c>
      <c r="E333" s="2159" t="s">
        <v>2688</v>
      </c>
      <c r="F333" s="2158">
        <v>335</v>
      </c>
      <c r="G333" s="2159">
        <v>32</v>
      </c>
      <c r="H333" s="2159">
        <v>24</v>
      </c>
      <c r="I333" s="2159">
        <v>768</v>
      </c>
      <c r="J333" s="2159">
        <v>28</v>
      </c>
      <c r="K333" s="2159">
        <v>896</v>
      </c>
      <c r="L333" s="2159"/>
    </row>
    <row r="334" spans="1:12" hidden="1">
      <c r="A334" s="2158">
        <v>30375908</v>
      </c>
      <c r="B334" s="2159" t="s">
        <v>2850</v>
      </c>
      <c r="C334" s="2159" t="s">
        <v>1108</v>
      </c>
      <c r="D334" s="2159" t="s">
        <v>2711</v>
      </c>
      <c r="E334" s="2159" t="s">
        <v>2688</v>
      </c>
      <c r="F334" s="2158">
        <v>335</v>
      </c>
      <c r="G334" s="2159">
        <v>32</v>
      </c>
      <c r="H334" s="2159">
        <v>24</v>
      </c>
      <c r="I334" s="2159">
        <v>768</v>
      </c>
      <c r="J334" s="2159">
        <v>28</v>
      </c>
      <c r="K334" s="2159">
        <v>896</v>
      </c>
      <c r="L334" s="2159"/>
    </row>
    <row r="335" spans="1:12" hidden="1">
      <c r="A335" s="2158">
        <v>30375109</v>
      </c>
      <c r="B335" s="2159" t="s">
        <v>2852</v>
      </c>
      <c r="C335" s="2159" t="s">
        <v>1108</v>
      </c>
      <c r="D335" s="2159" t="s">
        <v>2711</v>
      </c>
      <c r="E335" s="2159" t="s">
        <v>2688</v>
      </c>
      <c r="F335" s="2158">
        <v>340</v>
      </c>
      <c r="G335" s="2159">
        <v>32</v>
      </c>
      <c r="H335" s="2159">
        <v>24</v>
      </c>
      <c r="I335" s="2159">
        <v>768</v>
      </c>
      <c r="J335" s="2159">
        <v>28</v>
      </c>
      <c r="K335" s="2159">
        <v>896</v>
      </c>
      <c r="L335" s="2159"/>
    </row>
    <row r="336" spans="1:12" hidden="1">
      <c r="A336" s="2158">
        <v>30375209</v>
      </c>
      <c r="B336" s="2159" t="s">
        <v>2853</v>
      </c>
      <c r="C336" s="2159" t="s">
        <v>1108</v>
      </c>
      <c r="D336" s="2159" t="s">
        <v>2711</v>
      </c>
      <c r="E336" s="2159" t="s">
        <v>2688</v>
      </c>
      <c r="F336" s="2158">
        <v>340</v>
      </c>
      <c r="G336" s="2159">
        <v>32</v>
      </c>
      <c r="H336" s="2159">
        <v>24</v>
      </c>
      <c r="I336" s="2159">
        <v>768</v>
      </c>
      <c r="J336" s="2159">
        <v>28</v>
      </c>
      <c r="K336" s="2159">
        <v>896</v>
      </c>
      <c r="L336" s="2159"/>
    </row>
    <row r="337" spans="1:12" hidden="1">
      <c r="A337" s="2158">
        <v>30375207</v>
      </c>
      <c r="B337" s="2159" t="s">
        <v>2854</v>
      </c>
      <c r="C337" s="2159" t="s">
        <v>1108</v>
      </c>
      <c r="D337" s="2159" t="s">
        <v>2711</v>
      </c>
      <c r="E337" s="2159" t="s">
        <v>2688</v>
      </c>
      <c r="F337" s="2158">
        <v>330</v>
      </c>
      <c r="G337" s="2159">
        <v>32</v>
      </c>
      <c r="H337" s="2159">
        <v>24</v>
      </c>
      <c r="I337" s="2159">
        <v>768</v>
      </c>
      <c r="J337" s="2159">
        <v>28</v>
      </c>
      <c r="K337" s="2159">
        <v>896</v>
      </c>
      <c r="L337" s="2159"/>
    </row>
    <row r="338" spans="1:12" hidden="1">
      <c r="A338" s="2158">
        <v>30375110</v>
      </c>
      <c r="B338" s="2159" t="s">
        <v>2855</v>
      </c>
      <c r="C338" s="2159" t="s">
        <v>1108</v>
      </c>
      <c r="D338" s="2159" t="s">
        <v>2711</v>
      </c>
      <c r="E338" s="2159" t="s">
        <v>2688</v>
      </c>
      <c r="F338" s="2158">
        <v>345</v>
      </c>
      <c r="G338" s="2159">
        <v>32</v>
      </c>
      <c r="H338" s="2159">
        <v>24</v>
      </c>
      <c r="I338" s="2159">
        <v>768</v>
      </c>
      <c r="J338" s="2159">
        <v>28</v>
      </c>
      <c r="K338" s="2159">
        <v>896</v>
      </c>
      <c r="L338" s="2159"/>
    </row>
    <row r="339" spans="1:12" hidden="1">
      <c r="A339" s="2158">
        <v>30375307</v>
      </c>
      <c r="B339" s="2159" t="s">
        <v>2856</v>
      </c>
      <c r="C339" s="2159" t="s">
        <v>3496</v>
      </c>
      <c r="D339" s="2159" t="s">
        <v>2711</v>
      </c>
      <c r="E339" s="2159" t="s">
        <v>2688</v>
      </c>
      <c r="F339" s="2158">
        <v>330</v>
      </c>
      <c r="G339" s="2159">
        <v>26</v>
      </c>
      <c r="H339" s="2159">
        <v>26</v>
      </c>
      <c r="I339" s="2159">
        <v>676</v>
      </c>
      <c r="J339" s="2159">
        <v>28</v>
      </c>
      <c r="K339" s="2159">
        <v>728</v>
      </c>
      <c r="L339" s="2159"/>
    </row>
    <row r="340" spans="1:12" hidden="1">
      <c r="A340" s="2158">
        <v>30375308</v>
      </c>
      <c r="B340" s="2159" t="s">
        <v>2856</v>
      </c>
      <c r="C340" s="2159" t="s">
        <v>3496</v>
      </c>
      <c r="D340" s="2159" t="s">
        <v>2711</v>
      </c>
      <c r="E340" s="2159" t="s">
        <v>2688</v>
      </c>
      <c r="F340" s="2158">
        <v>335</v>
      </c>
      <c r="G340" s="2159">
        <v>26</v>
      </c>
      <c r="H340" s="2159">
        <v>26</v>
      </c>
      <c r="I340" s="2159">
        <v>676</v>
      </c>
      <c r="J340" s="2159">
        <v>28</v>
      </c>
      <c r="K340" s="2159">
        <v>728</v>
      </c>
      <c r="L340" s="2159"/>
    </row>
    <row r="341" spans="1:12" hidden="1">
      <c r="A341" s="2158">
        <v>30375808</v>
      </c>
      <c r="B341" s="2159" t="s">
        <v>2857</v>
      </c>
      <c r="C341" s="2159" t="s">
        <v>3497</v>
      </c>
      <c r="D341" s="2159" t="s">
        <v>2711</v>
      </c>
      <c r="E341" s="2159" t="s">
        <v>2688</v>
      </c>
      <c r="F341" s="2158">
        <v>335</v>
      </c>
      <c r="G341" s="2159">
        <v>26</v>
      </c>
      <c r="H341" s="2159">
        <v>26</v>
      </c>
      <c r="I341" s="2159">
        <v>676</v>
      </c>
      <c r="J341" s="2159">
        <v>28</v>
      </c>
      <c r="K341" s="2159">
        <v>728</v>
      </c>
      <c r="L341" s="2159"/>
    </row>
    <row r="342" spans="1:12" hidden="1">
      <c r="A342" s="2158">
        <v>30375309</v>
      </c>
      <c r="B342" s="2159" t="s">
        <v>2856</v>
      </c>
      <c r="C342" s="2159" t="s">
        <v>3496</v>
      </c>
      <c r="D342" s="2159" t="s">
        <v>2711</v>
      </c>
      <c r="E342" s="2159" t="s">
        <v>2688</v>
      </c>
      <c r="F342" s="2158">
        <v>340</v>
      </c>
      <c r="G342" s="2159">
        <v>26</v>
      </c>
      <c r="H342" s="2159">
        <v>26</v>
      </c>
      <c r="I342" s="2159">
        <v>676</v>
      </c>
      <c r="J342" s="2159">
        <v>28</v>
      </c>
      <c r="K342" s="2159">
        <v>728</v>
      </c>
      <c r="L342" s="2159"/>
    </row>
    <row r="343" spans="1:12" hidden="1">
      <c r="A343" s="2158">
        <v>30375311</v>
      </c>
      <c r="B343" s="2159" t="s">
        <v>2856</v>
      </c>
      <c r="C343" s="2159" t="s">
        <v>3496</v>
      </c>
      <c r="D343" s="2159" t="s">
        <v>2711</v>
      </c>
      <c r="E343" s="2159" t="s">
        <v>2688</v>
      </c>
      <c r="F343" s="2158">
        <v>350</v>
      </c>
      <c r="G343" s="2159">
        <v>26</v>
      </c>
      <c r="H343" s="2159">
        <v>26</v>
      </c>
      <c r="I343" s="2159">
        <v>676</v>
      </c>
      <c r="J343" s="2159">
        <v>28</v>
      </c>
      <c r="K343" s="2159">
        <v>728</v>
      </c>
      <c r="L343" s="2159"/>
    </row>
    <row r="344" spans="1:12" hidden="1">
      <c r="A344" s="2158">
        <v>30376108</v>
      </c>
      <c r="B344" s="2159" t="s">
        <v>2858</v>
      </c>
      <c r="C344" s="2159" t="s">
        <v>3498</v>
      </c>
      <c r="D344" s="2159" t="s">
        <v>2711</v>
      </c>
      <c r="E344" s="2159" t="s">
        <v>2688</v>
      </c>
      <c r="F344" s="2158">
        <v>335</v>
      </c>
      <c r="G344" s="2159">
        <v>32</v>
      </c>
      <c r="H344" s="2159">
        <v>26</v>
      </c>
      <c r="I344" s="2159">
        <v>832</v>
      </c>
      <c r="J344" s="2159">
        <v>28</v>
      </c>
      <c r="K344" s="2159">
        <v>896</v>
      </c>
      <c r="L344" s="2159"/>
    </row>
    <row r="345" spans="1:12" hidden="1">
      <c r="A345" s="2158">
        <v>30376109</v>
      </c>
      <c r="B345" s="2159" t="s">
        <v>2858</v>
      </c>
      <c r="C345" s="2159" t="s">
        <v>3498</v>
      </c>
      <c r="D345" s="2159" t="s">
        <v>2711</v>
      </c>
      <c r="E345" s="2159" t="s">
        <v>2688</v>
      </c>
      <c r="F345" s="2158">
        <v>340</v>
      </c>
      <c r="G345" s="2159">
        <v>32</v>
      </c>
      <c r="H345" s="2159">
        <v>26</v>
      </c>
      <c r="I345" s="2159">
        <v>832</v>
      </c>
      <c r="J345" s="2159">
        <v>28</v>
      </c>
      <c r="K345" s="2159">
        <v>896</v>
      </c>
      <c r="L345" s="2159"/>
    </row>
    <row r="346" spans="1:12" hidden="1">
      <c r="A346" s="2158">
        <v>30376408</v>
      </c>
      <c r="B346" s="2159" t="s">
        <v>2859</v>
      </c>
      <c r="C346" s="2159" t="s">
        <v>3498</v>
      </c>
      <c r="D346" s="2159" t="s">
        <v>2711</v>
      </c>
      <c r="E346" s="2159" t="s">
        <v>2688</v>
      </c>
      <c r="F346" s="2158">
        <v>335</v>
      </c>
      <c r="G346" s="2159">
        <v>32</v>
      </c>
      <c r="H346" s="2159">
        <v>26</v>
      </c>
      <c r="I346" s="2159">
        <v>832</v>
      </c>
      <c r="J346" s="2159">
        <v>28</v>
      </c>
      <c r="K346" s="2159">
        <v>896</v>
      </c>
      <c r="L346" s="2159"/>
    </row>
    <row r="347" spans="1:12" hidden="1">
      <c r="A347" s="2158">
        <v>30376409</v>
      </c>
      <c r="B347" s="2159" t="s">
        <v>2859</v>
      </c>
      <c r="C347" s="2159" t="s">
        <v>3498</v>
      </c>
      <c r="D347" s="2159" t="s">
        <v>2711</v>
      </c>
      <c r="E347" s="2159" t="s">
        <v>2688</v>
      </c>
      <c r="F347" s="2158">
        <v>340</v>
      </c>
      <c r="G347" s="2159">
        <v>32</v>
      </c>
      <c r="H347" s="2159">
        <v>26</v>
      </c>
      <c r="I347" s="2159">
        <v>832</v>
      </c>
      <c r="J347" s="2159">
        <v>28</v>
      </c>
      <c r="K347" s="2159">
        <v>896</v>
      </c>
      <c r="L347" s="2159"/>
    </row>
    <row r="348" spans="1:12" hidden="1">
      <c r="A348" s="2158">
        <v>30376209</v>
      </c>
      <c r="B348" s="2154" t="s">
        <v>2860</v>
      </c>
      <c r="C348" s="2159" t="s">
        <v>3498</v>
      </c>
      <c r="D348" s="2159" t="s">
        <v>2711</v>
      </c>
      <c r="E348" s="2159" t="s">
        <v>2688</v>
      </c>
      <c r="F348" s="2158">
        <v>340</v>
      </c>
      <c r="G348" s="2159">
        <v>32</v>
      </c>
      <c r="H348" s="2159">
        <v>26</v>
      </c>
      <c r="I348" s="2159">
        <v>832</v>
      </c>
      <c r="J348" s="2159">
        <v>28</v>
      </c>
      <c r="K348" s="2159">
        <v>896</v>
      </c>
      <c r="L348" s="2159"/>
    </row>
    <row r="349" spans="1:12" hidden="1">
      <c r="A349" s="2158">
        <v>30376110</v>
      </c>
      <c r="B349" s="2159" t="s">
        <v>2858</v>
      </c>
      <c r="C349" s="2159" t="s">
        <v>3498</v>
      </c>
      <c r="D349" s="2159" t="s">
        <v>2711</v>
      </c>
      <c r="E349" s="2159" t="s">
        <v>2688</v>
      </c>
      <c r="F349" s="2158">
        <v>345</v>
      </c>
      <c r="G349" s="2159">
        <v>32</v>
      </c>
      <c r="H349" s="2159">
        <v>26</v>
      </c>
      <c r="I349" s="2159">
        <v>832</v>
      </c>
      <c r="J349" s="2159">
        <v>28</v>
      </c>
      <c r="K349" s="2159">
        <v>896</v>
      </c>
      <c r="L349" s="2159"/>
    </row>
    <row r="350" spans="1:12" hidden="1">
      <c r="A350" s="2158">
        <v>30360214</v>
      </c>
      <c r="B350" s="2159" t="s">
        <v>2861</v>
      </c>
      <c r="C350" s="2194" t="s">
        <v>3494</v>
      </c>
      <c r="D350" s="2159" t="s">
        <v>2793</v>
      </c>
      <c r="E350" s="2159" t="s">
        <v>2688</v>
      </c>
      <c r="F350" s="2158">
        <v>365</v>
      </c>
      <c r="G350" s="2159">
        <v>29</v>
      </c>
      <c r="H350" s="2159">
        <v>22</v>
      </c>
      <c r="I350" s="2159">
        <v>638</v>
      </c>
      <c r="J350" s="2159">
        <v>26</v>
      </c>
      <c r="K350" s="2159">
        <v>754</v>
      </c>
      <c r="L350" s="2194" t="s">
        <v>3480</v>
      </c>
    </row>
    <row r="351" spans="1:12" hidden="1">
      <c r="A351" s="2158">
        <v>30360215</v>
      </c>
      <c r="B351" s="2159" t="s">
        <v>2862</v>
      </c>
      <c r="C351" s="2194" t="s">
        <v>3494</v>
      </c>
      <c r="D351" s="2159" t="s">
        <v>2793</v>
      </c>
      <c r="E351" s="2159" t="s">
        <v>2688</v>
      </c>
      <c r="F351" s="2158">
        <v>370</v>
      </c>
      <c r="G351" s="2159">
        <v>29</v>
      </c>
      <c r="H351" s="2159">
        <v>22</v>
      </c>
      <c r="I351" s="2159">
        <v>638</v>
      </c>
      <c r="J351" s="2159">
        <v>26</v>
      </c>
      <c r="K351" s="2159">
        <v>754</v>
      </c>
      <c r="L351" s="2194" t="s">
        <v>3480</v>
      </c>
    </row>
    <row r="352" spans="1:12" hidden="1">
      <c r="A352" s="2158">
        <v>30360216</v>
      </c>
      <c r="B352" s="2159" t="s">
        <v>2863</v>
      </c>
      <c r="C352" s="2194" t="s">
        <v>3494</v>
      </c>
      <c r="D352" s="2159" t="s">
        <v>2793</v>
      </c>
      <c r="E352" s="2159" t="s">
        <v>2688</v>
      </c>
      <c r="F352" s="2158">
        <v>375</v>
      </c>
      <c r="G352" s="2159">
        <v>29</v>
      </c>
      <c r="H352" s="2159">
        <v>22</v>
      </c>
      <c r="I352" s="2159">
        <v>638</v>
      </c>
      <c r="J352" s="2159">
        <v>26</v>
      </c>
      <c r="K352" s="2159">
        <v>754</v>
      </c>
      <c r="L352" s="2194" t="s">
        <v>3480</v>
      </c>
    </row>
    <row r="353" spans="1:12" hidden="1">
      <c r="A353" s="2158">
        <v>30360217</v>
      </c>
      <c r="B353" s="2159" t="s">
        <v>2864</v>
      </c>
      <c r="C353" s="2159" t="s">
        <v>3494</v>
      </c>
      <c r="D353" s="2159" t="s">
        <v>2793</v>
      </c>
      <c r="E353" s="2159" t="s">
        <v>2688</v>
      </c>
      <c r="F353" s="2158">
        <v>380</v>
      </c>
      <c r="G353" s="2159">
        <v>29</v>
      </c>
      <c r="H353" s="2159">
        <v>22</v>
      </c>
      <c r="I353" s="2159">
        <v>638</v>
      </c>
      <c r="J353" s="2159">
        <v>26</v>
      </c>
      <c r="K353" s="2159">
        <v>754</v>
      </c>
      <c r="L353" s="2159"/>
    </row>
    <row r="354" spans="1:12" hidden="1">
      <c r="A354" s="2158">
        <v>30360218</v>
      </c>
      <c r="B354" s="2159" t="s">
        <v>2865</v>
      </c>
      <c r="C354" s="2159" t="s">
        <v>3494</v>
      </c>
      <c r="D354" s="2159" t="s">
        <v>2793</v>
      </c>
      <c r="E354" s="2159" t="s">
        <v>2688</v>
      </c>
      <c r="F354" s="2158">
        <v>385</v>
      </c>
      <c r="G354" s="2159">
        <v>29</v>
      </c>
      <c r="H354" s="2159">
        <v>22</v>
      </c>
      <c r="I354" s="2159">
        <v>638</v>
      </c>
      <c r="J354" s="2159">
        <v>26</v>
      </c>
      <c r="K354" s="2159">
        <v>754</v>
      </c>
      <c r="L354" s="2159"/>
    </row>
    <row r="355" spans="1:12" hidden="1">
      <c r="A355" s="2158">
        <v>30360219</v>
      </c>
      <c r="B355" s="2159" t="s">
        <v>2867</v>
      </c>
      <c r="C355" s="2159" t="s">
        <v>3494</v>
      </c>
      <c r="D355" s="2159" t="s">
        <v>2793</v>
      </c>
      <c r="E355" s="2159" t="s">
        <v>2688</v>
      </c>
      <c r="F355" s="2158">
        <v>390</v>
      </c>
      <c r="G355" s="2159">
        <v>29</v>
      </c>
      <c r="H355" s="2159">
        <v>22</v>
      </c>
      <c r="I355" s="2159">
        <v>638</v>
      </c>
      <c r="J355" s="2159">
        <v>26</v>
      </c>
      <c r="K355" s="2159">
        <v>754</v>
      </c>
      <c r="L355" s="2159"/>
    </row>
    <row r="356" spans="1:12" hidden="1">
      <c r="A356" s="2158">
        <v>30360255</v>
      </c>
      <c r="B356" s="2159" t="s">
        <v>2868</v>
      </c>
      <c r="C356" s="2194" t="s">
        <v>3494</v>
      </c>
      <c r="D356" s="2159" t="s">
        <v>2793</v>
      </c>
      <c r="E356" s="2159" t="s">
        <v>2688</v>
      </c>
      <c r="F356" s="2158">
        <v>395</v>
      </c>
      <c r="G356" s="2159">
        <v>29</v>
      </c>
      <c r="H356" s="2159">
        <v>22</v>
      </c>
      <c r="I356" s="2159">
        <v>638</v>
      </c>
      <c r="J356" s="2159">
        <v>26</v>
      </c>
      <c r="K356" s="2159">
        <v>754</v>
      </c>
      <c r="L356" s="2194" t="s">
        <v>3480</v>
      </c>
    </row>
    <row r="357" spans="1:12" hidden="1">
      <c r="A357" s="2158">
        <v>30360256</v>
      </c>
      <c r="B357" s="2159" t="s">
        <v>2869</v>
      </c>
      <c r="C357" s="2194" t="s">
        <v>3494</v>
      </c>
      <c r="D357" s="2159" t="s">
        <v>2793</v>
      </c>
      <c r="E357" s="2159" t="s">
        <v>2688</v>
      </c>
      <c r="F357" s="2158">
        <v>400</v>
      </c>
      <c r="G357" s="2159">
        <v>29</v>
      </c>
      <c r="H357" s="2159">
        <v>22</v>
      </c>
      <c r="I357" s="2159">
        <v>638</v>
      </c>
      <c r="J357" s="2159">
        <v>26</v>
      </c>
      <c r="K357" s="2159">
        <v>754</v>
      </c>
      <c r="L357" s="2194" t="s">
        <v>3480</v>
      </c>
    </row>
    <row r="358" spans="1:12" hidden="1">
      <c r="A358" s="2158">
        <v>30361057</v>
      </c>
      <c r="B358" s="2159" t="s">
        <v>2870</v>
      </c>
      <c r="C358" s="2159" t="s">
        <v>3494</v>
      </c>
      <c r="D358" s="2159" t="s">
        <v>2793</v>
      </c>
      <c r="E358" s="2159" t="s">
        <v>2688</v>
      </c>
      <c r="F358" s="2158">
        <v>405</v>
      </c>
      <c r="G358" s="2159">
        <v>29</v>
      </c>
      <c r="H358" s="2159">
        <v>22</v>
      </c>
      <c r="I358" s="2159">
        <v>638</v>
      </c>
      <c r="J358" s="2159">
        <v>26</v>
      </c>
      <c r="K358" s="2159">
        <v>754</v>
      </c>
      <c r="L358" s="2159"/>
    </row>
    <row r="359" spans="1:12" hidden="1">
      <c r="A359" s="2158">
        <v>30361457</v>
      </c>
      <c r="B359" s="2159" t="s">
        <v>2871</v>
      </c>
      <c r="C359" s="2159" t="s">
        <v>3494</v>
      </c>
      <c r="D359" s="2159" t="s">
        <v>2793</v>
      </c>
      <c r="E359" s="2159" t="s">
        <v>2688</v>
      </c>
      <c r="F359" s="2158">
        <v>405</v>
      </c>
      <c r="G359" s="2159">
        <v>29</v>
      </c>
      <c r="H359" s="2159">
        <v>22</v>
      </c>
      <c r="I359" s="2159">
        <v>638</v>
      </c>
      <c r="J359" s="2159">
        <v>26</v>
      </c>
      <c r="K359" s="2159">
        <v>754</v>
      </c>
      <c r="L359" s="2159"/>
    </row>
    <row r="360" spans="1:12" hidden="1">
      <c r="A360" s="2158">
        <v>30360314</v>
      </c>
      <c r="B360" s="2159" t="s">
        <v>2872</v>
      </c>
      <c r="C360" s="2194" t="s">
        <v>3494</v>
      </c>
      <c r="D360" s="2159" t="s">
        <v>2793</v>
      </c>
      <c r="E360" s="2159" t="s">
        <v>2688</v>
      </c>
      <c r="F360" s="2158">
        <v>365</v>
      </c>
      <c r="G360" s="2159">
        <v>29</v>
      </c>
      <c r="H360" s="2159">
        <v>22</v>
      </c>
      <c r="I360" s="2159">
        <v>638</v>
      </c>
      <c r="J360" s="2159">
        <v>26</v>
      </c>
      <c r="K360" s="2159">
        <v>754</v>
      </c>
      <c r="L360" s="2194" t="s">
        <v>3480</v>
      </c>
    </row>
    <row r="361" spans="1:12" hidden="1">
      <c r="A361" s="2158">
        <v>30360315</v>
      </c>
      <c r="B361" s="2159" t="s">
        <v>2873</v>
      </c>
      <c r="C361" s="2194" t="s">
        <v>3494</v>
      </c>
      <c r="D361" s="2159" t="s">
        <v>2793</v>
      </c>
      <c r="E361" s="2159" t="s">
        <v>2688</v>
      </c>
      <c r="F361" s="2158">
        <v>370</v>
      </c>
      <c r="G361" s="2159">
        <v>29</v>
      </c>
      <c r="H361" s="2159">
        <v>22</v>
      </c>
      <c r="I361" s="2159">
        <v>638</v>
      </c>
      <c r="J361" s="2159">
        <v>26</v>
      </c>
      <c r="K361" s="2159">
        <v>754</v>
      </c>
      <c r="L361" s="2194" t="s">
        <v>3480</v>
      </c>
    </row>
    <row r="362" spans="1:12" hidden="1">
      <c r="A362" s="2158">
        <v>30360316</v>
      </c>
      <c r="B362" s="2159" t="s">
        <v>2874</v>
      </c>
      <c r="C362" s="2194" t="s">
        <v>3494</v>
      </c>
      <c r="D362" s="2159" t="s">
        <v>2793</v>
      </c>
      <c r="E362" s="2159" t="s">
        <v>2688</v>
      </c>
      <c r="F362" s="2158">
        <v>375</v>
      </c>
      <c r="G362" s="2159">
        <v>29</v>
      </c>
      <c r="H362" s="2159">
        <v>22</v>
      </c>
      <c r="I362" s="2159">
        <v>638</v>
      </c>
      <c r="J362" s="2159">
        <v>26</v>
      </c>
      <c r="K362" s="2159">
        <v>754</v>
      </c>
      <c r="L362" s="2194" t="s">
        <v>3480</v>
      </c>
    </row>
    <row r="363" spans="1:12" hidden="1">
      <c r="A363" s="2158">
        <v>30360317</v>
      </c>
      <c r="B363" s="2159" t="s">
        <v>2875</v>
      </c>
      <c r="C363" s="2159" t="s">
        <v>3494</v>
      </c>
      <c r="D363" s="2159" t="s">
        <v>2793</v>
      </c>
      <c r="E363" s="2159" t="s">
        <v>2688</v>
      </c>
      <c r="F363" s="2158">
        <v>380</v>
      </c>
      <c r="G363" s="2159">
        <v>29</v>
      </c>
      <c r="H363" s="2159">
        <v>22</v>
      </c>
      <c r="I363" s="2159">
        <v>638</v>
      </c>
      <c r="J363" s="2159">
        <v>26</v>
      </c>
      <c r="K363" s="2159">
        <v>754</v>
      </c>
      <c r="L363" s="2159"/>
    </row>
    <row r="364" spans="1:12" hidden="1">
      <c r="A364" s="2158">
        <v>30360318</v>
      </c>
      <c r="B364" s="2159" t="s">
        <v>2877</v>
      </c>
      <c r="C364" s="2159" t="s">
        <v>3494</v>
      </c>
      <c r="D364" s="2159" t="s">
        <v>2793</v>
      </c>
      <c r="E364" s="2159" t="s">
        <v>2688</v>
      </c>
      <c r="F364" s="2158">
        <v>385</v>
      </c>
      <c r="G364" s="2159">
        <v>29</v>
      </c>
      <c r="H364" s="2159">
        <v>22</v>
      </c>
      <c r="I364" s="2159">
        <v>638</v>
      </c>
      <c r="J364" s="2159">
        <v>26</v>
      </c>
      <c r="K364" s="2159">
        <v>754</v>
      </c>
      <c r="L364" s="2159"/>
    </row>
    <row r="365" spans="1:12" hidden="1">
      <c r="A365" s="2158">
        <v>30360319</v>
      </c>
      <c r="B365" s="2159" t="s">
        <v>2878</v>
      </c>
      <c r="C365" s="2159" t="s">
        <v>3494</v>
      </c>
      <c r="D365" s="2159" t="s">
        <v>2793</v>
      </c>
      <c r="E365" s="2159" t="s">
        <v>2688</v>
      </c>
      <c r="F365" s="2158">
        <v>390</v>
      </c>
      <c r="G365" s="2159">
        <v>29</v>
      </c>
      <c r="H365" s="2159">
        <v>22</v>
      </c>
      <c r="I365" s="2159">
        <v>638</v>
      </c>
      <c r="J365" s="2159">
        <v>26</v>
      </c>
      <c r="K365" s="2159">
        <v>754</v>
      </c>
      <c r="L365" s="2159"/>
    </row>
    <row r="366" spans="1:12" hidden="1">
      <c r="A366" s="2158">
        <v>30360355</v>
      </c>
      <c r="B366" s="2159" t="s">
        <v>2879</v>
      </c>
      <c r="C366" s="2159" t="s">
        <v>3494</v>
      </c>
      <c r="D366" s="2159" t="s">
        <v>2793</v>
      </c>
      <c r="E366" s="2159" t="s">
        <v>2688</v>
      </c>
      <c r="F366" s="2158">
        <v>395</v>
      </c>
      <c r="G366" s="2159">
        <v>29</v>
      </c>
      <c r="H366" s="2159">
        <v>22</v>
      </c>
      <c r="I366" s="2159">
        <v>638</v>
      </c>
      <c r="J366" s="2159">
        <v>26</v>
      </c>
      <c r="K366" s="2159">
        <v>754</v>
      </c>
      <c r="L366" s="2159"/>
    </row>
    <row r="367" spans="1:12" hidden="1">
      <c r="A367" s="2158">
        <v>30360356</v>
      </c>
      <c r="B367" s="2159" t="s">
        <v>2880</v>
      </c>
      <c r="C367" s="2194" t="s">
        <v>3494</v>
      </c>
      <c r="D367" s="2159" t="s">
        <v>2793</v>
      </c>
      <c r="E367" s="2159" t="s">
        <v>2688</v>
      </c>
      <c r="F367" s="2158">
        <v>400</v>
      </c>
      <c r="G367" s="2159">
        <v>29</v>
      </c>
      <c r="H367" s="2159">
        <v>22</v>
      </c>
      <c r="I367" s="2159">
        <v>638</v>
      </c>
      <c r="J367" s="2159">
        <v>26</v>
      </c>
      <c r="K367" s="2159">
        <v>754</v>
      </c>
      <c r="L367" s="2194" t="s">
        <v>3480</v>
      </c>
    </row>
    <row r="368" spans="1:12" hidden="1">
      <c r="A368" s="2158">
        <v>30360357</v>
      </c>
      <c r="B368" s="2159" t="s">
        <v>2881</v>
      </c>
      <c r="C368" s="2194" t="s">
        <v>3494</v>
      </c>
      <c r="D368" s="2159" t="s">
        <v>2793</v>
      </c>
      <c r="E368" s="2159" t="s">
        <v>2688</v>
      </c>
      <c r="F368" s="2158">
        <v>405</v>
      </c>
      <c r="G368" s="2159">
        <v>29</v>
      </c>
      <c r="H368" s="2159">
        <v>22</v>
      </c>
      <c r="I368" s="2159">
        <v>638</v>
      </c>
      <c r="J368" s="2159">
        <v>26</v>
      </c>
      <c r="K368" s="2159">
        <v>754</v>
      </c>
      <c r="L368" s="2194" t="s">
        <v>3480</v>
      </c>
    </row>
    <row r="369" spans="1:12" hidden="1">
      <c r="A369" s="2158">
        <v>30360358</v>
      </c>
      <c r="B369" s="2159" t="s">
        <v>2882</v>
      </c>
      <c r="C369" s="2194" t="s">
        <v>3494</v>
      </c>
      <c r="D369" s="2159" t="s">
        <v>2793</v>
      </c>
      <c r="E369" s="2159" t="s">
        <v>2688</v>
      </c>
      <c r="F369" s="2158">
        <v>410</v>
      </c>
      <c r="G369" s="2159">
        <v>29</v>
      </c>
      <c r="H369" s="2159">
        <v>22</v>
      </c>
      <c r="I369" s="2159">
        <v>638</v>
      </c>
      <c r="J369" s="2159">
        <v>26</v>
      </c>
      <c r="K369" s="2159">
        <v>754</v>
      </c>
      <c r="L369" s="2194" t="s">
        <v>3480</v>
      </c>
    </row>
    <row r="370" spans="1:12" hidden="1">
      <c r="A370" s="2158">
        <v>30360359</v>
      </c>
      <c r="B370" s="2159" t="s">
        <v>2883</v>
      </c>
      <c r="C370" s="2194" t="s">
        <v>3494</v>
      </c>
      <c r="D370" s="2159" t="s">
        <v>2793</v>
      </c>
      <c r="E370" s="2159" t="s">
        <v>2688</v>
      </c>
      <c r="F370" s="2158">
        <v>415</v>
      </c>
      <c r="G370" s="2159">
        <v>29</v>
      </c>
      <c r="H370" s="2159">
        <v>22</v>
      </c>
      <c r="I370" s="2159">
        <v>638</v>
      </c>
      <c r="J370" s="2159">
        <v>26</v>
      </c>
      <c r="K370" s="2159">
        <v>754</v>
      </c>
      <c r="L370" s="2194" t="s">
        <v>3480</v>
      </c>
    </row>
    <row r="371" spans="1:12" hidden="1">
      <c r="A371" s="2158">
        <v>30382759</v>
      </c>
      <c r="B371" s="2159" t="s">
        <v>2884</v>
      </c>
      <c r="C371" s="2159" t="s">
        <v>3499</v>
      </c>
      <c r="D371" s="2159" t="s">
        <v>2793</v>
      </c>
      <c r="E371" s="2159" t="s">
        <v>2688</v>
      </c>
      <c r="F371" s="2158">
        <v>415</v>
      </c>
      <c r="G371" s="2159">
        <v>29</v>
      </c>
      <c r="H371" s="2159">
        <v>22</v>
      </c>
      <c r="I371" s="2159">
        <v>638</v>
      </c>
      <c r="J371" s="2159">
        <v>24</v>
      </c>
      <c r="K371" s="2159">
        <v>696</v>
      </c>
      <c r="L371" s="2159"/>
    </row>
    <row r="372" spans="1:12" hidden="1">
      <c r="A372" s="2158">
        <v>30382959</v>
      </c>
      <c r="B372" s="2159" t="s">
        <v>2886</v>
      </c>
      <c r="C372" s="2159" t="s">
        <v>3499</v>
      </c>
      <c r="D372" s="2159" t="s">
        <v>2793</v>
      </c>
      <c r="E372" s="2159" t="s">
        <v>2688</v>
      </c>
      <c r="F372" s="2158">
        <v>415</v>
      </c>
      <c r="G372" s="2159">
        <v>29</v>
      </c>
      <c r="H372" s="2159">
        <v>22</v>
      </c>
      <c r="I372" s="2159">
        <v>638</v>
      </c>
      <c r="J372" s="2159">
        <v>24</v>
      </c>
      <c r="K372" s="2159">
        <v>696</v>
      </c>
      <c r="L372" s="2159"/>
    </row>
    <row r="373" spans="1:12" hidden="1">
      <c r="A373" s="2163">
        <v>12004244</v>
      </c>
      <c r="B373" s="2162" t="s">
        <v>2887</v>
      </c>
      <c r="C373" s="2159" t="s">
        <v>3499</v>
      </c>
      <c r="D373" s="2162" t="s">
        <v>2793</v>
      </c>
      <c r="E373" s="2162" t="s">
        <v>2688</v>
      </c>
      <c r="F373" s="2163">
        <v>435</v>
      </c>
      <c r="G373" s="2162">
        <v>30</v>
      </c>
      <c r="H373" s="2162">
        <v>22</v>
      </c>
      <c r="I373" s="2162">
        <v>660</v>
      </c>
      <c r="J373" s="2162">
        <v>24</v>
      </c>
      <c r="K373" s="2162">
        <v>720</v>
      </c>
      <c r="L373" s="2159"/>
    </row>
    <row r="374" spans="1:12" hidden="1">
      <c r="A374" s="2163">
        <v>12004245</v>
      </c>
      <c r="B374" s="2162" t="s">
        <v>2888</v>
      </c>
      <c r="C374" s="2159" t="s">
        <v>3499</v>
      </c>
      <c r="D374" s="2162" t="s">
        <v>2793</v>
      </c>
      <c r="E374" s="2162" t="s">
        <v>2688</v>
      </c>
      <c r="F374" s="2163">
        <v>430</v>
      </c>
      <c r="G374" s="2162">
        <v>30</v>
      </c>
      <c r="H374" s="2162">
        <v>22</v>
      </c>
      <c r="I374" s="2162">
        <v>660</v>
      </c>
      <c r="J374" s="2162">
        <v>24</v>
      </c>
      <c r="K374" s="2159">
        <v>720</v>
      </c>
      <c r="L374" s="2159"/>
    </row>
    <row r="375" spans="1:12" hidden="1">
      <c r="A375" s="2163" t="s">
        <v>2889</v>
      </c>
      <c r="B375" s="2162" t="s">
        <v>2888</v>
      </c>
      <c r="C375" s="2159" t="s">
        <v>3499</v>
      </c>
      <c r="D375" s="2162" t="s">
        <v>2793</v>
      </c>
      <c r="E375" s="2162" t="s">
        <v>2688</v>
      </c>
      <c r="F375" s="2163">
        <v>430</v>
      </c>
      <c r="G375" s="2162">
        <v>29</v>
      </c>
      <c r="H375" s="2162">
        <v>22</v>
      </c>
      <c r="I375" s="2162">
        <v>638</v>
      </c>
      <c r="J375" s="2162">
        <v>24</v>
      </c>
      <c r="K375" s="2159">
        <v>696</v>
      </c>
      <c r="L375" s="2159"/>
    </row>
    <row r="376" spans="1:12" hidden="1">
      <c r="A376" s="2163">
        <v>12004246</v>
      </c>
      <c r="B376" s="2162" t="s">
        <v>2888</v>
      </c>
      <c r="C376" s="2159" t="s">
        <v>3499</v>
      </c>
      <c r="D376" s="2162" t="s">
        <v>2793</v>
      </c>
      <c r="E376" s="2162" t="s">
        <v>2688</v>
      </c>
      <c r="F376" s="2163">
        <v>425</v>
      </c>
      <c r="G376" s="2162">
        <v>30</v>
      </c>
      <c r="H376" s="2162">
        <v>22</v>
      </c>
      <c r="I376" s="2162">
        <v>660</v>
      </c>
      <c r="J376" s="2162">
        <v>24</v>
      </c>
      <c r="K376" s="2159">
        <v>720</v>
      </c>
      <c r="L376" s="2159"/>
    </row>
    <row r="377" spans="1:12" hidden="1">
      <c r="A377" s="2163" t="s">
        <v>2890</v>
      </c>
      <c r="B377" s="2162" t="s">
        <v>2888</v>
      </c>
      <c r="C377" s="2159" t="s">
        <v>3499</v>
      </c>
      <c r="D377" s="2162" t="s">
        <v>2793</v>
      </c>
      <c r="E377" s="2162" t="s">
        <v>2688</v>
      </c>
      <c r="F377" s="2163">
        <v>425</v>
      </c>
      <c r="G377" s="2162">
        <v>29</v>
      </c>
      <c r="H377" s="2162">
        <v>22</v>
      </c>
      <c r="I377" s="2162">
        <v>638</v>
      </c>
      <c r="J377" s="2162">
        <v>24</v>
      </c>
      <c r="K377" s="2159">
        <v>696</v>
      </c>
      <c r="L377" s="2159"/>
    </row>
    <row r="378" spans="1:12" hidden="1">
      <c r="A378" s="2163">
        <v>12004247</v>
      </c>
      <c r="B378" s="2162" t="s">
        <v>2888</v>
      </c>
      <c r="C378" s="2159" t="s">
        <v>3499</v>
      </c>
      <c r="D378" s="2162" t="s">
        <v>2793</v>
      </c>
      <c r="E378" s="2162" t="s">
        <v>2688</v>
      </c>
      <c r="F378" s="2163">
        <v>420</v>
      </c>
      <c r="G378" s="2162">
        <v>30</v>
      </c>
      <c r="H378" s="2162">
        <v>22</v>
      </c>
      <c r="I378" s="2162">
        <v>660</v>
      </c>
      <c r="J378" s="2162">
        <v>24</v>
      </c>
      <c r="K378" s="2159">
        <v>720</v>
      </c>
      <c r="L378" s="2159"/>
    </row>
    <row r="379" spans="1:12" hidden="1">
      <c r="A379" s="2163" t="s">
        <v>2891</v>
      </c>
      <c r="B379" s="2162" t="s">
        <v>2888</v>
      </c>
      <c r="C379" s="2159" t="s">
        <v>3499</v>
      </c>
      <c r="D379" s="2162" t="s">
        <v>2793</v>
      </c>
      <c r="E379" s="2162" t="s">
        <v>2688</v>
      </c>
      <c r="F379" s="2163">
        <v>420</v>
      </c>
      <c r="G379" s="2162">
        <v>29</v>
      </c>
      <c r="H379" s="2162">
        <v>22</v>
      </c>
      <c r="I379" s="2162">
        <v>638</v>
      </c>
      <c r="J379" s="2162">
        <v>24</v>
      </c>
      <c r="K379" s="2159">
        <v>696</v>
      </c>
      <c r="L379" s="2159"/>
    </row>
    <row r="380" spans="1:12" hidden="1">
      <c r="A380" s="2163">
        <v>12004248</v>
      </c>
      <c r="B380" s="2162" t="s">
        <v>2885</v>
      </c>
      <c r="C380" s="2159" t="s">
        <v>3499</v>
      </c>
      <c r="D380" s="2162" t="s">
        <v>2793</v>
      </c>
      <c r="E380" s="2162" t="s">
        <v>2688</v>
      </c>
      <c r="F380" s="2163">
        <v>415</v>
      </c>
      <c r="G380" s="2162">
        <v>30</v>
      </c>
      <c r="H380" s="2162">
        <v>22</v>
      </c>
      <c r="I380" s="2162">
        <v>660</v>
      </c>
      <c r="J380" s="2162">
        <v>24</v>
      </c>
      <c r="K380" s="2162">
        <v>720</v>
      </c>
      <c r="L380" s="2159"/>
    </row>
    <row r="381" spans="1:12" hidden="1">
      <c r="A381" s="2155">
        <v>12005802</v>
      </c>
      <c r="B381" s="2162" t="s">
        <v>2887</v>
      </c>
      <c r="C381" s="2159" t="s">
        <v>3499</v>
      </c>
      <c r="D381" s="2162" t="s">
        <v>2793</v>
      </c>
      <c r="E381" s="2162" t="s">
        <v>2688</v>
      </c>
      <c r="F381" s="2163">
        <v>435</v>
      </c>
      <c r="G381" s="2162">
        <v>30</v>
      </c>
      <c r="H381" s="2162">
        <v>22</v>
      </c>
      <c r="I381" s="2162">
        <v>660</v>
      </c>
      <c r="J381" s="2162">
        <v>24</v>
      </c>
      <c r="K381" s="2162">
        <v>720</v>
      </c>
      <c r="L381" s="2159"/>
    </row>
    <row r="382" spans="1:12" hidden="1">
      <c r="A382" s="2158">
        <v>30383260</v>
      </c>
      <c r="B382" s="2159" t="s">
        <v>2892</v>
      </c>
      <c r="C382" s="2159" t="s">
        <v>3499</v>
      </c>
      <c r="D382" s="2159" t="s">
        <v>2793</v>
      </c>
      <c r="E382" s="2159" t="s">
        <v>2688</v>
      </c>
      <c r="F382" s="2158">
        <v>420</v>
      </c>
      <c r="G382" s="2159">
        <v>29</v>
      </c>
      <c r="H382" s="2159">
        <v>22</v>
      </c>
      <c r="I382" s="2159">
        <v>638</v>
      </c>
      <c r="J382" s="2159">
        <v>24</v>
      </c>
      <c r="K382" s="2159">
        <v>696</v>
      </c>
      <c r="L382" s="2159"/>
    </row>
    <row r="383" spans="1:12" hidden="1">
      <c r="A383" s="2158">
        <v>30383258</v>
      </c>
      <c r="B383" s="2159" t="s">
        <v>2893</v>
      </c>
      <c r="C383" s="2159" t="s">
        <v>3499</v>
      </c>
      <c r="D383" s="2159" t="s">
        <v>2793</v>
      </c>
      <c r="E383" s="2159" t="s">
        <v>2688</v>
      </c>
      <c r="F383" s="2158">
        <v>410</v>
      </c>
      <c r="G383" s="2159">
        <v>29</v>
      </c>
      <c r="H383" s="2159">
        <v>22</v>
      </c>
      <c r="I383" s="2159">
        <v>638</v>
      </c>
      <c r="J383" s="2159">
        <v>24</v>
      </c>
      <c r="K383" s="2159">
        <v>696</v>
      </c>
      <c r="L383" s="2159"/>
    </row>
    <row r="384" spans="1:12" hidden="1">
      <c r="A384" s="2158">
        <v>30383259</v>
      </c>
      <c r="B384" s="2159" t="s">
        <v>2893</v>
      </c>
      <c r="C384" s="2159" t="s">
        <v>3499</v>
      </c>
      <c r="D384" s="2159" t="s">
        <v>2793</v>
      </c>
      <c r="E384" s="2159" t="s">
        <v>2688</v>
      </c>
      <c r="F384" s="2158">
        <v>415</v>
      </c>
      <c r="G384" s="2159">
        <v>29</v>
      </c>
      <c r="H384" s="2159">
        <v>22</v>
      </c>
      <c r="I384" s="2159">
        <v>638</v>
      </c>
      <c r="J384" s="2159">
        <v>24</v>
      </c>
      <c r="K384" s="2159">
        <v>696</v>
      </c>
      <c r="L384" s="2159"/>
    </row>
    <row r="385" spans="1:12" hidden="1">
      <c r="A385" s="2158">
        <v>30368357</v>
      </c>
      <c r="B385" s="2159" t="s">
        <v>2894</v>
      </c>
      <c r="C385" s="2159" t="s">
        <v>3500</v>
      </c>
      <c r="D385" s="2159" t="s">
        <v>2793</v>
      </c>
      <c r="E385" s="2159" t="s">
        <v>2688</v>
      </c>
      <c r="F385" s="2158">
        <v>405</v>
      </c>
      <c r="G385" s="2159">
        <v>29</v>
      </c>
      <c r="H385" s="2159">
        <v>22</v>
      </c>
      <c r="I385" s="2159">
        <v>638</v>
      </c>
      <c r="J385" s="2159">
        <v>22</v>
      </c>
      <c r="K385" s="2159">
        <v>638</v>
      </c>
      <c r="L385" s="2159"/>
    </row>
    <row r="386" spans="1:12" hidden="1">
      <c r="A386" s="2158">
        <v>30368358</v>
      </c>
      <c r="B386" s="2159" t="s">
        <v>2896</v>
      </c>
      <c r="C386" s="2159" t="s">
        <v>3500</v>
      </c>
      <c r="D386" s="2159" t="s">
        <v>2793</v>
      </c>
      <c r="E386" s="2159" t="s">
        <v>2688</v>
      </c>
      <c r="F386" s="2158">
        <v>410</v>
      </c>
      <c r="G386" s="2159">
        <v>29</v>
      </c>
      <c r="H386" s="2159">
        <v>22</v>
      </c>
      <c r="I386" s="2159">
        <v>638</v>
      </c>
      <c r="J386" s="2159">
        <v>22</v>
      </c>
      <c r="K386" s="2159">
        <v>638</v>
      </c>
      <c r="L386" s="2159"/>
    </row>
    <row r="387" spans="1:12" hidden="1">
      <c r="A387" s="2158">
        <v>30368359</v>
      </c>
      <c r="B387" s="2159" t="s">
        <v>2896</v>
      </c>
      <c r="C387" s="2159" t="s">
        <v>3500</v>
      </c>
      <c r="D387" s="2159" t="s">
        <v>2793</v>
      </c>
      <c r="E387" s="2159" t="s">
        <v>2688</v>
      </c>
      <c r="F387" s="2158">
        <v>415</v>
      </c>
      <c r="G387" s="2159">
        <v>29</v>
      </c>
      <c r="H387" s="2159">
        <v>22</v>
      </c>
      <c r="I387" s="2159">
        <v>638</v>
      </c>
      <c r="J387" s="2159">
        <v>22</v>
      </c>
      <c r="K387" s="2159">
        <v>638</v>
      </c>
      <c r="L387" s="2159"/>
    </row>
    <row r="388" spans="1:12" hidden="1">
      <c r="A388" s="2158">
        <v>30368360</v>
      </c>
      <c r="B388" s="2159" t="s">
        <v>2896</v>
      </c>
      <c r="C388" s="2159" t="s">
        <v>3500</v>
      </c>
      <c r="D388" s="2159" t="s">
        <v>2793</v>
      </c>
      <c r="E388" s="2159" t="s">
        <v>2688</v>
      </c>
      <c r="F388" s="2158">
        <v>420</v>
      </c>
      <c r="G388" s="2159">
        <v>29</v>
      </c>
      <c r="H388" s="2159">
        <v>22</v>
      </c>
      <c r="I388" s="2159">
        <v>638</v>
      </c>
      <c r="J388" s="2159">
        <v>22</v>
      </c>
      <c r="K388" s="2159">
        <v>638</v>
      </c>
      <c r="L388" s="2159"/>
    </row>
    <row r="389" spans="1:12" hidden="1">
      <c r="A389" s="2158">
        <v>30368257</v>
      </c>
      <c r="B389" s="2159" t="s">
        <v>2895</v>
      </c>
      <c r="C389" s="2159" t="s">
        <v>3500</v>
      </c>
      <c r="D389" s="2159" t="s">
        <v>2793</v>
      </c>
      <c r="E389" s="2159" t="s">
        <v>2688</v>
      </c>
      <c r="F389" s="2158">
        <v>405</v>
      </c>
      <c r="G389" s="2159">
        <v>29</v>
      </c>
      <c r="H389" s="2159">
        <v>22</v>
      </c>
      <c r="I389" s="2159">
        <v>638</v>
      </c>
      <c r="J389" s="2159">
        <v>22</v>
      </c>
      <c r="K389" s="2159">
        <v>638</v>
      </c>
      <c r="L389" s="2159"/>
    </row>
    <row r="390" spans="1:12" hidden="1">
      <c r="A390" s="2158">
        <v>30368158</v>
      </c>
      <c r="B390" s="2159" t="s">
        <v>2897</v>
      </c>
      <c r="C390" s="2159" t="s">
        <v>3501</v>
      </c>
      <c r="D390" s="2159" t="s">
        <v>2793</v>
      </c>
      <c r="E390" s="2159" t="s">
        <v>2688</v>
      </c>
      <c r="F390" s="2158">
        <v>410</v>
      </c>
      <c r="G390" s="2159">
        <v>29</v>
      </c>
      <c r="H390" s="2159">
        <v>22</v>
      </c>
      <c r="I390" s="2159">
        <v>638</v>
      </c>
      <c r="J390" s="2159">
        <v>22</v>
      </c>
      <c r="K390" s="2159">
        <v>638</v>
      </c>
      <c r="L390" s="2159"/>
    </row>
    <row r="391" spans="1:12" hidden="1">
      <c r="A391" s="2158">
        <v>30368159</v>
      </c>
      <c r="B391" s="2159" t="s">
        <v>2897</v>
      </c>
      <c r="C391" s="2159" t="s">
        <v>3501</v>
      </c>
      <c r="D391" s="2159" t="s">
        <v>2793</v>
      </c>
      <c r="E391" s="2159" t="s">
        <v>2688</v>
      </c>
      <c r="F391" s="2158">
        <v>415</v>
      </c>
      <c r="G391" s="2159">
        <v>29</v>
      </c>
      <c r="H391" s="2159">
        <v>22</v>
      </c>
      <c r="I391" s="2159">
        <v>638</v>
      </c>
      <c r="J391" s="2159">
        <v>22</v>
      </c>
      <c r="K391" s="2159">
        <v>638</v>
      </c>
      <c r="L391" s="2159"/>
    </row>
    <row r="392" spans="1:12" hidden="1">
      <c r="A392" s="2158">
        <v>30368160</v>
      </c>
      <c r="B392" s="2159" t="s">
        <v>2897</v>
      </c>
      <c r="C392" s="2159" t="s">
        <v>3501</v>
      </c>
      <c r="D392" s="2159" t="s">
        <v>2793</v>
      </c>
      <c r="E392" s="2159" t="s">
        <v>2688</v>
      </c>
      <c r="F392" s="2158">
        <v>420</v>
      </c>
      <c r="G392" s="2159">
        <v>29</v>
      </c>
      <c r="H392" s="2159">
        <v>22</v>
      </c>
      <c r="I392" s="2159">
        <v>638</v>
      </c>
      <c r="J392" s="2159">
        <v>22</v>
      </c>
      <c r="K392" s="2159">
        <v>638</v>
      </c>
      <c r="L392" s="2159"/>
    </row>
    <row r="393" spans="1:12" hidden="1">
      <c r="A393" s="2158">
        <v>30368161</v>
      </c>
      <c r="B393" s="2159" t="s">
        <v>2897</v>
      </c>
      <c r="C393" s="2159" t="s">
        <v>3501</v>
      </c>
      <c r="D393" s="2159" t="s">
        <v>2793</v>
      </c>
      <c r="E393" s="2159" t="s">
        <v>2688</v>
      </c>
      <c r="F393" s="2158">
        <v>425</v>
      </c>
      <c r="G393" s="2159">
        <v>29</v>
      </c>
      <c r="H393" s="2159">
        <v>22</v>
      </c>
      <c r="I393" s="2159">
        <v>638</v>
      </c>
      <c r="J393" s="2159">
        <v>22</v>
      </c>
      <c r="K393" s="2159">
        <v>638</v>
      </c>
      <c r="L393" s="2159"/>
    </row>
    <row r="394" spans="1:12" hidden="1">
      <c r="A394" s="2158">
        <v>30360360</v>
      </c>
      <c r="B394" s="2159" t="s">
        <v>2898</v>
      </c>
      <c r="C394" s="2194" t="s">
        <v>3494</v>
      </c>
      <c r="D394" s="2159" t="s">
        <v>2793</v>
      </c>
      <c r="E394" s="2159" t="s">
        <v>2688</v>
      </c>
      <c r="F394" s="2158">
        <v>420</v>
      </c>
      <c r="G394" s="2159">
        <v>29</v>
      </c>
      <c r="H394" s="2159">
        <v>22</v>
      </c>
      <c r="I394" s="2159">
        <v>638</v>
      </c>
      <c r="J394" s="2159">
        <v>26</v>
      </c>
      <c r="K394" s="2159">
        <v>754</v>
      </c>
      <c r="L394" s="2194" t="s">
        <v>3480</v>
      </c>
    </row>
    <row r="395" spans="1:12" hidden="1">
      <c r="A395" s="2158">
        <v>30360413</v>
      </c>
      <c r="B395" s="2159" t="s">
        <v>2899</v>
      </c>
      <c r="C395" s="2194" t="s">
        <v>3494</v>
      </c>
      <c r="D395" s="2159" t="s">
        <v>2793</v>
      </c>
      <c r="E395" s="2159" t="s">
        <v>2688</v>
      </c>
      <c r="F395" s="2158">
        <v>360</v>
      </c>
      <c r="G395" s="2159">
        <v>29</v>
      </c>
      <c r="H395" s="2159">
        <v>22</v>
      </c>
      <c r="I395" s="2159">
        <v>638</v>
      </c>
      <c r="J395" s="2159">
        <v>26</v>
      </c>
      <c r="K395" s="2159">
        <v>754</v>
      </c>
      <c r="L395" s="2194" t="s">
        <v>3480</v>
      </c>
    </row>
    <row r="396" spans="1:12" hidden="1">
      <c r="A396" s="2158">
        <v>30360414</v>
      </c>
      <c r="B396" s="2159" t="s">
        <v>2900</v>
      </c>
      <c r="C396" s="2194" t="s">
        <v>3494</v>
      </c>
      <c r="D396" s="2159" t="s">
        <v>2793</v>
      </c>
      <c r="E396" s="2159" t="s">
        <v>2688</v>
      </c>
      <c r="F396" s="2158">
        <v>365</v>
      </c>
      <c r="G396" s="2159">
        <v>29</v>
      </c>
      <c r="H396" s="2159">
        <v>22</v>
      </c>
      <c r="I396" s="2159">
        <v>638</v>
      </c>
      <c r="J396" s="2159">
        <v>26</v>
      </c>
      <c r="K396" s="2159">
        <v>754</v>
      </c>
      <c r="L396" s="2194" t="s">
        <v>3480</v>
      </c>
    </row>
    <row r="397" spans="1:12" hidden="1">
      <c r="A397" s="2158">
        <v>30360415</v>
      </c>
      <c r="B397" s="2159" t="s">
        <v>2901</v>
      </c>
      <c r="C397" s="2194" t="s">
        <v>3494</v>
      </c>
      <c r="D397" s="2159" t="s">
        <v>2793</v>
      </c>
      <c r="E397" s="2159" t="s">
        <v>2688</v>
      </c>
      <c r="F397" s="2158">
        <v>370</v>
      </c>
      <c r="G397" s="2159">
        <v>29</v>
      </c>
      <c r="H397" s="2159">
        <v>22</v>
      </c>
      <c r="I397" s="2159">
        <v>638</v>
      </c>
      <c r="J397" s="2159">
        <v>26</v>
      </c>
      <c r="K397" s="2159">
        <v>754</v>
      </c>
      <c r="L397" s="2194" t="s">
        <v>3480</v>
      </c>
    </row>
    <row r="398" spans="1:12" hidden="1">
      <c r="A398" s="2158">
        <v>30360416</v>
      </c>
      <c r="B398" s="2159" t="s">
        <v>2902</v>
      </c>
      <c r="C398" s="2194" t="s">
        <v>3494</v>
      </c>
      <c r="D398" s="2159" t="s">
        <v>2793</v>
      </c>
      <c r="E398" s="2159" t="s">
        <v>2688</v>
      </c>
      <c r="F398" s="2158">
        <v>375</v>
      </c>
      <c r="G398" s="2159">
        <v>29</v>
      </c>
      <c r="H398" s="2159">
        <v>22</v>
      </c>
      <c r="I398" s="2159">
        <v>638</v>
      </c>
      <c r="J398" s="2159">
        <v>26</v>
      </c>
      <c r="K398" s="2159">
        <v>754</v>
      </c>
      <c r="L398" s="2194" t="s">
        <v>3480</v>
      </c>
    </row>
    <row r="399" spans="1:12" hidden="1">
      <c r="A399" s="2158">
        <v>30360417</v>
      </c>
      <c r="B399" s="2159" t="s">
        <v>2903</v>
      </c>
      <c r="C399" s="2159" t="s">
        <v>3494</v>
      </c>
      <c r="D399" s="2159" t="s">
        <v>2793</v>
      </c>
      <c r="E399" s="2159" t="s">
        <v>2688</v>
      </c>
      <c r="F399" s="2158">
        <v>380</v>
      </c>
      <c r="G399" s="2159">
        <v>29</v>
      </c>
      <c r="H399" s="2159">
        <v>22</v>
      </c>
      <c r="I399" s="2159">
        <v>638</v>
      </c>
      <c r="J399" s="2159">
        <v>26</v>
      </c>
      <c r="K399" s="2159">
        <v>754</v>
      </c>
      <c r="L399" s="2159"/>
    </row>
    <row r="400" spans="1:12" hidden="1">
      <c r="A400" s="2158">
        <v>30360418</v>
      </c>
      <c r="B400" s="2159" t="s">
        <v>2904</v>
      </c>
      <c r="C400" s="2159" t="s">
        <v>3494</v>
      </c>
      <c r="D400" s="2159" t="s">
        <v>2793</v>
      </c>
      <c r="E400" s="2159" t="s">
        <v>2688</v>
      </c>
      <c r="F400" s="2158">
        <v>385</v>
      </c>
      <c r="G400" s="2159">
        <v>29</v>
      </c>
      <c r="H400" s="2159">
        <v>22</v>
      </c>
      <c r="I400" s="2159">
        <v>638</v>
      </c>
      <c r="J400" s="2159">
        <v>26</v>
      </c>
      <c r="K400" s="2159">
        <v>754</v>
      </c>
      <c r="L400" s="2159"/>
    </row>
    <row r="401" spans="1:12" hidden="1">
      <c r="A401" s="2158">
        <v>30360419</v>
      </c>
      <c r="B401" s="2159" t="s">
        <v>2905</v>
      </c>
      <c r="C401" s="2159" t="s">
        <v>3494</v>
      </c>
      <c r="D401" s="2159" t="s">
        <v>2793</v>
      </c>
      <c r="E401" s="2159" t="s">
        <v>2688</v>
      </c>
      <c r="F401" s="2158">
        <v>390</v>
      </c>
      <c r="G401" s="2159">
        <v>29</v>
      </c>
      <c r="H401" s="2159">
        <v>22</v>
      </c>
      <c r="I401" s="2159">
        <v>638</v>
      </c>
      <c r="J401" s="2159">
        <v>26</v>
      </c>
      <c r="K401" s="2159">
        <v>754</v>
      </c>
      <c r="L401" s="2159"/>
    </row>
    <row r="402" spans="1:12" hidden="1">
      <c r="A402" s="2158">
        <v>30360455</v>
      </c>
      <c r="B402" s="2159" t="s">
        <v>2906</v>
      </c>
      <c r="C402" s="2194" t="s">
        <v>3494</v>
      </c>
      <c r="D402" s="2159" t="s">
        <v>2793</v>
      </c>
      <c r="E402" s="2159" t="s">
        <v>2688</v>
      </c>
      <c r="F402" s="2158">
        <v>395</v>
      </c>
      <c r="G402" s="2159">
        <v>29</v>
      </c>
      <c r="H402" s="2159">
        <v>22</v>
      </c>
      <c r="I402" s="2159">
        <v>638</v>
      </c>
      <c r="J402" s="2159">
        <v>26</v>
      </c>
      <c r="K402" s="2159">
        <v>754</v>
      </c>
      <c r="L402" s="2194" t="s">
        <v>3480</v>
      </c>
    </row>
    <row r="403" spans="1:12" hidden="1">
      <c r="A403" s="2158">
        <v>30360456</v>
      </c>
      <c r="B403" s="2159" t="s">
        <v>2907</v>
      </c>
      <c r="C403" s="2194" t="s">
        <v>3494</v>
      </c>
      <c r="D403" s="2159" t="s">
        <v>2793</v>
      </c>
      <c r="E403" s="2159" t="s">
        <v>2688</v>
      </c>
      <c r="F403" s="2158">
        <v>400</v>
      </c>
      <c r="G403" s="2159">
        <v>29</v>
      </c>
      <c r="H403" s="2159">
        <v>22</v>
      </c>
      <c r="I403" s="2159">
        <v>638</v>
      </c>
      <c r="J403" s="2159">
        <v>26</v>
      </c>
      <c r="K403" s="2159">
        <v>754</v>
      </c>
      <c r="L403" s="2194" t="s">
        <v>3480</v>
      </c>
    </row>
    <row r="404" spans="1:12" hidden="1">
      <c r="A404" s="2158">
        <v>30360514</v>
      </c>
      <c r="B404" s="2159" t="s">
        <v>2861</v>
      </c>
      <c r="C404" s="2194" t="s">
        <v>3494</v>
      </c>
      <c r="D404" s="2159" t="s">
        <v>2793</v>
      </c>
      <c r="E404" s="2159" t="s">
        <v>2688</v>
      </c>
      <c r="F404" s="2158">
        <v>365</v>
      </c>
      <c r="G404" s="2159">
        <v>29</v>
      </c>
      <c r="H404" s="2159">
        <v>22</v>
      </c>
      <c r="I404" s="2159">
        <v>638</v>
      </c>
      <c r="J404" s="2159">
        <v>26</v>
      </c>
      <c r="K404" s="2159">
        <v>754</v>
      </c>
      <c r="L404" s="2194" t="s">
        <v>3480</v>
      </c>
    </row>
    <row r="405" spans="1:12" hidden="1">
      <c r="A405" s="2158">
        <v>30360515</v>
      </c>
      <c r="B405" s="2159" t="s">
        <v>2862</v>
      </c>
      <c r="C405" s="2194" t="s">
        <v>3494</v>
      </c>
      <c r="D405" s="2159" t="s">
        <v>2793</v>
      </c>
      <c r="E405" s="2159" t="s">
        <v>2688</v>
      </c>
      <c r="F405" s="2158">
        <v>370</v>
      </c>
      <c r="G405" s="2159">
        <v>29</v>
      </c>
      <c r="H405" s="2159">
        <v>22</v>
      </c>
      <c r="I405" s="2159">
        <v>638</v>
      </c>
      <c r="J405" s="2159">
        <v>26</v>
      </c>
      <c r="K405" s="2159">
        <v>754</v>
      </c>
      <c r="L405" s="2194" t="s">
        <v>3480</v>
      </c>
    </row>
    <row r="406" spans="1:12" hidden="1">
      <c r="A406" s="2158">
        <v>30360516</v>
      </c>
      <c r="B406" s="2159" t="s">
        <v>2863</v>
      </c>
      <c r="C406" s="2194" t="s">
        <v>3494</v>
      </c>
      <c r="D406" s="2159" t="s">
        <v>2793</v>
      </c>
      <c r="E406" s="2159" t="s">
        <v>2688</v>
      </c>
      <c r="F406" s="2158">
        <v>375</v>
      </c>
      <c r="G406" s="2159">
        <v>29</v>
      </c>
      <c r="H406" s="2159">
        <v>22</v>
      </c>
      <c r="I406" s="2159">
        <v>638</v>
      </c>
      <c r="J406" s="2159">
        <v>26</v>
      </c>
      <c r="K406" s="2159">
        <v>754</v>
      </c>
      <c r="L406" s="2194" t="s">
        <v>3480</v>
      </c>
    </row>
    <row r="407" spans="1:12" hidden="1">
      <c r="A407" s="2158">
        <v>30360517</v>
      </c>
      <c r="B407" s="2159" t="s">
        <v>2908</v>
      </c>
      <c r="C407" s="2159" t="s">
        <v>3494</v>
      </c>
      <c r="D407" s="2159" t="s">
        <v>2793</v>
      </c>
      <c r="E407" s="2159" t="s">
        <v>2688</v>
      </c>
      <c r="F407" s="2158">
        <v>380</v>
      </c>
      <c r="G407" s="2159">
        <v>29</v>
      </c>
      <c r="H407" s="2159">
        <v>22</v>
      </c>
      <c r="I407" s="2159">
        <v>638</v>
      </c>
      <c r="J407" s="2159">
        <v>26</v>
      </c>
      <c r="K407" s="2159">
        <v>754</v>
      </c>
      <c r="L407" s="2159"/>
    </row>
    <row r="408" spans="1:12" hidden="1">
      <c r="A408" s="2158">
        <v>30360518</v>
      </c>
      <c r="B408" s="2159" t="s">
        <v>2909</v>
      </c>
      <c r="C408" s="2159" t="s">
        <v>3494</v>
      </c>
      <c r="D408" s="2159" t="s">
        <v>2793</v>
      </c>
      <c r="E408" s="2159" t="s">
        <v>2688</v>
      </c>
      <c r="F408" s="2158">
        <v>385</v>
      </c>
      <c r="G408" s="2159">
        <v>29</v>
      </c>
      <c r="H408" s="2159">
        <v>22</v>
      </c>
      <c r="I408" s="2159">
        <v>638</v>
      </c>
      <c r="J408" s="2159">
        <v>26</v>
      </c>
      <c r="K408" s="2159">
        <v>754</v>
      </c>
      <c r="L408" s="2159"/>
    </row>
    <row r="409" spans="1:12" hidden="1">
      <c r="A409" s="2158">
        <v>30360519</v>
      </c>
      <c r="B409" s="2159" t="s">
        <v>2792</v>
      </c>
      <c r="C409" s="2159" t="s">
        <v>3494</v>
      </c>
      <c r="D409" s="2159" t="s">
        <v>2793</v>
      </c>
      <c r="E409" s="2159" t="s">
        <v>2688</v>
      </c>
      <c r="F409" s="2158">
        <v>390</v>
      </c>
      <c r="G409" s="2159">
        <v>29</v>
      </c>
      <c r="H409" s="2159">
        <v>22</v>
      </c>
      <c r="I409" s="2159">
        <v>638</v>
      </c>
      <c r="J409" s="2159">
        <v>26</v>
      </c>
      <c r="K409" s="2159">
        <v>754</v>
      </c>
      <c r="L409" s="2159"/>
    </row>
    <row r="410" spans="1:12" hidden="1">
      <c r="A410" s="2158">
        <v>30360555</v>
      </c>
      <c r="B410" s="2159" t="s">
        <v>2868</v>
      </c>
      <c r="C410" s="2194" t="s">
        <v>3494</v>
      </c>
      <c r="D410" s="2159" t="s">
        <v>2793</v>
      </c>
      <c r="E410" s="2159" t="s">
        <v>2688</v>
      </c>
      <c r="F410" s="2158">
        <v>395</v>
      </c>
      <c r="G410" s="2159">
        <v>29</v>
      </c>
      <c r="H410" s="2159">
        <v>22</v>
      </c>
      <c r="I410" s="2159">
        <v>638</v>
      </c>
      <c r="J410" s="2159">
        <v>26</v>
      </c>
      <c r="K410" s="2159">
        <v>754</v>
      </c>
      <c r="L410" s="2194" t="s">
        <v>3480</v>
      </c>
    </row>
    <row r="411" spans="1:12" hidden="1">
      <c r="A411" s="2158">
        <v>30360556</v>
      </c>
      <c r="B411" s="2159" t="s">
        <v>2869</v>
      </c>
      <c r="C411" s="2194" t="s">
        <v>3494</v>
      </c>
      <c r="D411" s="2159" t="s">
        <v>2793</v>
      </c>
      <c r="E411" s="2159" t="s">
        <v>2688</v>
      </c>
      <c r="F411" s="2158">
        <v>400</v>
      </c>
      <c r="G411" s="2159">
        <v>29</v>
      </c>
      <c r="H411" s="2159">
        <v>22</v>
      </c>
      <c r="I411" s="2159">
        <v>638</v>
      </c>
      <c r="J411" s="2159">
        <v>26</v>
      </c>
      <c r="K411" s="2159">
        <v>754</v>
      </c>
      <c r="L411" s="2194" t="s">
        <v>3480</v>
      </c>
    </row>
    <row r="412" spans="1:12" hidden="1">
      <c r="A412" s="2158">
        <v>30360614</v>
      </c>
      <c r="B412" s="2159" t="s">
        <v>2900</v>
      </c>
      <c r="C412" s="2194" t="s">
        <v>3494</v>
      </c>
      <c r="D412" s="2159" t="s">
        <v>2793</v>
      </c>
      <c r="E412" s="2159" t="s">
        <v>2688</v>
      </c>
      <c r="F412" s="2158">
        <v>365</v>
      </c>
      <c r="G412" s="2159">
        <v>29</v>
      </c>
      <c r="H412" s="2159">
        <v>22</v>
      </c>
      <c r="I412" s="2159">
        <v>638</v>
      </c>
      <c r="J412" s="2159">
        <v>26</v>
      </c>
      <c r="K412" s="2159">
        <v>754</v>
      </c>
      <c r="L412" s="2194" t="s">
        <v>3480</v>
      </c>
    </row>
    <row r="413" spans="1:12" hidden="1">
      <c r="A413" s="2158">
        <v>30360615</v>
      </c>
      <c r="B413" s="2159" t="s">
        <v>2901</v>
      </c>
      <c r="C413" s="2194" t="s">
        <v>3494</v>
      </c>
      <c r="D413" s="2159" t="s">
        <v>2793</v>
      </c>
      <c r="E413" s="2159" t="s">
        <v>2688</v>
      </c>
      <c r="F413" s="2158">
        <v>370</v>
      </c>
      <c r="G413" s="2159">
        <v>29</v>
      </c>
      <c r="H413" s="2159">
        <v>22</v>
      </c>
      <c r="I413" s="2159">
        <v>638</v>
      </c>
      <c r="J413" s="2159">
        <v>26</v>
      </c>
      <c r="K413" s="2159">
        <v>754</v>
      </c>
      <c r="L413" s="2194" t="s">
        <v>3480</v>
      </c>
    </row>
    <row r="414" spans="1:12" hidden="1">
      <c r="A414" s="2158">
        <v>30360616</v>
      </c>
      <c r="B414" s="2159" t="s">
        <v>2902</v>
      </c>
      <c r="C414" s="2194" t="s">
        <v>3494</v>
      </c>
      <c r="D414" s="2159" t="s">
        <v>2793</v>
      </c>
      <c r="E414" s="2159" t="s">
        <v>2688</v>
      </c>
      <c r="F414" s="2158">
        <v>375</v>
      </c>
      <c r="G414" s="2159">
        <v>29</v>
      </c>
      <c r="H414" s="2159">
        <v>22</v>
      </c>
      <c r="I414" s="2159">
        <v>638</v>
      </c>
      <c r="J414" s="2159">
        <v>26</v>
      </c>
      <c r="K414" s="2159">
        <v>754</v>
      </c>
      <c r="L414" s="2194" t="s">
        <v>3480</v>
      </c>
    </row>
    <row r="415" spans="1:12" hidden="1">
      <c r="A415" s="2158">
        <v>30360617</v>
      </c>
      <c r="B415" s="2159" t="s">
        <v>2876</v>
      </c>
      <c r="C415" s="2159" t="s">
        <v>3494</v>
      </c>
      <c r="D415" s="2159" t="s">
        <v>2793</v>
      </c>
      <c r="E415" s="2159" t="s">
        <v>2688</v>
      </c>
      <c r="F415" s="2158">
        <v>380</v>
      </c>
      <c r="G415" s="2159">
        <v>29</v>
      </c>
      <c r="H415" s="2159">
        <v>22</v>
      </c>
      <c r="I415" s="2159">
        <v>638</v>
      </c>
      <c r="J415" s="2159">
        <v>26</v>
      </c>
      <c r="K415" s="2159">
        <v>754</v>
      </c>
      <c r="L415" s="2159"/>
    </row>
    <row r="416" spans="1:12" hidden="1">
      <c r="A416" s="2158">
        <v>30360618</v>
      </c>
      <c r="B416" s="2159" t="s">
        <v>2910</v>
      </c>
      <c r="C416" s="2159" t="s">
        <v>3494</v>
      </c>
      <c r="D416" s="2159" t="s">
        <v>2793</v>
      </c>
      <c r="E416" s="2159" t="s">
        <v>2688</v>
      </c>
      <c r="F416" s="2158">
        <v>385</v>
      </c>
      <c r="G416" s="2159">
        <v>29</v>
      </c>
      <c r="H416" s="2159">
        <v>22</v>
      </c>
      <c r="I416" s="2159">
        <v>638</v>
      </c>
      <c r="J416" s="2159">
        <v>26</v>
      </c>
      <c r="K416" s="2159">
        <v>754</v>
      </c>
      <c r="L416" s="2159"/>
    </row>
    <row r="417" spans="1:12" hidden="1">
      <c r="A417" s="2158">
        <v>30360619</v>
      </c>
      <c r="B417" s="2159" t="s">
        <v>2912</v>
      </c>
      <c r="C417" s="2159" t="s">
        <v>3494</v>
      </c>
      <c r="D417" s="2159" t="s">
        <v>2793</v>
      </c>
      <c r="E417" s="2159" t="s">
        <v>2688</v>
      </c>
      <c r="F417" s="2158">
        <v>390</v>
      </c>
      <c r="G417" s="2159">
        <v>29</v>
      </c>
      <c r="H417" s="2159">
        <v>22</v>
      </c>
      <c r="I417" s="2159">
        <v>638</v>
      </c>
      <c r="J417" s="2159">
        <v>26</v>
      </c>
      <c r="K417" s="2159">
        <v>754</v>
      </c>
      <c r="L417" s="2159"/>
    </row>
    <row r="418" spans="1:12" hidden="1">
      <c r="A418" s="2158">
        <v>30360655</v>
      </c>
      <c r="B418" s="2159" t="s">
        <v>2906</v>
      </c>
      <c r="C418" s="2194" t="s">
        <v>3494</v>
      </c>
      <c r="D418" s="2159" t="s">
        <v>2793</v>
      </c>
      <c r="E418" s="2159" t="s">
        <v>2688</v>
      </c>
      <c r="F418" s="2158">
        <v>395</v>
      </c>
      <c r="G418" s="2159">
        <v>29</v>
      </c>
      <c r="H418" s="2159">
        <v>22</v>
      </c>
      <c r="I418" s="2159">
        <v>638</v>
      </c>
      <c r="J418" s="2159">
        <v>26</v>
      </c>
      <c r="K418" s="2159">
        <v>754</v>
      </c>
      <c r="L418" s="2194" t="s">
        <v>3480</v>
      </c>
    </row>
    <row r="419" spans="1:12" hidden="1">
      <c r="A419" s="2158">
        <v>30360656</v>
      </c>
      <c r="B419" s="2159" t="s">
        <v>2907</v>
      </c>
      <c r="C419" s="2194" t="s">
        <v>3494</v>
      </c>
      <c r="D419" s="2159" t="s">
        <v>2793</v>
      </c>
      <c r="E419" s="2159" t="s">
        <v>2688</v>
      </c>
      <c r="F419" s="2158">
        <v>400</v>
      </c>
      <c r="G419" s="2159">
        <v>29</v>
      </c>
      <c r="H419" s="2159">
        <v>22</v>
      </c>
      <c r="I419" s="2159">
        <v>638</v>
      </c>
      <c r="J419" s="2159">
        <v>26</v>
      </c>
      <c r="K419" s="2159">
        <v>754</v>
      </c>
      <c r="L419" s="2194" t="s">
        <v>3480</v>
      </c>
    </row>
    <row r="420" spans="1:12" hidden="1">
      <c r="A420" s="2158">
        <v>30361015</v>
      </c>
      <c r="B420" s="2159" t="s">
        <v>2862</v>
      </c>
      <c r="C420" s="2194" t="s">
        <v>3494</v>
      </c>
      <c r="D420" s="2159" t="s">
        <v>2793</v>
      </c>
      <c r="E420" s="2159" t="s">
        <v>2688</v>
      </c>
      <c r="F420" s="2158">
        <v>370</v>
      </c>
      <c r="G420" s="2159">
        <v>29</v>
      </c>
      <c r="H420" s="2159">
        <v>22</v>
      </c>
      <c r="I420" s="2159">
        <v>638</v>
      </c>
      <c r="J420" s="2159">
        <v>26</v>
      </c>
      <c r="K420" s="2159">
        <v>754</v>
      </c>
      <c r="L420" s="2194" t="s">
        <v>3480</v>
      </c>
    </row>
    <row r="421" spans="1:12" hidden="1">
      <c r="A421" s="2158">
        <v>30361016</v>
      </c>
      <c r="B421" s="2159" t="s">
        <v>2863</v>
      </c>
      <c r="C421" s="2194" t="s">
        <v>3494</v>
      </c>
      <c r="D421" s="2159" t="s">
        <v>2793</v>
      </c>
      <c r="E421" s="2159" t="s">
        <v>2688</v>
      </c>
      <c r="F421" s="2158">
        <v>375</v>
      </c>
      <c r="G421" s="2159">
        <v>29</v>
      </c>
      <c r="H421" s="2159">
        <v>22</v>
      </c>
      <c r="I421" s="2159">
        <v>638</v>
      </c>
      <c r="J421" s="2159">
        <v>26</v>
      </c>
      <c r="K421" s="2159">
        <v>754</v>
      </c>
      <c r="L421" s="2194" t="s">
        <v>3480</v>
      </c>
    </row>
    <row r="422" spans="1:12" hidden="1">
      <c r="A422" s="2158">
        <v>30361017</v>
      </c>
      <c r="B422" s="2159" t="s">
        <v>2914</v>
      </c>
      <c r="C422" s="2159" t="s">
        <v>3494</v>
      </c>
      <c r="D422" s="2159" t="s">
        <v>2793</v>
      </c>
      <c r="E422" s="2159" t="s">
        <v>2688</v>
      </c>
      <c r="F422" s="2158">
        <v>380</v>
      </c>
      <c r="G422" s="2159">
        <v>29</v>
      </c>
      <c r="H422" s="2159">
        <v>22</v>
      </c>
      <c r="I422" s="2159">
        <v>638</v>
      </c>
      <c r="J422" s="2159">
        <v>26</v>
      </c>
      <c r="K422" s="2159">
        <v>754</v>
      </c>
      <c r="L422" s="2159"/>
    </row>
    <row r="423" spans="1:12" hidden="1">
      <c r="A423" s="2158">
        <v>30361018</v>
      </c>
      <c r="B423" s="2159" t="s">
        <v>2915</v>
      </c>
      <c r="C423" s="2159" t="s">
        <v>3494</v>
      </c>
      <c r="D423" s="2159" t="s">
        <v>2793</v>
      </c>
      <c r="E423" s="2159" t="s">
        <v>2688</v>
      </c>
      <c r="F423" s="2158">
        <v>385</v>
      </c>
      <c r="G423" s="2159">
        <v>29</v>
      </c>
      <c r="H423" s="2159">
        <v>22</v>
      </c>
      <c r="I423" s="2159">
        <v>638</v>
      </c>
      <c r="J423" s="2159">
        <v>26</v>
      </c>
      <c r="K423" s="2159">
        <v>754</v>
      </c>
      <c r="L423" s="2159"/>
    </row>
    <row r="424" spans="1:12" hidden="1">
      <c r="A424" s="2158">
        <v>30361019</v>
      </c>
      <c r="B424" s="2159" t="s">
        <v>2916</v>
      </c>
      <c r="C424" s="2159" t="s">
        <v>3494</v>
      </c>
      <c r="D424" s="2159" t="s">
        <v>2793</v>
      </c>
      <c r="E424" s="2159" t="s">
        <v>2688</v>
      </c>
      <c r="F424" s="2158">
        <v>390</v>
      </c>
      <c r="G424" s="2159">
        <v>29</v>
      </c>
      <c r="H424" s="2159">
        <v>22</v>
      </c>
      <c r="I424" s="2159">
        <v>638</v>
      </c>
      <c r="J424" s="2159">
        <v>26</v>
      </c>
      <c r="K424" s="2159">
        <v>754</v>
      </c>
      <c r="L424" s="2159"/>
    </row>
    <row r="425" spans="1:12" hidden="1">
      <c r="A425" s="2158">
        <v>30361055</v>
      </c>
      <c r="B425" s="2159" t="s">
        <v>2868</v>
      </c>
      <c r="C425" s="2159" t="s">
        <v>3494</v>
      </c>
      <c r="D425" s="2159" t="s">
        <v>2793</v>
      </c>
      <c r="E425" s="2159" t="s">
        <v>2688</v>
      </c>
      <c r="F425" s="2158">
        <v>395</v>
      </c>
      <c r="G425" s="2159">
        <v>29</v>
      </c>
      <c r="H425" s="2159">
        <v>22</v>
      </c>
      <c r="I425" s="2159">
        <v>638</v>
      </c>
      <c r="J425" s="2159">
        <v>26</v>
      </c>
      <c r="K425" s="2159">
        <v>754</v>
      </c>
      <c r="L425" s="2159"/>
    </row>
    <row r="426" spans="1:12" hidden="1">
      <c r="A426" s="2158">
        <v>30361056</v>
      </c>
      <c r="B426" s="2159" t="s">
        <v>2869</v>
      </c>
      <c r="C426" s="2159" t="s">
        <v>3494</v>
      </c>
      <c r="D426" s="2159" t="s">
        <v>2793</v>
      </c>
      <c r="E426" s="2159" t="s">
        <v>2688</v>
      </c>
      <c r="F426" s="2158">
        <v>400</v>
      </c>
      <c r="G426" s="2159">
        <v>29</v>
      </c>
      <c r="H426" s="2159">
        <v>22</v>
      </c>
      <c r="I426" s="2159">
        <v>638</v>
      </c>
      <c r="J426" s="2159">
        <v>26</v>
      </c>
      <c r="K426" s="2159">
        <v>754</v>
      </c>
      <c r="L426" s="2159"/>
    </row>
    <row r="427" spans="1:12" hidden="1">
      <c r="A427" s="2158">
        <v>30361115</v>
      </c>
      <c r="B427" s="2159" t="s">
        <v>2901</v>
      </c>
      <c r="C427" s="2194" t="s">
        <v>3494</v>
      </c>
      <c r="D427" s="2159" t="s">
        <v>2793</v>
      </c>
      <c r="E427" s="2159" t="s">
        <v>2688</v>
      </c>
      <c r="F427" s="2158">
        <v>370</v>
      </c>
      <c r="G427" s="2159">
        <v>29</v>
      </c>
      <c r="H427" s="2159">
        <v>22</v>
      </c>
      <c r="I427" s="2159">
        <v>638</v>
      </c>
      <c r="J427" s="2159">
        <v>26</v>
      </c>
      <c r="K427" s="2159">
        <v>754</v>
      </c>
      <c r="L427" s="2194" t="s">
        <v>3480</v>
      </c>
    </row>
    <row r="428" spans="1:12" hidden="1">
      <c r="A428" s="2158">
        <v>30361116</v>
      </c>
      <c r="B428" s="2159" t="s">
        <v>2902</v>
      </c>
      <c r="C428" s="2194" t="s">
        <v>3494</v>
      </c>
      <c r="D428" s="2159" t="s">
        <v>2793</v>
      </c>
      <c r="E428" s="2159" t="s">
        <v>2688</v>
      </c>
      <c r="F428" s="2158">
        <v>375</v>
      </c>
      <c r="G428" s="2159">
        <v>29</v>
      </c>
      <c r="H428" s="2159">
        <v>22</v>
      </c>
      <c r="I428" s="2159">
        <v>638</v>
      </c>
      <c r="J428" s="2159">
        <v>26</v>
      </c>
      <c r="K428" s="2159">
        <v>754</v>
      </c>
      <c r="L428" s="2194" t="s">
        <v>3480</v>
      </c>
    </row>
    <row r="429" spans="1:12" hidden="1">
      <c r="A429" s="2158">
        <v>30361117</v>
      </c>
      <c r="B429" s="2159" t="s">
        <v>2903</v>
      </c>
      <c r="C429" s="2159" t="s">
        <v>3494</v>
      </c>
      <c r="D429" s="2159" t="s">
        <v>2793</v>
      </c>
      <c r="E429" s="2159" t="s">
        <v>2688</v>
      </c>
      <c r="F429" s="2158">
        <v>380</v>
      </c>
      <c r="G429" s="2159">
        <v>29</v>
      </c>
      <c r="H429" s="2159">
        <v>22</v>
      </c>
      <c r="I429" s="2159">
        <v>638</v>
      </c>
      <c r="J429" s="2159">
        <v>26</v>
      </c>
      <c r="K429" s="2159">
        <v>754</v>
      </c>
      <c r="L429" s="2159"/>
    </row>
    <row r="430" spans="1:12" hidden="1">
      <c r="A430" s="2158">
        <v>30361118</v>
      </c>
      <c r="B430" s="2159" t="s">
        <v>2917</v>
      </c>
      <c r="C430" s="2159" t="s">
        <v>3494</v>
      </c>
      <c r="D430" s="2159" t="s">
        <v>2793</v>
      </c>
      <c r="E430" s="2159" t="s">
        <v>2688</v>
      </c>
      <c r="F430" s="2158">
        <v>385</v>
      </c>
      <c r="G430" s="2159">
        <v>29</v>
      </c>
      <c r="H430" s="2159">
        <v>22</v>
      </c>
      <c r="I430" s="2159">
        <v>638</v>
      </c>
      <c r="J430" s="2159">
        <v>26</v>
      </c>
      <c r="K430" s="2159">
        <v>754</v>
      </c>
      <c r="L430" s="2159"/>
    </row>
    <row r="431" spans="1:12" hidden="1">
      <c r="A431" s="2158">
        <v>30361119</v>
      </c>
      <c r="B431" s="2159" t="s">
        <v>2918</v>
      </c>
      <c r="C431" s="2159" t="s">
        <v>3494</v>
      </c>
      <c r="D431" s="2159" t="s">
        <v>2793</v>
      </c>
      <c r="E431" s="2159" t="s">
        <v>2688</v>
      </c>
      <c r="F431" s="2158">
        <v>390</v>
      </c>
      <c r="G431" s="2159">
        <v>29</v>
      </c>
      <c r="H431" s="2159">
        <v>22</v>
      </c>
      <c r="I431" s="2159">
        <v>638</v>
      </c>
      <c r="J431" s="2159">
        <v>26</v>
      </c>
      <c r="K431" s="2159">
        <v>754</v>
      </c>
      <c r="L431" s="2159"/>
    </row>
    <row r="432" spans="1:12" hidden="1">
      <c r="A432" s="2158">
        <v>30361155</v>
      </c>
      <c r="B432" s="2159" t="s">
        <v>2906</v>
      </c>
      <c r="C432" s="2194" t="s">
        <v>3494</v>
      </c>
      <c r="D432" s="2159" t="s">
        <v>2793</v>
      </c>
      <c r="E432" s="2159" t="s">
        <v>2688</v>
      </c>
      <c r="F432" s="2158">
        <v>395</v>
      </c>
      <c r="G432" s="2159">
        <v>29</v>
      </c>
      <c r="H432" s="2159">
        <v>22</v>
      </c>
      <c r="I432" s="2159">
        <v>638</v>
      </c>
      <c r="J432" s="2159">
        <v>26</v>
      </c>
      <c r="K432" s="2159">
        <v>754</v>
      </c>
      <c r="L432" s="2194" t="s">
        <v>3480</v>
      </c>
    </row>
    <row r="433" spans="1:12" hidden="1">
      <c r="A433" s="2158">
        <v>30361156</v>
      </c>
      <c r="B433" s="2159" t="s">
        <v>2919</v>
      </c>
      <c r="C433" s="2159" t="s">
        <v>3494</v>
      </c>
      <c r="D433" s="2159" t="s">
        <v>2793</v>
      </c>
      <c r="E433" s="2159" t="s">
        <v>2688</v>
      </c>
      <c r="F433" s="2158">
        <v>400</v>
      </c>
      <c r="G433" s="2159">
        <v>29</v>
      </c>
      <c r="H433" s="2159">
        <v>22</v>
      </c>
      <c r="I433" s="2159">
        <v>638</v>
      </c>
      <c r="J433" s="2159">
        <v>26</v>
      </c>
      <c r="K433" s="2159">
        <v>754</v>
      </c>
      <c r="L433" s="2159"/>
    </row>
    <row r="434" spans="1:12" hidden="1">
      <c r="A434" s="2158">
        <v>30361455</v>
      </c>
      <c r="B434" s="2159" t="s">
        <v>2920</v>
      </c>
      <c r="C434" s="2159" t="s">
        <v>3494</v>
      </c>
      <c r="D434" s="2159" t="s">
        <v>2793</v>
      </c>
      <c r="E434" s="2159" t="s">
        <v>2688</v>
      </c>
      <c r="F434" s="2158">
        <v>395</v>
      </c>
      <c r="G434" s="2159">
        <v>29</v>
      </c>
      <c r="H434" s="2159">
        <v>22</v>
      </c>
      <c r="I434" s="2159">
        <v>638</v>
      </c>
      <c r="J434" s="2159">
        <v>26</v>
      </c>
      <c r="K434" s="2159">
        <v>754</v>
      </c>
      <c r="L434" s="2159"/>
    </row>
    <row r="435" spans="1:12" hidden="1">
      <c r="A435" s="2158">
        <v>30361555</v>
      </c>
      <c r="B435" s="2159" t="s">
        <v>2921</v>
      </c>
      <c r="C435" s="2159" t="s">
        <v>3494</v>
      </c>
      <c r="D435" s="2159" t="s">
        <v>2793</v>
      </c>
      <c r="E435" s="2159" t="s">
        <v>2688</v>
      </c>
      <c r="F435" s="2158">
        <v>395</v>
      </c>
      <c r="G435" s="2159">
        <v>29</v>
      </c>
      <c r="H435" s="2159">
        <v>22</v>
      </c>
      <c r="I435" s="2159">
        <v>638</v>
      </c>
      <c r="J435" s="2159">
        <v>26</v>
      </c>
      <c r="K435" s="2159">
        <v>754</v>
      </c>
      <c r="L435" s="2159"/>
    </row>
    <row r="436" spans="1:12" hidden="1">
      <c r="A436" s="2158">
        <v>30361456</v>
      </c>
      <c r="B436" s="2159" t="s">
        <v>2922</v>
      </c>
      <c r="C436" s="2159" t="s">
        <v>3494</v>
      </c>
      <c r="D436" s="2159" t="s">
        <v>2793</v>
      </c>
      <c r="E436" s="2159" t="s">
        <v>2688</v>
      </c>
      <c r="F436" s="2158">
        <v>400</v>
      </c>
      <c r="G436" s="2159">
        <v>29</v>
      </c>
      <c r="H436" s="2159">
        <v>22</v>
      </c>
      <c r="I436" s="2159">
        <v>638</v>
      </c>
      <c r="J436" s="2159">
        <v>26</v>
      </c>
      <c r="K436" s="2159">
        <v>754</v>
      </c>
      <c r="L436" s="2159"/>
    </row>
    <row r="437" spans="1:12" hidden="1">
      <c r="A437" s="2158">
        <v>30361556</v>
      </c>
      <c r="B437" s="2159" t="s">
        <v>2921</v>
      </c>
      <c r="C437" s="2159" t="s">
        <v>3494</v>
      </c>
      <c r="D437" s="2159" t="s">
        <v>2793</v>
      </c>
      <c r="E437" s="2159" t="s">
        <v>2688</v>
      </c>
      <c r="F437" s="2158">
        <v>400</v>
      </c>
      <c r="G437" s="2159">
        <v>29</v>
      </c>
      <c r="H437" s="2159">
        <v>22</v>
      </c>
      <c r="I437" s="2159">
        <v>638</v>
      </c>
      <c r="J437" s="2159">
        <v>26</v>
      </c>
      <c r="K437" s="2159">
        <v>754</v>
      </c>
      <c r="L437" s="2159"/>
    </row>
    <row r="438" spans="1:12" hidden="1">
      <c r="A438" s="2158">
        <v>30361755</v>
      </c>
      <c r="B438" s="2159" t="s">
        <v>2923</v>
      </c>
      <c r="C438" s="2159" t="s">
        <v>3494</v>
      </c>
      <c r="D438" s="2159" t="s">
        <v>2793</v>
      </c>
      <c r="E438" s="2159" t="s">
        <v>2688</v>
      </c>
      <c r="F438" s="2158">
        <v>395</v>
      </c>
      <c r="G438" s="2159">
        <v>29</v>
      </c>
      <c r="H438" s="2159">
        <v>22</v>
      </c>
      <c r="I438" s="2159">
        <v>638</v>
      </c>
      <c r="J438" s="2159">
        <v>26</v>
      </c>
      <c r="K438" s="2159">
        <v>754</v>
      </c>
      <c r="L438" s="2159"/>
    </row>
    <row r="439" spans="1:12" hidden="1">
      <c r="A439" s="2158">
        <v>30361756</v>
      </c>
      <c r="B439" s="2159" t="s">
        <v>2923</v>
      </c>
      <c r="C439" s="2159" t="s">
        <v>3494</v>
      </c>
      <c r="D439" s="2159" t="s">
        <v>2793</v>
      </c>
      <c r="E439" s="2159" t="s">
        <v>2688</v>
      </c>
      <c r="F439" s="2158">
        <v>400</v>
      </c>
      <c r="G439" s="2159">
        <v>29</v>
      </c>
      <c r="H439" s="2159">
        <v>22</v>
      </c>
      <c r="I439" s="2159">
        <v>638</v>
      </c>
      <c r="J439" s="2159">
        <v>26</v>
      </c>
      <c r="K439" s="2159">
        <v>754</v>
      </c>
      <c r="L439" s="2159"/>
    </row>
    <row r="440" spans="1:12" hidden="1">
      <c r="A440" s="2158">
        <v>30361757</v>
      </c>
      <c r="B440" s="2159" t="s">
        <v>2923</v>
      </c>
      <c r="C440" s="2159" t="s">
        <v>3494</v>
      </c>
      <c r="D440" s="2159" t="s">
        <v>2793</v>
      </c>
      <c r="E440" s="2159" t="s">
        <v>2688</v>
      </c>
      <c r="F440" s="2158">
        <v>405</v>
      </c>
      <c r="G440" s="2159">
        <v>29</v>
      </c>
      <c r="H440" s="2159">
        <v>22</v>
      </c>
      <c r="I440" s="2159">
        <v>638</v>
      </c>
      <c r="J440" s="2159">
        <v>26</v>
      </c>
      <c r="K440" s="2159">
        <v>754</v>
      </c>
      <c r="L440" s="2159"/>
    </row>
    <row r="441" spans="1:12" hidden="1">
      <c r="A441" s="2158">
        <v>30361758</v>
      </c>
      <c r="B441" s="2159" t="s">
        <v>2923</v>
      </c>
      <c r="C441" s="2159" t="s">
        <v>3494</v>
      </c>
      <c r="D441" s="2159" t="s">
        <v>2793</v>
      </c>
      <c r="E441" s="2159" t="s">
        <v>2688</v>
      </c>
      <c r="F441" s="2158">
        <v>410</v>
      </c>
      <c r="G441" s="2159">
        <v>29</v>
      </c>
      <c r="H441" s="2159">
        <v>22</v>
      </c>
      <c r="I441" s="2159">
        <v>638</v>
      </c>
      <c r="J441" s="2159">
        <v>26</v>
      </c>
      <c r="K441" s="2159">
        <v>754</v>
      </c>
      <c r="L441" s="2159"/>
    </row>
    <row r="442" spans="1:12" hidden="1">
      <c r="A442" s="2158">
        <v>30367255</v>
      </c>
      <c r="B442" s="2159" t="s">
        <v>2924</v>
      </c>
      <c r="C442" s="2159" t="s">
        <v>3502</v>
      </c>
      <c r="D442" s="2159" t="s">
        <v>2793</v>
      </c>
      <c r="E442" s="2159" t="s">
        <v>2688</v>
      </c>
      <c r="F442" s="2158">
        <v>395</v>
      </c>
      <c r="G442" s="2159">
        <v>29</v>
      </c>
      <c r="H442" s="2159">
        <v>22</v>
      </c>
      <c r="I442" s="2159">
        <v>638</v>
      </c>
      <c r="J442" s="2159">
        <v>26</v>
      </c>
      <c r="K442" s="2159">
        <v>754</v>
      </c>
      <c r="L442" s="2159"/>
    </row>
    <row r="443" spans="1:12" hidden="1">
      <c r="A443" s="2158">
        <v>30367755</v>
      </c>
      <c r="B443" s="2159" t="s">
        <v>2925</v>
      </c>
      <c r="C443" s="2159" t="s">
        <v>3502</v>
      </c>
      <c r="D443" s="2159" t="s">
        <v>2793</v>
      </c>
      <c r="E443" s="2159" t="s">
        <v>2688</v>
      </c>
      <c r="F443" s="2158">
        <v>395</v>
      </c>
      <c r="G443" s="2159">
        <v>29</v>
      </c>
      <c r="H443" s="2159">
        <v>22</v>
      </c>
      <c r="I443" s="2159">
        <v>638</v>
      </c>
      <c r="J443" s="2159">
        <v>26</v>
      </c>
      <c r="K443" s="2159">
        <v>754</v>
      </c>
      <c r="L443" s="2159"/>
    </row>
    <row r="444" spans="1:12" hidden="1">
      <c r="A444" s="2158">
        <v>30367758</v>
      </c>
      <c r="B444" s="2159" t="s">
        <v>2925</v>
      </c>
      <c r="C444" s="2159" t="s">
        <v>3502</v>
      </c>
      <c r="D444" s="2159" t="s">
        <v>2793</v>
      </c>
      <c r="E444" s="2159" t="s">
        <v>2688</v>
      </c>
      <c r="F444" s="2158">
        <v>410</v>
      </c>
      <c r="G444" s="2159">
        <v>29</v>
      </c>
      <c r="H444" s="2159">
        <v>22</v>
      </c>
      <c r="I444" s="2159">
        <v>638</v>
      </c>
      <c r="J444" s="2159">
        <v>26</v>
      </c>
      <c r="K444" s="2159">
        <v>754</v>
      </c>
      <c r="L444" s="2159"/>
    </row>
    <row r="445" spans="1:12" hidden="1">
      <c r="A445" s="2158">
        <v>30367655</v>
      </c>
      <c r="B445" s="2159" t="s">
        <v>2926</v>
      </c>
      <c r="C445" s="2159" t="s">
        <v>3502</v>
      </c>
      <c r="D445" s="2159" t="s">
        <v>2793</v>
      </c>
      <c r="E445" s="2159" t="s">
        <v>2688</v>
      </c>
      <c r="F445" s="2158">
        <v>395</v>
      </c>
      <c r="G445" s="2159">
        <v>29</v>
      </c>
      <c r="H445" s="2159">
        <v>22</v>
      </c>
      <c r="I445" s="2159">
        <v>638</v>
      </c>
      <c r="J445" s="2159">
        <v>26</v>
      </c>
      <c r="K445" s="2159">
        <v>754</v>
      </c>
      <c r="L445" s="2159"/>
    </row>
    <row r="446" spans="1:12" hidden="1">
      <c r="A446" s="2158">
        <v>30367256</v>
      </c>
      <c r="B446" s="2159" t="s">
        <v>2927</v>
      </c>
      <c r="C446" s="2159" t="s">
        <v>3502</v>
      </c>
      <c r="D446" s="2159" t="s">
        <v>2793</v>
      </c>
      <c r="E446" s="2159" t="s">
        <v>2688</v>
      </c>
      <c r="F446" s="2158">
        <v>400</v>
      </c>
      <c r="G446" s="2159">
        <v>29</v>
      </c>
      <c r="H446" s="2159">
        <v>22</v>
      </c>
      <c r="I446" s="2159">
        <v>638</v>
      </c>
      <c r="J446" s="2159">
        <v>26</v>
      </c>
      <c r="K446" s="2159">
        <v>754</v>
      </c>
      <c r="L446" s="2159"/>
    </row>
    <row r="447" spans="1:12" hidden="1">
      <c r="A447" s="2158">
        <v>30367257</v>
      </c>
      <c r="B447" s="2159" t="s">
        <v>2928</v>
      </c>
      <c r="C447" s="2159" t="s">
        <v>3502</v>
      </c>
      <c r="D447" s="2159" t="s">
        <v>2793</v>
      </c>
      <c r="E447" s="2159" t="s">
        <v>2688</v>
      </c>
      <c r="F447" s="2158">
        <v>405</v>
      </c>
      <c r="G447" s="2159">
        <v>29</v>
      </c>
      <c r="H447" s="2159">
        <v>22</v>
      </c>
      <c r="I447" s="2159">
        <v>638</v>
      </c>
      <c r="J447" s="2159">
        <v>26</v>
      </c>
      <c r="K447" s="2159">
        <v>754</v>
      </c>
      <c r="L447" s="2159"/>
    </row>
    <row r="448" spans="1:12" hidden="1">
      <c r="A448" s="2158">
        <v>30367455</v>
      </c>
      <c r="B448" s="2159" t="s">
        <v>2929</v>
      </c>
      <c r="C448" s="2159" t="s">
        <v>3502</v>
      </c>
      <c r="D448" s="2159" t="s">
        <v>2793</v>
      </c>
      <c r="E448" s="2159" t="s">
        <v>2688</v>
      </c>
      <c r="F448" s="2158">
        <v>395</v>
      </c>
      <c r="G448" s="2159">
        <v>29</v>
      </c>
      <c r="H448" s="2159">
        <v>22</v>
      </c>
      <c r="I448" s="2159">
        <v>638</v>
      </c>
      <c r="J448" s="2159">
        <v>26</v>
      </c>
      <c r="K448" s="2159">
        <v>754</v>
      </c>
      <c r="L448" s="2159"/>
    </row>
    <row r="449" spans="1:12" hidden="1">
      <c r="A449" s="2158">
        <v>30367555</v>
      </c>
      <c r="B449" s="2159" t="s">
        <v>2930</v>
      </c>
      <c r="C449" s="2159" t="s">
        <v>3502</v>
      </c>
      <c r="D449" s="2159" t="s">
        <v>2793</v>
      </c>
      <c r="E449" s="2159" t="s">
        <v>2688</v>
      </c>
      <c r="F449" s="2158">
        <v>395</v>
      </c>
      <c r="G449" s="2159">
        <v>29</v>
      </c>
      <c r="H449" s="2159">
        <v>22</v>
      </c>
      <c r="I449" s="2159">
        <v>638</v>
      </c>
      <c r="J449" s="2159">
        <v>26</v>
      </c>
      <c r="K449" s="2159">
        <v>754</v>
      </c>
      <c r="L449" s="2159"/>
    </row>
    <row r="450" spans="1:12" hidden="1">
      <c r="A450" s="2158">
        <v>30367456</v>
      </c>
      <c r="B450" s="2159" t="s">
        <v>2931</v>
      </c>
      <c r="C450" s="2159" t="s">
        <v>3502</v>
      </c>
      <c r="D450" s="2159" t="s">
        <v>2793</v>
      </c>
      <c r="E450" s="2159" t="s">
        <v>2688</v>
      </c>
      <c r="F450" s="2158">
        <v>400</v>
      </c>
      <c r="G450" s="2159">
        <v>29</v>
      </c>
      <c r="H450" s="2159">
        <v>22</v>
      </c>
      <c r="I450" s="2159">
        <v>638</v>
      </c>
      <c r="J450" s="2159">
        <v>26</v>
      </c>
      <c r="K450" s="2159">
        <v>754</v>
      </c>
      <c r="L450" s="2159"/>
    </row>
    <row r="451" spans="1:12" hidden="1">
      <c r="A451" s="2158">
        <v>30367457</v>
      </c>
      <c r="B451" s="2159" t="s">
        <v>2932</v>
      </c>
      <c r="C451" s="2159" t="s">
        <v>3502</v>
      </c>
      <c r="D451" s="2159" t="s">
        <v>2793</v>
      </c>
      <c r="E451" s="2159" t="s">
        <v>2688</v>
      </c>
      <c r="F451" s="2158">
        <v>405</v>
      </c>
      <c r="G451" s="2159">
        <v>29</v>
      </c>
      <c r="H451" s="2159">
        <v>22</v>
      </c>
      <c r="I451" s="2159">
        <v>638</v>
      </c>
      <c r="J451" s="2159">
        <v>26</v>
      </c>
      <c r="K451" s="2159">
        <v>754</v>
      </c>
      <c r="L451" s="2159"/>
    </row>
    <row r="452" spans="1:12" hidden="1">
      <c r="A452" s="2158">
        <v>30367458</v>
      </c>
      <c r="B452" s="2159" t="s">
        <v>2934</v>
      </c>
      <c r="C452" s="2159" t="s">
        <v>3502</v>
      </c>
      <c r="D452" s="2159" t="s">
        <v>2793</v>
      </c>
      <c r="E452" s="2159" t="s">
        <v>2688</v>
      </c>
      <c r="F452" s="2158">
        <v>410</v>
      </c>
      <c r="G452" s="2159">
        <v>29</v>
      </c>
      <c r="H452" s="2159">
        <v>22</v>
      </c>
      <c r="I452" s="2159">
        <v>638</v>
      </c>
      <c r="J452" s="2159">
        <v>26</v>
      </c>
      <c r="K452" s="2159">
        <v>754</v>
      </c>
      <c r="L452" s="2159"/>
    </row>
    <row r="453" spans="1:12" hidden="1">
      <c r="A453" s="2158">
        <v>30367658</v>
      </c>
      <c r="B453" s="2159" t="s">
        <v>2926</v>
      </c>
      <c r="C453" s="2159" t="s">
        <v>3502</v>
      </c>
      <c r="D453" s="2159" t="s">
        <v>2793</v>
      </c>
      <c r="E453" s="2159" t="s">
        <v>2688</v>
      </c>
      <c r="F453" s="2158">
        <v>410</v>
      </c>
      <c r="G453" s="2159">
        <v>29</v>
      </c>
      <c r="H453" s="2159">
        <v>22</v>
      </c>
      <c r="I453" s="2159">
        <v>638</v>
      </c>
      <c r="J453" s="2159">
        <v>26</v>
      </c>
      <c r="K453" s="2159">
        <v>754</v>
      </c>
      <c r="L453" s="2159"/>
    </row>
    <row r="454" spans="1:12" hidden="1">
      <c r="A454" s="2158">
        <v>30367656</v>
      </c>
      <c r="B454" s="2159" t="s">
        <v>2926</v>
      </c>
      <c r="C454" s="2159" t="s">
        <v>3502</v>
      </c>
      <c r="D454" s="2159" t="s">
        <v>2793</v>
      </c>
      <c r="E454" s="2159" t="s">
        <v>2688</v>
      </c>
      <c r="F454" s="2158">
        <v>400</v>
      </c>
      <c r="G454" s="2159">
        <v>29</v>
      </c>
      <c r="H454" s="2159">
        <v>22</v>
      </c>
      <c r="I454" s="2159">
        <v>638</v>
      </c>
      <c r="J454" s="2159">
        <v>26</v>
      </c>
      <c r="K454" s="2159">
        <v>754</v>
      </c>
      <c r="L454" s="2159"/>
    </row>
    <row r="455" spans="1:12" hidden="1">
      <c r="A455" s="2158">
        <v>30367556</v>
      </c>
      <c r="B455" s="2159" t="s">
        <v>2935</v>
      </c>
      <c r="C455" s="2159" t="s">
        <v>3502</v>
      </c>
      <c r="D455" s="2159" t="s">
        <v>2793</v>
      </c>
      <c r="E455" s="2159" t="s">
        <v>2688</v>
      </c>
      <c r="F455" s="2158">
        <v>400</v>
      </c>
      <c r="G455" s="2159">
        <v>29</v>
      </c>
      <c r="H455" s="2159">
        <v>22</v>
      </c>
      <c r="I455" s="2159">
        <v>638</v>
      </c>
      <c r="J455" s="2159">
        <v>26</v>
      </c>
      <c r="K455" s="2159">
        <v>754</v>
      </c>
      <c r="L455" s="2159"/>
    </row>
    <row r="456" spans="1:12" hidden="1">
      <c r="A456" s="2158">
        <v>30382960</v>
      </c>
      <c r="B456" s="2159" t="s">
        <v>2936</v>
      </c>
      <c r="C456" s="2159" t="s">
        <v>3499</v>
      </c>
      <c r="D456" s="2159" t="s">
        <v>2793</v>
      </c>
      <c r="E456" s="2159" t="s">
        <v>2688</v>
      </c>
      <c r="F456" s="2158">
        <v>420</v>
      </c>
      <c r="G456" s="2159">
        <v>29</v>
      </c>
      <c r="H456" s="2159">
        <v>22</v>
      </c>
      <c r="I456" s="2159">
        <v>638</v>
      </c>
      <c r="J456" s="2159">
        <v>24</v>
      </c>
      <c r="K456" s="2159">
        <v>696</v>
      </c>
      <c r="L456" s="2159"/>
    </row>
    <row r="457" spans="1:12" hidden="1">
      <c r="A457" s="2158">
        <v>30382761</v>
      </c>
      <c r="B457" s="2159" t="s">
        <v>2937</v>
      </c>
      <c r="C457" s="2159" t="s">
        <v>3499</v>
      </c>
      <c r="D457" s="2159" t="s">
        <v>2793</v>
      </c>
      <c r="E457" s="2159" t="s">
        <v>2688</v>
      </c>
      <c r="F457" s="2158">
        <v>425</v>
      </c>
      <c r="G457" s="2159">
        <v>29</v>
      </c>
      <c r="H457" s="2159">
        <v>22</v>
      </c>
      <c r="I457" s="2159">
        <v>638</v>
      </c>
      <c r="J457" s="2159">
        <v>24</v>
      </c>
      <c r="K457" s="2159">
        <v>696</v>
      </c>
      <c r="L457" s="2159"/>
    </row>
    <row r="458" spans="1:12" hidden="1">
      <c r="A458" s="2158">
        <v>30382859</v>
      </c>
      <c r="B458" s="2159" t="s">
        <v>2938</v>
      </c>
      <c r="C458" s="2159" t="s">
        <v>3499</v>
      </c>
      <c r="D458" s="2159" t="s">
        <v>2793</v>
      </c>
      <c r="E458" s="2159" t="s">
        <v>2688</v>
      </c>
      <c r="F458" s="2158">
        <v>415</v>
      </c>
      <c r="G458" s="2159">
        <v>29</v>
      </c>
      <c r="H458" s="2159">
        <v>22</v>
      </c>
      <c r="I458" s="2159">
        <v>638</v>
      </c>
      <c r="J458" s="2159">
        <v>24</v>
      </c>
      <c r="K458" s="2159">
        <v>696</v>
      </c>
      <c r="L458" s="2159"/>
    </row>
    <row r="459" spans="1:12" hidden="1">
      <c r="A459" s="2158">
        <v>30382860</v>
      </c>
      <c r="B459" s="2159" t="s">
        <v>2938</v>
      </c>
      <c r="C459" s="2159" t="s">
        <v>3499</v>
      </c>
      <c r="D459" s="2159" t="s">
        <v>2793</v>
      </c>
      <c r="E459" s="2159" t="s">
        <v>2688</v>
      </c>
      <c r="F459" s="2158">
        <v>420</v>
      </c>
      <c r="G459" s="2159">
        <v>29</v>
      </c>
      <c r="H459" s="2159">
        <v>22</v>
      </c>
      <c r="I459" s="2159">
        <v>638</v>
      </c>
      <c r="J459" s="2159">
        <v>24</v>
      </c>
      <c r="K459" s="2159">
        <v>696</v>
      </c>
      <c r="L459" s="2159"/>
    </row>
    <row r="460" spans="1:12" hidden="1">
      <c r="A460" s="2158">
        <v>30383059</v>
      </c>
      <c r="B460" s="2159" t="s">
        <v>2939</v>
      </c>
      <c r="C460" s="2159" t="s">
        <v>3499</v>
      </c>
      <c r="D460" s="2159" t="s">
        <v>2793</v>
      </c>
      <c r="E460" s="2159" t="s">
        <v>2688</v>
      </c>
      <c r="F460" s="2158">
        <v>415</v>
      </c>
      <c r="G460" s="2159">
        <v>29</v>
      </c>
      <c r="H460" s="2159">
        <v>22</v>
      </c>
      <c r="I460" s="2159">
        <v>638</v>
      </c>
      <c r="J460" s="2159">
        <v>24</v>
      </c>
      <c r="K460" s="2159">
        <v>696</v>
      </c>
      <c r="L460" s="2159"/>
    </row>
    <row r="461" spans="1:12" hidden="1">
      <c r="A461" s="2158">
        <v>30383060</v>
      </c>
      <c r="B461" s="2159" t="s">
        <v>2939</v>
      </c>
      <c r="C461" s="2159" t="s">
        <v>3499</v>
      </c>
      <c r="D461" s="2159" t="s">
        <v>2793</v>
      </c>
      <c r="E461" s="2159" t="s">
        <v>2688</v>
      </c>
      <c r="F461" s="2158">
        <v>420</v>
      </c>
      <c r="G461" s="2159">
        <v>29</v>
      </c>
      <c r="H461" s="2159">
        <v>22</v>
      </c>
      <c r="I461" s="2159">
        <v>638</v>
      </c>
      <c r="J461" s="2159">
        <v>24</v>
      </c>
      <c r="K461" s="2159">
        <v>696</v>
      </c>
      <c r="L461" s="2159"/>
    </row>
    <row r="462" spans="1:12" hidden="1">
      <c r="A462" s="2158">
        <v>30383360</v>
      </c>
      <c r="B462" s="2159" t="s">
        <v>2940</v>
      </c>
      <c r="C462" s="2159" t="s">
        <v>3499</v>
      </c>
      <c r="D462" s="2159" t="s">
        <v>2793</v>
      </c>
      <c r="E462" s="2159" t="s">
        <v>2688</v>
      </c>
      <c r="F462" s="2158">
        <v>420</v>
      </c>
      <c r="G462" s="2159">
        <v>29</v>
      </c>
      <c r="H462" s="2159">
        <v>22</v>
      </c>
      <c r="I462" s="2159">
        <v>638</v>
      </c>
      <c r="J462" s="2159">
        <v>24</v>
      </c>
      <c r="K462" s="2159">
        <v>696</v>
      </c>
      <c r="L462" s="2159"/>
    </row>
    <row r="463" spans="1:12" hidden="1">
      <c r="A463" s="2158">
        <v>12004236</v>
      </c>
      <c r="B463" s="2159" t="s">
        <v>2888</v>
      </c>
      <c r="C463" s="2159" t="s">
        <v>3499</v>
      </c>
      <c r="D463" s="2159" t="s">
        <v>2793</v>
      </c>
      <c r="E463" s="2159" t="s">
        <v>2688</v>
      </c>
      <c r="F463" s="2158">
        <v>420</v>
      </c>
      <c r="G463" s="2159">
        <v>29</v>
      </c>
      <c r="H463" s="2159">
        <v>22</v>
      </c>
      <c r="I463" s="2159">
        <v>638</v>
      </c>
      <c r="J463" s="2159">
        <v>24</v>
      </c>
      <c r="K463" s="2159">
        <v>696</v>
      </c>
      <c r="L463" s="2159"/>
    </row>
    <row r="464" spans="1:12" hidden="1">
      <c r="A464" s="2158">
        <v>12004237</v>
      </c>
      <c r="B464" s="2159" t="s">
        <v>2888</v>
      </c>
      <c r="C464" s="2159" t="s">
        <v>3499</v>
      </c>
      <c r="D464" s="2159" t="s">
        <v>2793</v>
      </c>
      <c r="E464" s="2159" t="s">
        <v>2688</v>
      </c>
      <c r="F464" s="2158">
        <v>415</v>
      </c>
      <c r="G464" s="2159">
        <v>29</v>
      </c>
      <c r="H464" s="2159">
        <v>22</v>
      </c>
      <c r="I464" s="2159">
        <v>638</v>
      </c>
      <c r="J464" s="2159">
        <v>24</v>
      </c>
      <c r="K464" s="2159">
        <v>696</v>
      </c>
      <c r="L464" s="2159"/>
    </row>
    <row r="465" spans="1:12" hidden="1">
      <c r="A465" s="2158">
        <v>12005803</v>
      </c>
      <c r="B465" s="2159" t="s">
        <v>2941</v>
      </c>
      <c r="C465" s="2159" t="s">
        <v>3499</v>
      </c>
      <c r="D465" s="2159" t="s">
        <v>2793</v>
      </c>
      <c r="E465" s="2159" t="s">
        <v>2688</v>
      </c>
      <c r="F465" s="2158">
        <v>430</v>
      </c>
      <c r="G465" s="2162">
        <v>30</v>
      </c>
      <c r="H465" s="2162">
        <v>22</v>
      </c>
      <c r="I465" s="2162">
        <v>660</v>
      </c>
      <c r="J465" s="2162">
        <v>24</v>
      </c>
      <c r="K465" s="2162">
        <v>720</v>
      </c>
      <c r="L465" s="2159"/>
    </row>
    <row r="466" spans="1:12" hidden="1">
      <c r="A466" s="2158">
        <v>12002651</v>
      </c>
      <c r="B466" s="2159" t="s">
        <v>2942</v>
      </c>
      <c r="C466" s="2159" t="s">
        <v>3494</v>
      </c>
      <c r="D466" s="2159" t="s">
        <v>2793</v>
      </c>
      <c r="E466" s="2159" t="s">
        <v>2688</v>
      </c>
      <c r="F466" s="2158">
        <v>395</v>
      </c>
      <c r="G466" s="2159">
        <v>29</v>
      </c>
      <c r="H466" s="2159">
        <v>22</v>
      </c>
      <c r="I466" s="2159">
        <v>638</v>
      </c>
      <c r="J466" s="2159">
        <v>26</v>
      </c>
      <c r="K466" s="2159">
        <v>754</v>
      </c>
      <c r="L466" s="2159"/>
    </row>
    <row r="467" spans="1:12" hidden="1">
      <c r="A467" s="2158">
        <v>12002652</v>
      </c>
      <c r="B467" s="2159" t="s">
        <v>2943</v>
      </c>
      <c r="C467" s="2159" t="s">
        <v>3494</v>
      </c>
      <c r="D467" s="2159" t="s">
        <v>2793</v>
      </c>
      <c r="E467" s="2159" t="s">
        <v>2688</v>
      </c>
      <c r="F467" s="2158">
        <v>390</v>
      </c>
      <c r="G467" s="2159">
        <v>29</v>
      </c>
      <c r="H467" s="2159">
        <v>22</v>
      </c>
      <c r="I467" s="2159">
        <v>638</v>
      </c>
      <c r="J467" s="2159">
        <v>26</v>
      </c>
      <c r="K467" s="2159">
        <v>754</v>
      </c>
      <c r="L467" s="2159"/>
    </row>
    <row r="468" spans="1:12" hidden="1">
      <c r="A468" s="2158">
        <v>12002920</v>
      </c>
      <c r="B468" s="2159" t="s">
        <v>2942</v>
      </c>
      <c r="C468" s="2159" t="s">
        <v>3494</v>
      </c>
      <c r="D468" s="2159" t="s">
        <v>2793</v>
      </c>
      <c r="E468" s="2159" t="s">
        <v>2688</v>
      </c>
      <c r="F468" s="2158">
        <v>395</v>
      </c>
      <c r="G468" s="2159">
        <v>29</v>
      </c>
      <c r="H468" s="2159">
        <v>22</v>
      </c>
      <c r="I468" s="2159">
        <v>638</v>
      </c>
      <c r="J468" s="2159">
        <v>26</v>
      </c>
      <c r="K468" s="2159">
        <v>754</v>
      </c>
      <c r="L468" s="2159"/>
    </row>
    <row r="469" spans="1:12" hidden="1">
      <c r="A469" s="2158">
        <v>12002972</v>
      </c>
      <c r="B469" s="2159" t="s">
        <v>2942</v>
      </c>
      <c r="C469" s="2159" t="s">
        <v>3494</v>
      </c>
      <c r="D469" s="2159" t="s">
        <v>2793</v>
      </c>
      <c r="E469" s="2159" t="s">
        <v>2688</v>
      </c>
      <c r="F469" s="2158">
        <v>395</v>
      </c>
      <c r="G469" s="2159">
        <v>29</v>
      </c>
      <c r="H469" s="2159">
        <v>22</v>
      </c>
      <c r="I469" s="2159">
        <v>638</v>
      </c>
      <c r="J469" s="2159">
        <v>26</v>
      </c>
      <c r="K469" s="2159">
        <v>754</v>
      </c>
      <c r="L469" s="2159"/>
    </row>
    <row r="470" spans="1:12" hidden="1">
      <c r="A470" s="2158">
        <v>12002973</v>
      </c>
      <c r="B470" s="2159" t="s">
        <v>2944</v>
      </c>
      <c r="C470" s="2159" t="s">
        <v>3494</v>
      </c>
      <c r="D470" s="2159" t="s">
        <v>2793</v>
      </c>
      <c r="E470" s="2159" t="s">
        <v>2688</v>
      </c>
      <c r="F470" s="2158">
        <v>400</v>
      </c>
      <c r="G470" s="2159">
        <v>29</v>
      </c>
      <c r="H470" s="2159">
        <v>22</v>
      </c>
      <c r="I470" s="2159">
        <v>638</v>
      </c>
      <c r="J470" s="2159">
        <v>26</v>
      </c>
      <c r="K470" s="2159">
        <v>754</v>
      </c>
      <c r="L470" s="2159"/>
    </row>
    <row r="471" spans="1:12" hidden="1">
      <c r="A471" s="2158">
        <v>12002919</v>
      </c>
      <c r="B471" s="2159" t="s">
        <v>2944</v>
      </c>
      <c r="C471" s="2159" t="s">
        <v>3494</v>
      </c>
      <c r="D471" s="2159" t="s">
        <v>2793</v>
      </c>
      <c r="E471" s="2159" t="s">
        <v>2688</v>
      </c>
      <c r="F471" s="2158">
        <v>400</v>
      </c>
      <c r="G471" s="2159">
        <v>29</v>
      </c>
      <c r="H471" s="2159">
        <v>22</v>
      </c>
      <c r="I471" s="2159">
        <v>638</v>
      </c>
      <c r="J471" s="2159">
        <v>26</v>
      </c>
      <c r="K471" s="2159">
        <v>754</v>
      </c>
      <c r="L471" s="2159"/>
    </row>
    <row r="472" spans="1:12" hidden="1">
      <c r="A472" s="2158">
        <v>12002918</v>
      </c>
      <c r="B472" s="2159" t="s">
        <v>2945</v>
      </c>
      <c r="C472" s="2159" t="s">
        <v>3494</v>
      </c>
      <c r="D472" s="2159" t="s">
        <v>2793</v>
      </c>
      <c r="E472" s="2159" t="s">
        <v>2688</v>
      </c>
      <c r="F472" s="2158">
        <v>405</v>
      </c>
      <c r="G472" s="2159">
        <v>29</v>
      </c>
      <c r="H472" s="2159">
        <v>22</v>
      </c>
      <c r="I472" s="2159">
        <v>638</v>
      </c>
      <c r="J472" s="2159">
        <v>26</v>
      </c>
      <c r="K472" s="2159">
        <v>754</v>
      </c>
      <c r="L472" s="2159"/>
    </row>
    <row r="473" spans="1:12" hidden="1">
      <c r="A473" s="2158">
        <v>12002650</v>
      </c>
      <c r="B473" s="2159" t="s">
        <v>2944</v>
      </c>
      <c r="C473" s="2159" t="s">
        <v>3494</v>
      </c>
      <c r="D473" s="2159" t="s">
        <v>2793</v>
      </c>
      <c r="E473" s="2159" t="s">
        <v>2688</v>
      </c>
      <c r="F473" s="2158">
        <v>400</v>
      </c>
      <c r="G473" s="2159">
        <v>29</v>
      </c>
      <c r="H473" s="2159">
        <v>22</v>
      </c>
      <c r="I473" s="2159">
        <v>638</v>
      </c>
      <c r="J473" s="2159">
        <v>26</v>
      </c>
      <c r="K473" s="2159">
        <v>754</v>
      </c>
      <c r="L473" s="2159"/>
    </row>
    <row r="474" spans="1:12" hidden="1">
      <c r="A474" s="2158">
        <v>12002921</v>
      </c>
      <c r="B474" s="2159" t="s">
        <v>2943</v>
      </c>
      <c r="C474" s="2159" t="s">
        <v>3494</v>
      </c>
      <c r="D474" s="2159" t="s">
        <v>2793</v>
      </c>
      <c r="E474" s="2159" t="s">
        <v>2688</v>
      </c>
      <c r="F474" s="2158">
        <v>390</v>
      </c>
      <c r="G474" s="2159">
        <v>29</v>
      </c>
      <c r="H474" s="2159">
        <v>22</v>
      </c>
      <c r="I474" s="2159">
        <v>638</v>
      </c>
      <c r="J474" s="2159">
        <v>26</v>
      </c>
      <c r="K474" s="2159">
        <v>754</v>
      </c>
      <c r="L474" s="2159"/>
    </row>
    <row r="475" spans="1:12" hidden="1">
      <c r="A475" s="2158">
        <v>12002922</v>
      </c>
      <c r="B475" s="2159" t="s">
        <v>2866</v>
      </c>
      <c r="C475" s="2159" t="s">
        <v>3494</v>
      </c>
      <c r="D475" s="2159" t="s">
        <v>2793</v>
      </c>
      <c r="E475" s="2159" t="s">
        <v>2688</v>
      </c>
      <c r="F475" s="2158">
        <v>385</v>
      </c>
      <c r="G475" s="2159">
        <v>29</v>
      </c>
      <c r="H475" s="2159">
        <v>22</v>
      </c>
      <c r="I475" s="2159">
        <v>638</v>
      </c>
      <c r="J475" s="2159">
        <v>26</v>
      </c>
      <c r="K475" s="2159">
        <v>754</v>
      </c>
      <c r="L475" s="2159"/>
    </row>
    <row r="476" spans="1:12" hidden="1">
      <c r="A476" s="2158">
        <v>12002679</v>
      </c>
      <c r="B476" s="2159" t="s">
        <v>2946</v>
      </c>
      <c r="C476" s="2159" t="s">
        <v>3502</v>
      </c>
      <c r="D476" s="2159" t="s">
        <v>2793</v>
      </c>
      <c r="E476" s="2159" t="s">
        <v>2688</v>
      </c>
      <c r="F476" s="2158">
        <v>400</v>
      </c>
      <c r="G476" s="2159">
        <v>29</v>
      </c>
      <c r="H476" s="2159">
        <v>22</v>
      </c>
      <c r="I476" s="2159">
        <v>638</v>
      </c>
      <c r="J476" s="2159">
        <v>26</v>
      </c>
      <c r="K476" s="2159">
        <v>754</v>
      </c>
      <c r="L476" s="2159"/>
    </row>
    <row r="477" spans="1:12" hidden="1">
      <c r="A477" s="2158">
        <v>12004928</v>
      </c>
      <c r="B477" s="2159" t="s">
        <v>2946</v>
      </c>
      <c r="C477" s="2159" t="s">
        <v>3502</v>
      </c>
      <c r="D477" s="2159" t="s">
        <v>2793</v>
      </c>
      <c r="E477" s="2159" t="s">
        <v>2688</v>
      </c>
      <c r="F477" s="2158">
        <v>400</v>
      </c>
      <c r="G477" s="2159">
        <v>29</v>
      </c>
      <c r="H477" s="2159">
        <v>22</v>
      </c>
      <c r="I477" s="2159">
        <v>638</v>
      </c>
      <c r="J477" s="2159">
        <v>26</v>
      </c>
      <c r="K477" s="2159">
        <v>754</v>
      </c>
      <c r="L477" s="2159"/>
    </row>
    <row r="478" spans="1:12" hidden="1">
      <c r="A478" s="2158">
        <v>12004927</v>
      </c>
      <c r="B478" s="2159" t="s">
        <v>2947</v>
      </c>
      <c r="C478" s="2159" t="s">
        <v>3502</v>
      </c>
      <c r="D478" s="2159" t="s">
        <v>2793</v>
      </c>
      <c r="E478" s="2159" t="s">
        <v>2688</v>
      </c>
      <c r="F478" s="2158">
        <v>395</v>
      </c>
      <c r="G478" s="2159">
        <v>29</v>
      </c>
      <c r="H478" s="2159">
        <v>22</v>
      </c>
      <c r="I478" s="2159">
        <v>638</v>
      </c>
      <c r="J478" s="2159">
        <v>26</v>
      </c>
      <c r="K478" s="2159">
        <v>754</v>
      </c>
      <c r="L478" s="2159"/>
    </row>
    <row r="479" spans="1:12" hidden="1">
      <c r="A479" s="2158">
        <v>12004285</v>
      </c>
      <c r="B479" s="2159" t="s">
        <v>2947</v>
      </c>
      <c r="C479" s="2159" t="s">
        <v>3502</v>
      </c>
      <c r="D479" s="2159" t="s">
        <v>2793</v>
      </c>
      <c r="E479" s="2159" t="s">
        <v>2688</v>
      </c>
      <c r="F479" s="2158">
        <v>395</v>
      </c>
      <c r="G479" s="2159">
        <v>29</v>
      </c>
      <c r="H479" s="2159">
        <v>22</v>
      </c>
      <c r="I479" s="2159">
        <v>638</v>
      </c>
      <c r="J479" s="2159">
        <v>26</v>
      </c>
      <c r="K479" s="2159">
        <v>754</v>
      </c>
      <c r="L479" s="2159"/>
    </row>
    <row r="480" spans="1:12" hidden="1">
      <c r="A480" s="2158">
        <v>12004284</v>
      </c>
      <c r="B480" s="2159" t="s">
        <v>2946</v>
      </c>
      <c r="C480" s="2159" t="s">
        <v>3502</v>
      </c>
      <c r="D480" s="2159" t="s">
        <v>2793</v>
      </c>
      <c r="E480" s="2159" t="s">
        <v>2688</v>
      </c>
      <c r="F480" s="2158">
        <v>400</v>
      </c>
      <c r="G480" s="2159">
        <v>29</v>
      </c>
      <c r="H480" s="2159">
        <v>22</v>
      </c>
      <c r="I480" s="2159">
        <v>638</v>
      </c>
      <c r="J480" s="2159">
        <v>26</v>
      </c>
      <c r="K480" s="2159">
        <v>754</v>
      </c>
      <c r="L480" s="2159"/>
    </row>
    <row r="481" spans="1:12" hidden="1">
      <c r="A481" s="2158">
        <v>12004283</v>
      </c>
      <c r="B481" s="2159" t="s">
        <v>2948</v>
      </c>
      <c r="C481" s="2159" t="s">
        <v>3502</v>
      </c>
      <c r="D481" s="2159" t="s">
        <v>2793</v>
      </c>
      <c r="E481" s="2159" t="s">
        <v>2688</v>
      </c>
      <c r="F481" s="2158">
        <v>405</v>
      </c>
      <c r="G481" s="2159">
        <v>29</v>
      </c>
      <c r="H481" s="2159">
        <v>22</v>
      </c>
      <c r="I481" s="2159">
        <v>638</v>
      </c>
      <c r="J481" s="2159">
        <v>26</v>
      </c>
      <c r="K481" s="2159">
        <v>754</v>
      </c>
      <c r="L481" s="2159"/>
    </row>
    <row r="482" spans="1:12" hidden="1">
      <c r="A482" s="2155">
        <v>12002678</v>
      </c>
      <c r="B482" s="2154" t="s">
        <v>2933</v>
      </c>
      <c r="C482" s="2159" t="s">
        <v>3502</v>
      </c>
      <c r="D482" s="2159" t="s">
        <v>2793</v>
      </c>
      <c r="E482" s="2159" t="s">
        <v>2688</v>
      </c>
      <c r="F482" s="2158">
        <v>405</v>
      </c>
      <c r="G482" s="2159">
        <v>29</v>
      </c>
      <c r="H482" s="2159">
        <v>22</v>
      </c>
      <c r="I482" s="2159">
        <v>638</v>
      </c>
      <c r="J482" s="2159">
        <v>26</v>
      </c>
      <c r="K482" s="2159">
        <v>754</v>
      </c>
      <c r="L482" s="2159"/>
    </row>
    <row r="483" spans="1:12" hidden="1">
      <c r="A483" s="2158">
        <v>12004273</v>
      </c>
      <c r="B483" s="2159" t="s">
        <v>2948</v>
      </c>
      <c r="C483" s="2159" t="s">
        <v>3502</v>
      </c>
      <c r="D483" s="2159" t="s">
        <v>2793</v>
      </c>
      <c r="E483" s="2159" t="s">
        <v>2688</v>
      </c>
      <c r="F483" s="2158">
        <v>405</v>
      </c>
      <c r="G483" s="2159">
        <v>29</v>
      </c>
      <c r="H483" s="2159">
        <v>22</v>
      </c>
      <c r="I483" s="2159">
        <v>638</v>
      </c>
      <c r="J483" s="2159">
        <v>26</v>
      </c>
      <c r="K483" s="2159">
        <v>754</v>
      </c>
      <c r="L483" s="2159"/>
    </row>
    <row r="484" spans="1:12" hidden="1">
      <c r="A484" s="2158">
        <v>12004274</v>
      </c>
      <c r="B484" s="2159" t="s">
        <v>2946</v>
      </c>
      <c r="C484" s="2159" t="s">
        <v>3502</v>
      </c>
      <c r="D484" s="2159" t="s">
        <v>2793</v>
      </c>
      <c r="E484" s="2159" t="s">
        <v>2688</v>
      </c>
      <c r="F484" s="2158">
        <v>400</v>
      </c>
      <c r="G484" s="2159">
        <v>29</v>
      </c>
      <c r="H484" s="2159">
        <v>22</v>
      </c>
      <c r="I484" s="2159">
        <v>638</v>
      </c>
      <c r="J484" s="2159">
        <v>26</v>
      </c>
      <c r="K484" s="2159">
        <v>754</v>
      </c>
      <c r="L484" s="2159"/>
    </row>
    <row r="485" spans="1:12" hidden="1">
      <c r="A485" s="2158">
        <v>12004275</v>
      </c>
      <c r="B485" s="2159" t="s">
        <v>2947</v>
      </c>
      <c r="C485" s="2159" t="s">
        <v>3502</v>
      </c>
      <c r="D485" s="2159" t="s">
        <v>2793</v>
      </c>
      <c r="E485" s="2159" t="s">
        <v>2688</v>
      </c>
      <c r="F485" s="2158">
        <v>395</v>
      </c>
      <c r="G485" s="2159">
        <v>29</v>
      </c>
      <c r="H485" s="2159">
        <v>22</v>
      </c>
      <c r="I485" s="2159">
        <v>638</v>
      </c>
      <c r="J485" s="2159">
        <v>26</v>
      </c>
      <c r="K485" s="2159">
        <v>754</v>
      </c>
      <c r="L485" s="2159"/>
    </row>
    <row r="486" spans="1:12" hidden="1">
      <c r="A486" s="2158">
        <v>12004082</v>
      </c>
      <c r="B486" s="2159" t="s">
        <v>2947</v>
      </c>
      <c r="C486" s="2159" t="s">
        <v>3502</v>
      </c>
      <c r="D486" s="2159" t="s">
        <v>2793</v>
      </c>
      <c r="E486" s="2159" t="s">
        <v>2688</v>
      </c>
      <c r="F486" s="2158">
        <v>395</v>
      </c>
      <c r="G486" s="2159">
        <v>29</v>
      </c>
      <c r="H486" s="2159">
        <v>22</v>
      </c>
      <c r="I486" s="2159">
        <v>638</v>
      </c>
      <c r="J486" s="2159">
        <v>26</v>
      </c>
      <c r="K486" s="2159">
        <v>754</v>
      </c>
      <c r="L486" s="2159"/>
    </row>
    <row r="487" spans="1:12" hidden="1">
      <c r="A487" s="2158">
        <v>12002680</v>
      </c>
      <c r="B487" s="2159" t="s">
        <v>2947</v>
      </c>
      <c r="C487" s="2159" t="s">
        <v>3502</v>
      </c>
      <c r="D487" s="2159" t="s">
        <v>2793</v>
      </c>
      <c r="E487" s="2159" t="s">
        <v>2688</v>
      </c>
      <c r="F487" s="2158">
        <v>395</v>
      </c>
      <c r="G487" s="2159">
        <v>29</v>
      </c>
      <c r="H487" s="2159">
        <v>22</v>
      </c>
      <c r="I487" s="2159">
        <v>638</v>
      </c>
      <c r="J487" s="2159">
        <v>26</v>
      </c>
      <c r="K487" s="2159">
        <v>754</v>
      </c>
      <c r="L487" s="2159"/>
    </row>
    <row r="488" spans="1:12" hidden="1">
      <c r="A488" s="2182">
        <v>12005804</v>
      </c>
      <c r="B488" s="2182" t="s">
        <v>2949</v>
      </c>
      <c r="C488" s="2159" t="s">
        <v>3499</v>
      </c>
      <c r="D488" s="2158" t="s">
        <v>2793</v>
      </c>
      <c r="E488" s="2158" t="s">
        <v>2688</v>
      </c>
      <c r="F488" s="2158">
        <v>425</v>
      </c>
      <c r="G488" s="2184" t="s">
        <v>2950</v>
      </c>
      <c r="H488" s="2184" t="s">
        <v>2951</v>
      </c>
      <c r="I488" s="2184" t="s">
        <v>2952</v>
      </c>
      <c r="J488" s="2184" t="s">
        <v>2953</v>
      </c>
      <c r="K488" s="2184" t="s">
        <v>2954</v>
      </c>
      <c r="L488" s="2159"/>
    </row>
    <row r="489" spans="1:12" hidden="1">
      <c r="A489" s="2182">
        <v>12005805</v>
      </c>
      <c r="B489" s="2182" t="s">
        <v>2949</v>
      </c>
      <c r="C489" s="2159" t="s">
        <v>3499</v>
      </c>
      <c r="D489" s="2158" t="s">
        <v>2793</v>
      </c>
      <c r="E489" s="2158" t="s">
        <v>2688</v>
      </c>
      <c r="F489" s="2158">
        <v>420</v>
      </c>
      <c r="G489" s="2184" t="s">
        <v>2950</v>
      </c>
      <c r="H489" s="2184" t="s">
        <v>2951</v>
      </c>
      <c r="I489" s="2184" t="s">
        <v>2952</v>
      </c>
      <c r="J489" s="2184" t="s">
        <v>2953</v>
      </c>
      <c r="K489" s="2184" t="s">
        <v>2954</v>
      </c>
      <c r="L489" s="2159"/>
    </row>
    <row r="490" spans="1:12" hidden="1">
      <c r="A490" s="2178">
        <v>30370008</v>
      </c>
      <c r="B490" s="2166" t="s">
        <v>2955</v>
      </c>
      <c r="C490" s="2159" t="s">
        <v>3503</v>
      </c>
      <c r="D490" s="2166" t="s">
        <v>2688</v>
      </c>
      <c r="E490" s="2166" t="s">
        <v>2688</v>
      </c>
      <c r="F490" s="2178">
        <v>335</v>
      </c>
      <c r="G490" s="2166">
        <v>32</v>
      </c>
      <c r="H490" s="2166">
        <v>26</v>
      </c>
      <c r="I490" s="2166">
        <v>832</v>
      </c>
      <c r="J490" s="2166">
        <v>30</v>
      </c>
      <c r="K490" s="2166">
        <v>960</v>
      </c>
      <c r="L490" s="2159"/>
    </row>
    <row r="491" spans="1:12" hidden="1">
      <c r="A491" s="2158">
        <v>30370009</v>
      </c>
      <c r="B491" s="2159" t="s">
        <v>2956</v>
      </c>
      <c r="C491" s="2159" t="s">
        <v>3503</v>
      </c>
      <c r="D491" s="2159" t="s">
        <v>2688</v>
      </c>
      <c r="E491" s="2159" t="s">
        <v>2688</v>
      </c>
      <c r="F491" s="2158">
        <v>340</v>
      </c>
      <c r="G491" s="2159">
        <v>32</v>
      </c>
      <c r="H491" s="2159">
        <v>26</v>
      </c>
      <c r="I491" s="2159">
        <v>832</v>
      </c>
      <c r="J491" s="2159">
        <v>30</v>
      </c>
      <c r="K491" s="2159">
        <v>960</v>
      </c>
      <c r="L491" s="2159"/>
    </row>
    <row r="492" spans="1:12" hidden="1">
      <c r="A492" s="2158">
        <v>30370010</v>
      </c>
      <c r="B492" s="2159" t="s">
        <v>2957</v>
      </c>
      <c r="C492" s="2159" t="s">
        <v>3503</v>
      </c>
      <c r="D492" s="2159" t="s">
        <v>2688</v>
      </c>
      <c r="E492" s="2159" t="s">
        <v>2688</v>
      </c>
      <c r="F492" s="2158">
        <v>345</v>
      </c>
      <c r="G492" s="2159">
        <v>32</v>
      </c>
      <c r="H492" s="2159">
        <v>26</v>
      </c>
      <c r="I492" s="2159">
        <v>832</v>
      </c>
      <c r="J492" s="2159">
        <v>30</v>
      </c>
      <c r="K492" s="2159">
        <v>960</v>
      </c>
      <c r="L492" s="2159"/>
    </row>
    <row r="493" spans="1:12" hidden="1">
      <c r="A493" s="2158">
        <v>12005041</v>
      </c>
      <c r="B493" s="2159" t="s">
        <v>2958</v>
      </c>
      <c r="C493" s="2159" t="s">
        <v>3504</v>
      </c>
      <c r="D493" s="2159" t="s">
        <v>2688</v>
      </c>
      <c r="E493" s="2159" t="s">
        <v>2688</v>
      </c>
      <c r="F493" s="2158">
        <v>350</v>
      </c>
      <c r="G493" s="2159">
        <v>32</v>
      </c>
      <c r="H493" s="2159">
        <v>26</v>
      </c>
      <c r="I493" s="2159">
        <v>832</v>
      </c>
      <c r="J493" s="2159">
        <v>28</v>
      </c>
      <c r="K493" s="2159">
        <v>896</v>
      </c>
      <c r="L493" s="2159"/>
    </row>
    <row r="494" spans="1:12" hidden="1">
      <c r="A494" s="2158">
        <v>12005040</v>
      </c>
      <c r="B494" s="2159" t="s">
        <v>2958</v>
      </c>
      <c r="C494" s="2159" t="s">
        <v>3504</v>
      </c>
      <c r="D494" s="2159" t="s">
        <v>2688</v>
      </c>
      <c r="E494" s="2159" t="s">
        <v>2688</v>
      </c>
      <c r="F494" s="2158">
        <v>355</v>
      </c>
      <c r="G494" s="2159">
        <v>32</v>
      </c>
      <c r="H494" s="2159">
        <v>26</v>
      </c>
      <c r="I494" s="2159">
        <v>832</v>
      </c>
      <c r="J494" s="2159">
        <v>28</v>
      </c>
      <c r="K494" s="2159">
        <v>896</v>
      </c>
      <c r="L494" s="2159"/>
    </row>
    <row r="495" spans="1:12" hidden="1">
      <c r="A495" s="2158" t="s">
        <v>2959</v>
      </c>
      <c r="B495" s="2194" t="s">
        <v>2960</v>
      </c>
      <c r="C495" s="2194" t="s">
        <v>3505</v>
      </c>
      <c r="D495" s="2159" t="s">
        <v>2688</v>
      </c>
      <c r="E495" s="2159" t="s">
        <v>2688</v>
      </c>
      <c r="F495" s="2158">
        <v>350</v>
      </c>
      <c r="G495" s="2159">
        <v>32</v>
      </c>
      <c r="H495" s="2159">
        <v>26</v>
      </c>
      <c r="I495" s="2159">
        <v>832</v>
      </c>
      <c r="J495" s="2159">
        <v>28</v>
      </c>
      <c r="K495" s="2159">
        <v>896</v>
      </c>
      <c r="L495" s="2159"/>
    </row>
    <row r="496" spans="1:12" hidden="1">
      <c r="A496" s="2158" t="s">
        <v>2961</v>
      </c>
      <c r="B496" s="2194" t="s">
        <v>2960</v>
      </c>
      <c r="C496" s="2194" t="s">
        <v>3505</v>
      </c>
      <c r="D496" s="2159" t="s">
        <v>2688</v>
      </c>
      <c r="E496" s="2159" t="s">
        <v>2688</v>
      </c>
      <c r="F496" s="2158">
        <v>355</v>
      </c>
      <c r="G496" s="2159">
        <v>32</v>
      </c>
      <c r="H496" s="2159">
        <v>26</v>
      </c>
      <c r="I496" s="2159">
        <v>832</v>
      </c>
      <c r="J496" s="2159">
        <v>28</v>
      </c>
      <c r="K496" s="2159">
        <v>896</v>
      </c>
      <c r="L496" s="2159"/>
    </row>
    <row r="497" spans="1:12" hidden="1">
      <c r="A497" s="2161" t="s">
        <v>1107</v>
      </c>
      <c r="B497" s="2195" t="s">
        <v>2960</v>
      </c>
      <c r="C497" s="2195" t="s">
        <v>3505</v>
      </c>
      <c r="D497" s="2159" t="s">
        <v>2688</v>
      </c>
      <c r="E497" s="2159" t="s">
        <v>2688</v>
      </c>
      <c r="F497" s="2158">
        <v>350</v>
      </c>
      <c r="G497" s="2159">
        <v>32</v>
      </c>
      <c r="H497" s="2159">
        <v>26</v>
      </c>
      <c r="I497" s="2159">
        <v>832</v>
      </c>
      <c r="J497" s="2159">
        <v>28</v>
      </c>
      <c r="K497" s="2159">
        <v>896</v>
      </c>
      <c r="L497" s="2159"/>
    </row>
    <row r="498" spans="1:12" hidden="1">
      <c r="A498" s="2162" t="s">
        <v>2962</v>
      </c>
      <c r="B498" s="2194" t="s">
        <v>2960</v>
      </c>
      <c r="C498" s="2194" t="s">
        <v>3505</v>
      </c>
      <c r="D498" s="2159" t="s">
        <v>2688</v>
      </c>
      <c r="E498" s="2159" t="s">
        <v>2688</v>
      </c>
      <c r="F498" s="2158">
        <v>355</v>
      </c>
      <c r="G498" s="2159">
        <v>32</v>
      </c>
      <c r="H498" s="2159">
        <v>26</v>
      </c>
      <c r="I498" s="2159">
        <v>832</v>
      </c>
      <c r="J498" s="2159">
        <v>28</v>
      </c>
      <c r="K498" s="2159">
        <v>896</v>
      </c>
      <c r="L498" s="2159"/>
    </row>
    <row r="499" spans="1:12" hidden="1">
      <c r="A499" s="2160">
        <v>661140407200021</v>
      </c>
      <c r="B499" s="2159" t="s">
        <v>2963</v>
      </c>
      <c r="C499" s="2159" t="s">
        <v>2963</v>
      </c>
      <c r="D499" s="2159" t="s">
        <v>2964</v>
      </c>
      <c r="E499" s="2159" t="s">
        <v>2964</v>
      </c>
      <c r="F499" s="2158">
        <v>250</v>
      </c>
      <c r="G499" s="2159"/>
      <c r="H499" s="2159"/>
      <c r="I499" s="2159">
        <v>0</v>
      </c>
      <c r="J499" s="2159"/>
      <c r="K499" s="2159">
        <v>0</v>
      </c>
      <c r="L499" s="2159"/>
    </row>
    <row r="500" spans="1:12" hidden="1">
      <c r="A500" s="2160">
        <v>661180407200021</v>
      </c>
      <c r="B500" s="2159" t="s">
        <v>2965</v>
      </c>
      <c r="C500" s="2159" t="s">
        <v>2965</v>
      </c>
      <c r="D500" s="2159" t="s">
        <v>2964</v>
      </c>
      <c r="E500" s="2159" t="s">
        <v>2964</v>
      </c>
      <c r="F500" s="2158">
        <v>245</v>
      </c>
      <c r="G500" s="2159"/>
      <c r="H500" s="2159"/>
      <c r="I500" s="2159">
        <v>0</v>
      </c>
      <c r="J500" s="2159"/>
      <c r="K500" s="2159">
        <v>0</v>
      </c>
      <c r="L500" s="2159"/>
    </row>
    <row r="501" spans="1:12" hidden="1">
      <c r="A501" s="2160">
        <v>661500407200021</v>
      </c>
      <c r="B501" s="2159" t="s">
        <v>510</v>
      </c>
      <c r="C501" s="2159" t="s">
        <v>510</v>
      </c>
      <c r="D501" s="2159" t="s">
        <v>2964</v>
      </c>
      <c r="E501" s="2159" t="s">
        <v>2964</v>
      </c>
      <c r="F501" s="2158">
        <v>255</v>
      </c>
      <c r="G501" s="2159"/>
      <c r="H501" s="2159"/>
      <c r="I501" s="2159">
        <v>0</v>
      </c>
      <c r="J501" s="2159"/>
      <c r="K501" s="2159">
        <v>0</v>
      </c>
      <c r="L501" s="2159"/>
    </row>
    <row r="502" spans="1:12" hidden="1">
      <c r="A502" s="2160">
        <v>661520407200021</v>
      </c>
      <c r="B502" s="2159" t="s">
        <v>2966</v>
      </c>
      <c r="C502" s="2159" t="s">
        <v>2966</v>
      </c>
      <c r="D502" s="2159" t="s">
        <v>2964</v>
      </c>
      <c r="E502" s="2159" t="s">
        <v>2964</v>
      </c>
      <c r="F502" s="2158">
        <v>255</v>
      </c>
      <c r="G502" s="2159"/>
      <c r="H502" s="2159"/>
      <c r="I502" s="2159">
        <v>0</v>
      </c>
      <c r="J502" s="2159"/>
      <c r="K502" s="2159">
        <v>0</v>
      </c>
      <c r="L502" s="2159"/>
    </row>
    <row r="503" spans="1:12" hidden="1">
      <c r="A503" s="2160">
        <v>661580411209016</v>
      </c>
      <c r="B503" s="2159" t="s">
        <v>2967</v>
      </c>
      <c r="C503" s="2159" t="s">
        <v>3506</v>
      </c>
      <c r="D503" s="2159" t="s">
        <v>2721</v>
      </c>
      <c r="E503" s="2159" t="s">
        <v>2722</v>
      </c>
      <c r="F503" s="2158">
        <v>310</v>
      </c>
      <c r="G503" s="2159"/>
      <c r="H503" s="2159"/>
      <c r="I503" s="2159">
        <v>0</v>
      </c>
      <c r="J503" s="2159"/>
      <c r="K503" s="2159">
        <v>0</v>
      </c>
      <c r="L503" s="2159"/>
    </row>
    <row r="504" spans="1:12" hidden="1">
      <c r="A504" s="2160">
        <v>661610411209006</v>
      </c>
      <c r="B504" s="2159" t="s">
        <v>2968</v>
      </c>
      <c r="C504" s="2159" t="s">
        <v>1281</v>
      </c>
      <c r="D504" s="2159" t="s">
        <v>2728</v>
      </c>
      <c r="E504" s="2159" t="s">
        <v>2722</v>
      </c>
      <c r="F504" s="2158">
        <v>260</v>
      </c>
      <c r="G504" s="2159"/>
      <c r="H504" s="2159"/>
      <c r="I504" s="2159">
        <v>0</v>
      </c>
      <c r="J504" s="2159"/>
      <c r="K504" s="2159">
        <v>0</v>
      </c>
      <c r="L504" s="2159"/>
    </row>
    <row r="505" spans="1:12" hidden="1">
      <c r="A505" s="2160">
        <v>661610411209007</v>
      </c>
      <c r="B505" s="2159" t="s">
        <v>2969</v>
      </c>
      <c r="C505" s="2159" t="s">
        <v>1281</v>
      </c>
      <c r="D505" s="2159" t="s">
        <v>2728</v>
      </c>
      <c r="E505" s="2159" t="s">
        <v>2722</v>
      </c>
      <c r="F505" s="2158">
        <v>265</v>
      </c>
      <c r="G505" s="2159"/>
      <c r="H505" s="2159"/>
      <c r="I505" s="2159">
        <v>0</v>
      </c>
      <c r="J505" s="2159"/>
      <c r="K505" s="2159">
        <v>0</v>
      </c>
      <c r="L505" s="2159"/>
    </row>
    <row r="506" spans="1:12" hidden="1">
      <c r="A506" s="2160">
        <v>661680414200021</v>
      </c>
      <c r="B506" s="2159" t="s">
        <v>172</v>
      </c>
      <c r="C506" s="2159" t="s">
        <v>172</v>
      </c>
      <c r="D506" s="2159" t="s">
        <v>2964</v>
      </c>
      <c r="E506" s="2159" t="s">
        <v>2964</v>
      </c>
      <c r="F506" s="2158">
        <v>260</v>
      </c>
      <c r="G506" s="2159"/>
      <c r="H506" s="2159"/>
      <c r="I506" s="2159">
        <v>0</v>
      </c>
      <c r="J506" s="2159"/>
      <c r="K506" s="2159">
        <v>0</v>
      </c>
      <c r="L506" s="2159"/>
    </row>
    <row r="507" spans="1:12" hidden="1">
      <c r="A507" s="2160">
        <v>6.9406111122713101E+17</v>
      </c>
      <c r="B507" s="2159" t="s">
        <v>2970</v>
      </c>
      <c r="C507" s="2159" t="s">
        <v>2970</v>
      </c>
      <c r="D507" s="2159" t="s">
        <v>2964</v>
      </c>
      <c r="E507" s="2159" t="s">
        <v>2964</v>
      </c>
      <c r="F507" s="2158">
        <v>315</v>
      </c>
      <c r="G507" s="2159"/>
      <c r="H507" s="2159"/>
      <c r="I507" s="2159">
        <v>0</v>
      </c>
      <c r="J507" s="2159"/>
      <c r="K507" s="2159">
        <v>0</v>
      </c>
      <c r="L507" s="2159"/>
    </row>
    <row r="508" spans="1:12" hidden="1">
      <c r="A508" s="2158" t="s">
        <v>2971</v>
      </c>
      <c r="B508" s="2159" t="s">
        <v>296</v>
      </c>
      <c r="C508" s="2159" t="s">
        <v>296</v>
      </c>
      <c r="D508" s="2159" t="s">
        <v>2964</v>
      </c>
      <c r="E508" s="2159" t="s">
        <v>2964</v>
      </c>
      <c r="F508" s="2158">
        <v>310</v>
      </c>
      <c r="G508" s="2159"/>
      <c r="H508" s="2159"/>
      <c r="I508" s="2159">
        <v>0</v>
      </c>
      <c r="J508" s="2159"/>
      <c r="K508" s="2159">
        <v>0</v>
      </c>
      <c r="L508" s="2159"/>
    </row>
    <row r="509" spans="1:12" hidden="1">
      <c r="A509" s="2158" t="s">
        <v>2972</v>
      </c>
      <c r="B509" s="2159" t="s">
        <v>2973</v>
      </c>
      <c r="C509" s="2159" t="s">
        <v>2973</v>
      </c>
      <c r="D509" s="2159" t="s">
        <v>2576</v>
      </c>
      <c r="E509" s="2159" t="s">
        <v>2565</v>
      </c>
      <c r="F509" s="2158">
        <v>280</v>
      </c>
      <c r="G509" s="2159">
        <v>32</v>
      </c>
      <c r="H509" s="2159">
        <v>26</v>
      </c>
      <c r="I509" s="2159">
        <v>832</v>
      </c>
      <c r="J509" s="2159">
        <v>30</v>
      </c>
      <c r="K509" s="2159">
        <v>960</v>
      </c>
      <c r="L509" s="2159"/>
    </row>
    <row r="510" spans="1:12" hidden="1">
      <c r="A510" s="2158" t="s">
        <v>503</v>
      </c>
      <c r="B510" s="2159" t="s">
        <v>503</v>
      </c>
      <c r="C510" s="2159" t="s">
        <v>503</v>
      </c>
      <c r="D510" s="2159" t="s">
        <v>2964</v>
      </c>
      <c r="E510" s="2159" t="s">
        <v>2964</v>
      </c>
      <c r="F510" s="2158">
        <v>255</v>
      </c>
      <c r="G510" s="2159"/>
      <c r="H510" s="2159"/>
      <c r="I510" s="2159">
        <v>0</v>
      </c>
      <c r="J510" s="2159"/>
      <c r="K510" s="2159">
        <v>0</v>
      </c>
      <c r="L510" s="2159"/>
    </row>
    <row r="511" spans="1:12" hidden="1">
      <c r="A511" s="2158" t="s">
        <v>174</v>
      </c>
      <c r="B511" s="2159" t="s">
        <v>174</v>
      </c>
      <c r="C511" s="2159" t="s">
        <v>174</v>
      </c>
      <c r="D511" s="2159" t="s">
        <v>2964</v>
      </c>
      <c r="E511" s="2159" t="s">
        <v>2964</v>
      </c>
      <c r="F511" s="2158">
        <v>260</v>
      </c>
      <c r="G511" s="2159"/>
      <c r="H511" s="2159"/>
      <c r="I511" s="2159">
        <v>0</v>
      </c>
      <c r="J511" s="2159"/>
      <c r="K511" s="2159">
        <v>0</v>
      </c>
      <c r="L511" s="2159"/>
    </row>
    <row r="512" spans="1:12" hidden="1">
      <c r="A512" s="2158" t="s">
        <v>2974</v>
      </c>
      <c r="B512" s="2159" t="s">
        <v>2974</v>
      </c>
      <c r="C512" s="2159" t="s">
        <v>2974</v>
      </c>
      <c r="D512" s="2159" t="s">
        <v>2964</v>
      </c>
      <c r="E512" s="2159" t="s">
        <v>2964</v>
      </c>
      <c r="F512" s="2158">
        <v>295</v>
      </c>
      <c r="G512" s="2159"/>
      <c r="H512" s="2159"/>
      <c r="I512" s="2159">
        <v>0</v>
      </c>
      <c r="J512" s="2159"/>
      <c r="K512" s="2159">
        <v>0</v>
      </c>
      <c r="L512" s="2159"/>
    </row>
    <row r="513" spans="1:12" hidden="1">
      <c r="A513" s="2158" t="s">
        <v>662</v>
      </c>
      <c r="B513" s="2159" t="s">
        <v>662</v>
      </c>
      <c r="C513" s="2159" t="s">
        <v>662</v>
      </c>
      <c r="D513" s="2159" t="s">
        <v>2964</v>
      </c>
      <c r="E513" s="2159" t="s">
        <v>2964</v>
      </c>
      <c r="F513" s="2158">
        <v>300</v>
      </c>
      <c r="G513" s="2159"/>
      <c r="H513" s="2159"/>
      <c r="I513" s="2159">
        <v>0</v>
      </c>
      <c r="J513" s="2159"/>
      <c r="K513" s="2159">
        <v>0</v>
      </c>
      <c r="L513" s="2159"/>
    </row>
    <row r="514" spans="1:12" hidden="1">
      <c r="A514" s="2158" t="s">
        <v>2975</v>
      </c>
      <c r="B514" s="2159" t="s">
        <v>2975</v>
      </c>
      <c r="C514" s="2159" t="s">
        <v>2975</v>
      </c>
      <c r="D514" s="2159" t="s">
        <v>2964</v>
      </c>
      <c r="E514" s="2159" t="s">
        <v>2964</v>
      </c>
      <c r="F514" s="2158">
        <v>300</v>
      </c>
      <c r="G514" s="2159"/>
      <c r="H514" s="2159"/>
      <c r="I514" s="2159">
        <v>0</v>
      </c>
      <c r="J514" s="2159"/>
      <c r="K514" s="2159">
        <v>0</v>
      </c>
      <c r="L514" s="2159"/>
    </row>
    <row r="515" spans="1:12" hidden="1">
      <c r="A515" s="2158" t="s">
        <v>177</v>
      </c>
      <c r="B515" s="2159" t="s">
        <v>177</v>
      </c>
      <c r="C515" s="2159" t="s">
        <v>177</v>
      </c>
      <c r="D515" s="2159" t="s">
        <v>2964</v>
      </c>
      <c r="E515" s="2159" t="s">
        <v>2964</v>
      </c>
      <c r="F515" s="2158">
        <v>300</v>
      </c>
      <c r="G515" s="2159"/>
      <c r="H515" s="2159"/>
      <c r="I515" s="2159">
        <v>0</v>
      </c>
      <c r="J515" s="2159"/>
      <c r="K515" s="2159">
        <v>0</v>
      </c>
      <c r="L515" s="2159"/>
    </row>
    <row r="516" spans="1:12" hidden="1">
      <c r="A516" s="2158" t="s">
        <v>178</v>
      </c>
      <c r="B516" s="2159" t="s">
        <v>178</v>
      </c>
      <c r="C516" s="2159" t="s">
        <v>178</v>
      </c>
      <c r="D516" s="2159" t="s">
        <v>2964</v>
      </c>
      <c r="E516" s="2159" t="s">
        <v>2964</v>
      </c>
      <c r="F516" s="2158">
        <v>305</v>
      </c>
      <c r="G516" s="2159"/>
      <c r="H516" s="2159"/>
      <c r="I516" s="2159">
        <v>0</v>
      </c>
      <c r="J516" s="2159"/>
      <c r="K516" s="2159">
        <v>0</v>
      </c>
      <c r="L516" s="2159"/>
    </row>
    <row r="517" spans="1:12" hidden="1">
      <c r="A517" s="2158" t="s">
        <v>299</v>
      </c>
      <c r="B517" s="2159" t="s">
        <v>299</v>
      </c>
      <c r="C517" s="2159" t="s">
        <v>299</v>
      </c>
      <c r="D517" s="2159" t="s">
        <v>2964</v>
      </c>
      <c r="E517" s="2159" t="s">
        <v>2964</v>
      </c>
      <c r="F517" s="2158">
        <v>305</v>
      </c>
      <c r="G517" s="2159"/>
      <c r="H517" s="2159"/>
      <c r="I517" s="2159">
        <v>0</v>
      </c>
      <c r="J517" s="2159"/>
      <c r="K517" s="2159">
        <v>0</v>
      </c>
      <c r="L517" s="2159"/>
    </row>
    <row r="518" spans="1:12" hidden="1">
      <c r="A518" s="2158" t="s">
        <v>330</v>
      </c>
      <c r="B518" s="2159" t="s">
        <v>330</v>
      </c>
      <c r="C518" s="2159" t="s">
        <v>330</v>
      </c>
      <c r="D518" s="2159" t="s">
        <v>2964</v>
      </c>
      <c r="E518" s="2159" t="s">
        <v>2964</v>
      </c>
      <c r="F518" s="2158">
        <v>310</v>
      </c>
      <c r="G518" s="2159"/>
      <c r="H518" s="2159"/>
      <c r="I518" s="2159">
        <v>0</v>
      </c>
      <c r="J518" s="2159"/>
      <c r="K518" s="2159">
        <v>0</v>
      </c>
      <c r="L518" s="2159"/>
    </row>
    <row r="519" spans="1:12" hidden="1">
      <c r="A519" s="2158">
        <v>41101132</v>
      </c>
      <c r="B519" s="2159" t="s">
        <v>2976</v>
      </c>
      <c r="C519" s="2194" t="s">
        <v>3494</v>
      </c>
      <c r="D519" s="2159" t="s">
        <v>2793</v>
      </c>
      <c r="E519" s="2159" t="s">
        <v>2977</v>
      </c>
      <c r="F519" s="2158">
        <v>360</v>
      </c>
      <c r="G519" s="2159">
        <v>29</v>
      </c>
      <c r="H519" s="2159">
        <v>22</v>
      </c>
      <c r="I519" s="2159">
        <v>638</v>
      </c>
      <c r="J519" s="2159">
        <v>26</v>
      </c>
      <c r="K519" s="2159">
        <v>754</v>
      </c>
      <c r="L519" s="2194" t="s">
        <v>3480</v>
      </c>
    </row>
    <row r="520" spans="1:12" hidden="1">
      <c r="A520" s="2158">
        <v>41101133</v>
      </c>
      <c r="B520" s="2159" t="s">
        <v>2978</v>
      </c>
      <c r="C520" s="2194" t="s">
        <v>3494</v>
      </c>
      <c r="D520" s="2159" t="s">
        <v>2793</v>
      </c>
      <c r="E520" s="2159" t="s">
        <v>2977</v>
      </c>
      <c r="F520" s="2158">
        <v>365</v>
      </c>
      <c r="G520" s="2159">
        <v>29</v>
      </c>
      <c r="H520" s="2159">
        <v>22</v>
      </c>
      <c r="I520" s="2159">
        <v>638</v>
      </c>
      <c r="J520" s="2159">
        <v>26</v>
      </c>
      <c r="K520" s="2159">
        <v>754</v>
      </c>
      <c r="L520" s="2194" t="s">
        <v>3480</v>
      </c>
    </row>
    <row r="521" spans="1:12" hidden="1">
      <c r="A521" s="2158">
        <v>41101134</v>
      </c>
      <c r="B521" s="2159" t="s">
        <v>2979</v>
      </c>
      <c r="C521" s="2194" t="s">
        <v>3494</v>
      </c>
      <c r="D521" s="2159" t="s">
        <v>2793</v>
      </c>
      <c r="E521" s="2159" t="s">
        <v>2977</v>
      </c>
      <c r="F521" s="2158">
        <v>370</v>
      </c>
      <c r="G521" s="2159">
        <v>29</v>
      </c>
      <c r="H521" s="2159">
        <v>22</v>
      </c>
      <c r="I521" s="2159">
        <v>638</v>
      </c>
      <c r="J521" s="2159">
        <v>26</v>
      </c>
      <c r="K521" s="2159">
        <v>754</v>
      </c>
      <c r="L521" s="2194" t="s">
        <v>3480</v>
      </c>
    </row>
    <row r="522" spans="1:12" hidden="1">
      <c r="A522" s="2158">
        <v>41101135</v>
      </c>
      <c r="B522" s="2159" t="s">
        <v>2980</v>
      </c>
      <c r="C522" s="2194" t="s">
        <v>3494</v>
      </c>
      <c r="D522" s="2159" t="s">
        <v>2793</v>
      </c>
      <c r="E522" s="2159" t="s">
        <v>2977</v>
      </c>
      <c r="F522" s="2158">
        <v>375</v>
      </c>
      <c r="G522" s="2159">
        <v>29</v>
      </c>
      <c r="H522" s="2159">
        <v>22</v>
      </c>
      <c r="I522" s="2159">
        <v>638</v>
      </c>
      <c r="J522" s="2159">
        <v>26</v>
      </c>
      <c r="K522" s="2159">
        <v>754</v>
      </c>
      <c r="L522" s="2194" t="s">
        <v>3480</v>
      </c>
    </row>
    <row r="523" spans="1:12" hidden="1">
      <c r="A523" s="2158">
        <v>41101136</v>
      </c>
      <c r="B523" s="2159" t="s">
        <v>2981</v>
      </c>
      <c r="C523" s="2159" t="s">
        <v>3494</v>
      </c>
      <c r="D523" s="2159" t="s">
        <v>2793</v>
      </c>
      <c r="E523" s="2159" t="s">
        <v>2977</v>
      </c>
      <c r="F523" s="2158">
        <v>380</v>
      </c>
      <c r="G523" s="2159">
        <v>29</v>
      </c>
      <c r="H523" s="2159">
        <v>22</v>
      </c>
      <c r="I523" s="2159">
        <v>638</v>
      </c>
      <c r="J523" s="2159">
        <v>26</v>
      </c>
      <c r="K523" s="2159">
        <v>754</v>
      </c>
      <c r="L523" s="2159"/>
    </row>
    <row r="524" spans="1:12" hidden="1">
      <c r="A524" s="2158">
        <v>41101137</v>
      </c>
      <c r="B524" s="2159" t="s">
        <v>2866</v>
      </c>
      <c r="C524" s="2159" t="s">
        <v>3494</v>
      </c>
      <c r="D524" s="2159" t="s">
        <v>2793</v>
      </c>
      <c r="E524" s="2159" t="s">
        <v>2977</v>
      </c>
      <c r="F524" s="2158">
        <v>385</v>
      </c>
      <c r="G524" s="2159">
        <v>29</v>
      </c>
      <c r="H524" s="2159">
        <v>22</v>
      </c>
      <c r="I524" s="2159">
        <v>638</v>
      </c>
      <c r="J524" s="2159">
        <v>26</v>
      </c>
      <c r="K524" s="2159">
        <v>754</v>
      </c>
      <c r="L524" s="2159"/>
    </row>
    <row r="525" spans="1:12" hidden="1">
      <c r="A525" s="2158">
        <v>41101138</v>
      </c>
      <c r="B525" s="2159" t="s">
        <v>2943</v>
      </c>
      <c r="C525" s="2159" t="s">
        <v>3494</v>
      </c>
      <c r="D525" s="2159" t="s">
        <v>2793</v>
      </c>
      <c r="E525" s="2159" t="s">
        <v>2977</v>
      </c>
      <c r="F525" s="2158">
        <v>390</v>
      </c>
      <c r="G525" s="2159">
        <v>29</v>
      </c>
      <c r="H525" s="2159">
        <v>22</v>
      </c>
      <c r="I525" s="2159">
        <v>638</v>
      </c>
      <c r="J525" s="2159">
        <v>26</v>
      </c>
      <c r="K525" s="2159">
        <v>754</v>
      </c>
      <c r="L525" s="2159"/>
    </row>
    <row r="526" spans="1:12" hidden="1">
      <c r="A526" s="2158">
        <v>43103138</v>
      </c>
      <c r="B526" s="2159" t="s">
        <v>2943</v>
      </c>
      <c r="C526" s="2159" t="s">
        <v>3494</v>
      </c>
      <c r="D526" s="2159" t="s">
        <v>2793</v>
      </c>
      <c r="E526" s="2159" t="s">
        <v>2977</v>
      </c>
      <c r="F526" s="2158">
        <v>390</v>
      </c>
      <c r="G526" s="2159">
        <v>29</v>
      </c>
      <c r="H526" s="2159">
        <v>22</v>
      </c>
      <c r="I526" s="2159">
        <v>638</v>
      </c>
      <c r="J526" s="2159">
        <v>26</v>
      </c>
      <c r="K526" s="2159">
        <v>754</v>
      </c>
      <c r="L526" s="2159"/>
    </row>
    <row r="527" spans="1:12" hidden="1">
      <c r="A527" s="2158">
        <v>41101139</v>
      </c>
      <c r="B527" s="2159" t="s">
        <v>2942</v>
      </c>
      <c r="C527" s="2159" t="s">
        <v>3494</v>
      </c>
      <c r="D527" s="2159" t="s">
        <v>2793</v>
      </c>
      <c r="E527" s="2159" t="s">
        <v>2977</v>
      </c>
      <c r="F527" s="2158">
        <v>395</v>
      </c>
      <c r="G527" s="2159">
        <v>29</v>
      </c>
      <c r="H527" s="2159">
        <v>22</v>
      </c>
      <c r="I527" s="2159">
        <v>638</v>
      </c>
      <c r="J527" s="2159">
        <v>26</v>
      </c>
      <c r="K527" s="2159">
        <v>754</v>
      </c>
      <c r="L527" s="2159"/>
    </row>
    <row r="528" spans="1:12" hidden="1">
      <c r="A528" s="2158">
        <v>41101140</v>
      </c>
      <c r="B528" s="2159" t="s">
        <v>2944</v>
      </c>
      <c r="C528" s="2159" t="s">
        <v>3494</v>
      </c>
      <c r="D528" s="2159" t="s">
        <v>2793</v>
      </c>
      <c r="E528" s="2159" t="s">
        <v>2977</v>
      </c>
      <c r="F528" s="2158">
        <v>400</v>
      </c>
      <c r="G528" s="2159">
        <v>29</v>
      </c>
      <c r="H528" s="2159">
        <v>22</v>
      </c>
      <c r="I528" s="2159">
        <v>638</v>
      </c>
      <c r="J528" s="2159">
        <v>26</v>
      </c>
      <c r="K528" s="2159">
        <v>754</v>
      </c>
      <c r="L528" s="2159"/>
    </row>
    <row r="529" spans="1:12" hidden="1">
      <c r="A529" s="2158">
        <v>41101141</v>
      </c>
      <c r="B529" s="2159" t="s">
        <v>2945</v>
      </c>
      <c r="C529" s="2194" t="s">
        <v>3494</v>
      </c>
      <c r="D529" s="2159" t="s">
        <v>2793</v>
      </c>
      <c r="E529" s="2159" t="s">
        <v>2977</v>
      </c>
      <c r="F529" s="2158">
        <v>405</v>
      </c>
      <c r="G529" s="2159">
        <v>29</v>
      </c>
      <c r="H529" s="2159">
        <v>22</v>
      </c>
      <c r="I529" s="2159">
        <v>638</v>
      </c>
      <c r="J529" s="2159">
        <v>26</v>
      </c>
      <c r="K529" s="2159">
        <v>754</v>
      </c>
      <c r="L529" s="2194" t="s">
        <v>3480</v>
      </c>
    </row>
    <row r="530" spans="1:12" hidden="1">
      <c r="A530" s="2158">
        <v>43101141</v>
      </c>
      <c r="B530" s="2159" t="s">
        <v>2945</v>
      </c>
      <c r="C530" s="2159" t="s">
        <v>3494</v>
      </c>
      <c r="D530" s="2159" t="s">
        <v>2793</v>
      </c>
      <c r="E530" s="2159" t="s">
        <v>2977</v>
      </c>
      <c r="F530" s="2158">
        <v>405</v>
      </c>
      <c r="G530" s="2159">
        <v>29</v>
      </c>
      <c r="H530" s="2159">
        <v>22</v>
      </c>
      <c r="I530" s="2159">
        <v>638</v>
      </c>
      <c r="J530" s="2159">
        <v>26</v>
      </c>
      <c r="K530" s="2159">
        <v>754</v>
      </c>
      <c r="L530" s="2159"/>
    </row>
    <row r="531" spans="1:12" hidden="1">
      <c r="A531" s="2158">
        <v>41101142</v>
      </c>
      <c r="B531" s="2159" t="s">
        <v>2982</v>
      </c>
      <c r="C531" s="2194" t="s">
        <v>3494</v>
      </c>
      <c r="D531" s="2159" t="s">
        <v>2793</v>
      </c>
      <c r="E531" s="2159" t="s">
        <v>2977</v>
      </c>
      <c r="F531" s="2158">
        <v>410</v>
      </c>
      <c r="G531" s="2159">
        <v>29</v>
      </c>
      <c r="H531" s="2159">
        <v>22</v>
      </c>
      <c r="I531" s="2159">
        <v>638</v>
      </c>
      <c r="J531" s="2159">
        <v>26</v>
      </c>
      <c r="K531" s="2159">
        <v>754</v>
      </c>
      <c r="L531" s="2194" t="s">
        <v>3480</v>
      </c>
    </row>
    <row r="532" spans="1:12" hidden="1">
      <c r="A532" s="2158">
        <v>41101143</v>
      </c>
      <c r="B532" s="2159" t="s">
        <v>2983</v>
      </c>
      <c r="C532" s="2194" t="s">
        <v>3494</v>
      </c>
      <c r="D532" s="2159" t="s">
        <v>2793</v>
      </c>
      <c r="E532" s="2159" t="s">
        <v>2977</v>
      </c>
      <c r="F532" s="2158">
        <v>415</v>
      </c>
      <c r="G532" s="2159">
        <v>29</v>
      </c>
      <c r="H532" s="2159">
        <v>22</v>
      </c>
      <c r="I532" s="2159">
        <v>638</v>
      </c>
      <c r="J532" s="2159">
        <v>26</v>
      </c>
      <c r="K532" s="2159">
        <v>754</v>
      </c>
      <c r="L532" s="2194" t="s">
        <v>3480</v>
      </c>
    </row>
    <row r="533" spans="1:12" hidden="1">
      <c r="A533" s="2158">
        <v>41101144</v>
      </c>
      <c r="B533" s="2159" t="s">
        <v>2984</v>
      </c>
      <c r="C533" s="2194" t="s">
        <v>3494</v>
      </c>
      <c r="D533" s="2159" t="s">
        <v>2793</v>
      </c>
      <c r="E533" s="2159" t="s">
        <v>2977</v>
      </c>
      <c r="F533" s="2158">
        <v>420</v>
      </c>
      <c r="G533" s="2159">
        <v>29</v>
      </c>
      <c r="H533" s="2159">
        <v>22</v>
      </c>
      <c r="I533" s="2159">
        <v>638</v>
      </c>
      <c r="J533" s="2159">
        <v>26</v>
      </c>
      <c r="K533" s="2159">
        <v>754</v>
      </c>
      <c r="L533" s="2194" t="s">
        <v>3480</v>
      </c>
    </row>
    <row r="534" spans="1:12" hidden="1">
      <c r="A534" s="2158">
        <v>41101145</v>
      </c>
      <c r="B534" s="2159" t="s">
        <v>2985</v>
      </c>
      <c r="C534" s="2194" t="s">
        <v>3494</v>
      </c>
      <c r="D534" s="2159" t="s">
        <v>2793</v>
      </c>
      <c r="E534" s="2159" t="s">
        <v>2977</v>
      </c>
      <c r="F534" s="2158">
        <v>425</v>
      </c>
      <c r="G534" s="2159">
        <v>29</v>
      </c>
      <c r="H534" s="2159">
        <v>22</v>
      </c>
      <c r="I534" s="2159">
        <v>638</v>
      </c>
      <c r="J534" s="2159">
        <v>26</v>
      </c>
      <c r="K534" s="2159">
        <v>754</v>
      </c>
      <c r="L534" s="2194" t="s">
        <v>3480</v>
      </c>
    </row>
    <row r="535" spans="1:12" hidden="1">
      <c r="A535" s="2158">
        <v>41101146</v>
      </c>
      <c r="B535" s="2159" t="s">
        <v>2986</v>
      </c>
      <c r="C535" s="2194" t="s">
        <v>3494</v>
      </c>
      <c r="D535" s="2159" t="s">
        <v>2793</v>
      </c>
      <c r="E535" s="2159" t="s">
        <v>2977</v>
      </c>
      <c r="F535" s="2158">
        <v>430</v>
      </c>
      <c r="G535" s="2159">
        <v>29</v>
      </c>
      <c r="H535" s="2159">
        <v>22</v>
      </c>
      <c r="I535" s="2159">
        <v>638</v>
      </c>
      <c r="J535" s="2159">
        <v>26</v>
      </c>
      <c r="K535" s="2159">
        <v>754</v>
      </c>
      <c r="L535" s="2194" t="s">
        <v>3480</v>
      </c>
    </row>
    <row r="536" spans="1:12" hidden="1">
      <c r="A536" s="2158">
        <v>41101539</v>
      </c>
      <c r="B536" s="2159" t="s">
        <v>2942</v>
      </c>
      <c r="C536" s="2159" t="s">
        <v>3494</v>
      </c>
      <c r="D536" s="2159" t="s">
        <v>2793</v>
      </c>
      <c r="E536" s="2159" t="s">
        <v>2987</v>
      </c>
      <c r="F536" s="2158">
        <v>395</v>
      </c>
      <c r="G536" s="2159">
        <v>29</v>
      </c>
      <c r="H536" s="2159">
        <v>22</v>
      </c>
      <c r="I536" s="2159">
        <v>638</v>
      </c>
      <c r="J536" s="2159">
        <v>26</v>
      </c>
      <c r="K536" s="2159">
        <v>754</v>
      </c>
      <c r="L536" s="2159"/>
    </row>
    <row r="537" spans="1:12" hidden="1">
      <c r="A537" s="2158">
        <v>41102132</v>
      </c>
      <c r="B537" s="2159" t="s">
        <v>2988</v>
      </c>
      <c r="C537" s="2194" t="s">
        <v>3494</v>
      </c>
      <c r="D537" s="2159" t="s">
        <v>2793</v>
      </c>
      <c r="E537" s="2159" t="s">
        <v>2977</v>
      </c>
      <c r="F537" s="2158">
        <v>360</v>
      </c>
      <c r="G537" s="2159">
        <v>29</v>
      </c>
      <c r="H537" s="2159">
        <v>22</v>
      </c>
      <c r="I537" s="2159">
        <v>638</v>
      </c>
      <c r="J537" s="2159">
        <v>26</v>
      </c>
      <c r="K537" s="2159">
        <v>754</v>
      </c>
      <c r="L537" s="2194" t="s">
        <v>3480</v>
      </c>
    </row>
    <row r="538" spans="1:12" hidden="1">
      <c r="A538" s="2158">
        <v>41102133</v>
      </c>
      <c r="B538" s="2159" t="s">
        <v>2989</v>
      </c>
      <c r="C538" s="2194" t="s">
        <v>3494</v>
      </c>
      <c r="D538" s="2159" t="s">
        <v>2793</v>
      </c>
      <c r="E538" s="2159" t="s">
        <v>2977</v>
      </c>
      <c r="F538" s="2158">
        <v>365</v>
      </c>
      <c r="G538" s="2159">
        <v>29</v>
      </c>
      <c r="H538" s="2159">
        <v>22</v>
      </c>
      <c r="I538" s="2159">
        <v>638</v>
      </c>
      <c r="J538" s="2159">
        <v>26</v>
      </c>
      <c r="K538" s="2159">
        <v>754</v>
      </c>
      <c r="L538" s="2194" t="s">
        <v>3480</v>
      </c>
    </row>
    <row r="539" spans="1:12" hidden="1">
      <c r="A539" s="2158">
        <v>41102134</v>
      </c>
      <c r="B539" s="2159" t="s">
        <v>2990</v>
      </c>
      <c r="C539" s="2194" t="s">
        <v>3494</v>
      </c>
      <c r="D539" s="2159" t="s">
        <v>2793</v>
      </c>
      <c r="E539" s="2159" t="s">
        <v>2977</v>
      </c>
      <c r="F539" s="2158">
        <v>370</v>
      </c>
      <c r="G539" s="2159">
        <v>29</v>
      </c>
      <c r="H539" s="2159">
        <v>22</v>
      </c>
      <c r="I539" s="2159">
        <v>638</v>
      </c>
      <c r="J539" s="2159">
        <v>26</v>
      </c>
      <c r="K539" s="2159">
        <v>754</v>
      </c>
      <c r="L539" s="2194" t="s">
        <v>3480</v>
      </c>
    </row>
    <row r="540" spans="1:12" hidden="1">
      <c r="A540" s="2158">
        <v>41102135</v>
      </c>
      <c r="B540" s="2159" t="s">
        <v>2991</v>
      </c>
      <c r="C540" s="2194" t="s">
        <v>3494</v>
      </c>
      <c r="D540" s="2159" t="s">
        <v>2793</v>
      </c>
      <c r="E540" s="2159" t="s">
        <v>2977</v>
      </c>
      <c r="F540" s="2158">
        <v>375</v>
      </c>
      <c r="G540" s="2159">
        <v>29</v>
      </c>
      <c r="H540" s="2159">
        <v>22</v>
      </c>
      <c r="I540" s="2159">
        <v>638</v>
      </c>
      <c r="J540" s="2159">
        <v>26</v>
      </c>
      <c r="K540" s="2159">
        <v>754</v>
      </c>
      <c r="L540" s="2194" t="s">
        <v>3480</v>
      </c>
    </row>
    <row r="541" spans="1:12" hidden="1">
      <c r="A541" s="2158">
        <v>41102136</v>
      </c>
      <c r="B541" s="2159" t="s">
        <v>2992</v>
      </c>
      <c r="C541" s="2159" t="s">
        <v>3494</v>
      </c>
      <c r="D541" s="2159" t="s">
        <v>2793</v>
      </c>
      <c r="E541" s="2159" t="s">
        <v>2977</v>
      </c>
      <c r="F541" s="2158">
        <v>380</v>
      </c>
      <c r="G541" s="2159">
        <v>29</v>
      </c>
      <c r="H541" s="2159">
        <v>22</v>
      </c>
      <c r="I541" s="2159">
        <v>638</v>
      </c>
      <c r="J541" s="2159">
        <v>26</v>
      </c>
      <c r="K541" s="2159">
        <v>754</v>
      </c>
      <c r="L541" s="2159"/>
    </row>
    <row r="542" spans="1:12" hidden="1">
      <c r="A542" s="2158">
        <v>41102137</v>
      </c>
      <c r="B542" s="2159" t="s">
        <v>2911</v>
      </c>
      <c r="C542" s="2159" t="s">
        <v>3494</v>
      </c>
      <c r="D542" s="2159" t="s">
        <v>2793</v>
      </c>
      <c r="E542" s="2159" t="s">
        <v>2977</v>
      </c>
      <c r="F542" s="2158">
        <v>385</v>
      </c>
      <c r="G542" s="2159">
        <v>29</v>
      </c>
      <c r="H542" s="2159">
        <v>22</v>
      </c>
      <c r="I542" s="2159">
        <v>638</v>
      </c>
      <c r="J542" s="2159">
        <v>26</v>
      </c>
      <c r="K542" s="2159">
        <v>754</v>
      </c>
      <c r="L542" s="2159"/>
    </row>
    <row r="543" spans="1:12" hidden="1">
      <c r="A543" s="2158">
        <v>41102138</v>
      </c>
      <c r="B543" s="2159" t="s">
        <v>2913</v>
      </c>
      <c r="C543" s="2159" t="s">
        <v>3494</v>
      </c>
      <c r="D543" s="2159" t="s">
        <v>2793</v>
      </c>
      <c r="E543" s="2159" t="s">
        <v>2977</v>
      </c>
      <c r="F543" s="2158">
        <v>390</v>
      </c>
      <c r="G543" s="2159">
        <v>29</v>
      </c>
      <c r="H543" s="2159">
        <v>22</v>
      </c>
      <c r="I543" s="2159">
        <v>638</v>
      </c>
      <c r="J543" s="2159">
        <v>26</v>
      </c>
      <c r="K543" s="2159">
        <v>754</v>
      </c>
      <c r="L543" s="2159"/>
    </row>
    <row r="544" spans="1:12" hidden="1">
      <c r="A544" s="2158">
        <v>41102139</v>
      </c>
      <c r="B544" s="2159" t="s">
        <v>2993</v>
      </c>
      <c r="C544" s="2159" t="s">
        <v>3494</v>
      </c>
      <c r="D544" s="2159" t="s">
        <v>2793</v>
      </c>
      <c r="E544" s="2159" t="s">
        <v>2977</v>
      </c>
      <c r="F544" s="2158">
        <v>395</v>
      </c>
      <c r="G544" s="2159">
        <v>29</v>
      </c>
      <c r="H544" s="2159">
        <v>22</v>
      </c>
      <c r="I544" s="2159">
        <v>638</v>
      </c>
      <c r="J544" s="2159">
        <v>26</v>
      </c>
      <c r="K544" s="2159">
        <v>754</v>
      </c>
      <c r="L544" s="2159"/>
    </row>
    <row r="545" spans="1:12" hidden="1">
      <c r="A545" s="2158">
        <v>41102140</v>
      </c>
      <c r="B545" s="2159" t="s">
        <v>2994</v>
      </c>
      <c r="C545" s="2194" t="s">
        <v>3494</v>
      </c>
      <c r="D545" s="2159" t="s">
        <v>2793</v>
      </c>
      <c r="E545" s="2159" t="s">
        <v>2977</v>
      </c>
      <c r="F545" s="2158">
        <v>400</v>
      </c>
      <c r="G545" s="2159">
        <v>29</v>
      </c>
      <c r="H545" s="2159">
        <v>22</v>
      </c>
      <c r="I545" s="2159">
        <v>638</v>
      </c>
      <c r="J545" s="2159">
        <v>26</v>
      </c>
      <c r="K545" s="2159">
        <v>754</v>
      </c>
      <c r="L545" s="2194" t="s">
        <v>3480</v>
      </c>
    </row>
    <row r="546" spans="1:12" hidden="1">
      <c r="A546" s="2158">
        <v>41102141</v>
      </c>
      <c r="B546" s="2159" t="s">
        <v>2995</v>
      </c>
      <c r="C546" s="2194" t="s">
        <v>3494</v>
      </c>
      <c r="D546" s="2159" t="s">
        <v>2793</v>
      </c>
      <c r="E546" s="2159" t="s">
        <v>2977</v>
      </c>
      <c r="F546" s="2158">
        <v>405</v>
      </c>
      <c r="G546" s="2159">
        <v>29</v>
      </c>
      <c r="H546" s="2159">
        <v>22</v>
      </c>
      <c r="I546" s="2159">
        <v>638</v>
      </c>
      <c r="J546" s="2159">
        <v>26</v>
      </c>
      <c r="K546" s="2159">
        <v>754</v>
      </c>
      <c r="L546" s="2194" t="s">
        <v>3480</v>
      </c>
    </row>
    <row r="547" spans="1:12" hidden="1">
      <c r="A547" s="2158">
        <v>41102142</v>
      </c>
      <c r="B547" s="2159" t="s">
        <v>2996</v>
      </c>
      <c r="C547" s="2194" t="s">
        <v>3494</v>
      </c>
      <c r="D547" s="2159" t="s">
        <v>2793</v>
      </c>
      <c r="E547" s="2159" t="s">
        <v>2977</v>
      </c>
      <c r="F547" s="2158">
        <v>410</v>
      </c>
      <c r="G547" s="2159">
        <v>29</v>
      </c>
      <c r="H547" s="2159">
        <v>22</v>
      </c>
      <c r="I547" s="2159">
        <v>638</v>
      </c>
      <c r="J547" s="2159">
        <v>26</v>
      </c>
      <c r="K547" s="2159">
        <v>754</v>
      </c>
      <c r="L547" s="2194" t="s">
        <v>3480</v>
      </c>
    </row>
    <row r="548" spans="1:12" hidden="1">
      <c r="A548" s="2158">
        <v>41102143</v>
      </c>
      <c r="B548" s="2159" t="s">
        <v>2997</v>
      </c>
      <c r="C548" s="2194" t="s">
        <v>3494</v>
      </c>
      <c r="D548" s="2159" t="s">
        <v>2793</v>
      </c>
      <c r="E548" s="2159" t="s">
        <v>2977</v>
      </c>
      <c r="F548" s="2158">
        <v>415</v>
      </c>
      <c r="G548" s="2159">
        <v>29</v>
      </c>
      <c r="H548" s="2159">
        <v>22</v>
      </c>
      <c r="I548" s="2159">
        <v>638</v>
      </c>
      <c r="J548" s="2159">
        <v>26</v>
      </c>
      <c r="K548" s="2159">
        <v>754</v>
      </c>
      <c r="L548" s="2194" t="s">
        <v>3480</v>
      </c>
    </row>
    <row r="549" spans="1:12" hidden="1">
      <c r="A549" s="2158">
        <v>41102144</v>
      </c>
      <c r="B549" s="2159" t="s">
        <v>2998</v>
      </c>
      <c r="C549" s="2194" t="s">
        <v>3494</v>
      </c>
      <c r="D549" s="2159" t="s">
        <v>2793</v>
      </c>
      <c r="E549" s="2159" t="s">
        <v>2977</v>
      </c>
      <c r="F549" s="2158">
        <v>420</v>
      </c>
      <c r="G549" s="2159">
        <v>29</v>
      </c>
      <c r="H549" s="2159">
        <v>22</v>
      </c>
      <c r="I549" s="2159">
        <v>638</v>
      </c>
      <c r="J549" s="2159">
        <v>26</v>
      </c>
      <c r="K549" s="2159">
        <v>754</v>
      </c>
      <c r="L549" s="2194" t="s">
        <v>3480</v>
      </c>
    </row>
    <row r="550" spans="1:12" hidden="1">
      <c r="A550" s="2158">
        <v>41102145</v>
      </c>
      <c r="B550" s="2159" t="s">
        <v>2999</v>
      </c>
      <c r="C550" s="2194" t="s">
        <v>3494</v>
      </c>
      <c r="D550" s="2159" t="s">
        <v>2793</v>
      </c>
      <c r="E550" s="2159" t="s">
        <v>2977</v>
      </c>
      <c r="F550" s="2158">
        <v>425</v>
      </c>
      <c r="G550" s="2159">
        <v>29</v>
      </c>
      <c r="H550" s="2159">
        <v>22</v>
      </c>
      <c r="I550" s="2159">
        <v>638</v>
      </c>
      <c r="J550" s="2159">
        <v>26</v>
      </c>
      <c r="K550" s="2159">
        <v>754</v>
      </c>
      <c r="L550" s="2194" t="s">
        <v>3480</v>
      </c>
    </row>
    <row r="551" spans="1:12" hidden="1">
      <c r="A551" s="2158">
        <v>41102146</v>
      </c>
      <c r="B551" s="2159" t="s">
        <v>3000</v>
      </c>
      <c r="C551" s="2194" t="s">
        <v>3494</v>
      </c>
      <c r="D551" s="2159" t="s">
        <v>2793</v>
      </c>
      <c r="E551" s="2159" t="s">
        <v>2977</v>
      </c>
      <c r="F551" s="2158">
        <v>430</v>
      </c>
      <c r="G551" s="2159">
        <v>29</v>
      </c>
      <c r="H551" s="2159">
        <v>22</v>
      </c>
      <c r="I551" s="2159">
        <v>638</v>
      </c>
      <c r="J551" s="2159">
        <v>26</v>
      </c>
      <c r="K551" s="2159">
        <v>754</v>
      </c>
      <c r="L551" s="2194" t="s">
        <v>3480</v>
      </c>
    </row>
    <row r="552" spans="1:12" hidden="1">
      <c r="A552" s="2158">
        <v>42101126</v>
      </c>
      <c r="B552" s="2159" t="s">
        <v>3001</v>
      </c>
      <c r="C552" s="2194" t="s">
        <v>3481</v>
      </c>
      <c r="D552" s="2159" t="s">
        <v>2584</v>
      </c>
      <c r="E552" s="2159" t="s">
        <v>2977</v>
      </c>
      <c r="F552" s="2158">
        <v>330</v>
      </c>
      <c r="G552" s="2159">
        <v>29</v>
      </c>
      <c r="H552" s="2159">
        <v>22</v>
      </c>
      <c r="I552" s="2159">
        <v>638</v>
      </c>
      <c r="J552" s="2159">
        <v>26</v>
      </c>
      <c r="K552" s="2159">
        <v>754</v>
      </c>
      <c r="L552" s="2194" t="s">
        <v>3480</v>
      </c>
    </row>
    <row r="553" spans="1:12" hidden="1">
      <c r="A553" s="2158">
        <v>42101127</v>
      </c>
      <c r="B553" s="2159" t="s">
        <v>3002</v>
      </c>
      <c r="C553" s="2194" t="s">
        <v>3481</v>
      </c>
      <c r="D553" s="2159" t="s">
        <v>2584</v>
      </c>
      <c r="E553" s="2159" t="s">
        <v>2977</v>
      </c>
      <c r="F553" s="2158">
        <v>335</v>
      </c>
      <c r="G553" s="2159">
        <v>29</v>
      </c>
      <c r="H553" s="2159">
        <v>22</v>
      </c>
      <c r="I553" s="2159">
        <v>638</v>
      </c>
      <c r="J553" s="2159">
        <v>26</v>
      </c>
      <c r="K553" s="2159">
        <v>754</v>
      </c>
      <c r="L553" s="2194" t="s">
        <v>3480</v>
      </c>
    </row>
    <row r="554" spans="1:12" hidden="1">
      <c r="A554" s="2158">
        <v>42101128</v>
      </c>
      <c r="B554" s="2159" t="s">
        <v>3003</v>
      </c>
      <c r="C554" s="2194" t="s">
        <v>3481</v>
      </c>
      <c r="D554" s="2159" t="s">
        <v>2584</v>
      </c>
      <c r="E554" s="2159" t="s">
        <v>2977</v>
      </c>
      <c r="F554" s="2158">
        <v>340</v>
      </c>
      <c r="G554" s="2159">
        <v>29</v>
      </c>
      <c r="H554" s="2159">
        <v>22</v>
      </c>
      <c r="I554" s="2159">
        <v>638</v>
      </c>
      <c r="J554" s="2159">
        <v>26</v>
      </c>
      <c r="K554" s="2159">
        <v>754</v>
      </c>
      <c r="L554" s="2194" t="s">
        <v>3480</v>
      </c>
    </row>
    <row r="555" spans="1:12" hidden="1">
      <c r="A555" s="2158">
        <v>42101129</v>
      </c>
      <c r="B555" s="2159" t="s">
        <v>3004</v>
      </c>
      <c r="C555" s="2194" t="s">
        <v>3481</v>
      </c>
      <c r="D555" s="2159" t="s">
        <v>2584</v>
      </c>
      <c r="E555" s="2159" t="s">
        <v>2977</v>
      </c>
      <c r="F555" s="2158">
        <v>345</v>
      </c>
      <c r="G555" s="2159">
        <v>29</v>
      </c>
      <c r="H555" s="2159">
        <v>22</v>
      </c>
      <c r="I555" s="2159">
        <v>638</v>
      </c>
      <c r="J555" s="2159">
        <v>26</v>
      </c>
      <c r="K555" s="2159">
        <v>754</v>
      </c>
      <c r="L555" s="2194" t="s">
        <v>3480</v>
      </c>
    </row>
    <row r="556" spans="1:12" hidden="1">
      <c r="A556" s="2158">
        <v>42101130</v>
      </c>
      <c r="B556" s="2159" t="s">
        <v>3005</v>
      </c>
      <c r="C556" s="2194" t="s">
        <v>3481</v>
      </c>
      <c r="D556" s="2159" t="s">
        <v>2584</v>
      </c>
      <c r="E556" s="2159" t="s">
        <v>2977</v>
      </c>
      <c r="F556" s="2158">
        <v>350</v>
      </c>
      <c r="G556" s="2159">
        <v>29</v>
      </c>
      <c r="H556" s="2159">
        <v>22</v>
      </c>
      <c r="I556" s="2159">
        <v>638</v>
      </c>
      <c r="J556" s="2159">
        <v>26</v>
      </c>
      <c r="K556" s="2159">
        <v>754</v>
      </c>
      <c r="L556" s="2194" t="s">
        <v>3480</v>
      </c>
    </row>
    <row r="557" spans="1:12" hidden="1">
      <c r="A557" s="2158">
        <v>42101131</v>
      </c>
      <c r="B557" s="2159" t="s">
        <v>3006</v>
      </c>
      <c r="C557" s="2194" t="s">
        <v>3481</v>
      </c>
      <c r="D557" s="2159" t="s">
        <v>2584</v>
      </c>
      <c r="E557" s="2159" t="s">
        <v>2977</v>
      </c>
      <c r="F557" s="2158">
        <v>355</v>
      </c>
      <c r="G557" s="2159">
        <v>29</v>
      </c>
      <c r="H557" s="2159">
        <v>22</v>
      </c>
      <c r="I557" s="2159">
        <v>638</v>
      </c>
      <c r="J557" s="2159">
        <v>26</v>
      </c>
      <c r="K557" s="2159">
        <v>754</v>
      </c>
      <c r="L557" s="2194" t="s">
        <v>3480</v>
      </c>
    </row>
    <row r="558" spans="1:12" hidden="1">
      <c r="A558" s="2158">
        <v>42101132</v>
      </c>
      <c r="B558" s="2159" t="s">
        <v>2589</v>
      </c>
      <c r="C558" s="2194" t="s">
        <v>3481</v>
      </c>
      <c r="D558" s="2159" t="s">
        <v>2584</v>
      </c>
      <c r="E558" s="2159" t="s">
        <v>2977</v>
      </c>
      <c r="F558" s="2158">
        <v>360</v>
      </c>
      <c r="G558" s="2159">
        <v>29</v>
      </c>
      <c r="H558" s="2159">
        <v>22</v>
      </c>
      <c r="I558" s="2159">
        <v>638</v>
      </c>
      <c r="J558" s="2159">
        <v>26</v>
      </c>
      <c r="K558" s="2159">
        <v>754</v>
      </c>
      <c r="L558" s="2194" t="s">
        <v>3480</v>
      </c>
    </row>
    <row r="559" spans="1:12" hidden="1">
      <c r="A559" s="2158">
        <v>42101133</v>
      </c>
      <c r="B559" s="2159" t="s">
        <v>3007</v>
      </c>
      <c r="C559" s="2194" t="s">
        <v>3481</v>
      </c>
      <c r="D559" s="2159" t="s">
        <v>2584</v>
      </c>
      <c r="E559" s="2159" t="s">
        <v>2977</v>
      </c>
      <c r="F559" s="2158">
        <v>365</v>
      </c>
      <c r="G559" s="2159">
        <v>29</v>
      </c>
      <c r="H559" s="2159">
        <v>22</v>
      </c>
      <c r="I559" s="2159">
        <v>638</v>
      </c>
      <c r="J559" s="2159">
        <v>26</v>
      </c>
      <c r="K559" s="2159">
        <v>754</v>
      </c>
      <c r="L559" s="2194" t="s">
        <v>3480</v>
      </c>
    </row>
    <row r="560" spans="1:12" hidden="1">
      <c r="A560" s="2158">
        <v>42101134</v>
      </c>
      <c r="B560" s="2159" t="s">
        <v>3008</v>
      </c>
      <c r="C560" s="2194" t="s">
        <v>3481</v>
      </c>
      <c r="D560" s="2159" t="s">
        <v>2584</v>
      </c>
      <c r="E560" s="2159" t="s">
        <v>2977</v>
      </c>
      <c r="F560" s="2158">
        <v>370</v>
      </c>
      <c r="G560" s="2159">
        <v>29</v>
      </c>
      <c r="H560" s="2159">
        <v>22</v>
      </c>
      <c r="I560" s="2159">
        <v>638</v>
      </c>
      <c r="J560" s="2159">
        <v>26</v>
      </c>
      <c r="K560" s="2159">
        <v>754</v>
      </c>
      <c r="L560" s="2194" t="s">
        <v>3480</v>
      </c>
    </row>
    <row r="561" spans="1:12" hidden="1">
      <c r="A561" s="2158">
        <v>42101135</v>
      </c>
      <c r="B561" s="2159" t="s">
        <v>3009</v>
      </c>
      <c r="C561" s="2194" t="s">
        <v>3481</v>
      </c>
      <c r="D561" s="2159" t="s">
        <v>2584</v>
      </c>
      <c r="E561" s="2159" t="s">
        <v>2977</v>
      </c>
      <c r="F561" s="2158">
        <v>375</v>
      </c>
      <c r="G561" s="2159">
        <v>29</v>
      </c>
      <c r="H561" s="2159">
        <v>22</v>
      </c>
      <c r="I561" s="2159">
        <v>638</v>
      </c>
      <c r="J561" s="2159">
        <v>26</v>
      </c>
      <c r="K561" s="2159">
        <v>754</v>
      </c>
      <c r="L561" s="2194" t="s">
        <v>3480</v>
      </c>
    </row>
    <row r="562" spans="1:12" hidden="1">
      <c r="A562" s="2158">
        <v>42101136</v>
      </c>
      <c r="B562" s="2159" t="s">
        <v>3010</v>
      </c>
      <c r="C562" s="2194" t="s">
        <v>3481</v>
      </c>
      <c r="D562" s="2159" t="s">
        <v>2584</v>
      </c>
      <c r="E562" s="2159" t="s">
        <v>2977</v>
      </c>
      <c r="F562" s="2158">
        <v>380</v>
      </c>
      <c r="G562" s="2159">
        <v>29</v>
      </c>
      <c r="H562" s="2159">
        <v>22</v>
      </c>
      <c r="I562" s="2159">
        <v>638</v>
      </c>
      <c r="J562" s="2159">
        <v>26</v>
      </c>
      <c r="K562" s="2159">
        <v>754</v>
      </c>
      <c r="L562" s="2194" t="s">
        <v>3480</v>
      </c>
    </row>
    <row r="563" spans="1:12" hidden="1">
      <c r="A563" s="2158">
        <v>42101137</v>
      </c>
      <c r="B563" s="2159" t="s">
        <v>3011</v>
      </c>
      <c r="C563" s="2194" t="s">
        <v>3481</v>
      </c>
      <c r="D563" s="2159" t="s">
        <v>2584</v>
      </c>
      <c r="E563" s="2159" t="s">
        <v>2977</v>
      </c>
      <c r="F563" s="2158">
        <v>385</v>
      </c>
      <c r="G563" s="2159">
        <v>29</v>
      </c>
      <c r="H563" s="2159">
        <v>22</v>
      </c>
      <c r="I563" s="2159">
        <v>638</v>
      </c>
      <c r="J563" s="2159">
        <v>26</v>
      </c>
      <c r="K563" s="2159">
        <v>754</v>
      </c>
      <c r="L563" s="2194" t="s">
        <v>3480</v>
      </c>
    </row>
    <row r="564" spans="1:12" hidden="1">
      <c r="A564" s="2158">
        <v>42101138</v>
      </c>
      <c r="B564" s="2159" t="s">
        <v>3012</v>
      </c>
      <c r="C564" s="2194" t="s">
        <v>3481</v>
      </c>
      <c r="D564" s="2159" t="s">
        <v>2584</v>
      </c>
      <c r="E564" s="2159" t="s">
        <v>2977</v>
      </c>
      <c r="F564" s="2158">
        <v>390</v>
      </c>
      <c r="G564" s="2159">
        <v>29</v>
      </c>
      <c r="H564" s="2159">
        <v>22</v>
      </c>
      <c r="I564" s="2159">
        <v>638</v>
      </c>
      <c r="J564" s="2159">
        <v>26</v>
      </c>
      <c r="K564" s="2159">
        <v>754</v>
      </c>
      <c r="L564" s="2194" t="s">
        <v>3480</v>
      </c>
    </row>
    <row r="565" spans="1:12" hidden="1">
      <c r="A565" s="2158">
        <v>42101139</v>
      </c>
      <c r="B565" s="2159" t="s">
        <v>3013</v>
      </c>
      <c r="C565" s="2194" t="s">
        <v>3481</v>
      </c>
      <c r="D565" s="2159" t="s">
        <v>2584</v>
      </c>
      <c r="E565" s="2159" t="s">
        <v>2977</v>
      </c>
      <c r="F565" s="2158">
        <v>395</v>
      </c>
      <c r="G565" s="2159">
        <v>29</v>
      </c>
      <c r="H565" s="2159">
        <v>22</v>
      </c>
      <c r="I565" s="2159">
        <v>638</v>
      </c>
      <c r="J565" s="2159">
        <v>26</v>
      </c>
      <c r="K565" s="2159">
        <v>754</v>
      </c>
      <c r="L565" s="2194" t="s">
        <v>3480</v>
      </c>
    </row>
    <row r="566" spans="1:12" hidden="1">
      <c r="A566" s="2158">
        <v>42101140</v>
      </c>
      <c r="B566" s="2159" t="s">
        <v>3014</v>
      </c>
      <c r="C566" s="2194" t="s">
        <v>3481</v>
      </c>
      <c r="D566" s="2159" t="s">
        <v>2584</v>
      </c>
      <c r="E566" s="2159" t="s">
        <v>2977</v>
      </c>
      <c r="F566" s="2158">
        <v>400</v>
      </c>
      <c r="G566" s="2159">
        <v>29</v>
      </c>
      <c r="H566" s="2159">
        <v>22</v>
      </c>
      <c r="I566" s="2159">
        <v>638</v>
      </c>
      <c r="J566" s="2159">
        <v>26</v>
      </c>
      <c r="K566" s="2159">
        <v>754</v>
      </c>
      <c r="L566" s="2194" t="s">
        <v>3480</v>
      </c>
    </row>
    <row r="567" spans="1:12" hidden="1">
      <c r="A567" s="2158">
        <v>42102126</v>
      </c>
      <c r="B567" s="2159" t="s">
        <v>3015</v>
      </c>
      <c r="C567" s="2194" t="s">
        <v>3481</v>
      </c>
      <c r="D567" s="2159" t="s">
        <v>2584</v>
      </c>
      <c r="E567" s="2159" t="s">
        <v>2977</v>
      </c>
      <c r="F567" s="2158">
        <v>330</v>
      </c>
      <c r="G567" s="2159">
        <v>29</v>
      </c>
      <c r="H567" s="2159">
        <v>22</v>
      </c>
      <c r="I567" s="2159">
        <v>638</v>
      </c>
      <c r="J567" s="2159">
        <v>26</v>
      </c>
      <c r="K567" s="2159">
        <v>754</v>
      </c>
      <c r="L567" s="2194" t="s">
        <v>3480</v>
      </c>
    </row>
    <row r="568" spans="1:12" hidden="1">
      <c r="A568" s="2158">
        <v>42102127</v>
      </c>
      <c r="B568" s="2159" t="s">
        <v>3016</v>
      </c>
      <c r="C568" s="2194" t="s">
        <v>3481</v>
      </c>
      <c r="D568" s="2159" t="s">
        <v>2584</v>
      </c>
      <c r="E568" s="2159" t="s">
        <v>2977</v>
      </c>
      <c r="F568" s="2158">
        <v>335</v>
      </c>
      <c r="G568" s="2159">
        <v>29</v>
      </c>
      <c r="H568" s="2159">
        <v>22</v>
      </c>
      <c r="I568" s="2159">
        <v>638</v>
      </c>
      <c r="J568" s="2159">
        <v>26</v>
      </c>
      <c r="K568" s="2159">
        <v>754</v>
      </c>
      <c r="L568" s="2194" t="s">
        <v>3480</v>
      </c>
    </row>
    <row r="569" spans="1:12" hidden="1">
      <c r="A569" s="2158">
        <v>42102128</v>
      </c>
      <c r="B569" s="2159" t="s">
        <v>3017</v>
      </c>
      <c r="C569" s="2194" t="s">
        <v>3481</v>
      </c>
      <c r="D569" s="2159" t="s">
        <v>2584</v>
      </c>
      <c r="E569" s="2159" t="s">
        <v>2977</v>
      </c>
      <c r="F569" s="2158">
        <v>340</v>
      </c>
      <c r="G569" s="2159">
        <v>29</v>
      </c>
      <c r="H569" s="2159">
        <v>22</v>
      </c>
      <c r="I569" s="2159">
        <v>638</v>
      </c>
      <c r="J569" s="2159">
        <v>26</v>
      </c>
      <c r="K569" s="2159">
        <v>754</v>
      </c>
      <c r="L569" s="2194" t="s">
        <v>3480</v>
      </c>
    </row>
    <row r="570" spans="1:12" hidden="1">
      <c r="A570" s="2158">
        <v>42102129</v>
      </c>
      <c r="B570" s="2159" t="s">
        <v>3018</v>
      </c>
      <c r="C570" s="2194" t="s">
        <v>3481</v>
      </c>
      <c r="D570" s="2159" t="s">
        <v>2584</v>
      </c>
      <c r="E570" s="2159" t="s">
        <v>2977</v>
      </c>
      <c r="F570" s="2158">
        <v>345</v>
      </c>
      <c r="G570" s="2159">
        <v>29</v>
      </c>
      <c r="H570" s="2159">
        <v>22</v>
      </c>
      <c r="I570" s="2159">
        <v>638</v>
      </c>
      <c r="J570" s="2159">
        <v>26</v>
      </c>
      <c r="K570" s="2159">
        <v>754</v>
      </c>
      <c r="L570" s="2194" t="s">
        <v>3480</v>
      </c>
    </row>
    <row r="571" spans="1:12" hidden="1">
      <c r="A571" s="2158">
        <v>42102130</v>
      </c>
      <c r="B571" s="2159" t="s">
        <v>3019</v>
      </c>
      <c r="C571" s="2194" t="s">
        <v>3481</v>
      </c>
      <c r="D571" s="2159" t="s">
        <v>2584</v>
      </c>
      <c r="E571" s="2159" t="s">
        <v>2977</v>
      </c>
      <c r="F571" s="2158">
        <v>350</v>
      </c>
      <c r="G571" s="2159">
        <v>29</v>
      </c>
      <c r="H571" s="2159">
        <v>22</v>
      </c>
      <c r="I571" s="2159">
        <v>638</v>
      </c>
      <c r="J571" s="2159">
        <v>26</v>
      </c>
      <c r="K571" s="2159">
        <v>754</v>
      </c>
      <c r="L571" s="2194" t="s">
        <v>3480</v>
      </c>
    </row>
    <row r="572" spans="1:12" hidden="1">
      <c r="A572" s="2158">
        <v>42102131</v>
      </c>
      <c r="B572" s="2159" t="s">
        <v>3020</v>
      </c>
      <c r="C572" s="2194" t="s">
        <v>3481</v>
      </c>
      <c r="D572" s="2159" t="s">
        <v>2584</v>
      </c>
      <c r="E572" s="2159" t="s">
        <v>2977</v>
      </c>
      <c r="F572" s="2158">
        <v>355</v>
      </c>
      <c r="G572" s="2159">
        <v>29</v>
      </c>
      <c r="H572" s="2159">
        <v>22</v>
      </c>
      <c r="I572" s="2159">
        <v>638</v>
      </c>
      <c r="J572" s="2159">
        <v>26</v>
      </c>
      <c r="K572" s="2159">
        <v>754</v>
      </c>
      <c r="L572" s="2194" t="s">
        <v>3480</v>
      </c>
    </row>
    <row r="573" spans="1:12" hidden="1">
      <c r="A573" s="2158">
        <v>42102132</v>
      </c>
      <c r="B573" s="2159" t="s">
        <v>3021</v>
      </c>
      <c r="C573" s="2194" t="s">
        <v>3481</v>
      </c>
      <c r="D573" s="2159" t="s">
        <v>2584</v>
      </c>
      <c r="E573" s="2159" t="s">
        <v>2977</v>
      </c>
      <c r="F573" s="2158">
        <v>360</v>
      </c>
      <c r="G573" s="2159">
        <v>29</v>
      </c>
      <c r="H573" s="2159">
        <v>22</v>
      </c>
      <c r="I573" s="2159">
        <v>638</v>
      </c>
      <c r="J573" s="2159">
        <v>26</v>
      </c>
      <c r="K573" s="2159">
        <v>754</v>
      </c>
      <c r="L573" s="2194" t="s">
        <v>3480</v>
      </c>
    </row>
    <row r="574" spans="1:12" hidden="1">
      <c r="A574" s="2158">
        <v>42102133</v>
      </c>
      <c r="B574" s="2159" t="s">
        <v>3022</v>
      </c>
      <c r="C574" s="2194" t="s">
        <v>3481</v>
      </c>
      <c r="D574" s="2159" t="s">
        <v>2584</v>
      </c>
      <c r="E574" s="2159" t="s">
        <v>2977</v>
      </c>
      <c r="F574" s="2158">
        <v>365</v>
      </c>
      <c r="G574" s="2159">
        <v>29</v>
      </c>
      <c r="H574" s="2159">
        <v>22</v>
      </c>
      <c r="I574" s="2159">
        <v>638</v>
      </c>
      <c r="J574" s="2159">
        <v>26</v>
      </c>
      <c r="K574" s="2159">
        <v>754</v>
      </c>
      <c r="L574" s="2194" t="s">
        <v>3480</v>
      </c>
    </row>
    <row r="575" spans="1:12" hidden="1">
      <c r="A575" s="2158">
        <v>42102134</v>
      </c>
      <c r="B575" s="2159" t="s">
        <v>3023</v>
      </c>
      <c r="C575" s="2194" t="s">
        <v>3481</v>
      </c>
      <c r="D575" s="2159" t="s">
        <v>2584</v>
      </c>
      <c r="E575" s="2159" t="s">
        <v>2977</v>
      </c>
      <c r="F575" s="2158">
        <v>370</v>
      </c>
      <c r="G575" s="2159">
        <v>29</v>
      </c>
      <c r="H575" s="2159">
        <v>22</v>
      </c>
      <c r="I575" s="2159">
        <v>638</v>
      </c>
      <c r="J575" s="2159">
        <v>26</v>
      </c>
      <c r="K575" s="2159">
        <v>754</v>
      </c>
      <c r="L575" s="2194" t="s">
        <v>3480</v>
      </c>
    </row>
    <row r="576" spans="1:12" hidden="1">
      <c r="A576" s="2158">
        <v>42102135</v>
      </c>
      <c r="B576" s="2159" t="s">
        <v>3024</v>
      </c>
      <c r="C576" s="2194" t="s">
        <v>3481</v>
      </c>
      <c r="D576" s="2159" t="s">
        <v>2584</v>
      </c>
      <c r="E576" s="2159" t="s">
        <v>2977</v>
      </c>
      <c r="F576" s="2158">
        <v>375</v>
      </c>
      <c r="G576" s="2159">
        <v>29</v>
      </c>
      <c r="H576" s="2159">
        <v>22</v>
      </c>
      <c r="I576" s="2159">
        <v>638</v>
      </c>
      <c r="J576" s="2159">
        <v>26</v>
      </c>
      <c r="K576" s="2159">
        <v>754</v>
      </c>
      <c r="L576" s="2194" t="s">
        <v>3480</v>
      </c>
    </row>
    <row r="577" spans="1:12" hidden="1">
      <c r="A577" s="2158">
        <v>42102136</v>
      </c>
      <c r="B577" s="2159" t="s">
        <v>3025</v>
      </c>
      <c r="C577" s="2194" t="s">
        <v>3481</v>
      </c>
      <c r="D577" s="2159" t="s">
        <v>2584</v>
      </c>
      <c r="E577" s="2159" t="s">
        <v>2977</v>
      </c>
      <c r="F577" s="2158">
        <v>380</v>
      </c>
      <c r="G577" s="2159">
        <v>29</v>
      </c>
      <c r="H577" s="2159">
        <v>22</v>
      </c>
      <c r="I577" s="2159">
        <v>638</v>
      </c>
      <c r="J577" s="2159">
        <v>26</v>
      </c>
      <c r="K577" s="2159">
        <v>754</v>
      </c>
      <c r="L577" s="2194" t="s">
        <v>3480</v>
      </c>
    </row>
    <row r="578" spans="1:12" hidden="1">
      <c r="A578" s="2158">
        <v>42102137</v>
      </c>
      <c r="B578" s="2159" t="s">
        <v>3026</v>
      </c>
      <c r="C578" s="2194" t="s">
        <v>3481</v>
      </c>
      <c r="D578" s="2159" t="s">
        <v>2584</v>
      </c>
      <c r="E578" s="2159" t="s">
        <v>2977</v>
      </c>
      <c r="F578" s="2158">
        <v>385</v>
      </c>
      <c r="G578" s="2159">
        <v>29</v>
      </c>
      <c r="H578" s="2159">
        <v>22</v>
      </c>
      <c r="I578" s="2159">
        <v>638</v>
      </c>
      <c r="J578" s="2159">
        <v>26</v>
      </c>
      <c r="K578" s="2159">
        <v>754</v>
      </c>
      <c r="L578" s="2194" t="s">
        <v>3480</v>
      </c>
    </row>
    <row r="579" spans="1:12" hidden="1">
      <c r="A579" s="2158">
        <v>42102138</v>
      </c>
      <c r="B579" s="2159" t="s">
        <v>3027</v>
      </c>
      <c r="C579" s="2194" t="s">
        <v>3481</v>
      </c>
      <c r="D579" s="2159" t="s">
        <v>2584</v>
      </c>
      <c r="E579" s="2159" t="s">
        <v>2977</v>
      </c>
      <c r="F579" s="2158">
        <v>390</v>
      </c>
      <c r="G579" s="2159">
        <v>29</v>
      </c>
      <c r="H579" s="2159">
        <v>22</v>
      </c>
      <c r="I579" s="2159">
        <v>638</v>
      </c>
      <c r="J579" s="2159">
        <v>26</v>
      </c>
      <c r="K579" s="2159">
        <v>754</v>
      </c>
      <c r="L579" s="2194" t="s">
        <v>3480</v>
      </c>
    </row>
    <row r="580" spans="1:12" hidden="1">
      <c r="A580" s="2158">
        <v>42102139</v>
      </c>
      <c r="B580" s="2159" t="s">
        <v>3028</v>
      </c>
      <c r="C580" s="2194" t="s">
        <v>3481</v>
      </c>
      <c r="D580" s="2159" t="s">
        <v>2584</v>
      </c>
      <c r="E580" s="2159" t="s">
        <v>2977</v>
      </c>
      <c r="F580" s="2158">
        <v>395</v>
      </c>
      <c r="G580" s="2159">
        <v>29</v>
      </c>
      <c r="H580" s="2159">
        <v>22</v>
      </c>
      <c r="I580" s="2159">
        <v>638</v>
      </c>
      <c r="J580" s="2159">
        <v>26</v>
      </c>
      <c r="K580" s="2159">
        <v>754</v>
      </c>
      <c r="L580" s="2194" t="s">
        <v>3480</v>
      </c>
    </row>
    <row r="581" spans="1:12" hidden="1">
      <c r="A581" s="2158">
        <v>42102140</v>
      </c>
      <c r="B581" s="2159" t="s">
        <v>3029</v>
      </c>
      <c r="C581" s="2194" t="s">
        <v>3481</v>
      </c>
      <c r="D581" s="2159" t="s">
        <v>2584</v>
      </c>
      <c r="E581" s="2159" t="s">
        <v>2977</v>
      </c>
      <c r="F581" s="2158">
        <v>400</v>
      </c>
      <c r="G581" s="2159">
        <v>29</v>
      </c>
      <c r="H581" s="2159">
        <v>22</v>
      </c>
      <c r="I581" s="2159">
        <v>638</v>
      </c>
      <c r="J581" s="2159">
        <v>26</v>
      </c>
      <c r="K581" s="2159">
        <v>754</v>
      </c>
      <c r="L581" s="2194" t="s">
        <v>3480</v>
      </c>
    </row>
    <row r="582" spans="1:12" hidden="1">
      <c r="A582" s="2158">
        <v>41201119</v>
      </c>
      <c r="B582" s="2159" t="s">
        <v>3030</v>
      </c>
      <c r="C582" s="2194" t="s">
        <v>3491</v>
      </c>
      <c r="D582" s="2159" t="s">
        <v>2711</v>
      </c>
      <c r="E582" s="2159" t="s">
        <v>2977</v>
      </c>
      <c r="F582" s="2158">
        <v>295</v>
      </c>
      <c r="G582" s="2159">
        <v>32</v>
      </c>
      <c r="H582" s="2159">
        <v>26</v>
      </c>
      <c r="I582" s="2159">
        <v>832</v>
      </c>
      <c r="J582" s="2159">
        <v>30</v>
      </c>
      <c r="K582" s="2159">
        <v>960</v>
      </c>
      <c r="L582" s="2194" t="s">
        <v>3480</v>
      </c>
    </row>
    <row r="583" spans="1:12" hidden="1">
      <c r="A583" s="2158">
        <v>41201120</v>
      </c>
      <c r="B583" s="2159" t="s">
        <v>2829</v>
      </c>
      <c r="C583" s="2194" t="s">
        <v>3491</v>
      </c>
      <c r="D583" s="2159" t="s">
        <v>2711</v>
      </c>
      <c r="E583" s="2159" t="s">
        <v>2977</v>
      </c>
      <c r="F583" s="2158">
        <v>300</v>
      </c>
      <c r="G583" s="2159">
        <v>32</v>
      </c>
      <c r="H583" s="2159">
        <v>26</v>
      </c>
      <c r="I583" s="2159">
        <v>832</v>
      </c>
      <c r="J583" s="2159">
        <v>30</v>
      </c>
      <c r="K583" s="2159">
        <v>960</v>
      </c>
      <c r="L583" s="2194" t="s">
        <v>3480</v>
      </c>
    </row>
    <row r="584" spans="1:12" hidden="1">
      <c r="A584" s="2158">
        <v>41201121</v>
      </c>
      <c r="B584" s="2159" t="s">
        <v>2715</v>
      </c>
      <c r="C584" s="2194" t="s">
        <v>3491</v>
      </c>
      <c r="D584" s="2159" t="s">
        <v>2711</v>
      </c>
      <c r="E584" s="2159" t="s">
        <v>2977</v>
      </c>
      <c r="F584" s="2158">
        <v>305</v>
      </c>
      <c r="G584" s="2159">
        <v>32</v>
      </c>
      <c r="H584" s="2159">
        <v>26</v>
      </c>
      <c r="I584" s="2159">
        <v>832</v>
      </c>
      <c r="J584" s="2159">
        <v>30</v>
      </c>
      <c r="K584" s="2159">
        <v>960</v>
      </c>
      <c r="L584" s="2194" t="s">
        <v>3480</v>
      </c>
    </row>
    <row r="585" spans="1:12" hidden="1">
      <c r="A585" s="2158">
        <v>41201122</v>
      </c>
      <c r="B585" s="2159" t="s">
        <v>2716</v>
      </c>
      <c r="C585" s="2159" t="s">
        <v>3491</v>
      </c>
      <c r="D585" s="2159" t="s">
        <v>2711</v>
      </c>
      <c r="E585" s="2159" t="s">
        <v>2977</v>
      </c>
      <c r="F585" s="2158">
        <v>310</v>
      </c>
      <c r="G585" s="2159">
        <v>32</v>
      </c>
      <c r="H585" s="2159">
        <v>26</v>
      </c>
      <c r="I585" s="2159">
        <v>832</v>
      </c>
      <c r="J585" s="2159">
        <v>30</v>
      </c>
      <c r="K585" s="2159">
        <v>960</v>
      </c>
      <c r="L585" s="2159"/>
    </row>
    <row r="586" spans="1:12" hidden="1">
      <c r="A586" s="2158">
        <v>41201123</v>
      </c>
      <c r="B586" s="2159" t="s">
        <v>2833</v>
      </c>
      <c r="C586" s="2159" t="s">
        <v>3491</v>
      </c>
      <c r="D586" s="2159" t="s">
        <v>2711</v>
      </c>
      <c r="E586" s="2159" t="s">
        <v>2977</v>
      </c>
      <c r="F586" s="2158">
        <v>315</v>
      </c>
      <c r="G586" s="2159">
        <v>32</v>
      </c>
      <c r="H586" s="2159">
        <v>26</v>
      </c>
      <c r="I586" s="2159">
        <v>832</v>
      </c>
      <c r="J586" s="2159">
        <v>30</v>
      </c>
      <c r="K586" s="2159">
        <v>960</v>
      </c>
      <c r="L586" s="2159"/>
    </row>
    <row r="587" spans="1:12" hidden="1">
      <c r="A587" s="2158">
        <v>43209123</v>
      </c>
      <c r="B587" s="2159" t="s">
        <v>3031</v>
      </c>
      <c r="C587" s="2159" t="s">
        <v>3491</v>
      </c>
      <c r="D587" s="2159" t="s">
        <v>2711</v>
      </c>
      <c r="E587" s="2159" t="s">
        <v>2977</v>
      </c>
      <c r="F587" s="2158">
        <v>315</v>
      </c>
      <c r="G587" s="2159">
        <v>32</v>
      </c>
      <c r="H587" s="2159">
        <v>26</v>
      </c>
      <c r="I587" s="2159">
        <v>832</v>
      </c>
      <c r="J587" s="2159">
        <v>30</v>
      </c>
      <c r="K587" s="2159">
        <v>960</v>
      </c>
      <c r="L587" s="2159"/>
    </row>
    <row r="588" spans="1:12" hidden="1">
      <c r="A588" s="2158">
        <v>41201124</v>
      </c>
      <c r="B588" s="2159" t="s">
        <v>2835</v>
      </c>
      <c r="C588" s="2159" t="s">
        <v>3491</v>
      </c>
      <c r="D588" s="2159" t="s">
        <v>2711</v>
      </c>
      <c r="E588" s="2159" t="s">
        <v>2977</v>
      </c>
      <c r="F588" s="2158">
        <v>320</v>
      </c>
      <c r="G588" s="2159">
        <v>32</v>
      </c>
      <c r="H588" s="2159">
        <v>26</v>
      </c>
      <c r="I588" s="2159">
        <v>832</v>
      </c>
      <c r="J588" s="2159">
        <v>30</v>
      </c>
      <c r="K588" s="2159">
        <v>960</v>
      </c>
      <c r="L588" s="2159"/>
    </row>
    <row r="589" spans="1:12" hidden="1">
      <c r="A589" s="2158">
        <v>43209124</v>
      </c>
      <c r="B589" s="2159" t="s">
        <v>3032</v>
      </c>
      <c r="C589" s="2159" t="s">
        <v>3491</v>
      </c>
      <c r="D589" s="2159" t="s">
        <v>2711</v>
      </c>
      <c r="E589" s="2159" t="s">
        <v>2977</v>
      </c>
      <c r="F589" s="2158">
        <v>320</v>
      </c>
      <c r="G589" s="2159">
        <v>32</v>
      </c>
      <c r="H589" s="2159">
        <v>26</v>
      </c>
      <c r="I589" s="2159">
        <v>832</v>
      </c>
      <c r="J589" s="2159">
        <v>30</v>
      </c>
      <c r="K589" s="2159">
        <v>960</v>
      </c>
      <c r="L589" s="2159"/>
    </row>
    <row r="590" spans="1:12" hidden="1">
      <c r="A590" s="2158">
        <v>41201125</v>
      </c>
      <c r="B590" s="2159" t="s">
        <v>2837</v>
      </c>
      <c r="C590" s="2194" t="s">
        <v>3491</v>
      </c>
      <c r="D590" s="2159" t="s">
        <v>2711</v>
      </c>
      <c r="E590" s="2159" t="s">
        <v>2977</v>
      </c>
      <c r="F590" s="2158">
        <v>325</v>
      </c>
      <c r="G590" s="2159">
        <v>32</v>
      </c>
      <c r="H590" s="2159">
        <v>26</v>
      </c>
      <c r="I590" s="2159">
        <v>832</v>
      </c>
      <c r="J590" s="2159">
        <v>30</v>
      </c>
      <c r="K590" s="2159">
        <v>960</v>
      </c>
      <c r="L590" s="2194" t="s">
        <v>3480</v>
      </c>
    </row>
    <row r="591" spans="1:12" hidden="1">
      <c r="A591" s="2158">
        <v>41201126</v>
      </c>
      <c r="B591" s="2159" t="s">
        <v>2839</v>
      </c>
      <c r="C591" s="2194" t="s">
        <v>3491</v>
      </c>
      <c r="D591" s="2159" t="s">
        <v>2711</v>
      </c>
      <c r="E591" s="2159" t="s">
        <v>2977</v>
      </c>
      <c r="F591" s="2158">
        <v>330</v>
      </c>
      <c r="G591" s="2159">
        <v>32</v>
      </c>
      <c r="H591" s="2159">
        <v>26</v>
      </c>
      <c r="I591" s="2159">
        <v>832</v>
      </c>
      <c r="J591" s="2159">
        <v>30</v>
      </c>
      <c r="K591" s="2159">
        <v>960</v>
      </c>
      <c r="L591" s="2194" t="s">
        <v>3480</v>
      </c>
    </row>
    <row r="592" spans="1:12" hidden="1">
      <c r="A592" s="2158">
        <v>41201127</v>
      </c>
      <c r="B592" s="2159" t="s">
        <v>3033</v>
      </c>
      <c r="C592" s="2194" t="s">
        <v>3491</v>
      </c>
      <c r="D592" s="2159" t="s">
        <v>2711</v>
      </c>
      <c r="E592" s="2159" t="s">
        <v>2977</v>
      </c>
      <c r="F592" s="2158">
        <v>335</v>
      </c>
      <c r="G592" s="2159">
        <v>32</v>
      </c>
      <c r="H592" s="2159">
        <v>26</v>
      </c>
      <c r="I592" s="2159">
        <v>832</v>
      </c>
      <c r="J592" s="2159">
        <v>30</v>
      </c>
      <c r="K592" s="2159">
        <v>960</v>
      </c>
      <c r="L592" s="2194" t="s">
        <v>3480</v>
      </c>
    </row>
    <row r="593" spans="1:12" hidden="1">
      <c r="A593" s="2158">
        <v>41201128</v>
      </c>
      <c r="B593" s="2159" t="s">
        <v>3034</v>
      </c>
      <c r="C593" s="2194" t="s">
        <v>3491</v>
      </c>
      <c r="D593" s="2159" t="s">
        <v>2711</v>
      </c>
      <c r="E593" s="2159" t="s">
        <v>2977</v>
      </c>
      <c r="F593" s="2158">
        <v>340</v>
      </c>
      <c r="G593" s="2159">
        <v>32</v>
      </c>
      <c r="H593" s="2159">
        <v>26</v>
      </c>
      <c r="I593" s="2159">
        <v>832</v>
      </c>
      <c r="J593" s="2159">
        <v>30</v>
      </c>
      <c r="K593" s="2159">
        <v>960</v>
      </c>
      <c r="L593" s="2194" t="s">
        <v>3480</v>
      </c>
    </row>
    <row r="594" spans="1:12" hidden="1">
      <c r="A594" s="2158">
        <v>41201129</v>
      </c>
      <c r="B594" s="2159" t="s">
        <v>3035</v>
      </c>
      <c r="C594" s="2194" t="s">
        <v>3491</v>
      </c>
      <c r="D594" s="2159" t="s">
        <v>2711</v>
      </c>
      <c r="E594" s="2159" t="s">
        <v>2977</v>
      </c>
      <c r="F594" s="2158">
        <v>345</v>
      </c>
      <c r="G594" s="2159">
        <v>32</v>
      </c>
      <c r="H594" s="2159">
        <v>26</v>
      </c>
      <c r="I594" s="2159">
        <v>832</v>
      </c>
      <c r="J594" s="2159">
        <v>30</v>
      </c>
      <c r="K594" s="2159">
        <v>960</v>
      </c>
      <c r="L594" s="2194" t="s">
        <v>3480</v>
      </c>
    </row>
    <row r="595" spans="1:12" hidden="1">
      <c r="A595" s="2158">
        <v>41201130</v>
      </c>
      <c r="B595" s="2159" t="s">
        <v>3036</v>
      </c>
      <c r="C595" s="2194" t="s">
        <v>3491</v>
      </c>
      <c r="D595" s="2159" t="s">
        <v>2711</v>
      </c>
      <c r="E595" s="2159" t="s">
        <v>2977</v>
      </c>
      <c r="F595" s="2158">
        <v>350</v>
      </c>
      <c r="G595" s="2159">
        <v>32</v>
      </c>
      <c r="H595" s="2159">
        <v>26</v>
      </c>
      <c r="I595" s="2159">
        <v>832</v>
      </c>
      <c r="J595" s="2159">
        <v>30</v>
      </c>
      <c r="K595" s="2159">
        <v>960</v>
      </c>
      <c r="L595" s="2194" t="s">
        <v>3480</v>
      </c>
    </row>
    <row r="596" spans="1:12" hidden="1">
      <c r="A596" s="2158">
        <v>41201131</v>
      </c>
      <c r="B596" s="2159" t="s">
        <v>3037</v>
      </c>
      <c r="C596" s="2194" t="s">
        <v>3491</v>
      </c>
      <c r="D596" s="2159" t="s">
        <v>2711</v>
      </c>
      <c r="E596" s="2159" t="s">
        <v>2977</v>
      </c>
      <c r="F596" s="2158">
        <v>355</v>
      </c>
      <c r="G596" s="2159">
        <v>32</v>
      </c>
      <c r="H596" s="2159">
        <v>26</v>
      </c>
      <c r="I596" s="2159">
        <v>832</v>
      </c>
      <c r="J596" s="2159">
        <v>30</v>
      </c>
      <c r="K596" s="2159">
        <v>960</v>
      </c>
      <c r="L596" s="2194" t="s">
        <v>3480</v>
      </c>
    </row>
    <row r="597" spans="1:12" hidden="1">
      <c r="A597" s="2158">
        <v>41201132</v>
      </c>
      <c r="B597" s="2159" t="s">
        <v>3038</v>
      </c>
      <c r="C597" s="2194" t="s">
        <v>3491</v>
      </c>
      <c r="D597" s="2159" t="s">
        <v>2711</v>
      </c>
      <c r="E597" s="2159" t="s">
        <v>2977</v>
      </c>
      <c r="F597" s="2158">
        <v>360</v>
      </c>
      <c r="G597" s="2159">
        <v>32</v>
      </c>
      <c r="H597" s="2159">
        <v>26</v>
      </c>
      <c r="I597" s="2159">
        <v>832</v>
      </c>
      <c r="J597" s="2159">
        <v>30</v>
      </c>
      <c r="K597" s="2159">
        <v>960</v>
      </c>
      <c r="L597" s="2194" t="s">
        <v>3480</v>
      </c>
    </row>
    <row r="598" spans="1:12" hidden="1">
      <c r="A598" s="2158">
        <v>41201133</v>
      </c>
      <c r="B598" s="2159" t="s">
        <v>3039</v>
      </c>
      <c r="C598" s="2194" t="s">
        <v>3491</v>
      </c>
      <c r="D598" s="2159" t="s">
        <v>2711</v>
      </c>
      <c r="E598" s="2159" t="s">
        <v>2977</v>
      </c>
      <c r="F598" s="2158">
        <v>365</v>
      </c>
      <c r="G598" s="2159">
        <v>32</v>
      </c>
      <c r="H598" s="2159">
        <v>26</v>
      </c>
      <c r="I598" s="2159">
        <v>832</v>
      </c>
      <c r="J598" s="2159">
        <v>30</v>
      </c>
      <c r="K598" s="2159">
        <v>960</v>
      </c>
      <c r="L598" s="2194" t="s">
        <v>3480</v>
      </c>
    </row>
    <row r="599" spans="1:12" hidden="1">
      <c r="A599" s="2158">
        <v>41202119</v>
      </c>
      <c r="B599" s="2159" t="s">
        <v>3030</v>
      </c>
      <c r="C599" s="2194" t="s">
        <v>3491</v>
      </c>
      <c r="D599" s="2159" t="s">
        <v>2711</v>
      </c>
      <c r="E599" s="2159" t="s">
        <v>2977</v>
      </c>
      <c r="F599" s="2158">
        <v>295</v>
      </c>
      <c r="G599" s="2159">
        <v>32</v>
      </c>
      <c r="H599" s="2159">
        <v>26</v>
      </c>
      <c r="I599" s="2159">
        <v>832</v>
      </c>
      <c r="J599" s="2159">
        <v>30</v>
      </c>
      <c r="K599" s="2159">
        <v>960</v>
      </c>
      <c r="L599" s="2194" t="s">
        <v>3480</v>
      </c>
    </row>
    <row r="600" spans="1:12" hidden="1">
      <c r="A600" s="2158">
        <v>41202120</v>
      </c>
      <c r="B600" s="2159" t="s">
        <v>2829</v>
      </c>
      <c r="C600" s="2194" t="s">
        <v>3491</v>
      </c>
      <c r="D600" s="2159" t="s">
        <v>2711</v>
      </c>
      <c r="E600" s="2159" t="s">
        <v>2977</v>
      </c>
      <c r="F600" s="2158">
        <v>300</v>
      </c>
      <c r="G600" s="2159">
        <v>32</v>
      </c>
      <c r="H600" s="2159">
        <v>26</v>
      </c>
      <c r="I600" s="2159">
        <v>832</v>
      </c>
      <c r="J600" s="2159">
        <v>30</v>
      </c>
      <c r="K600" s="2159">
        <v>960</v>
      </c>
      <c r="L600" s="2194" t="s">
        <v>3480</v>
      </c>
    </row>
    <row r="601" spans="1:12" hidden="1">
      <c r="A601" s="2158">
        <v>41202121</v>
      </c>
      <c r="B601" s="2159" t="s">
        <v>2715</v>
      </c>
      <c r="C601" s="2194" t="s">
        <v>3491</v>
      </c>
      <c r="D601" s="2159" t="s">
        <v>2711</v>
      </c>
      <c r="E601" s="2159" t="s">
        <v>2977</v>
      </c>
      <c r="F601" s="2158">
        <v>305</v>
      </c>
      <c r="G601" s="2159">
        <v>32</v>
      </c>
      <c r="H601" s="2159">
        <v>26</v>
      </c>
      <c r="I601" s="2159">
        <v>832</v>
      </c>
      <c r="J601" s="2159">
        <v>30</v>
      </c>
      <c r="K601" s="2159">
        <v>960</v>
      </c>
      <c r="L601" s="2194" t="s">
        <v>3480</v>
      </c>
    </row>
    <row r="602" spans="1:12" hidden="1">
      <c r="A602" s="2158">
        <v>41202122</v>
      </c>
      <c r="B602" s="2159" t="s">
        <v>2716</v>
      </c>
      <c r="C602" s="2159" t="s">
        <v>3491</v>
      </c>
      <c r="D602" s="2159" t="s">
        <v>2711</v>
      </c>
      <c r="E602" s="2159" t="s">
        <v>2977</v>
      </c>
      <c r="F602" s="2158">
        <v>310</v>
      </c>
      <c r="G602" s="2159">
        <v>32</v>
      </c>
      <c r="H602" s="2159">
        <v>26</v>
      </c>
      <c r="I602" s="2159">
        <v>832</v>
      </c>
      <c r="J602" s="2159">
        <v>30</v>
      </c>
      <c r="K602" s="2159">
        <v>960</v>
      </c>
      <c r="L602" s="2159"/>
    </row>
    <row r="603" spans="1:12" hidden="1">
      <c r="A603" s="2158">
        <v>43205122</v>
      </c>
      <c r="B603" s="2159" t="s">
        <v>2716</v>
      </c>
      <c r="C603" s="2159" t="s">
        <v>3491</v>
      </c>
      <c r="D603" s="2159" t="s">
        <v>2711</v>
      </c>
      <c r="E603" s="2159" t="s">
        <v>2977</v>
      </c>
      <c r="F603" s="2158">
        <v>310</v>
      </c>
      <c r="G603" s="2159">
        <v>32</v>
      </c>
      <c r="H603" s="2159">
        <v>26</v>
      </c>
      <c r="I603" s="2159">
        <v>832</v>
      </c>
      <c r="J603" s="2159">
        <v>30</v>
      </c>
      <c r="K603" s="2159">
        <v>960</v>
      </c>
      <c r="L603" s="2159"/>
    </row>
    <row r="604" spans="1:12" hidden="1">
      <c r="A604" s="2158">
        <v>41202123</v>
      </c>
      <c r="B604" s="2159" t="s">
        <v>2833</v>
      </c>
      <c r="C604" s="2159" t="s">
        <v>3491</v>
      </c>
      <c r="D604" s="2159" t="s">
        <v>2711</v>
      </c>
      <c r="E604" s="2159" t="s">
        <v>2977</v>
      </c>
      <c r="F604" s="2158">
        <v>315</v>
      </c>
      <c r="G604" s="2159">
        <v>32</v>
      </c>
      <c r="H604" s="2159">
        <v>26</v>
      </c>
      <c r="I604" s="2159">
        <v>832</v>
      </c>
      <c r="J604" s="2159">
        <v>30</v>
      </c>
      <c r="K604" s="2159">
        <v>960</v>
      </c>
      <c r="L604" s="2159"/>
    </row>
    <row r="605" spans="1:12" hidden="1">
      <c r="A605" s="2158">
        <v>41202124</v>
      </c>
      <c r="B605" s="2159" t="s">
        <v>2835</v>
      </c>
      <c r="C605" s="2159" t="s">
        <v>3491</v>
      </c>
      <c r="D605" s="2159" t="s">
        <v>2711</v>
      </c>
      <c r="E605" s="2159" t="s">
        <v>2977</v>
      </c>
      <c r="F605" s="2158">
        <v>320</v>
      </c>
      <c r="G605" s="2159">
        <v>32</v>
      </c>
      <c r="H605" s="2159">
        <v>26</v>
      </c>
      <c r="I605" s="2159">
        <v>832</v>
      </c>
      <c r="J605" s="2159">
        <v>30</v>
      </c>
      <c r="K605" s="2159">
        <v>960</v>
      </c>
      <c r="L605" s="2159"/>
    </row>
    <row r="606" spans="1:12" hidden="1">
      <c r="A606" s="2158">
        <v>41202125</v>
      </c>
      <c r="B606" s="2159" t="s">
        <v>2837</v>
      </c>
      <c r="C606" s="2194" t="s">
        <v>3491</v>
      </c>
      <c r="D606" s="2159" t="s">
        <v>2711</v>
      </c>
      <c r="E606" s="2159" t="s">
        <v>2977</v>
      </c>
      <c r="F606" s="2158">
        <v>325</v>
      </c>
      <c r="G606" s="2159">
        <v>32</v>
      </c>
      <c r="H606" s="2159">
        <v>26</v>
      </c>
      <c r="I606" s="2159">
        <v>832</v>
      </c>
      <c r="J606" s="2159">
        <v>30</v>
      </c>
      <c r="K606" s="2159">
        <v>960</v>
      </c>
      <c r="L606" s="2194" t="s">
        <v>3480</v>
      </c>
    </row>
    <row r="607" spans="1:12" hidden="1">
      <c r="A607" s="2158">
        <v>41202126</v>
      </c>
      <c r="B607" s="2159" t="s">
        <v>2839</v>
      </c>
      <c r="C607" s="2194" t="s">
        <v>3491</v>
      </c>
      <c r="D607" s="2159" t="s">
        <v>2711</v>
      </c>
      <c r="E607" s="2159" t="s">
        <v>2977</v>
      </c>
      <c r="F607" s="2158">
        <v>330</v>
      </c>
      <c r="G607" s="2159">
        <v>32</v>
      </c>
      <c r="H607" s="2159">
        <v>26</v>
      </c>
      <c r="I607" s="2159">
        <v>832</v>
      </c>
      <c r="J607" s="2159">
        <v>30</v>
      </c>
      <c r="K607" s="2159">
        <v>960</v>
      </c>
      <c r="L607" s="2194" t="s">
        <v>3480</v>
      </c>
    </row>
    <row r="608" spans="1:12" hidden="1">
      <c r="A608" s="2158">
        <v>41202127</v>
      </c>
      <c r="B608" s="2159" t="s">
        <v>3033</v>
      </c>
      <c r="C608" s="2194" t="s">
        <v>3491</v>
      </c>
      <c r="D608" s="2159" t="s">
        <v>2711</v>
      </c>
      <c r="E608" s="2159" t="s">
        <v>2977</v>
      </c>
      <c r="F608" s="2158">
        <v>335</v>
      </c>
      <c r="G608" s="2159">
        <v>32</v>
      </c>
      <c r="H608" s="2159">
        <v>26</v>
      </c>
      <c r="I608" s="2159">
        <v>832</v>
      </c>
      <c r="J608" s="2159">
        <v>30</v>
      </c>
      <c r="K608" s="2159">
        <v>960</v>
      </c>
      <c r="L608" s="2194" t="s">
        <v>3480</v>
      </c>
    </row>
    <row r="609" spans="1:12" hidden="1">
      <c r="A609" s="2158">
        <v>41202128</v>
      </c>
      <c r="B609" s="2159" t="s">
        <v>3034</v>
      </c>
      <c r="C609" s="2194" t="s">
        <v>3491</v>
      </c>
      <c r="D609" s="2159" t="s">
        <v>2711</v>
      </c>
      <c r="E609" s="2159" t="s">
        <v>2977</v>
      </c>
      <c r="F609" s="2158">
        <v>340</v>
      </c>
      <c r="G609" s="2159">
        <v>32</v>
      </c>
      <c r="H609" s="2159">
        <v>26</v>
      </c>
      <c r="I609" s="2159">
        <v>832</v>
      </c>
      <c r="J609" s="2159">
        <v>30</v>
      </c>
      <c r="K609" s="2159">
        <v>960</v>
      </c>
      <c r="L609" s="2194" t="s">
        <v>3480</v>
      </c>
    </row>
    <row r="610" spans="1:12" hidden="1">
      <c r="A610" s="2158">
        <v>41202129</v>
      </c>
      <c r="B610" s="2159" t="s">
        <v>3035</v>
      </c>
      <c r="C610" s="2194" t="s">
        <v>3491</v>
      </c>
      <c r="D610" s="2159" t="s">
        <v>2711</v>
      </c>
      <c r="E610" s="2159" t="s">
        <v>2977</v>
      </c>
      <c r="F610" s="2158">
        <v>345</v>
      </c>
      <c r="G610" s="2159">
        <v>32</v>
      </c>
      <c r="H610" s="2159">
        <v>26</v>
      </c>
      <c r="I610" s="2159">
        <v>832</v>
      </c>
      <c r="J610" s="2159">
        <v>30</v>
      </c>
      <c r="K610" s="2159">
        <v>960</v>
      </c>
      <c r="L610" s="2194" t="s">
        <v>3480</v>
      </c>
    </row>
    <row r="611" spans="1:12" hidden="1">
      <c r="A611" s="2158">
        <v>41202130</v>
      </c>
      <c r="B611" s="2159" t="s">
        <v>3036</v>
      </c>
      <c r="C611" s="2194" t="s">
        <v>3491</v>
      </c>
      <c r="D611" s="2159" t="s">
        <v>2711</v>
      </c>
      <c r="E611" s="2159" t="s">
        <v>2977</v>
      </c>
      <c r="F611" s="2158">
        <v>350</v>
      </c>
      <c r="G611" s="2159">
        <v>32</v>
      </c>
      <c r="H611" s="2159">
        <v>26</v>
      </c>
      <c r="I611" s="2159">
        <v>832</v>
      </c>
      <c r="J611" s="2159">
        <v>30</v>
      </c>
      <c r="K611" s="2159">
        <v>960</v>
      </c>
      <c r="L611" s="2194" t="s">
        <v>3480</v>
      </c>
    </row>
    <row r="612" spans="1:12" hidden="1">
      <c r="A612" s="2158">
        <v>41202131</v>
      </c>
      <c r="B612" s="2159" t="s">
        <v>3037</v>
      </c>
      <c r="C612" s="2194" t="s">
        <v>3491</v>
      </c>
      <c r="D612" s="2159" t="s">
        <v>2711</v>
      </c>
      <c r="E612" s="2159" t="s">
        <v>2977</v>
      </c>
      <c r="F612" s="2158">
        <v>355</v>
      </c>
      <c r="G612" s="2159">
        <v>32</v>
      </c>
      <c r="H612" s="2159">
        <v>26</v>
      </c>
      <c r="I612" s="2159">
        <v>832</v>
      </c>
      <c r="J612" s="2159">
        <v>30</v>
      </c>
      <c r="K612" s="2159">
        <v>960</v>
      </c>
      <c r="L612" s="2194" t="s">
        <v>3480</v>
      </c>
    </row>
    <row r="613" spans="1:12" hidden="1">
      <c r="A613" s="2158">
        <v>41202132</v>
      </c>
      <c r="B613" s="2159" t="s">
        <v>3038</v>
      </c>
      <c r="C613" s="2194" t="s">
        <v>3491</v>
      </c>
      <c r="D613" s="2159" t="s">
        <v>2711</v>
      </c>
      <c r="E613" s="2159" t="s">
        <v>2977</v>
      </c>
      <c r="F613" s="2158">
        <v>360</v>
      </c>
      <c r="G613" s="2159">
        <v>32</v>
      </c>
      <c r="H613" s="2159">
        <v>26</v>
      </c>
      <c r="I613" s="2159">
        <v>832</v>
      </c>
      <c r="J613" s="2159">
        <v>30</v>
      </c>
      <c r="K613" s="2159">
        <v>960</v>
      </c>
      <c r="L613" s="2194" t="s">
        <v>3480</v>
      </c>
    </row>
    <row r="614" spans="1:12" hidden="1">
      <c r="A614" s="2158">
        <v>41202133</v>
      </c>
      <c r="B614" s="2159" t="s">
        <v>3039</v>
      </c>
      <c r="C614" s="2194" t="s">
        <v>3491</v>
      </c>
      <c r="D614" s="2159" t="s">
        <v>2711</v>
      </c>
      <c r="E614" s="2159" t="s">
        <v>2977</v>
      </c>
      <c r="F614" s="2158">
        <v>365</v>
      </c>
      <c r="G614" s="2159">
        <v>32</v>
      </c>
      <c r="H614" s="2159">
        <v>26</v>
      </c>
      <c r="I614" s="2159">
        <v>832</v>
      </c>
      <c r="J614" s="2159">
        <v>30</v>
      </c>
      <c r="K614" s="2159">
        <v>960</v>
      </c>
      <c r="L614" s="2194" t="s">
        <v>3480</v>
      </c>
    </row>
    <row r="615" spans="1:12" hidden="1">
      <c r="A615" s="2158">
        <v>41202523</v>
      </c>
      <c r="B615" s="2159" t="s">
        <v>2833</v>
      </c>
      <c r="C615" s="2159" t="s">
        <v>3491</v>
      </c>
      <c r="D615" s="2159" t="s">
        <v>2711</v>
      </c>
      <c r="E615" s="2159" t="s">
        <v>2987</v>
      </c>
      <c r="F615" s="2158">
        <v>315</v>
      </c>
      <c r="G615" s="2159">
        <v>32</v>
      </c>
      <c r="H615" s="2159">
        <v>26</v>
      </c>
      <c r="I615" s="2159">
        <v>832</v>
      </c>
      <c r="J615" s="2159">
        <v>30</v>
      </c>
      <c r="K615" s="2159">
        <v>960</v>
      </c>
      <c r="L615" s="2159"/>
    </row>
    <row r="616" spans="1:12" hidden="1">
      <c r="A616" s="2158">
        <v>43101132</v>
      </c>
      <c r="B616" s="2159" t="s">
        <v>2976</v>
      </c>
      <c r="C616" s="2159" t="s">
        <v>3494</v>
      </c>
      <c r="D616" s="2159" t="s">
        <v>2793</v>
      </c>
      <c r="E616" s="2159" t="s">
        <v>2977</v>
      </c>
      <c r="F616" s="2158">
        <v>360</v>
      </c>
      <c r="G616" s="2159">
        <v>29</v>
      </c>
      <c r="H616" s="2159">
        <v>22</v>
      </c>
      <c r="I616" s="2159">
        <v>638</v>
      </c>
      <c r="J616" s="2159">
        <v>26</v>
      </c>
      <c r="K616" s="2159">
        <v>754</v>
      </c>
      <c r="L616" s="2159"/>
    </row>
    <row r="617" spans="1:12" hidden="1">
      <c r="A617" s="2158">
        <v>43101133</v>
      </c>
      <c r="B617" s="2159" t="s">
        <v>2978</v>
      </c>
      <c r="C617" s="2159" t="s">
        <v>3494</v>
      </c>
      <c r="D617" s="2159" t="s">
        <v>2793</v>
      </c>
      <c r="E617" s="2159" t="s">
        <v>2977</v>
      </c>
      <c r="F617" s="2158">
        <v>365</v>
      </c>
      <c r="G617" s="2159">
        <v>29</v>
      </c>
      <c r="H617" s="2159">
        <v>22</v>
      </c>
      <c r="I617" s="2159">
        <v>638</v>
      </c>
      <c r="J617" s="2159">
        <v>26</v>
      </c>
      <c r="K617" s="2159">
        <v>754</v>
      </c>
      <c r="L617" s="2159"/>
    </row>
    <row r="618" spans="1:12" hidden="1">
      <c r="A618" s="2158">
        <v>43101134</v>
      </c>
      <c r="B618" s="2159" t="s">
        <v>2979</v>
      </c>
      <c r="C618" s="2159" t="s">
        <v>3494</v>
      </c>
      <c r="D618" s="2159" t="s">
        <v>2793</v>
      </c>
      <c r="E618" s="2159" t="s">
        <v>2977</v>
      </c>
      <c r="F618" s="2158">
        <v>370</v>
      </c>
      <c r="G618" s="2159">
        <v>29</v>
      </c>
      <c r="H618" s="2159">
        <v>22</v>
      </c>
      <c r="I618" s="2159">
        <v>638</v>
      </c>
      <c r="J618" s="2159">
        <v>26</v>
      </c>
      <c r="K618" s="2159">
        <v>754</v>
      </c>
      <c r="L618" s="2159"/>
    </row>
    <row r="619" spans="1:12" hidden="1">
      <c r="A619" s="2158">
        <v>43101135</v>
      </c>
      <c r="B619" s="2159" t="s">
        <v>2980</v>
      </c>
      <c r="C619" s="2159" t="s">
        <v>3494</v>
      </c>
      <c r="D619" s="2159" t="s">
        <v>2793</v>
      </c>
      <c r="E619" s="2159" t="s">
        <v>2977</v>
      </c>
      <c r="F619" s="2158">
        <v>375</v>
      </c>
      <c r="G619" s="2159">
        <v>29</v>
      </c>
      <c r="H619" s="2159">
        <v>22</v>
      </c>
      <c r="I619" s="2159">
        <v>638</v>
      </c>
      <c r="J619" s="2159">
        <v>26</v>
      </c>
      <c r="K619" s="2159">
        <v>754</v>
      </c>
      <c r="L619" s="2159"/>
    </row>
    <row r="620" spans="1:12" hidden="1">
      <c r="A620" s="2158">
        <v>43101136</v>
      </c>
      <c r="B620" s="2159" t="s">
        <v>2981</v>
      </c>
      <c r="C620" s="2159" t="s">
        <v>3494</v>
      </c>
      <c r="D620" s="2159" t="s">
        <v>2793</v>
      </c>
      <c r="E620" s="2159" t="s">
        <v>2977</v>
      </c>
      <c r="F620" s="2158">
        <v>380</v>
      </c>
      <c r="G620" s="2159">
        <v>29</v>
      </c>
      <c r="H620" s="2159">
        <v>22</v>
      </c>
      <c r="I620" s="2159">
        <v>638</v>
      </c>
      <c r="J620" s="2159">
        <v>26</v>
      </c>
      <c r="K620" s="2159">
        <v>754</v>
      </c>
      <c r="L620" s="2159"/>
    </row>
    <row r="621" spans="1:12" hidden="1">
      <c r="A621" s="2158">
        <v>47103136</v>
      </c>
      <c r="B621" s="2159" t="s">
        <v>2981</v>
      </c>
      <c r="C621" s="2194" t="s">
        <v>3494</v>
      </c>
      <c r="D621" s="2159" t="s">
        <v>2793</v>
      </c>
      <c r="E621" s="2159" t="s">
        <v>2977</v>
      </c>
      <c r="F621" s="2158">
        <v>380</v>
      </c>
      <c r="G621" s="2159">
        <v>29</v>
      </c>
      <c r="H621" s="2159">
        <v>22</v>
      </c>
      <c r="I621" s="2159">
        <v>638</v>
      </c>
      <c r="J621" s="2159">
        <v>26</v>
      </c>
      <c r="K621" s="2159">
        <v>754</v>
      </c>
      <c r="L621" s="2194" t="s">
        <v>3480</v>
      </c>
    </row>
    <row r="622" spans="1:12" hidden="1">
      <c r="A622" s="2158">
        <v>43101137</v>
      </c>
      <c r="B622" s="2159" t="s">
        <v>2866</v>
      </c>
      <c r="C622" s="2159" t="s">
        <v>3494</v>
      </c>
      <c r="D622" s="2159" t="s">
        <v>2793</v>
      </c>
      <c r="E622" s="2159" t="s">
        <v>2977</v>
      </c>
      <c r="F622" s="2158">
        <v>385</v>
      </c>
      <c r="G622" s="2159">
        <v>29</v>
      </c>
      <c r="H622" s="2159">
        <v>22</v>
      </c>
      <c r="I622" s="2159">
        <v>638</v>
      </c>
      <c r="J622" s="2159">
        <v>26</v>
      </c>
      <c r="K622" s="2159">
        <v>754</v>
      </c>
      <c r="L622" s="2159"/>
    </row>
    <row r="623" spans="1:12" hidden="1">
      <c r="A623" s="2158">
        <v>43101138</v>
      </c>
      <c r="B623" s="2159" t="s">
        <v>2943</v>
      </c>
      <c r="C623" s="2159" t="s">
        <v>3494</v>
      </c>
      <c r="D623" s="2159" t="s">
        <v>2793</v>
      </c>
      <c r="E623" s="2159" t="s">
        <v>2977</v>
      </c>
      <c r="F623" s="2158">
        <v>390</v>
      </c>
      <c r="G623" s="2159">
        <v>29</v>
      </c>
      <c r="H623" s="2159">
        <v>22</v>
      </c>
      <c r="I623" s="2159">
        <v>638</v>
      </c>
      <c r="J623" s="2159">
        <v>26</v>
      </c>
      <c r="K623" s="2159">
        <v>754</v>
      </c>
      <c r="L623" s="2159"/>
    </row>
    <row r="624" spans="1:12" hidden="1">
      <c r="A624" s="2158">
        <v>43101139</v>
      </c>
      <c r="B624" s="2159" t="s">
        <v>2942</v>
      </c>
      <c r="C624" s="2159" t="s">
        <v>3494</v>
      </c>
      <c r="D624" s="2159" t="s">
        <v>2793</v>
      </c>
      <c r="E624" s="2159" t="s">
        <v>2977</v>
      </c>
      <c r="F624" s="2158">
        <v>395</v>
      </c>
      <c r="G624" s="2159">
        <v>29</v>
      </c>
      <c r="H624" s="2159">
        <v>22</v>
      </c>
      <c r="I624" s="2159">
        <v>638</v>
      </c>
      <c r="J624" s="2159">
        <v>26</v>
      </c>
      <c r="K624" s="2159">
        <v>754</v>
      </c>
      <c r="L624" s="2159"/>
    </row>
    <row r="625" spans="1:12" hidden="1">
      <c r="A625" s="2158">
        <v>43104139</v>
      </c>
      <c r="B625" s="2159" t="s">
        <v>2942</v>
      </c>
      <c r="C625" s="2159" t="s">
        <v>3494</v>
      </c>
      <c r="D625" s="2159" t="s">
        <v>2793</v>
      </c>
      <c r="E625" s="2159" t="s">
        <v>2977</v>
      </c>
      <c r="F625" s="2158">
        <v>395</v>
      </c>
      <c r="G625" s="2159">
        <v>29</v>
      </c>
      <c r="H625" s="2159">
        <v>22</v>
      </c>
      <c r="I625" s="2159">
        <v>638</v>
      </c>
      <c r="J625" s="2159">
        <v>26</v>
      </c>
      <c r="K625" s="2159">
        <v>754</v>
      </c>
      <c r="L625" s="2159"/>
    </row>
    <row r="626" spans="1:12" hidden="1">
      <c r="A626" s="2158">
        <v>43105139</v>
      </c>
      <c r="B626" s="2159" t="s">
        <v>3040</v>
      </c>
      <c r="C626" s="2159" t="s">
        <v>3494</v>
      </c>
      <c r="D626" s="2159" t="s">
        <v>2793</v>
      </c>
      <c r="E626" s="2159" t="s">
        <v>2977</v>
      </c>
      <c r="F626" s="2158">
        <v>395</v>
      </c>
      <c r="G626" s="2159">
        <v>29</v>
      </c>
      <c r="H626" s="2159">
        <v>22</v>
      </c>
      <c r="I626" s="2159">
        <v>638</v>
      </c>
      <c r="J626" s="2159">
        <v>26</v>
      </c>
      <c r="K626" s="2159">
        <v>754</v>
      </c>
      <c r="L626" s="2159"/>
    </row>
    <row r="627" spans="1:12" hidden="1">
      <c r="A627" s="2158">
        <v>43105140</v>
      </c>
      <c r="B627" s="2159" t="s">
        <v>3041</v>
      </c>
      <c r="C627" s="2159" t="s">
        <v>3494</v>
      </c>
      <c r="D627" s="2159" t="s">
        <v>2793</v>
      </c>
      <c r="E627" s="2159" t="s">
        <v>2977</v>
      </c>
      <c r="F627" s="2158">
        <v>400</v>
      </c>
      <c r="G627" s="2159">
        <v>29</v>
      </c>
      <c r="H627" s="2159">
        <v>22</v>
      </c>
      <c r="I627" s="2159">
        <v>638</v>
      </c>
      <c r="J627" s="2159">
        <v>26</v>
      </c>
      <c r="K627" s="2159">
        <v>754</v>
      </c>
      <c r="L627" s="2159"/>
    </row>
    <row r="628" spans="1:12" hidden="1">
      <c r="A628" s="2158">
        <v>43101140</v>
      </c>
      <c r="B628" s="2159" t="s">
        <v>2944</v>
      </c>
      <c r="C628" s="2159" t="s">
        <v>3494</v>
      </c>
      <c r="D628" s="2159" t="s">
        <v>2793</v>
      </c>
      <c r="E628" s="2159" t="s">
        <v>2977</v>
      </c>
      <c r="F628" s="2158">
        <v>400</v>
      </c>
      <c r="G628" s="2159">
        <v>29</v>
      </c>
      <c r="H628" s="2159">
        <v>22</v>
      </c>
      <c r="I628" s="2159">
        <v>638</v>
      </c>
      <c r="J628" s="2159">
        <v>26</v>
      </c>
      <c r="K628" s="2159">
        <v>754</v>
      </c>
      <c r="L628" s="2159"/>
    </row>
    <row r="629" spans="1:12" hidden="1">
      <c r="A629" s="2158">
        <v>43104140</v>
      </c>
      <c r="B629" s="2159" t="s">
        <v>2944</v>
      </c>
      <c r="C629" s="2159" t="s">
        <v>3494</v>
      </c>
      <c r="D629" s="2159" t="s">
        <v>2793</v>
      </c>
      <c r="E629" s="2159" t="s">
        <v>2977</v>
      </c>
      <c r="F629" s="2158">
        <v>400</v>
      </c>
      <c r="G629" s="2159">
        <v>29</v>
      </c>
      <c r="H629" s="2159">
        <v>22</v>
      </c>
      <c r="I629" s="2159">
        <v>638</v>
      </c>
      <c r="J629" s="2159">
        <v>26</v>
      </c>
      <c r="K629" s="2159">
        <v>754</v>
      </c>
      <c r="L629" s="2159"/>
    </row>
    <row r="630" spans="1:12" hidden="1">
      <c r="A630" s="2158">
        <v>43103140</v>
      </c>
      <c r="B630" s="2159" t="s">
        <v>2944</v>
      </c>
      <c r="C630" s="2159" t="s">
        <v>3494</v>
      </c>
      <c r="D630" s="2159" t="s">
        <v>2793</v>
      </c>
      <c r="E630" s="2159" t="s">
        <v>2977</v>
      </c>
      <c r="F630" s="2158">
        <v>400</v>
      </c>
      <c r="G630" s="2159">
        <v>29</v>
      </c>
      <c r="H630" s="2159">
        <v>22</v>
      </c>
      <c r="I630" s="2159">
        <v>638</v>
      </c>
      <c r="J630" s="2159">
        <v>26</v>
      </c>
      <c r="K630" s="2159">
        <v>754</v>
      </c>
      <c r="L630" s="2159"/>
    </row>
    <row r="631" spans="1:12" hidden="1">
      <c r="A631" s="2158">
        <v>43107540</v>
      </c>
      <c r="B631" s="2159" t="s">
        <v>3042</v>
      </c>
      <c r="C631" s="2159" t="s">
        <v>3494</v>
      </c>
      <c r="D631" s="2159" t="s">
        <v>2793</v>
      </c>
      <c r="E631" s="2159" t="s">
        <v>2977</v>
      </c>
      <c r="F631" s="2158">
        <v>400</v>
      </c>
      <c r="G631" s="2159">
        <v>29</v>
      </c>
      <c r="H631" s="2159">
        <v>22</v>
      </c>
      <c r="I631" s="2159">
        <v>638</v>
      </c>
      <c r="J631" s="2159">
        <v>26</v>
      </c>
      <c r="K631" s="2159">
        <v>754</v>
      </c>
      <c r="L631" s="2159"/>
    </row>
    <row r="632" spans="1:12" hidden="1">
      <c r="A632" s="2158">
        <v>43107140</v>
      </c>
      <c r="B632" s="2159" t="s">
        <v>3042</v>
      </c>
      <c r="C632" s="2159" t="s">
        <v>3494</v>
      </c>
      <c r="D632" s="2159" t="s">
        <v>2793</v>
      </c>
      <c r="E632" s="2159" t="s">
        <v>2977</v>
      </c>
      <c r="F632" s="2158">
        <v>400</v>
      </c>
      <c r="G632" s="2159">
        <v>29</v>
      </c>
      <c r="H632" s="2159">
        <v>22</v>
      </c>
      <c r="I632" s="2159">
        <v>638</v>
      </c>
      <c r="J632" s="2159">
        <v>26</v>
      </c>
      <c r="K632" s="2159">
        <v>754</v>
      </c>
      <c r="L632" s="2159"/>
    </row>
    <row r="633" spans="1:12" hidden="1">
      <c r="A633" s="2158">
        <v>47102140</v>
      </c>
      <c r="B633" s="2159" t="s">
        <v>3043</v>
      </c>
      <c r="C633" s="2159" t="s">
        <v>3494</v>
      </c>
      <c r="D633" s="2159" t="s">
        <v>2793</v>
      </c>
      <c r="E633" s="2159" t="s">
        <v>2977</v>
      </c>
      <c r="F633" s="2158">
        <v>400</v>
      </c>
      <c r="G633" s="2159">
        <v>29</v>
      </c>
      <c r="H633" s="2159">
        <v>22</v>
      </c>
      <c r="I633" s="2159">
        <v>638</v>
      </c>
      <c r="J633" s="2159">
        <v>26</v>
      </c>
      <c r="K633" s="2159">
        <v>754</v>
      </c>
      <c r="L633" s="2159"/>
    </row>
    <row r="634" spans="1:12" hidden="1">
      <c r="A634" s="2158">
        <v>43101142</v>
      </c>
      <c r="B634" s="2159" t="s">
        <v>2982</v>
      </c>
      <c r="C634" s="2194" t="s">
        <v>3494</v>
      </c>
      <c r="D634" s="2159" t="s">
        <v>2793</v>
      </c>
      <c r="E634" s="2159" t="s">
        <v>2977</v>
      </c>
      <c r="F634" s="2158">
        <v>410</v>
      </c>
      <c r="G634" s="2159">
        <v>29</v>
      </c>
      <c r="H634" s="2159">
        <v>22</v>
      </c>
      <c r="I634" s="2159">
        <v>638</v>
      </c>
      <c r="J634" s="2159">
        <v>26</v>
      </c>
      <c r="K634" s="2159">
        <v>754</v>
      </c>
      <c r="L634" s="2194" t="s">
        <v>3480</v>
      </c>
    </row>
    <row r="635" spans="1:12" hidden="1">
      <c r="A635" s="2158">
        <v>43101143</v>
      </c>
      <c r="B635" s="2159" t="s">
        <v>2983</v>
      </c>
      <c r="C635" s="2194" t="s">
        <v>3494</v>
      </c>
      <c r="D635" s="2159" t="s">
        <v>2793</v>
      </c>
      <c r="E635" s="2159" t="s">
        <v>2977</v>
      </c>
      <c r="F635" s="2158">
        <v>415</v>
      </c>
      <c r="G635" s="2159">
        <v>29</v>
      </c>
      <c r="H635" s="2159">
        <v>22</v>
      </c>
      <c r="I635" s="2159">
        <v>638</v>
      </c>
      <c r="J635" s="2159">
        <v>26</v>
      </c>
      <c r="K635" s="2159">
        <v>754</v>
      </c>
      <c r="L635" s="2194" t="s">
        <v>3480</v>
      </c>
    </row>
    <row r="636" spans="1:12" hidden="1">
      <c r="A636" s="2158">
        <v>43101144</v>
      </c>
      <c r="B636" s="2159" t="s">
        <v>2984</v>
      </c>
      <c r="C636" s="2194" t="s">
        <v>3494</v>
      </c>
      <c r="D636" s="2159" t="s">
        <v>2793</v>
      </c>
      <c r="E636" s="2159" t="s">
        <v>2977</v>
      </c>
      <c r="F636" s="2158">
        <v>420</v>
      </c>
      <c r="G636" s="2159">
        <v>29</v>
      </c>
      <c r="H636" s="2159">
        <v>22</v>
      </c>
      <c r="I636" s="2159">
        <v>638</v>
      </c>
      <c r="J636" s="2159">
        <v>26</v>
      </c>
      <c r="K636" s="2159">
        <v>754</v>
      </c>
      <c r="L636" s="2194" t="s">
        <v>3480</v>
      </c>
    </row>
    <row r="637" spans="1:12" hidden="1">
      <c r="A637" s="2158">
        <v>43101145</v>
      </c>
      <c r="B637" s="2159" t="s">
        <v>2985</v>
      </c>
      <c r="C637" s="2194" t="s">
        <v>3494</v>
      </c>
      <c r="D637" s="2159" t="s">
        <v>2793</v>
      </c>
      <c r="E637" s="2159" t="s">
        <v>2977</v>
      </c>
      <c r="F637" s="2158">
        <v>425</v>
      </c>
      <c r="G637" s="2159">
        <v>29</v>
      </c>
      <c r="H637" s="2159">
        <v>22</v>
      </c>
      <c r="I637" s="2159">
        <v>638</v>
      </c>
      <c r="J637" s="2159">
        <v>26</v>
      </c>
      <c r="K637" s="2159">
        <v>754</v>
      </c>
      <c r="L637" s="2194" t="s">
        <v>3480</v>
      </c>
    </row>
    <row r="638" spans="1:12" hidden="1">
      <c r="A638" s="2158">
        <v>43101146</v>
      </c>
      <c r="B638" s="2159" t="s">
        <v>2986</v>
      </c>
      <c r="C638" s="2194" t="s">
        <v>3494</v>
      </c>
      <c r="D638" s="2159" t="s">
        <v>2793</v>
      </c>
      <c r="E638" s="2159" t="s">
        <v>2977</v>
      </c>
      <c r="F638" s="2158">
        <v>430</v>
      </c>
      <c r="G638" s="2159">
        <v>29</v>
      </c>
      <c r="H638" s="2159">
        <v>22</v>
      </c>
      <c r="I638" s="2159">
        <v>638</v>
      </c>
      <c r="J638" s="2159">
        <v>26</v>
      </c>
      <c r="K638" s="2159">
        <v>754</v>
      </c>
      <c r="L638" s="2194" t="s">
        <v>3480</v>
      </c>
    </row>
    <row r="639" spans="1:12" hidden="1">
      <c r="A639" s="2158">
        <v>43101537</v>
      </c>
      <c r="B639" s="2159" t="s">
        <v>2866</v>
      </c>
      <c r="C639" s="2194" t="s">
        <v>3494</v>
      </c>
      <c r="D639" s="2159" t="s">
        <v>2793</v>
      </c>
      <c r="E639" s="2159" t="s">
        <v>2987</v>
      </c>
      <c r="F639" s="2158">
        <v>385</v>
      </c>
      <c r="G639" s="2159">
        <v>29</v>
      </c>
      <c r="H639" s="2159">
        <v>22</v>
      </c>
      <c r="I639" s="2159">
        <v>638</v>
      </c>
      <c r="J639" s="2159">
        <v>26</v>
      </c>
      <c r="K639" s="2159">
        <v>754</v>
      </c>
      <c r="L639" s="2194" t="s">
        <v>3480</v>
      </c>
    </row>
    <row r="640" spans="1:12" hidden="1">
      <c r="A640" s="2158">
        <v>43101538</v>
      </c>
      <c r="B640" s="2159" t="s">
        <v>2943</v>
      </c>
      <c r="C640" s="2159" t="s">
        <v>3494</v>
      </c>
      <c r="D640" s="2159" t="s">
        <v>2793</v>
      </c>
      <c r="E640" s="2159" t="s">
        <v>2987</v>
      </c>
      <c r="F640" s="2158">
        <v>390</v>
      </c>
      <c r="G640" s="2159">
        <v>29</v>
      </c>
      <c r="H640" s="2159">
        <v>22</v>
      </c>
      <c r="I640" s="2159">
        <v>638</v>
      </c>
      <c r="J640" s="2159">
        <v>26</v>
      </c>
      <c r="K640" s="2159">
        <v>754</v>
      </c>
      <c r="L640" s="2159"/>
    </row>
    <row r="641" spans="1:12" hidden="1">
      <c r="A641" s="2158">
        <v>43101539</v>
      </c>
      <c r="B641" s="2159" t="s">
        <v>2942</v>
      </c>
      <c r="C641" s="2159" t="s">
        <v>3494</v>
      </c>
      <c r="D641" s="2159" t="s">
        <v>2793</v>
      </c>
      <c r="E641" s="2159" t="s">
        <v>2987</v>
      </c>
      <c r="F641" s="2158">
        <v>395</v>
      </c>
      <c r="G641" s="2159">
        <v>29</v>
      </c>
      <c r="H641" s="2159">
        <v>22</v>
      </c>
      <c r="I641" s="2159">
        <v>638</v>
      </c>
      <c r="J641" s="2159">
        <v>26</v>
      </c>
      <c r="K641" s="2159">
        <v>754</v>
      </c>
      <c r="L641" s="2159"/>
    </row>
    <row r="642" spans="1:12" hidden="1">
      <c r="A642" s="2158">
        <v>43102132</v>
      </c>
      <c r="B642" s="2159" t="s">
        <v>2988</v>
      </c>
      <c r="C642" s="2194" t="s">
        <v>3494</v>
      </c>
      <c r="D642" s="2159" t="s">
        <v>2793</v>
      </c>
      <c r="E642" s="2159" t="s">
        <v>2977</v>
      </c>
      <c r="F642" s="2158">
        <v>360</v>
      </c>
      <c r="G642" s="2159">
        <v>29</v>
      </c>
      <c r="H642" s="2159">
        <v>22</v>
      </c>
      <c r="I642" s="2159">
        <v>638</v>
      </c>
      <c r="J642" s="2159">
        <v>26</v>
      </c>
      <c r="K642" s="2159">
        <v>754</v>
      </c>
      <c r="L642" s="2194" t="s">
        <v>3480</v>
      </c>
    </row>
    <row r="643" spans="1:12" hidden="1">
      <c r="A643" s="2158">
        <v>43102133</v>
      </c>
      <c r="B643" s="2159" t="s">
        <v>2989</v>
      </c>
      <c r="C643" s="2194" t="s">
        <v>3494</v>
      </c>
      <c r="D643" s="2159" t="s">
        <v>2793</v>
      </c>
      <c r="E643" s="2159" t="s">
        <v>2977</v>
      </c>
      <c r="F643" s="2158">
        <v>365</v>
      </c>
      <c r="G643" s="2159">
        <v>29</v>
      </c>
      <c r="H643" s="2159">
        <v>22</v>
      </c>
      <c r="I643" s="2159">
        <v>638</v>
      </c>
      <c r="J643" s="2159">
        <v>26</v>
      </c>
      <c r="K643" s="2159">
        <v>754</v>
      </c>
      <c r="L643" s="2194" t="s">
        <v>3480</v>
      </c>
    </row>
    <row r="644" spans="1:12" hidden="1">
      <c r="A644" s="2158">
        <v>43102134</v>
      </c>
      <c r="B644" s="2159" t="s">
        <v>2990</v>
      </c>
      <c r="C644" s="2194" t="s">
        <v>3494</v>
      </c>
      <c r="D644" s="2159" t="s">
        <v>2793</v>
      </c>
      <c r="E644" s="2159" t="s">
        <v>2977</v>
      </c>
      <c r="F644" s="2158">
        <v>370</v>
      </c>
      <c r="G644" s="2159">
        <v>29</v>
      </c>
      <c r="H644" s="2159">
        <v>22</v>
      </c>
      <c r="I644" s="2159">
        <v>638</v>
      </c>
      <c r="J644" s="2159">
        <v>26</v>
      </c>
      <c r="K644" s="2159">
        <v>754</v>
      </c>
      <c r="L644" s="2194" t="s">
        <v>3480</v>
      </c>
    </row>
    <row r="645" spans="1:12" hidden="1">
      <c r="A645" s="2158">
        <v>43102135</v>
      </c>
      <c r="B645" s="2159" t="s">
        <v>2991</v>
      </c>
      <c r="C645" s="2194" t="s">
        <v>3494</v>
      </c>
      <c r="D645" s="2159" t="s">
        <v>2793</v>
      </c>
      <c r="E645" s="2159" t="s">
        <v>2977</v>
      </c>
      <c r="F645" s="2158">
        <v>375</v>
      </c>
      <c r="G645" s="2159">
        <v>29</v>
      </c>
      <c r="H645" s="2159">
        <v>22</v>
      </c>
      <c r="I645" s="2159">
        <v>638</v>
      </c>
      <c r="J645" s="2159">
        <v>26</v>
      </c>
      <c r="K645" s="2159">
        <v>754</v>
      </c>
      <c r="L645" s="2194" t="s">
        <v>3480</v>
      </c>
    </row>
    <row r="646" spans="1:12" hidden="1">
      <c r="A646" s="2158">
        <v>43102136</v>
      </c>
      <c r="B646" s="2159" t="s">
        <v>2992</v>
      </c>
      <c r="C646" s="2194" t="s">
        <v>3494</v>
      </c>
      <c r="D646" s="2159" t="s">
        <v>2793</v>
      </c>
      <c r="E646" s="2159" t="s">
        <v>2977</v>
      </c>
      <c r="F646" s="2158">
        <v>380</v>
      </c>
      <c r="G646" s="2159">
        <v>29</v>
      </c>
      <c r="H646" s="2159">
        <v>22</v>
      </c>
      <c r="I646" s="2159">
        <v>638</v>
      </c>
      <c r="J646" s="2159">
        <v>26</v>
      </c>
      <c r="K646" s="2159">
        <v>754</v>
      </c>
      <c r="L646" s="2194" t="s">
        <v>3480</v>
      </c>
    </row>
    <row r="647" spans="1:12" hidden="1">
      <c r="A647" s="2158">
        <v>43102137</v>
      </c>
      <c r="B647" s="2159" t="s">
        <v>2911</v>
      </c>
      <c r="C647" s="2194" t="s">
        <v>3494</v>
      </c>
      <c r="D647" s="2159" t="s">
        <v>2793</v>
      </c>
      <c r="E647" s="2159" t="s">
        <v>2977</v>
      </c>
      <c r="F647" s="2158">
        <v>385</v>
      </c>
      <c r="G647" s="2159">
        <v>29</v>
      </c>
      <c r="H647" s="2159">
        <v>22</v>
      </c>
      <c r="I647" s="2159">
        <v>638</v>
      </c>
      <c r="J647" s="2159">
        <v>26</v>
      </c>
      <c r="K647" s="2159">
        <v>754</v>
      </c>
      <c r="L647" s="2194" t="s">
        <v>3480</v>
      </c>
    </row>
    <row r="648" spans="1:12" hidden="1">
      <c r="A648" s="2158">
        <v>43102138</v>
      </c>
      <c r="B648" s="2159" t="s">
        <v>2913</v>
      </c>
      <c r="C648" s="2159" t="s">
        <v>3494</v>
      </c>
      <c r="D648" s="2159" t="s">
        <v>2793</v>
      </c>
      <c r="E648" s="2159" t="s">
        <v>2977</v>
      </c>
      <c r="F648" s="2158">
        <v>390</v>
      </c>
      <c r="G648" s="2159">
        <v>29</v>
      </c>
      <c r="H648" s="2159">
        <v>22</v>
      </c>
      <c r="I648" s="2159">
        <v>638</v>
      </c>
      <c r="J648" s="2159">
        <v>26</v>
      </c>
      <c r="K648" s="2159">
        <v>754</v>
      </c>
      <c r="L648" s="2159"/>
    </row>
    <row r="649" spans="1:12" hidden="1">
      <c r="A649" s="2158">
        <v>43102139</v>
      </c>
      <c r="B649" s="2159" t="s">
        <v>2993</v>
      </c>
      <c r="C649" s="2159" t="s">
        <v>3494</v>
      </c>
      <c r="D649" s="2159" t="s">
        <v>2793</v>
      </c>
      <c r="E649" s="2159" t="s">
        <v>2977</v>
      </c>
      <c r="F649" s="2158">
        <v>395</v>
      </c>
      <c r="G649" s="2159">
        <v>29</v>
      </c>
      <c r="H649" s="2159">
        <v>22</v>
      </c>
      <c r="I649" s="2159">
        <v>638</v>
      </c>
      <c r="J649" s="2159">
        <v>26</v>
      </c>
      <c r="K649" s="2159">
        <v>754</v>
      </c>
      <c r="L649" s="2159"/>
    </row>
    <row r="650" spans="1:12" hidden="1">
      <c r="A650" s="2158">
        <v>43105138</v>
      </c>
      <c r="B650" s="2159" t="s">
        <v>3044</v>
      </c>
      <c r="C650" s="2194" t="s">
        <v>3494</v>
      </c>
      <c r="D650" s="2159" t="s">
        <v>2793</v>
      </c>
      <c r="E650" s="2159" t="s">
        <v>2977</v>
      </c>
      <c r="F650" s="2158">
        <v>395</v>
      </c>
      <c r="G650" s="2159">
        <v>29</v>
      </c>
      <c r="H650" s="2159">
        <v>22</v>
      </c>
      <c r="I650" s="2159">
        <v>638</v>
      </c>
      <c r="J650" s="2159">
        <v>26</v>
      </c>
      <c r="K650" s="2159">
        <v>754</v>
      </c>
      <c r="L650" s="2194" t="s">
        <v>3480</v>
      </c>
    </row>
    <row r="651" spans="1:12" hidden="1">
      <c r="A651" s="2158">
        <v>43103139</v>
      </c>
      <c r="B651" s="2159" t="s">
        <v>3045</v>
      </c>
      <c r="C651" s="2159" t="s">
        <v>3494</v>
      </c>
      <c r="D651" s="2159" t="s">
        <v>2793</v>
      </c>
      <c r="E651" s="2159" t="s">
        <v>2977</v>
      </c>
      <c r="F651" s="2158">
        <v>395</v>
      </c>
      <c r="G651" s="2159">
        <v>29</v>
      </c>
      <c r="H651" s="2159">
        <v>22</v>
      </c>
      <c r="I651" s="2159">
        <v>638</v>
      </c>
      <c r="J651" s="2159">
        <v>26</v>
      </c>
      <c r="K651" s="2159">
        <v>754</v>
      </c>
      <c r="L651" s="2159"/>
    </row>
    <row r="652" spans="1:12" hidden="1">
      <c r="A652" s="2158">
        <v>43106139</v>
      </c>
      <c r="B652" s="2159" t="s">
        <v>3045</v>
      </c>
      <c r="C652" s="2159" t="s">
        <v>3494</v>
      </c>
      <c r="D652" s="2159" t="s">
        <v>2793</v>
      </c>
      <c r="E652" s="2159" t="s">
        <v>2977</v>
      </c>
      <c r="F652" s="2158">
        <v>395</v>
      </c>
      <c r="G652" s="2159">
        <v>29</v>
      </c>
      <c r="H652" s="2159">
        <v>22</v>
      </c>
      <c r="I652" s="2159">
        <v>638</v>
      </c>
      <c r="J652" s="2159">
        <v>26</v>
      </c>
      <c r="K652" s="2159">
        <v>754</v>
      </c>
      <c r="L652" s="2159"/>
    </row>
    <row r="653" spans="1:12" hidden="1">
      <c r="A653" s="2158">
        <v>43103137</v>
      </c>
      <c r="B653" s="2159" t="s">
        <v>3046</v>
      </c>
      <c r="C653" s="2159" t="s">
        <v>3494</v>
      </c>
      <c r="D653" s="2159" t="s">
        <v>2793</v>
      </c>
      <c r="E653" s="2159" t="s">
        <v>2977</v>
      </c>
      <c r="F653" s="2158">
        <v>385</v>
      </c>
      <c r="G653" s="2159">
        <v>29</v>
      </c>
      <c r="H653" s="2159">
        <v>22</v>
      </c>
      <c r="I653" s="2159">
        <v>638</v>
      </c>
      <c r="J653" s="2159">
        <v>26</v>
      </c>
      <c r="K653" s="2159">
        <v>754</v>
      </c>
      <c r="L653" s="2159"/>
    </row>
    <row r="654" spans="1:12" hidden="1">
      <c r="A654" s="2158">
        <v>47103139</v>
      </c>
      <c r="B654" s="2159" t="s">
        <v>3043</v>
      </c>
      <c r="C654" s="2159" t="s">
        <v>3494</v>
      </c>
      <c r="D654" s="2159" t="s">
        <v>2793</v>
      </c>
      <c r="E654" s="2159" t="s">
        <v>2977</v>
      </c>
      <c r="F654" s="2158">
        <v>395</v>
      </c>
      <c r="G654" s="2159">
        <v>29</v>
      </c>
      <c r="H654" s="2159">
        <v>22</v>
      </c>
      <c r="I654" s="2159">
        <v>638</v>
      </c>
      <c r="J654" s="2159">
        <v>26</v>
      </c>
      <c r="K654" s="2159">
        <v>754</v>
      </c>
      <c r="L654" s="2159"/>
    </row>
    <row r="655" spans="1:12" hidden="1">
      <c r="A655" s="2158">
        <v>47102139</v>
      </c>
      <c r="B655" s="2159" t="s">
        <v>3043</v>
      </c>
      <c r="C655" s="2159" t="s">
        <v>3494</v>
      </c>
      <c r="D655" s="2159" t="s">
        <v>2793</v>
      </c>
      <c r="E655" s="2159" t="s">
        <v>2977</v>
      </c>
      <c r="F655" s="2158">
        <v>395</v>
      </c>
      <c r="G655" s="2159">
        <v>29</v>
      </c>
      <c r="H655" s="2159">
        <v>22</v>
      </c>
      <c r="I655" s="2159">
        <v>638</v>
      </c>
      <c r="J655" s="2159">
        <v>26</v>
      </c>
      <c r="K655" s="2159">
        <v>754</v>
      </c>
      <c r="L655" s="2159"/>
    </row>
    <row r="656" spans="1:12" hidden="1">
      <c r="A656" s="2158">
        <v>47103140</v>
      </c>
      <c r="B656" s="2159" t="s">
        <v>3043</v>
      </c>
      <c r="C656" s="2159" t="s">
        <v>3494</v>
      </c>
      <c r="D656" s="2159" t="s">
        <v>2793</v>
      </c>
      <c r="E656" s="2159" t="s">
        <v>2977</v>
      </c>
      <c r="F656" s="2158">
        <v>400</v>
      </c>
      <c r="G656" s="2159">
        <v>29</v>
      </c>
      <c r="H656" s="2159">
        <v>22</v>
      </c>
      <c r="I656" s="2159">
        <v>638</v>
      </c>
      <c r="J656" s="2159">
        <v>26</v>
      </c>
      <c r="K656" s="2159">
        <v>754</v>
      </c>
      <c r="L656" s="2159"/>
    </row>
    <row r="657" spans="1:12" hidden="1">
      <c r="A657" s="2158">
        <v>43104142</v>
      </c>
      <c r="B657" s="2159" t="s">
        <v>3043</v>
      </c>
      <c r="C657" s="2194" t="s">
        <v>3494</v>
      </c>
      <c r="D657" s="2159" t="s">
        <v>2793</v>
      </c>
      <c r="E657" s="2159" t="s">
        <v>2977</v>
      </c>
      <c r="F657" s="2158">
        <v>400</v>
      </c>
      <c r="G657" s="2159">
        <v>29</v>
      </c>
      <c r="H657" s="2159">
        <v>22</v>
      </c>
      <c r="I657" s="2159">
        <v>638</v>
      </c>
      <c r="J657" s="2159">
        <v>26</v>
      </c>
      <c r="K657" s="2159">
        <v>754</v>
      </c>
      <c r="L657" s="2194" t="s">
        <v>3480</v>
      </c>
    </row>
    <row r="658" spans="1:12" hidden="1">
      <c r="A658" s="2158">
        <v>43102140</v>
      </c>
      <c r="B658" s="2159" t="s">
        <v>2994</v>
      </c>
      <c r="C658" s="2159" t="s">
        <v>3494</v>
      </c>
      <c r="D658" s="2159" t="s">
        <v>2793</v>
      </c>
      <c r="E658" s="2159" t="s">
        <v>2977</v>
      </c>
      <c r="F658" s="2158">
        <v>400</v>
      </c>
      <c r="G658" s="2159">
        <v>29</v>
      </c>
      <c r="H658" s="2159">
        <v>22</v>
      </c>
      <c r="I658" s="2159">
        <v>638</v>
      </c>
      <c r="J658" s="2159">
        <v>26</v>
      </c>
      <c r="K658" s="2159">
        <v>754</v>
      </c>
      <c r="L658" s="2159"/>
    </row>
    <row r="659" spans="1:12" hidden="1">
      <c r="A659" s="2158">
        <v>43106140</v>
      </c>
      <c r="B659" s="2159" t="s">
        <v>3047</v>
      </c>
      <c r="C659" s="2159" t="s">
        <v>3494</v>
      </c>
      <c r="D659" s="2159" t="s">
        <v>2793</v>
      </c>
      <c r="E659" s="2159" t="s">
        <v>2977</v>
      </c>
      <c r="F659" s="2158">
        <v>400</v>
      </c>
      <c r="G659" s="2159">
        <v>29</v>
      </c>
      <c r="H659" s="2159">
        <v>22</v>
      </c>
      <c r="I659" s="2159">
        <v>638</v>
      </c>
      <c r="J659" s="2159">
        <v>26</v>
      </c>
      <c r="K659" s="2159">
        <v>754</v>
      </c>
      <c r="L659" s="2159"/>
    </row>
    <row r="660" spans="1:12" hidden="1">
      <c r="A660" s="2158">
        <v>43106540</v>
      </c>
      <c r="B660" s="2159" t="s">
        <v>3047</v>
      </c>
      <c r="C660" s="2159" t="s">
        <v>3494</v>
      </c>
      <c r="D660" s="2159" t="s">
        <v>2793</v>
      </c>
      <c r="E660" s="2159" t="s">
        <v>2977</v>
      </c>
      <c r="F660" s="2158">
        <v>400</v>
      </c>
      <c r="G660" s="2159">
        <v>29</v>
      </c>
      <c r="H660" s="2159">
        <v>22</v>
      </c>
      <c r="I660" s="2159">
        <v>638</v>
      </c>
      <c r="J660" s="2159">
        <v>26</v>
      </c>
      <c r="K660" s="2159">
        <v>754</v>
      </c>
      <c r="L660" s="2159"/>
    </row>
    <row r="661" spans="1:12" hidden="1">
      <c r="A661" s="2158">
        <v>43102141</v>
      </c>
      <c r="B661" s="2159" t="s">
        <v>2995</v>
      </c>
      <c r="C661" s="2194" t="s">
        <v>3494</v>
      </c>
      <c r="D661" s="2159" t="s">
        <v>2793</v>
      </c>
      <c r="E661" s="2159" t="s">
        <v>2977</v>
      </c>
      <c r="F661" s="2158">
        <v>405</v>
      </c>
      <c r="G661" s="2159">
        <v>29</v>
      </c>
      <c r="H661" s="2159">
        <v>22</v>
      </c>
      <c r="I661" s="2159">
        <v>638</v>
      </c>
      <c r="J661" s="2159">
        <v>26</v>
      </c>
      <c r="K661" s="2159">
        <v>754</v>
      </c>
      <c r="L661" s="2194" t="s">
        <v>3480</v>
      </c>
    </row>
    <row r="662" spans="1:12" hidden="1">
      <c r="A662" s="2158">
        <v>43104141</v>
      </c>
      <c r="B662" s="2159" t="s">
        <v>3048</v>
      </c>
      <c r="C662" s="2159" t="s">
        <v>3494</v>
      </c>
      <c r="D662" s="2159" t="s">
        <v>2793</v>
      </c>
      <c r="E662" s="2159" t="s">
        <v>2977</v>
      </c>
      <c r="F662" s="2158">
        <v>405</v>
      </c>
      <c r="G662" s="2159">
        <v>29</v>
      </c>
      <c r="H662" s="2159">
        <v>22</v>
      </c>
      <c r="I662" s="2159">
        <v>638</v>
      </c>
      <c r="J662" s="2159">
        <v>26</v>
      </c>
      <c r="K662" s="2159">
        <v>754</v>
      </c>
      <c r="L662" s="2159"/>
    </row>
    <row r="663" spans="1:12" hidden="1">
      <c r="A663" s="2170">
        <v>43106142</v>
      </c>
      <c r="B663" s="2167" t="s">
        <v>3043</v>
      </c>
      <c r="C663" s="2194" t="s">
        <v>3494</v>
      </c>
      <c r="D663" s="2159" t="s">
        <v>2793</v>
      </c>
      <c r="E663" s="2159" t="s">
        <v>2977</v>
      </c>
      <c r="F663" s="2169">
        <v>410</v>
      </c>
      <c r="G663" s="2159">
        <v>29</v>
      </c>
      <c r="H663" s="2159">
        <v>22</v>
      </c>
      <c r="I663" s="2159">
        <v>638</v>
      </c>
      <c r="J663" s="2159">
        <v>26</v>
      </c>
      <c r="K663" s="2159">
        <v>754</v>
      </c>
      <c r="L663" s="2194" t="s">
        <v>3480</v>
      </c>
    </row>
    <row r="664" spans="1:12" hidden="1">
      <c r="A664" s="2170">
        <v>43106141</v>
      </c>
      <c r="B664" s="2167" t="s">
        <v>3043</v>
      </c>
      <c r="C664" s="2159" t="s">
        <v>3494</v>
      </c>
      <c r="D664" s="2159" t="s">
        <v>2793</v>
      </c>
      <c r="E664" s="2159" t="s">
        <v>2977</v>
      </c>
      <c r="F664" s="2169">
        <v>405</v>
      </c>
      <c r="G664" s="2159">
        <v>29</v>
      </c>
      <c r="H664" s="2159">
        <v>22</v>
      </c>
      <c r="I664" s="2159">
        <v>638</v>
      </c>
      <c r="J664" s="2159">
        <v>26</v>
      </c>
      <c r="K664" s="2159">
        <v>754</v>
      </c>
      <c r="L664" s="2159"/>
    </row>
    <row r="665" spans="1:12" hidden="1">
      <c r="A665" s="2158">
        <v>43102142</v>
      </c>
      <c r="B665" s="2159" t="s">
        <v>2996</v>
      </c>
      <c r="C665" s="2194" t="s">
        <v>3494</v>
      </c>
      <c r="D665" s="2159" t="s">
        <v>2793</v>
      </c>
      <c r="E665" s="2159" t="s">
        <v>2977</v>
      </c>
      <c r="F665" s="2158">
        <v>410</v>
      </c>
      <c r="G665" s="2159">
        <v>29</v>
      </c>
      <c r="H665" s="2159">
        <v>22</v>
      </c>
      <c r="I665" s="2159">
        <v>638</v>
      </c>
      <c r="J665" s="2159">
        <v>26</v>
      </c>
      <c r="K665" s="2159">
        <v>754</v>
      </c>
      <c r="L665" s="2194" t="s">
        <v>3480</v>
      </c>
    </row>
    <row r="666" spans="1:12" hidden="1">
      <c r="A666" s="2158">
        <v>43102143</v>
      </c>
      <c r="B666" s="2159" t="s">
        <v>2997</v>
      </c>
      <c r="C666" s="2194" t="s">
        <v>3494</v>
      </c>
      <c r="D666" s="2159" t="s">
        <v>2793</v>
      </c>
      <c r="E666" s="2159" t="s">
        <v>2977</v>
      </c>
      <c r="F666" s="2158">
        <v>415</v>
      </c>
      <c r="G666" s="2159">
        <v>29</v>
      </c>
      <c r="H666" s="2159">
        <v>22</v>
      </c>
      <c r="I666" s="2159">
        <v>638</v>
      </c>
      <c r="J666" s="2159">
        <v>26</v>
      </c>
      <c r="K666" s="2159">
        <v>754</v>
      </c>
      <c r="L666" s="2194" t="s">
        <v>3480</v>
      </c>
    </row>
    <row r="667" spans="1:12" hidden="1">
      <c r="A667" s="2158">
        <v>43102144</v>
      </c>
      <c r="B667" s="2159" t="s">
        <v>2998</v>
      </c>
      <c r="C667" s="2194" t="s">
        <v>3494</v>
      </c>
      <c r="D667" s="2159" t="s">
        <v>2793</v>
      </c>
      <c r="E667" s="2159" t="s">
        <v>2977</v>
      </c>
      <c r="F667" s="2158">
        <v>420</v>
      </c>
      <c r="G667" s="2159">
        <v>29</v>
      </c>
      <c r="H667" s="2159">
        <v>22</v>
      </c>
      <c r="I667" s="2159">
        <v>638</v>
      </c>
      <c r="J667" s="2159">
        <v>26</v>
      </c>
      <c r="K667" s="2159">
        <v>754</v>
      </c>
      <c r="L667" s="2194" t="s">
        <v>3480</v>
      </c>
    </row>
    <row r="668" spans="1:12" hidden="1">
      <c r="A668" s="2158">
        <v>43102145</v>
      </c>
      <c r="B668" s="2159" t="s">
        <v>2999</v>
      </c>
      <c r="C668" s="2194" t="s">
        <v>3494</v>
      </c>
      <c r="D668" s="2159" t="s">
        <v>2793</v>
      </c>
      <c r="E668" s="2159" t="s">
        <v>2977</v>
      </c>
      <c r="F668" s="2158">
        <v>425</v>
      </c>
      <c r="G668" s="2159">
        <v>29</v>
      </c>
      <c r="H668" s="2159">
        <v>22</v>
      </c>
      <c r="I668" s="2159">
        <v>638</v>
      </c>
      <c r="J668" s="2159">
        <v>26</v>
      </c>
      <c r="K668" s="2159">
        <v>754</v>
      </c>
      <c r="L668" s="2194" t="s">
        <v>3480</v>
      </c>
    </row>
    <row r="669" spans="1:12" hidden="1">
      <c r="A669" s="2158">
        <v>43102146</v>
      </c>
      <c r="B669" s="2159" t="s">
        <v>3000</v>
      </c>
      <c r="C669" s="2194" t="s">
        <v>3494</v>
      </c>
      <c r="D669" s="2159" t="s">
        <v>2793</v>
      </c>
      <c r="E669" s="2159" t="s">
        <v>2977</v>
      </c>
      <c r="F669" s="2158">
        <v>430</v>
      </c>
      <c r="G669" s="2159">
        <v>29</v>
      </c>
      <c r="H669" s="2159">
        <v>22</v>
      </c>
      <c r="I669" s="2159">
        <v>638</v>
      </c>
      <c r="J669" s="2159">
        <v>26</v>
      </c>
      <c r="K669" s="2159">
        <v>754</v>
      </c>
      <c r="L669" s="2194" t="s">
        <v>3480</v>
      </c>
    </row>
    <row r="670" spans="1:12" hidden="1">
      <c r="A670" s="2158">
        <v>30380659</v>
      </c>
      <c r="B670" s="2159" t="s">
        <v>3049</v>
      </c>
      <c r="C670" s="2159" t="s">
        <v>3507</v>
      </c>
      <c r="D670" s="2159" t="s">
        <v>2793</v>
      </c>
      <c r="E670" s="2158" t="s">
        <v>3051</v>
      </c>
      <c r="F670" s="2158">
        <v>415</v>
      </c>
      <c r="G670" s="2159">
        <v>29</v>
      </c>
      <c r="H670" s="2159">
        <v>22</v>
      </c>
      <c r="I670" s="2159">
        <v>638</v>
      </c>
      <c r="J670" s="2159">
        <v>24</v>
      </c>
      <c r="K670" s="2159">
        <v>696</v>
      </c>
      <c r="L670" s="2159"/>
    </row>
    <row r="671" spans="1:12" hidden="1">
      <c r="A671" s="2158">
        <v>30380660</v>
      </c>
      <c r="B671" s="2159" t="s">
        <v>3049</v>
      </c>
      <c r="C671" s="2159" t="s">
        <v>3507</v>
      </c>
      <c r="D671" s="2159" t="s">
        <v>2793</v>
      </c>
      <c r="E671" s="2158" t="s">
        <v>3051</v>
      </c>
      <c r="F671" s="2158">
        <v>420</v>
      </c>
      <c r="G671" s="2159">
        <v>29</v>
      </c>
      <c r="H671" s="2159">
        <v>22</v>
      </c>
      <c r="I671" s="2159">
        <v>638</v>
      </c>
      <c r="J671" s="2159">
        <v>24</v>
      </c>
      <c r="K671" s="2159">
        <v>696</v>
      </c>
      <c r="L671" s="2159"/>
    </row>
    <row r="672" spans="1:12" hidden="1">
      <c r="A672" s="2158">
        <v>30384561</v>
      </c>
      <c r="B672" s="2158" t="s">
        <v>3053</v>
      </c>
      <c r="C672" s="2159" t="s">
        <v>3507</v>
      </c>
      <c r="D672" s="2159" t="s">
        <v>2793</v>
      </c>
      <c r="E672" s="2158" t="s">
        <v>3051</v>
      </c>
      <c r="F672" s="2158">
        <v>425</v>
      </c>
      <c r="G672" s="2159">
        <v>29</v>
      </c>
      <c r="H672" s="2159">
        <v>22</v>
      </c>
      <c r="I672" s="2159">
        <v>638</v>
      </c>
      <c r="J672" s="2159">
        <v>24</v>
      </c>
      <c r="K672" s="2159">
        <v>696</v>
      </c>
      <c r="L672" s="2159"/>
    </row>
    <row r="673" spans="1:12" hidden="1">
      <c r="A673" s="2158">
        <v>30384562</v>
      </c>
      <c r="B673" s="2158" t="s">
        <v>3053</v>
      </c>
      <c r="C673" s="2159" t="s">
        <v>3507</v>
      </c>
      <c r="D673" s="2159" t="s">
        <v>2793</v>
      </c>
      <c r="E673" s="2158" t="s">
        <v>3051</v>
      </c>
      <c r="F673" s="2158">
        <v>430</v>
      </c>
      <c r="G673" s="2159">
        <v>29</v>
      </c>
      <c r="H673" s="2159">
        <v>22</v>
      </c>
      <c r="I673" s="2159">
        <v>638</v>
      </c>
      <c r="J673" s="2159">
        <v>24</v>
      </c>
      <c r="K673" s="2159">
        <v>696</v>
      </c>
      <c r="L673" s="2159"/>
    </row>
    <row r="674" spans="1:12" hidden="1">
      <c r="A674" s="2158">
        <v>30380760</v>
      </c>
      <c r="B674" s="2159" t="s">
        <v>3054</v>
      </c>
      <c r="C674" s="2159" t="s">
        <v>3507</v>
      </c>
      <c r="D674" s="2159" t="s">
        <v>2793</v>
      </c>
      <c r="E674" s="2158" t="s">
        <v>3051</v>
      </c>
      <c r="F674" s="2158">
        <v>420</v>
      </c>
      <c r="G674" s="2159">
        <v>29</v>
      </c>
      <c r="H674" s="2159">
        <v>22</v>
      </c>
      <c r="I674" s="2159">
        <v>638</v>
      </c>
      <c r="J674" s="2159">
        <v>24</v>
      </c>
      <c r="K674" s="2159">
        <v>696</v>
      </c>
      <c r="L674" s="2159"/>
    </row>
    <row r="675" spans="1:12" hidden="1">
      <c r="A675" s="2158">
        <v>30380661</v>
      </c>
      <c r="B675" s="2159" t="s">
        <v>3054</v>
      </c>
      <c r="C675" s="2159" t="s">
        <v>3507</v>
      </c>
      <c r="D675" s="2159" t="s">
        <v>2793</v>
      </c>
      <c r="E675" s="2158" t="s">
        <v>3051</v>
      </c>
      <c r="F675" s="2158">
        <v>425</v>
      </c>
      <c r="G675" s="2159">
        <v>29</v>
      </c>
      <c r="H675" s="2159">
        <v>22</v>
      </c>
      <c r="I675" s="2159">
        <v>638</v>
      </c>
      <c r="J675" s="2159">
        <v>24</v>
      </c>
      <c r="K675" s="2159">
        <v>696</v>
      </c>
      <c r="L675" s="2159"/>
    </row>
    <row r="676" spans="1:12" hidden="1">
      <c r="A676" s="2158">
        <v>30381461</v>
      </c>
      <c r="B676" s="2159" t="s">
        <v>3057</v>
      </c>
      <c r="C676" s="2159" t="s">
        <v>3507</v>
      </c>
      <c r="D676" s="2159" t="s">
        <v>2793</v>
      </c>
      <c r="E676" s="2158" t="s">
        <v>3051</v>
      </c>
      <c r="F676" s="2158">
        <v>425</v>
      </c>
      <c r="G676" s="2159">
        <v>29</v>
      </c>
      <c r="H676" s="2159">
        <v>22</v>
      </c>
      <c r="I676" s="2159">
        <v>638</v>
      </c>
      <c r="J676" s="2159">
        <v>24</v>
      </c>
      <c r="K676" s="2159">
        <v>696</v>
      </c>
      <c r="L676" s="2159"/>
    </row>
    <row r="677" spans="1:12" hidden="1">
      <c r="A677" s="2158">
        <v>30384059</v>
      </c>
      <c r="B677" s="2159" t="s">
        <v>3058</v>
      </c>
      <c r="C677" s="2159" t="s">
        <v>3508</v>
      </c>
      <c r="D677" s="2159" t="s">
        <v>2793</v>
      </c>
      <c r="E677" s="2158" t="s">
        <v>3051</v>
      </c>
      <c r="F677" s="2158">
        <v>415</v>
      </c>
      <c r="G677" s="2159">
        <v>29</v>
      </c>
      <c r="H677" s="2159">
        <v>22</v>
      </c>
      <c r="I677" s="2159">
        <v>638</v>
      </c>
      <c r="J677" s="2159">
        <v>24</v>
      </c>
      <c r="K677" s="2159">
        <v>696</v>
      </c>
      <c r="L677" s="2159"/>
    </row>
    <row r="678" spans="1:12" hidden="1">
      <c r="A678" s="2158">
        <v>30384058</v>
      </c>
      <c r="B678" s="2159" t="s">
        <v>3058</v>
      </c>
      <c r="C678" s="2159" t="s">
        <v>3508</v>
      </c>
      <c r="D678" s="2159" t="s">
        <v>2793</v>
      </c>
      <c r="E678" s="2158" t="s">
        <v>3051</v>
      </c>
      <c r="F678" s="2158">
        <v>410</v>
      </c>
      <c r="G678" s="2159">
        <v>29</v>
      </c>
      <c r="H678" s="2159">
        <v>22</v>
      </c>
      <c r="I678" s="2159">
        <v>638</v>
      </c>
      <c r="J678" s="2159">
        <v>24</v>
      </c>
      <c r="K678" s="2159">
        <v>696</v>
      </c>
      <c r="L678" s="2159"/>
    </row>
    <row r="679" spans="1:12" hidden="1">
      <c r="A679" s="2158">
        <v>30380662</v>
      </c>
      <c r="B679" s="2159" t="s">
        <v>3054</v>
      </c>
      <c r="C679" s="2159" t="s">
        <v>3507</v>
      </c>
      <c r="D679" s="2159" t="s">
        <v>2793</v>
      </c>
      <c r="E679" s="2158" t="s">
        <v>3051</v>
      </c>
      <c r="F679" s="2158">
        <v>430</v>
      </c>
      <c r="G679" s="2159">
        <v>29</v>
      </c>
      <c r="H679" s="2159">
        <v>22</v>
      </c>
      <c r="I679" s="2159">
        <v>638</v>
      </c>
      <c r="J679" s="2159">
        <v>24</v>
      </c>
      <c r="K679" s="2159">
        <v>696</v>
      </c>
      <c r="L679" s="2159"/>
    </row>
    <row r="680" spans="1:12" hidden="1">
      <c r="A680" s="2158">
        <v>30380761</v>
      </c>
      <c r="B680" s="2159" t="s">
        <v>3054</v>
      </c>
      <c r="C680" s="2159" t="s">
        <v>3507</v>
      </c>
      <c r="D680" s="2159" t="s">
        <v>2793</v>
      </c>
      <c r="E680" s="2158" t="s">
        <v>3051</v>
      </c>
      <c r="F680" s="2158">
        <v>425</v>
      </c>
      <c r="G680" s="2159">
        <v>29</v>
      </c>
      <c r="H680" s="2159">
        <v>22</v>
      </c>
      <c r="I680" s="2159">
        <v>638</v>
      </c>
      <c r="J680" s="2159">
        <v>24</v>
      </c>
      <c r="K680" s="2159">
        <v>696</v>
      </c>
      <c r="L680" s="2159"/>
    </row>
    <row r="681" spans="1:12" hidden="1">
      <c r="A681" s="2158">
        <v>30381260</v>
      </c>
      <c r="B681" s="2159" t="s">
        <v>3060</v>
      </c>
      <c r="C681" s="2159" t="s">
        <v>3509</v>
      </c>
      <c r="D681" s="2159" t="s">
        <v>2793</v>
      </c>
      <c r="E681" s="2158" t="s">
        <v>3051</v>
      </c>
      <c r="F681" s="2158">
        <v>420</v>
      </c>
      <c r="G681" s="2159">
        <v>29</v>
      </c>
      <c r="H681" s="2159">
        <v>22</v>
      </c>
      <c r="I681" s="2159">
        <v>638</v>
      </c>
      <c r="J681" s="2159">
        <v>22</v>
      </c>
      <c r="K681" s="2159">
        <v>638</v>
      </c>
      <c r="L681" s="2159"/>
    </row>
    <row r="682" spans="1:12" hidden="1">
      <c r="A682" s="2158">
        <v>30381259</v>
      </c>
      <c r="B682" s="2159" t="s">
        <v>3060</v>
      </c>
      <c r="C682" s="2159" t="s">
        <v>3509</v>
      </c>
      <c r="D682" s="2159" t="s">
        <v>2793</v>
      </c>
      <c r="E682" s="2158" t="s">
        <v>3051</v>
      </c>
      <c r="F682" s="2158">
        <v>415</v>
      </c>
      <c r="G682" s="2159">
        <v>29</v>
      </c>
      <c r="H682" s="2159">
        <v>22</v>
      </c>
      <c r="I682" s="2159">
        <v>638</v>
      </c>
      <c r="J682" s="2159">
        <v>22</v>
      </c>
      <c r="K682" s="2159">
        <v>638</v>
      </c>
      <c r="L682" s="2159"/>
    </row>
    <row r="683" spans="1:12" hidden="1">
      <c r="A683" s="2158">
        <v>30381258</v>
      </c>
      <c r="B683" s="2159" t="s">
        <v>3060</v>
      </c>
      <c r="C683" s="2159" t="s">
        <v>3509</v>
      </c>
      <c r="D683" s="2159" t="s">
        <v>2793</v>
      </c>
      <c r="E683" s="2158" t="s">
        <v>3051</v>
      </c>
      <c r="F683" s="2158">
        <v>415</v>
      </c>
      <c r="G683" s="2159">
        <v>29</v>
      </c>
      <c r="H683" s="2159">
        <v>22</v>
      </c>
      <c r="I683" s="2159">
        <v>638</v>
      </c>
      <c r="J683" s="2159">
        <v>22</v>
      </c>
      <c r="K683" s="2159">
        <v>638</v>
      </c>
      <c r="L683" s="2159"/>
    </row>
    <row r="684" spans="1:12" hidden="1">
      <c r="A684" s="2163">
        <v>30381261</v>
      </c>
      <c r="B684" s="2159" t="s">
        <v>3060</v>
      </c>
      <c r="C684" s="2194" t="s">
        <v>3509</v>
      </c>
      <c r="D684" s="2159" t="s">
        <v>2793</v>
      </c>
      <c r="E684" s="2158" t="s">
        <v>3051</v>
      </c>
      <c r="F684" s="2158">
        <v>425</v>
      </c>
      <c r="G684" s="2159">
        <v>29</v>
      </c>
      <c r="H684" s="2159">
        <v>22</v>
      </c>
      <c r="I684" s="2159">
        <v>638</v>
      </c>
      <c r="J684" s="2159">
        <v>22</v>
      </c>
      <c r="K684" s="2159">
        <v>638</v>
      </c>
      <c r="L684" s="2194" t="s">
        <v>3480</v>
      </c>
    </row>
    <row r="685" spans="1:12" hidden="1">
      <c r="A685" s="2163">
        <v>30384260</v>
      </c>
      <c r="B685" s="2159" t="s">
        <v>3060</v>
      </c>
      <c r="C685" s="2194" t="s">
        <v>3509</v>
      </c>
      <c r="D685" s="2159" t="s">
        <v>2793</v>
      </c>
      <c r="E685" s="2158" t="s">
        <v>3051</v>
      </c>
      <c r="F685" s="2158">
        <v>420</v>
      </c>
      <c r="G685" s="2159">
        <v>29</v>
      </c>
      <c r="H685" s="2159">
        <v>22</v>
      </c>
      <c r="I685" s="2159">
        <v>638</v>
      </c>
      <c r="J685" s="2159">
        <v>22</v>
      </c>
      <c r="K685" s="2159">
        <v>638</v>
      </c>
      <c r="L685" s="2194" t="s">
        <v>3480</v>
      </c>
    </row>
    <row r="686" spans="1:12" hidden="1">
      <c r="A686" s="2163">
        <v>30384261</v>
      </c>
      <c r="B686" s="2159" t="s">
        <v>3060</v>
      </c>
      <c r="C686" s="2194" t="s">
        <v>3509</v>
      </c>
      <c r="D686" s="2159" t="s">
        <v>2793</v>
      </c>
      <c r="E686" s="2158" t="s">
        <v>3051</v>
      </c>
      <c r="F686" s="2158">
        <v>425</v>
      </c>
      <c r="G686" s="2159">
        <v>29</v>
      </c>
      <c r="H686" s="2159">
        <v>22</v>
      </c>
      <c r="I686" s="2159">
        <v>638</v>
      </c>
      <c r="J686" s="2159">
        <v>22</v>
      </c>
      <c r="K686" s="2159">
        <v>638</v>
      </c>
      <c r="L686" s="2194" t="s">
        <v>3480</v>
      </c>
    </row>
    <row r="687" spans="1:12" hidden="1">
      <c r="A687" s="2158">
        <v>46101142</v>
      </c>
      <c r="B687" s="2159" t="s">
        <v>3061</v>
      </c>
      <c r="C687" s="2194" t="s">
        <v>3507</v>
      </c>
      <c r="D687" s="2159" t="s">
        <v>2793</v>
      </c>
      <c r="E687" s="2159" t="s">
        <v>2977</v>
      </c>
      <c r="F687" s="2158">
        <v>410</v>
      </c>
      <c r="G687" s="2159">
        <v>29</v>
      </c>
      <c r="H687" s="2159">
        <v>22</v>
      </c>
      <c r="I687" s="2159">
        <v>638</v>
      </c>
      <c r="J687" s="2159">
        <v>24</v>
      </c>
      <c r="K687" s="2159">
        <v>696</v>
      </c>
      <c r="L687" s="2194" t="s">
        <v>3480</v>
      </c>
    </row>
    <row r="688" spans="1:12" hidden="1">
      <c r="A688" s="2158">
        <v>46101143</v>
      </c>
      <c r="B688" s="2159" t="s">
        <v>3050</v>
      </c>
      <c r="C688" s="2159" t="s">
        <v>3507</v>
      </c>
      <c r="D688" s="2159" t="s">
        <v>2793</v>
      </c>
      <c r="E688" s="2159" t="s">
        <v>2977</v>
      </c>
      <c r="F688" s="2158">
        <v>415</v>
      </c>
      <c r="G688" s="2159">
        <v>29</v>
      </c>
      <c r="H688" s="2159">
        <v>22</v>
      </c>
      <c r="I688" s="2159">
        <v>638</v>
      </c>
      <c r="J688" s="2159">
        <v>24</v>
      </c>
      <c r="K688" s="2159">
        <v>696</v>
      </c>
      <c r="L688" s="2159"/>
    </row>
    <row r="689" spans="1:12" hidden="1">
      <c r="A689" s="2158">
        <v>46105143</v>
      </c>
      <c r="B689" s="2159" t="s">
        <v>3050</v>
      </c>
      <c r="C689" s="2159" t="s">
        <v>3507</v>
      </c>
      <c r="D689" s="2159" t="s">
        <v>2793</v>
      </c>
      <c r="E689" s="2159" t="s">
        <v>2977</v>
      </c>
      <c r="F689" s="2158">
        <v>415</v>
      </c>
      <c r="G689" s="2159">
        <v>29</v>
      </c>
      <c r="H689" s="2159">
        <v>22</v>
      </c>
      <c r="I689" s="2159">
        <v>638</v>
      </c>
      <c r="J689" s="2159">
        <v>24</v>
      </c>
      <c r="K689" s="2159">
        <v>696</v>
      </c>
      <c r="L689" s="2159"/>
    </row>
    <row r="690" spans="1:12" hidden="1">
      <c r="A690" s="2158">
        <v>46101343</v>
      </c>
      <c r="B690" s="2159" t="s">
        <v>3050</v>
      </c>
      <c r="C690" s="2194" t="s">
        <v>3507</v>
      </c>
      <c r="D690" s="2159" t="s">
        <v>2793</v>
      </c>
      <c r="E690" s="2159" t="s">
        <v>2977</v>
      </c>
      <c r="F690" s="2158">
        <v>415</v>
      </c>
      <c r="G690" s="2159">
        <v>29</v>
      </c>
      <c r="H690" s="2159">
        <v>22</v>
      </c>
      <c r="I690" s="2159">
        <v>638</v>
      </c>
      <c r="J690" s="2159">
        <v>24</v>
      </c>
      <c r="K690" s="2159">
        <v>696</v>
      </c>
      <c r="L690" s="2194" t="s">
        <v>3480</v>
      </c>
    </row>
    <row r="691" spans="1:12" hidden="1">
      <c r="A691" s="2158">
        <v>46104143</v>
      </c>
      <c r="B691" s="2159" t="s">
        <v>3050</v>
      </c>
      <c r="C691" s="2159" t="s">
        <v>3507</v>
      </c>
      <c r="D691" s="2159" t="s">
        <v>2793</v>
      </c>
      <c r="E691" s="2159" t="s">
        <v>2977</v>
      </c>
      <c r="F691" s="2158">
        <v>415</v>
      </c>
      <c r="G691" s="2159">
        <v>29</v>
      </c>
      <c r="H691" s="2159">
        <v>22</v>
      </c>
      <c r="I691" s="2159">
        <v>638</v>
      </c>
      <c r="J691" s="2159">
        <v>24</v>
      </c>
      <c r="K691" s="2159">
        <v>696</v>
      </c>
      <c r="L691" s="2159"/>
    </row>
    <row r="692" spans="1:12" hidden="1">
      <c r="A692" s="2158">
        <v>46101144</v>
      </c>
      <c r="B692" s="2159" t="s">
        <v>3052</v>
      </c>
      <c r="C692" s="2159" t="s">
        <v>3507</v>
      </c>
      <c r="D692" s="2159" t="s">
        <v>2793</v>
      </c>
      <c r="E692" s="2159" t="s">
        <v>2977</v>
      </c>
      <c r="F692" s="2158">
        <v>420</v>
      </c>
      <c r="G692" s="2159">
        <v>29</v>
      </c>
      <c r="H692" s="2159">
        <v>22</v>
      </c>
      <c r="I692" s="2159">
        <v>638</v>
      </c>
      <c r="J692" s="2159">
        <v>24</v>
      </c>
      <c r="K692" s="2159">
        <v>696</v>
      </c>
      <c r="L692" s="2159"/>
    </row>
    <row r="693" spans="1:12" hidden="1">
      <c r="A693" s="2158">
        <v>46105144</v>
      </c>
      <c r="B693" s="2159" t="s">
        <v>3052</v>
      </c>
      <c r="C693" s="2159" t="s">
        <v>3507</v>
      </c>
      <c r="D693" s="2159" t="s">
        <v>2793</v>
      </c>
      <c r="E693" s="2159" t="s">
        <v>2977</v>
      </c>
      <c r="F693" s="2158">
        <v>420</v>
      </c>
      <c r="G693" s="2159">
        <v>29</v>
      </c>
      <c r="H693" s="2159">
        <v>22</v>
      </c>
      <c r="I693" s="2159">
        <v>638</v>
      </c>
      <c r="J693" s="2159">
        <v>24</v>
      </c>
      <c r="K693" s="2159">
        <v>696</v>
      </c>
      <c r="L693" s="2159"/>
    </row>
    <row r="694" spans="1:12" hidden="1">
      <c r="A694" s="2158">
        <v>46104144</v>
      </c>
      <c r="B694" s="2159" t="s">
        <v>3052</v>
      </c>
      <c r="C694" s="2159" t="s">
        <v>3507</v>
      </c>
      <c r="D694" s="2159" t="s">
        <v>2793</v>
      </c>
      <c r="E694" s="2159" t="s">
        <v>2977</v>
      </c>
      <c r="F694" s="2158">
        <v>420</v>
      </c>
      <c r="G694" s="2159">
        <v>29</v>
      </c>
      <c r="H694" s="2159">
        <v>22</v>
      </c>
      <c r="I694" s="2159">
        <v>638</v>
      </c>
      <c r="J694" s="2159">
        <v>24</v>
      </c>
      <c r="K694" s="2159">
        <v>696</v>
      </c>
      <c r="L694" s="2159"/>
    </row>
    <row r="695" spans="1:12" hidden="1">
      <c r="A695" s="2158">
        <v>46104544</v>
      </c>
      <c r="B695" s="2159" t="s">
        <v>3052</v>
      </c>
      <c r="C695" s="2159" t="s">
        <v>3507</v>
      </c>
      <c r="D695" s="2159" t="s">
        <v>2793</v>
      </c>
      <c r="E695" s="2159" t="s">
        <v>2977</v>
      </c>
      <c r="F695" s="2158">
        <v>420</v>
      </c>
      <c r="G695" s="2159">
        <v>29</v>
      </c>
      <c r="H695" s="2159">
        <v>22</v>
      </c>
      <c r="I695" s="2159">
        <v>638</v>
      </c>
      <c r="J695" s="2159">
        <v>24</v>
      </c>
      <c r="K695" s="2159">
        <v>696</v>
      </c>
      <c r="L695" s="2159"/>
    </row>
    <row r="696" spans="1:12" hidden="1">
      <c r="A696" s="2158">
        <v>46101344</v>
      </c>
      <c r="B696" s="2159" t="s">
        <v>3052</v>
      </c>
      <c r="C696" s="2194" t="s">
        <v>3507</v>
      </c>
      <c r="D696" s="2159" t="s">
        <v>2793</v>
      </c>
      <c r="E696" s="2159" t="s">
        <v>2977</v>
      </c>
      <c r="F696" s="2158">
        <v>420</v>
      </c>
      <c r="G696" s="2159">
        <v>29</v>
      </c>
      <c r="H696" s="2159">
        <v>22</v>
      </c>
      <c r="I696" s="2159">
        <v>638</v>
      </c>
      <c r="J696" s="2159">
        <v>24</v>
      </c>
      <c r="K696" s="2159">
        <v>696</v>
      </c>
      <c r="L696" s="2194" t="s">
        <v>3480</v>
      </c>
    </row>
    <row r="697" spans="1:12" hidden="1">
      <c r="A697" s="2158">
        <v>46103144</v>
      </c>
      <c r="B697" s="2159" t="s">
        <v>3052</v>
      </c>
      <c r="C697" s="2159" t="s">
        <v>3507</v>
      </c>
      <c r="D697" s="2159" t="s">
        <v>2793</v>
      </c>
      <c r="E697" s="2159" t="s">
        <v>2977</v>
      </c>
      <c r="F697" s="2158">
        <v>420</v>
      </c>
      <c r="G697" s="2159">
        <v>29</v>
      </c>
      <c r="H697" s="2159">
        <v>22</v>
      </c>
      <c r="I697" s="2159">
        <v>638</v>
      </c>
      <c r="J697" s="2159">
        <v>24</v>
      </c>
      <c r="K697" s="2159">
        <v>696</v>
      </c>
      <c r="L697" s="2159"/>
    </row>
    <row r="698" spans="1:12" hidden="1">
      <c r="A698" s="2158">
        <v>46103145</v>
      </c>
      <c r="B698" s="2159" t="s">
        <v>3056</v>
      </c>
      <c r="C698" s="2159" t="s">
        <v>3507</v>
      </c>
      <c r="D698" s="2159" t="s">
        <v>2793</v>
      </c>
      <c r="E698" s="2159" t="s">
        <v>2977</v>
      </c>
      <c r="F698" s="2158">
        <v>425</v>
      </c>
      <c r="G698" s="2159">
        <v>29</v>
      </c>
      <c r="H698" s="2159">
        <v>22</v>
      </c>
      <c r="I698" s="2159">
        <v>638</v>
      </c>
      <c r="J698" s="2159">
        <v>24</v>
      </c>
      <c r="K698" s="2159">
        <v>696</v>
      </c>
      <c r="L698" s="2159"/>
    </row>
    <row r="699" spans="1:12" hidden="1">
      <c r="A699" s="2158">
        <v>46101145</v>
      </c>
      <c r="B699" s="2159" t="s">
        <v>3056</v>
      </c>
      <c r="C699" s="2159" t="s">
        <v>3507</v>
      </c>
      <c r="D699" s="2159" t="s">
        <v>2793</v>
      </c>
      <c r="E699" s="2159" t="s">
        <v>2977</v>
      </c>
      <c r="F699" s="2158">
        <v>425</v>
      </c>
      <c r="G699" s="2159">
        <v>29</v>
      </c>
      <c r="H699" s="2159">
        <v>22</v>
      </c>
      <c r="I699" s="2159">
        <v>638</v>
      </c>
      <c r="J699" s="2159">
        <v>24</v>
      </c>
      <c r="K699" s="2159">
        <v>696</v>
      </c>
      <c r="L699" s="2159"/>
    </row>
    <row r="700" spans="1:12" hidden="1">
      <c r="A700" s="2158">
        <v>46104145</v>
      </c>
      <c r="B700" s="2159" t="s">
        <v>3056</v>
      </c>
      <c r="C700" s="2159" t="s">
        <v>3507</v>
      </c>
      <c r="D700" s="2159" t="s">
        <v>2793</v>
      </c>
      <c r="E700" s="2159" t="s">
        <v>2977</v>
      </c>
      <c r="F700" s="2158">
        <v>425</v>
      </c>
      <c r="G700" s="2159">
        <v>29</v>
      </c>
      <c r="H700" s="2159">
        <v>22</v>
      </c>
      <c r="I700" s="2159">
        <v>638</v>
      </c>
      <c r="J700" s="2159">
        <v>24</v>
      </c>
      <c r="K700" s="2159">
        <v>696</v>
      </c>
      <c r="L700" s="2159"/>
    </row>
    <row r="701" spans="1:12" hidden="1">
      <c r="A701" s="2158">
        <v>46104140</v>
      </c>
      <c r="B701" s="2159" t="s">
        <v>3062</v>
      </c>
      <c r="C701" s="2194" t="s">
        <v>3507</v>
      </c>
      <c r="D701" s="2159" t="s">
        <v>2793</v>
      </c>
      <c r="E701" s="2159" t="s">
        <v>2977</v>
      </c>
      <c r="F701" s="2158">
        <v>400</v>
      </c>
      <c r="G701" s="2159">
        <v>29</v>
      </c>
      <c r="H701" s="2159">
        <v>22</v>
      </c>
      <c r="I701" s="2159">
        <v>638</v>
      </c>
      <c r="J701" s="2159">
        <v>24</v>
      </c>
      <c r="K701" s="2159">
        <v>696</v>
      </c>
      <c r="L701" s="2194" t="s">
        <v>3480</v>
      </c>
    </row>
    <row r="702" spans="1:12" hidden="1">
      <c r="A702" s="2158">
        <v>46105142</v>
      </c>
      <c r="B702" s="2159" t="s">
        <v>3063</v>
      </c>
      <c r="C702" s="2194" t="s">
        <v>3507</v>
      </c>
      <c r="D702" s="2159" t="s">
        <v>2793</v>
      </c>
      <c r="E702" s="2159" t="s">
        <v>2977</v>
      </c>
      <c r="F702" s="2158">
        <v>410</v>
      </c>
      <c r="G702" s="2159">
        <v>29</v>
      </c>
      <c r="H702" s="2159">
        <v>22</v>
      </c>
      <c r="I702" s="2159">
        <v>638</v>
      </c>
      <c r="J702" s="2159">
        <v>24</v>
      </c>
      <c r="K702" s="2159">
        <v>696</v>
      </c>
      <c r="L702" s="2194" t="s">
        <v>3480</v>
      </c>
    </row>
    <row r="703" spans="1:12" hidden="1">
      <c r="A703" s="2171">
        <v>46106144</v>
      </c>
      <c r="B703" s="2159" t="s">
        <v>3055</v>
      </c>
      <c r="C703" s="2159" t="s">
        <v>3507</v>
      </c>
      <c r="D703" s="2159" t="s">
        <v>2793</v>
      </c>
      <c r="E703" s="2159" t="s">
        <v>2977</v>
      </c>
      <c r="F703" s="2158">
        <v>420</v>
      </c>
      <c r="G703" s="2159">
        <v>29</v>
      </c>
      <c r="H703" s="2159">
        <v>22</v>
      </c>
      <c r="I703" s="2159">
        <v>638</v>
      </c>
      <c r="J703" s="2159">
        <v>24</v>
      </c>
      <c r="K703" s="2159">
        <v>696</v>
      </c>
      <c r="L703" s="2159"/>
    </row>
    <row r="704" spans="1:12" hidden="1">
      <c r="A704" s="2167">
        <v>46112145</v>
      </c>
      <c r="B704" s="2159" t="s">
        <v>3064</v>
      </c>
      <c r="C704" s="2159" t="s">
        <v>3507</v>
      </c>
      <c r="D704" s="2159" t="s">
        <v>2793</v>
      </c>
      <c r="E704" s="2159" t="s">
        <v>2977</v>
      </c>
      <c r="F704" s="2175">
        <v>425</v>
      </c>
      <c r="G704" s="2159">
        <v>29</v>
      </c>
      <c r="H704" s="2159">
        <v>22</v>
      </c>
      <c r="I704" s="2159">
        <v>638</v>
      </c>
      <c r="J704" s="2159">
        <v>24</v>
      </c>
      <c r="K704" s="2159">
        <v>696</v>
      </c>
      <c r="L704" s="2159"/>
    </row>
    <row r="705" spans="1:12" hidden="1">
      <c r="A705" s="2167">
        <v>46112146</v>
      </c>
      <c r="B705" s="2159" t="s">
        <v>3064</v>
      </c>
      <c r="C705" s="2159" t="s">
        <v>3507</v>
      </c>
      <c r="D705" s="2159" t="s">
        <v>2793</v>
      </c>
      <c r="E705" s="2159" t="s">
        <v>2977</v>
      </c>
      <c r="F705" s="2175">
        <v>430</v>
      </c>
      <c r="G705" s="2159">
        <v>29</v>
      </c>
      <c r="H705" s="2159">
        <v>22</v>
      </c>
      <c r="I705" s="2159">
        <v>638</v>
      </c>
      <c r="J705" s="2159">
        <v>24</v>
      </c>
      <c r="K705" s="2159">
        <v>696</v>
      </c>
      <c r="L705" s="2159"/>
    </row>
    <row r="706" spans="1:12" hidden="1">
      <c r="A706" s="2167">
        <v>46112144</v>
      </c>
      <c r="B706" s="2159" t="s">
        <v>3064</v>
      </c>
      <c r="C706" s="2159" t="s">
        <v>3507</v>
      </c>
      <c r="D706" s="2159" t="s">
        <v>2793</v>
      </c>
      <c r="E706" s="2159" t="s">
        <v>2977</v>
      </c>
      <c r="F706" s="2175">
        <v>420</v>
      </c>
      <c r="G706" s="2159">
        <v>29</v>
      </c>
      <c r="H706" s="2159">
        <v>22</v>
      </c>
      <c r="I706" s="2159">
        <v>638</v>
      </c>
      <c r="J706" s="2159">
        <v>24</v>
      </c>
      <c r="K706" s="2159">
        <v>696</v>
      </c>
      <c r="L706" s="2159"/>
    </row>
    <row r="707" spans="1:12" hidden="1">
      <c r="A707" s="2164">
        <v>46113145</v>
      </c>
      <c r="B707" s="2173" t="s">
        <v>3065</v>
      </c>
      <c r="C707" s="2159" t="s">
        <v>3507</v>
      </c>
      <c r="D707" s="2162" t="s">
        <v>2793</v>
      </c>
      <c r="E707" s="2162" t="s">
        <v>2977</v>
      </c>
      <c r="F707" s="2173">
        <v>425</v>
      </c>
      <c r="G707" s="2159">
        <v>29</v>
      </c>
      <c r="H707" s="2159">
        <v>22</v>
      </c>
      <c r="I707" s="2159">
        <v>638</v>
      </c>
      <c r="J707" s="2159">
        <v>24</v>
      </c>
      <c r="K707" s="2159">
        <v>696</v>
      </c>
      <c r="L707" s="2159"/>
    </row>
    <row r="708" spans="1:12" hidden="1">
      <c r="A708" s="2164">
        <v>46113146</v>
      </c>
      <c r="B708" s="2173" t="s">
        <v>3065</v>
      </c>
      <c r="C708" s="2159" t="s">
        <v>3507</v>
      </c>
      <c r="D708" s="2162" t="s">
        <v>2793</v>
      </c>
      <c r="E708" s="2162" t="s">
        <v>2977</v>
      </c>
      <c r="F708" s="2173">
        <v>430</v>
      </c>
      <c r="G708" s="2159">
        <v>29</v>
      </c>
      <c r="H708" s="2159">
        <v>22</v>
      </c>
      <c r="I708" s="2159">
        <v>638</v>
      </c>
      <c r="J708" s="2159">
        <v>24</v>
      </c>
      <c r="K708" s="2159">
        <v>696</v>
      </c>
      <c r="L708" s="2159"/>
    </row>
    <row r="709" spans="1:12" hidden="1">
      <c r="A709" s="2164">
        <v>46113144</v>
      </c>
      <c r="B709" s="2173" t="s">
        <v>3065</v>
      </c>
      <c r="C709" s="2159" t="s">
        <v>3507</v>
      </c>
      <c r="D709" s="2162" t="s">
        <v>2793</v>
      </c>
      <c r="E709" s="2162" t="s">
        <v>2977</v>
      </c>
      <c r="F709" s="2173">
        <v>420</v>
      </c>
      <c r="G709" s="2159">
        <v>29</v>
      </c>
      <c r="H709" s="2159">
        <v>22</v>
      </c>
      <c r="I709" s="2159">
        <v>638</v>
      </c>
      <c r="J709" s="2159">
        <v>24</v>
      </c>
      <c r="K709" s="2159">
        <v>696</v>
      </c>
      <c r="L709" s="2159"/>
    </row>
    <row r="710" spans="1:12" s="2037" customFormat="1" hidden="1">
      <c r="A710" s="2164">
        <v>46114145</v>
      </c>
      <c r="B710" s="2173" t="s">
        <v>3065</v>
      </c>
      <c r="C710" s="2159" t="s">
        <v>3507</v>
      </c>
      <c r="D710" s="2162" t="s">
        <v>2793</v>
      </c>
      <c r="E710" s="2162" t="s">
        <v>2977</v>
      </c>
      <c r="F710" s="2173">
        <v>425</v>
      </c>
      <c r="G710" s="2185">
        <v>29</v>
      </c>
      <c r="H710" s="2159">
        <v>22</v>
      </c>
      <c r="I710" s="2159">
        <v>638</v>
      </c>
      <c r="J710" s="2159">
        <v>24</v>
      </c>
      <c r="K710" s="2159">
        <v>696</v>
      </c>
      <c r="L710" s="2159"/>
    </row>
    <row r="711" spans="1:12" s="2037" customFormat="1" hidden="1">
      <c r="A711" s="2164">
        <v>46114146</v>
      </c>
      <c r="B711" s="2173" t="s">
        <v>3065</v>
      </c>
      <c r="C711" s="2159" t="s">
        <v>3507</v>
      </c>
      <c r="D711" s="2162" t="s">
        <v>2793</v>
      </c>
      <c r="E711" s="2162" t="s">
        <v>2977</v>
      </c>
      <c r="F711" s="2173">
        <v>430</v>
      </c>
      <c r="G711" s="2185">
        <v>29</v>
      </c>
      <c r="H711" s="2159">
        <v>22</v>
      </c>
      <c r="I711" s="2159">
        <v>638</v>
      </c>
      <c r="J711" s="2159">
        <v>24</v>
      </c>
      <c r="K711" s="2159">
        <v>696</v>
      </c>
      <c r="L711" s="2159"/>
    </row>
    <row r="712" spans="1:12" s="2037" customFormat="1" hidden="1">
      <c r="A712" s="2167">
        <v>46106143</v>
      </c>
      <c r="B712" s="2159" t="s">
        <v>3064</v>
      </c>
      <c r="C712" s="2194" t="s">
        <v>3507</v>
      </c>
      <c r="D712" s="2159" t="s">
        <v>2793</v>
      </c>
      <c r="E712" s="2159" t="s">
        <v>2977</v>
      </c>
      <c r="F712" s="2175">
        <v>415</v>
      </c>
      <c r="G712" s="2159">
        <v>29</v>
      </c>
      <c r="H712" s="2159">
        <v>22</v>
      </c>
      <c r="I712" s="2159">
        <v>638</v>
      </c>
      <c r="J712" s="2159">
        <v>24</v>
      </c>
      <c r="K712" s="2159">
        <v>696</v>
      </c>
      <c r="L712" s="2194" t="s">
        <v>3480</v>
      </c>
    </row>
    <row r="713" spans="1:12" s="2037" customFormat="1" hidden="1">
      <c r="A713" s="2167">
        <v>46111144</v>
      </c>
      <c r="B713" s="2158" t="s">
        <v>3065</v>
      </c>
      <c r="C713" s="2159" t="s">
        <v>3507</v>
      </c>
      <c r="D713" s="2158" t="s">
        <v>2793</v>
      </c>
      <c r="E713" s="2158" t="s">
        <v>3051</v>
      </c>
      <c r="F713" s="2175">
        <v>420</v>
      </c>
      <c r="G713" s="2159">
        <v>29</v>
      </c>
      <c r="H713" s="2159">
        <v>22</v>
      </c>
      <c r="I713" s="2159">
        <v>638</v>
      </c>
      <c r="J713" s="2159">
        <v>24</v>
      </c>
      <c r="K713" s="2159">
        <v>696</v>
      </c>
      <c r="L713" s="2158"/>
    </row>
    <row r="714" spans="1:12" s="2037" customFormat="1" hidden="1">
      <c r="A714" s="2167">
        <v>46111145</v>
      </c>
      <c r="B714" s="2158" t="s">
        <v>3065</v>
      </c>
      <c r="C714" s="2159" t="s">
        <v>3507</v>
      </c>
      <c r="D714" s="2158" t="s">
        <v>2793</v>
      </c>
      <c r="E714" s="2158" t="s">
        <v>3051</v>
      </c>
      <c r="F714" s="2175">
        <v>425</v>
      </c>
      <c r="G714" s="2159">
        <v>29</v>
      </c>
      <c r="H714" s="2159">
        <v>22</v>
      </c>
      <c r="I714" s="2159">
        <v>638</v>
      </c>
      <c r="J714" s="2159">
        <v>24</v>
      </c>
      <c r="K714" s="2159">
        <v>696</v>
      </c>
      <c r="L714" s="2158"/>
    </row>
    <row r="715" spans="1:12" s="2037" customFormat="1" hidden="1">
      <c r="A715" s="2167">
        <v>46111146</v>
      </c>
      <c r="B715" s="2158" t="s">
        <v>3065</v>
      </c>
      <c r="C715" s="2159" t="s">
        <v>3507</v>
      </c>
      <c r="D715" s="2158" t="s">
        <v>2793</v>
      </c>
      <c r="E715" s="2158" t="s">
        <v>3051</v>
      </c>
      <c r="F715" s="2175">
        <v>430</v>
      </c>
      <c r="G715" s="2159">
        <v>29</v>
      </c>
      <c r="H715" s="2159">
        <v>22</v>
      </c>
      <c r="I715" s="2159">
        <v>638</v>
      </c>
      <c r="J715" s="2159">
        <v>24</v>
      </c>
      <c r="K715" s="2159">
        <v>696</v>
      </c>
      <c r="L715" s="2158"/>
    </row>
    <row r="716" spans="1:12" s="2037" customFormat="1" hidden="1">
      <c r="A716" s="2167">
        <v>46112143</v>
      </c>
      <c r="B716" s="2158" t="s">
        <v>3065</v>
      </c>
      <c r="C716" s="2194" t="s">
        <v>3507</v>
      </c>
      <c r="D716" s="2158" t="s">
        <v>2793</v>
      </c>
      <c r="E716" s="2158" t="s">
        <v>3051</v>
      </c>
      <c r="F716" s="2175">
        <v>415</v>
      </c>
      <c r="G716" s="2159">
        <v>29</v>
      </c>
      <c r="H716" s="2159">
        <v>22</v>
      </c>
      <c r="I716" s="2159">
        <v>638</v>
      </c>
      <c r="J716" s="2159">
        <v>24</v>
      </c>
      <c r="K716" s="2159">
        <v>696</v>
      </c>
      <c r="L716" s="2194" t="s">
        <v>3480</v>
      </c>
    </row>
    <row r="717" spans="1:12" s="2037" customFormat="1" hidden="1">
      <c r="A717" s="2176">
        <v>46111545</v>
      </c>
      <c r="B717" s="2177" t="s">
        <v>3065</v>
      </c>
      <c r="C717" s="2159" t="s">
        <v>3507</v>
      </c>
      <c r="D717" s="2158" t="s">
        <v>2793</v>
      </c>
      <c r="E717" s="2158" t="s">
        <v>3051</v>
      </c>
      <c r="F717" s="2175">
        <v>425</v>
      </c>
      <c r="G717" s="2159">
        <v>29</v>
      </c>
      <c r="H717" s="2159">
        <v>22</v>
      </c>
      <c r="I717" s="2159">
        <v>638</v>
      </c>
      <c r="J717" s="2159">
        <v>24</v>
      </c>
      <c r="K717" s="2159">
        <v>696</v>
      </c>
      <c r="L717" s="2158"/>
    </row>
    <row r="718" spans="1:12" s="2037" customFormat="1" hidden="1">
      <c r="A718" s="2176">
        <v>46109144</v>
      </c>
      <c r="B718" s="2167" t="s">
        <v>3065</v>
      </c>
      <c r="C718" s="2159" t="s">
        <v>3507</v>
      </c>
      <c r="D718" s="2158" t="s">
        <v>2793</v>
      </c>
      <c r="E718" s="2158" t="s">
        <v>3051</v>
      </c>
      <c r="F718" s="2175">
        <v>420</v>
      </c>
      <c r="G718" s="2159">
        <v>29</v>
      </c>
      <c r="H718" s="2159">
        <v>22</v>
      </c>
      <c r="I718" s="2159">
        <v>638</v>
      </c>
      <c r="J718" s="2159">
        <v>24</v>
      </c>
      <c r="K718" s="2159">
        <v>696</v>
      </c>
      <c r="L718" s="2158"/>
    </row>
    <row r="719" spans="1:12" s="2037" customFormat="1" hidden="1">
      <c r="A719" s="2176">
        <v>46109546</v>
      </c>
      <c r="B719" s="2167" t="s">
        <v>3065</v>
      </c>
      <c r="C719" s="2159" t="s">
        <v>3507</v>
      </c>
      <c r="D719" s="2158" t="s">
        <v>2793</v>
      </c>
      <c r="E719" s="2158" t="s">
        <v>3051</v>
      </c>
      <c r="F719" s="2175">
        <v>430</v>
      </c>
      <c r="G719" s="2159">
        <v>29</v>
      </c>
      <c r="H719" s="2159">
        <v>22</v>
      </c>
      <c r="I719" s="2159">
        <v>638</v>
      </c>
      <c r="J719" s="2159">
        <v>24</v>
      </c>
      <c r="K719" s="2159">
        <v>696</v>
      </c>
      <c r="L719" s="2158"/>
    </row>
    <row r="720" spans="1:12" s="2037" customFormat="1" hidden="1">
      <c r="A720" s="2176">
        <v>46111546</v>
      </c>
      <c r="B720" s="2167" t="s">
        <v>3065</v>
      </c>
      <c r="C720" s="2159" t="s">
        <v>3507</v>
      </c>
      <c r="D720" s="2158" t="s">
        <v>2793</v>
      </c>
      <c r="E720" s="2158" t="s">
        <v>3051</v>
      </c>
      <c r="F720" s="2175">
        <v>430</v>
      </c>
      <c r="G720" s="2159">
        <v>29</v>
      </c>
      <c r="H720" s="2159">
        <v>22</v>
      </c>
      <c r="I720" s="2159">
        <v>638</v>
      </c>
      <c r="J720" s="2159">
        <v>24</v>
      </c>
      <c r="K720" s="2159">
        <v>696</v>
      </c>
      <c r="L720" s="2158"/>
    </row>
    <row r="721" spans="1:12" s="2037" customFormat="1" hidden="1">
      <c r="A721" s="2176">
        <v>46111143</v>
      </c>
      <c r="B721" s="2167" t="s">
        <v>3065</v>
      </c>
      <c r="C721" s="2194" t="s">
        <v>3507</v>
      </c>
      <c r="D721" s="2158" t="s">
        <v>2793</v>
      </c>
      <c r="E721" s="2158" t="s">
        <v>3051</v>
      </c>
      <c r="F721" s="2175">
        <v>415</v>
      </c>
      <c r="G721" s="2159">
        <v>29</v>
      </c>
      <c r="H721" s="2159">
        <v>22</v>
      </c>
      <c r="I721" s="2159">
        <v>638</v>
      </c>
      <c r="J721" s="2159">
        <v>24</v>
      </c>
      <c r="K721" s="2159">
        <v>696</v>
      </c>
      <c r="L721" s="2194" t="s">
        <v>3480</v>
      </c>
    </row>
    <row r="722" spans="1:12" s="2037" customFormat="1" hidden="1">
      <c r="A722" s="2158">
        <v>46106142</v>
      </c>
      <c r="B722" s="2167" t="s">
        <v>3065</v>
      </c>
      <c r="C722" s="2194" t="s">
        <v>3507</v>
      </c>
      <c r="D722" s="2158" t="s">
        <v>2793</v>
      </c>
      <c r="E722" s="2158" t="s">
        <v>3051</v>
      </c>
      <c r="F722" s="2158">
        <v>410</v>
      </c>
      <c r="G722" s="2165">
        <v>29</v>
      </c>
      <c r="H722" s="2159">
        <v>22</v>
      </c>
      <c r="I722" s="2159">
        <v>638</v>
      </c>
      <c r="J722" s="2159">
        <v>24</v>
      </c>
      <c r="K722" s="2159">
        <v>696</v>
      </c>
      <c r="L722" s="2194" t="s">
        <v>3480</v>
      </c>
    </row>
    <row r="723" spans="1:12" hidden="1">
      <c r="A723" s="2158">
        <v>46106141</v>
      </c>
      <c r="B723" s="2167" t="s">
        <v>3065</v>
      </c>
      <c r="C723" s="2194" t="s">
        <v>3507</v>
      </c>
      <c r="D723" s="2158" t="s">
        <v>2793</v>
      </c>
      <c r="E723" s="2158" t="s">
        <v>3051</v>
      </c>
      <c r="F723" s="2158">
        <v>405</v>
      </c>
      <c r="G723" s="2165">
        <v>29</v>
      </c>
      <c r="H723" s="2159">
        <v>22</v>
      </c>
      <c r="I723" s="2159">
        <v>638</v>
      </c>
      <c r="J723" s="2159">
        <v>24</v>
      </c>
      <c r="K723" s="2159">
        <v>696</v>
      </c>
      <c r="L723" s="2194" t="s">
        <v>3480</v>
      </c>
    </row>
    <row r="724" spans="1:12" hidden="1">
      <c r="A724" s="2176">
        <v>46109143</v>
      </c>
      <c r="B724" s="2167" t="s">
        <v>3065</v>
      </c>
      <c r="C724" s="2194" t="s">
        <v>3507</v>
      </c>
      <c r="D724" s="2158" t="s">
        <v>2793</v>
      </c>
      <c r="E724" s="2158" t="s">
        <v>3051</v>
      </c>
      <c r="F724" s="2175">
        <v>415</v>
      </c>
      <c r="G724" s="2159">
        <v>29</v>
      </c>
      <c r="H724" s="2159">
        <v>22</v>
      </c>
      <c r="I724" s="2159">
        <v>638</v>
      </c>
      <c r="J724" s="2159">
        <v>24</v>
      </c>
      <c r="K724" s="2159">
        <v>696</v>
      </c>
      <c r="L724" s="2194" t="s">
        <v>3480</v>
      </c>
    </row>
    <row r="725" spans="1:12" hidden="1">
      <c r="A725" s="2176">
        <v>46109545</v>
      </c>
      <c r="B725" s="2167" t="s">
        <v>3065</v>
      </c>
      <c r="C725" s="2159" t="s">
        <v>3507</v>
      </c>
      <c r="D725" s="2158" t="s">
        <v>2793</v>
      </c>
      <c r="E725" s="2158" t="s">
        <v>3051</v>
      </c>
      <c r="F725" s="2175">
        <v>425</v>
      </c>
      <c r="G725" s="2159">
        <v>29</v>
      </c>
      <c r="H725" s="2159">
        <v>22</v>
      </c>
      <c r="I725" s="2159">
        <v>638</v>
      </c>
      <c r="J725" s="2159">
        <v>24</v>
      </c>
      <c r="K725" s="2159">
        <v>696</v>
      </c>
      <c r="L725" s="2158"/>
    </row>
    <row r="726" spans="1:12" hidden="1">
      <c r="A726" s="2158">
        <v>46105145</v>
      </c>
      <c r="B726" s="2159" t="s">
        <v>3056</v>
      </c>
      <c r="C726" s="2159" t="s">
        <v>3507</v>
      </c>
      <c r="D726" s="2159" t="s">
        <v>2793</v>
      </c>
      <c r="E726" s="2159" t="s">
        <v>2977</v>
      </c>
      <c r="F726" s="2158">
        <v>425</v>
      </c>
      <c r="G726" s="2159">
        <v>29</v>
      </c>
      <c r="H726" s="2159">
        <v>22</v>
      </c>
      <c r="I726" s="2159">
        <v>638</v>
      </c>
      <c r="J726" s="2159">
        <v>24</v>
      </c>
      <c r="K726" s="2159">
        <v>696</v>
      </c>
      <c r="L726" s="2159"/>
    </row>
    <row r="727" spans="1:12" hidden="1">
      <c r="A727" s="2158">
        <v>46104146</v>
      </c>
      <c r="B727" s="2159" t="s">
        <v>3059</v>
      </c>
      <c r="C727" s="2159" t="s">
        <v>3507</v>
      </c>
      <c r="D727" s="2159" t="s">
        <v>2793</v>
      </c>
      <c r="E727" s="2159" t="s">
        <v>2977</v>
      </c>
      <c r="F727" s="2158">
        <v>430</v>
      </c>
      <c r="G727" s="2159">
        <v>29</v>
      </c>
      <c r="H727" s="2159">
        <v>22</v>
      </c>
      <c r="I727" s="2159">
        <v>638</v>
      </c>
      <c r="J727" s="2159">
        <v>24</v>
      </c>
      <c r="K727" s="2159">
        <v>696</v>
      </c>
      <c r="L727" s="2159"/>
    </row>
    <row r="728" spans="1:12" hidden="1">
      <c r="A728" s="2158">
        <v>46104147</v>
      </c>
      <c r="B728" s="2159" t="s">
        <v>3066</v>
      </c>
      <c r="C728" s="2159" t="s">
        <v>3507</v>
      </c>
      <c r="D728" s="2159" t="s">
        <v>2793</v>
      </c>
      <c r="E728" s="2159" t="s">
        <v>2977</v>
      </c>
      <c r="F728" s="2158">
        <v>435</v>
      </c>
      <c r="G728" s="2159">
        <v>29</v>
      </c>
      <c r="H728" s="2159">
        <v>22</v>
      </c>
      <c r="I728" s="2159">
        <v>638</v>
      </c>
      <c r="J728" s="2159">
        <v>24</v>
      </c>
      <c r="K728" s="2159">
        <v>696</v>
      </c>
      <c r="L728" s="2159"/>
    </row>
    <row r="729" spans="1:12" hidden="1">
      <c r="A729" s="2158">
        <v>46104545</v>
      </c>
      <c r="B729" s="2159" t="s">
        <v>3056</v>
      </c>
      <c r="C729" s="2159" t="s">
        <v>3507</v>
      </c>
      <c r="D729" s="2159" t="s">
        <v>2793</v>
      </c>
      <c r="E729" s="2159" t="s">
        <v>2977</v>
      </c>
      <c r="F729" s="2158">
        <v>425</v>
      </c>
      <c r="G729" s="2159">
        <v>29</v>
      </c>
      <c r="H729" s="2159">
        <v>22</v>
      </c>
      <c r="I729" s="2159">
        <v>638</v>
      </c>
      <c r="J729" s="2159">
        <v>24</v>
      </c>
      <c r="K729" s="2159">
        <v>696</v>
      </c>
      <c r="L729" s="2159"/>
    </row>
    <row r="730" spans="1:12" hidden="1">
      <c r="A730" s="2158">
        <v>46104546</v>
      </c>
      <c r="B730" s="2159" t="s">
        <v>3059</v>
      </c>
      <c r="C730" s="2159" t="s">
        <v>3507</v>
      </c>
      <c r="D730" s="2159" t="s">
        <v>2793</v>
      </c>
      <c r="E730" s="2159" t="s">
        <v>2977</v>
      </c>
      <c r="F730" s="2158">
        <v>430</v>
      </c>
      <c r="G730" s="2159">
        <v>29</v>
      </c>
      <c r="H730" s="2159">
        <v>22</v>
      </c>
      <c r="I730" s="2159">
        <v>638</v>
      </c>
      <c r="J730" s="2159">
        <v>24</v>
      </c>
      <c r="K730" s="2159">
        <v>696</v>
      </c>
      <c r="L730" s="2159"/>
    </row>
    <row r="731" spans="1:12" hidden="1">
      <c r="A731" s="2158">
        <v>46106145</v>
      </c>
      <c r="B731" s="2159" t="s">
        <v>3056</v>
      </c>
      <c r="C731" s="2159" t="s">
        <v>3507</v>
      </c>
      <c r="D731" s="2159" t="s">
        <v>2793</v>
      </c>
      <c r="E731" s="2159" t="s">
        <v>2977</v>
      </c>
      <c r="F731" s="2158">
        <v>425</v>
      </c>
      <c r="G731" s="2159">
        <v>29</v>
      </c>
      <c r="H731" s="2159">
        <v>22</v>
      </c>
      <c r="I731" s="2159">
        <v>638</v>
      </c>
      <c r="J731" s="2159">
        <v>24</v>
      </c>
      <c r="K731" s="2159">
        <v>696</v>
      </c>
      <c r="L731" s="2159"/>
    </row>
    <row r="732" spans="1:12" hidden="1">
      <c r="A732" s="2158">
        <v>46106146</v>
      </c>
      <c r="B732" s="2159" t="s">
        <v>3059</v>
      </c>
      <c r="C732" s="2159" t="s">
        <v>3507</v>
      </c>
      <c r="D732" s="2159" t="s">
        <v>2793</v>
      </c>
      <c r="E732" s="2159" t="s">
        <v>2977</v>
      </c>
      <c r="F732" s="2158">
        <v>430</v>
      </c>
      <c r="G732" s="2159">
        <v>29</v>
      </c>
      <c r="H732" s="2159">
        <v>22</v>
      </c>
      <c r="I732" s="2159">
        <v>638</v>
      </c>
      <c r="J732" s="2159">
        <v>24</v>
      </c>
      <c r="K732" s="2159">
        <v>696</v>
      </c>
      <c r="L732" s="2159"/>
    </row>
    <row r="733" spans="1:12" hidden="1">
      <c r="A733" s="2158">
        <v>44101126</v>
      </c>
      <c r="B733" s="2159" t="s">
        <v>3001</v>
      </c>
      <c r="C733" s="2194" t="s">
        <v>3481</v>
      </c>
      <c r="D733" s="2159" t="s">
        <v>2584</v>
      </c>
      <c r="E733" s="2159" t="s">
        <v>2977</v>
      </c>
      <c r="F733" s="2158">
        <v>330</v>
      </c>
      <c r="G733" s="2159">
        <v>29</v>
      </c>
      <c r="H733" s="2159">
        <v>22</v>
      </c>
      <c r="I733" s="2159">
        <v>638</v>
      </c>
      <c r="J733" s="2159">
        <v>26</v>
      </c>
      <c r="K733" s="2159">
        <v>754</v>
      </c>
      <c r="L733" s="2194" t="s">
        <v>3480</v>
      </c>
    </row>
    <row r="734" spans="1:12" hidden="1">
      <c r="A734" s="2158">
        <v>44101127</v>
      </c>
      <c r="B734" s="2159" t="s">
        <v>3002</v>
      </c>
      <c r="C734" s="2194" t="s">
        <v>3481</v>
      </c>
      <c r="D734" s="2159" t="s">
        <v>2584</v>
      </c>
      <c r="E734" s="2159" t="s">
        <v>2977</v>
      </c>
      <c r="F734" s="2158">
        <v>335</v>
      </c>
      <c r="G734" s="2159">
        <v>29</v>
      </c>
      <c r="H734" s="2159">
        <v>22</v>
      </c>
      <c r="I734" s="2159">
        <v>638</v>
      </c>
      <c r="J734" s="2159">
        <v>26</v>
      </c>
      <c r="K734" s="2159">
        <v>754</v>
      </c>
      <c r="L734" s="2194" t="s">
        <v>3480</v>
      </c>
    </row>
    <row r="735" spans="1:12" hidden="1">
      <c r="A735" s="2158">
        <v>44101128</v>
      </c>
      <c r="B735" s="2159" t="s">
        <v>3003</v>
      </c>
      <c r="C735" s="2194" t="s">
        <v>3481</v>
      </c>
      <c r="D735" s="2159" t="s">
        <v>2584</v>
      </c>
      <c r="E735" s="2159" t="s">
        <v>2977</v>
      </c>
      <c r="F735" s="2158">
        <v>340</v>
      </c>
      <c r="G735" s="2159">
        <v>29</v>
      </c>
      <c r="H735" s="2159">
        <v>22</v>
      </c>
      <c r="I735" s="2159">
        <v>638</v>
      </c>
      <c r="J735" s="2159">
        <v>26</v>
      </c>
      <c r="K735" s="2159">
        <v>754</v>
      </c>
      <c r="L735" s="2194" t="s">
        <v>3480</v>
      </c>
    </row>
    <row r="736" spans="1:12" hidden="1">
      <c r="A736" s="2158">
        <v>44101129</v>
      </c>
      <c r="B736" s="2159" t="s">
        <v>3004</v>
      </c>
      <c r="C736" s="2194" t="s">
        <v>3481</v>
      </c>
      <c r="D736" s="2159" t="s">
        <v>2584</v>
      </c>
      <c r="E736" s="2159" t="s">
        <v>2977</v>
      </c>
      <c r="F736" s="2158">
        <v>345</v>
      </c>
      <c r="G736" s="2159">
        <v>29</v>
      </c>
      <c r="H736" s="2159">
        <v>22</v>
      </c>
      <c r="I736" s="2159">
        <v>638</v>
      </c>
      <c r="J736" s="2159">
        <v>26</v>
      </c>
      <c r="K736" s="2159">
        <v>754</v>
      </c>
      <c r="L736" s="2194" t="s">
        <v>3480</v>
      </c>
    </row>
    <row r="737" spans="1:12" hidden="1">
      <c r="A737" s="2158">
        <v>44101130</v>
      </c>
      <c r="B737" s="2159" t="s">
        <v>3005</v>
      </c>
      <c r="C737" s="2194" t="s">
        <v>3481</v>
      </c>
      <c r="D737" s="2159" t="s">
        <v>2584</v>
      </c>
      <c r="E737" s="2159" t="s">
        <v>2977</v>
      </c>
      <c r="F737" s="2158">
        <v>350</v>
      </c>
      <c r="G737" s="2159">
        <v>29</v>
      </c>
      <c r="H737" s="2159">
        <v>22</v>
      </c>
      <c r="I737" s="2159">
        <v>638</v>
      </c>
      <c r="J737" s="2159">
        <v>26</v>
      </c>
      <c r="K737" s="2159">
        <v>754</v>
      </c>
      <c r="L737" s="2194" t="s">
        <v>3480</v>
      </c>
    </row>
    <row r="738" spans="1:12" hidden="1">
      <c r="A738" s="2158">
        <v>44101131</v>
      </c>
      <c r="B738" s="2159" t="s">
        <v>3006</v>
      </c>
      <c r="C738" s="2159" t="s">
        <v>3481</v>
      </c>
      <c r="D738" s="2159" t="s">
        <v>2584</v>
      </c>
      <c r="E738" s="2159" t="s">
        <v>2977</v>
      </c>
      <c r="F738" s="2158">
        <v>355</v>
      </c>
      <c r="G738" s="2159">
        <v>29</v>
      </c>
      <c r="H738" s="2159">
        <v>22</v>
      </c>
      <c r="I738" s="2159">
        <v>638</v>
      </c>
      <c r="J738" s="2159">
        <v>26</v>
      </c>
      <c r="K738" s="2159">
        <v>754</v>
      </c>
      <c r="L738" s="2159"/>
    </row>
    <row r="739" spans="1:12" hidden="1">
      <c r="A739" s="2158">
        <v>44101132</v>
      </c>
      <c r="B739" s="2159" t="s">
        <v>3067</v>
      </c>
      <c r="C739" s="2159" t="s">
        <v>3481</v>
      </c>
      <c r="D739" s="2159" t="s">
        <v>2584</v>
      </c>
      <c r="E739" s="2159" t="s">
        <v>2977</v>
      </c>
      <c r="F739" s="2158">
        <v>360</v>
      </c>
      <c r="G739" s="2159">
        <v>29</v>
      </c>
      <c r="H739" s="2159">
        <v>22</v>
      </c>
      <c r="I739" s="2159">
        <v>638</v>
      </c>
      <c r="J739" s="2159">
        <v>26</v>
      </c>
      <c r="K739" s="2159">
        <v>754</v>
      </c>
      <c r="L739" s="2159"/>
    </row>
    <row r="740" spans="1:12" hidden="1">
      <c r="A740" s="2158">
        <v>44103132</v>
      </c>
      <c r="B740" s="2159" t="s">
        <v>3067</v>
      </c>
      <c r="C740" s="2159" t="s">
        <v>3481</v>
      </c>
      <c r="D740" s="2159" t="s">
        <v>2584</v>
      </c>
      <c r="E740" s="2159" t="s">
        <v>2977</v>
      </c>
      <c r="F740" s="2158">
        <v>360</v>
      </c>
      <c r="G740" s="2159">
        <v>29</v>
      </c>
      <c r="H740" s="2159">
        <v>22</v>
      </c>
      <c r="I740" s="2159">
        <v>638</v>
      </c>
      <c r="J740" s="2159">
        <v>26</v>
      </c>
      <c r="K740" s="2159">
        <v>754</v>
      </c>
      <c r="L740" s="2159"/>
    </row>
    <row r="741" spans="1:12" hidden="1">
      <c r="A741" s="2158">
        <v>44103133</v>
      </c>
      <c r="B741" s="2159" t="s">
        <v>3007</v>
      </c>
      <c r="C741" s="2159" t="s">
        <v>3481</v>
      </c>
      <c r="D741" s="2159" t="s">
        <v>2584</v>
      </c>
      <c r="E741" s="2159" t="s">
        <v>2977</v>
      </c>
      <c r="F741" s="2158">
        <v>365</v>
      </c>
      <c r="G741" s="2159">
        <v>29</v>
      </c>
      <c r="H741" s="2159">
        <v>22</v>
      </c>
      <c r="I741" s="2159">
        <v>638</v>
      </c>
      <c r="J741" s="2159">
        <v>26</v>
      </c>
      <c r="K741" s="2159">
        <v>754</v>
      </c>
      <c r="L741" s="2159"/>
    </row>
    <row r="742" spans="1:12" hidden="1">
      <c r="A742" s="2158">
        <v>44101133</v>
      </c>
      <c r="B742" s="2159" t="s">
        <v>3007</v>
      </c>
      <c r="C742" s="2159" t="s">
        <v>3481</v>
      </c>
      <c r="D742" s="2159" t="s">
        <v>2584</v>
      </c>
      <c r="E742" s="2159" t="s">
        <v>2977</v>
      </c>
      <c r="F742" s="2158">
        <v>365</v>
      </c>
      <c r="G742" s="2159">
        <v>29</v>
      </c>
      <c r="H742" s="2159">
        <v>22</v>
      </c>
      <c r="I742" s="2159">
        <v>638</v>
      </c>
      <c r="J742" s="2159">
        <v>26</v>
      </c>
      <c r="K742" s="2159">
        <v>754</v>
      </c>
      <c r="L742" s="2159"/>
    </row>
    <row r="743" spans="1:12" hidden="1">
      <c r="A743" s="2158">
        <v>44101135</v>
      </c>
      <c r="B743" s="2159" t="s">
        <v>3009</v>
      </c>
      <c r="C743" s="2194" t="s">
        <v>3481</v>
      </c>
      <c r="D743" s="2159" t="s">
        <v>2584</v>
      </c>
      <c r="E743" s="2159" t="s">
        <v>2977</v>
      </c>
      <c r="F743" s="2158">
        <v>375</v>
      </c>
      <c r="G743" s="2159">
        <v>29</v>
      </c>
      <c r="H743" s="2159">
        <v>22</v>
      </c>
      <c r="I743" s="2159">
        <v>638</v>
      </c>
      <c r="J743" s="2159">
        <v>26</v>
      </c>
      <c r="K743" s="2159">
        <v>754</v>
      </c>
      <c r="L743" s="2194" t="s">
        <v>3480</v>
      </c>
    </row>
    <row r="744" spans="1:12" hidden="1">
      <c r="A744" s="2158">
        <v>44101136</v>
      </c>
      <c r="B744" s="2159" t="s">
        <v>3010</v>
      </c>
      <c r="C744" s="2194" t="s">
        <v>3481</v>
      </c>
      <c r="D744" s="2159" t="s">
        <v>2584</v>
      </c>
      <c r="E744" s="2159" t="s">
        <v>2977</v>
      </c>
      <c r="F744" s="2158">
        <v>380</v>
      </c>
      <c r="G744" s="2159">
        <v>29</v>
      </c>
      <c r="H744" s="2159">
        <v>22</v>
      </c>
      <c r="I744" s="2159">
        <v>638</v>
      </c>
      <c r="J744" s="2159">
        <v>26</v>
      </c>
      <c r="K744" s="2159">
        <v>754</v>
      </c>
      <c r="L744" s="2194" t="s">
        <v>3480</v>
      </c>
    </row>
    <row r="745" spans="1:12" hidden="1">
      <c r="A745" s="2158">
        <v>44101137</v>
      </c>
      <c r="B745" s="2159" t="s">
        <v>3011</v>
      </c>
      <c r="C745" s="2194" t="s">
        <v>3481</v>
      </c>
      <c r="D745" s="2159" t="s">
        <v>2584</v>
      </c>
      <c r="E745" s="2159" t="s">
        <v>2977</v>
      </c>
      <c r="F745" s="2158">
        <v>385</v>
      </c>
      <c r="G745" s="2159">
        <v>29</v>
      </c>
      <c r="H745" s="2159">
        <v>22</v>
      </c>
      <c r="I745" s="2159">
        <v>638</v>
      </c>
      <c r="J745" s="2159">
        <v>26</v>
      </c>
      <c r="K745" s="2159">
        <v>754</v>
      </c>
      <c r="L745" s="2194" t="s">
        <v>3480</v>
      </c>
    </row>
    <row r="746" spans="1:12" hidden="1">
      <c r="A746" s="2158">
        <v>44101138</v>
      </c>
      <c r="B746" s="2159" t="s">
        <v>3012</v>
      </c>
      <c r="C746" s="2194" t="s">
        <v>3481</v>
      </c>
      <c r="D746" s="2159" t="s">
        <v>2584</v>
      </c>
      <c r="E746" s="2159" t="s">
        <v>2977</v>
      </c>
      <c r="F746" s="2158">
        <v>390</v>
      </c>
      <c r="G746" s="2159">
        <v>29</v>
      </c>
      <c r="H746" s="2159">
        <v>22</v>
      </c>
      <c r="I746" s="2159">
        <v>638</v>
      </c>
      <c r="J746" s="2159">
        <v>26</v>
      </c>
      <c r="K746" s="2159">
        <v>754</v>
      </c>
      <c r="L746" s="2194" t="s">
        <v>3480</v>
      </c>
    </row>
    <row r="747" spans="1:12" hidden="1">
      <c r="A747" s="2158">
        <v>44101139</v>
      </c>
      <c r="B747" s="2159" t="s">
        <v>3013</v>
      </c>
      <c r="C747" s="2194" t="s">
        <v>3481</v>
      </c>
      <c r="D747" s="2159" t="s">
        <v>2584</v>
      </c>
      <c r="E747" s="2159" t="s">
        <v>2977</v>
      </c>
      <c r="F747" s="2158">
        <v>395</v>
      </c>
      <c r="G747" s="2159">
        <v>29</v>
      </c>
      <c r="H747" s="2159">
        <v>22</v>
      </c>
      <c r="I747" s="2159">
        <v>638</v>
      </c>
      <c r="J747" s="2159">
        <v>26</v>
      </c>
      <c r="K747" s="2159">
        <v>754</v>
      </c>
      <c r="L747" s="2194" t="s">
        <v>3480</v>
      </c>
    </row>
    <row r="748" spans="1:12" hidden="1">
      <c r="A748" s="2158">
        <v>44101140</v>
      </c>
      <c r="B748" s="2159" t="s">
        <v>3014</v>
      </c>
      <c r="C748" s="2194" t="s">
        <v>3481</v>
      </c>
      <c r="D748" s="2159" t="s">
        <v>2584</v>
      </c>
      <c r="E748" s="2159" t="s">
        <v>2977</v>
      </c>
      <c r="F748" s="2158">
        <v>400</v>
      </c>
      <c r="G748" s="2159">
        <v>29</v>
      </c>
      <c r="H748" s="2159">
        <v>22</v>
      </c>
      <c r="I748" s="2159">
        <v>638</v>
      </c>
      <c r="J748" s="2159">
        <v>26</v>
      </c>
      <c r="K748" s="2159">
        <v>754</v>
      </c>
      <c r="L748" s="2194" t="s">
        <v>3480</v>
      </c>
    </row>
    <row r="749" spans="1:12" hidden="1">
      <c r="A749" s="2158">
        <v>44101532</v>
      </c>
      <c r="B749" s="2159" t="s">
        <v>2589</v>
      </c>
      <c r="C749" s="2159" t="s">
        <v>3481</v>
      </c>
      <c r="D749" s="2159" t="s">
        <v>2584</v>
      </c>
      <c r="E749" s="2159" t="s">
        <v>2987</v>
      </c>
      <c r="F749" s="2158">
        <v>360</v>
      </c>
      <c r="G749" s="2159">
        <v>29</v>
      </c>
      <c r="H749" s="2159">
        <v>22</v>
      </c>
      <c r="I749" s="2159">
        <v>638</v>
      </c>
      <c r="J749" s="2159">
        <v>26</v>
      </c>
      <c r="K749" s="2159">
        <v>754</v>
      </c>
      <c r="L749" s="2159"/>
    </row>
    <row r="750" spans="1:12" hidden="1">
      <c r="A750" s="2158">
        <v>44101533</v>
      </c>
      <c r="B750" s="2159" t="s">
        <v>3007</v>
      </c>
      <c r="C750" s="2159" t="s">
        <v>3481</v>
      </c>
      <c r="D750" s="2159" t="s">
        <v>2584</v>
      </c>
      <c r="E750" s="2159" t="s">
        <v>2987</v>
      </c>
      <c r="F750" s="2158">
        <v>365</v>
      </c>
      <c r="G750" s="2159">
        <v>29</v>
      </c>
      <c r="H750" s="2159">
        <v>22</v>
      </c>
      <c r="I750" s="2159">
        <v>638</v>
      </c>
      <c r="J750" s="2159">
        <v>26</v>
      </c>
      <c r="K750" s="2159">
        <v>754</v>
      </c>
      <c r="L750" s="2159"/>
    </row>
    <row r="751" spans="1:12" hidden="1">
      <c r="A751" s="2158">
        <v>44103131</v>
      </c>
      <c r="B751" s="2159" t="s">
        <v>3068</v>
      </c>
      <c r="C751" s="2159" t="s">
        <v>3481</v>
      </c>
      <c r="D751" s="2159" t="s">
        <v>2584</v>
      </c>
      <c r="E751" s="2159" t="s">
        <v>2987</v>
      </c>
      <c r="F751" s="2158">
        <v>355</v>
      </c>
      <c r="G751" s="2159">
        <v>29</v>
      </c>
      <c r="H751" s="2159">
        <v>22</v>
      </c>
      <c r="I751" s="2159">
        <v>638</v>
      </c>
      <c r="J751" s="2159">
        <v>26</v>
      </c>
      <c r="K751" s="2159">
        <v>754</v>
      </c>
      <c r="L751" s="2159"/>
    </row>
    <row r="752" spans="1:12" hidden="1">
      <c r="A752" s="2158">
        <v>44102127</v>
      </c>
      <c r="B752" s="2159" t="s">
        <v>3016</v>
      </c>
      <c r="C752" s="2194" t="s">
        <v>3481</v>
      </c>
      <c r="D752" s="2159" t="s">
        <v>2584</v>
      </c>
      <c r="E752" s="2159" t="s">
        <v>2977</v>
      </c>
      <c r="F752" s="2158">
        <v>335</v>
      </c>
      <c r="G752" s="2159">
        <v>29</v>
      </c>
      <c r="H752" s="2159">
        <v>22</v>
      </c>
      <c r="I752" s="2159">
        <v>638</v>
      </c>
      <c r="J752" s="2159">
        <v>26</v>
      </c>
      <c r="K752" s="2159">
        <v>754</v>
      </c>
      <c r="L752" s="2194" t="s">
        <v>3480</v>
      </c>
    </row>
    <row r="753" spans="1:12" hidden="1">
      <c r="A753" s="2158">
        <v>44102128</v>
      </c>
      <c r="B753" s="2159" t="s">
        <v>3017</v>
      </c>
      <c r="C753" s="2194" t="s">
        <v>3481</v>
      </c>
      <c r="D753" s="2159" t="s">
        <v>2584</v>
      </c>
      <c r="E753" s="2159" t="s">
        <v>2977</v>
      </c>
      <c r="F753" s="2158">
        <v>340</v>
      </c>
      <c r="G753" s="2159">
        <v>29</v>
      </c>
      <c r="H753" s="2159">
        <v>22</v>
      </c>
      <c r="I753" s="2159">
        <v>638</v>
      </c>
      <c r="J753" s="2159">
        <v>26</v>
      </c>
      <c r="K753" s="2159">
        <v>754</v>
      </c>
      <c r="L753" s="2194" t="s">
        <v>3480</v>
      </c>
    </row>
    <row r="754" spans="1:12" hidden="1">
      <c r="A754" s="2158">
        <v>44102129</v>
      </c>
      <c r="B754" s="2159" t="s">
        <v>3018</v>
      </c>
      <c r="C754" s="2194" t="s">
        <v>3481</v>
      </c>
      <c r="D754" s="2159" t="s">
        <v>2584</v>
      </c>
      <c r="E754" s="2159" t="s">
        <v>2977</v>
      </c>
      <c r="F754" s="2158">
        <v>345</v>
      </c>
      <c r="G754" s="2159">
        <v>29</v>
      </c>
      <c r="H754" s="2159">
        <v>22</v>
      </c>
      <c r="I754" s="2159">
        <v>638</v>
      </c>
      <c r="J754" s="2159">
        <v>26</v>
      </c>
      <c r="K754" s="2159">
        <v>754</v>
      </c>
      <c r="L754" s="2194" t="s">
        <v>3480</v>
      </c>
    </row>
    <row r="755" spans="1:12" hidden="1">
      <c r="A755" s="2158">
        <v>44102130</v>
      </c>
      <c r="B755" s="2159" t="s">
        <v>3019</v>
      </c>
      <c r="C755" s="2194" t="s">
        <v>3481</v>
      </c>
      <c r="D755" s="2159" t="s">
        <v>2584</v>
      </c>
      <c r="E755" s="2159" t="s">
        <v>2977</v>
      </c>
      <c r="F755" s="2158">
        <v>350</v>
      </c>
      <c r="G755" s="2159">
        <v>29</v>
      </c>
      <c r="H755" s="2159">
        <v>22</v>
      </c>
      <c r="I755" s="2159">
        <v>638</v>
      </c>
      <c r="J755" s="2159">
        <v>26</v>
      </c>
      <c r="K755" s="2159">
        <v>754</v>
      </c>
      <c r="L755" s="2194" t="s">
        <v>3480</v>
      </c>
    </row>
    <row r="756" spans="1:12" hidden="1">
      <c r="A756" s="2158">
        <v>44102131</v>
      </c>
      <c r="B756" s="2159" t="s">
        <v>3020</v>
      </c>
      <c r="C756" s="2194" t="s">
        <v>3481</v>
      </c>
      <c r="D756" s="2159" t="s">
        <v>2584</v>
      </c>
      <c r="E756" s="2159" t="s">
        <v>2977</v>
      </c>
      <c r="F756" s="2158">
        <v>355</v>
      </c>
      <c r="G756" s="2159">
        <v>29</v>
      </c>
      <c r="H756" s="2159">
        <v>22</v>
      </c>
      <c r="I756" s="2159">
        <v>638</v>
      </c>
      <c r="J756" s="2159">
        <v>26</v>
      </c>
      <c r="K756" s="2159">
        <v>754</v>
      </c>
      <c r="L756" s="2194" t="s">
        <v>3480</v>
      </c>
    </row>
    <row r="757" spans="1:12" hidden="1">
      <c r="A757" s="2158">
        <v>44102132</v>
      </c>
      <c r="B757" s="2159" t="s">
        <v>3021</v>
      </c>
      <c r="C757" s="2194" t="s">
        <v>3481</v>
      </c>
      <c r="D757" s="2159" t="s">
        <v>2584</v>
      </c>
      <c r="E757" s="2159" t="s">
        <v>2977</v>
      </c>
      <c r="F757" s="2158">
        <v>360</v>
      </c>
      <c r="G757" s="2159">
        <v>29</v>
      </c>
      <c r="H757" s="2159">
        <v>22</v>
      </c>
      <c r="I757" s="2159">
        <v>638</v>
      </c>
      <c r="J757" s="2159">
        <v>26</v>
      </c>
      <c r="K757" s="2159">
        <v>754</v>
      </c>
      <c r="L757" s="2194" t="s">
        <v>3480</v>
      </c>
    </row>
    <row r="758" spans="1:12" hidden="1">
      <c r="A758" s="2158">
        <v>44102133</v>
      </c>
      <c r="B758" s="2159" t="s">
        <v>3022</v>
      </c>
      <c r="C758" s="2194" t="s">
        <v>3481</v>
      </c>
      <c r="D758" s="2159" t="s">
        <v>2584</v>
      </c>
      <c r="E758" s="2159" t="s">
        <v>2977</v>
      </c>
      <c r="F758" s="2158">
        <v>365</v>
      </c>
      <c r="G758" s="2159">
        <v>29</v>
      </c>
      <c r="H758" s="2159">
        <v>22</v>
      </c>
      <c r="I758" s="2159">
        <v>638</v>
      </c>
      <c r="J758" s="2159">
        <v>26</v>
      </c>
      <c r="K758" s="2159">
        <v>754</v>
      </c>
      <c r="L758" s="2194" t="s">
        <v>3480</v>
      </c>
    </row>
    <row r="759" spans="1:12" hidden="1">
      <c r="A759" s="2158">
        <v>44102134</v>
      </c>
      <c r="B759" s="2159" t="s">
        <v>3023</v>
      </c>
      <c r="C759" s="2194" t="s">
        <v>3481</v>
      </c>
      <c r="D759" s="2159" t="s">
        <v>2584</v>
      </c>
      <c r="E759" s="2159" t="s">
        <v>2977</v>
      </c>
      <c r="F759" s="2158">
        <v>370</v>
      </c>
      <c r="G759" s="2159">
        <v>29</v>
      </c>
      <c r="H759" s="2159">
        <v>22</v>
      </c>
      <c r="I759" s="2159">
        <v>638</v>
      </c>
      <c r="J759" s="2159">
        <v>26</v>
      </c>
      <c r="K759" s="2159">
        <v>754</v>
      </c>
      <c r="L759" s="2194" t="s">
        <v>3480</v>
      </c>
    </row>
    <row r="760" spans="1:12" hidden="1">
      <c r="A760" s="2158">
        <v>44102135</v>
      </c>
      <c r="B760" s="2159" t="s">
        <v>3024</v>
      </c>
      <c r="C760" s="2194" t="s">
        <v>3481</v>
      </c>
      <c r="D760" s="2159" t="s">
        <v>2584</v>
      </c>
      <c r="E760" s="2159" t="s">
        <v>2977</v>
      </c>
      <c r="F760" s="2158">
        <v>375</v>
      </c>
      <c r="G760" s="2159">
        <v>29</v>
      </c>
      <c r="H760" s="2159">
        <v>22</v>
      </c>
      <c r="I760" s="2159">
        <v>638</v>
      </c>
      <c r="J760" s="2159">
        <v>26</v>
      </c>
      <c r="K760" s="2159">
        <v>754</v>
      </c>
      <c r="L760" s="2194" t="s">
        <v>3480</v>
      </c>
    </row>
    <row r="761" spans="1:12" hidden="1">
      <c r="A761" s="2158">
        <v>44102136</v>
      </c>
      <c r="B761" s="2159" t="s">
        <v>3025</v>
      </c>
      <c r="C761" s="2194" t="s">
        <v>3481</v>
      </c>
      <c r="D761" s="2159" t="s">
        <v>2584</v>
      </c>
      <c r="E761" s="2159" t="s">
        <v>2977</v>
      </c>
      <c r="F761" s="2158">
        <v>380</v>
      </c>
      <c r="G761" s="2159">
        <v>29</v>
      </c>
      <c r="H761" s="2159">
        <v>22</v>
      </c>
      <c r="I761" s="2159">
        <v>638</v>
      </c>
      <c r="J761" s="2159">
        <v>26</v>
      </c>
      <c r="K761" s="2159">
        <v>754</v>
      </c>
      <c r="L761" s="2194" t="s">
        <v>3480</v>
      </c>
    </row>
    <row r="762" spans="1:12" hidden="1">
      <c r="A762" s="2158">
        <v>44102137</v>
      </c>
      <c r="B762" s="2159" t="s">
        <v>3026</v>
      </c>
      <c r="C762" s="2194" t="s">
        <v>3481</v>
      </c>
      <c r="D762" s="2159" t="s">
        <v>2584</v>
      </c>
      <c r="E762" s="2159" t="s">
        <v>2977</v>
      </c>
      <c r="F762" s="2158">
        <v>385</v>
      </c>
      <c r="G762" s="2159">
        <v>29</v>
      </c>
      <c r="H762" s="2159">
        <v>22</v>
      </c>
      <c r="I762" s="2159">
        <v>638</v>
      </c>
      <c r="J762" s="2159">
        <v>26</v>
      </c>
      <c r="K762" s="2159">
        <v>754</v>
      </c>
      <c r="L762" s="2194" t="s">
        <v>3480</v>
      </c>
    </row>
    <row r="763" spans="1:12" hidden="1">
      <c r="A763" s="2158">
        <v>44102138</v>
      </c>
      <c r="B763" s="2159" t="s">
        <v>3027</v>
      </c>
      <c r="C763" s="2194" t="s">
        <v>3481</v>
      </c>
      <c r="D763" s="2159" t="s">
        <v>2584</v>
      </c>
      <c r="E763" s="2159" t="s">
        <v>2977</v>
      </c>
      <c r="F763" s="2158">
        <v>390</v>
      </c>
      <c r="G763" s="2159">
        <v>29</v>
      </c>
      <c r="H763" s="2159">
        <v>22</v>
      </c>
      <c r="I763" s="2159">
        <v>638</v>
      </c>
      <c r="J763" s="2159">
        <v>26</v>
      </c>
      <c r="K763" s="2159">
        <v>754</v>
      </c>
      <c r="L763" s="2194" t="s">
        <v>3480</v>
      </c>
    </row>
    <row r="764" spans="1:12" hidden="1">
      <c r="A764" s="2158">
        <v>44102139</v>
      </c>
      <c r="B764" s="2159" t="s">
        <v>3028</v>
      </c>
      <c r="C764" s="2194" t="s">
        <v>3481</v>
      </c>
      <c r="D764" s="2159" t="s">
        <v>2584</v>
      </c>
      <c r="E764" s="2159" t="s">
        <v>2977</v>
      </c>
      <c r="F764" s="2158">
        <v>395</v>
      </c>
      <c r="G764" s="2159">
        <v>29</v>
      </c>
      <c r="H764" s="2159">
        <v>22</v>
      </c>
      <c r="I764" s="2159">
        <v>638</v>
      </c>
      <c r="J764" s="2159">
        <v>26</v>
      </c>
      <c r="K764" s="2159">
        <v>754</v>
      </c>
      <c r="L764" s="2194" t="s">
        <v>3480</v>
      </c>
    </row>
    <row r="765" spans="1:12" hidden="1">
      <c r="A765" s="2158">
        <v>43201119</v>
      </c>
      <c r="B765" s="2159" t="s">
        <v>3030</v>
      </c>
      <c r="C765" s="2194" t="s">
        <v>3491</v>
      </c>
      <c r="D765" s="2159" t="s">
        <v>2711</v>
      </c>
      <c r="E765" s="2159" t="s">
        <v>2977</v>
      </c>
      <c r="F765" s="2158">
        <v>295</v>
      </c>
      <c r="G765" s="2159">
        <v>32</v>
      </c>
      <c r="H765" s="2159">
        <v>26</v>
      </c>
      <c r="I765" s="2159">
        <v>832</v>
      </c>
      <c r="J765" s="2159">
        <v>30</v>
      </c>
      <c r="K765" s="2159">
        <v>960</v>
      </c>
      <c r="L765" s="2194" t="s">
        <v>3480</v>
      </c>
    </row>
    <row r="766" spans="1:12" hidden="1">
      <c r="A766" s="2158">
        <v>43201120</v>
      </c>
      <c r="B766" s="2159" t="s">
        <v>2829</v>
      </c>
      <c r="C766" s="2194" t="s">
        <v>3491</v>
      </c>
      <c r="D766" s="2159" t="s">
        <v>2711</v>
      </c>
      <c r="E766" s="2159" t="s">
        <v>2977</v>
      </c>
      <c r="F766" s="2158">
        <v>300</v>
      </c>
      <c r="G766" s="2159">
        <v>32</v>
      </c>
      <c r="H766" s="2159">
        <v>26</v>
      </c>
      <c r="I766" s="2159">
        <v>832</v>
      </c>
      <c r="J766" s="2159">
        <v>30</v>
      </c>
      <c r="K766" s="2159">
        <v>960</v>
      </c>
      <c r="L766" s="2194" t="s">
        <v>3480</v>
      </c>
    </row>
    <row r="767" spans="1:12" hidden="1">
      <c r="A767" s="2158">
        <v>43201121</v>
      </c>
      <c r="B767" s="2159" t="s">
        <v>2715</v>
      </c>
      <c r="C767" s="2194" t="s">
        <v>3491</v>
      </c>
      <c r="D767" s="2159" t="s">
        <v>2711</v>
      </c>
      <c r="E767" s="2159" t="s">
        <v>2977</v>
      </c>
      <c r="F767" s="2158">
        <v>305</v>
      </c>
      <c r="G767" s="2159">
        <v>32</v>
      </c>
      <c r="H767" s="2159">
        <v>26</v>
      </c>
      <c r="I767" s="2159">
        <v>832</v>
      </c>
      <c r="J767" s="2159">
        <v>30</v>
      </c>
      <c r="K767" s="2159">
        <v>960</v>
      </c>
      <c r="L767" s="2194" t="s">
        <v>3480</v>
      </c>
    </row>
    <row r="768" spans="1:12" hidden="1">
      <c r="A768" s="2158">
        <v>43201122</v>
      </c>
      <c r="B768" s="2159" t="s">
        <v>2716</v>
      </c>
      <c r="C768" s="2194" t="s">
        <v>3491</v>
      </c>
      <c r="D768" s="2159" t="s">
        <v>2711</v>
      </c>
      <c r="E768" s="2159" t="s">
        <v>2977</v>
      </c>
      <c r="F768" s="2158">
        <v>310</v>
      </c>
      <c r="G768" s="2159">
        <v>32</v>
      </c>
      <c r="H768" s="2159">
        <v>26</v>
      </c>
      <c r="I768" s="2159">
        <v>832</v>
      </c>
      <c r="J768" s="2159">
        <v>30</v>
      </c>
      <c r="K768" s="2159">
        <v>960</v>
      </c>
      <c r="L768" s="2194" t="s">
        <v>3480</v>
      </c>
    </row>
    <row r="769" spans="1:12" hidden="1">
      <c r="A769" s="2158">
        <v>43201123</v>
      </c>
      <c r="B769" s="2159" t="s">
        <v>2833</v>
      </c>
      <c r="C769" s="2194" t="s">
        <v>3491</v>
      </c>
      <c r="D769" s="2159" t="s">
        <v>2711</v>
      </c>
      <c r="E769" s="2159" t="s">
        <v>2977</v>
      </c>
      <c r="F769" s="2158">
        <v>315</v>
      </c>
      <c r="G769" s="2159">
        <v>32</v>
      </c>
      <c r="H769" s="2159">
        <v>26</v>
      </c>
      <c r="I769" s="2159">
        <v>832</v>
      </c>
      <c r="J769" s="2159">
        <v>30</v>
      </c>
      <c r="K769" s="2159">
        <v>960</v>
      </c>
      <c r="L769" s="2194" t="s">
        <v>3480</v>
      </c>
    </row>
    <row r="770" spans="1:12" hidden="1">
      <c r="A770" s="2158">
        <v>43201124</v>
      </c>
      <c r="B770" s="2159" t="s">
        <v>2835</v>
      </c>
      <c r="C770" s="2194" t="s">
        <v>3491</v>
      </c>
      <c r="D770" s="2159" t="s">
        <v>2711</v>
      </c>
      <c r="E770" s="2159" t="s">
        <v>2977</v>
      </c>
      <c r="F770" s="2158">
        <v>320</v>
      </c>
      <c r="G770" s="2159">
        <v>32</v>
      </c>
      <c r="H770" s="2159">
        <v>26</v>
      </c>
      <c r="I770" s="2159">
        <v>832</v>
      </c>
      <c r="J770" s="2159">
        <v>30</v>
      </c>
      <c r="K770" s="2159">
        <v>960</v>
      </c>
      <c r="L770" s="2194" t="s">
        <v>3480</v>
      </c>
    </row>
    <row r="771" spans="1:12" hidden="1">
      <c r="A771" s="2158">
        <v>43201125</v>
      </c>
      <c r="B771" s="2159" t="s">
        <v>2837</v>
      </c>
      <c r="C771" s="2194" t="s">
        <v>3491</v>
      </c>
      <c r="D771" s="2159" t="s">
        <v>2711</v>
      </c>
      <c r="E771" s="2159" t="s">
        <v>2977</v>
      </c>
      <c r="F771" s="2158">
        <v>325</v>
      </c>
      <c r="G771" s="2159">
        <v>32</v>
      </c>
      <c r="H771" s="2159">
        <v>26</v>
      </c>
      <c r="I771" s="2159">
        <v>832</v>
      </c>
      <c r="J771" s="2159">
        <v>30</v>
      </c>
      <c r="K771" s="2159">
        <v>960</v>
      </c>
      <c r="L771" s="2194" t="s">
        <v>3480</v>
      </c>
    </row>
    <row r="772" spans="1:12" hidden="1">
      <c r="A772" s="2158">
        <v>43201126</v>
      </c>
      <c r="B772" s="2159" t="s">
        <v>2839</v>
      </c>
      <c r="C772" s="2194" t="s">
        <v>3491</v>
      </c>
      <c r="D772" s="2159" t="s">
        <v>2711</v>
      </c>
      <c r="E772" s="2159" t="s">
        <v>2977</v>
      </c>
      <c r="F772" s="2158">
        <v>330</v>
      </c>
      <c r="G772" s="2159">
        <v>32</v>
      </c>
      <c r="H772" s="2159">
        <v>26</v>
      </c>
      <c r="I772" s="2159">
        <v>832</v>
      </c>
      <c r="J772" s="2159">
        <v>30</v>
      </c>
      <c r="K772" s="2159">
        <v>960</v>
      </c>
      <c r="L772" s="2194" t="s">
        <v>3480</v>
      </c>
    </row>
    <row r="773" spans="1:12" hidden="1">
      <c r="A773" s="2158">
        <v>43201127</v>
      </c>
      <c r="B773" s="2159" t="s">
        <v>3033</v>
      </c>
      <c r="C773" s="2194" t="s">
        <v>3491</v>
      </c>
      <c r="D773" s="2159" t="s">
        <v>2711</v>
      </c>
      <c r="E773" s="2159" t="s">
        <v>2977</v>
      </c>
      <c r="F773" s="2158">
        <v>335</v>
      </c>
      <c r="G773" s="2159">
        <v>32</v>
      </c>
      <c r="H773" s="2159">
        <v>26</v>
      </c>
      <c r="I773" s="2159">
        <v>832</v>
      </c>
      <c r="J773" s="2159">
        <v>30</v>
      </c>
      <c r="K773" s="2159">
        <v>960</v>
      </c>
      <c r="L773" s="2194" t="s">
        <v>3480</v>
      </c>
    </row>
    <row r="774" spans="1:12" hidden="1">
      <c r="A774" s="2158">
        <v>43201128</v>
      </c>
      <c r="B774" s="2159" t="s">
        <v>3034</v>
      </c>
      <c r="C774" s="2194" t="s">
        <v>3491</v>
      </c>
      <c r="D774" s="2159" t="s">
        <v>2711</v>
      </c>
      <c r="E774" s="2159" t="s">
        <v>2977</v>
      </c>
      <c r="F774" s="2158">
        <v>340</v>
      </c>
      <c r="G774" s="2159">
        <v>32</v>
      </c>
      <c r="H774" s="2159">
        <v>26</v>
      </c>
      <c r="I774" s="2159">
        <v>832</v>
      </c>
      <c r="J774" s="2159">
        <v>30</v>
      </c>
      <c r="K774" s="2159">
        <v>960</v>
      </c>
      <c r="L774" s="2194" t="s">
        <v>3480</v>
      </c>
    </row>
    <row r="775" spans="1:12" hidden="1">
      <c r="A775" s="2158">
        <v>43201129</v>
      </c>
      <c r="B775" s="2159" t="s">
        <v>3035</v>
      </c>
      <c r="C775" s="2194" t="s">
        <v>3491</v>
      </c>
      <c r="D775" s="2159" t="s">
        <v>2711</v>
      </c>
      <c r="E775" s="2159" t="s">
        <v>2977</v>
      </c>
      <c r="F775" s="2158">
        <v>345</v>
      </c>
      <c r="G775" s="2159">
        <v>32</v>
      </c>
      <c r="H775" s="2159">
        <v>26</v>
      </c>
      <c r="I775" s="2159">
        <v>832</v>
      </c>
      <c r="J775" s="2159">
        <v>30</v>
      </c>
      <c r="K775" s="2159">
        <v>960</v>
      </c>
      <c r="L775" s="2194" t="s">
        <v>3480</v>
      </c>
    </row>
    <row r="776" spans="1:12" hidden="1">
      <c r="A776" s="2158">
        <v>43201130</v>
      </c>
      <c r="B776" s="2159" t="s">
        <v>3036</v>
      </c>
      <c r="C776" s="2194" t="s">
        <v>3491</v>
      </c>
      <c r="D776" s="2159" t="s">
        <v>2711</v>
      </c>
      <c r="E776" s="2159" t="s">
        <v>2977</v>
      </c>
      <c r="F776" s="2158">
        <v>350</v>
      </c>
      <c r="G776" s="2159">
        <v>32</v>
      </c>
      <c r="H776" s="2159">
        <v>26</v>
      </c>
      <c r="I776" s="2159">
        <v>832</v>
      </c>
      <c r="J776" s="2159">
        <v>30</v>
      </c>
      <c r="K776" s="2159">
        <v>960</v>
      </c>
      <c r="L776" s="2194" t="s">
        <v>3480</v>
      </c>
    </row>
    <row r="777" spans="1:12" hidden="1">
      <c r="A777" s="2158">
        <v>43201131</v>
      </c>
      <c r="B777" s="2159" t="s">
        <v>3037</v>
      </c>
      <c r="C777" s="2194" t="s">
        <v>3491</v>
      </c>
      <c r="D777" s="2159" t="s">
        <v>2711</v>
      </c>
      <c r="E777" s="2159" t="s">
        <v>2977</v>
      </c>
      <c r="F777" s="2158">
        <v>355</v>
      </c>
      <c r="G777" s="2159">
        <v>32</v>
      </c>
      <c r="H777" s="2159">
        <v>26</v>
      </c>
      <c r="I777" s="2159">
        <v>832</v>
      </c>
      <c r="J777" s="2159">
        <v>30</v>
      </c>
      <c r="K777" s="2159">
        <v>960</v>
      </c>
      <c r="L777" s="2194" t="s">
        <v>3480</v>
      </c>
    </row>
    <row r="778" spans="1:12" hidden="1">
      <c r="A778" s="2158">
        <v>43201132</v>
      </c>
      <c r="B778" s="2159" t="s">
        <v>3038</v>
      </c>
      <c r="C778" s="2194" t="s">
        <v>3491</v>
      </c>
      <c r="D778" s="2159" t="s">
        <v>2711</v>
      </c>
      <c r="E778" s="2159" t="s">
        <v>2977</v>
      </c>
      <c r="F778" s="2158">
        <v>360</v>
      </c>
      <c r="G778" s="2159">
        <v>32</v>
      </c>
      <c r="H778" s="2159">
        <v>26</v>
      </c>
      <c r="I778" s="2159">
        <v>832</v>
      </c>
      <c r="J778" s="2159">
        <v>30</v>
      </c>
      <c r="K778" s="2159">
        <v>960</v>
      </c>
      <c r="L778" s="2194" t="s">
        <v>3480</v>
      </c>
    </row>
    <row r="779" spans="1:12" hidden="1">
      <c r="A779" s="2158">
        <v>43201133</v>
      </c>
      <c r="B779" s="2159" t="s">
        <v>3039</v>
      </c>
      <c r="C779" s="2194" t="s">
        <v>3491</v>
      </c>
      <c r="D779" s="2159" t="s">
        <v>2711</v>
      </c>
      <c r="E779" s="2159" t="s">
        <v>2977</v>
      </c>
      <c r="F779" s="2158">
        <v>365</v>
      </c>
      <c r="G779" s="2159">
        <v>32</v>
      </c>
      <c r="H779" s="2159">
        <v>26</v>
      </c>
      <c r="I779" s="2159">
        <v>832</v>
      </c>
      <c r="J779" s="2159">
        <v>30</v>
      </c>
      <c r="K779" s="2159">
        <v>960</v>
      </c>
      <c r="L779" s="2194" t="s">
        <v>3480</v>
      </c>
    </row>
    <row r="780" spans="1:12" hidden="1">
      <c r="A780" s="2158">
        <v>43211123</v>
      </c>
      <c r="B780" s="2159" t="s">
        <v>3069</v>
      </c>
      <c r="C780" s="2159" t="s">
        <v>3491</v>
      </c>
      <c r="D780" s="2159" t="s">
        <v>2711</v>
      </c>
      <c r="E780" s="2159" t="s">
        <v>2987</v>
      </c>
      <c r="F780" s="2158">
        <v>315</v>
      </c>
      <c r="G780" s="2159">
        <v>32</v>
      </c>
      <c r="H780" s="2159">
        <v>26</v>
      </c>
      <c r="I780" s="2159">
        <v>832</v>
      </c>
      <c r="J780" s="2159">
        <v>30</v>
      </c>
      <c r="K780" s="2159">
        <v>960</v>
      </c>
      <c r="L780" s="2159"/>
    </row>
    <row r="781" spans="1:12" hidden="1">
      <c r="A781" s="2158">
        <v>43212124</v>
      </c>
      <c r="B781" s="2159" t="s">
        <v>3069</v>
      </c>
      <c r="C781" s="2159" t="s">
        <v>3491</v>
      </c>
      <c r="D781" s="2159" t="s">
        <v>2711</v>
      </c>
      <c r="E781" s="2159" t="s">
        <v>2987</v>
      </c>
      <c r="F781" s="2158">
        <v>320</v>
      </c>
      <c r="G781" s="2159">
        <v>32</v>
      </c>
      <c r="H781" s="2159">
        <v>26</v>
      </c>
      <c r="I781" s="2159">
        <v>832</v>
      </c>
      <c r="J781" s="2159">
        <v>30</v>
      </c>
      <c r="K781" s="2159">
        <v>960</v>
      </c>
      <c r="L781" s="2159"/>
    </row>
    <row r="782" spans="1:12" hidden="1">
      <c r="A782" s="2158">
        <v>43212524</v>
      </c>
      <c r="B782" s="2159" t="s">
        <v>3069</v>
      </c>
      <c r="C782" s="2159" t="s">
        <v>3491</v>
      </c>
      <c r="D782" s="2159" t="s">
        <v>2711</v>
      </c>
      <c r="E782" s="2159" t="s">
        <v>2987</v>
      </c>
      <c r="F782" s="2158">
        <v>320</v>
      </c>
      <c r="G782" s="2159">
        <v>32</v>
      </c>
      <c r="H782" s="2159">
        <v>26</v>
      </c>
      <c r="I782" s="2159">
        <v>832</v>
      </c>
      <c r="J782" s="2159">
        <v>30</v>
      </c>
      <c r="K782" s="2159">
        <v>960</v>
      </c>
      <c r="L782" s="2159"/>
    </row>
    <row r="783" spans="1:12" hidden="1">
      <c r="A783" s="2158">
        <v>43209524</v>
      </c>
      <c r="B783" s="2159" t="s">
        <v>3069</v>
      </c>
      <c r="C783" s="2159" t="s">
        <v>3491</v>
      </c>
      <c r="D783" s="2159" t="s">
        <v>2711</v>
      </c>
      <c r="E783" s="2159" t="s">
        <v>2987</v>
      </c>
      <c r="F783" s="2158">
        <v>320</v>
      </c>
      <c r="G783" s="2159">
        <v>32</v>
      </c>
      <c r="H783" s="2159">
        <v>26</v>
      </c>
      <c r="I783" s="2159">
        <v>832</v>
      </c>
      <c r="J783" s="2159">
        <v>30</v>
      </c>
      <c r="K783" s="2159">
        <v>960</v>
      </c>
      <c r="L783" s="2159"/>
    </row>
    <row r="784" spans="1:12" hidden="1">
      <c r="A784" s="2158">
        <v>43211126</v>
      </c>
      <c r="B784" s="2159" t="s">
        <v>3069</v>
      </c>
      <c r="C784" s="2159" t="s">
        <v>3491</v>
      </c>
      <c r="D784" s="2159" t="s">
        <v>2711</v>
      </c>
      <c r="E784" s="2159" t="s">
        <v>2987</v>
      </c>
      <c r="F784" s="2158">
        <v>320</v>
      </c>
      <c r="G784" s="2159">
        <v>32</v>
      </c>
      <c r="H784" s="2159">
        <v>26</v>
      </c>
      <c r="I784" s="2159">
        <v>832</v>
      </c>
      <c r="J784" s="2159">
        <v>30</v>
      </c>
      <c r="K784" s="2159">
        <v>960</v>
      </c>
      <c r="L784" s="2159"/>
    </row>
    <row r="785" spans="1:12" hidden="1">
      <c r="A785" s="2158">
        <v>43215124</v>
      </c>
      <c r="B785" s="2159" t="s">
        <v>3069</v>
      </c>
      <c r="C785" s="2159" t="s">
        <v>3491</v>
      </c>
      <c r="D785" s="2159" t="s">
        <v>2711</v>
      </c>
      <c r="E785" s="2159" t="s">
        <v>2987</v>
      </c>
      <c r="F785" s="2158">
        <v>320</v>
      </c>
      <c r="G785" s="2159">
        <v>32</v>
      </c>
      <c r="H785" s="2159">
        <v>26</v>
      </c>
      <c r="I785" s="2159">
        <v>832</v>
      </c>
      <c r="J785" s="2159">
        <v>30</v>
      </c>
      <c r="K785" s="2159">
        <v>960</v>
      </c>
      <c r="L785" s="2159"/>
    </row>
    <row r="786" spans="1:12" hidden="1">
      <c r="A786" s="2158">
        <v>43212123</v>
      </c>
      <c r="B786" s="2159" t="s">
        <v>3069</v>
      </c>
      <c r="C786" s="2159" t="s">
        <v>3491</v>
      </c>
      <c r="D786" s="2159" t="s">
        <v>2711</v>
      </c>
      <c r="E786" s="2159" t="s">
        <v>2987</v>
      </c>
      <c r="F786" s="2158">
        <v>315</v>
      </c>
      <c r="G786" s="2159">
        <v>32</v>
      </c>
      <c r="H786" s="2159">
        <v>26</v>
      </c>
      <c r="I786" s="2159">
        <v>832</v>
      </c>
      <c r="J786" s="2159">
        <v>30</v>
      </c>
      <c r="K786" s="2159">
        <v>960</v>
      </c>
      <c r="L786" s="2159"/>
    </row>
    <row r="787" spans="1:12" hidden="1">
      <c r="A787" s="2158">
        <v>43215123</v>
      </c>
      <c r="B787" s="2159" t="s">
        <v>3069</v>
      </c>
      <c r="C787" s="2159" t="s">
        <v>3491</v>
      </c>
      <c r="D787" s="2159" t="s">
        <v>2711</v>
      </c>
      <c r="E787" s="2159" t="s">
        <v>2987</v>
      </c>
      <c r="F787" s="2158">
        <v>315</v>
      </c>
      <c r="G787" s="2159">
        <v>32</v>
      </c>
      <c r="H787" s="2159">
        <v>26</v>
      </c>
      <c r="I787" s="2159">
        <v>832</v>
      </c>
      <c r="J787" s="2159">
        <v>30</v>
      </c>
      <c r="K787" s="2159">
        <v>960</v>
      </c>
      <c r="L787" s="2159"/>
    </row>
    <row r="788" spans="1:12" hidden="1">
      <c r="A788" s="2158">
        <v>43215126</v>
      </c>
      <c r="B788" s="2159" t="s">
        <v>3069</v>
      </c>
      <c r="C788" s="2159" t="s">
        <v>3491</v>
      </c>
      <c r="D788" s="2159" t="s">
        <v>2711</v>
      </c>
      <c r="E788" s="2159" t="s">
        <v>2987</v>
      </c>
      <c r="F788" s="2158">
        <v>330</v>
      </c>
      <c r="G788" s="2159">
        <v>32</v>
      </c>
      <c r="H788" s="2159">
        <v>26</v>
      </c>
      <c r="I788" s="2159">
        <v>832</v>
      </c>
      <c r="J788" s="2159">
        <v>30</v>
      </c>
      <c r="K788" s="2159">
        <v>960</v>
      </c>
      <c r="L788" s="2159"/>
    </row>
    <row r="789" spans="1:12" hidden="1">
      <c r="A789" s="2158">
        <v>43215127</v>
      </c>
      <c r="B789" s="2159" t="s">
        <v>3069</v>
      </c>
      <c r="C789" s="2159" t="s">
        <v>3491</v>
      </c>
      <c r="D789" s="2159" t="s">
        <v>2711</v>
      </c>
      <c r="E789" s="2159" t="s">
        <v>2987</v>
      </c>
      <c r="F789" s="2158">
        <v>335</v>
      </c>
      <c r="G789" s="2159">
        <v>32</v>
      </c>
      <c r="H789" s="2159">
        <v>26</v>
      </c>
      <c r="I789" s="2159">
        <v>832</v>
      </c>
      <c r="J789" s="2159">
        <v>30</v>
      </c>
      <c r="K789" s="2159">
        <v>960</v>
      </c>
      <c r="L789" s="2159"/>
    </row>
    <row r="790" spans="1:12" hidden="1">
      <c r="A790" s="2158">
        <v>43201523</v>
      </c>
      <c r="B790" s="2159" t="s">
        <v>2833</v>
      </c>
      <c r="C790" s="2194" t="s">
        <v>3491</v>
      </c>
      <c r="D790" s="2159" t="s">
        <v>2711</v>
      </c>
      <c r="E790" s="2159" t="s">
        <v>2987</v>
      </c>
      <c r="F790" s="2158">
        <v>315</v>
      </c>
      <c r="G790" s="2159">
        <v>32</v>
      </c>
      <c r="H790" s="2159">
        <v>26</v>
      </c>
      <c r="I790" s="2159">
        <v>832</v>
      </c>
      <c r="J790" s="2159">
        <v>30</v>
      </c>
      <c r="K790" s="2159">
        <v>960</v>
      </c>
      <c r="L790" s="2194" t="s">
        <v>3480</v>
      </c>
    </row>
    <row r="791" spans="1:12" hidden="1">
      <c r="A791" s="2158">
        <v>43202119</v>
      </c>
      <c r="B791" s="2159" t="s">
        <v>3030</v>
      </c>
      <c r="C791" s="2194" t="s">
        <v>3491</v>
      </c>
      <c r="D791" s="2159" t="s">
        <v>2711</v>
      </c>
      <c r="E791" s="2159" t="s">
        <v>2977</v>
      </c>
      <c r="F791" s="2158">
        <v>295</v>
      </c>
      <c r="G791" s="2159">
        <v>32</v>
      </c>
      <c r="H791" s="2159">
        <v>26</v>
      </c>
      <c r="I791" s="2159">
        <v>832</v>
      </c>
      <c r="J791" s="2159">
        <v>30</v>
      </c>
      <c r="K791" s="2159">
        <v>960</v>
      </c>
      <c r="L791" s="2194" t="s">
        <v>3480</v>
      </c>
    </row>
    <row r="792" spans="1:12" hidden="1">
      <c r="A792" s="2158">
        <v>43202120</v>
      </c>
      <c r="B792" s="2159" t="s">
        <v>2829</v>
      </c>
      <c r="C792" s="2194" t="s">
        <v>3491</v>
      </c>
      <c r="D792" s="2159" t="s">
        <v>2711</v>
      </c>
      <c r="E792" s="2159" t="s">
        <v>2977</v>
      </c>
      <c r="F792" s="2158">
        <v>300</v>
      </c>
      <c r="G792" s="2159">
        <v>32</v>
      </c>
      <c r="H792" s="2159">
        <v>26</v>
      </c>
      <c r="I792" s="2159">
        <v>832</v>
      </c>
      <c r="J792" s="2159">
        <v>30</v>
      </c>
      <c r="K792" s="2159">
        <v>960</v>
      </c>
      <c r="L792" s="2194" t="s">
        <v>3480</v>
      </c>
    </row>
    <row r="793" spans="1:12" hidden="1">
      <c r="A793" s="2158">
        <v>43202121</v>
      </c>
      <c r="B793" s="2159" t="s">
        <v>2715</v>
      </c>
      <c r="C793" s="2194" t="s">
        <v>3491</v>
      </c>
      <c r="D793" s="2159" t="s">
        <v>2711</v>
      </c>
      <c r="E793" s="2159" t="s">
        <v>2977</v>
      </c>
      <c r="F793" s="2158">
        <v>305</v>
      </c>
      <c r="G793" s="2159">
        <v>32</v>
      </c>
      <c r="H793" s="2159">
        <v>26</v>
      </c>
      <c r="I793" s="2159">
        <v>832</v>
      </c>
      <c r="J793" s="2159">
        <v>30</v>
      </c>
      <c r="K793" s="2159">
        <v>960</v>
      </c>
      <c r="L793" s="2194" t="s">
        <v>3480</v>
      </c>
    </row>
    <row r="794" spans="1:12" hidden="1">
      <c r="A794" s="2158">
        <v>43202122</v>
      </c>
      <c r="B794" s="2159" t="s">
        <v>2716</v>
      </c>
      <c r="C794" s="2159" t="s">
        <v>3491</v>
      </c>
      <c r="D794" s="2159" t="s">
        <v>2711</v>
      </c>
      <c r="E794" s="2159" t="s">
        <v>2977</v>
      </c>
      <c r="F794" s="2158">
        <v>310</v>
      </c>
      <c r="G794" s="2159">
        <v>32</v>
      </c>
      <c r="H794" s="2159">
        <v>26</v>
      </c>
      <c r="I794" s="2159">
        <v>832</v>
      </c>
      <c r="J794" s="2159">
        <v>30</v>
      </c>
      <c r="K794" s="2159">
        <v>960</v>
      </c>
      <c r="L794" s="2159"/>
    </row>
    <row r="795" spans="1:12" hidden="1">
      <c r="A795" s="2158">
        <v>43202123</v>
      </c>
      <c r="B795" s="2159" t="s">
        <v>2833</v>
      </c>
      <c r="C795" s="2159" t="s">
        <v>3491</v>
      </c>
      <c r="D795" s="2159" t="s">
        <v>2711</v>
      </c>
      <c r="E795" s="2159" t="s">
        <v>2977</v>
      </c>
      <c r="F795" s="2158">
        <v>315</v>
      </c>
      <c r="G795" s="2159">
        <v>32</v>
      </c>
      <c r="H795" s="2159">
        <v>26</v>
      </c>
      <c r="I795" s="2159">
        <v>832</v>
      </c>
      <c r="J795" s="2159">
        <v>30</v>
      </c>
      <c r="K795" s="2159">
        <v>960</v>
      </c>
      <c r="L795" s="2159"/>
    </row>
    <row r="796" spans="1:12" hidden="1">
      <c r="A796" s="2158">
        <v>43207123</v>
      </c>
      <c r="B796" s="2159" t="s">
        <v>2833</v>
      </c>
      <c r="C796" s="2159" t="s">
        <v>3491</v>
      </c>
      <c r="D796" s="2159" t="s">
        <v>2711</v>
      </c>
      <c r="E796" s="2159" t="s">
        <v>2977</v>
      </c>
      <c r="F796" s="2158">
        <v>315</v>
      </c>
      <c r="G796" s="2159">
        <v>32</v>
      </c>
      <c r="H796" s="2159">
        <v>26</v>
      </c>
      <c r="I796" s="2159">
        <v>832</v>
      </c>
      <c r="J796" s="2159">
        <v>30</v>
      </c>
      <c r="K796" s="2159">
        <v>960</v>
      </c>
      <c r="L796" s="2159"/>
    </row>
    <row r="797" spans="1:12" hidden="1">
      <c r="A797" s="2158">
        <v>43202124</v>
      </c>
      <c r="B797" s="2159" t="s">
        <v>2835</v>
      </c>
      <c r="C797" s="2159" t="s">
        <v>3491</v>
      </c>
      <c r="D797" s="2159" t="s">
        <v>2711</v>
      </c>
      <c r="E797" s="2159" t="s">
        <v>2977</v>
      </c>
      <c r="F797" s="2158">
        <v>320</v>
      </c>
      <c r="G797" s="2159">
        <v>32</v>
      </c>
      <c r="H797" s="2159">
        <v>26</v>
      </c>
      <c r="I797" s="2159">
        <v>832</v>
      </c>
      <c r="J797" s="2159">
        <v>30</v>
      </c>
      <c r="K797" s="2159">
        <v>960</v>
      </c>
      <c r="L797" s="2159"/>
    </row>
    <row r="798" spans="1:12" hidden="1">
      <c r="A798" s="2158">
        <v>43211124</v>
      </c>
      <c r="B798" s="2159" t="s">
        <v>2835</v>
      </c>
      <c r="C798" s="2159" t="s">
        <v>3491</v>
      </c>
      <c r="D798" s="2159" t="s">
        <v>2711</v>
      </c>
      <c r="E798" s="2159" t="s">
        <v>2977</v>
      </c>
      <c r="F798" s="2158">
        <v>320</v>
      </c>
      <c r="G798" s="2159">
        <v>32</v>
      </c>
      <c r="H798" s="2159">
        <v>26</v>
      </c>
      <c r="I798" s="2159">
        <v>832</v>
      </c>
      <c r="J798" s="2159">
        <v>30</v>
      </c>
      <c r="K798" s="2159">
        <v>960</v>
      </c>
      <c r="L798" s="2159"/>
    </row>
    <row r="799" spans="1:12" hidden="1">
      <c r="A799" s="2158">
        <v>43207124</v>
      </c>
      <c r="B799" s="2159" t="s">
        <v>2835</v>
      </c>
      <c r="C799" s="2159" t="s">
        <v>3491</v>
      </c>
      <c r="D799" s="2159" t="s">
        <v>2711</v>
      </c>
      <c r="E799" s="2159" t="s">
        <v>2977</v>
      </c>
      <c r="F799" s="2158">
        <v>320</v>
      </c>
      <c r="G799" s="2159">
        <v>32</v>
      </c>
      <c r="H799" s="2159">
        <v>26</v>
      </c>
      <c r="I799" s="2159">
        <v>832</v>
      </c>
      <c r="J799" s="2159">
        <v>30</v>
      </c>
      <c r="K799" s="2159">
        <v>960</v>
      </c>
      <c r="L799" s="2159"/>
    </row>
    <row r="800" spans="1:12" hidden="1">
      <c r="A800" s="2158">
        <v>43205123</v>
      </c>
      <c r="B800" s="2159" t="s">
        <v>3031</v>
      </c>
      <c r="C800" s="2159" t="s">
        <v>3491</v>
      </c>
      <c r="D800" s="2159" t="s">
        <v>2711</v>
      </c>
      <c r="E800" s="2159" t="s">
        <v>2977</v>
      </c>
      <c r="F800" s="2158">
        <v>315</v>
      </c>
      <c r="G800" s="2159">
        <v>32</v>
      </c>
      <c r="H800" s="2159">
        <v>26</v>
      </c>
      <c r="I800" s="2159">
        <v>832</v>
      </c>
      <c r="J800" s="2159">
        <v>30</v>
      </c>
      <c r="K800" s="2159">
        <v>960</v>
      </c>
      <c r="L800" s="2159"/>
    </row>
    <row r="801" spans="1:12" hidden="1">
      <c r="A801" s="2158">
        <v>43205124</v>
      </c>
      <c r="B801" s="2159" t="s">
        <v>3032</v>
      </c>
      <c r="C801" s="2159" t="s">
        <v>3491</v>
      </c>
      <c r="D801" s="2159" t="s">
        <v>2711</v>
      </c>
      <c r="E801" s="2159" t="s">
        <v>2977</v>
      </c>
      <c r="F801" s="2158">
        <v>320</v>
      </c>
      <c r="G801" s="2159">
        <v>32</v>
      </c>
      <c r="H801" s="2159">
        <v>26</v>
      </c>
      <c r="I801" s="2159">
        <v>832</v>
      </c>
      <c r="J801" s="2159">
        <v>30</v>
      </c>
      <c r="K801" s="2159">
        <v>960</v>
      </c>
      <c r="L801" s="2159"/>
    </row>
    <row r="802" spans="1:12" hidden="1">
      <c r="A802" s="2158">
        <v>47203123</v>
      </c>
      <c r="B802" s="2159" t="s">
        <v>2833</v>
      </c>
      <c r="C802" s="2159" t="s">
        <v>3491</v>
      </c>
      <c r="D802" s="2159" t="s">
        <v>2711</v>
      </c>
      <c r="E802" s="2159" t="s">
        <v>2977</v>
      </c>
      <c r="F802" s="2158">
        <v>315</v>
      </c>
      <c r="G802" s="2159">
        <v>32</v>
      </c>
      <c r="H802" s="2159">
        <v>26</v>
      </c>
      <c r="I802" s="2159">
        <v>832</v>
      </c>
      <c r="J802" s="2159">
        <v>30</v>
      </c>
      <c r="K802" s="2159">
        <v>960</v>
      </c>
      <c r="L802" s="2159"/>
    </row>
    <row r="803" spans="1:12" hidden="1">
      <c r="A803" s="2158">
        <v>47203124</v>
      </c>
      <c r="B803" s="2159" t="s">
        <v>2835</v>
      </c>
      <c r="C803" s="2159" t="s">
        <v>3491</v>
      </c>
      <c r="D803" s="2159" t="s">
        <v>2711</v>
      </c>
      <c r="E803" s="2159" t="s">
        <v>2977</v>
      </c>
      <c r="F803" s="2158">
        <v>320</v>
      </c>
      <c r="G803" s="2159">
        <v>32</v>
      </c>
      <c r="H803" s="2159">
        <v>26</v>
      </c>
      <c r="I803" s="2159">
        <v>832</v>
      </c>
      <c r="J803" s="2159">
        <v>30</v>
      </c>
      <c r="K803" s="2159">
        <v>960</v>
      </c>
      <c r="L803" s="2159"/>
    </row>
    <row r="804" spans="1:12" hidden="1">
      <c r="A804" s="2158">
        <v>43207524</v>
      </c>
      <c r="B804" s="2159" t="s">
        <v>3069</v>
      </c>
      <c r="C804" s="2159" t="s">
        <v>3491</v>
      </c>
      <c r="D804" s="2159" t="s">
        <v>2711</v>
      </c>
      <c r="E804" s="2159" t="s">
        <v>2977</v>
      </c>
      <c r="F804" s="2158">
        <v>320</v>
      </c>
      <c r="G804" s="2159">
        <v>32</v>
      </c>
      <c r="H804" s="2159">
        <v>26</v>
      </c>
      <c r="I804" s="2159">
        <v>832</v>
      </c>
      <c r="J804" s="2159">
        <v>30</v>
      </c>
      <c r="K804" s="2159">
        <v>960</v>
      </c>
      <c r="L804" s="2159"/>
    </row>
    <row r="805" spans="1:12" hidden="1">
      <c r="A805" s="2158">
        <v>43211524</v>
      </c>
      <c r="B805" s="2159" t="s">
        <v>3069</v>
      </c>
      <c r="C805" s="2159" t="s">
        <v>3491</v>
      </c>
      <c r="D805" s="2159" t="s">
        <v>2711</v>
      </c>
      <c r="E805" s="2159" t="s">
        <v>2977</v>
      </c>
      <c r="F805" s="2158">
        <v>320</v>
      </c>
      <c r="G805" s="2159">
        <v>32</v>
      </c>
      <c r="H805" s="2159">
        <v>26</v>
      </c>
      <c r="I805" s="2159">
        <v>832</v>
      </c>
      <c r="J805" s="2159">
        <v>30</v>
      </c>
      <c r="K805" s="2159">
        <v>960</v>
      </c>
      <c r="L805" s="2159"/>
    </row>
    <row r="806" spans="1:12" hidden="1">
      <c r="A806" s="2158">
        <v>43207523</v>
      </c>
      <c r="B806" s="2159" t="s">
        <v>3069</v>
      </c>
      <c r="C806" s="2159" t="s">
        <v>3491</v>
      </c>
      <c r="D806" s="2159" t="s">
        <v>2711</v>
      </c>
      <c r="E806" s="2159" t="s">
        <v>2977</v>
      </c>
      <c r="F806" s="2158">
        <v>315</v>
      </c>
      <c r="G806" s="2159">
        <v>32</v>
      </c>
      <c r="H806" s="2159">
        <v>26</v>
      </c>
      <c r="I806" s="2159">
        <v>832</v>
      </c>
      <c r="J806" s="2159">
        <v>30</v>
      </c>
      <c r="K806" s="2159">
        <v>960</v>
      </c>
      <c r="L806" s="2159"/>
    </row>
    <row r="807" spans="1:12" hidden="1">
      <c r="A807" s="2158">
        <v>43207126</v>
      </c>
      <c r="B807" s="2159" t="s">
        <v>3069</v>
      </c>
      <c r="C807" s="2159" t="s">
        <v>3491</v>
      </c>
      <c r="D807" s="2159" t="s">
        <v>2711</v>
      </c>
      <c r="E807" s="2159" t="s">
        <v>2977</v>
      </c>
      <c r="F807" s="2158">
        <v>330</v>
      </c>
      <c r="G807" s="2159">
        <v>32</v>
      </c>
      <c r="H807" s="2159">
        <v>26</v>
      </c>
      <c r="I807" s="2159">
        <v>832</v>
      </c>
      <c r="J807" s="2159">
        <v>30</v>
      </c>
      <c r="K807" s="2159">
        <v>960</v>
      </c>
      <c r="L807" s="2159"/>
    </row>
    <row r="808" spans="1:12" hidden="1">
      <c r="A808" s="2158">
        <v>43207125</v>
      </c>
      <c r="B808" s="2159" t="s">
        <v>3069</v>
      </c>
      <c r="C808" s="2159" t="s">
        <v>3491</v>
      </c>
      <c r="D808" s="2159" t="s">
        <v>2711</v>
      </c>
      <c r="E808" s="2159" t="s">
        <v>2977</v>
      </c>
      <c r="F808" s="2158">
        <v>325</v>
      </c>
      <c r="G808" s="2159">
        <v>32</v>
      </c>
      <c r="H808" s="2159">
        <v>26</v>
      </c>
      <c r="I808" s="2159">
        <v>832</v>
      </c>
      <c r="J808" s="2159">
        <v>30</v>
      </c>
      <c r="K808" s="2159">
        <v>960</v>
      </c>
      <c r="L808" s="2159"/>
    </row>
    <row r="809" spans="1:12" s="2043" customFormat="1" hidden="1">
      <c r="A809" s="2158">
        <v>43207122</v>
      </c>
      <c r="B809" s="2159" t="s">
        <v>3069</v>
      </c>
      <c r="C809" s="2159" t="s">
        <v>3491</v>
      </c>
      <c r="D809" s="2159" t="s">
        <v>2711</v>
      </c>
      <c r="E809" s="2159" t="s">
        <v>2977</v>
      </c>
      <c r="F809" s="2158">
        <v>310</v>
      </c>
      <c r="G809" s="2159">
        <v>32</v>
      </c>
      <c r="H809" s="2159">
        <v>26</v>
      </c>
      <c r="I809" s="2159">
        <v>832</v>
      </c>
      <c r="J809" s="2159">
        <v>30</v>
      </c>
      <c r="K809" s="2159">
        <v>960</v>
      </c>
      <c r="L809" s="2159"/>
    </row>
    <row r="810" spans="1:12" hidden="1">
      <c r="A810" s="2158">
        <v>43202126</v>
      </c>
      <c r="B810" s="2159" t="s">
        <v>2839</v>
      </c>
      <c r="C810" s="2194" t="s">
        <v>3491</v>
      </c>
      <c r="D810" s="2159" t="s">
        <v>2711</v>
      </c>
      <c r="E810" s="2159" t="s">
        <v>2977</v>
      </c>
      <c r="F810" s="2158">
        <v>330</v>
      </c>
      <c r="G810" s="2159">
        <v>32</v>
      </c>
      <c r="H810" s="2159">
        <v>26</v>
      </c>
      <c r="I810" s="2159">
        <v>832</v>
      </c>
      <c r="J810" s="2159">
        <v>30</v>
      </c>
      <c r="K810" s="2159">
        <v>960</v>
      </c>
      <c r="L810" s="2194" t="s">
        <v>3480</v>
      </c>
    </row>
    <row r="811" spans="1:12" hidden="1">
      <c r="A811" s="2158">
        <v>43208126</v>
      </c>
      <c r="B811" s="2159" t="s">
        <v>2699</v>
      </c>
      <c r="C811" s="2159" t="s">
        <v>3489</v>
      </c>
      <c r="D811" s="2159" t="s">
        <v>2688</v>
      </c>
      <c r="E811" s="2159" t="s">
        <v>2977</v>
      </c>
      <c r="F811" s="2158">
        <v>330</v>
      </c>
      <c r="G811" s="2159">
        <v>32</v>
      </c>
      <c r="H811" s="2159">
        <v>26</v>
      </c>
      <c r="I811" s="2159">
        <v>832</v>
      </c>
      <c r="J811" s="2159">
        <v>30</v>
      </c>
      <c r="K811" s="2159">
        <v>960</v>
      </c>
      <c r="L811" s="2159"/>
    </row>
    <row r="812" spans="1:12" hidden="1">
      <c r="A812" s="2163">
        <v>46207127</v>
      </c>
      <c r="B812" s="2164" t="s">
        <v>3070</v>
      </c>
      <c r="C812" s="2159" t="s">
        <v>3510</v>
      </c>
      <c r="D812" s="2162" t="s">
        <v>2711</v>
      </c>
      <c r="E812" s="2162" t="s">
        <v>2688</v>
      </c>
      <c r="F812" s="2163">
        <v>335</v>
      </c>
      <c r="G812" s="2162">
        <v>26</v>
      </c>
      <c r="H812" s="2162">
        <v>24</v>
      </c>
      <c r="I812" s="2162">
        <v>624</v>
      </c>
      <c r="J812" s="2162">
        <v>32</v>
      </c>
      <c r="K812" s="2162">
        <v>832</v>
      </c>
      <c r="L812" s="2162"/>
    </row>
    <row r="813" spans="1:12" hidden="1">
      <c r="A813" s="2158">
        <v>43202127</v>
      </c>
      <c r="B813" s="2159" t="s">
        <v>3033</v>
      </c>
      <c r="C813" s="2194" t="s">
        <v>3491</v>
      </c>
      <c r="D813" s="2159" t="s">
        <v>2711</v>
      </c>
      <c r="E813" s="2159" t="s">
        <v>2977</v>
      </c>
      <c r="F813" s="2158">
        <v>335</v>
      </c>
      <c r="G813" s="2159">
        <v>32</v>
      </c>
      <c r="H813" s="2159">
        <v>26</v>
      </c>
      <c r="I813" s="2159">
        <v>832</v>
      </c>
      <c r="J813" s="2159">
        <v>30</v>
      </c>
      <c r="K813" s="2159">
        <v>960</v>
      </c>
      <c r="L813" s="2194" t="s">
        <v>3480</v>
      </c>
    </row>
    <row r="814" spans="1:12" hidden="1">
      <c r="A814" s="2158">
        <v>43202128</v>
      </c>
      <c r="B814" s="2159" t="s">
        <v>3034</v>
      </c>
      <c r="C814" s="2194" t="s">
        <v>3491</v>
      </c>
      <c r="D814" s="2159" t="s">
        <v>2711</v>
      </c>
      <c r="E814" s="2159" t="s">
        <v>2977</v>
      </c>
      <c r="F814" s="2158">
        <v>340</v>
      </c>
      <c r="G814" s="2159">
        <v>32</v>
      </c>
      <c r="H814" s="2159">
        <v>26</v>
      </c>
      <c r="I814" s="2159">
        <v>832</v>
      </c>
      <c r="J814" s="2159">
        <v>30</v>
      </c>
      <c r="K814" s="2159">
        <v>960</v>
      </c>
      <c r="L814" s="2194" t="s">
        <v>3480</v>
      </c>
    </row>
    <row r="815" spans="1:12" hidden="1">
      <c r="A815" s="2158">
        <v>43202129</v>
      </c>
      <c r="B815" s="2159" t="s">
        <v>3035</v>
      </c>
      <c r="C815" s="2194" t="s">
        <v>3491</v>
      </c>
      <c r="D815" s="2159" t="s">
        <v>2711</v>
      </c>
      <c r="E815" s="2159" t="s">
        <v>2977</v>
      </c>
      <c r="F815" s="2158">
        <v>345</v>
      </c>
      <c r="G815" s="2159">
        <v>32</v>
      </c>
      <c r="H815" s="2159">
        <v>26</v>
      </c>
      <c r="I815" s="2159">
        <v>832</v>
      </c>
      <c r="J815" s="2159">
        <v>30</v>
      </c>
      <c r="K815" s="2159">
        <v>960</v>
      </c>
      <c r="L815" s="2194" t="s">
        <v>3480</v>
      </c>
    </row>
    <row r="816" spans="1:12" hidden="1">
      <c r="A816" s="2158">
        <v>43202130</v>
      </c>
      <c r="B816" s="2159" t="s">
        <v>3036</v>
      </c>
      <c r="C816" s="2194" t="s">
        <v>3491</v>
      </c>
      <c r="D816" s="2159" t="s">
        <v>2711</v>
      </c>
      <c r="E816" s="2159" t="s">
        <v>2977</v>
      </c>
      <c r="F816" s="2158">
        <v>350</v>
      </c>
      <c r="G816" s="2159">
        <v>32</v>
      </c>
      <c r="H816" s="2159">
        <v>26</v>
      </c>
      <c r="I816" s="2159">
        <v>832</v>
      </c>
      <c r="J816" s="2159">
        <v>30</v>
      </c>
      <c r="K816" s="2159">
        <v>960</v>
      </c>
      <c r="L816" s="2194" t="s">
        <v>3480</v>
      </c>
    </row>
    <row r="817" spans="1:12" hidden="1">
      <c r="A817" s="2158">
        <v>43202131</v>
      </c>
      <c r="B817" s="2159" t="s">
        <v>3037</v>
      </c>
      <c r="C817" s="2194" t="s">
        <v>3491</v>
      </c>
      <c r="D817" s="2159" t="s">
        <v>2711</v>
      </c>
      <c r="E817" s="2159" t="s">
        <v>2977</v>
      </c>
      <c r="F817" s="2158">
        <v>355</v>
      </c>
      <c r="G817" s="2159">
        <v>32</v>
      </c>
      <c r="H817" s="2159">
        <v>26</v>
      </c>
      <c r="I817" s="2159">
        <v>832</v>
      </c>
      <c r="J817" s="2159">
        <v>30</v>
      </c>
      <c r="K817" s="2159">
        <v>960</v>
      </c>
      <c r="L817" s="2194" t="s">
        <v>3480</v>
      </c>
    </row>
    <row r="818" spans="1:12" hidden="1">
      <c r="A818" s="2158">
        <v>43202132</v>
      </c>
      <c r="B818" s="2159" t="s">
        <v>3038</v>
      </c>
      <c r="C818" s="2194" t="s">
        <v>3491</v>
      </c>
      <c r="D818" s="2159" t="s">
        <v>2711</v>
      </c>
      <c r="E818" s="2159" t="s">
        <v>2977</v>
      </c>
      <c r="F818" s="2158">
        <v>360</v>
      </c>
      <c r="G818" s="2159">
        <v>32</v>
      </c>
      <c r="H818" s="2159">
        <v>26</v>
      </c>
      <c r="I818" s="2159">
        <v>832</v>
      </c>
      <c r="J818" s="2159">
        <v>30</v>
      </c>
      <c r="K818" s="2159">
        <v>960</v>
      </c>
      <c r="L818" s="2194" t="s">
        <v>3480</v>
      </c>
    </row>
    <row r="819" spans="1:12" hidden="1">
      <c r="A819" s="2158">
        <v>43202133</v>
      </c>
      <c r="B819" s="2159" t="s">
        <v>3039</v>
      </c>
      <c r="C819" s="2194" t="s">
        <v>3491</v>
      </c>
      <c r="D819" s="2159" t="s">
        <v>2711</v>
      </c>
      <c r="E819" s="2159" t="s">
        <v>2977</v>
      </c>
      <c r="F819" s="2158">
        <v>365</v>
      </c>
      <c r="G819" s="2159">
        <v>32</v>
      </c>
      <c r="H819" s="2159">
        <v>26</v>
      </c>
      <c r="I819" s="2159">
        <v>832</v>
      </c>
      <c r="J819" s="2159">
        <v>30</v>
      </c>
      <c r="K819" s="2159">
        <v>960</v>
      </c>
      <c r="L819" s="2194" t="s">
        <v>3480</v>
      </c>
    </row>
    <row r="820" spans="1:12" hidden="1">
      <c r="A820" s="2158">
        <v>43202522</v>
      </c>
      <c r="B820" s="2159" t="s">
        <v>2716</v>
      </c>
      <c r="C820" s="2194" t="s">
        <v>3491</v>
      </c>
      <c r="D820" s="2159" t="s">
        <v>2711</v>
      </c>
      <c r="E820" s="2159" t="s">
        <v>2987</v>
      </c>
      <c r="F820" s="2158">
        <v>310</v>
      </c>
      <c r="G820" s="2159">
        <v>32</v>
      </c>
      <c r="H820" s="2159">
        <v>26</v>
      </c>
      <c r="I820" s="2159">
        <v>832</v>
      </c>
      <c r="J820" s="2159">
        <v>30</v>
      </c>
      <c r="K820" s="2159">
        <v>960</v>
      </c>
      <c r="L820" s="2194" t="s">
        <v>3480</v>
      </c>
    </row>
    <row r="821" spans="1:12" hidden="1">
      <c r="A821" s="2158">
        <v>43202523</v>
      </c>
      <c r="B821" s="2159" t="s">
        <v>2833</v>
      </c>
      <c r="C821" s="2159" t="s">
        <v>3491</v>
      </c>
      <c r="D821" s="2159" t="s">
        <v>2711</v>
      </c>
      <c r="E821" s="2159" t="s">
        <v>2987</v>
      </c>
      <c r="F821" s="2158">
        <v>315</v>
      </c>
      <c r="G821" s="2159">
        <v>32</v>
      </c>
      <c r="H821" s="2159">
        <v>26</v>
      </c>
      <c r="I821" s="2159">
        <v>832</v>
      </c>
      <c r="J821" s="2159">
        <v>30</v>
      </c>
      <c r="K821" s="2159">
        <v>960</v>
      </c>
      <c r="L821" s="2159"/>
    </row>
    <row r="822" spans="1:12" hidden="1">
      <c r="A822" s="2158">
        <v>43202524</v>
      </c>
      <c r="B822" s="2159" t="s">
        <v>2835</v>
      </c>
      <c r="C822" s="2194" t="s">
        <v>3491</v>
      </c>
      <c r="D822" s="2159" t="s">
        <v>2711</v>
      </c>
      <c r="E822" s="2159" t="s">
        <v>2987</v>
      </c>
      <c r="F822" s="2158">
        <v>320</v>
      </c>
      <c r="G822" s="2159">
        <v>32</v>
      </c>
      <c r="H822" s="2159">
        <v>26</v>
      </c>
      <c r="I822" s="2159">
        <v>832</v>
      </c>
      <c r="J822" s="2159">
        <v>30</v>
      </c>
      <c r="K822" s="2159">
        <v>960</v>
      </c>
      <c r="L822" s="2194" t="s">
        <v>3480</v>
      </c>
    </row>
    <row r="823" spans="1:12" hidden="1">
      <c r="A823" s="2158">
        <v>43203119</v>
      </c>
      <c r="B823" s="2159" t="s">
        <v>2695</v>
      </c>
      <c r="C823" s="2194" t="s">
        <v>3489</v>
      </c>
      <c r="D823" s="2159" t="s">
        <v>2688</v>
      </c>
      <c r="E823" s="2159" t="s">
        <v>2977</v>
      </c>
      <c r="F823" s="2158">
        <v>295</v>
      </c>
      <c r="G823" s="2159">
        <v>32</v>
      </c>
      <c r="H823" s="2159">
        <v>26</v>
      </c>
      <c r="I823" s="2159">
        <v>832</v>
      </c>
      <c r="J823" s="2159">
        <v>30</v>
      </c>
      <c r="K823" s="2159">
        <v>960</v>
      </c>
      <c r="L823" s="2194" t="s">
        <v>3480</v>
      </c>
    </row>
    <row r="824" spans="1:12" hidden="1">
      <c r="A824" s="2158">
        <v>43203120</v>
      </c>
      <c r="B824" s="2159" t="s">
        <v>2687</v>
      </c>
      <c r="C824" s="2194" t="s">
        <v>3489</v>
      </c>
      <c r="D824" s="2159" t="s">
        <v>2688</v>
      </c>
      <c r="E824" s="2159" t="s">
        <v>2977</v>
      </c>
      <c r="F824" s="2158">
        <v>300</v>
      </c>
      <c r="G824" s="2159">
        <v>32</v>
      </c>
      <c r="H824" s="2159">
        <v>26</v>
      </c>
      <c r="I824" s="2159">
        <v>832</v>
      </c>
      <c r="J824" s="2159">
        <v>30</v>
      </c>
      <c r="K824" s="2159">
        <v>960</v>
      </c>
      <c r="L824" s="2194" t="s">
        <v>3480</v>
      </c>
    </row>
    <row r="825" spans="1:12" hidden="1">
      <c r="A825" s="2158">
        <v>43203121</v>
      </c>
      <c r="B825" s="2159" t="s">
        <v>2689</v>
      </c>
      <c r="C825" s="2194" t="s">
        <v>3489</v>
      </c>
      <c r="D825" s="2159" t="s">
        <v>2688</v>
      </c>
      <c r="E825" s="2159" t="s">
        <v>2977</v>
      </c>
      <c r="F825" s="2158">
        <v>305</v>
      </c>
      <c r="G825" s="2159">
        <v>32</v>
      </c>
      <c r="H825" s="2159">
        <v>26</v>
      </c>
      <c r="I825" s="2159">
        <v>832</v>
      </c>
      <c r="J825" s="2159">
        <v>30</v>
      </c>
      <c r="K825" s="2159">
        <v>960</v>
      </c>
      <c r="L825" s="2194" t="s">
        <v>3480</v>
      </c>
    </row>
    <row r="826" spans="1:12" hidden="1">
      <c r="A826" s="2158">
        <v>43203122</v>
      </c>
      <c r="B826" s="2159" t="s">
        <v>2690</v>
      </c>
      <c r="C826" s="2194" t="s">
        <v>3489</v>
      </c>
      <c r="D826" s="2159" t="s">
        <v>2688</v>
      </c>
      <c r="E826" s="2159" t="s">
        <v>2977</v>
      </c>
      <c r="F826" s="2158">
        <v>310</v>
      </c>
      <c r="G826" s="2159">
        <v>32</v>
      </c>
      <c r="H826" s="2159">
        <v>26</v>
      </c>
      <c r="I826" s="2159">
        <v>832</v>
      </c>
      <c r="J826" s="2159">
        <v>30</v>
      </c>
      <c r="K826" s="2159">
        <v>960</v>
      </c>
      <c r="L826" s="2194" t="s">
        <v>3480</v>
      </c>
    </row>
    <row r="827" spans="1:12" hidden="1">
      <c r="A827" s="2158">
        <v>43203123</v>
      </c>
      <c r="B827" s="2159" t="s">
        <v>2691</v>
      </c>
      <c r="C827" s="2194" t="s">
        <v>3489</v>
      </c>
      <c r="D827" s="2159" t="s">
        <v>2688</v>
      </c>
      <c r="E827" s="2159" t="s">
        <v>2977</v>
      </c>
      <c r="F827" s="2158">
        <v>315</v>
      </c>
      <c r="G827" s="2159">
        <v>32</v>
      </c>
      <c r="H827" s="2159">
        <v>26</v>
      </c>
      <c r="I827" s="2159">
        <v>832</v>
      </c>
      <c r="J827" s="2159">
        <v>30</v>
      </c>
      <c r="K827" s="2159">
        <v>960</v>
      </c>
      <c r="L827" s="2194" t="s">
        <v>3480</v>
      </c>
    </row>
    <row r="828" spans="1:12" hidden="1">
      <c r="A828" s="2158">
        <v>43203124</v>
      </c>
      <c r="B828" s="2159" t="s">
        <v>2692</v>
      </c>
      <c r="C828" s="2194" t="s">
        <v>3489</v>
      </c>
      <c r="D828" s="2159" t="s">
        <v>2688</v>
      </c>
      <c r="E828" s="2159" t="s">
        <v>2977</v>
      </c>
      <c r="F828" s="2158">
        <v>320</v>
      </c>
      <c r="G828" s="2159">
        <v>32</v>
      </c>
      <c r="H828" s="2159">
        <v>26</v>
      </c>
      <c r="I828" s="2159">
        <v>832</v>
      </c>
      <c r="J828" s="2159">
        <v>30</v>
      </c>
      <c r="K828" s="2159">
        <v>960</v>
      </c>
      <c r="L828" s="2194" t="s">
        <v>3480</v>
      </c>
    </row>
    <row r="829" spans="1:12" hidden="1">
      <c r="A829" s="2158">
        <v>43203125</v>
      </c>
      <c r="B829" s="2159" t="s">
        <v>2693</v>
      </c>
      <c r="C829" s="2194" t="s">
        <v>3489</v>
      </c>
      <c r="D829" s="2159" t="s">
        <v>2688</v>
      </c>
      <c r="E829" s="2159" t="s">
        <v>2977</v>
      </c>
      <c r="F829" s="2158">
        <v>325</v>
      </c>
      <c r="G829" s="2159">
        <v>32</v>
      </c>
      <c r="H829" s="2159">
        <v>26</v>
      </c>
      <c r="I829" s="2159">
        <v>832</v>
      </c>
      <c r="J829" s="2159">
        <v>30</v>
      </c>
      <c r="K829" s="2159">
        <v>960</v>
      </c>
      <c r="L829" s="2194" t="s">
        <v>3480</v>
      </c>
    </row>
    <row r="830" spans="1:12" hidden="1">
      <c r="A830" s="2158">
        <v>43208125</v>
      </c>
      <c r="B830" s="2159" t="s">
        <v>2693</v>
      </c>
      <c r="C830" s="2159" t="s">
        <v>3489</v>
      </c>
      <c r="D830" s="2159" t="s">
        <v>2688</v>
      </c>
      <c r="E830" s="2159" t="s">
        <v>2977</v>
      </c>
      <c r="F830" s="2158">
        <v>325</v>
      </c>
      <c r="G830" s="2159">
        <v>32</v>
      </c>
      <c r="H830" s="2159">
        <v>26</v>
      </c>
      <c r="I830" s="2159">
        <v>832</v>
      </c>
      <c r="J830" s="2159">
        <v>30</v>
      </c>
      <c r="K830" s="2159">
        <v>960</v>
      </c>
      <c r="L830" s="2159"/>
    </row>
    <row r="831" spans="1:12" hidden="1">
      <c r="A831" s="2158">
        <v>47204125</v>
      </c>
      <c r="B831" s="2159" t="s">
        <v>2693</v>
      </c>
      <c r="C831" s="2159" t="s">
        <v>3489</v>
      </c>
      <c r="D831" s="2159" t="s">
        <v>2688</v>
      </c>
      <c r="E831" s="2159" t="s">
        <v>2977</v>
      </c>
      <c r="F831" s="2158">
        <v>325</v>
      </c>
      <c r="G831" s="2159">
        <v>32</v>
      </c>
      <c r="H831" s="2159">
        <v>26</v>
      </c>
      <c r="I831" s="2159">
        <v>832</v>
      </c>
      <c r="J831" s="2159">
        <v>30</v>
      </c>
      <c r="K831" s="2159">
        <v>960</v>
      </c>
      <c r="L831" s="2159"/>
    </row>
    <row r="832" spans="1:12" hidden="1">
      <c r="A832" s="2158">
        <v>47204126</v>
      </c>
      <c r="B832" s="2159" t="s">
        <v>2699</v>
      </c>
      <c r="C832" s="2159" t="s">
        <v>3489</v>
      </c>
      <c r="D832" s="2159" t="s">
        <v>2688</v>
      </c>
      <c r="E832" s="2159" t="s">
        <v>2977</v>
      </c>
      <c r="F832" s="2158">
        <v>330</v>
      </c>
      <c r="G832" s="2159">
        <v>32</v>
      </c>
      <c r="H832" s="2159">
        <v>26</v>
      </c>
      <c r="I832" s="2159">
        <v>832</v>
      </c>
      <c r="J832" s="2159">
        <v>30</v>
      </c>
      <c r="K832" s="2159">
        <v>960</v>
      </c>
      <c r="L832" s="2159"/>
    </row>
    <row r="833" spans="1:12" hidden="1">
      <c r="A833" s="2158">
        <v>43203126</v>
      </c>
      <c r="B833" s="2159" t="s">
        <v>2699</v>
      </c>
      <c r="C833" s="2194" t="s">
        <v>3489</v>
      </c>
      <c r="D833" s="2159" t="s">
        <v>2688</v>
      </c>
      <c r="E833" s="2159" t="s">
        <v>2977</v>
      </c>
      <c r="F833" s="2158">
        <v>330</v>
      </c>
      <c r="G833" s="2159">
        <v>32</v>
      </c>
      <c r="H833" s="2159">
        <v>26</v>
      </c>
      <c r="I833" s="2159">
        <v>832</v>
      </c>
      <c r="J833" s="2159">
        <v>30</v>
      </c>
      <c r="K833" s="2159">
        <v>960</v>
      </c>
      <c r="L833" s="2194" t="s">
        <v>3480</v>
      </c>
    </row>
    <row r="834" spans="1:12" hidden="1">
      <c r="A834" s="2158">
        <v>43210126</v>
      </c>
      <c r="B834" s="2159" t="s">
        <v>2699</v>
      </c>
      <c r="C834" s="2159" t="s">
        <v>3489</v>
      </c>
      <c r="D834" s="2159" t="s">
        <v>2688</v>
      </c>
      <c r="E834" s="2159" t="s">
        <v>2977</v>
      </c>
      <c r="F834" s="2158">
        <v>330</v>
      </c>
      <c r="G834" s="2159">
        <v>32</v>
      </c>
      <c r="H834" s="2159">
        <v>26</v>
      </c>
      <c r="I834" s="2159">
        <v>832</v>
      </c>
      <c r="J834" s="2159">
        <v>30</v>
      </c>
      <c r="K834" s="2159">
        <v>960</v>
      </c>
      <c r="L834" s="2159"/>
    </row>
    <row r="835" spans="1:12" hidden="1">
      <c r="A835" s="2158">
        <v>43203127</v>
      </c>
      <c r="B835" s="2159" t="s">
        <v>2700</v>
      </c>
      <c r="C835" s="2194" t="s">
        <v>3489</v>
      </c>
      <c r="D835" s="2159" t="s">
        <v>2688</v>
      </c>
      <c r="E835" s="2159" t="s">
        <v>2977</v>
      </c>
      <c r="F835" s="2158">
        <v>335</v>
      </c>
      <c r="G835" s="2159">
        <v>32</v>
      </c>
      <c r="H835" s="2159">
        <v>26</v>
      </c>
      <c r="I835" s="2159">
        <v>832</v>
      </c>
      <c r="J835" s="2159">
        <v>30</v>
      </c>
      <c r="K835" s="2159">
        <v>960</v>
      </c>
      <c r="L835" s="2194" t="s">
        <v>3480</v>
      </c>
    </row>
    <row r="836" spans="1:12" hidden="1">
      <c r="A836" s="2158">
        <v>43203128</v>
      </c>
      <c r="B836" s="2159" t="s">
        <v>2701</v>
      </c>
      <c r="C836" s="2194" t="s">
        <v>3489</v>
      </c>
      <c r="D836" s="2159" t="s">
        <v>2688</v>
      </c>
      <c r="E836" s="2159" t="s">
        <v>2977</v>
      </c>
      <c r="F836" s="2158">
        <v>340</v>
      </c>
      <c r="G836" s="2159">
        <v>32</v>
      </c>
      <c r="H836" s="2159">
        <v>26</v>
      </c>
      <c r="I836" s="2159">
        <v>832</v>
      </c>
      <c r="J836" s="2159">
        <v>30</v>
      </c>
      <c r="K836" s="2159">
        <v>960</v>
      </c>
      <c r="L836" s="2194" t="s">
        <v>3480</v>
      </c>
    </row>
    <row r="837" spans="1:12" hidden="1">
      <c r="A837" s="2158">
        <v>43203129</v>
      </c>
      <c r="B837" s="2159" t="s">
        <v>2702</v>
      </c>
      <c r="C837" s="2194" t="s">
        <v>3489</v>
      </c>
      <c r="D837" s="2159" t="s">
        <v>2688</v>
      </c>
      <c r="E837" s="2159" t="s">
        <v>2977</v>
      </c>
      <c r="F837" s="2158">
        <v>345</v>
      </c>
      <c r="G837" s="2159">
        <v>32</v>
      </c>
      <c r="H837" s="2159">
        <v>26</v>
      </c>
      <c r="I837" s="2159">
        <v>832</v>
      </c>
      <c r="J837" s="2159">
        <v>30</v>
      </c>
      <c r="K837" s="2159">
        <v>960</v>
      </c>
      <c r="L837" s="2194" t="s">
        <v>3480</v>
      </c>
    </row>
    <row r="838" spans="1:12" hidden="1">
      <c r="A838" s="2158">
        <v>43203130</v>
      </c>
      <c r="B838" s="2159" t="s">
        <v>2703</v>
      </c>
      <c r="C838" s="2194" t="s">
        <v>3489</v>
      </c>
      <c r="D838" s="2159" t="s">
        <v>2688</v>
      </c>
      <c r="E838" s="2159" t="s">
        <v>2977</v>
      </c>
      <c r="F838" s="2158">
        <v>350</v>
      </c>
      <c r="G838" s="2159">
        <v>32</v>
      </c>
      <c r="H838" s="2159">
        <v>26</v>
      </c>
      <c r="I838" s="2159">
        <v>832</v>
      </c>
      <c r="J838" s="2159">
        <v>30</v>
      </c>
      <c r="K838" s="2159">
        <v>960</v>
      </c>
      <c r="L838" s="2194" t="s">
        <v>3480</v>
      </c>
    </row>
    <row r="839" spans="1:12" hidden="1">
      <c r="A839" s="2158">
        <v>43203131</v>
      </c>
      <c r="B839" s="2159" t="s">
        <v>2704</v>
      </c>
      <c r="C839" s="2194" t="s">
        <v>3489</v>
      </c>
      <c r="D839" s="2159" t="s">
        <v>2688</v>
      </c>
      <c r="E839" s="2159" t="s">
        <v>2977</v>
      </c>
      <c r="F839" s="2158">
        <v>355</v>
      </c>
      <c r="G839" s="2159">
        <v>32</v>
      </c>
      <c r="H839" s="2159">
        <v>26</v>
      </c>
      <c r="I839" s="2159">
        <v>832</v>
      </c>
      <c r="J839" s="2159">
        <v>30</v>
      </c>
      <c r="K839" s="2159">
        <v>960</v>
      </c>
      <c r="L839" s="2194" t="s">
        <v>3480</v>
      </c>
    </row>
    <row r="840" spans="1:12" hidden="1">
      <c r="A840" s="2158">
        <v>43203132</v>
      </c>
      <c r="B840" s="2159" t="s">
        <v>3071</v>
      </c>
      <c r="C840" s="2194" t="s">
        <v>3489</v>
      </c>
      <c r="D840" s="2159" t="s">
        <v>2688</v>
      </c>
      <c r="E840" s="2159" t="s">
        <v>2977</v>
      </c>
      <c r="F840" s="2158">
        <v>360</v>
      </c>
      <c r="G840" s="2159">
        <v>32</v>
      </c>
      <c r="H840" s="2159">
        <v>26</v>
      </c>
      <c r="I840" s="2159">
        <v>832</v>
      </c>
      <c r="J840" s="2159">
        <v>30</v>
      </c>
      <c r="K840" s="2159">
        <v>960</v>
      </c>
      <c r="L840" s="2194" t="s">
        <v>3480</v>
      </c>
    </row>
    <row r="841" spans="1:12" hidden="1">
      <c r="A841" s="2158">
        <v>43203133</v>
      </c>
      <c r="B841" s="2159" t="s">
        <v>3072</v>
      </c>
      <c r="C841" s="2194" t="s">
        <v>3489</v>
      </c>
      <c r="D841" s="2159" t="s">
        <v>2688</v>
      </c>
      <c r="E841" s="2159" t="s">
        <v>2977</v>
      </c>
      <c r="F841" s="2158">
        <v>365</v>
      </c>
      <c r="G841" s="2159">
        <v>32</v>
      </c>
      <c r="H841" s="2159">
        <v>26</v>
      </c>
      <c r="I841" s="2159">
        <v>832</v>
      </c>
      <c r="J841" s="2159">
        <v>30</v>
      </c>
      <c r="K841" s="2159">
        <v>960</v>
      </c>
      <c r="L841" s="2194" t="s">
        <v>3480</v>
      </c>
    </row>
    <row r="842" spans="1:12" hidden="1">
      <c r="A842" s="2158">
        <v>43204119</v>
      </c>
      <c r="B842" s="2159" t="s">
        <v>2695</v>
      </c>
      <c r="C842" s="2194" t="s">
        <v>3489</v>
      </c>
      <c r="D842" s="2159" t="s">
        <v>2688</v>
      </c>
      <c r="E842" s="2159" t="s">
        <v>2977</v>
      </c>
      <c r="F842" s="2158">
        <v>295</v>
      </c>
      <c r="G842" s="2159">
        <v>32</v>
      </c>
      <c r="H842" s="2159">
        <v>26</v>
      </c>
      <c r="I842" s="2159">
        <v>832</v>
      </c>
      <c r="J842" s="2159">
        <v>30</v>
      </c>
      <c r="K842" s="2159">
        <v>960</v>
      </c>
      <c r="L842" s="2194" t="s">
        <v>3480</v>
      </c>
    </row>
    <row r="843" spans="1:12" hidden="1">
      <c r="A843" s="2158">
        <v>43204120</v>
      </c>
      <c r="B843" s="2159" t="s">
        <v>2687</v>
      </c>
      <c r="C843" s="2194" t="s">
        <v>3489</v>
      </c>
      <c r="D843" s="2159" t="s">
        <v>2688</v>
      </c>
      <c r="E843" s="2159" t="s">
        <v>2977</v>
      </c>
      <c r="F843" s="2158">
        <v>300</v>
      </c>
      <c r="G843" s="2159">
        <v>32</v>
      </c>
      <c r="H843" s="2159">
        <v>26</v>
      </c>
      <c r="I843" s="2159">
        <v>832</v>
      </c>
      <c r="J843" s="2159">
        <v>30</v>
      </c>
      <c r="K843" s="2159">
        <v>960</v>
      </c>
      <c r="L843" s="2194" t="s">
        <v>3480</v>
      </c>
    </row>
    <row r="844" spans="1:12" hidden="1">
      <c r="A844" s="2158">
        <v>43204121</v>
      </c>
      <c r="B844" s="2159" t="s">
        <v>2689</v>
      </c>
      <c r="C844" s="2194" t="s">
        <v>3489</v>
      </c>
      <c r="D844" s="2159" t="s">
        <v>2688</v>
      </c>
      <c r="E844" s="2159" t="s">
        <v>2977</v>
      </c>
      <c r="F844" s="2158">
        <v>305</v>
      </c>
      <c r="G844" s="2159">
        <v>32</v>
      </c>
      <c r="H844" s="2159">
        <v>26</v>
      </c>
      <c r="I844" s="2159">
        <v>832</v>
      </c>
      <c r="J844" s="2159">
        <v>30</v>
      </c>
      <c r="K844" s="2159">
        <v>960</v>
      </c>
      <c r="L844" s="2194" t="s">
        <v>3480</v>
      </c>
    </row>
    <row r="845" spans="1:12" hidden="1">
      <c r="A845" s="2158">
        <v>43204122</v>
      </c>
      <c r="B845" s="2159" t="s">
        <v>2690</v>
      </c>
      <c r="C845" s="2159" t="s">
        <v>3489</v>
      </c>
      <c r="D845" s="2159" t="s">
        <v>2688</v>
      </c>
      <c r="E845" s="2159" t="s">
        <v>2977</v>
      </c>
      <c r="F845" s="2158">
        <v>310</v>
      </c>
      <c r="G845" s="2159">
        <v>32</v>
      </c>
      <c r="H845" s="2159">
        <v>26</v>
      </c>
      <c r="I845" s="2159">
        <v>832</v>
      </c>
      <c r="J845" s="2159">
        <v>30</v>
      </c>
      <c r="K845" s="2159">
        <v>960</v>
      </c>
      <c r="L845" s="2159"/>
    </row>
    <row r="846" spans="1:12" hidden="1">
      <c r="A846" s="2158">
        <v>43204123</v>
      </c>
      <c r="B846" s="2159" t="s">
        <v>2691</v>
      </c>
      <c r="C846" s="2159" t="s">
        <v>3489</v>
      </c>
      <c r="D846" s="2159" t="s">
        <v>2688</v>
      </c>
      <c r="E846" s="2159" t="s">
        <v>2977</v>
      </c>
      <c r="F846" s="2158">
        <v>315</v>
      </c>
      <c r="G846" s="2159">
        <v>32</v>
      </c>
      <c r="H846" s="2159">
        <v>26</v>
      </c>
      <c r="I846" s="2159">
        <v>832</v>
      </c>
      <c r="J846" s="2159">
        <v>30</v>
      </c>
      <c r="K846" s="2159">
        <v>960</v>
      </c>
      <c r="L846" s="2159"/>
    </row>
    <row r="847" spans="1:12" hidden="1">
      <c r="A847" s="2158">
        <v>43204124</v>
      </c>
      <c r="B847" s="2159" t="s">
        <v>2692</v>
      </c>
      <c r="C847" s="2159" t="s">
        <v>3489</v>
      </c>
      <c r="D847" s="2159" t="s">
        <v>2688</v>
      </c>
      <c r="E847" s="2159" t="s">
        <v>2977</v>
      </c>
      <c r="F847" s="2158">
        <v>320</v>
      </c>
      <c r="G847" s="2159">
        <v>32</v>
      </c>
      <c r="H847" s="2159">
        <v>26</v>
      </c>
      <c r="I847" s="2159">
        <v>832</v>
      </c>
      <c r="J847" s="2159">
        <v>30</v>
      </c>
      <c r="K847" s="2159">
        <v>960</v>
      </c>
      <c r="L847" s="2159"/>
    </row>
    <row r="848" spans="1:12" hidden="1">
      <c r="A848" s="2158">
        <v>47204124</v>
      </c>
      <c r="B848" s="2159" t="s">
        <v>2692</v>
      </c>
      <c r="C848" s="2159" t="s">
        <v>3489</v>
      </c>
      <c r="D848" s="2159" t="s">
        <v>2688</v>
      </c>
      <c r="E848" s="2159" t="s">
        <v>2977</v>
      </c>
      <c r="F848" s="2158">
        <v>320</v>
      </c>
      <c r="G848" s="2159">
        <v>32</v>
      </c>
      <c r="H848" s="2159">
        <v>26</v>
      </c>
      <c r="I848" s="2159">
        <v>832</v>
      </c>
      <c r="J848" s="2159">
        <v>30</v>
      </c>
      <c r="K848" s="2159">
        <v>960</v>
      </c>
      <c r="L848" s="2159"/>
    </row>
    <row r="849" spans="1:12" hidden="1">
      <c r="A849" s="2158">
        <v>43204125</v>
      </c>
      <c r="B849" s="2159" t="s">
        <v>2693</v>
      </c>
      <c r="C849" s="2159" t="s">
        <v>3489</v>
      </c>
      <c r="D849" s="2159" t="s">
        <v>2688</v>
      </c>
      <c r="E849" s="2159" t="s">
        <v>2977</v>
      </c>
      <c r="F849" s="2158">
        <v>325</v>
      </c>
      <c r="G849" s="2159">
        <v>32</v>
      </c>
      <c r="H849" s="2159">
        <v>26</v>
      </c>
      <c r="I849" s="2159">
        <v>832</v>
      </c>
      <c r="J849" s="2159">
        <v>30</v>
      </c>
      <c r="K849" s="2159">
        <v>960</v>
      </c>
      <c r="L849" s="2159"/>
    </row>
    <row r="850" spans="1:12" hidden="1">
      <c r="A850" s="2158">
        <v>43204126</v>
      </c>
      <c r="B850" s="2159" t="s">
        <v>2699</v>
      </c>
      <c r="C850" s="2159" t="s">
        <v>3489</v>
      </c>
      <c r="D850" s="2159" t="s">
        <v>2688</v>
      </c>
      <c r="E850" s="2159" t="s">
        <v>2977</v>
      </c>
      <c r="F850" s="2158">
        <v>330</v>
      </c>
      <c r="G850" s="2159">
        <v>32</v>
      </c>
      <c r="H850" s="2159">
        <v>26</v>
      </c>
      <c r="I850" s="2159">
        <v>832</v>
      </c>
      <c r="J850" s="2159">
        <v>30</v>
      </c>
      <c r="K850" s="2159">
        <v>960</v>
      </c>
      <c r="L850" s="2159"/>
    </row>
    <row r="851" spans="1:12" hidden="1">
      <c r="A851" s="2158">
        <v>43204127</v>
      </c>
      <c r="B851" s="2159" t="s">
        <v>2700</v>
      </c>
      <c r="C851" s="2194" t="s">
        <v>3489</v>
      </c>
      <c r="D851" s="2159" t="s">
        <v>2688</v>
      </c>
      <c r="E851" s="2159" t="s">
        <v>2977</v>
      </c>
      <c r="F851" s="2158">
        <v>335</v>
      </c>
      <c r="G851" s="2159">
        <v>32</v>
      </c>
      <c r="H851" s="2159">
        <v>26</v>
      </c>
      <c r="I851" s="2159">
        <v>832</v>
      </c>
      <c r="J851" s="2159">
        <v>30</v>
      </c>
      <c r="K851" s="2159">
        <v>960</v>
      </c>
      <c r="L851" s="2194" t="s">
        <v>3480</v>
      </c>
    </row>
    <row r="852" spans="1:12" hidden="1">
      <c r="A852" s="2158">
        <v>43204128</v>
      </c>
      <c r="B852" s="2159" t="s">
        <v>2701</v>
      </c>
      <c r="C852" s="2194" t="s">
        <v>3489</v>
      </c>
      <c r="D852" s="2159" t="s">
        <v>2688</v>
      </c>
      <c r="E852" s="2159" t="s">
        <v>2977</v>
      </c>
      <c r="F852" s="2158">
        <v>340</v>
      </c>
      <c r="G852" s="2159">
        <v>32</v>
      </c>
      <c r="H852" s="2159">
        <v>26</v>
      </c>
      <c r="I852" s="2159">
        <v>832</v>
      </c>
      <c r="J852" s="2159">
        <v>30</v>
      </c>
      <c r="K852" s="2159">
        <v>960</v>
      </c>
      <c r="L852" s="2194" t="s">
        <v>3480</v>
      </c>
    </row>
    <row r="853" spans="1:12" hidden="1">
      <c r="A853" s="2158">
        <v>43208128</v>
      </c>
      <c r="B853" s="2159" t="s">
        <v>2701</v>
      </c>
      <c r="C853" s="2159" t="s">
        <v>3489</v>
      </c>
      <c r="D853" s="2159" t="s">
        <v>2688</v>
      </c>
      <c r="E853" s="2159" t="s">
        <v>2977</v>
      </c>
      <c r="F853" s="2158">
        <v>340</v>
      </c>
      <c r="G853" s="2159">
        <v>32</v>
      </c>
      <c r="H853" s="2159">
        <v>26</v>
      </c>
      <c r="I853" s="2159">
        <v>832</v>
      </c>
      <c r="J853" s="2159">
        <v>30</v>
      </c>
      <c r="K853" s="2159">
        <v>960</v>
      </c>
      <c r="L853" s="2159"/>
    </row>
    <row r="854" spans="1:12" hidden="1">
      <c r="A854" s="2158">
        <v>43208124</v>
      </c>
      <c r="B854" s="2159" t="s">
        <v>2692</v>
      </c>
      <c r="C854" s="2159" t="s">
        <v>3489</v>
      </c>
      <c r="D854" s="2159" t="s">
        <v>2688</v>
      </c>
      <c r="E854" s="2159" t="s">
        <v>2977</v>
      </c>
      <c r="F854" s="2158">
        <v>320</v>
      </c>
      <c r="G854" s="2159">
        <v>32</v>
      </c>
      <c r="H854" s="2159">
        <v>26</v>
      </c>
      <c r="I854" s="2159">
        <v>832</v>
      </c>
      <c r="J854" s="2159">
        <v>30</v>
      </c>
      <c r="K854" s="2159">
        <v>960</v>
      </c>
      <c r="L854" s="2159"/>
    </row>
    <row r="855" spans="1:12" hidden="1">
      <c r="A855" s="2158">
        <v>43204129</v>
      </c>
      <c r="B855" s="2159" t="s">
        <v>2702</v>
      </c>
      <c r="C855" s="2194" t="s">
        <v>3489</v>
      </c>
      <c r="D855" s="2159" t="s">
        <v>2688</v>
      </c>
      <c r="E855" s="2159" t="s">
        <v>2977</v>
      </c>
      <c r="F855" s="2158">
        <v>345</v>
      </c>
      <c r="G855" s="2159">
        <v>32</v>
      </c>
      <c r="H855" s="2159">
        <v>26</v>
      </c>
      <c r="I855" s="2159">
        <v>832</v>
      </c>
      <c r="J855" s="2159">
        <v>30</v>
      </c>
      <c r="K855" s="2159">
        <v>960</v>
      </c>
      <c r="L855" s="2194" t="s">
        <v>3480</v>
      </c>
    </row>
    <row r="856" spans="1:12" hidden="1">
      <c r="A856" s="2158">
        <v>43204130</v>
      </c>
      <c r="B856" s="2159" t="s">
        <v>2703</v>
      </c>
      <c r="C856" s="2194" t="s">
        <v>3489</v>
      </c>
      <c r="D856" s="2159" t="s">
        <v>2688</v>
      </c>
      <c r="E856" s="2159" t="s">
        <v>2977</v>
      </c>
      <c r="F856" s="2158">
        <v>350</v>
      </c>
      <c r="G856" s="2159">
        <v>32</v>
      </c>
      <c r="H856" s="2159">
        <v>26</v>
      </c>
      <c r="I856" s="2159">
        <v>832</v>
      </c>
      <c r="J856" s="2159">
        <v>30</v>
      </c>
      <c r="K856" s="2159">
        <v>960</v>
      </c>
      <c r="L856" s="2194" t="s">
        <v>3480</v>
      </c>
    </row>
    <row r="857" spans="1:12" hidden="1">
      <c r="A857" s="2158">
        <v>43204131</v>
      </c>
      <c r="B857" s="2159" t="s">
        <v>2704</v>
      </c>
      <c r="C857" s="2194" t="s">
        <v>3489</v>
      </c>
      <c r="D857" s="2159" t="s">
        <v>2688</v>
      </c>
      <c r="E857" s="2159" t="s">
        <v>2977</v>
      </c>
      <c r="F857" s="2158">
        <v>355</v>
      </c>
      <c r="G857" s="2159">
        <v>32</v>
      </c>
      <c r="H857" s="2159">
        <v>26</v>
      </c>
      <c r="I857" s="2159">
        <v>832</v>
      </c>
      <c r="J857" s="2159">
        <v>30</v>
      </c>
      <c r="K857" s="2159">
        <v>960</v>
      </c>
      <c r="L857" s="2194" t="s">
        <v>3480</v>
      </c>
    </row>
    <row r="858" spans="1:12" hidden="1">
      <c r="A858" s="2158">
        <v>43204132</v>
      </c>
      <c r="B858" s="2159" t="s">
        <v>3071</v>
      </c>
      <c r="C858" s="2194" t="s">
        <v>3489</v>
      </c>
      <c r="D858" s="2159" t="s">
        <v>2688</v>
      </c>
      <c r="E858" s="2159" t="s">
        <v>2977</v>
      </c>
      <c r="F858" s="2158">
        <v>360</v>
      </c>
      <c r="G858" s="2159">
        <v>32</v>
      </c>
      <c r="H858" s="2159">
        <v>26</v>
      </c>
      <c r="I858" s="2159">
        <v>832</v>
      </c>
      <c r="J858" s="2159">
        <v>30</v>
      </c>
      <c r="K858" s="2159">
        <v>960</v>
      </c>
      <c r="L858" s="2194" t="s">
        <v>3480</v>
      </c>
    </row>
    <row r="859" spans="1:12" hidden="1">
      <c r="A859" s="2158">
        <v>43204133</v>
      </c>
      <c r="B859" s="2159" t="s">
        <v>3072</v>
      </c>
      <c r="C859" s="2194" t="s">
        <v>3489</v>
      </c>
      <c r="D859" s="2159" t="s">
        <v>2688</v>
      </c>
      <c r="E859" s="2159" t="s">
        <v>2977</v>
      </c>
      <c r="F859" s="2158">
        <v>365</v>
      </c>
      <c r="G859" s="2159">
        <v>32</v>
      </c>
      <c r="H859" s="2159">
        <v>26</v>
      </c>
      <c r="I859" s="2159">
        <v>832</v>
      </c>
      <c r="J859" s="2159">
        <v>30</v>
      </c>
      <c r="K859" s="2159">
        <v>960</v>
      </c>
      <c r="L859" s="2194" t="s">
        <v>3480</v>
      </c>
    </row>
    <row r="860" spans="1:12" hidden="1">
      <c r="A860" s="2158">
        <v>43204523</v>
      </c>
      <c r="B860" s="2159" t="s">
        <v>2691</v>
      </c>
      <c r="C860" s="2194" t="s">
        <v>3489</v>
      </c>
      <c r="D860" s="2159" t="s">
        <v>2688</v>
      </c>
      <c r="E860" s="2159" t="s">
        <v>2987</v>
      </c>
      <c r="F860" s="2158">
        <v>315</v>
      </c>
      <c r="G860" s="2159">
        <v>32</v>
      </c>
      <c r="H860" s="2159">
        <v>26</v>
      </c>
      <c r="I860" s="2159">
        <v>832</v>
      </c>
      <c r="J860" s="2159">
        <v>30</v>
      </c>
      <c r="K860" s="2159">
        <v>960</v>
      </c>
      <c r="L860" s="2194" t="s">
        <v>3480</v>
      </c>
    </row>
    <row r="861" spans="1:12" hidden="1">
      <c r="A861" s="2158">
        <v>45201127</v>
      </c>
      <c r="B861" s="2159" t="s">
        <v>2848</v>
      </c>
      <c r="C861" s="2159" t="s">
        <v>1108</v>
      </c>
      <c r="D861" s="2159" t="s">
        <v>2711</v>
      </c>
      <c r="E861" s="2159" t="s">
        <v>2688</v>
      </c>
      <c r="F861" s="2158">
        <v>335</v>
      </c>
      <c r="G861" s="2159">
        <v>32</v>
      </c>
      <c r="H861" s="2159">
        <v>24</v>
      </c>
      <c r="I861" s="2159">
        <v>768</v>
      </c>
      <c r="J861" s="2159">
        <v>28</v>
      </c>
      <c r="K861" s="2159">
        <v>896</v>
      </c>
      <c r="L861" s="2159"/>
    </row>
    <row r="862" spans="1:12" hidden="1">
      <c r="A862" s="2158">
        <v>45201129</v>
      </c>
      <c r="B862" s="2159" t="s">
        <v>2855</v>
      </c>
      <c r="C862" s="2194" t="s">
        <v>1108</v>
      </c>
      <c r="D862" s="2159" t="s">
        <v>2711</v>
      </c>
      <c r="E862" s="2159" t="s">
        <v>2688</v>
      </c>
      <c r="F862" s="2158">
        <v>345</v>
      </c>
      <c r="G862" s="2159">
        <v>32</v>
      </c>
      <c r="H862" s="2159">
        <v>24</v>
      </c>
      <c r="I862" s="2159">
        <v>768</v>
      </c>
      <c r="J862" s="2159">
        <v>28</v>
      </c>
      <c r="K862" s="2159">
        <v>896</v>
      </c>
      <c r="L862" s="2194" t="s">
        <v>3480</v>
      </c>
    </row>
    <row r="863" spans="1:12" hidden="1">
      <c r="A863" s="2158">
        <v>30375408</v>
      </c>
      <c r="B863" s="2159" t="s">
        <v>3073</v>
      </c>
      <c r="C863" s="2159" t="s">
        <v>1108</v>
      </c>
      <c r="D863" s="2159" t="s">
        <v>2711</v>
      </c>
      <c r="E863" s="2159" t="s">
        <v>2688</v>
      </c>
      <c r="F863" s="2158">
        <v>335</v>
      </c>
      <c r="G863" s="2159">
        <v>32</v>
      </c>
      <c r="H863" s="2159">
        <v>24</v>
      </c>
      <c r="I863" s="2159">
        <v>768</v>
      </c>
      <c r="J863" s="2159">
        <v>28</v>
      </c>
      <c r="K863" s="2159">
        <v>896</v>
      </c>
      <c r="L863" s="2159"/>
    </row>
    <row r="864" spans="1:12" hidden="1">
      <c r="A864" s="2158">
        <v>30375409</v>
      </c>
      <c r="B864" s="2159" t="s">
        <v>3074</v>
      </c>
      <c r="C864" s="2159" t="s">
        <v>1108</v>
      </c>
      <c r="D864" s="2159" t="s">
        <v>2711</v>
      </c>
      <c r="E864" s="2159" t="s">
        <v>2688</v>
      </c>
      <c r="F864" s="2158">
        <v>340</v>
      </c>
      <c r="G864" s="2159">
        <v>32</v>
      </c>
      <c r="H864" s="2159">
        <v>24</v>
      </c>
      <c r="I864" s="2159">
        <v>768</v>
      </c>
      <c r="J864" s="2159">
        <v>28</v>
      </c>
      <c r="K864" s="2159">
        <v>896</v>
      </c>
      <c r="L864" s="2159"/>
    </row>
    <row r="865" spans="1:12" hidden="1">
      <c r="A865" s="2182">
        <v>30376709</v>
      </c>
      <c r="B865" s="2182" t="s">
        <v>3075</v>
      </c>
      <c r="C865" s="2159" t="s">
        <v>1108</v>
      </c>
      <c r="D865" s="2159" t="s">
        <v>2711</v>
      </c>
      <c r="E865" s="2159" t="s">
        <v>2688</v>
      </c>
      <c r="F865" s="2158">
        <v>340</v>
      </c>
      <c r="G865" s="2159">
        <v>32</v>
      </c>
      <c r="H865" s="2159">
        <v>24</v>
      </c>
      <c r="I865" s="2159">
        <v>768</v>
      </c>
      <c r="J865" s="2159">
        <v>28</v>
      </c>
      <c r="K865" s="2159">
        <v>896</v>
      </c>
      <c r="L865" s="2159"/>
    </row>
    <row r="866" spans="1:12" hidden="1">
      <c r="A866" s="2182">
        <v>30376809</v>
      </c>
      <c r="B866" s="2182" t="s">
        <v>3076</v>
      </c>
      <c r="C866" s="2159" t="s">
        <v>1108</v>
      </c>
      <c r="D866" s="2159" t="s">
        <v>2711</v>
      </c>
      <c r="E866" s="2159" t="s">
        <v>2688</v>
      </c>
      <c r="F866" s="2158">
        <v>340</v>
      </c>
      <c r="G866" s="2159">
        <v>32</v>
      </c>
      <c r="H866" s="2159">
        <v>24</v>
      </c>
      <c r="I866" s="2159">
        <v>768</v>
      </c>
      <c r="J866" s="2159">
        <v>28</v>
      </c>
      <c r="K866" s="2159">
        <v>896</v>
      </c>
      <c r="L866" s="2159"/>
    </row>
    <row r="867" spans="1:12" hidden="1">
      <c r="A867" s="2178">
        <v>30375509</v>
      </c>
      <c r="B867" s="2166" t="s">
        <v>3077</v>
      </c>
      <c r="C867" s="2159" t="s">
        <v>1108</v>
      </c>
      <c r="D867" s="2159" t="s">
        <v>2711</v>
      </c>
      <c r="E867" s="2159" t="s">
        <v>2688</v>
      </c>
      <c r="F867" s="2158">
        <v>340</v>
      </c>
      <c r="G867" s="2159">
        <v>32</v>
      </c>
      <c r="H867" s="2159">
        <v>24</v>
      </c>
      <c r="I867" s="2159">
        <v>768</v>
      </c>
      <c r="J867" s="2159">
        <v>28</v>
      </c>
      <c r="K867" s="2159">
        <v>896</v>
      </c>
      <c r="L867" s="2159"/>
    </row>
    <row r="868" spans="1:12" hidden="1">
      <c r="A868" s="2158">
        <v>30375508</v>
      </c>
      <c r="B868" s="2159" t="s">
        <v>3077</v>
      </c>
      <c r="C868" s="2159" t="s">
        <v>1108</v>
      </c>
      <c r="D868" s="2159" t="s">
        <v>2711</v>
      </c>
      <c r="E868" s="2159" t="s">
        <v>2688</v>
      </c>
      <c r="F868" s="2158">
        <v>335</v>
      </c>
      <c r="G868" s="2159">
        <v>32</v>
      </c>
      <c r="H868" s="2159">
        <v>24</v>
      </c>
      <c r="I868" s="2159">
        <v>768</v>
      </c>
      <c r="J868" s="2159">
        <v>28</v>
      </c>
      <c r="K868" s="2159">
        <v>896</v>
      </c>
      <c r="L868" s="2159"/>
    </row>
    <row r="869" spans="1:12" hidden="1">
      <c r="A869" s="2158">
        <v>30375708</v>
      </c>
      <c r="B869" s="2159" t="s">
        <v>3078</v>
      </c>
      <c r="C869" s="2159" t="s">
        <v>1108</v>
      </c>
      <c r="D869" s="2159" t="s">
        <v>2711</v>
      </c>
      <c r="E869" s="2159" t="s">
        <v>2688</v>
      </c>
      <c r="F869" s="2158">
        <v>335</v>
      </c>
      <c r="G869" s="2159">
        <v>32</v>
      </c>
      <c r="H869" s="2159">
        <v>24</v>
      </c>
      <c r="I869" s="2159">
        <v>768</v>
      </c>
      <c r="J869" s="2159">
        <v>28</v>
      </c>
      <c r="K869" s="2159">
        <v>896</v>
      </c>
      <c r="L869" s="2159"/>
    </row>
    <row r="870" spans="1:12" hidden="1">
      <c r="A870" s="2158">
        <v>30375709</v>
      </c>
      <c r="B870" s="2159" t="s">
        <v>3078</v>
      </c>
      <c r="C870" s="2159" t="s">
        <v>1108</v>
      </c>
      <c r="D870" s="2159" t="s">
        <v>2711</v>
      </c>
      <c r="E870" s="2159" t="s">
        <v>2688</v>
      </c>
      <c r="F870" s="2158">
        <v>340</v>
      </c>
      <c r="G870" s="2159">
        <v>32</v>
      </c>
      <c r="H870" s="2159">
        <v>24</v>
      </c>
      <c r="I870" s="2159">
        <v>768</v>
      </c>
      <c r="J870" s="2159">
        <v>28</v>
      </c>
      <c r="K870" s="2159">
        <v>896</v>
      </c>
      <c r="L870" s="2159"/>
    </row>
    <row r="871" spans="1:12" hidden="1">
      <c r="A871" s="2158">
        <v>30376008</v>
      </c>
      <c r="B871" s="2159" t="s">
        <v>3079</v>
      </c>
      <c r="C871" s="2159" t="s">
        <v>1108</v>
      </c>
      <c r="D871" s="2159" t="s">
        <v>2711</v>
      </c>
      <c r="E871" s="2159" t="s">
        <v>2688</v>
      </c>
      <c r="F871" s="2158">
        <v>335</v>
      </c>
      <c r="G871" s="2159">
        <v>32</v>
      </c>
      <c r="H871" s="2159">
        <v>26</v>
      </c>
      <c r="I871" s="2159">
        <v>832</v>
      </c>
      <c r="J871" s="2159">
        <v>28</v>
      </c>
      <c r="K871" s="2159">
        <v>896</v>
      </c>
      <c r="L871" s="2159"/>
    </row>
    <row r="872" spans="1:12" hidden="1">
      <c r="A872" s="2158">
        <v>30376009</v>
      </c>
      <c r="B872" s="2159" t="s">
        <v>3079</v>
      </c>
      <c r="C872" s="2159" t="s">
        <v>1108</v>
      </c>
      <c r="D872" s="2159" t="s">
        <v>2711</v>
      </c>
      <c r="E872" s="2159" t="s">
        <v>2688</v>
      </c>
      <c r="F872" s="2158">
        <v>340</v>
      </c>
      <c r="G872" s="2159">
        <v>32</v>
      </c>
      <c r="H872" s="2159">
        <v>26</v>
      </c>
      <c r="I872" s="2159">
        <v>832</v>
      </c>
      <c r="J872" s="2159">
        <v>28</v>
      </c>
      <c r="K872" s="2159">
        <v>896</v>
      </c>
      <c r="L872" s="2159"/>
    </row>
    <row r="873" spans="1:12" hidden="1">
      <c r="A873" s="2158">
        <v>30376309</v>
      </c>
      <c r="B873" s="2159" t="s">
        <v>3080</v>
      </c>
      <c r="C873" s="2159" t="s">
        <v>1108</v>
      </c>
      <c r="D873" s="2159" t="s">
        <v>2711</v>
      </c>
      <c r="E873" s="2159" t="s">
        <v>2688</v>
      </c>
      <c r="F873" s="2158">
        <v>340</v>
      </c>
      <c r="G873" s="2159">
        <v>32</v>
      </c>
      <c r="H873" s="2159">
        <v>26</v>
      </c>
      <c r="I873" s="2159">
        <v>832</v>
      </c>
      <c r="J873" s="2159">
        <v>28</v>
      </c>
      <c r="K873" s="2159">
        <v>896</v>
      </c>
      <c r="L873" s="2159"/>
    </row>
    <row r="874" spans="1:12" hidden="1">
      <c r="A874" s="2196">
        <v>30370910</v>
      </c>
      <c r="B874" s="2194" t="s">
        <v>3081</v>
      </c>
      <c r="C874" s="2194" t="s">
        <v>2552</v>
      </c>
      <c r="D874" s="2159" t="s">
        <v>2711</v>
      </c>
      <c r="E874" s="2159" t="s">
        <v>2688</v>
      </c>
      <c r="F874" s="2158">
        <v>345</v>
      </c>
      <c r="G874" s="2159">
        <v>32</v>
      </c>
      <c r="H874" s="2159">
        <v>26</v>
      </c>
      <c r="I874" s="2159">
        <v>832</v>
      </c>
      <c r="J874" s="2159">
        <v>28</v>
      </c>
      <c r="K874" s="2159">
        <v>896</v>
      </c>
      <c r="L874" s="2159"/>
    </row>
    <row r="875" spans="1:12" hidden="1">
      <c r="A875" s="2158">
        <v>30370911</v>
      </c>
      <c r="B875" s="2159" t="s">
        <v>3082</v>
      </c>
      <c r="C875" s="2159" t="s">
        <v>2552</v>
      </c>
      <c r="D875" s="2159" t="s">
        <v>2688</v>
      </c>
      <c r="E875" s="2159" t="s">
        <v>2688</v>
      </c>
      <c r="F875" s="2158">
        <v>350</v>
      </c>
      <c r="G875" s="2159">
        <v>32</v>
      </c>
      <c r="H875" s="2159">
        <v>26</v>
      </c>
      <c r="I875" s="2159">
        <v>832</v>
      </c>
      <c r="J875" s="2159">
        <v>28</v>
      </c>
      <c r="K875" s="2159">
        <v>896</v>
      </c>
      <c r="L875" s="2159"/>
    </row>
    <row r="876" spans="1:12" hidden="1">
      <c r="A876" s="2158">
        <v>30375909</v>
      </c>
      <c r="B876" s="2159" t="s">
        <v>3081</v>
      </c>
      <c r="C876" s="2159" t="s">
        <v>1108</v>
      </c>
      <c r="D876" s="2159" t="s">
        <v>2711</v>
      </c>
      <c r="E876" s="2159" t="s">
        <v>2688</v>
      </c>
      <c r="F876" s="2158">
        <v>340</v>
      </c>
      <c r="G876" s="2159">
        <v>32</v>
      </c>
      <c r="H876" s="2159">
        <v>26</v>
      </c>
      <c r="I876" s="2159">
        <v>832</v>
      </c>
      <c r="J876" s="2159">
        <v>28</v>
      </c>
      <c r="K876" s="2159">
        <v>896</v>
      </c>
      <c r="L876" s="2159"/>
    </row>
    <row r="877" spans="1:12" hidden="1">
      <c r="A877" s="2158" t="s">
        <v>3083</v>
      </c>
      <c r="B877" s="2159" t="s">
        <v>3081</v>
      </c>
      <c r="C877" s="2159" t="s">
        <v>1108</v>
      </c>
      <c r="D877" s="2159" t="s">
        <v>2711</v>
      </c>
      <c r="E877" s="2159" t="s">
        <v>2688</v>
      </c>
      <c r="F877" s="2158">
        <v>340</v>
      </c>
      <c r="G877" s="2159">
        <v>32</v>
      </c>
      <c r="H877" s="2159">
        <v>26</v>
      </c>
      <c r="I877" s="2159">
        <v>832</v>
      </c>
      <c r="J877" s="2159">
        <v>28</v>
      </c>
      <c r="K877" s="2159">
        <v>896</v>
      </c>
      <c r="L877" s="2159"/>
    </row>
    <row r="878" spans="1:12" hidden="1">
      <c r="A878" s="2158">
        <v>30368516</v>
      </c>
      <c r="B878" s="2159" t="s">
        <v>3084</v>
      </c>
      <c r="C878" s="2159" t="s">
        <v>1105</v>
      </c>
      <c r="D878" s="2159" t="s">
        <v>2711</v>
      </c>
      <c r="E878" s="2159" t="s">
        <v>2688</v>
      </c>
      <c r="F878" s="2158">
        <v>375</v>
      </c>
      <c r="G878" s="2159">
        <v>32</v>
      </c>
      <c r="H878" s="2159">
        <v>24</v>
      </c>
      <c r="I878" s="2159">
        <v>768</v>
      </c>
      <c r="J878" s="2159">
        <v>28</v>
      </c>
      <c r="K878" s="2159">
        <v>896</v>
      </c>
      <c r="L878" s="2159"/>
    </row>
    <row r="879" spans="1:12" hidden="1">
      <c r="A879" s="2158">
        <v>30368517</v>
      </c>
      <c r="B879" s="2159" t="s">
        <v>3084</v>
      </c>
      <c r="C879" s="2159" t="s">
        <v>1105</v>
      </c>
      <c r="D879" s="2159" t="s">
        <v>2711</v>
      </c>
      <c r="E879" s="2159" t="s">
        <v>2688</v>
      </c>
      <c r="F879" s="2158">
        <v>380</v>
      </c>
      <c r="G879" s="2159">
        <v>32</v>
      </c>
      <c r="H879" s="2159">
        <v>24</v>
      </c>
      <c r="I879" s="2159">
        <v>768</v>
      </c>
      <c r="J879" s="2159">
        <v>28</v>
      </c>
      <c r="K879" s="2159">
        <v>896</v>
      </c>
      <c r="L879" s="2159"/>
    </row>
    <row r="880" spans="1:12" hidden="1">
      <c r="A880" s="2158">
        <v>30368817</v>
      </c>
      <c r="B880" s="2159" t="s">
        <v>3085</v>
      </c>
      <c r="C880" s="2159" t="s">
        <v>1105</v>
      </c>
      <c r="D880" s="2159" t="s">
        <v>2711</v>
      </c>
      <c r="E880" s="2159" t="s">
        <v>2688</v>
      </c>
      <c r="F880" s="2158">
        <v>380</v>
      </c>
      <c r="G880" s="2159">
        <v>32</v>
      </c>
      <c r="H880" s="2159">
        <v>24</v>
      </c>
      <c r="I880" s="2159">
        <v>768</v>
      </c>
      <c r="J880" s="2159">
        <v>28</v>
      </c>
      <c r="K880" s="2159">
        <v>896</v>
      </c>
      <c r="L880" s="2159"/>
    </row>
    <row r="881" spans="1:12" hidden="1">
      <c r="A881" s="2155">
        <v>30369116</v>
      </c>
      <c r="B881" s="2166" t="s">
        <v>3086</v>
      </c>
      <c r="C881" s="2159" t="s">
        <v>1105</v>
      </c>
      <c r="D881" s="2159" t="s">
        <v>2711</v>
      </c>
      <c r="E881" s="2159" t="s">
        <v>2688</v>
      </c>
      <c r="F881" s="2158">
        <v>375</v>
      </c>
      <c r="G881" s="2159">
        <v>32</v>
      </c>
      <c r="H881" s="2159">
        <v>24</v>
      </c>
      <c r="I881" s="2159">
        <v>768</v>
      </c>
      <c r="J881" s="2159">
        <v>28</v>
      </c>
      <c r="K881" s="2159">
        <v>896</v>
      </c>
      <c r="L881" s="2159"/>
    </row>
    <row r="882" spans="1:12" hidden="1">
      <c r="A882" s="2158">
        <v>30369117</v>
      </c>
      <c r="B882" s="2166" t="s">
        <v>3086</v>
      </c>
      <c r="C882" s="2159" t="s">
        <v>1105</v>
      </c>
      <c r="D882" s="2159" t="s">
        <v>2711</v>
      </c>
      <c r="E882" s="2159" t="s">
        <v>2688</v>
      </c>
      <c r="F882" s="2158">
        <v>380</v>
      </c>
      <c r="G882" s="2159">
        <v>32</v>
      </c>
      <c r="H882" s="2159">
        <v>24</v>
      </c>
      <c r="I882" s="2159">
        <v>768</v>
      </c>
      <c r="J882" s="2159">
        <v>28</v>
      </c>
      <c r="K882" s="2159">
        <v>896</v>
      </c>
      <c r="L882" s="2159"/>
    </row>
    <row r="883" spans="1:12" hidden="1">
      <c r="A883" s="2178">
        <v>30369217</v>
      </c>
      <c r="B883" s="2166" t="s">
        <v>3087</v>
      </c>
      <c r="C883" s="2159" t="s">
        <v>1105</v>
      </c>
      <c r="D883" s="2159" t="s">
        <v>2711</v>
      </c>
      <c r="E883" s="2159" t="s">
        <v>2688</v>
      </c>
      <c r="F883" s="2158">
        <v>380</v>
      </c>
      <c r="G883" s="2159">
        <v>32</v>
      </c>
      <c r="H883" s="2159">
        <v>24</v>
      </c>
      <c r="I883" s="2159">
        <v>768</v>
      </c>
      <c r="J883" s="2159">
        <v>28</v>
      </c>
      <c r="K883" s="2159">
        <v>896</v>
      </c>
      <c r="L883" s="2159"/>
    </row>
    <row r="884" spans="1:12" hidden="1">
      <c r="A884" s="2158">
        <v>30369516</v>
      </c>
      <c r="B884" s="2158" t="s">
        <v>3088</v>
      </c>
      <c r="C884" s="2159" t="s">
        <v>1105</v>
      </c>
      <c r="D884" s="2159" t="s">
        <v>2711</v>
      </c>
      <c r="E884" s="2159" t="s">
        <v>2688</v>
      </c>
      <c r="F884" s="2158">
        <v>375</v>
      </c>
      <c r="G884" s="2159">
        <v>32</v>
      </c>
      <c r="H884" s="2159">
        <v>24</v>
      </c>
      <c r="I884" s="2159">
        <v>768</v>
      </c>
      <c r="J884" s="2159">
        <v>28</v>
      </c>
      <c r="K884" s="2159">
        <v>896</v>
      </c>
      <c r="L884" s="2159"/>
    </row>
    <row r="885" spans="1:12" hidden="1">
      <c r="A885" s="2158">
        <v>30369517</v>
      </c>
      <c r="B885" s="2158" t="s">
        <v>3088</v>
      </c>
      <c r="C885" s="2159" t="s">
        <v>1105</v>
      </c>
      <c r="D885" s="2159" t="s">
        <v>2711</v>
      </c>
      <c r="E885" s="2159" t="s">
        <v>2688</v>
      </c>
      <c r="F885" s="2158">
        <v>380</v>
      </c>
      <c r="G885" s="2159">
        <v>32</v>
      </c>
      <c r="H885" s="2159">
        <v>24</v>
      </c>
      <c r="I885" s="2159">
        <v>768</v>
      </c>
      <c r="J885" s="2159">
        <v>28</v>
      </c>
      <c r="K885" s="2159">
        <v>896</v>
      </c>
      <c r="L885" s="2159"/>
    </row>
    <row r="886" spans="1:12" hidden="1">
      <c r="A886" s="2190">
        <v>30371611</v>
      </c>
      <c r="B886" s="2166" t="s">
        <v>3089</v>
      </c>
      <c r="C886" s="2159" t="s">
        <v>2552</v>
      </c>
      <c r="D886" s="2162" t="s">
        <v>2688</v>
      </c>
      <c r="E886" s="2162" t="s">
        <v>2688</v>
      </c>
      <c r="F886" s="2158">
        <v>350</v>
      </c>
      <c r="G886" s="2159">
        <v>32</v>
      </c>
      <c r="H886" s="2159">
        <v>26</v>
      </c>
      <c r="I886" s="2159">
        <v>832</v>
      </c>
      <c r="J886" s="2159">
        <v>28</v>
      </c>
      <c r="K886" s="2159">
        <v>896</v>
      </c>
      <c r="L886" s="2159"/>
    </row>
    <row r="887" spans="1:12" hidden="1">
      <c r="A887" s="2158">
        <v>30372211</v>
      </c>
      <c r="B887" s="2159" t="s">
        <v>3090</v>
      </c>
      <c r="C887" s="2159" t="s">
        <v>2552</v>
      </c>
      <c r="D887" s="2162" t="s">
        <v>2688</v>
      </c>
      <c r="E887" s="2162" t="s">
        <v>2688</v>
      </c>
      <c r="F887" s="2158">
        <v>350</v>
      </c>
      <c r="G887" s="2159">
        <v>32</v>
      </c>
      <c r="H887" s="2159">
        <v>26</v>
      </c>
      <c r="I887" s="2159">
        <v>832</v>
      </c>
      <c r="J887" s="2159">
        <v>28</v>
      </c>
      <c r="K887" s="2159">
        <v>896</v>
      </c>
      <c r="L887" s="2159"/>
    </row>
    <row r="888" spans="1:12" hidden="1">
      <c r="A888" s="2158">
        <v>49404140</v>
      </c>
      <c r="B888" s="2159" t="s">
        <v>3381</v>
      </c>
      <c r="C888" s="2159" t="s">
        <v>3381</v>
      </c>
      <c r="D888" s="2162" t="s">
        <v>2688</v>
      </c>
      <c r="E888" s="2162" t="s">
        <v>2688</v>
      </c>
      <c r="F888" s="2158">
        <v>400</v>
      </c>
      <c r="G888" s="2159">
        <v>32</v>
      </c>
      <c r="H888" s="2159">
        <v>24</v>
      </c>
      <c r="I888" s="2159">
        <v>768</v>
      </c>
      <c r="J888" s="2159">
        <v>24</v>
      </c>
      <c r="K888" s="2159">
        <v>768</v>
      </c>
      <c r="L888" s="2159"/>
    </row>
    <row r="889" spans="1:12" hidden="1">
      <c r="A889" s="2158">
        <v>49404138</v>
      </c>
      <c r="B889" s="2159" t="s">
        <v>3381</v>
      </c>
      <c r="C889" s="2159" t="s">
        <v>3381</v>
      </c>
      <c r="D889" s="2162" t="s">
        <v>2688</v>
      </c>
      <c r="E889" s="2162" t="s">
        <v>2688</v>
      </c>
      <c r="F889" s="2158">
        <v>390</v>
      </c>
      <c r="G889" s="2159">
        <v>32</v>
      </c>
      <c r="H889" s="2159">
        <v>24</v>
      </c>
      <c r="I889" s="2159">
        <v>768</v>
      </c>
      <c r="J889" s="2159">
        <v>24</v>
      </c>
      <c r="K889" s="2159">
        <v>768</v>
      </c>
      <c r="L889" s="2159"/>
    </row>
    <row r="890" spans="1:12" hidden="1">
      <c r="A890" s="2181">
        <v>30385558</v>
      </c>
      <c r="B890" s="2180" t="s">
        <v>3091</v>
      </c>
      <c r="C890" s="2159" t="s">
        <v>3381</v>
      </c>
      <c r="D890" s="2162" t="s">
        <v>2688</v>
      </c>
      <c r="E890" s="2162" t="s">
        <v>2688</v>
      </c>
      <c r="F890" s="2158">
        <v>410</v>
      </c>
      <c r="G890" s="2159">
        <v>32</v>
      </c>
      <c r="H890" s="2159">
        <v>24</v>
      </c>
      <c r="I890" s="2159">
        <v>768</v>
      </c>
      <c r="J890" s="2159">
        <v>24</v>
      </c>
      <c r="K890" s="2159">
        <v>768</v>
      </c>
      <c r="L890" s="2159"/>
    </row>
    <row r="891" spans="1:12" hidden="1">
      <c r="A891" s="2190">
        <v>30372156</v>
      </c>
      <c r="B891" s="2180" t="s">
        <v>3092</v>
      </c>
      <c r="C891" s="2159" t="s">
        <v>3471</v>
      </c>
      <c r="D891" s="2162" t="s">
        <v>2688</v>
      </c>
      <c r="E891" s="2162" t="s">
        <v>2688</v>
      </c>
      <c r="F891" s="2158">
        <v>400</v>
      </c>
      <c r="G891" s="2159">
        <v>32</v>
      </c>
      <c r="H891" s="2159">
        <v>24</v>
      </c>
      <c r="I891" s="2159">
        <v>768</v>
      </c>
      <c r="J891" s="2159">
        <v>24</v>
      </c>
      <c r="K891" s="2159">
        <v>768</v>
      </c>
      <c r="L891" s="2159"/>
    </row>
    <row r="892" spans="1:12" hidden="1">
      <c r="A892" s="2190">
        <v>30372157</v>
      </c>
      <c r="B892" s="2180" t="s">
        <v>3092</v>
      </c>
      <c r="C892" s="2159" t="s">
        <v>3471</v>
      </c>
      <c r="D892" s="2162" t="s">
        <v>2688</v>
      </c>
      <c r="E892" s="2162" t="s">
        <v>2688</v>
      </c>
      <c r="F892" s="2158">
        <v>405</v>
      </c>
      <c r="G892" s="2159">
        <v>32</v>
      </c>
      <c r="H892" s="2159">
        <v>24</v>
      </c>
      <c r="I892" s="2159">
        <v>768</v>
      </c>
      <c r="J892" s="2159">
        <v>24</v>
      </c>
      <c r="K892" s="2159">
        <v>768</v>
      </c>
      <c r="L892" s="2159"/>
    </row>
    <row r="893" spans="1:12" hidden="1">
      <c r="A893" s="2265">
        <v>30372158</v>
      </c>
      <c r="B893" s="2264" t="s">
        <v>3092</v>
      </c>
      <c r="C893" s="2159" t="s">
        <v>3471</v>
      </c>
      <c r="D893" s="2162" t="s">
        <v>2688</v>
      </c>
      <c r="E893" s="2162" t="s">
        <v>2688</v>
      </c>
      <c r="F893" s="2158">
        <v>410</v>
      </c>
      <c r="G893" s="2159">
        <v>32</v>
      </c>
      <c r="H893" s="2159">
        <v>24</v>
      </c>
      <c r="I893" s="2159">
        <v>768</v>
      </c>
      <c r="J893" s="2159">
        <v>24</v>
      </c>
      <c r="K893" s="2159">
        <v>768</v>
      </c>
      <c r="L893" s="2159"/>
    </row>
    <row r="894" spans="1:12" hidden="1">
      <c r="A894" s="2189">
        <v>30390156</v>
      </c>
      <c r="B894" s="2180" t="s">
        <v>3093</v>
      </c>
      <c r="C894" s="2159" t="s">
        <v>2220</v>
      </c>
      <c r="D894" s="2159" t="s">
        <v>2711</v>
      </c>
      <c r="E894" s="2159" t="s">
        <v>2688</v>
      </c>
      <c r="F894" s="2158">
        <v>400</v>
      </c>
      <c r="G894" s="2159">
        <v>32</v>
      </c>
      <c r="H894" s="2159">
        <v>24</v>
      </c>
      <c r="I894" s="2159">
        <v>768</v>
      </c>
      <c r="J894" s="2159">
        <v>24</v>
      </c>
      <c r="K894" s="2159">
        <v>768</v>
      </c>
      <c r="L894" s="2159"/>
    </row>
    <row r="895" spans="1:12" hidden="1">
      <c r="A895" s="2163">
        <v>30390155</v>
      </c>
      <c r="B895" s="2158" t="s">
        <v>3093</v>
      </c>
      <c r="C895" s="2159" t="s">
        <v>2220</v>
      </c>
      <c r="D895" s="2158" t="s">
        <v>2711</v>
      </c>
      <c r="E895" s="2158" t="s">
        <v>2688</v>
      </c>
      <c r="F895" s="2158">
        <v>395</v>
      </c>
      <c r="G895" s="2159">
        <v>32</v>
      </c>
      <c r="H895" s="2159">
        <v>24</v>
      </c>
      <c r="I895" s="2159">
        <v>768</v>
      </c>
      <c r="J895" s="2159">
        <v>24</v>
      </c>
      <c r="K895" s="2159">
        <v>768</v>
      </c>
      <c r="L895" s="2159"/>
    </row>
    <row r="896" spans="1:12" hidden="1">
      <c r="A896" s="2163" t="s">
        <v>3094</v>
      </c>
      <c r="B896" s="2158" t="s">
        <v>3093</v>
      </c>
      <c r="C896" s="2159" t="s">
        <v>2220</v>
      </c>
      <c r="D896" s="2158" t="s">
        <v>2711</v>
      </c>
      <c r="E896" s="2158" t="s">
        <v>2688</v>
      </c>
      <c r="F896" s="2158">
        <v>395</v>
      </c>
      <c r="G896" s="2159">
        <v>32</v>
      </c>
      <c r="H896" s="2159">
        <v>24</v>
      </c>
      <c r="I896" s="2159">
        <v>768</v>
      </c>
      <c r="J896" s="2159">
        <v>24</v>
      </c>
      <c r="K896" s="2159">
        <v>768</v>
      </c>
      <c r="L896" s="2159"/>
    </row>
    <row r="897" spans="1:12" hidden="1">
      <c r="A897" s="2163">
        <v>30390455</v>
      </c>
      <c r="B897" s="2158" t="s">
        <v>3095</v>
      </c>
      <c r="C897" s="2159" t="s">
        <v>2220</v>
      </c>
      <c r="D897" s="2158" t="s">
        <v>2711</v>
      </c>
      <c r="E897" s="2158" t="s">
        <v>2688</v>
      </c>
      <c r="F897" s="2158">
        <v>395</v>
      </c>
      <c r="G897" s="2159">
        <v>32</v>
      </c>
      <c r="H897" s="2159">
        <v>24</v>
      </c>
      <c r="I897" s="2159">
        <v>768</v>
      </c>
      <c r="J897" s="2159">
        <v>24</v>
      </c>
      <c r="K897" s="2159">
        <v>768</v>
      </c>
      <c r="L897" s="2159"/>
    </row>
    <row r="898" spans="1:12" hidden="1">
      <c r="A898" s="2163" t="s">
        <v>3096</v>
      </c>
      <c r="B898" s="2158" t="s">
        <v>3095</v>
      </c>
      <c r="C898" s="2159" t="s">
        <v>2220</v>
      </c>
      <c r="D898" s="2158" t="s">
        <v>2711</v>
      </c>
      <c r="E898" s="2158" t="s">
        <v>2688</v>
      </c>
      <c r="F898" s="2158">
        <v>395</v>
      </c>
      <c r="G898" s="2159">
        <v>32</v>
      </c>
      <c r="H898" s="2159">
        <v>24</v>
      </c>
      <c r="I898" s="2159">
        <v>768</v>
      </c>
      <c r="J898" s="2159">
        <v>24</v>
      </c>
      <c r="K898" s="2159">
        <v>768</v>
      </c>
      <c r="L898" s="2159"/>
    </row>
    <row r="899" spans="1:12" hidden="1">
      <c r="A899" s="2163">
        <v>30390456</v>
      </c>
      <c r="B899" s="2158" t="s">
        <v>3095</v>
      </c>
      <c r="C899" s="2159" t="s">
        <v>2220</v>
      </c>
      <c r="D899" s="2158" t="s">
        <v>2711</v>
      </c>
      <c r="E899" s="2158" t="s">
        <v>2688</v>
      </c>
      <c r="F899" s="2158">
        <v>400</v>
      </c>
      <c r="G899" s="2159">
        <v>32</v>
      </c>
      <c r="H899" s="2159">
        <v>24</v>
      </c>
      <c r="I899" s="2159">
        <v>768</v>
      </c>
      <c r="J899" s="2159">
        <v>24</v>
      </c>
      <c r="K899" s="2159">
        <v>768</v>
      </c>
      <c r="L899" s="2159"/>
    </row>
    <row r="900" spans="1:12" hidden="1">
      <c r="A900" s="2163" t="s">
        <v>3097</v>
      </c>
      <c r="B900" s="2158" t="s">
        <v>3095</v>
      </c>
      <c r="C900" s="2159" t="s">
        <v>2220</v>
      </c>
      <c r="D900" s="2158" t="s">
        <v>2711</v>
      </c>
      <c r="E900" s="2158" t="s">
        <v>2688</v>
      </c>
      <c r="F900" s="2158">
        <v>400</v>
      </c>
      <c r="G900" s="2159">
        <v>32</v>
      </c>
      <c r="H900" s="2159">
        <v>24</v>
      </c>
      <c r="I900" s="2159">
        <v>768</v>
      </c>
      <c r="J900" s="2159">
        <v>24</v>
      </c>
      <c r="K900" s="2159">
        <v>768</v>
      </c>
      <c r="L900" s="2159"/>
    </row>
    <row r="901" spans="1:12" hidden="1">
      <c r="A901" s="2163" t="s">
        <v>3098</v>
      </c>
      <c r="B901" s="2158" t="s">
        <v>3095</v>
      </c>
      <c r="C901" s="2159" t="s">
        <v>2220</v>
      </c>
      <c r="D901" s="2158" t="s">
        <v>2711</v>
      </c>
      <c r="E901" s="2158" t="s">
        <v>2688</v>
      </c>
      <c r="F901" s="2158">
        <v>400</v>
      </c>
      <c r="G901" s="2159">
        <v>32</v>
      </c>
      <c r="H901" s="2159">
        <v>24</v>
      </c>
      <c r="I901" s="2159">
        <v>768</v>
      </c>
      <c r="J901" s="2159">
        <v>24</v>
      </c>
      <c r="K901" s="2159">
        <v>768</v>
      </c>
      <c r="L901" s="2159"/>
    </row>
    <row r="902" spans="1:12" hidden="1">
      <c r="A902" s="2158" t="s">
        <v>3222</v>
      </c>
      <c r="B902" s="2158" t="s">
        <v>3093</v>
      </c>
      <c r="C902" s="2159" t="s">
        <v>2220</v>
      </c>
      <c r="D902" s="2158" t="s">
        <v>2711</v>
      </c>
      <c r="E902" s="2158" t="s">
        <v>2688</v>
      </c>
      <c r="F902" s="2158">
        <v>400</v>
      </c>
      <c r="G902" s="2159">
        <v>32</v>
      </c>
      <c r="H902" s="2159">
        <v>24</v>
      </c>
      <c r="I902" s="2159">
        <v>768</v>
      </c>
      <c r="J902" s="2159">
        <v>24</v>
      </c>
      <c r="K902" s="2159">
        <v>768</v>
      </c>
      <c r="L902" s="2159"/>
    </row>
    <row r="903" spans="1:12" hidden="1">
      <c r="A903" s="2181">
        <v>30390256</v>
      </c>
      <c r="B903" s="2181" t="s">
        <v>3099</v>
      </c>
      <c r="C903" s="2159" t="s">
        <v>3099</v>
      </c>
      <c r="D903" s="2159" t="s">
        <v>2711</v>
      </c>
      <c r="E903" s="2159" t="s">
        <v>2688</v>
      </c>
      <c r="F903" s="2158">
        <v>400</v>
      </c>
      <c r="G903" s="2159">
        <v>26</v>
      </c>
      <c r="H903" s="2159">
        <v>24</v>
      </c>
      <c r="I903" s="2159">
        <v>624</v>
      </c>
      <c r="J903" s="2159">
        <v>28</v>
      </c>
      <c r="K903" s="2159">
        <v>728</v>
      </c>
      <c r="L903" s="2159"/>
    </row>
    <row r="904" spans="1:12" hidden="1">
      <c r="A904" s="2181">
        <v>30390255</v>
      </c>
      <c r="B904" s="2181" t="s">
        <v>3100</v>
      </c>
      <c r="C904" s="2159" t="s">
        <v>3100</v>
      </c>
      <c r="D904" s="2159" t="s">
        <v>2711</v>
      </c>
      <c r="E904" s="2159" t="s">
        <v>2688</v>
      </c>
      <c r="F904" s="2158">
        <v>395</v>
      </c>
      <c r="G904" s="2159">
        <v>26</v>
      </c>
      <c r="H904" s="2159">
        <v>24</v>
      </c>
      <c r="I904" s="2159">
        <v>624</v>
      </c>
      <c r="J904" s="2159">
        <v>28</v>
      </c>
      <c r="K904" s="2159">
        <v>728</v>
      </c>
      <c r="L904" s="2159"/>
    </row>
    <row r="905" spans="1:12" hidden="1">
      <c r="A905" s="2181">
        <v>49402138</v>
      </c>
      <c r="B905" s="2181" t="s">
        <v>3101</v>
      </c>
      <c r="C905" s="2194" t="s">
        <v>3511</v>
      </c>
      <c r="D905" s="2159" t="s">
        <v>2711</v>
      </c>
      <c r="E905" s="2159" t="s">
        <v>2688</v>
      </c>
      <c r="F905" s="2158">
        <v>390</v>
      </c>
      <c r="G905" s="2159">
        <v>26</v>
      </c>
      <c r="H905" s="2159">
        <v>24</v>
      </c>
      <c r="I905" s="2159">
        <v>624</v>
      </c>
      <c r="J905" s="2159">
        <v>28</v>
      </c>
      <c r="K905" s="2159">
        <v>728</v>
      </c>
      <c r="L905" s="2194" t="s">
        <v>3480</v>
      </c>
    </row>
    <row r="906" spans="1:12" hidden="1">
      <c r="A906" s="2181">
        <v>49402139</v>
      </c>
      <c r="B906" s="2167" t="s">
        <v>3101</v>
      </c>
      <c r="C906" s="2159" t="s">
        <v>3100</v>
      </c>
      <c r="D906" s="2159" t="s">
        <v>2711</v>
      </c>
      <c r="E906" s="2159" t="s">
        <v>2688</v>
      </c>
      <c r="F906" s="2158">
        <v>395</v>
      </c>
      <c r="G906" s="2159">
        <v>26</v>
      </c>
      <c r="H906" s="2159">
        <v>24</v>
      </c>
      <c r="I906" s="2159">
        <v>624</v>
      </c>
      <c r="J906" s="2159">
        <v>28</v>
      </c>
      <c r="K906" s="2159">
        <v>728</v>
      </c>
      <c r="L906" s="2159"/>
    </row>
    <row r="907" spans="1:12" hidden="1">
      <c r="A907" s="2158">
        <v>30390555</v>
      </c>
      <c r="B907" s="2159" t="s">
        <v>3102</v>
      </c>
      <c r="C907" s="2159" t="s">
        <v>2209</v>
      </c>
      <c r="D907" s="2159" t="s">
        <v>2711</v>
      </c>
      <c r="E907" s="2159" t="s">
        <v>2688</v>
      </c>
      <c r="F907" s="2158">
        <v>395</v>
      </c>
      <c r="G907" s="2159">
        <v>32</v>
      </c>
      <c r="H907" s="2159">
        <v>24</v>
      </c>
      <c r="I907" s="2159">
        <v>768</v>
      </c>
      <c r="J907" s="2159">
        <v>24</v>
      </c>
      <c r="K907" s="2159">
        <v>768</v>
      </c>
      <c r="L907" s="2159"/>
    </row>
    <row r="908" spans="1:12" hidden="1">
      <c r="A908" s="2158">
        <v>30390556</v>
      </c>
      <c r="B908" s="2159" t="s">
        <v>3102</v>
      </c>
      <c r="C908" s="2159" t="s">
        <v>2209</v>
      </c>
      <c r="D908" s="2159" t="s">
        <v>2711</v>
      </c>
      <c r="E908" s="2159" t="s">
        <v>2688</v>
      </c>
      <c r="F908" s="2158">
        <v>400</v>
      </c>
      <c r="G908" s="2159">
        <v>32</v>
      </c>
      <c r="H908" s="2159">
        <v>24</v>
      </c>
      <c r="I908" s="2159">
        <v>768</v>
      </c>
      <c r="J908" s="2159">
        <v>24</v>
      </c>
      <c r="K908" s="2159">
        <v>768</v>
      </c>
      <c r="L908" s="2159"/>
    </row>
    <row r="909" spans="1:12" hidden="1">
      <c r="A909" s="2178">
        <v>30396955</v>
      </c>
      <c r="B909" s="2166" t="s">
        <v>2209</v>
      </c>
      <c r="C909" s="2159" t="s">
        <v>2209</v>
      </c>
      <c r="D909" s="2166" t="s">
        <v>2711</v>
      </c>
      <c r="E909" s="2159" t="s">
        <v>2688</v>
      </c>
      <c r="F909" s="2158">
        <v>395</v>
      </c>
      <c r="G909" s="2159">
        <v>32</v>
      </c>
      <c r="H909" s="2159">
        <v>24</v>
      </c>
      <c r="I909" s="2159">
        <v>768</v>
      </c>
      <c r="J909" s="2159">
        <v>24</v>
      </c>
      <c r="K909" s="2159">
        <v>768</v>
      </c>
      <c r="L909" s="2159"/>
    </row>
    <row r="910" spans="1:12" hidden="1">
      <c r="A910" s="2158">
        <v>30396956</v>
      </c>
      <c r="B910" s="2166" t="s">
        <v>2209</v>
      </c>
      <c r="C910" s="2159" t="s">
        <v>2209</v>
      </c>
      <c r="D910" s="2159" t="s">
        <v>2711</v>
      </c>
      <c r="E910" s="2159" t="s">
        <v>2688</v>
      </c>
      <c r="F910" s="2158">
        <v>400</v>
      </c>
      <c r="G910" s="2159">
        <v>32</v>
      </c>
      <c r="H910" s="2159">
        <v>24</v>
      </c>
      <c r="I910" s="2159">
        <v>768</v>
      </c>
      <c r="J910" s="2159">
        <v>24</v>
      </c>
      <c r="K910" s="2159">
        <v>768</v>
      </c>
      <c r="L910" s="2159"/>
    </row>
    <row r="911" spans="1:12" hidden="1">
      <c r="A911" s="2158">
        <v>49201131</v>
      </c>
      <c r="B911" s="2166" t="s">
        <v>2503</v>
      </c>
      <c r="C911" s="2159" t="s">
        <v>2503</v>
      </c>
      <c r="D911" s="2159" t="s">
        <v>2711</v>
      </c>
      <c r="E911" s="2159" t="s">
        <v>2688</v>
      </c>
      <c r="F911" s="2158">
        <v>355</v>
      </c>
      <c r="G911" s="2159">
        <v>32</v>
      </c>
      <c r="H911" s="2159">
        <v>24</v>
      </c>
      <c r="I911" s="2159">
        <v>768</v>
      </c>
      <c r="J911" s="2159">
        <v>26</v>
      </c>
      <c r="K911" s="2159">
        <v>832</v>
      </c>
      <c r="L911" s="2159"/>
    </row>
    <row r="912" spans="1:12" hidden="1">
      <c r="A912" s="2158">
        <v>49201132</v>
      </c>
      <c r="B912" s="2166" t="s">
        <v>2503</v>
      </c>
      <c r="C912" s="2159" t="s">
        <v>2503</v>
      </c>
      <c r="D912" s="2159" t="s">
        <v>2711</v>
      </c>
      <c r="E912" s="2159" t="s">
        <v>2688</v>
      </c>
      <c r="F912" s="2158">
        <v>360</v>
      </c>
      <c r="G912" s="2159">
        <v>32</v>
      </c>
      <c r="H912" s="2159">
        <v>24</v>
      </c>
      <c r="I912" s="2159">
        <v>768</v>
      </c>
      <c r="J912" s="2159">
        <v>26</v>
      </c>
      <c r="K912" s="2159">
        <v>832</v>
      </c>
      <c r="L912" s="2159"/>
    </row>
    <row r="913" spans="1:12" hidden="1">
      <c r="A913" s="2158">
        <v>49201130</v>
      </c>
      <c r="B913" s="2166" t="s">
        <v>2503</v>
      </c>
      <c r="C913" s="2159" t="s">
        <v>2503</v>
      </c>
      <c r="D913" s="2159" t="s">
        <v>2711</v>
      </c>
      <c r="E913" s="2159" t="s">
        <v>2688</v>
      </c>
      <c r="F913" s="2158">
        <v>350</v>
      </c>
      <c r="G913" s="2159">
        <v>32</v>
      </c>
      <c r="H913" s="2159">
        <v>24</v>
      </c>
      <c r="I913" s="2159">
        <v>768</v>
      </c>
      <c r="J913" s="2159">
        <v>26</v>
      </c>
      <c r="K913" s="2159">
        <v>832</v>
      </c>
      <c r="L913" s="2159"/>
    </row>
    <row r="914" spans="1:12" hidden="1">
      <c r="A914" s="2158">
        <v>49203132</v>
      </c>
      <c r="B914" s="2166" t="s">
        <v>2503</v>
      </c>
      <c r="C914" s="2159" t="s">
        <v>2503</v>
      </c>
      <c r="D914" s="2159" t="s">
        <v>2711</v>
      </c>
      <c r="E914" s="2159" t="s">
        <v>2688</v>
      </c>
      <c r="F914" s="2158">
        <v>360</v>
      </c>
      <c r="G914" s="2159">
        <v>32</v>
      </c>
      <c r="H914" s="2159">
        <v>24</v>
      </c>
      <c r="I914" s="2159">
        <v>768</v>
      </c>
      <c r="J914" s="2159">
        <v>26</v>
      </c>
      <c r="K914" s="2159">
        <v>832</v>
      </c>
      <c r="L914" s="2159"/>
    </row>
    <row r="915" spans="1:12" hidden="1">
      <c r="A915" s="2158">
        <v>49401138</v>
      </c>
      <c r="B915" s="2166" t="s">
        <v>2468</v>
      </c>
      <c r="C915" s="2159" t="s">
        <v>2209</v>
      </c>
      <c r="D915" s="2159" t="s">
        <v>2711</v>
      </c>
      <c r="E915" s="2159" t="s">
        <v>2688</v>
      </c>
      <c r="F915" s="2158">
        <v>390</v>
      </c>
      <c r="G915" s="2159">
        <v>32</v>
      </c>
      <c r="H915" s="2159">
        <v>24</v>
      </c>
      <c r="I915" s="2159">
        <v>768</v>
      </c>
      <c r="J915" s="2159">
        <v>24</v>
      </c>
      <c r="K915" s="2159">
        <v>768</v>
      </c>
      <c r="L915" s="2159"/>
    </row>
    <row r="916" spans="1:12" hidden="1">
      <c r="A916" s="2158">
        <v>49401139</v>
      </c>
      <c r="B916" s="2166" t="s">
        <v>2468</v>
      </c>
      <c r="C916" s="2159" t="s">
        <v>2209</v>
      </c>
      <c r="D916" s="2159" t="s">
        <v>2711</v>
      </c>
      <c r="E916" s="2159" t="s">
        <v>2688</v>
      </c>
      <c r="F916" s="2158">
        <v>395</v>
      </c>
      <c r="G916" s="2159">
        <v>32</v>
      </c>
      <c r="H916" s="2159">
        <v>24</v>
      </c>
      <c r="I916" s="2159">
        <v>768</v>
      </c>
      <c r="J916" s="2159">
        <v>24</v>
      </c>
      <c r="K916" s="2159">
        <v>768</v>
      </c>
      <c r="L916" s="2159"/>
    </row>
    <row r="917" spans="1:12" hidden="1">
      <c r="A917" s="2158">
        <v>49401140</v>
      </c>
      <c r="B917" s="2166" t="s">
        <v>2468</v>
      </c>
      <c r="C917" s="2159" t="s">
        <v>2209</v>
      </c>
      <c r="D917" s="2159" t="s">
        <v>2711</v>
      </c>
      <c r="E917" s="2159" t="s">
        <v>2688</v>
      </c>
      <c r="F917" s="2158">
        <v>400</v>
      </c>
      <c r="G917" s="2159">
        <v>32</v>
      </c>
      <c r="H917" s="2159">
        <v>24</v>
      </c>
      <c r="I917" s="2159">
        <v>768</v>
      </c>
      <c r="J917" s="2159">
        <v>24</v>
      </c>
      <c r="K917" s="2159">
        <v>768</v>
      </c>
      <c r="L917" s="2159"/>
    </row>
    <row r="918" spans="1:12" hidden="1">
      <c r="A918" s="2176">
        <v>49401135</v>
      </c>
      <c r="B918" s="2166" t="s">
        <v>2468</v>
      </c>
      <c r="C918" s="2194" t="s">
        <v>2209</v>
      </c>
      <c r="D918" s="2159" t="s">
        <v>2711</v>
      </c>
      <c r="E918" s="2159" t="s">
        <v>2688</v>
      </c>
      <c r="F918" s="2158">
        <v>375</v>
      </c>
      <c r="G918" s="2159">
        <v>32</v>
      </c>
      <c r="H918" s="2159">
        <v>24</v>
      </c>
      <c r="I918" s="2159">
        <v>768</v>
      </c>
      <c r="J918" s="2159">
        <v>24</v>
      </c>
      <c r="K918" s="2159">
        <v>768</v>
      </c>
      <c r="L918" s="2194" t="s">
        <v>3480</v>
      </c>
    </row>
    <row r="919" spans="1:12" hidden="1">
      <c r="A919" s="2158">
        <v>49401137</v>
      </c>
      <c r="B919" s="2167" t="s">
        <v>2468</v>
      </c>
      <c r="C919" s="2159" t="s">
        <v>2209</v>
      </c>
      <c r="D919" s="2159" t="s">
        <v>2711</v>
      </c>
      <c r="E919" s="2159" t="s">
        <v>2688</v>
      </c>
      <c r="F919" s="2158">
        <v>385</v>
      </c>
      <c r="G919" s="2159">
        <v>32</v>
      </c>
      <c r="H919" s="2159">
        <v>24</v>
      </c>
      <c r="I919" s="2159">
        <v>768</v>
      </c>
      <c r="J919" s="2159">
        <v>24</v>
      </c>
      <c r="K919" s="2159">
        <v>768</v>
      </c>
      <c r="L919" s="2159"/>
    </row>
    <row r="920" spans="1:12" hidden="1">
      <c r="A920" s="2158">
        <v>49401136</v>
      </c>
      <c r="B920" s="2167" t="s">
        <v>3103</v>
      </c>
      <c r="C920" s="2194" t="s">
        <v>3512</v>
      </c>
      <c r="D920" s="2159" t="s">
        <v>2711</v>
      </c>
      <c r="E920" s="2159" t="s">
        <v>2688</v>
      </c>
      <c r="F920" s="2158">
        <v>380</v>
      </c>
      <c r="G920" s="2159">
        <v>32</v>
      </c>
      <c r="H920" s="2159">
        <v>24</v>
      </c>
      <c r="I920" s="2159">
        <v>768</v>
      </c>
      <c r="J920" s="2159">
        <v>24</v>
      </c>
      <c r="K920" s="2159">
        <v>768</v>
      </c>
      <c r="L920" s="2194" t="s">
        <v>3480</v>
      </c>
    </row>
    <row r="921" spans="1:12" hidden="1">
      <c r="A921" s="2163">
        <v>30396066</v>
      </c>
      <c r="B921" s="2162" t="s">
        <v>3104</v>
      </c>
      <c r="C921" s="2159" t="s">
        <v>3513</v>
      </c>
      <c r="D921" s="2162" t="s">
        <v>3105</v>
      </c>
      <c r="E921" s="2162" t="s">
        <v>3051</v>
      </c>
      <c r="F921" s="2163">
        <v>450</v>
      </c>
      <c r="G921" s="2162">
        <v>29</v>
      </c>
      <c r="H921" s="2162">
        <v>22</v>
      </c>
      <c r="I921" s="2162">
        <v>638</v>
      </c>
      <c r="J921" s="2162">
        <v>22</v>
      </c>
      <c r="K921" s="2162">
        <v>638</v>
      </c>
      <c r="L921" s="2159"/>
    </row>
    <row r="922" spans="1:12" hidden="1">
      <c r="A922" s="2163">
        <v>30396067</v>
      </c>
      <c r="B922" s="2162" t="s">
        <v>3104</v>
      </c>
      <c r="C922" s="2159" t="s">
        <v>3513</v>
      </c>
      <c r="D922" s="2162" t="s">
        <v>3105</v>
      </c>
      <c r="E922" s="2162" t="s">
        <v>3051</v>
      </c>
      <c r="F922" s="2163">
        <v>455</v>
      </c>
      <c r="G922" s="2162">
        <v>29</v>
      </c>
      <c r="H922" s="2162">
        <v>22</v>
      </c>
      <c r="I922" s="2162">
        <v>638</v>
      </c>
      <c r="J922" s="2162">
        <v>22</v>
      </c>
      <c r="K922" s="2162">
        <v>638</v>
      </c>
      <c r="L922" s="2159"/>
    </row>
    <row r="923" spans="1:12" hidden="1">
      <c r="A923" s="2163">
        <v>30396566</v>
      </c>
      <c r="B923" s="2162" t="s">
        <v>3106</v>
      </c>
      <c r="C923" s="2159" t="s">
        <v>3513</v>
      </c>
      <c r="D923" s="2162" t="s">
        <v>3105</v>
      </c>
      <c r="E923" s="2162" t="s">
        <v>3051</v>
      </c>
      <c r="F923" s="2163">
        <v>450</v>
      </c>
      <c r="G923" s="2162">
        <v>29</v>
      </c>
      <c r="H923" s="2162">
        <v>22</v>
      </c>
      <c r="I923" s="2162">
        <v>638</v>
      </c>
      <c r="J923" s="2162">
        <v>22</v>
      </c>
      <c r="K923" s="2162">
        <v>638</v>
      </c>
      <c r="L923" s="2159"/>
    </row>
    <row r="924" spans="1:12" hidden="1">
      <c r="A924" s="2163">
        <v>30396567</v>
      </c>
      <c r="B924" s="2162" t="s">
        <v>3106</v>
      </c>
      <c r="C924" s="2159" t="s">
        <v>3513</v>
      </c>
      <c r="D924" s="2162" t="s">
        <v>3105</v>
      </c>
      <c r="E924" s="2162" t="s">
        <v>3051</v>
      </c>
      <c r="F924" s="2163">
        <v>455</v>
      </c>
      <c r="G924" s="2162">
        <v>29</v>
      </c>
      <c r="H924" s="2162">
        <v>22</v>
      </c>
      <c r="I924" s="2162">
        <v>638</v>
      </c>
      <c r="J924" s="2162">
        <v>22</v>
      </c>
      <c r="K924" s="2162">
        <v>638</v>
      </c>
      <c r="L924" s="2159"/>
    </row>
    <row r="925" spans="1:12" hidden="1">
      <c r="A925" s="2158">
        <v>30396568</v>
      </c>
      <c r="B925" s="2158" t="s">
        <v>3106</v>
      </c>
      <c r="C925" s="2159" t="s">
        <v>3513</v>
      </c>
      <c r="D925" s="2162" t="s">
        <v>3105</v>
      </c>
      <c r="E925" s="2162" t="s">
        <v>3051</v>
      </c>
      <c r="F925" s="2158">
        <v>460</v>
      </c>
      <c r="G925" s="2162">
        <v>29</v>
      </c>
      <c r="H925" s="2162">
        <v>22</v>
      </c>
      <c r="I925" s="2162">
        <v>638</v>
      </c>
      <c r="J925" s="2162">
        <v>22</v>
      </c>
      <c r="K925" s="2162">
        <v>638</v>
      </c>
      <c r="L925" s="2159"/>
    </row>
    <row r="926" spans="1:12" hidden="1">
      <c r="A926" s="2163">
        <v>30397271</v>
      </c>
      <c r="B926" s="2162" t="s">
        <v>3107</v>
      </c>
      <c r="C926" s="2159" t="s">
        <v>2254</v>
      </c>
      <c r="D926" s="2162" t="s">
        <v>3105</v>
      </c>
      <c r="E926" s="2162" t="s">
        <v>3051</v>
      </c>
      <c r="F926" s="2158">
        <v>475</v>
      </c>
      <c r="G926" s="2162">
        <v>29</v>
      </c>
      <c r="H926" s="2162">
        <v>20</v>
      </c>
      <c r="I926" s="2162">
        <v>580</v>
      </c>
      <c r="J926" s="2162">
        <v>22</v>
      </c>
      <c r="K926" s="2162">
        <v>638</v>
      </c>
      <c r="L926" s="2159"/>
    </row>
    <row r="927" spans="1:12" hidden="1">
      <c r="A927" s="2163">
        <v>30397270</v>
      </c>
      <c r="B927" s="2162" t="s">
        <v>3107</v>
      </c>
      <c r="C927" s="2159" t="s">
        <v>2254</v>
      </c>
      <c r="D927" s="2162" t="s">
        <v>3105</v>
      </c>
      <c r="E927" s="2162" t="s">
        <v>3051</v>
      </c>
      <c r="F927" s="2158">
        <v>470</v>
      </c>
      <c r="G927" s="2162">
        <v>29</v>
      </c>
      <c r="H927" s="2162">
        <v>20</v>
      </c>
      <c r="I927" s="2162">
        <v>580</v>
      </c>
      <c r="J927" s="2162">
        <v>22</v>
      </c>
      <c r="K927" s="2162">
        <v>638</v>
      </c>
      <c r="L927" s="2159"/>
    </row>
    <row r="928" spans="1:12" hidden="1">
      <c r="A928" s="2178">
        <v>30397272</v>
      </c>
      <c r="B928" s="2178" t="s">
        <v>3107</v>
      </c>
      <c r="C928" s="2159" t="s">
        <v>2254</v>
      </c>
      <c r="D928" s="2162" t="s">
        <v>3105</v>
      </c>
      <c r="E928" s="2162" t="s">
        <v>3051</v>
      </c>
      <c r="F928" s="2158">
        <v>480</v>
      </c>
      <c r="G928" s="2162">
        <v>29</v>
      </c>
      <c r="H928" s="2162">
        <v>20</v>
      </c>
      <c r="I928" s="2162">
        <v>580</v>
      </c>
      <c r="J928" s="2162">
        <v>22</v>
      </c>
      <c r="K928" s="2162">
        <v>638</v>
      </c>
      <c r="L928" s="2159"/>
    </row>
    <row r="929" spans="1:12" hidden="1">
      <c r="A929" s="2178">
        <v>12005559</v>
      </c>
      <c r="B929" s="2178" t="s">
        <v>3107</v>
      </c>
      <c r="C929" s="2159" t="s">
        <v>2254</v>
      </c>
      <c r="D929" s="2162" t="s">
        <v>3105</v>
      </c>
      <c r="E929" s="2162" t="s">
        <v>3051</v>
      </c>
      <c r="F929" s="2158">
        <v>475</v>
      </c>
      <c r="G929" s="2179">
        <v>30</v>
      </c>
      <c r="H929" s="2162">
        <v>20</v>
      </c>
      <c r="I929" s="2162">
        <v>600</v>
      </c>
      <c r="J929" s="2162">
        <v>20</v>
      </c>
      <c r="K929" s="2162">
        <v>600</v>
      </c>
      <c r="L929" s="2159"/>
    </row>
    <row r="930" spans="1:12" hidden="1">
      <c r="A930" s="2178">
        <v>12005560</v>
      </c>
      <c r="B930" s="2178" t="s">
        <v>3107</v>
      </c>
      <c r="C930" s="2159" t="s">
        <v>2254</v>
      </c>
      <c r="D930" s="2162" t="s">
        <v>3105</v>
      </c>
      <c r="E930" s="2162" t="s">
        <v>3051</v>
      </c>
      <c r="F930" s="2158">
        <v>470</v>
      </c>
      <c r="G930" s="2179">
        <v>30</v>
      </c>
      <c r="H930" s="2162">
        <v>20</v>
      </c>
      <c r="I930" s="2162">
        <v>600</v>
      </c>
      <c r="J930" s="2162">
        <v>20</v>
      </c>
      <c r="K930" s="2162">
        <v>600</v>
      </c>
      <c r="L930" s="2159"/>
    </row>
    <row r="931" spans="1:12" hidden="1">
      <c r="A931" s="2181">
        <v>12005833</v>
      </c>
      <c r="B931" s="2182" t="s">
        <v>3108</v>
      </c>
      <c r="C931" s="2159" t="s">
        <v>2254</v>
      </c>
      <c r="D931" s="2163" t="s">
        <v>3105</v>
      </c>
      <c r="E931" s="2163" t="s">
        <v>3051</v>
      </c>
      <c r="F931" s="2178">
        <v>475</v>
      </c>
      <c r="G931" s="2184" t="s">
        <v>2950</v>
      </c>
      <c r="H931" s="2184" t="s">
        <v>3109</v>
      </c>
      <c r="I931" s="2184" t="s">
        <v>3110</v>
      </c>
      <c r="J931" s="2184" t="s">
        <v>3109</v>
      </c>
      <c r="K931" s="2184" t="s">
        <v>3110</v>
      </c>
      <c r="L931" s="2159"/>
    </row>
    <row r="932" spans="1:12" hidden="1">
      <c r="A932" s="2181">
        <v>12005832</v>
      </c>
      <c r="B932" s="2182" t="s">
        <v>3108</v>
      </c>
      <c r="C932" s="2159" t="s">
        <v>2254</v>
      </c>
      <c r="D932" s="2163" t="s">
        <v>3105</v>
      </c>
      <c r="E932" s="2163" t="s">
        <v>3051</v>
      </c>
      <c r="F932" s="2158">
        <v>480</v>
      </c>
      <c r="G932" s="2184" t="s">
        <v>2950</v>
      </c>
      <c r="H932" s="2184" t="s">
        <v>3109</v>
      </c>
      <c r="I932" s="2184" t="s">
        <v>3110</v>
      </c>
      <c r="J932" s="2184" t="s">
        <v>3109</v>
      </c>
      <c r="K932" s="2184" t="s">
        <v>3110</v>
      </c>
      <c r="L932" s="2159"/>
    </row>
    <row r="933" spans="1:12" hidden="1">
      <c r="A933" s="2178">
        <v>30397371</v>
      </c>
      <c r="B933" s="2178" t="s">
        <v>3111</v>
      </c>
      <c r="C933" s="2159" t="s">
        <v>3338</v>
      </c>
      <c r="D933" s="2183" t="s">
        <v>3105</v>
      </c>
      <c r="E933" s="2183" t="s">
        <v>3051</v>
      </c>
      <c r="F933" s="2178">
        <v>475</v>
      </c>
      <c r="G933" s="2183">
        <v>29</v>
      </c>
      <c r="H933" s="2183">
        <v>20</v>
      </c>
      <c r="I933" s="2183">
        <v>580</v>
      </c>
      <c r="J933" s="2183">
        <v>21</v>
      </c>
      <c r="K933" s="2183">
        <v>609</v>
      </c>
      <c r="L933" s="2159"/>
    </row>
    <row r="934" spans="1:12" hidden="1">
      <c r="A934" s="2178">
        <v>49302153</v>
      </c>
      <c r="B934" s="2178" t="s">
        <v>3434</v>
      </c>
      <c r="C934" s="2159" t="s">
        <v>2228</v>
      </c>
      <c r="D934" s="2183" t="s">
        <v>3113</v>
      </c>
      <c r="E934" s="2163" t="s">
        <v>3051</v>
      </c>
      <c r="F934" s="2175">
        <v>465</v>
      </c>
      <c r="G934" s="2162">
        <v>29</v>
      </c>
      <c r="H934" s="2162">
        <v>20</v>
      </c>
      <c r="I934" s="2162">
        <v>580</v>
      </c>
      <c r="J934" s="2162">
        <v>22</v>
      </c>
      <c r="K934" s="2162">
        <v>638</v>
      </c>
      <c r="L934" s="2159"/>
    </row>
    <row r="935" spans="1:12" s="2043" customFormat="1" hidden="1">
      <c r="A935" s="2178">
        <v>49301154</v>
      </c>
      <c r="B935" s="2178" t="s">
        <v>3434</v>
      </c>
      <c r="C935" s="2159" t="s">
        <v>2228</v>
      </c>
      <c r="D935" s="2183" t="s">
        <v>3113</v>
      </c>
      <c r="E935" s="2163" t="s">
        <v>3051</v>
      </c>
      <c r="F935" s="2175">
        <v>470</v>
      </c>
      <c r="G935" s="2162">
        <v>29</v>
      </c>
      <c r="H935" s="2162">
        <v>20</v>
      </c>
      <c r="I935" s="2162">
        <v>580</v>
      </c>
      <c r="J935" s="2162">
        <v>22</v>
      </c>
      <c r="K935" s="2162">
        <v>638</v>
      </c>
      <c r="L935" s="2159"/>
    </row>
    <row r="936" spans="1:12" s="2043" customFormat="1" hidden="1">
      <c r="A936" s="2178">
        <v>49301153</v>
      </c>
      <c r="B936" s="2178" t="s">
        <v>3434</v>
      </c>
      <c r="C936" s="2159" t="s">
        <v>2228</v>
      </c>
      <c r="D936" s="2183" t="s">
        <v>3113</v>
      </c>
      <c r="E936" s="2163" t="s">
        <v>3051</v>
      </c>
      <c r="F936" s="2175">
        <v>465</v>
      </c>
      <c r="G936" s="2162">
        <v>29</v>
      </c>
      <c r="H936" s="2162">
        <v>20</v>
      </c>
      <c r="I936" s="2162">
        <v>580</v>
      </c>
      <c r="J936" s="2162">
        <v>22</v>
      </c>
      <c r="K936" s="2162">
        <v>638</v>
      </c>
      <c r="L936" s="2159"/>
    </row>
    <row r="937" spans="1:12" s="2043" customFormat="1" hidden="1">
      <c r="A937" s="2197">
        <v>49301152</v>
      </c>
      <c r="B937" s="2178" t="s">
        <v>3434</v>
      </c>
      <c r="C937" s="2159" t="s">
        <v>2228</v>
      </c>
      <c r="D937" s="2183" t="s">
        <v>3113</v>
      </c>
      <c r="E937" s="2163" t="s">
        <v>3051</v>
      </c>
      <c r="F937" s="2175">
        <v>460</v>
      </c>
      <c r="G937" s="2162">
        <v>29</v>
      </c>
      <c r="H937" s="2162">
        <v>20</v>
      </c>
      <c r="I937" s="2162">
        <v>580</v>
      </c>
      <c r="J937" s="2162">
        <v>22</v>
      </c>
      <c r="K937" s="2162">
        <v>638</v>
      </c>
      <c r="L937" s="2159"/>
    </row>
    <row r="938" spans="1:12" s="2043" customFormat="1" hidden="1">
      <c r="A938" s="2176">
        <v>49302154</v>
      </c>
      <c r="B938" s="2167" t="s">
        <v>3112</v>
      </c>
      <c r="C938" s="2159" t="s">
        <v>2228</v>
      </c>
      <c r="D938" s="2183" t="s">
        <v>3113</v>
      </c>
      <c r="E938" s="2163" t="s">
        <v>3051</v>
      </c>
      <c r="F938" s="2175">
        <v>470</v>
      </c>
      <c r="G938" s="2162">
        <v>29</v>
      </c>
      <c r="H938" s="2162">
        <v>20</v>
      </c>
      <c r="I938" s="2162">
        <v>580</v>
      </c>
      <c r="J938" s="2162">
        <v>22</v>
      </c>
      <c r="K938" s="2162">
        <v>638</v>
      </c>
      <c r="L938" s="2159"/>
    </row>
    <row r="939" spans="1:12" s="2043" customFormat="1" hidden="1">
      <c r="A939" s="2176">
        <v>49302155</v>
      </c>
      <c r="B939" s="2167" t="s">
        <v>3112</v>
      </c>
      <c r="C939" s="2159" t="s">
        <v>2228</v>
      </c>
      <c r="D939" s="2183" t="s">
        <v>3113</v>
      </c>
      <c r="E939" s="2163" t="s">
        <v>3051</v>
      </c>
      <c r="F939" s="2175">
        <v>475</v>
      </c>
      <c r="G939" s="2162">
        <v>29</v>
      </c>
      <c r="H939" s="2162">
        <v>20</v>
      </c>
      <c r="I939" s="2162">
        <v>580</v>
      </c>
      <c r="J939" s="2162">
        <v>22</v>
      </c>
      <c r="K939" s="2162">
        <v>638</v>
      </c>
      <c r="L939" s="2159"/>
    </row>
    <row r="940" spans="1:12" hidden="1">
      <c r="A940" s="2191">
        <v>49301155</v>
      </c>
      <c r="B940" s="2187" t="s">
        <v>3434</v>
      </c>
      <c r="C940" s="2159" t="s">
        <v>2228</v>
      </c>
      <c r="D940" s="2183" t="s">
        <v>3113</v>
      </c>
      <c r="E940" s="2163" t="s">
        <v>3051</v>
      </c>
      <c r="F940" s="2175">
        <v>475</v>
      </c>
      <c r="G940" s="2162">
        <v>29</v>
      </c>
      <c r="H940" s="2162">
        <v>20</v>
      </c>
      <c r="I940" s="2162">
        <v>580</v>
      </c>
      <c r="J940" s="2162">
        <v>22</v>
      </c>
      <c r="K940" s="2162">
        <v>638</v>
      </c>
      <c r="L940" s="2159"/>
    </row>
    <row r="941" spans="1:12" hidden="1">
      <c r="A941" s="2191">
        <v>49304158</v>
      </c>
      <c r="B941" s="2187" t="s">
        <v>3435</v>
      </c>
      <c r="C941" s="2159" t="s">
        <v>2228</v>
      </c>
      <c r="D941" s="2183" t="s">
        <v>3113</v>
      </c>
      <c r="E941" s="2163" t="s">
        <v>3051</v>
      </c>
      <c r="F941" s="2175">
        <v>490</v>
      </c>
      <c r="G941" s="2162">
        <v>29</v>
      </c>
      <c r="H941" s="2162">
        <v>20</v>
      </c>
      <c r="I941" s="2162">
        <v>580</v>
      </c>
      <c r="J941" s="2162">
        <v>22</v>
      </c>
      <c r="K941" s="2162">
        <v>638</v>
      </c>
      <c r="L941" s="2159"/>
    </row>
    <row r="942" spans="1:12" hidden="1">
      <c r="A942" s="2191">
        <v>49304154</v>
      </c>
      <c r="B942" s="2187" t="s">
        <v>3435</v>
      </c>
      <c r="C942" s="2159" t="s">
        <v>2228</v>
      </c>
      <c r="D942" s="2183" t="s">
        <v>3113</v>
      </c>
      <c r="E942" s="2163" t="s">
        <v>3051</v>
      </c>
      <c r="F942" s="2175">
        <v>470</v>
      </c>
      <c r="G942" s="2162">
        <v>29</v>
      </c>
      <c r="H942" s="2162">
        <v>20</v>
      </c>
      <c r="I942" s="2162">
        <v>580</v>
      </c>
      <c r="J942" s="2162">
        <v>22</v>
      </c>
      <c r="K942" s="2162">
        <v>638</v>
      </c>
      <c r="L942" s="2159"/>
    </row>
    <row r="943" spans="1:12" hidden="1">
      <c r="A943" s="2191">
        <v>49304155</v>
      </c>
      <c r="B943" s="2187" t="s">
        <v>3435</v>
      </c>
      <c r="C943" s="2159" t="s">
        <v>2228</v>
      </c>
      <c r="D943" s="2183" t="s">
        <v>3113</v>
      </c>
      <c r="E943" s="2163" t="s">
        <v>3051</v>
      </c>
      <c r="F943" s="2175">
        <v>475</v>
      </c>
      <c r="G943" s="2162">
        <v>29</v>
      </c>
      <c r="H943" s="2162">
        <v>20</v>
      </c>
      <c r="I943" s="2162">
        <v>580</v>
      </c>
      <c r="J943" s="2162">
        <v>22</v>
      </c>
      <c r="K943" s="2162">
        <v>638</v>
      </c>
      <c r="L943" s="2159"/>
    </row>
    <row r="944" spans="1:12" hidden="1">
      <c r="A944" s="2178">
        <v>49302156</v>
      </c>
      <c r="B944" s="2178" t="s">
        <v>3114</v>
      </c>
      <c r="C944" s="2159" t="s">
        <v>2228</v>
      </c>
      <c r="D944" s="2183" t="s">
        <v>3113</v>
      </c>
      <c r="E944" s="2163" t="s">
        <v>3051</v>
      </c>
      <c r="F944" s="2158">
        <v>480</v>
      </c>
      <c r="G944" s="2162">
        <v>29</v>
      </c>
      <c r="H944" s="2162">
        <v>20</v>
      </c>
      <c r="I944" s="2162">
        <v>580</v>
      </c>
      <c r="J944" s="2162">
        <v>22</v>
      </c>
      <c r="K944" s="2162">
        <v>638</v>
      </c>
      <c r="L944" s="2159"/>
    </row>
    <row r="945" spans="1:12" hidden="1">
      <c r="A945" s="2178">
        <v>49301156</v>
      </c>
      <c r="B945" s="2178" t="s">
        <v>3114</v>
      </c>
      <c r="C945" s="2159" t="s">
        <v>2228</v>
      </c>
      <c r="D945" s="2183" t="s">
        <v>3113</v>
      </c>
      <c r="E945" s="2163" t="s">
        <v>3051</v>
      </c>
      <c r="F945" s="2158">
        <v>480</v>
      </c>
      <c r="G945" s="2162">
        <v>29</v>
      </c>
      <c r="H945" s="2162">
        <v>20</v>
      </c>
      <c r="I945" s="2162">
        <v>580</v>
      </c>
      <c r="J945" s="2162">
        <v>22</v>
      </c>
      <c r="K945" s="2162">
        <v>638</v>
      </c>
      <c r="L945" s="2159"/>
    </row>
    <row r="946" spans="1:12" hidden="1">
      <c r="A946" s="2158">
        <v>30397372</v>
      </c>
      <c r="B946" s="2158" t="s">
        <v>3111</v>
      </c>
      <c r="C946" s="2159" t="s">
        <v>3338</v>
      </c>
      <c r="D946" s="2162" t="s">
        <v>3105</v>
      </c>
      <c r="E946" s="2162" t="s">
        <v>3051</v>
      </c>
      <c r="F946" s="2158">
        <v>480</v>
      </c>
      <c r="G946" s="2162">
        <v>29</v>
      </c>
      <c r="H946" s="2162">
        <v>20</v>
      </c>
      <c r="I946" s="2162">
        <v>580</v>
      </c>
      <c r="J946" s="2162">
        <v>21</v>
      </c>
      <c r="K946" s="2162">
        <v>609</v>
      </c>
      <c r="L946" s="2159"/>
    </row>
    <row r="947" spans="1:12" hidden="1">
      <c r="A947" s="2188">
        <v>30397572</v>
      </c>
      <c r="B947" s="2188" t="s">
        <v>3115</v>
      </c>
      <c r="C947" s="2159" t="s">
        <v>2254</v>
      </c>
      <c r="D947" s="2162" t="s">
        <v>3105</v>
      </c>
      <c r="E947" s="2162" t="s">
        <v>3051</v>
      </c>
      <c r="F947" s="2158">
        <v>480</v>
      </c>
      <c r="G947" s="2162">
        <v>29</v>
      </c>
      <c r="H947" s="2162">
        <v>20</v>
      </c>
      <c r="I947" s="2162">
        <v>580</v>
      </c>
      <c r="J947" s="2162">
        <v>22</v>
      </c>
      <c r="K947" s="2162">
        <v>638</v>
      </c>
      <c r="L947" s="2159"/>
    </row>
    <row r="948" spans="1:12" hidden="1">
      <c r="A948" s="2188">
        <v>30397571</v>
      </c>
      <c r="B948" s="2188" t="s">
        <v>3115</v>
      </c>
      <c r="C948" s="2159" t="s">
        <v>2254</v>
      </c>
      <c r="D948" s="2162" t="s">
        <v>3105</v>
      </c>
      <c r="E948" s="2162" t="s">
        <v>3051</v>
      </c>
      <c r="F948" s="2158">
        <v>475</v>
      </c>
      <c r="G948" s="2162">
        <v>29</v>
      </c>
      <c r="H948" s="2162">
        <v>20</v>
      </c>
      <c r="I948" s="2162">
        <v>580</v>
      </c>
      <c r="J948" s="2162">
        <v>22</v>
      </c>
      <c r="K948" s="2162">
        <v>638</v>
      </c>
      <c r="L948" s="2159"/>
    </row>
    <row r="949" spans="1:12" hidden="1">
      <c r="A949" s="2158">
        <v>30390371</v>
      </c>
      <c r="B949" s="2158" t="s">
        <v>3116</v>
      </c>
      <c r="C949" s="2159" t="s">
        <v>2254</v>
      </c>
      <c r="D949" s="2163" t="s">
        <v>3105</v>
      </c>
      <c r="E949" s="2163" t="s">
        <v>3051</v>
      </c>
      <c r="F949" s="2158">
        <v>475</v>
      </c>
      <c r="G949" s="2162">
        <v>29</v>
      </c>
      <c r="H949" s="2162">
        <v>20</v>
      </c>
      <c r="I949" s="2162">
        <v>580</v>
      </c>
      <c r="J949" s="2162">
        <v>22</v>
      </c>
      <c r="K949" s="2162">
        <v>638</v>
      </c>
      <c r="L949" s="2159"/>
    </row>
    <row r="950" spans="1:12" hidden="1">
      <c r="A950" s="2158">
        <v>30390372</v>
      </c>
      <c r="B950" s="2158" t="s">
        <v>3116</v>
      </c>
      <c r="C950" s="2159" t="s">
        <v>2254</v>
      </c>
      <c r="D950" s="2163" t="s">
        <v>3105</v>
      </c>
      <c r="E950" s="2163" t="s">
        <v>3051</v>
      </c>
      <c r="F950" s="2158">
        <v>480</v>
      </c>
      <c r="G950" s="2162">
        <v>29</v>
      </c>
      <c r="H950" s="2162">
        <v>20</v>
      </c>
      <c r="I950" s="2162">
        <v>580</v>
      </c>
      <c r="J950" s="2162">
        <v>22</v>
      </c>
      <c r="K950" s="2162">
        <v>638</v>
      </c>
      <c r="L950" s="2159"/>
    </row>
    <row r="951" spans="1:12" hidden="1">
      <c r="A951" s="2188">
        <v>30397472</v>
      </c>
      <c r="B951" s="2188" t="s">
        <v>3117</v>
      </c>
      <c r="C951" s="2159" t="s">
        <v>2228</v>
      </c>
      <c r="D951" s="2183" t="s">
        <v>3105</v>
      </c>
      <c r="E951" s="2183" t="s">
        <v>3051</v>
      </c>
      <c r="F951" s="2188">
        <v>480</v>
      </c>
      <c r="G951" s="2162">
        <v>29</v>
      </c>
      <c r="H951" s="2162">
        <v>20</v>
      </c>
      <c r="I951" s="2162">
        <v>580</v>
      </c>
      <c r="J951" s="2162">
        <v>21</v>
      </c>
      <c r="K951" s="2159">
        <v>609</v>
      </c>
      <c r="L951" s="2162"/>
    </row>
    <row r="952" spans="1:12" hidden="1">
      <c r="A952" s="2188">
        <v>30397471</v>
      </c>
      <c r="B952" s="2188" t="s">
        <v>3117</v>
      </c>
      <c r="C952" s="2159" t="s">
        <v>2228</v>
      </c>
      <c r="D952" s="2162" t="s">
        <v>3105</v>
      </c>
      <c r="E952" s="2162" t="s">
        <v>3051</v>
      </c>
      <c r="F952" s="2163">
        <v>475</v>
      </c>
      <c r="G952" s="2162">
        <v>29</v>
      </c>
      <c r="H952" s="2162">
        <v>20</v>
      </c>
      <c r="I952" s="2162">
        <v>580</v>
      </c>
      <c r="J952" s="2162">
        <v>21</v>
      </c>
      <c r="K952" s="2159">
        <v>609</v>
      </c>
      <c r="L952" s="2162"/>
    </row>
    <row r="953" spans="1:12" hidden="1">
      <c r="A953" s="2188">
        <v>30397816</v>
      </c>
      <c r="B953" s="2188" t="s">
        <v>3118</v>
      </c>
      <c r="C953" s="2159" t="s">
        <v>2254</v>
      </c>
      <c r="D953" s="2162" t="s">
        <v>3105</v>
      </c>
      <c r="E953" s="2162" t="s">
        <v>3051</v>
      </c>
      <c r="F953" s="2163">
        <v>475</v>
      </c>
      <c r="G953" s="2162">
        <v>29</v>
      </c>
      <c r="H953" s="2162">
        <v>20</v>
      </c>
      <c r="I953" s="2162">
        <v>580</v>
      </c>
      <c r="J953" s="2162">
        <v>22</v>
      </c>
      <c r="K953" s="2162">
        <v>638</v>
      </c>
      <c r="L953" s="2162"/>
    </row>
    <row r="954" spans="1:12" hidden="1">
      <c r="A954" s="2158">
        <v>30397871</v>
      </c>
      <c r="B954" s="2188" t="s">
        <v>3118</v>
      </c>
      <c r="C954" s="2159" t="s">
        <v>2254</v>
      </c>
      <c r="D954" s="2162" t="s">
        <v>3105</v>
      </c>
      <c r="E954" s="2162" t="s">
        <v>3051</v>
      </c>
      <c r="F954" s="2163">
        <v>475</v>
      </c>
      <c r="G954" s="2162">
        <v>29</v>
      </c>
      <c r="H954" s="2162">
        <v>20</v>
      </c>
      <c r="I954" s="2162">
        <v>580</v>
      </c>
      <c r="J954" s="2162">
        <v>22</v>
      </c>
      <c r="K954" s="2162">
        <v>638</v>
      </c>
      <c r="L954" s="2162"/>
    </row>
    <row r="955" spans="1:12" hidden="1">
      <c r="A955" s="2158">
        <v>30397872</v>
      </c>
      <c r="B955" s="2188" t="s">
        <v>3118</v>
      </c>
      <c r="C955" s="2159" t="s">
        <v>2254</v>
      </c>
      <c r="D955" s="2162" t="s">
        <v>3105</v>
      </c>
      <c r="E955" s="2162" t="s">
        <v>3051</v>
      </c>
      <c r="F955" s="2163">
        <v>480</v>
      </c>
      <c r="G955" s="2162">
        <v>29</v>
      </c>
      <c r="H955" s="2162">
        <v>20</v>
      </c>
      <c r="I955" s="2162">
        <v>580</v>
      </c>
      <c r="J955" s="2162">
        <v>22</v>
      </c>
      <c r="K955" s="2162">
        <v>638</v>
      </c>
      <c r="L955" s="2162"/>
    </row>
    <row r="956" spans="1:12" hidden="1">
      <c r="A956" s="2163">
        <v>30368618</v>
      </c>
      <c r="B956" s="2162" t="s">
        <v>3119</v>
      </c>
      <c r="C956" s="2159" t="s">
        <v>3119</v>
      </c>
      <c r="D956" s="2162" t="s">
        <v>2688</v>
      </c>
      <c r="E956" s="2162" t="s">
        <v>2688</v>
      </c>
      <c r="F956" s="2163">
        <v>385</v>
      </c>
      <c r="G956" s="2162">
        <v>32</v>
      </c>
      <c r="H956" s="2162">
        <v>24</v>
      </c>
      <c r="I956" s="2162">
        <v>768</v>
      </c>
      <c r="J956" s="2162">
        <v>28</v>
      </c>
      <c r="K956" s="2162">
        <v>896</v>
      </c>
      <c r="L956" s="2159"/>
    </row>
    <row r="957" spans="1:12" hidden="1">
      <c r="A957" s="2158">
        <v>30368619</v>
      </c>
      <c r="B957" s="2159" t="s">
        <v>3119</v>
      </c>
      <c r="C957" s="2159" t="s">
        <v>3119</v>
      </c>
      <c r="D957" s="2159" t="s">
        <v>2688</v>
      </c>
      <c r="E957" s="2159" t="s">
        <v>2688</v>
      </c>
      <c r="F957" s="2158">
        <v>390</v>
      </c>
      <c r="G957" s="2159">
        <v>32</v>
      </c>
      <c r="H957" s="2159">
        <v>24</v>
      </c>
      <c r="I957" s="2159">
        <v>768</v>
      </c>
      <c r="J957" s="2159">
        <v>28</v>
      </c>
      <c r="K957" s="2159">
        <v>896</v>
      </c>
      <c r="L957" s="2159"/>
    </row>
    <row r="958" spans="1:12" hidden="1">
      <c r="A958" s="2158">
        <v>46202128</v>
      </c>
      <c r="B958" s="2159" t="s">
        <v>3074</v>
      </c>
      <c r="C958" s="2159" t="s">
        <v>1108</v>
      </c>
      <c r="D958" s="2159" t="s">
        <v>2711</v>
      </c>
      <c r="E958" s="2159" t="s">
        <v>2688</v>
      </c>
      <c r="F958" s="2158">
        <v>340</v>
      </c>
      <c r="G958" s="2159">
        <v>32</v>
      </c>
      <c r="H958" s="2159">
        <v>24</v>
      </c>
      <c r="I958" s="2159">
        <v>768</v>
      </c>
      <c r="J958" s="2159">
        <v>28</v>
      </c>
      <c r="K958" s="2159">
        <v>896</v>
      </c>
      <c r="L958" s="2159"/>
    </row>
    <row r="959" spans="1:12" hidden="1">
      <c r="A959" s="2167">
        <v>46219127</v>
      </c>
      <c r="B959" s="2159" t="s">
        <v>2851</v>
      </c>
      <c r="C959" s="2159" t="s">
        <v>1108</v>
      </c>
      <c r="D959" s="2159" t="s">
        <v>2711</v>
      </c>
      <c r="E959" s="2159" t="s">
        <v>2688</v>
      </c>
      <c r="F959" s="2158">
        <v>335</v>
      </c>
      <c r="G959" s="2159">
        <v>32</v>
      </c>
      <c r="H959" s="2159">
        <v>24</v>
      </c>
      <c r="I959" s="2159">
        <v>768</v>
      </c>
      <c r="J959" s="2159">
        <v>28</v>
      </c>
      <c r="K959" s="2159">
        <v>896</v>
      </c>
      <c r="L959" s="2159"/>
    </row>
    <row r="960" spans="1:12" hidden="1">
      <c r="A960" s="2167">
        <v>46211131</v>
      </c>
      <c r="B960" s="2159" t="s">
        <v>3120</v>
      </c>
      <c r="C960" s="2194" t="s">
        <v>1108</v>
      </c>
      <c r="D960" s="2159" t="s">
        <v>2711</v>
      </c>
      <c r="E960" s="2159" t="s">
        <v>2688</v>
      </c>
      <c r="F960" s="2158">
        <v>355</v>
      </c>
      <c r="G960" s="2159">
        <v>32</v>
      </c>
      <c r="H960" s="2159">
        <v>24</v>
      </c>
      <c r="I960" s="2159">
        <v>768</v>
      </c>
      <c r="J960" s="2159">
        <v>28</v>
      </c>
      <c r="K960" s="2159">
        <v>896</v>
      </c>
      <c r="L960" s="2194" t="s">
        <v>3480</v>
      </c>
    </row>
    <row r="961" spans="1:12" hidden="1">
      <c r="A961" s="2176">
        <v>46218127</v>
      </c>
      <c r="B961" s="2159" t="s">
        <v>2851</v>
      </c>
      <c r="C961" s="2159" t="s">
        <v>1108</v>
      </c>
      <c r="D961" s="2159" t="s">
        <v>2711</v>
      </c>
      <c r="E961" s="2159" t="s">
        <v>2688</v>
      </c>
      <c r="F961" s="2158">
        <v>335</v>
      </c>
      <c r="G961" s="2159">
        <v>32</v>
      </c>
      <c r="H961" s="2159">
        <v>24</v>
      </c>
      <c r="I961" s="2159">
        <v>768</v>
      </c>
      <c r="J961" s="2159">
        <v>28</v>
      </c>
      <c r="K961" s="2159">
        <v>896</v>
      </c>
      <c r="L961" s="2159"/>
    </row>
    <row r="962" spans="1:12" hidden="1">
      <c r="A962" s="2158">
        <v>46203128</v>
      </c>
      <c r="B962" s="2159" t="s">
        <v>3121</v>
      </c>
      <c r="C962" s="2159" t="s">
        <v>3510</v>
      </c>
      <c r="D962" s="2159" t="s">
        <v>2711</v>
      </c>
      <c r="E962" s="2159" t="s">
        <v>2688</v>
      </c>
      <c r="F962" s="2158">
        <v>340</v>
      </c>
      <c r="G962" s="2159">
        <v>26</v>
      </c>
      <c r="H962" s="2159">
        <v>24</v>
      </c>
      <c r="I962" s="2159">
        <v>624</v>
      </c>
      <c r="J962" s="2159">
        <v>32</v>
      </c>
      <c r="K962" s="2159">
        <v>832</v>
      </c>
      <c r="L962" s="2159"/>
    </row>
    <row r="963" spans="1:12" hidden="1">
      <c r="A963" s="2158">
        <v>46213128</v>
      </c>
      <c r="B963" s="2159" t="s">
        <v>3121</v>
      </c>
      <c r="C963" s="2159" t="s">
        <v>3510</v>
      </c>
      <c r="D963" s="2159" t="s">
        <v>2711</v>
      </c>
      <c r="E963" s="2159" t="s">
        <v>2688</v>
      </c>
      <c r="F963" s="2158">
        <v>340</v>
      </c>
      <c r="G963" s="2159">
        <v>26</v>
      </c>
      <c r="H963" s="2159">
        <v>24</v>
      </c>
      <c r="I963" s="2159">
        <v>624</v>
      </c>
      <c r="J963" s="2159">
        <v>32</v>
      </c>
      <c r="K963" s="2159">
        <v>832</v>
      </c>
      <c r="L963" s="2159"/>
    </row>
    <row r="964" spans="1:12" hidden="1">
      <c r="A964" s="2158">
        <v>46207128</v>
      </c>
      <c r="B964" s="2159" t="s">
        <v>3121</v>
      </c>
      <c r="C964" s="2159" t="s">
        <v>3510</v>
      </c>
      <c r="D964" s="2159" t="s">
        <v>2711</v>
      </c>
      <c r="E964" s="2159" t="s">
        <v>2688</v>
      </c>
      <c r="F964" s="2158">
        <v>340</v>
      </c>
      <c r="G964" s="2159">
        <v>26</v>
      </c>
      <c r="H964" s="2159">
        <v>24</v>
      </c>
      <c r="I964" s="2159">
        <v>624</v>
      </c>
      <c r="J964" s="2159">
        <v>32</v>
      </c>
      <c r="K964" s="2159">
        <v>832</v>
      </c>
      <c r="L964" s="2159"/>
    </row>
    <row r="965" spans="1:12" hidden="1">
      <c r="A965" s="2158">
        <v>46209128</v>
      </c>
      <c r="B965" s="2159" t="s">
        <v>3121</v>
      </c>
      <c r="C965" s="2159" t="s">
        <v>3510</v>
      </c>
      <c r="D965" s="2159" t="s">
        <v>2711</v>
      </c>
      <c r="E965" s="2159" t="s">
        <v>2688</v>
      </c>
      <c r="F965" s="2158">
        <v>340</v>
      </c>
      <c r="G965" s="2159">
        <v>26</v>
      </c>
      <c r="H965" s="2159">
        <v>24</v>
      </c>
      <c r="I965" s="2159">
        <v>624</v>
      </c>
      <c r="J965" s="2159">
        <v>32</v>
      </c>
      <c r="K965" s="2159">
        <v>832</v>
      </c>
      <c r="L965" s="2159"/>
    </row>
    <row r="966" spans="1:12" hidden="1">
      <c r="A966" s="2158">
        <v>46209528</v>
      </c>
      <c r="B966" s="2159" t="s">
        <v>3121</v>
      </c>
      <c r="C966" s="2159" t="s">
        <v>3510</v>
      </c>
      <c r="D966" s="2159" t="s">
        <v>2711</v>
      </c>
      <c r="E966" s="2159" t="s">
        <v>2688</v>
      </c>
      <c r="F966" s="2158">
        <v>340</v>
      </c>
      <c r="G966" s="2159">
        <v>26</v>
      </c>
      <c r="H966" s="2159">
        <v>24</v>
      </c>
      <c r="I966" s="2159">
        <v>624</v>
      </c>
      <c r="J966" s="2159">
        <v>32</v>
      </c>
      <c r="K966" s="2159">
        <v>832</v>
      </c>
      <c r="L966" s="2159"/>
    </row>
    <row r="967" spans="1:12" hidden="1">
      <c r="A967" s="2158">
        <v>46207130</v>
      </c>
      <c r="B967" s="2159" t="s">
        <v>3122</v>
      </c>
      <c r="C967" s="2159" t="s">
        <v>3510</v>
      </c>
      <c r="D967" s="2159" t="s">
        <v>2711</v>
      </c>
      <c r="E967" s="2159" t="s">
        <v>2688</v>
      </c>
      <c r="F967" s="2158">
        <v>350</v>
      </c>
      <c r="G967" s="2159">
        <v>26</v>
      </c>
      <c r="H967" s="2159">
        <v>24</v>
      </c>
      <c r="I967" s="2159">
        <v>624</v>
      </c>
      <c r="J967" s="2159">
        <v>32</v>
      </c>
      <c r="K967" s="2159">
        <v>832</v>
      </c>
      <c r="L967" s="2159"/>
    </row>
    <row r="968" spans="1:12" hidden="1">
      <c r="A968" s="2158">
        <v>46223128</v>
      </c>
      <c r="B968" s="2159" t="s">
        <v>3121</v>
      </c>
      <c r="C968" s="2159" t="s">
        <v>3510</v>
      </c>
      <c r="D968" s="2159" t="s">
        <v>2711</v>
      </c>
      <c r="E968" s="2159" t="s">
        <v>2688</v>
      </c>
      <c r="F968" s="2158">
        <v>340</v>
      </c>
      <c r="G968" s="2159">
        <v>26</v>
      </c>
      <c r="H968" s="2159">
        <v>24</v>
      </c>
      <c r="I968" s="2159">
        <v>624</v>
      </c>
      <c r="J968" s="2159">
        <v>32</v>
      </c>
      <c r="K968" s="2159">
        <v>832</v>
      </c>
      <c r="L968" s="2159"/>
    </row>
    <row r="969" spans="1:12" hidden="1">
      <c r="A969" s="2158">
        <v>46221128</v>
      </c>
      <c r="B969" s="2159" t="s">
        <v>3121</v>
      </c>
      <c r="C969" s="2159" t="s">
        <v>3510</v>
      </c>
      <c r="D969" s="2159" t="s">
        <v>2711</v>
      </c>
      <c r="E969" s="2159" t="s">
        <v>2688</v>
      </c>
      <c r="F969" s="2158">
        <v>340</v>
      </c>
      <c r="G969" s="2159">
        <v>26</v>
      </c>
      <c r="H969" s="2159">
        <v>24</v>
      </c>
      <c r="I969" s="2159">
        <v>624</v>
      </c>
      <c r="J969" s="2159">
        <v>32</v>
      </c>
      <c r="K969" s="2159">
        <v>832</v>
      </c>
      <c r="L969" s="2159"/>
    </row>
    <row r="970" spans="1:12" hidden="1">
      <c r="A970" s="2158">
        <v>46221127</v>
      </c>
      <c r="B970" s="2158" t="s">
        <v>3123</v>
      </c>
      <c r="C970" s="2159" t="s">
        <v>3510</v>
      </c>
      <c r="D970" s="2158" t="s">
        <v>2711</v>
      </c>
      <c r="E970" s="2158" t="s">
        <v>2688</v>
      </c>
      <c r="F970" s="2158">
        <v>335</v>
      </c>
      <c r="G970" s="2159">
        <v>26</v>
      </c>
      <c r="H970" s="2159">
        <v>24</v>
      </c>
      <c r="I970" s="2159">
        <v>624</v>
      </c>
      <c r="J970" s="2159">
        <v>32</v>
      </c>
      <c r="K970" s="2159">
        <v>832</v>
      </c>
      <c r="L970" s="2159"/>
    </row>
    <row r="971" spans="1:12" hidden="1">
      <c r="A971" s="2158">
        <v>46224128</v>
      </c>
      <c r="B971" s="2158" t="s">
        <v>3121</v>
      </c>
      <c r="C971" s="2159" t="s">
        <v>3510</v>
      </c>
      <c r="D971" s="2158" t="s">
        <v>2711</v>
      </c>
      <c r="E971" s="2158" t="s">
        <v>2688</v>
      </c>
      <c r="F971" s="2158">
        <v>340</v>
      </c>
      <c r="G971" s="2159">
        <v>26</v>
      </c>
      <c r="H971" s="2159">
        <v>24</v>
      </c>
      <c r="I971" s="2159">
        <v>624</v>
      </c>
      <c r="J971" s="2159">
        <v>32</v>
      </c>
      <c r="K971" s="2159">
        <v>832</v>
      </c>
      <c r="L971" s="2159"/>
    </row>
    <row r="972" spans="1:12" hidden="1">
      <c r="A972" s="2158">
        <v>49202132</v>
      </c>
      <c r="B972" s="2158" t="s">
        <v>3436</v>
      </c>
      <c r="C972" s="2159" t="s">
        <v>3401</v>
      </c>
      <c r="D972" s="2158" t="s">
        <v>2711</v>
      </c>
      <c r="E972" s="2158" t="s">
        <v>2688</v>
      </c>
      <c r="F972" s="2158">
        <v>360</v>
      </c>
      <c r="G972" s="2159">
        <v>26</v>
      </c>
      <c r="H972" s="2159">
        <v>24</v>
      </c>
      <c r="I972" s="2159">
        <v>624</v>
      </c>
      <c r="J972" s="2159">
        <v>28</v>
      </c>
      <c r="K972" s="2159">
        <v>728</v>
      </c>
      <c r="L972" s="2194"/>
    </row>
    <row r="973" spans="1:12" s="2043" customFormat="1" hidden="1">
      <c r="A973" s="2158">
        <v>49204132</v>
      </c>
      <c r="B973" s="2158" t="s">
        <v>3436</v>
      </c>
      <c r="C973" s="2159" t="s">
        <v>3401</v>
      </c>
      <c r="D973" s="2158" t="s">
        <v>2711</v>
      </c>
      <c r="E973" s="2158" t="s">
        <v>2688</v>
      </c>
      <c r="F973" s="2158">
        <v>360</v>
      </c>
      <c r="G973" s="2159">
        <v>26</v>
      </c>
      <c r="H973" s="2159">
        <v>24</v>
      </c>
      <c r="I973" s="2159">
        <v>624</v>
      </c>
      <c r="J973" s="2159">
        <v>28</v>
      </c>
      <c r="K973" s="2159">
        <v>728</v>
      </c>
      <c r="L973" s="2194"/>
    </row>
    <row r="974" spans="1:12" s="2043" customFormat="1" hidden="1">
      <c r="A974" s="2158">
        <v>46221126</v>
      </c>
      <c r="B974" s="2158" t="s">
        <v>3124</v>
      </c>
      <c r="C974" s="2194" t="s">
        <v>3510</v>
      </c>
      <c r="D974" s="2158" t="s">
        <v>2711</v>
      </c>
      <c r="E974" s="2158" t="s">
        <v>2688</v>
      </c>
      <c r="F974" s="2158">
        <v>330</v>
      </c>
      <c r="G974" s="2159">
        <v>26</v>
      </c>
      <c r="H974" s="2159">
        <v>24</v>
      </c>
      <c r="I974" s="2159">
        <v>624</v>
      </c>
      <c r="J974" s="2159">
        <v>32</v>
      </c>
      <c r="K974" s="2159">
        <v>832</v>
      </c>
      <c r="L974" s="2194" t="s">
        <v>3480</v>
      </c>
    </row>
    <row r="975" spans="1:12" s="2043" customFormat="1" hidden="1">
      <c r="A975" s="2158">
        <v>46209127</v>
      </c>
      <c r="B975" s="2163" t="s">
        <v>3070</v>
      </c>
      <c r="C975" s="2194" t="s">
        <v>3510</v>
      </c>
      <c r="D975" s="2159" t="s">
        <v>2711</v>
      </c>
      <c r="E975" s="2159" t="s">
        <v>2688</v>
      </c>
      <c r="F975" s="2158">
        <v>335</v>
      </c>
      <c r="G975" s="2159">
        <v>26</v>
      </c>
      <c r="H975" s="2159">
        <v>24</v>
      </c>
      <c r="I975" s="2159">
        <v>624</v>
      </c>
      <c r="J975" s="2159">
        <v>32</v>
      </c>
      <c r="K975" s="2159">
        <v>832</v>
      </c>
      <c r="L975" s="2194" t="s">
        <v>3480</v>
      </c>
    </row>
    <row r="976" spans="1:12" s="2043" customFormat="1" hidden="1">
      <c r="A976" s="2158">
        <v>46213127</v>
      </c>
      <c r="B976" s="2163" t="s">
        <v>3070</v>
      </c>
      <c r="C976" s="2159" t="s">
        <v>3510</v>
      </c>
      <c r="D976" s="2159" t="s">
        <v>2711</v>
      </c>
      <c r="E976" s="2159" t="s">
        <v>2688</v>
      </c>
      <c r="F976" s="2158">
        <v>335</v>
      </c>
      <c r="G976" s="2159">
        <v>26</v>
      </c>
      <c r="H976" s="2159">
        <v>24</v>
      </c>
      <c r="I976" s="2159">
        <v>624</v>
      </c>
      <c r="J976" s="2159">
        <v>32</v>
      </c>
      <c r="K976" s="2159">
        <v>832</v>
      </c>
      <c r="L976" s="2159"/>
    </row>
    <row r="977" spans="1:12" s="2043" customFormat="1" hidden="1">
      <c r="A977" s="2171">
        <v>46213130</v>
      </c>
      <c r="B977" s="2163" t="s">
        <v>3125</v>
      </c>
      <c r="C977" s="2194" t="s">
        <v>3510</v>
      </c>
      <c r="D977" s="2159" t="s">
        <v>2711</v>
      </c>
      <c r="E977" s="2159" t="s">
        <v>2688</v>
      </c>
      <c r="F977" s="2158">
        <v>350</v>
      </c>
      <c r="G977" s="2159">
        <v>26</v>
      </c>
      <c r="H977" s="2159">
        <v>24</v>
      </c>
      <c r="I977" s="2159">
        <v>624</v>
      </c>
      <c r="J977" s="2159">
        <v>32</v>
      </c>
      <c r="K977" s="2159">
        <v>832</v>
      </c>
      <c r="L977" s="2194" t="s">
        <v>3480</v>
      </c>
    </row>
    <row r="978" spans="1:12" s="2043" customFormat="1" hidden="1">
      <c r="A978" s="2167">
        <v>46209130</v>
      </c>
      <c r="B978" s="2163" t="s">
        <v>3125</v>
      </c>
      <c r="C978" s="2194" t="s">
        <v>3510</v>
      </c>
      <c r="D978" s="2159" t="s">
        <v>2711</v>
      </c>
      <c r="E978" s="2159" t="s">
        <v>2688</v>
      </c>
      <c r="F978" s="2158">
        <v>350</v>
      </c>
      <c r="G978" s="2159">
        <v>26</v>
      </c>
      <c r="H978" s="2159">
        <v>24</v>
      </c>
      <c r="I978" s="2159">
        <v>624</v>
      </c>
      <c r="J978" s="2159">
        <v>32</v>
      </c>
      <c r="K978" s="2159">
        <v>832</v>
      </c>
      <c r="L978" s="2194" t="s">
        <v>3480</v>
      </c>
    </row>
    <row r="979" spans="1:12" s="2043" customFormat="1" hidden="1">
      <c r="A979" s="2178">
        <v>46224126</v>
      </c>
      <c r="B979" s="2187" t="s">
        <v>3124</v>
      </c>
      <c r="C979" s="2194" t="s">
        <v>3510</v>
      </c>
      <c r="D979" s="2159" t="s">
        <v>2711</v>
      </c>
      <c r="E979" s="2159" t="s">
        <v>2688</v>
      </c>
      <c r="F979" s="2158">
        <v>330</v>
      </c>
      <c r="G979" s="2159">
        <v>26</v>
      </c>
      <c r="H979" s="2159">
        <v>24</v>
      </c>
      <c r="I979" s="2159">
        <v>624</v>
      </c>
      <c r="J979" s="2159">
        <v>32</v>
      </c>
      <c r="K979" s="2159">
        <v>832</v>
      </c>
      <c r="L979" s="2194" t="s">
        <v>3480</v>
      </c>
    </row>
    <row r="980" spans="1:12" hidden="1">
      <c r="A980" s="2158">
        <v>46223130</v>
      </c>
      <c r="B980" s="2187" t="s">
        <v>3122</v>
      </c>
      <c r="C980" s="2194" t="s">
        <v>3510</v>
      </c>
      <c r="D980" s="2159" t="s">
        <v>2711</v>
      </c>
      <c r="E980" s="2159" t="s">
        <v>2688</v>
      </c>
      <c r="F980" s="2158">
        <v>350</v>
      </c>
      <c r="G980" s="2159">
        <v>26</v>
      </c>
      <c r="H980" s="2159">
        <v>24</v>
      </c>
      <c r="I980" s="2159">
        <v>624</v>
      </c>
      <c r="J980" s="2159">
        <v>32</v>
      </c>
      <c r="K980" s="2159">
        <v>832</v>
      </c>
      <c r="L980" s="2194" t="s">
        <v>3480</v>
      </c>
    </row>
    <row r="981" spans="1:12" hidden="1">
      <c r="A981" s="2158">
        <v>46224127</v>
      </c>
      <c r="B981" s="2187" t="s">
        <v>3123</v>
      </c>
      <c r="C981" s="2194" t="s">
        <v>3510</v>
      </c>
      <c r="D981" s="2159" t="s">
        <v>2711</v>
      </c>
      <c r="E981" s="2159" t="s">
        <v>2688</v>
      </c>
      <c r="F981" s="2158">
        <v>335</v>
      </c>
      <c r="G981" s="2159">
        <v>26</v>
      </c>
      <c r="H981" s="2159">
        <v>24</v>
      </c>
      <c r="I981" s="2159">
        <v>624</v>
      </c>
      <c r="J981" s="2159">
        <v>32</v>
      </c>
      <c r="K981" s="2159">
        <v>832</v>
      </c>
      <c r="L981" s="2194" t="s">
        <v>3480</v>
      </c>
    </row>
    <row r="982" spans="1:12" hidden="1">
      <c r="A982" s="2158">
        <v>30375809</v>
      </c>
      <c r="B982" s="2159" t="s">
        <v>3126</v>
      </c>
      <c r="C982" s="2159" t="s">
        <v>3497</v>
      </c>
      <c r="D982" s="2159" t="s">
        <v>2711</v>
      </c>
      <c r="E982" s="2159" t="s">
        <v>2688</v>
      </c>
      <c r="F982" s="2158">
        <v>340</v>
      </c>
      <c r="G982" s="2159">
        <v>26</v>
      </c>
      <c r="H982" s="2159">
        <v>26</v>
      </c>
      <c r="I982" s="2159">
        <v>676</v>
      </c>
      <c r="J982" s="2159">
        <v>28</v>
      </c>
      <c r="K982" s="2159">
        <v>728</v>
      </c>
      <c r="L982" s="2159"/>
    </row>
    <row r="983" spans="1:12" hidden="1">
      <c r="A983" s="2158">
        <v>30375810</v>
      </c>
      <c r="B983" s="2166" t="s">
        <v>2857</v>
      </c>
      <c r="C983" s="2159" t="s">
        <v>3497</v>
      </c>
      <c r="D983" s="2159" t="s">
        <v>2711</v>
      </c>
      <c r="E983" s="2159" t="s">
        <v>2688</v>
      </c>
      <c r="F983" s="2158">
        <v>345</v>
      </c>
      <c r="G983" s="2159">
        <v>26</v>
      </c>
      <c r="H983" s="2159">
        <v>26</v>
      </c>
      <c r="I983" s="2159">
        <v>676</v>
      </c>
      <c r="J983" s="2159">
        <v>28</v>
      </c>
      <c r="K983" s="2159">
        <v>728</v>
      </c>
      <c r="L983" s="2159"/>
    </row>
    <row r="984" spans="1:12" hidden="1">
      <c r="A984" s="2158">
        <v>30376508</v>
      </c>
      <c r="B984" s="2158" t="s">
        <v>2857</v>
      </c>
      <c r="C984" s="2159" t="s">
        <v>3497</v>
      </c>
      <c r="D984" s="2159" t="s">
        <v>2711</v>
      </c>
      <c r="E984" s="2159" t="s">
        <v>2688</v>
      </c>
      <c r="F984" s="2158">
        <v>335</v>
      </c>
      <c r="G984" s="2159">
        <v>26</v>
      </c>
      <c r="H984" s="2159">
        <v>26</v>
      </c>
      <c r="I984" s="2159">
        <v>676</v>
      </c>
      <c r="J984" s="2159">
        <v>28</v>
      </c>
      <c r="K984" s="2159">
        <v>728</v>
      </c>
      <c r="L984" s="2159"/>
    </row>
    <row r="985" spans="1:12" hidden="1">
      <c r="A985" s="2158">
        <v>30376509</v>
      </c>
      <c r="B985" s="2158" t="s">
        <v>2857</v>
      </c>
      <c r="C985" s="2159" t="s">
        <v>3497</v>
      </c>
      <c r="D985" s="2159" t="s">
        <v>2711</v>
      </c>
      <c r="E985" s="2159" t="s">
        <v>2688</v>
      </c>
      <c r="F985" s="2158">
        <v>340</v>
      </c>
      <c r="G985" s="2159">
        <v>26</v>
      </c>
      <c r="H985" s="2159">
        <v>26</v>
      </c>
      <c r="I985" s="2159">
        <v>676</v>
      </c>
      <c r="J985" s="2159">
        <v>28</v>
      </c>
      <c r="K985" s="2159">
        <v>728</v>
      </c>
      <c r="L985" s="2159"/>
    </row>
    <row r="986" spans="1:12" hidden="1">
      <c r="A986" s="2158">
        <v>30375807</v>
      </c>
      <c r="B986" s="2158" t="s">
        <v>2857</v>
      </c>
      <c r="C986" s="2159" t="s">
        <v>3497</v>
      </c>
      <c r="D986" s="2159" t="s">
        <v>2711</v>
      </c>
      <c r="E986" s="2159" t="s">
        <v>2688</v>
      </c>
      <c r="F986" s="2158">
        <v>330</v>
      </c>
      <c r="G986" s="2159">
        <v>26</v>
      </c>
      <c r="H986" s="2159">
        <v>26</v>
      </c>
      <c r="I986" s="2159">
        <v>676</v>
      </c>
      <c r="J986" s="2159">
        <v>28</v>
      </c>
      <c r="K986" s="2159">
        <v>728</v>
      </c>
      <c r="L986" s="2159"/>
    </row>
    <row r="987" spans="1:12" hidden="1">
      <c r="A987" s="2158">
        <v>30375811</v>
      </c>
      <c r="B987" s="2158" t="s">
        <v>2857</v>
      </c>
      <c r="C987" s="2159" t="s">
        <v>3497</v>
      </c>
      <c r="D987" s="2159" t="s">
        <v>2711</v>
      </c>
      <c r="E987" s="2159" t="s">
        <v>2688</v>
      </c>
      <c r="F987" s="2158">
        <v>350</v>
      </c>
      <c r="G987" s="2159">
        <v>26</v>
      </c>
      <c r="H987" s="2159">
        <v>26</v>
      </c>
      <c r="I987" s="2159">
        <v>676</v>
      </c>
      <c r="J987" s="2159">
        <v>28</v>
      </c>
      <c r="K987" s="2159">
        <v>728</v>
      </c>
      <c r="L987" s="2159"/>
    </row>
    <row r="988" spans="1:12" hidden="1">
      <c r="A988" s="2158">
        <v>46202127</v>
      </c>
      <c r="B988" s="2194" t="s">
        <v>3127</v>
      </c>
      <c r="C988" s="2194" t="s">
        <v>1108</v>
      </c>
      <c r="D988" s="2159" t="s">
        <v>2711</v>
      </c>
      <c r="E988" s="2159" t="s">
        <v>2688</v>
      </c>
      <c r="F988" s="2158">
        <v>335</v>
      </c>
      <c r="G988" s="2159">
        <v>32</v>
      </c>
      <c r="H988" s="2159">
        <v>24</v>
      </c>
      <c r="I988" s="2159">
        <v>768</v>
      </c>
      <c r="J988" s="2159">
        <v>28</v>
      </c>
      <c r="K988" s="2159">
        <v>896</v>
      </c>
      <c r="L988" s="2159"/>
    </row>
    <row r="989" spans="1:12" hidden="1">
      <c r="A989" s="2158">
        <v>46206127</v>
      </c>
      <c r="B989" s="2159" t="s">
        <v>3073</v>
      </c>
      <c r="C989" s="2159" t="s">
        <v>1108</v>
      </c>
      <c r="D989" s="2159" t="s">
        <v>2711</v>
      </c>
      <c r="E989" s="2159" t="s">
        <v>2688</v>
      </c>
      <c r="F989" s="2158">
        <v>335</v>
      </c>
      <c r="G989" s="2159">
        <v>32</v>
      </c>
      <c r="H989" s="2159">
        <v>24</v>
      </c>
      <c r="I989" s="2159">
        <v>768</v>
      </c>
      <c r="J989" s="2159">
        <v>28</v>
      </c>
      <c r="K989" s="2159">
        <v>896</v>
      </c>
      <c r="L989" s="2159"/>
    </row>
    <row r="990" spans="1:12" hidden="1">
      <c r="A990" s="2176">
        <v>46216528</v>
      </c>
      <c r="B990" s="2159" t="s">
        <v>3073</v>
      </c>
      <c r="C990" s="2159" t="s">
        <v>1108</v>
      </c>
      <c r="D990" s="2159" t="s">
        <v>2711</v>
      </c>
      <c r="E990" s="2159" t="s">
        <v>2688</v>
      </c>
      <c r="F990" s="2158">
        <v>340</v>
      </c>
      <c r="G990" s="2159">
        <v>32</v>
      </c>
      <c r="H990" s="2159">
        <v>24</v>
      </c>
      <c r="I990" s="2159">
        <v>768</v>
      </c>
      <c r="J990" s="2159">
        <v>28</v>
      </c>
      <c r="K990" s="2159">
        <v>896</v>
      </c>
      <c r="L990" s="2159"/>
    </row>
    <row r="991" spans="1:12" hidden="1">
      <c r="A991" s="2173">
        <v>46108146</v>
      </c>
      <c r="B991" s="2173" t="s">
        <v>3128</v>
      </c>
      <c r="C991" s="2159" t="s">
        <v>3507</v>
      </c>
      <c r="D991" s="2162" t="s">
        <v>2793</v>
      </c>
      <c r="E991" s="2159" t="s">
        <v>2977</v>
      </c>
      <c r="F991" s="2163">
        <v>430</v>
      </c>
      <c r="G991" s="2162">
        <v>29</v>
      </c>
      <c r="H991" s="2162">
        <v>22</v>
      </c>
      <c r="I991" s="2162">
        <v>638</v>
      </c>
      <c r="J991" s="2162">
        <v>24</v>
      </c>
      <c r="K991" s="2162">
        <v>696</v>
      </c>
      <c r="L991" s="2162"/>
    </row>
    <row r="992" spans="1:12" hidden="1">
      <c r="A992" s="2174">
        <v>46108145</v>
      </c>
      <c r="B992" s="2173" t="s">
        <v>3128</v>
      </c>
      <c r="C992" s="2159" t="s">
        <v>3507</v>
      </c>
      <c r="D992" s="2162" t="s">
        <v>2793</v>
      </c>
      <c r="E992" s="2159" t="s">
        <v>2977</v>
      </c>
      <c r="F992" s="2175">
        <v>425</v>
      </c>
      <c r="G992" s="2162">
        <v>29</v>
      </c>
      <c r="H992" s="2162">
        <v>22</v>
      </c>
      <c r="I992" s="2162">
        <v>638</v>
      </c>
      <c r="J992" s="2162">
        <v>24</v>
      </c>
      <c r="K992" s="2162">
        <v>696</v>
      </c>
      <c r="L992" s="2162"/>
    </row>
    <row r="993" spans="1:12" hidden="1">
      <c r="A993" s="2174">
        <v>46110146</v>
      </c>
      <c r="B993" s="2173" t="s">
        <v>3128</v>
      </c>
      <c r="C993" s="2159" t="s">
        <v>3507</v>
      </c>
      <c r="D993" s="2162" t="s">
        <v>2793</v>
      </c>
      <c r="E993" s="2159" t="s">
        <v>2977</v>
      </c>
      <c r="F993" s="2175">
        <v>430</v>
      </c>
      <c r="G993" s="2162">
        <v>29</v>
      </c>
      <c r="H993" s="2162">
        <v>22</v>
      </c>
      <c r="I993" s="2162">
        <v>638</v>
      </c>
      <c r="J993" s="2162">
        <v>24</v>
      </c>
      <c r="K993" s="2162">
        <v>696</v>
      </c>
      <c r="L993" s="2162"/>
    </row>
    <row r="994" spans="1:12" hidden="1">
      <c r="A994" s="2174">
        <v>46110145</v>
      </c>
      <c r="B994" s="2173" t="s">
        <v>3128</v>
      </c>
      <c r="C994" s="2159" t="s">
        <v>3507</v>
      </c>
      <c r="D994" s="2162" t="s">
        <v>2793</v>
      </c>
      <c r="E994" s="2159" t="s">
        <v>2977</v>
      </c>
      <c r="F994" s="2175">
        <v>425</v>
      </c>
      <c r="G994" s="2162">
        <v>29</v>
      </c>
      <c r="H994" s="2162">
        <v>22</v>
      </c>
      <c r="I994" s="2162">
        <v>638</v>
      </c>
      <c r="J994" s="2162">
        <v>24</v>
      </c>
      <c r="K994" s="2162">
        <v>696</v>
      </c>
      <c r="L994" s="2162"/>
    </row>
    <row r="995" spans="1:12" hidden="1">
      <c r="A995" s="2167">
        <v>46109146</v>
      </c>
      <c r="B995" s="2173" t="s">
        <v>3128</v>
      </c>
      <c r="C995" s="2159" t="s">
        <v>3507</v>
      </c>
      <c r="D995" s="2162" t="s">
        <v>2793</v>
      </c>
      <c r="E995" s="2159" t="s">
        <v>2977</v>
      </c>
      <c r="F995" s="2175">
        <v>430</v>
      </c>
      <c r="G995" s="2162">
        <v>29</v>
      </c>
      <c r="H995" s="2162">
        <v>22</v>
      </c>
      <c r="I995" s="2162">
        <v>638</v>
      </c>
      <c r="J995" s="2162">
        <v>24</v>
      </c>
      <c r="K995" s="2162">
        <v>696</v>
      </c>
      <c r="L995" s="2162"/>
    </row>
    <row r="996" spans="1:12" hidden="1">
      <c r="A996" s="2167">
        <v>46109145</v>
      </c>
      <c r="B996" s="2173" t="s">
        <v>3128</v>
      </c>
      <c r="C996" s="2159" t="s">
        <v>3507</v>
      </c>
      <c r="D996" s="2162" t="s">
        <v>2793</v>
      </c>
      <c r="E996" s="2159" t="s">
        <v>2977</v>
      </c>
      <c r="F996" s="2175">
        <v>425</v>
      </c>
      <c r="G996" s="2162">
        <v>29</v>
      </c>
      <c r="H996" s="2162">
        <v>22</v>
      </c>
      <c r="I996" s="2162">
        <v>638</v>
      </c>
      <c r="J996" s="2162">
        <v>24</v>
      </c>
      <c r="K996" s="2162">
        <v>696</v>
      </c>
      <c r="L996" s="2162"/>
    </row>
    <row r="997" spans="1:12" hidden="1">
      <c r="A997" s="2167">
        <v>46110144</v>
      </c>
      <c r="B997" s="2173" t="s">
        <v>3128</v>
      </c>
      <c r="C997" s="2194" t="s">
        <v>3507</v>
      </c>
      <c r="D997" s="2162" t="s">
        <v>2793</v>
      </c>
      <c r="E997" s="2159" t="s">
        <v>2977</v>
      </c>
      <c r="F997" s="2175">
        <v>420</v>
      </c>
      <c r="G997" s="2162">
        <v>29</v>
      </c>
      <c r="H997" s="2162">
        <v>22</v>
      </c>
      <c r="I997" s="2162">
        <v>638</v>
      </c>
      <c r="J997" s="2162">
        <v>24</v>
      </c>
      <c r="K997" s="2162">
        <v>696</v>
      </c>
      <c r="L997" s="2194" t="s">
        <v>3480</v>
      </c>
    </row>
    <row r="998" spans="1:12" hidden="1">
      <c r="A998" s="2158">
        <v>46205130</v>
      </c>
      <c r="B998" s="2159" t="s">
        <v>2788</v>
      </c>
      <c r="C998" s="2159" t="s">
        <v>2552</v>
      </c>
      <c r="D998" s="2159" t="s">
        <v>2688</v>
      </c>
      <c r="E998" s="2159" t="s">
        <v>2688</v>
      </c>
      <c r="F998" s="2158">
        <v>350</v>
      </c>
      <c r="G998" s="2159">
        <v>32</v>
      </c>
      <c r="H998" s="2159">
        <v>26</v>
      </c>
      <c r="I998" s="2159">
        <v>832</v>
      </c>
      <c r="J998" s="2159">
        <v>28</v>
      </c>
      <c r="K998" s="2159">
        <v>896</v>
      </c>
      <c r="L998" s="2159"/>
    </row>
    <row r="999" spans="1:12" hidden="1">
      <c r="A999" s="2158">
        <v>46205530</v>
      </c>
      <c r="B999" s="2159" t="s">
        <v>2788</v>
      </c>
      <c r="C999" s="2194" t="s">
        <v>2552</v>
      </c>
      <c r="D999" s="2159" t="s">
        <v>2688</v>
      </c>
      <c r="E999" s="2159" t="s">
        <v>2688</v>
      </c>
      <c r="F999" s="2158">
        <v>350</v>
      </c>
      <c r="G999" s="2159">
        <v>32</v>
      </c>
      <c r="H999" s="2159">
        <v>26</v>
      </c>
      <c r="I999" s="2159">
        <v>832</v>
      </c>
      <c r="J999" s="2159">
        <v>28</v>
      </c>
      <c r="K999" s="2159">
        <v>896</v>
      </c>
      <c r="L999" s="2194" t="s">
        <v>3480</v>
      </c>
    </row>
    <row r="1000" spans="1:12" hidden="1">
      <c r="A1000" s="2158">
        <v>46225126</v>
      </c>
      <c r="B1000" s="2167" t="s">
        <v>2791</v>
      </c>
      <c r="C1000" s="2159" t="s">
        <v>2552</v>
      </c>
      <c r="D1000" s="2159" t="s">
        <v>2688</v>
      </c>
      <c r="E1000" s="2159" t="s">
        <v>2688</v>
      </c>
      <c r="F1000" s="2158">
        <v>330</v>
      </c>
      <c r="G1000" s="2159">
        <v>32</v>
      </c>
      <c r="H1000" s="2159">
        <v>26</v>
      </c>
      <c r="I1000" s="2159">
        <v>832</v>
      </c>
      <c r="J1000" s="2159">
        <v>28</v>
      </c>
      <c r="K1000" s="2159">
        <v>896</v>
      </c>
      <c r="L1000" s="2159"/>
    </row>
    <row r="1001" spans="1:12" hidden="1">
      <c r="A1001" s="2158">
        <v>46225128</v>
      </c>
      <c r="B1001" s="2167" t="s">
        <v>2791</v>
      </c>
      <c r="C1001" s="2159" t="s">
        <v>2552</v>
      </c>
      <c r="D1001" s="2159" t="s">
        <v>2688</v>
      </c>
      <c r="E1001" s="2159" t="s">
        <v>2688</v>
      </c>
      <c r="F1001" s="2158">
        <v>340</v>
      </c>
      <c r="G1001" s="2159">
        <v>32</v>
      </c>
      <c r="H1001" s="2159">
        <v>26</v>
      </c>
      <c r="I1001" s="2159">
        <v>832</v>
      </c>
      <c r="J1001" s="2159">
        <v>28</v>
      </c>
      <c r="K1001" s="2159">
        <v>896</v>
      </c>
      <c r="L1001" s="2159"/>
    </row>
    <row r="1002" spans="1:12" hidden="1">
      <c r="A1002" s="2158">
        <v>46225129</v>
      </c>
      <c r="B1002" s="2159" t="s">
        <v>2784</v>
      </c>
      <c r="C1002" s="2159" t="s">
        <v>2552</v>
      </c>
      <c r="D1002" s="2159" t="s">
        <v>2688</v>
      </c>
      <c r="E1002" s="2159" t="s">
        <v>2688</v>
      </c>
      <c r="F1002" s="2158">
        <v>345</v>
      </c>
      <c r="G1002" s="2159">
        <v>32</v>
      </c>
      <c r="H1002" s="2159">
        <v>26</v>
      </c>
      <c r="I1002" s="2159">
        <v>832</v>
      </c>
      <c r="J1002" s="2159">
        <v>28</v>
      </c>
      <c r="K1002" s="2159">
        <v>896</v>
      </c>
      <c r="L1002" s="2159"/>
    </row>
    <row r="1003" spans="1:12" hidden="1">
      <c r="A1003" s="2158">
        <v>46225130</v>
      </c>
      <c r="B1003" s="2159" t="s">
        <v>2788</v>
      </c>
      <c r="C1003" s="2159" t="s">
        <v>2552</v>
      </c>
      <c r="D1003" s="2159" t="s">
        <v>2688</v>
      </c>
      <c r="E1003" s="2159" t="s">
        <v>2688</v>
      </c>
      <c r="F1003" s="2158">
        <v>350</v>
      </c>
      <c r="G1003" s="2159">
        <v>32</v>
      </c>
      <c r="H1003" s="2159">
        <v>26</v>
      </c>
      <c r="I1003" s="2159">
        <v>832</v>
      </c>
      <c r="J1003" s="2159">
        <v>28</v>
      </c>
      <c r="K1003" s="2159">
        <v>896</v>
      </c>
      <c r="L1003" s="2159"/>
    </row>
    <row r="1004" spans="1:12" hidden="1">
      <c r="A1004" s="2158">
        <v>45201126</v>
      </c>
      <c r="B1004" s="2159" t="s">
        <v>2847</v>
      </c>
      <c r="C1004" s="2159" t="s">
        <v>1108</v>
      </c>
      <c r="D1004" s="2159" t="s">
        <v>2711</v>
      </c>
      <c r="E1004" s="2159" t="s">
        <v>2688</v>
      </c>
      <c r="F1004" s="2158">
        <v>330</v>
      </c>
      <c r="G1004" s="2159">
        <v>32</v>
      </c>
      <c r="H1004" s="2159">
        <v>24</v>
      </c>
      <c r="I1004" s="2159">
        <v>768</v>
      </c>
      <c r="J1004" s="2159">
        <v>28</v>
      </c>
      <c r="K1004" s="2159">
        <v>896</v>
      </c>
      <c r="L1004" s="2159"/>
    </row>
    <row r="1005" spans="1:12" hidden="1">
      <c r="A1005" s="2158">
        <v>46202126</v>
      </c>
      <c r="B1005" s="2159" t="s">
        <v>3129</v>
      </c>
      <c r="C1005" s="2159" t="s">
        <v>1108</v>
      </c>
      <c r="D1005" s="2159" t="s">
        <v>2711</v>
      </c>
      <c r="E1005" s="2159" t="s">
        <v>2688</v>
      </c>
      <c r="F1005" s="2158">
        <v>330</v>
      </c>
      <c r="G1005" s="2159">
        <v>32</v>
      </c>
      <c r="H1005" s="2159">
        <v>24</v>
      </c>
      <c r="I1005" s="2159">
        <v>768</v>
      </c>
      <c r="J1005" s="2159">
        <v>28</v>
      </c>
      <c r="K1005" s="2159">
        <v>896</v>
      </c>
      <c r="L1005" s="2159"/>
    </row>
    <row r="1006" spans="1:12" s="2037" customFormat="1" hidden="1">
      <c r="A1006" s="2158">
        <v>46201128</v>
      </c>
      <c r="B1006" s="2159" t="s">
        <v>2852</v>
      </c>
      <c r="C1006" s="2159" t="s">
        <v>1108</v>
      </c>
      <c r="D1006" s="2159" t="s">
        <v>2711</v>
      </c>
      <c r="E1006" s="2159" t="s">
        <v>2688</v>
      </c>
      <c r="F1006" s="2158">
        <v>340</v>
      </c>
      <c r="G1006" s="2159">
        <v>32</v>
      </c>
      <c r="H1006" s="2159">
        <v>24</v>
      </c>
      <c r="I1006" s="2159">
        <v>768</v>
      </c>
      <c r="J1006" s="2159">
        <v>28</v>
      </c>
      <c r="K1006" s="2159">
        <v>896</v>
      </c>
      <c r="L1006" s="2159"/>
    </row>
    <row r="1007" spans="1:12" s="2037" customFormat="1" hidden="1">
      <c r="A1007" s="2158">
        <v>46212127</v>
      </c>
      <c r="B1007" s="2159" t="s">
        <v>3130</v>
      </c>
      <c r="C1007" s="2194" t="s">
        <v>3514</v>
      </c>
      <c r="D1007" s="2159" t="s">
        <v>2711</v>
      </c>
      <c r="E1007" s="2159" t="s">
        <v>2688</v>
      </c>
      <c r="F1007" s="2158">
        <v>335</v>
      </c>
      <c r="G1007" s="2159">
        <v>26</v>
      </c>
      <c r="H1007" s="2159">
        <v>26</v>
      </c>
      <c r="I1007" s="2159">
        <v>676</v>
      </c>
      <c r="J1007" s="2159">
        <v>32</v>
      </c>
      <c r="K1007" s="2159">
        <v>832</v>
      </c>
      <c r="L1007" s="2194" t="s">
        <v>3480</v>
      </c>
    </row>
    <row r="1008" spans="1:12" s="2037" customFormat="1" hidden="1">
      <c r="A1008" s="2158">
        <v>46212128</v>
      </c>
      <c r="B1008" s="2159" t="s">
        <v>3131</v>
      </c>
      <c r="C1008" s="2159" t="s">
        <v>3514</v>
      </c>
      <c r="D1008" s="2159" t="s">
        <v>2711</v>
      </c>
      <c r="E1008" s="2159" t="s">
        <v>2688</v>
      </c>
      <c r="F1008" s="2158">
        <v>340</v>
      </c>
      <c r="G1008" s="2159">
        <v>26</v>
      </c>
      <c r="H1008" s="2159">
        <v>26</v>
      </c>
      <c r="I1008" s="2159">
        <v>676</v>
      </c>
      <c r="J1008" s="2159">
        <v>32</v>
      </c>
      <c r="K1008" s="2159">
        <v>832</v>
      </c>
      <c r="L1008" s="2159"/>
    </row>
    <row r="1009" spans="1:12" s="2037" customFormat="1" hidden="1">
      <c r="A1009" s="2167">
        <v>46222128</v>
      </c>
      <c r="B1009" s="2158" t="s">
        <v>3132</v>
      </c>
      <c r="C1009" s="2159" t="s">
        <v>3514</v>
      </c>
      <c r="D1009" s="2159" t="s">
        <v>2711</v>
      </c>
      <c r="E1009" s="2159" t="s">
        <v>2688</v>
      </c>
      <c r="F1009" s="2158">
        <v>340</v>
      </c>
      <c r="G1009" s="2159">
        <v>26</v>
      </c>
      <c r="H1009" s="2159">
        <v>26</v>
      </c>
      <c r="I1009" s="2159">
        <v>676</v>
      </c>
      <c r="J1009" s="2159">
        <v>32</v>
      </c>
      <c r="K1009" s="2159">
        <v>832</v>
      </c>
      <c r="L1009" s="2159"/>
    </row>
    <row r="1010" spans="1:12" s="2037" customFormat="1" hidden="1">
      <c r="A1010" s="2158">
        <v>46212528</v>
      </c>
      <c r="B1010" s="2159" t="s">
        <v>3133</v>
      </c>
      <c r="C1010" s="2194" t="s">
        <v>3514</v>
      </c>
      <c r="D1010" s="2159" t="s">
        <v>2711</v>
      </c>
      <c r="E1010" s="2159" t="s">
        <v>2688</v>
      </c>
      <c r="F1010" s="2158">
        <v>340</v>
      </c>
      <c r="G1010" s="2159">
        <v>26</v>
      </c>
      <c r="H1010" s="2159">
        <v>26</v>
      </c>
      <c r="I1010" s="2159">
        <v>676</v>
      </c>
      <c r="J1010" s="2159">
        <v>32</v>
      </c>
      <c r="K1010" s="2159">
        <v>832</v>
      </c>
      <c r="L1010" s="2194" t="s">
        <v>3480</v>
      </c>
    </row>
    <row r="1011" spans="1:12" s="2037" customFormat="1" hidden="1">
      <c r="A1011" s="2176">
        <v>46220528</v>
      </c>
      <c r="B1011" s="2158" t="s">
        <v>3132</v>
      </c>
      <c r="C1011" s="2159" t="s">
        <v>3514</v>
      </c>
      <c r="D1011" s="2159" t="s">
        <v>2711</v>
      </c>
      <c r="E1011" s="2159" t="s">
        <v>2688</v>
      </c>
      <c r="F1011" s="2158">
        <v>340</v>
      </c>
      <c r="G1011" s="2159">
        <v>26</v>
      </c>
      <c r="H1011" s="2159">
        <v>26</v>
      </c>
      <c r="I1011" s="2159">
        <v>676</v>
      </c>
      <c r="J1011" s="2159">
        <v>32</v>
      </c>
      <c r="K1011" s="2159">
        <v>832</v>
      </c>
      <c r="L1011" s="2159"/>
    </row>
    <row r="1012" spans="1:12" s="2037" customFormat="1" hidden="1">
      <c r="A1012" s="2167">
        <v>46220128</v>
      </c>
      <c r="B1012" s="2158" t="s">
        <v>3132</v>
      </c>
      <c r="C1012" s="2159" t="s">
        <v>3514</v>
      </c>
      <c r="D1012" s="2159" t="s">
        <v>2711</v>
      </c>
      <c r="E1012" s="2159" t="s">
        <v>2688</v>
      </c>
      <c r="F1012" s="2158">
        <v>340</v>
      </c>
      <c r="G1012" s="2159">
        <v>26</v>
      </c>
      <c r="H1012" s="2159">
        <v>26</v>
      </c>
      <c r="I1012" s="2159">
        <v>676</v>
      </c>
      <c r="J1012" s="2159">
        <v>32</v>
      </c>
      <c r="K1012" s="2159">
        <v>832</v>
      </c>
      <c r="L1012" s="2159"/>
    </row>
    <row r="1013" spans="1:12" s="2037" customFormat="1" hidden="1">
      <c r="A1013" s="2176">
        <v>46220127</v>
      </c>
      <c r="B1013" s="2158" t="s">
        <v>3134</v>
      </c>
      <c r="C1013" s="2194" t="s">
        <v>3514</v>
      </c>
      <c r="D1013" s="2159" t="s">
        <v>2711</v>
      </c>
      <c r="E1013" s="2159" t="s">
        <v>2688</v>
      </c>
      <c r="F1013" s="2158">
        <v>335</v>
      </c>
      <c r="G1013" s="2159">
        <v>26</v>
      </c>
      <c r="H1013" s="2159">
        <v>26</v>
      </c>
      <c r="I1013" s="2159">
        <v>676</v>
      </c>
      <c r="J1013" s="2159">
        <v>32</v>
      </c>
      <c r="K1013" s="2159">
        <v>832</v>
      </c>
      <c r="L1013" s="2194" t="s">
        <v>3480</v>
      </c>
    </row>
    <row r="1014" spans="1:12" s="2037" customFormat="1" hidden="1">
      <c r="A1014" s="2158">
        <v>46226128</v>
      </c>
      <c r="B1014" s="2158" t="s">
        <v>3132</v>
      </c>
      <c r="C1014" s="2194" t="s">
        <v>3514</v>
      </c>
      <c r="D1014" s="2159" t="s">
        <v>2711</v>
      </c>
      <c r="E1014" s="2159" t="s">
        <v>2688</v>
      </c>
      <c r="F1014" s="2158">
        <v>340</v>
      </c>
      <c r="G1014" s="2159">
        <v>26</v>
      </c>
      <c r="H1014" s="2159">
        <v>26</v>
      </c>
      <c r="I1014" s="2159">
        <v>676</v>
      </c>
      <c r="J1014" s="2159">
        <v>32</v>
      </c>
      <c r="K1014" s="2159">
        <v>832</v>
      </c>
      <c r="L1014" s="2194" t="s">
        <v>3480</v>
      </c>
    </row>
    <row r="1015" spans="1:12" s="2037" customFormat="1" hidden="1">
      <c r="A1015" s="2158">
        <v>46222126</v>
      </c>
      <c r="B1015" s="2167" t="s">
        <v>3135</v>
      </c>
      <c r="C1015" s="2194" t="s">
        <v>3514</v>
      </c>
      <c r="D1015" s="2159" t="s">
        <v>2711</v>
      </c>
      <c r="E1015" s="2159" t="s">
        <v>2688</v>
      </c>
      <c r="F1015" s="2158">
        <v>330</v>
      </c>
      <c r="G1015" s="2159">
        <v>26</v>
      </c>
      <c r="H1015" s="2159">
        <v>26</v>
      </c>
      <c r="I1015" s="2159">
        <v>676</v>
      </c>
      <c r="J1015" s="2159">
        <v>32</v>
      </c>
      <c r="K1015" s="2159">
        <v>832</v>
      </c>
      <c r="L1015" s="2194" t="s">
        <v>3480</v>
      </c>
    </row>
    <row r="1016" spans="1:12" s="2037" customFormat="1" hidden="1">
      <c r="A1016" s="2158">
        <v>46222127</v>
      </c>
      <c r="B1016" s="2167" t="s">
        <v>3136</v>
      </c>
      <c r="C1016" s="2194" t="s">
        <v>3514</v>
      </c>
      <c r="D1016" s="2159" t="s">
        <v>2711</v>
      </c>
      <c r="E1016" s="2159" t="s">
        <v>2688</v>
      </c>
      <c r="F1016" s="2158">
        <v>335</v>
      </c>
      <c r="G1016" s="2159">
        <v>26</v>
      </c>
      <c r="H1016" s="2159">
        <v>26</v>
      </c>
      <c r="I1016" s="2159">
        <v>676</v>
      </c>
      <c r="J1016" s="2159">
        <v>32</v>
      </c>
      <c r="K1016" s="2159">
        <v>832</v>
      </c>
      <c r="L1016" s="2194" t="s">
        <v>3480</v>
      </c>
    </row>
    <row r="1017" spans="1:12" s="2037" customFormat="1" hidden="1">
      <c r="A1017" s="2158">
        <v>46206528</v>
      </c>
      <c r="B1017" s="2159" t="s">
        <v>3074</v>
      </c>
      <c r="C1017" s="2159" t="s">
        <v>1108</v>
      </c>
      <c r="D1017" s="2159" t="s">
        <v>2711</v>
      </c>
      <c r="E1017" s="2159" t="s">
        <v>2688</v>
      </c>
      <c r="F1017" s="2158">
        <v>340</v>
      </c>
      <c r="G1017" s="2159">
        <v>32</v>
      </c>
      <c r="H1017" s="2159">
        <v>24</v>
      </c>
      <c r="I1017" s="2159">
        <v>768</v>
      </c>
      <c r="J1017" s="2159">
        <v>28</v>
      </c>
      <c r="K1017" s="2159">
        <v>896</v>
      </c>
      <c r="L1017" s="2159"/>
    </row>
    <row r="1018" spans="1:12" s="2037" customFormat="1" hidden="1">
      <c r="A1018" s="2158">
        <v>46206128</v>
      </c>
      <c r="B1018" s="2159" t="s">
        <v>3073</v>
      </c>
      <c r="C1018" s="2159" t="s">
        <v>1108</v>
      </c>
      <c r="D1018" s="2159" t="s">
        <v>2711</v>
      </c>
      <c r="E1018" s="2159" t="s">
        <v>2688</v>
      </c>
      <c r="F1018" s="2158">
        <v>340</v>
      </c>
      <c r="G1018" s="2159">
        <v>32</v>
      </c>
      <c r="H1018" s="2159">
        <v>24</v>
      </c>
      <c r="I1018" s="2159">
        <v>768</v>
      </c>
      <c r="J1018" s="2159">
        <v>28</v>
      </c>
      <c r="K1018" s="2159">
        <v>896</v>
      </c>
      <c r="L1018" s="2159"/>
    </row>
    <row r="1019" spans="1:12" s="2037" customFormat="1" hidden="1">
      <c r="A1019" s="2158">
        <v>46206126</v>
      </c>
      <c r="B1019" s="2159" t="s">
        <v>3073</v>
      </c>
      <c r="C1019" s="2159" t="s">
        <v>1108</v>
      </c>
      <c r="D1019" s="2159" t="s">
        <v>2711</v>
      </c>
      <c r="E1019" s="2159" t="s">
        <v>2688</v>
      </c>
      <c r="F1019" s="2158">
        <v>330</v>
      </c>
      <c r="G1019" s="2159">
        <v>32</v>
      </c>
      <c r="H1019" s="2159">
        <v>24</v>
      </c>
      <c r="I1019" s="2159">
        <v>768</v>
      </c>
      <c r="J1019" s="2159">
        <v>28</v>
      </c>
      <c r="K1019" s="2159">
        <v>896</v>
      </c>
      <c r="L1019" s="2159"/>
    </row>
    <row r="1020" spans="1:12" s="2037" customFormat="1" hidden="1">
      <c r="A1020" s="2172">
        <v>46206130</v>
      </c>
      <c r="B1020" s="2159" t="s">
        <v>3073</v>
      </c>
      <c r="C1020" s="2194" t="s">
        <v>1108</v>
      </c>
      <c r="D1020" s="2159" t="s">
        <v>2711</v>
      </c>
      <c r="E1020" s="2159" t="s">
        <v>2688</v>
      </c>
      <c r="F1020" s="2158">
        <v>350</v>
      </c>
      <c r="G1020" s="2159">
        <v>32</v>
      </c>
      <c r="H1020" s="2159">
        <v>24</v>
      </c>
      <c r="I1020" s="2159">
        <v>768</v>
      </c>
      <c r="J1020" s="2159">
        <v>28</v>
      </c>
      <c r="K1020" s="2159">
        <v>896</v>
      </c>
      <c r="L1020" s="2194" t="s">
        <v>3480</v>
      </c>
    </row>
    <row r="1021" spans="1:12" s="2037" customFormat="1" hidden="1">
      <c r="A1021" s="2158">
        <v>46208127</v>
      </c>
      <c r="B1021" s="2158" t="s">
        <v>3073</v>
      </c>
      <c r="C1021" s="2159" t="s">
        <v>1108</v>
      </c>
      <c r="D1021" s="2159" t="s">
        <v>2711</v>
      </c>
      <c r="E1021" s="2159" t="s">
        <v>2688</v>
      </c>
      <c r="F1021" s="2158">
        <v>335</v>
      </c>
      <c r="G1021" s="2159">
        <v>32</v>
      </c>
      <c r="H1021" s="2159">
        <v>24</v>
      </c>
      <c r="I1021" s="2159">
        <v>768</v>
      </c>
      <c r="J1021" s="2159">
        <v>28</v>
      </c>
      <c r="K1021" s="2159">
        <v>896</v>
      </c>
      <c r="L1021" s="2159"/>
    </row>
    <row r="1022" spans="1:12" s="2037" customFormat="1" hidden="1">
      <c r="A1022" s="2158">
        <v>46208128</v>
      </c>
      <c r="B1022" s="2159" t="s">
        <v>3073</v>
      </c>
      <c r="C1022" s="2159" t="s">
        <v>1108</v>
      </c>
      <c r="D1022" s="2159" t="s">
        <v>2711</v>
      </c>
      <c r="E1022" s="2159" t="s">
        <v>2688</v>
      </c>
      <c r="F1022" s="2158">
        <v>340</v>
      </c>
      <c r="G1022" s="2159">
        <v>32</v>
      </c>
      <c r="H1022" s="2159">
        <v>24</v>
      </c>
      <c r="I1022" s="2159">
        <v>768</v>
      </c>
      <c r="J1022" s="2159">
        <v>28</v>
      </c>
      <c r="K1022" s="2159">
        <v>896</v>
      </c>
      <c r="L1022" s="2159"/>
    </row>
    <row r="1023" spans="1:12" s="2037" customFormat="1" hidden="1">
      <c r="A1023" s="2158">
        <v>46208528</v>
      </c>
      <c r="B1023" s="2159" t="s">
        <v>3073</v>
      </c>
      <c r="C1023" s="2159" t="s">
        <v>1108</v>
      </c>
      <c r="D1023" s="2159" t="s">
        <v>2711</v>
      </c>
      <c r="E1023" s="2159" t="s">
        <v>2688</v>
      </c>
      <c r="F1023" s="2158">
        <v>340</v>
      </c>
      <c r="G1023" s="2159">
        <v>32</v>
      </c>
      <c r="H1023" s="2159">
        <v>24</v>
      </c>
      <c r="I1023" s="2159">
        <v>768</v>
      </c>
      <c r="J1023" s="2159">
        <v>28</v>
      </c>
      <c r="K1023" s="2159">
        <v>896</v>
      </c>
      <c r="L1023" s="2159"/>
    </row>
    <row r="1024" spans="1:12" s="2037" customFormat="1" hidden="1">
      <c r="A1024" s="2158">
        <v>46208130</v>
      </c>
      <c r="B1024" s="2158" t="s">
        <v>3073</v>
      </c>
      <c r="C1024" s="2194" t="s">
        <v>1108</v>
      </c>
      <c r="D1024" s="2158" t="s">
        <v>2711</v>
      </c>
      <c r="E1024" s="2158" t="s">
        <v>2688</v>
      </c>
      <c r="F1024" s="2158">
        <v>350</v>
      </c>
      <c r="G1024" s="2165">
        <v>32</v>
      </c>
      <c r="H1024" s="2165">
        <v>24</v>
      </c>
      <c r="I1024" s="2165">
        <v>768</v>
      </c>
      <c r="J1024" s="2165">
        <v>28</v>
      </c>
      <c r="K1024" s="2165">
        <v>896</v>
      </c>
      <c r="L1024" s="2194" t="s">
        <v>3480</v>
      </c>
    </row>
    <row r="1025" spans="1:12" s="2037" customFormat="1" hidden="1">
      <c r="A1025" s="2158">
        <v>46208131</v>
      </c>
      <c r="B1025" s="2158" t="s">
        <v>3073</v>
      </c>
      <c r="C1025" s="2194" t="s">
        <v>1108</v>
      </c>
      <c r="D1025" s="2158" t="s">
        <v>2711</v>
      </c>
      <c r="E1025" s="2158" t="s">
        <v>2688</v>
      </c>
      <c r="F1025" s="2158">
        <v>355</v>
      </c>
      <c r="G1025" s="2165">
        <v>32</v>
      </c>
      <c r="H1025" s="2165">
        <v>24</v>
      </c>
      <c r="I1025" s="2165">
        <v>768</v>
      </c>
      <c r="J1025" s="2165">
        <v>28</v>
      </c>
      <c r="K1025" s="2165">
        <v>896</v>
      </c>
      <c r="L1025" s="2194" t="s">
        <v>3480</v>
      </c>
    </row>
    <row r="1026" spans="1:12" s="2037" customFormat="1" hidden="1">
      <c r="A1026" s="2167">
        <v>46210128</v>
      </c>
      <c r="B1026" s="2158" t="s">
        <v>3073</v>
      </c>
      <c r="C1026" s="2159" t="s">
        <v>1108</v>
      </c>
      <c r="D1026" s="2158" t="s">
        <v>2711</v>
      </c>
      <c r="E1026" s="2158" t="s">
        <v>2688</v>
      </c>
      <c r="F1026" s="2169">
        <v>340</v>
      </c>
      <c r="G1026" s="2165">
        <v>32</v>
      </c>
      <c r="H1026" s="2165">
        <v>24</v>
      </c>
      <c r="I1026" s="2165">
        <v>768</v>
      </c>
      <c r="J1026" s="2165">
        <v>28</v>
      </c>
      <c r="K1026" s="2165">
        <v>896</v>
      </c>
      <c r="L1026" s="2158"/>
    </row>
    <row r="1027" spans="1:12" s="2037" customFormat="1" hidden="1">
      <c r="A1027" s="2167">
        <v>46210528</v>
      </c>
      <c r="B1027" s="2158" t="s">
        <v>3073</v>
      </c>
      <c r="C1027" s="2159" t="s">
        <v>1108</v>
      </c>
      <c r="D1027" s="2158" t="s">
        <v>2711</v>
      </c>
      <c r="E1027" s="2158" t="s">
        <v>2688</v>
      </c>
      <c r="F1027" s="2169">
        <v>340</v>
      </c>
      <c r="G1027" s="2165">
        <v>32</v>
      </c>
      <c r="H1027" s="2165">
        <v>24</v>
      </c>
      <c r="I1027" s="2165">
        <v>768</v>
      </c>
      <c r="J1027" s="2165">
        <v>28</v>
      </c>
      <c r="K1027" s="2165">
        <v>896</v>
      </c>
      <c r="L1027" s="2158"/>
    </row>
    <row r="1028" spans="1:12" s="2037" customFormat="1" hidden="1">
      <c r="A1028" s="2167">
        <v>46211528</v>
      </c>
      <c r="B1028" s="2158" t="s">
        <v>3073</v>
      </c>
      <c r="C1028" s="2159" t="s">
        <v>1108</v>
      </c>
      <c r="D1028" s="2158" t="s">
        <v>2711</v>
      </c>
      <c r="E1028" s="2158" t="s">
        <v>2688</v>
      </c>
      <c r="F1028" s="2169">
        <v>340</v>
      </c>
      <c r="G1028" s="2165">
        <v>32</v>
      </c>
      <c r="H1028" s="2165">
        <v>24</v>
      </c>
      <c r="I1028" s="2165">
        <v>768</v>
      </c>
      <c r="J1028" s="2165">
        <v>28</v>
      </c>
      <c r="K1028" s="2165">
        <v>896</v>
      </c>
      <c r="L1028" s="2158"/>
    </row>
    <row r="1029" spans="1:12" s="2037" customFormat="1" hidden="1">
      <c r="A1029" s="2167">
        <v>46210127</v>
      </c>
      <c r="B1029" s="2158" t="s">
        <v>3073</v>
      </c>
      <c r="C1029" s="2159" t="s">
        <v>1108</v>
      </c>
      <c r="D1029" s="2158" t="s">
        <v>2711</v>
      </c>
      <c r="E1029" s="2158" t="s">
        <v>2688</v>
      </c>
      <c r="F1029" s="2169">
        <v>335</v>
      </c>
      <c r="G1029" s="2165">
        <v>32</v>
      </c>
      <c r="H1029" s="2165">
        <v>24</v>
      </c>
      <c r="I1029" s="2165">
        <v>768</v>
      </c>
      <c r="J1029" s="2165">
        <v>28</v>
      </c>
      <c r="K1029" s="2165">
        <v>896</v>
      </c>
      <c r="L1029" s="2158"/>
    </row>
    <row r="1030" spans="1:12" s="2037" customFormat="1" hidden="1">
      <c r="A1030" s="2167">
        <v>46211127</v>
      </c>
      <c r="B1030" s="2158" t="s">
        <v>3073</v>
      </c>
      <c r="C1030" s="2159" t="s">
        <v>1108</v>
      </c>
      <c r="D1030" s="2158" t="s">
        <v>2711</v>
      </c>
      <c r="E1030" s="2158" t="s">
        <v>2688</v>
      </c>
      <c r="F1030" s="2169">
        <v>335</v>
      </c>
      <c r="G1030" s="2165">
        <v>32</v>
      </c>
      <c r="H1030" s="2165">
        <v>24</v>
      </c>
      <c r="I1030" s="2165">
        <v>768</v>
      </c>
      <c r="J1030" s="2165">
        <v>28</v>
      </c>
      <c r="K1030" s="2165">
        <v>896</v>
      </c>
      <c r="L1030" s="2158"/>
    </row>
    <row r="1031" spans="1:12" s="2037" customFormat="1" hidden="1">
      <c r="A1031" s="2168">
        <v>46211128</v>
      </c>
      <c r="B1031" s="2158" t="s">
        <v>3073</v>
      </c>
      <c r="C1031" s="2159" t="s">
        <v>1108</v>
      </c>
      <c r="D1031" s="2158" t="s">
        <v>2711</v>
      </c>
      <c r="E1031" s="2158" t="s">
        <v>2688</v>
      </c>
      <c r="F1031" s="2169">
        <v>340</v>
      </c>
      <c r="G1031" s="2165">
        <v>32</v>
      </c>
      <c r="H1031" s="2165">
        <v>24</v>
      </c>
      <c r="I1031" s="2165">
        <v>768</v>
      </c>
      <c r="J1031" s="2165">
        <v>28</v>
      </c>
      <c r="K1031" s="2165">
        <v>896</v>
      </c>
      <c r="L1031" s="2158"/>
    </row>
    <row r="1032" spans="1:12" s="2037" customFormat="1" hidden="1">
      <c r="A1032" s="2168">
        <v>46211526</v>
      </c>
      <c r="B1032" s="2158" t="s">
        <v>3073</v>
      </c>
      <c r="C1032" s="2194" t="s">
        <v>1108</v>
      </c>
      <c r="D1032" s="2158" t="s">
        <v>2711</v>
      </c>
      <c r="E1032" s="2158" t="s">
        <v>2688</v>
      </c>
      <c r="F1032" s="2175">
        <v>330</v>
      </c>
      <c r="G1032" s="2165">
        <v>32</v>
      </c>
      <c r="H1032" s="2165">
        <v>24</v>
      </c>
      <c r="I1032" s="2165">
        <v>768</v>
      </c>
      <c r="J1032" s="2165">
        <v>28</v>
      </c>
      <c r="K1032" s="2165">
        <v>896</v>
      </c>
      <c r="L1032" s="2194" t="s">
        <v>3480</v>
      </c>
    </row>
    <row r="1033" spans="1:12" s="2037" customFormat="1" hidden="1">
      <c r="A1033" s="2168">
        <v>46211126</v>
      </c>
      <c r="B1033" s="2158" t="s">
        <v>3073</v>
      </c>
      <c r="C1033" s="2194" t="s">
        <v>1108</v>
      </c>
      <c r="D1033" s="2158" t="s">
        <v>2711</v>
      </c>
      <c r="E1033" s="2158" t="s">
        <v>2688</v>
      </c>
      <c r="F1033" s="2175">
        <v>330</v>
      </c>
      <c r="G1033" s="2165">
        <v>32</v>
      </c>
      <c r="H1033" s="2165">
        <v>24</v>
      </c>
      <c r="I1033" s="2165">
        <v>768</v>
      </c>
      <c r="J1033" s="2165">
        <v>28</v>
      </c>
      <c r="K1033" s="2165">
        <v>896</v>
      </c>
      <c r="L1033" s="2194" t="s">
        <v>3480</v>
      </c>
    </row>
    <row r="1034" spans="1:12" s="2037" customFormat="1" hidden="1">
      <c r="A1034" s="2168">
        <v>46219126</v>
      </c>
      <c r="B1034" s="2158" t="s">
        <v>3073</v>
      </c>
      <c r="C1034" s="2159" t="s">
        <v>1108</v>
      </c>
      <c r="D1034" s="2158" t="s">
        <v>2711</v>
      </c>
      <c r="E1034" s="2158" t="s">
        <v>2688</v>
      </c>
      <c r="F1034" s="2175">
        <v>330</v>
      </c>
      <c r="G1034" s="2165">
        <v>32</v>
      </c>
      <c r="H1034" s="2165">
        <v>24</v>
      </c>
      <c r="I1034" s="2165">
        <v>768</v>
      </c>
      <c r="J1034" s="2165">
        <v>28</v>
      </c>
      <c r="K1034" s="2165">
        <v>896</v>
      </c>
      <c r="L1034" s="2158"/>
    </row>
    <row r="1035" spans="1:12" s="2037" customFormat="1" hidden="1">
      <c r="A1035" s="2158">
        <v>46216130</v>
      </c>
      <c r="B1035" s="2167" t="s">
        <v>3073</v>
      </c>
      <c r="C1035" s="2194" t="s">
        <v>1108</v>
      </c>
      <c r="D1035" s="2158" t="s">
        <v>2711</v>
      </c>
      <c r="E1035" s="2158" t="s">
        <v>2688</v>
      </c>
      <c r="F1035" s="2158">
        <v>350</v>
      </c>
      <c r="G1035" s="2165">
        <v>32</v>
      </c>
      <c r="H1035" s="2165">
        <v>24</v>
      </c>
      <c r="I1035" s="2165">
        <v>768</v>
      </c>
      <c r="J1035" s="2165">
        <v>28</v>
      </c>
      <c r="K1035" s="2165">
        <v>896</v>
      </c>
      <c r="L1035" s="2194" t="s">
        <v>3480</v>
      </c>
    </row>
    <row r="1036" spans="1:12" s="2037" customFormat="1" hidden="1">
      <c r="A1036" s="2158">
        <v>46217124</v>
      </c>
      <c r="B1036" s="2167" t="s">
        <v>3073</v>
      </c>
      <c r="C1036" s="2159" t="s">
        <v>1108</v>
      </c>
      <c r="D1036" s="2158" t="s">
        <v>2711</v>
      </c>
      <c r="E1036" s="2158" t="s">
        <v>2688</v>
      </c>
      <c r="F1036" s="2158">
        <v>320</v>
      </c>
      <c r="G1036" s="2165">
        <v>32</v>
      </c>
      <c r="H1036" s="2165">
        <v>24</v>
      </c>
      <c r="I1036" s="2165">
        <v>768</v>
      </c>
      <c r="J1036" s="2165">
        <v>28</v>
      </c>
      <c r="K1036" s="2165">
        <v>896</v>
      </c>
      <c r="L1036" s="2158"/>
    </row>
    <row r="1037" spans="1:12" s="2037" customFormat="1" hidden="1">
      <c r="A1037" s="2158">
        <v>46217125</v>
      </c>
      <c r="B1037" s="2167" t="s">
        <v>3073</v>
      </c>
      <c r="C1037" s="2159" t="s">
        <v>1108</v>
      </c>
      <c r="D1037" s="2158" t="s">
        <v>2711</v>
      </c>
      <c r="E1037" s="2158" t="s">
        <v>2688</v>
      </c>
      <c r="F1037" s="2158">
        <v>325</v>
      </c>
      <c r="G1037" s="2165">
        <v>32</v>
      </c>
      <c r="H1037" s="2165">
        <v>24</v>
      </c>
      <c r="I1037" s="2165">
        <v>768</v>
      </c>
      <c r="J1037" s="2165">
        <v>28</v>
      </c>
      <c r="K1037" s="2165">
        <v>896</v>
      </c>
      <c r="L1037" s="2158"/>
    </row>
    <row r="1038" spans="1:12" s="2037" customFormat="1" hidden="1">
      <c r="A1038" s="2158">
        <v>46217130</v>
      </c>
      <c r="B1038" s="2167" t="s">
        <v>3073</v>
      </c>
      <c r="C1038" s="2194" t="s">
        <v>1108</v>
      </c>
      <c r="D1038" s="2158" t="s">
        <v>2711</v>
      </c>
      <c r="E1038" s="2158" t="s">
        <v>2688</v>
      </c>
      <c r="F1038" s="2158">
        <v>350</v>
      </c>
      <c r="G1038" s="2165">
        <v>32</v>
      </c>
      <c r="H1038" s="2165">
        <v>24</v>
      </c>
      <c r="I1038" s="2165">
        <v>768</v>
      </c>
      <c r="J1038" s="2165">
        <v>28</v>
      </c>
      <c r="K1038" s="2165">
        <v>896</v>
      </c>
      <c r="L1038" s="2194" t="s">
        <v>3480</v>
      </c>
    </row>
    <row r="1039" spans="1:12" s="2037" customFormat="1" hidden="1">
      <c r="A1039" s="2158">
        <v>46219124</v>
      </c>
      <c r="B1039" s="2167" t="s">
        <v>3073</v>
      </c>
      <c r="C1039" s="2194" t="s">
        <v>1108</v>
      </c>
      <c r="D1039" s="2158" t="s">
        <v>2711</v>
      </c>
      <c r="E1039" s="2158" t="s">
        <v>2688</v>
      </c>
      <c r="F1039" s="2158">
        <v>320</v>
      </c>
      <c r="G1039" s="2165">
        <v>32</v>
      </c>
      <c r="H1039" s="2165">
        <v>24</v>
      </c>
      <c r="I1039" s="2165">
        <v>768</v>
      </c>
      <c r="J1039" s="2165">
        <v>28</v>
      </c>
      <c r="K1039" s="2165">
        <v>896</v>
      </c>
      <c r="L1039" s="2194" t="s">
        <v>3480</v>
      </c>
    </row>
    <row r="1040" spans="1:12" s="2037" customFormat="1" hidden="1">
      <c r="A1040" s="2158">
        <v>46219125</v>
      </c>
      <c r="B1040" s="2167" t="s">
        <v>3073</v>
      </c>
      <c r="C1040" s="2159" t="s">
        <v>1108</v>
      </c>
      <c r="D1040" s="2158" t="s">
        <v>2711</v>
      </c>
      <c r="E1040" s="2158" t="s">
        <v>2688</v>
      </c>
      <c r="F1040" s="2158">
        <v>325</v>
      </c>
      <c r="G1040" s="2165">
        <v>32</v>
      </c>
      <c r="H1040" s="2165">
        <v>24</v>
      </c>
      <c r="I1040" s="2165">
        <v>768</v>
      </c>
      <c r="J1040" s="2165">
        <v>28</v>
      </c>
      <c r="K1040" s="2165">
        <v>896</v>
      </c>
      <c r="L1040" s="2158"/>
    </row>
    <row r="1041" spans="1:12" s="2037" customFormat="1" hidden="1">
      <c r="A1041" s="2158">
        <v>46219130</v>
      </c>
      <c r="B1041" s="2167" t="s">
        <v>3073</v>
      </c>
      <c r="C1041" s="2194" t="s">
        <v>1108</v>
      </c>
      <c r="D1041" s="2158" t="s">
        <v>2711</v>
      </c>
      <c r="E1041" s="2158" t="s">
        <v>2688</v>
      </c>
      <c r="F1041" s="2158">
        <v>350</v>
      </c>
      <c r="G1041" s="2165">
        <v>32</v>
      </c>
      <c r="H1041" s="2165">
        <v>24</v>
      </c>
      <c r="I1041" s="2165">
        <v>768</v>
      </c>
      <c r="J1041" s="2165">
        <v>28</v>
      </c>
      <c r="K1041" s="2165">
        <v>896</v>
      </c>
      <c r="L1041" s="2194" t="s">
        <v>3480</v>
      </c>
    </row>
    <row r="1042" spans="1:12" s="2037" customFormat="1" hidden="1">
      <c r="A1042" s="2186">
        <v>46217127</v>
      </c>
      <c r="B1042" s="2167" t="s">
        <v>3073</v>
      </c>
      <c r="C1042" s="2159" t="s">
        <v>1108</v>
      </c>
      <c r="D1042" s="2158" t="s">
        <v>2711</v>
      </c>
      <c r="E1042" s="2158" t="s">
        <v>2688</v>
      </c>
      <c r="F1042" s="2158">
        <v>335</v>
      </c>
      <c r="G1042" s="2165">
        <v>32</v>
      </c>
      <c r="H1042" s="2165">
        <v>24</v>
      </c>
      <c r="I1042" s="2165">
        <v>768</v>
      </c>
      <c r="J1042" s="2165">
        <v>28</v>
      </c>
      <c r="K1042" s="2165">
        <v>896</v>
      </c>
      <c r="L1042" s="2158"/>
    </row>
    <row r="1043" spans="1:12" s="2037" customFormat="1" hidden="1">
      <c r="A1043" s="2168">
        <v>46216127</v>
      </c>
      <c r="B1043" s="2158" t="s">
        <v>3137</v>
      </c>
      <c r="C1043" s="2159" t="s">
        <v>1108</v>
      </c>
      <c r="D1043" s="2158" t="s">
        <v>2711</v>
      </c>
      <c r="E1043" s="2158" t="s">
        <v>2688</v>
      </c>
      <c r="F1043" s="2169">
        <v>335</v>
      </c>
      <c r="G1043" s="2165">
        <v>32</v>
      </c>
      <c r="H1043" s="2165">
        <v>24</v>
      </c>
      <c r="I1043" s="2165">
        <v>768</v>
      </c>
      <c r="J1043" s="2165">
        <v>28</v>
      </c>
      <c r="K1043" s="2165">
        <v>896</v>
      </c>
      <c r="L1043" s="2158"/>
    </row>
    <row r="1044" spans="1:12" s="2037" customFormat="1" hidden="1">
      <c r="A1044" s="2168">
        <v>46216126</v>
      </c>
      <c r="B1044" s="2158" t="s">
        <v>3138</v>
      </c>
      <c r="C1044" s="2194" t="s">
        <v>1108</v>
      </c>
      <c r="D1044" s="2158" t="s">
        <v>2711</v>
      </c>
      <c r="E1044" s="2158" t="s">
        <v>2688</v>
      </c>
      <c r="F1044" s="2169">
        <v>330</v>
      </c>
      <c r="G1044" s="2165">
        <v>32</v>
      </c>
      <c r="H1044" s="2165">
        <v>24</v>
      </c>
      <c r="I1044" s="2165">
        <v>768</v>
      </c>
      <c r="J1044" s="2165">
        <v>28</v>
      </c>
      <c r="K1044" s="2165">
        <v>896</v>
      </c>
      <c r="L1044" s="2194" t="s">
        <v>3480</v>
      </c>
    </row>
    <row r="1045" spans="1:12" hidden="1">
      <c r="A1045" s="2168">
        <v>46218126</v>
      </c>
      <c r="B1045" s="2158" t="s">
        <v>3138</v>
      </c>
      <c r="C1045" s="2194" t="s">
        <v>1108</v>
      </c>
      <c r="D1045" s="2158" t="s">
        <v>2711</v>
      </c>
      <c r="E1045" s="2158" t="s">
        <v>2688</v>
      </c>
      <c r="F1045" s="2169">
        <v>330</v>
      </c>
      <c r="G1045" s="2165">
        <v>32</v>
      </c>
      <c r="H1045" s="2165">
        <v>24</v>
      </c>
      <c r="I1045" s="2165">
        <v>768</v>
      </c>
      <c r="J1045" s="2165">
        <v>28</v>
      </c>
      <c r="K1045" s="2165">
        <v>896</v>
      </c>
      <c r="L1045" s="2194" t="s">
        <v>3480</v>
      </c>
    </row>
    <row r="1046" spans="1:12" hidden="1">
      <c r="A1046" s="2168">
        <v>46218527</v>
      </c>
      <c r="B1046" s="2158" t="s">
        <v>3138</v>
      </c>
      <c r="C1046" s="2194" t="s">
        <v>1108</v>
      </c>
      <c r="D1046" s="2158" t="s">
        <v>2711</v>
      </c>
      <c r="E1046" s="2158" t="s">
        <v>2688</v>
      </c>
      <c r="F1046" s="2169">
        <v>335</v>
      </c>
      <c r="G1046" s="2165">
        <v>32</v>
      </c>
      <c r="H1046" s="2165">
        <v>24</v>
      </c>
      <c r="I1046" s="2165">
        <v>768</v>
      </c>
      <c r="J1046" s="2165">
        <v>28</v>
      </c>
      <c r="K1046" s="2165">
        <v>896</v>
      </c>
      <c r="L1046" s="2194" t="s">
        <v>3480</v>
      </c>
    </row>
    <row r="1047" spans="1:12" hidden="1">
      <c r="A1047" s="2158">
        <v>46216125</v>
      </c>
      <c r="B1047" s="2158" t="s">
        <v>3138</v>
      </c>
      <c r="C1047" s="2194" t="s">
        <v>1108</v>
      </c>
      <c r="D1047" s="2158" t="s">
        <v>2711</v>
      </c>
      <c r="E1047" s="2158" t="s">
        <v>2688</v>
      </c>
      <c r="F1047" s="2158">
        <v>325</v>
      </c>
      <c r="G1047" s="2165">
        <v>32</v>
      </c>
      <c r="H1047" s="2165">
        <v>24</v>
      </c>
      <c r="I1047" s="2165">
        <v>768</v>
      </c>
      <c r="J1047" s="2165">
        <v>28</v>
      </c>
      <c r="K1047" s="2165">
        <v>896</v>
      </c>
      <c r="L1047" s="2194" t="s">
        <v>3480</v>
      </c>
    </row>
    <row r="1048" spans="1:12" hidden="1">
      <c r="A1048" s="2158">
        <v>46216124</v>
      </c>
      <c r="B1048" s="2158" t="s">
        <v>3138</v>
      </c>
      <c r="C1048" s="2194" t="s">
        <v>1108</v>
      </c>
      <c r="D1048" s="2158" t="s">
        <v>2711</v>
      </c>
      <c r="E1048" s="2158" t="s">
        <v>2688</v>
      </c>
      <c r="F1048" s="2158">
        <v>320</v>
      </c>
      <c r="G1048" s="2165">
        <v>32</v>
      </c>
      <c r="H1048" s="2165">
        <v>24</v>
      </c>
      <c r="I1048" s="2165">
        <v>768</v>
      </c>
      <c r="J1048" s="2165">
        <v>28</v>
      </c>
      <c r="K1048" s="2165">
        <v>896</v>
      </c>
      <c r="L1048" s="2194" t="s">
        <v>3480</v>
      </c>
    </row>
    <row r="1049" spans="1:12" hidden="1">
      <c r="A1049" s="2158">
        <v>46217126</v>
      </c>
      <c r="B1049" s="2158" t="s">
        <v>3073</v>
      </c>
      <c r="C1049" s="2159" t="s">
        <v>1108</v>
      </c>
      <c r="D1049" s="2158" t="s">
        <v>2711</v>
      </c>
      <c r="E1049" s="2158" t="s">
        <v>2688</v>
      </c>
      <c r="F1049" s="2158">
        <v>330</v>
      </c>
      <c r="G1049" s="2165">
        <v>32</v>
      </c>
      <c r="H1049" s="2165">
        <v>24</v>
      </c>
      <c r="I1049" s="2165">
        <v>768</v>
      </c>
      <c r="J1049" s="2165">
        <v>28</v>
      </c>
      <c r="K1049" s="2165">
        <v>896</v>
      </c>
      <c r="L1049" s="2158"/>
    </row>
    <row r="1050" spans="1:12" hidden="1">
      <c r="A1050" s="2158">
        <v>46217128</v>
      </c>
      <c r="B1050" s="2158" t="s">
        <v>3138</v>
      </c>
      <c r="C1050" s="2159" t="s">
        <v>1108</v>
      </c>
      <c r="D1050" s="2158" t="s">
        <v>2711</v>
      </c>
      <c r="E1050" s="2158" t="s">
        <v>2688</v>
      </c>
      <c r="F1050" s="2158">
        <v>340</v>
      </c>
      <c r="G1050" s="2165">
        <v>32</v>
      </c>
      <c r="H1050" s="2165">
        <v>24</v>
      </c>
      <c r="I1050" s="2165">
        <v>768</v>
      </c>
      <c r="J1050" s="2165">
        <v>28</v>
      </c>
      <c r="K1050" s="2165">
        <v>896</v>
      </c>
      <c r="L1050" s="2158"/>
    </row>
    <row r="1051" spans="1:12" hidden="1">
      <c r="A1051" s="2158">
        <v>46218124</v>
      </c>
      <c r="B1051" s="2158" t="s">
        <v>3138</v>
      </c>
      <c r="C1051" s="2194" t="s">
        <v>1108</v>
      </c>
      <c r="D1051" s="2158" t="s">
        <v>2711</v>
      </c>
      <c r="E1051" s="2158" t="s">
        <v>2688</v>
      </c>
      <c r="F1051" s="2158">
        <v>320</v>
      </c>
      <c r="G1051" s="2165">
        <v>32</v>
      </c>
      <c r="H1051" s="2165">
        <v>24</v>
      </c>
      <c r="I1051" s="2165">
        <v>768</v>
      </c>
      <c r="J1051" s="2165">
        <v>28</v>
      </c>
      <c r="K1051" s="2165">
        <v>896</v>
      </c>
      <c r="L1051" s="2194" t="s">
        <v>3480</v>
      </c>
    </row>
    <row r="1052" spans="1:12" hidden="1">
      <c r="A1052" s="2158">
        <v>46218125</v>
      </c>
      <c r="B1052" s="2158" t="s">
        <v>3138</v>
      </c>
      <c r="C1052" s="2194" t="s">
        <v>1108</v>
      </c>
      <c r="D1052" s="2158" t="s">
        <v>2711</v>
      </c>
      <c r="E1052" s="2158" t="s">
        <v>2688</v>
      </c>
      <c r="F1052" s="2158">
        <v>325</v>
      </c>
      <c r="G1052" s="2165">
        <v>32</v>
      </c>
      <c r="H1052" s="2165">
        <v>24</v>
      </c>
      <c r="I1052" s="2165">
        <v>768</v>
      </c>
      <c r="J1052" s="2165">
        <v>28</v>
      </c>
      <c r="K1052" s="2165">
        <v>896</v>
      </c>
      <c r="L1052" s="2194" t="s">
        <v>3480</v>
      </c>
    </row>
    <row r="1053" spans="1:12" hidden="1">
      <c r="A1053" s="2167">
        <v>46219128</v>
      </c>
      <c r="B1053" s="2158" t="s">
        <v>3073</v>
      </c>
      <c r="C1053" s="2159" t="s">
        <v>1108</v>
      </c>
      <c r="D1053" s="2158" t="s">
        <v>2711</v>
      </c>
      <c r="E1053" s="2158" t="s">
        <v>2688</v>
      </c>
      <c r="F1053" s="2169">
        <v>340</v>
      </c>
      <c r="G1053" s="2165">
        <v>32</v>
      </c>
      <c r="H1053" s="2165">
        <v>24</v>
      </c>
      <c r="I1053" s="2165">
        <v>768</v>
      </c>
      <c r="J1053" s="2165">
        <v>28</v>
      </c>
      <c r="K1053" s="2165">
        <v>896</v>
      </c>
      <c r="L1053" s="2158"/>
    </row>
    <row r="1054" spans="1:12" hidden="1">
      <c r="A1054" s="2174">
        <v>46214127</v>
      </c>
      <c r="B1054" s="2174" t="s">
        <v>3137</v>
      </c>
      <c r="C1054" s="2159" t="s">
        <v>1108</v>
      </c>
      <c r="D1054" s="2158" t="s">
        <v>2711</v>
      </c>
      <c r="E1054" s="2158" t="s">
        <v>2688</v>
      </c>
      <c r="F1054" s="2169">
        <v>335</v>
      </c>
      <c r="G1054" s="2165">
        <v>32</v>
      </c>
      <c r="H1054" s="2165">
        <v>24</v>
      </c>
      <c r="I1054" s="2165">
        <v>768</v>
      </c>
      <c r="J1054" s="2165">
        <v>28</v>
      </c>
      <c r="K1054" s="2165">
        <v>896</v>
      </c>
      <c r="L1054" s="2158"/>
    </row>
    <row r="1055" spans="1:12" hidden="1">
      <c r="A1055" s="2168">
        <v>46218128</v>
      </c>
      <c r="B1055" s="2174" t="s">
        <v>3137</v>
      </c>
      <c r="C1055" s="2159" t="s">
        <v>1108</v>
      </c>
      <c r="D1055" s="2158" t="s">
        <v>2711</v>
      </c>
      <c r="E1055" s="2158" t="s">
        <v>2688</v>
      </c>
      <c r="F1055" s="2169">
        <v>340</v>
      </c>
      <c r="G1055" s="2165">
        <v>32</v>
      </c>
      <c r="H1055" s="2165">
        <v>24</v>
      </c>
      <c r="I1055" s="2165">
        <v>768</v>
      </c>
      <c r="J1055" s="2165">
        <v>28</v>
      </c>
      <c r="K1055" s="2165">
        <v>896</v>
      </c>
      <c r="L1055" s="2158"/>
    </row>
    <row r="1056" spans="1:12" hidden="1">
      <c r="A1056" s="2158">
        <v>30376511</v>
      </c>
      <c r="B1056" s="2174" t="s">
        <v>3139</v>
      </c>
      <c r="C1056" s="2159" t="s">
        <v>3497</v>
      </c>
      <c r="D1056" s="2158" t="s">
        <v>2711</v>
      </c>
      <c r="E1056" s="2158" t="s">
        <v>2688</v>
      </c>
      <c r="F1056" s="2169">
        <v>350</v>
      </c>
      <c r="G1056" s="2165">
        <v>26</v>
      </c>
      <c r="H1056" s="2165">
        <v>24</v>
      </c>
      <c r="I1056" s="2165">
        <v>624</v>
      </c>
      <c r="J1056" s="2165">
        <v>28</v>
      </c>
      <c r="K1056" s="2165">
        <v>728</v>
      </c>
      <c r="L1056" s="2158"/>
    </row>
    <row r="1057" spans="1:12" hidden="1">
      <c r="A1057" s="2167">
        <v>46218528</v>
      </c>
      <c r="B1057" s="2174" t="s">
        <v>3073</v>
      </c>
      <c r="C1057" s="2159" t="s">
        <v>1108</v>
      </c>
      <c r="D1057" s="2158" t="s">
        <v>2711</v>
      </c>
      <c r="E1057" s="2158" t="s">
        <v>2688</v>
      </c>
      <c r="F1057" s="2169">
        <v>340</v>
      </c>
      <c r="G1057" s="2165">
        <v>32</v>
      </c>
      <c r="H1057" s="2165">
        <v>24</v>
      </c>
      <c r="I1057" s="2165">
        <v>768</v>
      </c>
      <c r="J1057" s="2165">
        <v>28</v>
      </c>
      <c r="K1057" s="2165">
        <v>896</v>
      </c>
      <c r="L1057" s="2158"/>
    </row>
    <row r="1058" spans="1:12" hidden="1">
      <c r="A1058" s="2168">
        <v>46214128</v>
      </c>
      <c r="B1058" s="2159" t="s">
        <v>3140</v>
      </c>
      <c r="C1058" s="2159" t="s">
        <v>1108</v>
      </c>
      <c r="D1058" s="2158" t="s">
        <v>2711</v>
      </c>
      <c r="E1058" s="2158" t="s">
        <v>2688</v>
      </c>
      <c r="F1058" s="2169">
        <v>340</v>
      </c>
      <c r="G1058" s="2165">
        <v>32</v>
      </c>
      <c r="H1058" s="2165">
        <v>24</v>
      </c>
      <c r="I1058" s="2165">
        <v>768</v>
      </c>
      <c r="J1058" s="2165">
        <v>28</v>
      </c>
      <c r="K1058" s="2165">
        <v>896</v>
      </c>
      <c r="L1058" s="2158"/>
    </row>
    <row r="1059" spans="1:12" hidden="1">
      <c r="A1059" s="2168">
        <v>46214528</v>
      </c>
      <c r="B1059" s="2173" t="s">
        <v>3141</v>
      </c>
      <c r="C1059" s="2159" t="s">
        <v>1108</v>
      </c>
      <c r="D1059" s="2158" t="s">
        <v>2711</v>
      </c>
      <c r="E1059" s="2158" t="s">
        <v>2688</v>
      </c>
      <c r="F1059" s="2169">
        <v>340</v>
      </c>
      <c r="G1059" s="2165">
        <v>32</v>
      </c>
      <c r="H1059" s="2165">
        <v>24</v>
      </c>
      <c r="I1059" s="2165">
        <v>768</v>
      </c>
      <c r="J1059" s="2165">
        <v>28</v>
      </c>
      <c r="K1059" s="2165">
        <v>896</v>
      </c>
      <c r="L1059" s="2158"/>
    </row>
    <row r="1060" spans="1:12" hidden="1">
      <c r="A1060" s="2176">
        <v>46216128</v>
      </c>
      <c r="B1060" s="2159" t="s">
        <v>3140</v>
      </c>
      <c r="C1060" s="2159" t="s">
        <v>1108</v>
      </c>
      <c r="D1060" s="2158" t="s">
        <v>2711</v>
      </c>
      <c r="E1060" s="2158" t="s">
        <v>2688</v>
      </c>
      <c r="F1060" s="2169">
        <v>340</v>
      </c>
      <c r="G1060" s="2165">
        <v>32</v>
      </c>
      <c r="H1060" s="2165">
        <v>24</v>
      </c>
      <c r="I1060" s="2165">
        <v>768</v>
      </c>
      <c r="J1060" s="2165">
        <v>28</v>
      </c>
      <c r="K1060" s="2165">
        <v>896</v>
      </c>
      <c r="L1060" s="2158"/>
    </row>
    <row r="1061" spans="1:12" hidden="1">
      <c r="A1061" s="2155">
        <v>30376609</v>
      </c>
      <c r="B1061" s="2159" t="s">
        <v>3140</v>
      </c>
      <c r="C1061" s="2159" t="s">
        <v>1108</v>
      </c>
      <c r="D1061" s="2158" t="s">
        <v>2711</v>
      </c>
      <c r="E1061" s="2158" t="s">
        <v>2688</v>
      </c>
      <c r="F1061" s="2169">
        <v>340</v>
      </c>
      <c r="G1061" s="2165">
        <v>32</v>
      </c>
      <c r="H1061" s="2165">
        <v>24</v>
      </c>
      <c r="I1061" s="2165">
        <v>768</v>
      </c>
      <c r="J1061" s="2165">
        <v>28</v>
      </c>
      <c r="K1061" s="2165">
        <v>896</v>
      </c>
      <c r="L1061" s="2158"/>
    </row>
    <row r="1062" spans="1:12" hidden="1">
      <c r="A1062" s="2158">
        <v>30376909</v>
      </c>
      <c r="B1062" s="2166" t="s">
        <v>3142</v>
      </c>
      <c r="C1062" s="2159" t="s">
        <v>1108</v>
      </c>
      <c r="D1062" s="2158" t="s">
        <v>2711</v>
      </c>
      <c r="E1062" s="2158" t="s">
        <v>2688</v>
      </c>
      <c r="F1062" s="2169">
        <v>340</v>
      </c>
      <c r="G1062" s="2165">
        <v>32</v>
      </c>
      <c r="H1062" s="2165">
        <v>24</v>
      </c>
      <c r="I1062" s="2165">
        <v>768</v>
      </c>
      <c r="J1062" s="2165">
        <v>28</v>
      </c>
      <c r="K1062" s="2165">
        <v>896</v>
      </c>
      <c r="L1062" s="2158"/>
    </row>
    <row r="1063" spans="1:12" hidden="1">
      <c r="A1063" s="2158">
        <v>45201125</v>
      </c>
      <c r="B1063" s="2166" t="s">
        <v>3143</v>
      </c>
      <c r="C1063" s="2159" t="s">
        <v>1108</v>
      </c>
      <c r="D1063" s="2159" t="s">
        <v>2711</v>
      </c>
      <c r="E1063" s="2159" t="s">
        <v>2688</v>
      </c>
      <c r="F1063" s="2158">
        <v>325</v>
      </c>
      <c r="G1063" s="2159">
        <v>32</v>
      </c>
      <c r="H1063" s="2159">
        <v>24</v>
      </c>
      <c r="I1063" s="2159">
        <v>768</v>
      </c>
      <c r="J1063" s="2159">
        <v>28</v>
      </c>
      <c r="K1063" s="2159">
        <v>896</v>
      </c>
      <c r="L1063" s="2159"/>
    </row>
    <row r="1064" spans="1:12" hidden="1">
      <c r="A1064" s="2158">
        <v>45201128</v>
      </c>
      <c r="B1064" s="2159" t="s">
        <v>2852</v>
      </c>
      <c r="C1064" s="2159" t="s">
        <v>1108</v>
      </c>
      <c r="D1064" s="2159" t="s">
        <v>2711</v>
      </c>
      <c r="E1064" s="2159" t="s">
        <v>2688</v>
      </c>
      <c r="F1064" s="2158">
        <v>340</v>
      </c>
      <c r="G1064" s="2159">
        <v>32</v>
      </c>
      <c r="H1064" s="2159">
        <v>24</v>
      </c>
      <c r="I1064" s="2159">
        <v>768</v>
      </c>
      <c r="J1064" s="2159">
        <v>28</v>
      </c>
      <c r="K1064" s="2159">
        <v>896</v>
      </c>
      <c r="L1064" s="2159"/>
    </row>
    <row r="1065" spans="1:12" hidden="1">
      <c r="A1065" s="2158">
        <v>12000809</v>
      </c>
      <c r="B1065" s="2159" t="s">
        <v>3144</v>
      </c>
      <c r="C1065" s="2159" t="s">
        <v>1249</v>
      </c>
      <c r="D1065" s="2159" t="s">
        <v>2576</v>
      </c>
      <c r="E1065" s="2159" t="s">
        <v>2565</v>
      </c>
      <c r="F1065" s="2158">
        <v>290</v>
      </c>
      <c r="G1065" s="2159">
        <v>32</v>
      </c>
      <c r="H1065" s="2159">
        <v>26</v>
      </c>
      <c r="I1065" s="2159">
        <v>832</v>
      </c>
      <c r="J1065" s="2159">
        <v>30</v>
      </c>
      <c r="K1065" s="2159">
        <v>960</v>
      </c>
      <c r="L1065" s="2159"/>
    </row>
    <row r="1066" spans="1:12" hidden="1">
      <c r="A1066" s="2158">
        <v>30330127</v>
      </c>
      <c r="B1066" s="2159" t="s">
        <v>3145</v>
      </c>
      <c r="C1066" s="2159" t="s">
        <v>3515</v>
      </c>
      <c r="D1066" s="2159" t="s">
        <v>2565</v>
      </c>
      <c r="E1066" s="2159" t="s">
        <v>2565</v>
      </c>
      <c r="F1066" s="2158">
        <v>280</v>
      </c>
      <c r="G1066" s="2159">
        <v>32</v>
      </c>
      <c r="H1066" s="2159">
        <v>26</v>
      </c>
      <c r="I1066" s="2159">
        <v>832</v>
      </c>
      <c r="J1066" s="2159">
        <v>30</v>
      </c>
      <c r="K1066" s="2159">
        <v>960</v>
      </c>
      <c r="L1066" s="2159"/>
    </row>
    <row r="1067" spans="1:12" hidden="1">
      <c r="A1067" s="2158">
        <v>30330128</v>
      </c>
      <c r="B1067" s="2159" t="s">
        <v>3146</v>
      </c>
      <c r="C1067" s="2159" t="s">
        <v>3515</v>
      </c>
      <c r="D1067" s="2159" t="s">
        <v>2565</v>
      </c>
      <c r="E1067" s="2159" t="s">
        <v>2565</v>
      </c>
      <c r="F1067" s="2158">
        <v>285</v>
      </c>
      <c r="G1067" s="2159">
        <v>32</v>
      </c>
      <c r="H1067" s="2159">
        <v>26</v>
      </c>
      <c r="I1067" s="2159">
        <v>832</v>
      </c>
      <c r="J1067" s="2159">
        <v>30</v>
      </c>
      <c r="K1067" s="2159">
        <v>960</v>
      </c>
      <c r="L1067" s="2159"/>
    </row>
    <row r="1068" spans="1:12" hidden="1">
      <c r="A1068" s="2158">
        <v>30121828</v>
      </c>
      <c r="B1068" s="2159" t="s">
        <v>3147</v>
      </c>
      <c r="C1068" s="2159" t="s">
        <v>3515</v>
      </c>
      <c r="D1068" s="2159" t="s">
        <v>2565</v>
      </c>
      <c r="E1068" s="2159" t="s">
        <v>2565</v>
      </c>
      <c r="F1068" s="2158">
        <v>285</v>
      </c>
      <c r="G1068" s="2159">
        <v>32</v>
      </c>
      <c r="H1068" s="2159">
        <v>26</v>
      </c>
      <c r="I1068" s="2159">
        <v>832</v>
      </c>
      <c r="J1068" s="2159">
        <v>30</v>
      </c>
      <c r="K1068" s="2159">
        <v>960</v>
      </c>
      <c r="L1068" s="2159"/>
    </row>
    <row r="1069" spans="1:12" hidden="1">
      <c r="A1069" s="2158">
        <v>30320514</v>
      </c>
      <c r="B1069" s="2159" t="s">
        <v>3148</v>
      </c>
      <c r="C1069" s="2159" t="s">
        <v>3483</v>
      </c>
      <c r="D1069" s="2159" t="s">
        <v>2641</v>
      </c>
      <c r="E1069" s="2159" t="s">
        <v>399</v>
      </c>
      <c r="F1069" s="2158">
        <v>365</v>
      </c>
      <c r="G1069" s="2159">
        <v>29</v>
      </c>
      <c r="H1069" s="2159">
        <v>22</v>
      </c>
      <c r="I1069" s="2159">
        <v>638</v>
      </c>
      <c r="J1069" s="2159">
        <v>26</v>
      </c>
      <c r="K1069" s="2159">
        <v>754</v>
      </c>
      <c r="L1069" s="2159"/>
    </row>
    <row r="1070" spans="1:12" hidden="1">
      <c r="A1070" s="2158">
        <v>30320515</v>
      </c>
      <c r="B1070" s="2159" t="s">
        <v>3148</v>
      </c>
      <c r="C1070" s="2159" t="s">
        <v>3483</v>
      </c>
      <c r="D1070" s="2159" t="s">
        <v>2641</v>
      </c>
      <c r="E1070" s="2159" t="s">
        <v>399</v>
      </c>
      <c r="F1070" s="2158">
        <v>370</v>
      </c>
      <c r="G1070" s="2159">
        <v>29</v>
      </c>
      <c r="H1070" s="2159">
        <v>22</v>
      </c>
      <c r="I1070" s="2159">
        <v>638</v>
      </c>
      <c r="J1070" s="2159">
        <v>26</v>
      </c>
      <c r="K1070" s="2159">
        <v>754</v>
      </c>
      <c r="L1070" s="2159"/>
    </row>
    <row r="1071" spans="1:12" hidden="1">
      <c r="A1071" s="2158">
        <v>30320516</v>
      </c>
      <c r="B1071" s="2159" t="s">
        <v>3148</v>
      </c>
      <c r="C1071" s="2159" t="s">
        <v>3483</v>
      </c>
      <c r="D1071" s="2159" t="s">
        <v>2641</v>
      </c>
      <c r="E1071" s="2159" t="s">
        <v>399</v>
      </c>
      <c r="F1071" s="2158">
        <v>375</v>
      </c>
      <c r="G1071" s="2159">
        <v>29</v>
      </c>
      <c r="H1071" s="2159">
        <v>22</v>
      </c>
      <c r="I1071" s="2159">
        <v>638</v>
      </c>
      <c r="J1071" s="2159">
        <v>26</v>
      </c>
      <c r="K1071" s="2159">
        <v>754</v>
      </c>
      <c r="L1071" s="2159"/>
    </row>
    <row r="1072" spans="1:12" hidden="1">
      <c r="A1072" s="2158">
        <v>30341209</v>
      </c>
      <c r="B1072" s="2159" t="s">
        <v>3149</v>
      </c>
      <c r="C1072" s="2159" t="s">
        <v>1321</v>
      </c>
      <c r="D1072" s="2159" t="s">
        <v>2564</v>
      </c>
      <c r="E1072" s="2159" t="s">
        <v>2565</v>
      </c>
      <c r="F1072" s="2158">
        <v>340</v>
      </c>
      <c r="G1072" s="2159">
        <v>29</v>
      </c>
      <c r="H1072" s="2159">
        <v>22</v>
      </c>
      <c r="I1072" s="2159">
        <v>638</v>
      </c>
      <c r="J1072" s="2159">
        <v>26</v>
      </c>
      <c r="K1072" s="2159">
        <v>754</v>
      </c>
      <c r="L1072" s="2159"/>
    </row>
    <row r="1073" spans="1:12" hidden="1">
      <c r="A1073" s="2158">
        <v>30341210</v>
      </c>
      <c r="B1073" s="2159" t="s">
        <v>3149</v>
      </c>
      <c r="C1073" s="2159" t="s">
        <v>1321</v>
      </c>
      <c r="D1073" s="2159" t="s">
        <v>2564</v>
      </c>
      <c r="E1073" s="2159" t="s">
        <v>2565</v>
      </c>
      <c r="F1073" s="2158">
        <v>345</v>
      </c>
      <c r="G1073" s="2159">
        <v>29</v>
      </c>
      <c r="H1073" s="2159">
        <v>22</v>
      </c>
      <c r="I1073" s="2159">
        <v>638</v>
      </c>
      <c r="J1073" s="2159">
        <v>26</v>
      </c>
      <c r="K1073" s="2159">
        <v>754</v>
      </c>
      <c r="L1073" s="2159"/>
    </row>
    <row r="1074" spans="1:12" hidden="1">
      <c r="A1074" s="2158">
        <v>30341211</v>
      </c>
      <c r="B1074" s="2159" t="s">
        <v>3149</v>
      </c>
      <c r="C1074" s="2159" t="s">
        <v>1321</v>
      </c>
      <c r="D1074" s="2159" t="s">
        <v>2564</v>
      </c>
      <c r="E1074" s="2159" t="s">
        <v>2565</v>
      </c>
      <c r="F1074" s="2158">
        <v>350</v>
      </c>
      <c r="G1074" s="2159">
        <v>29</v>
      </c>
      <c r="H1074" s="2159">
        <v>22</v>
      </c>
      <c r="I1074" s="2159">
        <v>638</v>
      </c>
      <c r="J1074" s="2159">
        <v>26</v>
      </c>
      <c r="K1074" s="2159">
        <v>754</v>
      </c>
      <c r="L1074" s="2159"/>
    </row>
    <row r="1075" spans="1:12" hidden="1">
      <c r="A1075" s="2158">
        <v>12002196</v>
      </c>
      <c r="B1075" s="2159" t="s">
        <v>2586</v>
      </c>
      <c r="C1075" s="2159" t="s">
        <v>3481</v>
      </c>
      <c r="D1075" s="2159" t="s">
        <v>2584</v>
      </c>
      <c r="E1075" s="2159" t="s">
        <v>2585</v>
      </c>
      <c r="F1075" s="2158">
        <v>365</v>
      </c>
      <c r="G1075" s="2159">
        <v>29</v>
      </c>
      <c r="H1075" s="2159">
        <v>22</v>
      </c>
      <c r="I1075" s="2159">
        <v>638</v>
      </c>
      <c r="J1075" s="2159">
        <v>26</v>
      </c>
      <c r="K1075" s="2159">
        <v>754</v>
      </c>
      <c r="L1075" s="2159"/>
    </row>
    <row r="1076" spans="1:12" hidden="1">
      <c r="A1076" s="2158">
        <v>12002198</v>
      </c>
      <c r="B1076" s="2159" t="s">
        <v>2588</v>
      </c>
      <c r="C1076" s="2159" t="s">
        <v>3481</v>
      </c>
      <c r="D1076" s="2159" t="s">
        <v>2584</v>
      </c>
      <c r="E1076" s="2159" t="s">
        <v>2585</v>
      </c>
      <c r="F1076" s="2158">
        <v>355</v>
      </c>
      <c r="G1076" s="2159">
        <v>29</v>
      </c>
      <c r="H1076" s="2159">
        <v>22</v>
      </c>
      <c r="I1076" s="2159">
        <v>638</v>
      </c>
      <c r="J1076" s="2159">
        <v>26</v>
      </c>
      <c r="K1076" s="2159">
        <v>754</v>
      </c>
      <c r="L1076" s="2159"/>
    </row>
    <row r="1077" spans="1:12" hidden="1">
      <c r="A1077" s="2159" t="s">
        <v>3150</v>
      </c>
      <c r="B1077" s="2159" t="s">
        <v>2638</v>
      </c>
      <c r="C1077" s="2159" t="s">
        <v>1321</v>
      </c>
      <c r="D1077" s="2159" t="s">
        <v>2564</v>
      </c>
      <c r="E1077" s="2159" t="s">
        <v>2565</v>
      </c>
      <c r="F1077" s="2158">
        <v>345</v>
      </c>
      <c r="G1077" s="2159">
        <v>29</v>
      </c>
      <c r="H1077" s="2159">
        <v>22</v>
      </c>
      <c r="I1077" s="2159">
        <v>638</v>
      </c>
      <c r="J1077" s="2159">
        <v>26</v>
      </c>
      <c r="K1077" s="2159">
        <v>754</v>
      </c>
      <c r="L1077" s="2159"/>
    </row>
    <row r="1078" spans="1:12" hidden="1">
      <c r="A1078" s="2158">
        <v>49403140</v>
      </c>
      <c r="B1078" s="2166" t="s">
        <v>3223</v>
      </c>
      <c r="C1078" s="2159" t="s">
        <v>2220</v>
      </c>
      <c r="D1078" s="2159" t="s">
        <v>2711</v>
      </c>
      <c r="E1078" s="2159" t="s">
        <v>2688</v>
      </c>
      <c r="F1078" s="2158">
        <v>400</v>
      </c>
      <c r="G1078" s="2159">
        <v>32</v>
      </c>
      <c r="H1078" s="2159">
        <v>24</v>
      </c>
      <c r="I1078" s="2159">
        <v>768</v>
      </c>
      <c r="J1078" s="2159">
        <v>24</v>
      </c>
      <c r="K1078" s="2159">
        <v>768</v>
      </c>
      <c r="L1078" s="2159"/>
    </row>
    <row r="1079" spans="1:12" hidden="1">
      <c r="A1079" s="2158">
        <v>49403540</v>
      </c>
      <c r="B1079" s="2166" t="s">
        <v>3223</v>
      </c>
      <c r="C1079" s="2159" t="s">
        <v>2220</v>
      </c>
      <c r="D1079" s="2159" t="s">
        <v>2711</v>
      </c>
      <c r="E1079" s="2159" t="s">
        <v>2688</v>
      </c>
      <c r="F1079" s="2158">
        <v>400</v>
      </c>
      <c r="G1079" s="2159">
        <v>32</v>
      </c>
      <c r="H1079" s="2159">
        <v>24</v>
      </c>
      <c r="I1079" s="2159">
        <v>768</v>
      </c>
      <c r="J1079" s="2159">
        <v>24</v>
      </c>
      <c r="K1079" s="2159">
        <v>768</v>
      </c>
      <c r="L1079" s="2194"/>
    </row>
    <row r="1080" spans="1:12" hidden="1">
      <c r="A1080" s="2158">
        <v>49403139</v>
      </c>
      <c r="B1080" s="2166" t="s">
        <v>3223</v>
      </c>
      <c r="C1080" s="2159" t="s">
        <v>2220</v>
      </c>
      <c r="D1080" s="2159" t="s">
        <v>2711</v>
      </c>
      <c r="E1080" s="2159" t="s">
        <v>2688</v>
      </c>
      <c r="F1080" s="2158">
        <v>395</v>
      </c>
      <c r="G1080" s="2159">
        <v>32</v>
      </c>
      <c r="H1080" s="2159">
        <v>24</v>
      </c>
      <c r="I1080" s="2159">
        <v>768</v>
      </c>
      <c r="J1080" s="2159">
        <v>24</v>
      </c>
      <c r="K1080" s="2159">
        <v>768</v>
      </c>
      <c r="L1080" s="2159"/>
    </row>
    <row r="1081" spans="1:12" hidden="1">
      <c r="A1081" s="2158">
        <v>49403138</v>
      </c>
      <c r="B1081" s="2166" t="s">
        <v>3223</v>
      </c>
      <c r="C1081" s="2159" t="s">
        <v>2220</v>
      </c>
      <c r="D1081" s="2159" t="s">
        <v>2711</v>
      </c>
      <c r="E1081" s="2159" t="s">
        <v>2688</v>
      </c>
      <c r="F1081" s="2158">
        <v>390</v>
      </c>
      <c r="G1081" s="2159">
        <v>32</v>
      </c>
      <c r="H1081" s="2159">
        <v>24</v>
      </c>
      <c r="I1081" s="2159">
        <v>768</v>
      </c>
      <c r="J1081" s="2159">
        <v>24</v>
      </c>
      <c r="K1081" s="2159">
        <v>768</v>
      </c>
      <c r="L1081" s="2159"/>
    </row>
    <row r="1082" spans="1:12" hidden="1">
      <c r="A1082" s="2158">
        <v>49403539</v>
      </c>
      <c r="B1082" s="2166" t="s">
        <v>3223</v>
      </c>
      <c r="C1082" s="2159" t="s">
        <v>2220</v>
      </c>
      <c r="D1082" s="2159" t="s">
        <v>2711</v>
      </c>
      <c r="E1082" s="2159" t="s">
        <v>2688</v>
      </c>
      <c r="F1082" s="2158">
        <v>395</v>
      </c>
      <c r="G1082" s="2159">
        <v>32</v>
      </c>
      <c r="H1082" s="2159">
        <v>24</v>
      </c>
      <c r="I1082" s="2159">
        <v>768</v>
      </c>
      <c r="J1082" s="2159">
        <v>24</v>
      </c>
      <c r="K1082" s="2159">
        <v>768</v>
      </c>
      <c r="L1082" s="2159"/>
    </row>
    <row r="1083" spans="1:12" hidden="1">
      <c r="A1083" s="2158">
        <v>49405140</v>
      </c>
      <c r="B1083" s="2166" t="s">
        <v>3223</v>
      </c>
      <c r="C1083" s="2159" t="s">
        <v>2220</v>
      </c>
      <c r="D1083" s="2159" t="s">
        <v>2711</v>
      </c>
      <c r="E1083" s="2159" t="s">
        <v>2688</v>
      </c>
      <c r="F1083" s="2158">
        <v>400</v>
      </c>
      <c r="G1083" s="2159">
        <v>32</v>
      </c>
      <c r="H1083" s="2159">
        <v>24</v>
      </c>
      <c r="I1083" s="2159">
        <v>768</v>
      </c>
      <c r="J1083" s="2159">
        <v>24</v>
      </c>
      <c r="K1083" s="2159">
        <v>768</v>
      </c>
      <c r="L1083" s="2159"/>
    </row>
    <row r="1084" spans="1:12" hidden="1">
      <c r="A1084" s="2158">
        <v>49405139</v>
      </c>
      <c r="B1084" s="2166" t="s">
        <v>3223</v>
      </c>
      <c r="C1084" s="2159" t="s">
        <v>2220</v>
      </c>
      <c r="D1084" s="2159" t="s">
        <v>2711</v>
      </c>
      <c r="E1084" s="2159" t="s">
        <v>2688</v>
      </c>
      <c r="F1084" s="2158">
        <v>395</v>
      </c>
      <c r="G1084" s="2159">
        <v>32</v>
      </c>
      <c r="H1084" s="2159">
        <v>24</v>
      </c>
      <c r="I1084" s="2159">
        <v>768</v>
      </c>
      <c r="J1084" s="2159">
        <v>24</v>
      </c>
      <c r="K1084" s="2159">
        <v>768</v>
      </c>
      <c r="L1084" s="2159"/>
    </row>
    <row r="1085" spans="1:12" hidden="1">
      <c r="A1085" s="2158">
        <v>49303154</v>
      </c>
      <c r="B1085" s="2166" t="s">
        <v>3516</v>
      </c>
      <c r="C1085" s="2159" t="s">
        <v>2254</v>
      </c>
      <c r="D1085" s="2162" t="s">
        <v>3105</v>
      </c>
      <c r="E1085" s="2162" t="s">
        <v>3051</v>
      </c>
      <c r="F1085" s="2163">
        <v>470</v>
      </c>
      <c r="G1085" s="2162">
        <v>29</v>
      </c>
      <c r="H1085" s="2162">
        <v>20</v>
      </c>
      <c r="I1085" s="2162">
        <v>580</v>
      </c>
      <c r="J1085" s="2162">
        <v>22</v>
      </c>
      <c r="K1085" s="2162">
        <v>638</v>
      </c>
      <c r="L1085" s="2162"/>
    </row>
    <row r="1086" spans="1:12" hidden="1">
      <c r="A1086" s="2158">
        <v>49303153</v>
      </c>
      <c r="B1086" s="2166" t="s">
        <v>3516</v>
      </c>
      <c r="C1086" s="2159" t="s">
        <v>2254</v>
      </c>
      <c r="D1086" s="2162" t="s">
        <v>3105</v>
      </c>
      <c r="E1086" s="2162" t="s">
        <v>3051</v>
      </c>
      <c r="F1086" s="2163">
        <v>465</v>
      </c>
      <c r="G1086" s="2162">
        <v>29</v>
      </c>
      <c r="H1086" s="2162">
        <v>20</v>
      </c>
      <c r="I1086" s="2162">
        <v>580</v>
      </c>
      <c r="J1086" s="2162">
        <v>22</v>
      </c>
      <c r="K1086" s="2162">
        <v>638</v>
      </c>
      <c r="L1086" s="2162"/>
    </row>
    <row r="1087" spans="1:12" hidden="1">
      <c r="A1087" s="2158">
        <v>49303555</v>
      </c>
      <c r="B1087" s="2166" t="s">
        <v>3516</v>
      </c>
      <c r="C1087" s="2159" t="s">
        <v>2254</v>
      </c>
      <c r="D1087" s="2162" t="s">
        <v>3105</v>
      </c>
      <c r="E1087" s="2162" t="s">
        <v>3051</v>
      </c>
      <c r="F1087" s="2163">
        <v>475</v>
      </c>
      <c r="G1087" s="2162">
        <v>29</v>
      </c>
      <c r="H1087" s="2162">
        <v>20</v>
      </c>
      <c r="I1087" s="2162">
        <v>580</v>
      </c>
      <c r="J1087" s="2162">
        <v>22</v>
      </c>
      <c r="K1087" s="2162">
        <v>638</v>
      </c>
      <c r="L1087" s="2162"/>
    </row>
    <row r="1088" spans="1:12" hidden="1">
      <c r="A1088" s="2158">
        <v>49303556</v>
      </c>
      <c r="B1088" s="2166" t="s">
        <v>3516</v>
      </c>
      <c r="C1088" s="2159" t="s">
        <v>2254</v>
      </c>
      <c r="D1088" s="2162" t="s">
        <v>3105</v>
      </c>
      <c r="E1088" s="2162" t="s">
        <v>3051</v>
      </c>
      <c r="F1088" s="2163">
        <v>480</v>
      </c>
      <c r="G1088" s="2162">
        <v>29</v>
      </c>
      <c r="H1088" s="2162">
        <v>20</v>
      </c>
      <c r="I1088" s="2162">
        <v>580</v>
      </c>
      <c r="J1088" s="2162">
        <v>22</v>
      </c>
      <c r="K1088" s="2162">
        <v>638</v>
      </c>
      <c r="L1088" s="2162"/>
    </row>
    <row r="1089" spans="1:12" hidden="1">
      <c r="A1089" s="2158">
        <v>49303554</v>
      </c>
      <c r="B1089" s="2166" t="s">
        <v>3516</v>
      </c>
      <c r="C1089" s="2159" t="s">
        <v>2254</v>
      </c>
      <c r="D1089" s="2162" t="s">
        <v>3105</v>
      </c>
      <c r="E1089" s="2162" t="s">
        <v>3051</v>
      </c>
      <c r="F1089" s="2163">
        <v>470</v>
      </c>
      <c r="G1089" s="2162">
        <v>29</v>
      </c>
      <c r="H1089" s="2162">
        <v>20</v>
      </c>
      <c r="I1089" s="2162">
        <v>580</v>
      </c>
      <c r="J1089" s="2162">
        <v>22</v>
      </c>
      <c r="K1089" s="2162">
        <v>638</v>
      </c>
      <c r="L1089" s="2162"/>
    </row>
    <row r="1090" spans="1:12" hidden="1">
      <c r="A1090" s="2158">
        <v>49303552</v>
      </c>
      <c r="B1090" s="2166" t="s">
        <v>3516</v>
      </c>
      <c r="C1090" s="2159" t="s">
        <v>2254</v>
      </c>
      <c r="D1090" s="2162" t="s">
        <v>3105</v>
      </c>
      <c r="E1090" s="2162" t="s">
        <v>3051</v>
      </c>
      <c r="F1090" s="2163">
        <v>465</v>
      </c>
      <c r="G1090" s="2162">
        <v>29</v>
      </c>
      <c r="H1090" s="2162">
        <v>20</v>
      </c>
      <c r="I1090" s="2162">
        <v>580</v>
      </c>
      <c r="J1090" s="2162">
        <v>22</v>
      </c>
      <c r="K1090" s="2162">
        <v>638</v>
      </c>
      <c r="L1090" s="2162"/>
    </row>
    <row r="1091" spans="1:12" hidden="1">
      <c r="A1091" s="2158">
        <v>49303553</v>
      </c>
      <c r="B1091" s="2166" t="s">
        <v>3516</v>
      </c>
      <c r="C1091" s="2159" t="s">
        <v>2254</v>
      </c>
      <c r="D1091" s="2162" t="s">
        <v>3105</v>
      </c>
      <c r="E1091" s="2162" t="s">
        <v>3051</v>
      </c>
      <c r="F1091" s="2163">
        <v>460</v>
      </c>
      <c r="G1091" s="2162">
        <v>29</v>
      </c>
      <c r="H1091" s="2162">
        <v>20</v>
      </c>
      <c r="I1091" s="2162">
        <v>580</v>
      </c>
      <c r="J1091" s="2162">
        <v>22</v>
      </c>
      <c r="K1091" s="2162">
        <v>638</v>
      </c>
      <c r="L1091" s="2162"/>
    </row>
    <row r="1092" spans="1:12" hidden="1">
      <c r="A1092" s="2158">
        <v>49303155</v>
      </c>
      <c r="B1092" s="2159" t="s">
        <v>3108</v>
      </c>
      <c r="C1092" s="2159" t="s">
        <v>2254</v>
      </c>
      <c r="D1092" s="2159" t="s">
        <v>3105</v>
      </c>
      <c r="E1092" s="2159" t="s">
        <v>3051</v>
      </c>
      <c r="F1092" s="2158">
        <v>475</v>
      </c>
      <c r="G1092" s="2159">
        <v>29</v>
      </c>
      <c r="H1092" s="2159">
        <v>20</v>
      </c>
      <c r="I1092" s="2159">
        <v>580</v>
      </c>
      <c r="J1092" s="2162">
        <v>22</v>
      </c>
      <c r="K1092" s="2162">
        <v>638</v>
      </c>
      <c r="L1092" s="2159"/>
    </row>
    <row r="1093" spans="1:12">
      <c r="A1093" s="2158">
        <v>49303156</v>
      </c>
      <c r="B1093" s="2159" t="s">
        <v>3108</v>
      </c>
      <c r="C1093" s="2159" t="s">
        <v>2254</v>
      </c>
      <c r="D1093" s="2159" t="s">
        <v>3105</v>
      </c>
      <c r="E1093" s="2159" t="s">
        <v>3051</v>
      </c>
      <c r="F1093" s="2158">
        <v>480</v>
      </c>
      <c r="G1093" s="2159">
        <v>29</v>
      </c>
      <c r="H1093" s="2159">
        <v>20</v>
      </c>
      <c r="I1093" s="2159">
        <v>580</v>
      </c>
      <c r="J1093" s="2162">
        <v>22</v>
      </c>
      <c r="K1093" s="2162">
        <v>638</v>
      </c>
      <c r="L1093" s="2159"/>
    </row>
    <row r="1094" spans="1:12" hidden="1">
      <c r="A1094" s="2158">
        <v>49304156</v>
      </c>
      <c r="B1094" s="2159" t="s">
        <v>3114</v>
      </c>
      <c r="C1094" s="2159" t="s">
        <v>2228</v>
      </c>
      <c r="D1094" s="2159" t="s">
        <v>3105</v>
      </c>
      <c r="E1094" s="2159" t="s">
        <v>3051</v>
      </c>
      <c r="F1094" s="2158">
        <v>480</v>
      </c>
      <c r="G1094" s="2159">
        <v>29</v>
      </c>
      <c r="H1094" s="2159">
        <v>20</v>
      </c>
      <c r="I1094" s="2159">
        <v>580</v>
      </c>
      <c r="J1094" s="2159">
        <v>20</v>
      </c>
      <c r="K1094" s="2159">
        <v>580</v>
      </c>
      <c r="L1094" s="2159"/>
    </row>
  </sheetData>
  <autoFilter ref="A1:K1094" xr:uid="{851D221B-F3BB-4BAF-99FC-C1B66B55F0F9}">
    <filterColumn colId="0">
      <filters>
        <filter val="49303156"/>
      </filters>
    </filterColumn>
  </autoFilter>
  <conditionalFormatting sqref="A1 A1075:A1048576">
    <cfRule type="duplicateValues" dxfId="340" priority="1340"/>
  </conditionalFormatting>
  <conditionalFormatting sqref="A1072:A1074 A1055:A1059 A810 A752:A779 A466 A2:A30 A171:A199 A350:A357 A468 A394:A433 A634:A649 A743:A749 A332 A360:A370 A201:A249 A281:A330 A32 A490:A492 A35:A161 A474 A604:A620 A531:A586 A527:A529 A733:A739 A1061:A1067 A268:A279 A628 A833 A813:A829 A622:A624 A661 A665:A669 A471 A849:A852 A499:A525 A855:A860 A590:A602 A588 A835:A847 A790:A795 A254:A255">
    <cfRule type="duplicateValues" dxfId="339" priority="338"/>
  </conditionalFormatting>
  <conditionalFormatting sqref="A162 A165:A166">
    <cfRule type="duplicateValues" dxfId="338" priority="337"/>
  </conditionalFormatting>
  <conditionalFormatting sqref="A335">
    <cfRule type="duplicateValues" dxfId="337" priority="336"/>
  </conditionalFormatting>
  <conditionalFormatting sqref="A436">
    <cfRule type="duplicateValues" dxfId="336" priority="335"/>
  </conditionalFormatting>
  <conditionalFormatting sqref="A442">
    <cfRule type="duplicateValues" dxfId="335" priority="334"/>
  </conditionalFormatting>
  <conditionalFormatting sqref="A446">
    <cfRule type="duplicateValues" dxfId="334" priority="333"/>
  </conditionalFormatting>
  <conditionalFormatting sqref="A450 A452">
    <cfRule type="duplicateValues" dxfId="333" priority="332"/>
  </conditionalFormatting>
  <conditionalFormatting sqref="A448">
    <cfRule type="duplicateValues" dxfId="332" priority="331"/>
  </conditionalFormatting>
  <conditionalFormatting sqref="A434">
    <cfRule type="duplicateValues" dxfId="331" priority="330"/>
  </conditionalFormatting>
  <conditionalFormatting sqref="A167">
    <cfRule type="duplicateValues" dxfId="330" priority="329"/>
  </conditionalFormatting>
  <conditionalFormatting sqref="A164">
    <cfRule type="duplicateValues" dxfId="329" priority="328"/>
  </conditionalFormatting>
  <conditionalFormatting sqref="A455">
    <cfRule type="duplicateValues" dxfId="328" priority="327"/>
  </conditionalFormatting>
  <conditionalFormatting sqref="A449">
    <cfRule type="duplicateValues" dxfId="327" priority="326"/>
  </conditionalFormatting>
  <conditionalFormatting sqref="A169">
    <cfRule type="duplicateValues" dxfId="326" priority="325"/>
  </conditionalFormatting>
  <conditionalFormatting sqref="A168">
    <cfRule type="duplicateValues" dxfId="325" priority="324"/>
  </conditionalFormatting>
  <conditionalFormatting sqref="A163">
    <cfRule type="duplicateValues" dxfId="324" priority="323"/>
  </conditionalFormatting>
  <conditionalFormatting sqref="A371:A372">
    <cfRule type="duplicateValues" dxfId="323" priority="322"/>
  </conditionalFormatting>
  <conditionalFormatting sqref="A630">
    <cfRule type="duplicateValues" dxfId="322" priority="321"/>
  </conditionalFormatting>
  <conditionalFormatting sqref="A741">
    <cfRule type="duplicateValues" dxfId="321" priority="320"/>
  </conditionalFormatting>
  <conditionalFormatting sqref="A456">
    <cfRule type="duplicateValues" dxfId="320" priority="319"/>
  </conditionalFormatting>
  <conditionalFormatting sqref="A459">
    <cfRule type="duplicateValues" dxfId="319" priority="318"/>
  </conditionalFormatting>
  <conditionalFormatting sqref="A458">
    <cfRule type="duplicateValues" dxfId="318" priority="317"/>
  </conditionalFormatting>
  <conditionalFormatting sqref="A460">
    <cfRule type="duplicateValues" dxfId="317" priority="316"/>
  </conditionalFormatting>
  <conditionalFormatting sqref="A461">
    <cfRule type="duplicateValues" dxfId="316" priority="315"/>
  </conditionalFormatting>
  <conditionalFormatting sqref="A331">
    <cfRule type="duplicateValues" dxfId="315" priority="314"/>
  </conditionalFormatting>
  <conditionalFormatting sqref="A358">
    <cfRule type="duplicateValues" dxfId="314" priority="313"/>
  </conditionalFormatting>
  <conditionalFormatting sqref="A200">
    <cfRule type="duplicateValues" dxfId="313" priority="312"/>
  </conditionalFormatting>
  <conditionalFormatting sqref="A280">
    <cfRule type="duplicateValues" dxfId="312" priority="311"/>
  </conditionalFormatting>
  <conditionalFormatting sqref="A31">
    <cfRule type="duplicateValues" dxfId="311" priority="310"/>
  </conditionalFormatting>
  <conditionalFormatting sqref="A467">
    <cfRule type="duplicateValues" dxfId="310" priority="309"/>
  </conditionalFormatting>
  <conditionalFormatting sqref="A475">
    <cfRule type="duplicateValues" dxfId="309" priority="308"/>
  </conditionalFormatting>
  <conditionalFormatting sqref="A33">
    <cfRule type="duplicateValues" dxfId="308" priority="307"/>
  </conditionalFormatting>
  <conditionalFormatting sqref="A750">
    <cfRule type="duplicateValues" dxfId="307" priority="306"/>
  </conditionalFormatting>
  <conditionalFormatting sqref="A651">
    <cfRule type="duplicateValues" dxfId="306" priority="305"/>
  </conditionalFormatting>
  <conditionalFormatting sqref="A751">
    <cfRule type="duplicateValues" dxfId="305" priority="304"/>
  </conditionalFormatting>
  <conditionalFormatting sqref="A801">
    <cfRule type="duplicateValues" dxfId="304" priority="303"/>
  </conditionalFormatting>
  <conditionalFormatting sqref="A797">
    <cfRule type="duplicateValues" dxfId="303" priority="302"/>
  </conditionalFormatting>
  <conditionalFormatting sqref="A740">
    <cfRule type="duplicateValues" dxfId="302" priority="301"/>
  </conditionalFormatting>
  <conditionalFormatting sqref="A658">
    <cfRule type="duplicateValues" dxfId="301" priority="300"/>
  </conditionalFormatting>
  <conditionalFormatting sqref="A800">
    <cfRule type="duplicateValues" dxfId="300" priority="299"/>
  </conditionalFormatting>
  <conditionalFormatting sqref="A340">
    <cfRule type="duplicateValues" dxfId="299" priority="298"/>
  </conditionalFormatting>
  <conditionalFormatting sqref="A342">
    <cfRule type="duplicateValues" dxfId="298" priority="297"/>
  </conditionalFormatting>
  <conditionalFormatting sqref="A338">
    <cfRule type="duplicateValues" dxfId="297" priority="296"/>
  </conditionalFormatting>
  <conditionalFormatting sqref="A861">
    <cfRule type="duplicateValues" dxfId="296" priority="295"/>
  </conditionalFormatting>
  <conditionalFormatting sqref="A336">
    <cfRule type="duplicateValues" dxfId="295" priority="294"/>
  </conditionalFormatting>
  <conditionalFormatting sqref="A333">
    <cfRule type="duplicateValues" dxfId="294" priority="293"/>
  </conditionalFormatting>
  <conditionalFormatting sqref="A454">
    <cfRule type="duplicateValues" dxfId="293" priority="292"/>
  </conditionalFormatting>
  <conditionalFormatting sqref="A435">
    <cfRule type="duplicateValues" dxfId="292" priority="291"/>
  </conditionalFormatting>
  <conditionalFormatting sqref="A437">
    <cfRule type="duplicateValues" dxfId="291" priority="290"/>
  </conditionalFormatting>
  <conditionalFormatting sqref="A473">
    <cfRule type="duplicateValues" dxfId="290" priority="289"/>
  </conditionalFormatting>
  <conditionalFormatting sqref="A476">
    <cfRule type="duplicateValues" dxfId="289" priority="288"/>
  </conditionalFormatting>
  <conditionalFormatting sqref="A742">
    <cfRule type="duplicateValues" dxfId="288" priority="287"/>
  </conditionalFormatting>
  <conditionalFormatting sqref="A603">
    <cfRule type="duplicateValues" dxfId="287" priority="286"/>
  </conditionalFormatting>
  <conditionalFormatting sqref="A994 A949:A952 A996">
    <cfRule type="duplicateValues" dxfId="286" priority="285"/>
  </conditionalFormatting>
  <conditionalFormatting sqref="A1053:A1054">
    <cfRule type="duplicateValues" dxfId="285" priority="284"/>
  </conditionalFormatting>
  <conditionalFormatting sqref="A530">
    <cfRule type="duplicateValues" dxfId="284" priority="283"/>
  </conditionalFormatting>
  <conditionalFormatting sqref="A526">
    <cfRule type="duplicateValues" dxfId="283" priority="282"/>
  </conditionalFormatting>
  <conditionalFormatting sqref="A688 A692">
    <cfRule type="duplicateValues" dxfId="282" priority="281"/>
  </conditionalFormatting>
  <conditionalFormatting sqref="A1060">
    <cfRule type="duplicateValues" dxfId="281" priority="280"/>
  </conditionalFormatting>
  <conditionalFormatting sqref="A382">
    <cfRule type="duplicateValues" dxfId="280" priority="279"/>
  </conditionalFormatting>
  <conditionalFormatting sqref="A862">
    <cfRule type="duplicateValues" dxfId="279" priority="278"/>
  </conditionalFormatting>
  <conditionalFormatting sqref="A978">
    <cfRule type="duplicateValues" dxfId="278" priority="277"/>
  </conditionalFormatting>
  <conditionalFormatting sqref="A653">
    <cfRule type="duplicateValues" dxfId="277" priority="276"/>
  </conditionalFormatting>
  <conditionalFormatting sqref="A472">
    <cfRule type="duplicateValues" dxfId="276" priority="275"/>
  </conditionalFormatting>
  <conditionalFormatting sqref="A480">
    <cfRule type="duplicateValues" dxfId="275" priority="274"/>
  </conditionalFormatting>
  <conditionalFormatting sqref="A487">
    <cfRule type="duplicateValues" dxfId="274" priority="273"/>
  </conditionalFormatting>
  <conditionalFormatting sqref="A481">
    <cfRule type="duplicateValues" dxfId="273" priority="272"/>
  </conditionalFormatting>
  <conditionalFormatting sqref="A656">
    <cfRule type="duplicateValues" dxfId="272" priority="271"/>
  </conditionalFormatting>
  <conditionalFormatting sqref="A953">
    <cfRule type="duplicateValues" dxfId="271" priority="270"/>
  </conditionalFormatting>
  <conditionalFormatting sqref="A385">
    <cfRule type="duplicateValues" dxfId="270" priority="269"/>
  </conditionalFormatting>
  <conditionalFormatting sqref="A389 A391">
    <cfRule type="duplicateValues" dxfId="269" priority="268"/>
  </conditionalFormatting>
  <conditionalFormatting sqref="A256">
    <cfRule type="duplicateValues" dxfId="268" priority="267"/>
  </conditionalFormatting>
  <conditionalFormatting sqref="A479">
    <cfRule type="duplicateValues" dxfId="267" priority="266"/>
  </conditionalFormatting>
  <conditionalFormatting sqref="A697">
    <cfRule type="duplicateValues" dxfId="266" priority="265"/>
  </conditionalFormatting>
  <conditionalFormatting sqref="A696">
    <cfRule type="duplicateValues" dxfId="265" priority="264"/>
  </conditionalFormatting>
  <conditionalFormatting sqref="A690">
    <cfRule type="duplicateValues" dxfId="264" priority="263"/>
  </conditionalFormatting>
  <conditionalFormatting sqref="A439 A441">
    <cfRule type="duplicateValues" dxfId="263" priority="262"/>
  </conditionalFormatting>
  <conditionalFormatting sqref="A386">
    <cfRule type="duplicateValues" dxfId="262" priority="261"/>
  </conditionalFormatting>
  <conditionalFormatting sqref="A670">
    <cfRule type="duplicateValues" dxfId="261" priority="260"/>
  </conditionalFormatting>
  <conditionalFormatting sqref="A671:A674">
    <cfRule type="duplicateValues" dxfId="260" priority="259"/>
  </conditionalFormatting>
  <conditionalFormatting sqref="A864">
    <cfRule type="duplicateValues" dxfId="259" priority="258"/>
  </conditionalFormatting>
  <conditionalFormatting sqref="A867">
    <cfRule type="duplicateValues" dxfId="258" priority="257"/>
  </conditionalFormatting>
  <conditionalFormatting sqref="A863">
    <cfRule type="duplicateValues" dxfId="257" priority="256"/>
  </conditionalFormatting>
  <conditionalFormatting sqref="A451">
    <cfRule type="duplicateValues" dxfId="256" priority="255"/>
  </conditionalFormatting>
  <conditionalFormatting sqref="A457">
    <cfRule type="duplicateValues" dxfId="255" priority="254"/>
  </conditionalFormatting>
  <conditionalFormatting sqref="A337">
    <cfRule type="duplicateValues" dxfId="254" priority="253"/>
  </conditionalFormatting>
  <conditionalFormatting sqref="A440">
    <cfRule type="duplicateValues" dxfId="253" priority="252"/>
  </conditionalFormatting>
  <conditionalFormatting sqref="A438">
    <cfRule type="duplicateValues" dxfId="252" priority="251"/>
  </conditionalFormatting>
  <conditionalFormatting sqref="A374">
    <cfRule type="duplicateValues" dxfId="251" priority="250"/>
  </conditionalFormatting>
  <conditionalFormatting sqref="A262">
    <cfRule type="duplicateValues" dxfId="250" priority="249"/>
  </conditionalFormatting>
  <conditionalFormatting sqref="A687">
    <cfRule type="duplicateValues" dxfId="249" priority="248"/>
  </conditionalFormatting>
  <conditionalFormatting sqref="A654">
    <cfRule type="duplicateValues" dxfId="248" priority="247"/>
  </conditionalFormatting>
  <conditionalFormatting sqref="A694">
    <cfRule type="duplicateValues" dxfId="247" priority="246"/>
  </conditionalFormatting>
  <conditionalFormatting sqref="A695">
    <cfRule type="duplicateValues" dxfId="246" priority="245"/>
  </conditionalFormatting>
  <conditionalFormatting sqref="A699">
    <cfRule type="duplicateValues" dxfId="245" priority="244"/>
  </conditionalFormatting>
  <conditionalFormatting sqref="A701">
    <cfRule type="duplicateValues" dxfId="244" priority="243"/>
  </conditionalFormatting>
  <conditionalFormatting sqref="A729">
    <cfRule type="duplicateValues" dxfId="243" priority="242"/>
  </conditionalFormatting>
  <conditionalFormatting sqref="A625">
    <cfRule type="duplicateValues" dxfId="242" priority="241"/>
  </conditionalFormatting>
  <conditionalFormatting sqref="A629">
    <cfRule type="duplicateValues" dxfId="241" priority="240"/>
  </conditionalFormatting>
  <conditionalFormatting sqref="A675">
    <cfRule type="duplicateValues" dxfId="240" priority="239"/>
  </conditionalFormatting>
  <conditionalFormatting sqref="A388">
    <cfRule type="duplicateValues" dxfId="239" priority="238"/>
  </conditionalFormatting>
  <conditionalFormatting sqref="A680">
    <cfRule type="duplicateValues" dxfId="238" priority="237"/>
  </conditionalFormatting>
  <conditionalFormatting sqref="A477">
    <cfRule type="duplicateValues" dxfId="237" priority="236"/>
  </conditionalFormatting>
  <conditionalFormatting sqref="A868">
    <cfRule type="duplicateValues" dxfId="236" priority="235"/>
  </conditionalFormatting>
  <conditionalFormatting sqref="A257">
    <cfRule type="duplicateValues" dxfId="235" priority="234"/>
  </conditionalFormatting>
  <conditionalFormatting sqref="A259">
    <cfRule type="duplicateValues" dxfId="234" priority="233"/>
  </conditionalFormatting>
  <conditionalFormatting sqref="A263">
    <cfRule type="duplicateValues" dxfId="233" priority="232"/>
  </conditionalFormatting>
  <conditionalFormatting sqref="A727">
    <cfRule type="duplicateValues" dxfId="232" priority="231"/>
  </conditionalFormatting>
  <conditionalFormatting sqref="A730:A732">
    <cfRule type="duplicateValues" dxfId="231" priority="230"/>
  </conditionalFormatting>
  <conditionalFormatting sqref="A359">
    <cfRule type="duplicateValues" dxfId="230" priority="229"/>
  </conditionalFormatting>
  <conditionalFormatting sqref="A34">
    <cfRule type="duplicateValues" dxfId="229" priority="228"/>
  </conditionalFormatting>
  <conditionalFormatting sqref="A631:A633">
    <cfRule type="duplicateValues" dxfId="228" priority="227"/>
  </conditionalFormatting>
  <conditionalFormatting sqref="A447">
    <cfRule type="duplicateValues" dxfId="227" priority="226"/>
  </conditionalFormatting>
  <conditionalFormatting sqref="A445">
    <cfRule type="duplicateValues" dxfId="226" priority="225"/>
  </conditionalFormatting>
  <conditionalFormatting sqref="A453">
    <cfRule type="duplicateValues" dxfId="225" priority="224"/>
  </conditionalFormatting>
  <conditionalFormatting sqref="A803">
    <cfRule type="duplicateValues" dxfId="224" priority="223"/>
  </conditionalFormatting>
  <conditionalFormatting sqref="A679">
    <cfRule type="duplicateValues" dxfId="223" priority="222"/>
  </conditionalFormatting>
  <conditionalFormatting sqref="A869">
    <cfRule type="duplicateValues" dxfId="222" priority="221"/>
  </conditionalFormatting>
  <conditionalFormatting sqref="A870">
    <cfRule type="duplicateValues" dxfId="221" priority="220"/>
  </conditionalFormatting>
  <conditionalFormatting sqref="A376">
    <cfRule type="duplicateValues" dxfId="220" priority="219"/>
  </conditionalFormatting>
  <conditionalFormatting sqref="A378">
    <cfRule type="duplicateValues" dxfId="219" priority="218"/>
  </conditionalFormatting>
  <conditionalFormatting sqref="A655">
    <cfRule type="duplicateValues" dxfId="218" priority="217"/>
  </conditionalFormatting>
  <conditionalFormatting sqref="A802">
    <cfRule type="duplicateValues" dxfId="217" priority="216"/>
  </conditionalFormatting>
  <conditionalFormatting sqref="A831">
    <cfRule type="duplicateValues" dxfId="216" priority="215"/>
  </conditionalFormatting>
  <conditionalFormatting sqref="A832">
    <cfRule type="duplicateValues" dxfId="215" priority="214"/>
  </conditionalFormatting>
  <conditionalFormatting sqref="A830">
    <cfRule type="duplicateValues" dxfId="214" priority="213"/>
  </conditionalFormatting>
  <conditionalFormatting sqref="A811">
    <cfRule type="duplicateValues" dxfId="213" priority="212"/>
  </conditionalFormatting>
  <conditionalFormatting sqref="A955">
    <cfRule type="duplicateValues" dxfId="212" priority="211"/>
  </conditionalFormatting>
  <conditionalFormatting sqref="A799">
    <cfRule type="duplicateValues" dxfId="211" priority="210"/>
  </conditionalFormatting>
  <conditionalFormatting sqref="A621">
    <cfRule type="duplicateValues" dxfId="210" priority="209"/>
  </conditionalFormatting>
  <conditionalFormatting sqref="A691">
    <cfRule type="duplicateValues" dxfId="209" priority="208"/>
  </conditionalFormatting>
  <conditionalFormatting sqref="A662">
    <cfRule type="duplicateValues" dxfId="208" priority="207"/>
  </conditionalFormatting>
  <conditionalFormatting sqref="A693">
    <cfRule type="duplicateValues" dxfId="207" priority="206"/>
  </conditionalFormatting>
  <conditionalFormatting sqref="A726">
    <cfRule type="duplicateValues" dxfId="206" priority="205"/>
  </conditionalFormatting>
  <conditionalFormatting sqref="A689">
    <cfRule type="duplicateValues" dxfId="205" priority="204"/>
  </conditionalFormatting>
  <conditionalFormatting sqref="A972">
    <cfRule type="duplicateValues" dxfId="204" priority="203"/>
  </conditionalFormatting>
  <conditionalFormatting sqref="A392">
    <cfRule type="duplicateValues" dxfId="203" priority="202"/>
  </conditionalFormatting>
  <conditionalFormatting sqref="A681">
    <cfRule type="duplicateValues" dxfId="202" priority="201"/>
  </conditionalFormatting>
  <conditionalFormatting sqref="A878">
    <cfRule type="duplicateValues" dxfId="201" priority="200"/>
  </conditionalFormatting>
  <conditionalFormatting sqref="A443">
    <cfRule type="duplicateValues" dxfId="200" priority="199"/>
  </conditionalFormatting>
  <conditionalFormatting sqref="A444">
    <cfRule type="duplicateValues" dxfId="199" priority="198"/>
  </conditionalFormatting>
  <conditionalFormatting sqref="A462">
    <cfRule type="duplicateValues" dxfId="198" priority="197"/>
  </conditionalFormatting>
  <conditionalFormatting sqref="A390">
    <cfRule type="duplicateValues" dxfId="197" priority="196"/>
  </conditionalFormatting>
  <conditionalFormatting sqref="A393">
    <cfRule type="duplicateValues" dxfId="196" priority="195"/>
  </conditionalFormatting>
  <conditionalFormatting sqref="A339">
    <cfRule type="duplicateValues" dxfId="195" priority="194"/>
  </conditionalFormatting>
  <conditionalFormatting sqref="A343">
    <cfRule type="duplicateValues" dxfId="194" priority="193"/>
  </conditionalFormatting>
  <conditionalFormatting sqref="A469">
    <cfRule type="duplicateValues" dxfId="193" priority="192"/>
  </conditionalFormatting>
  <conditionalFormatting sqref="A470">
    <cfRule type="duplicateValues" dxfId="192" priority="191"/>
  </conditionalFormatting>
  <conditionalFormatting sqref="A483">
    <cfRule type="duplicateValues" dxfId="191" priority="190"/>
  </conditionalFormatting>
  <conditionalFormatting sqref="A484">
    <cfRule type="duplicateValues" dxfId="190" priority="189"/>
  </conditionalFormatting>
  <conditionalFormatting sqref="A485">
    <cfRule type="duplicateValues" dxfId="189" priority="188"/>
  </conditionalFormatting>
  <conditionalFormatting sqref="A486">
    <cfRule type="duplicateValues" dxfId="188" priority="187"/>
  </conditionalFormatting>
  <conditionalFormatting sqref="A463">
    <cfRule type="duplicateValues" dxfId="187" priority="186"/>
  </conditionalFormatting>
  <conditionalFormatting sqref="A464:A465">
    <cfRule type="duplicateValues" dxfId="186" priority="185"/>
  </conditionalFormatting>
  <conditionalFormatting sqref="A626">
    <cfRule type="duplicateValues" dxfId="185" priority="184"/>
  </conditionalFormatting>
  <conditionalFormatting sqref="A627">
    <cfRule type="duplicateValues" dxfId="184" priority="183"/>
  </conditionalFormatting>
  <conditionalFormatting sqref="A377">
    <cfRule type="duplicateValues" dxfId="183" priority="182"/>
  </conditionalFormatting>
  <conditionalFormatting sqref="A375">
    <cfRule type="duplicateValues" dxfId="182" priority="181"/>
  </conditionalFormatting>
  <conditionalFormatting sqref="A379">
    <cfRule type="duplicateValues" dxfId="181" priority="180"/>
  </conditionalFormatting>
  <conditionalFormatting sqref="A876">
    <cfRule type="duplicateValues" dxfId="180" priority="179"/>
  </conditionalFormatting>
  <conditionalFormatting sqref="A682">
    <cfRule type="duplicateValues" dxfId="179" priority="178"/>
  </conditionalFormatting>
  <conditionalFormatting sqref="A341">
    <cfRule type="duplicateValues" dxfId="178" priority="177"/>
  </conditionalFormatting>
  <conditionalFormatting sqref="A383">
    <cfRule type="duplicateValues" dxfId="177" priority="176"/>
  </conditionalFormatting>
  <conditionalFormatting sqref="A384">
    <cfRule type="duplicateValues" dxfId="176" priority="175"/>
  </conditionalFormatting>
  <conditionalFormatting sqref="A387">
    <cfRule type="duplicateValues" dxfId="175" priority="174"/>
  </conditionalFormatting>
  <conditionalFormatting sqref="A334">
    <cfRule type="duplicateValues" dxfId="174" priority="173"/>
  </conditionalFormatting>
  <conditionalFormatting sqref="A260">
    <cfRule type="duplicateValues" dxfId="173" priority="172"/>
  </conditionalFormatting>
  <conditionalFormatting sqref="A258">
    <cfRule type="duplicateValues" dxfId="172" priority="171"/>
  </conditionalFormatting>
  <conditionalFormatting sqref="A676">
    <cfRule type="duplicateValues" dxfId="171" priority="170"/>
  </conditionalFormatting>
  <conditionalFormatting sqref="A796">
    <cfRule type="duplicateValues" dxfId="170" priority="169"/>
  </conditionalFormatting>
  <conditionalFormatting sqref="A988:A989">
    <cfRule type="duplicateValues" dxfId="169" priority="168"/>
  </conditionalFormatting>
  <conditionalFormatting sqref="A659">
    <cfRule type="duplicateValues" dxfId="168" priority="167"/>
  </conditionalFormatting>
  <conditionalFormatting sqref="A660">
    <cfRule type="duplicateValues" dxfId="167" priority="166"/>
  </conditionalFormatting>
  <conditionalFormatting sqref="A652">
    <cfRule type="duplicateValues" dxfId="166" priority="165"/>
  </conditionalFormatting>
  <conditionalFormatting sqref="A877">
    <cfRule type="duplicateValues" dxfId="165" priority="164"/>
  </conditionalFormatting>
  <conditionalFormatting sqref="A872:A873">
    <cfRule type="duplicateValues" dxfId="164" priority="163"/>
  </conditionalFormatting>
  <conditionalFormatting sqref="A871">
    <cfRule type="duplicateValues" dxfId="163" priority="162"/>
  </conditionalFormatting>
  <conditionalFormatting sqref="A874">
    <cfRule type="duplicateValues" dxfId="162" priority="161"/>
  </conditionalFormatting>
  <conditionalFormatting sqref="A875">
    <cfRule type="duplicateValues" dxfId="161" priority="160"/>
  </conditionalFormatting>
  <conditionalFormatting sqref="A948">
    <cfRule type="duplicateValues" dxfId="160" priority="159"/>
  </conditionalFormatting>
  <conditionalFormatting sqref="A848">
    <cfRule type="duplicateValues" dxfId="159" priority="158"/>
  </conditionalFormatting>
  <conditionalFormatting sqref="A261">
    <cfRule type="duplicateValues" dxfId="158" priority="157"/>
  </conditionalFormatting>
  <conditionalFormatting sqref="A979 A981">
    <cfRule type="duplicateValues" dxfId="157" priority="156"/>
  </conditionalFormatting>
  <conditionalFormatting sqref="A1008:A1010 A1012:A1013">
    <cfRule type="duplicateValues" dxfId="156" priority="155"/>
  </conditionalFormatting>
  <conditionalFormatting sqref="A657">
    <cfRule type="duplicateValues" dxfId="155" priority="154"/>
  </conditionalFormatting>
  <conditionalFormatting sqref="A650">
    <cfRule type="duplicateValues" dxfId="154" priority="153"/>
  </conditionalFormatting>
  <conditionalFormatting sqref="A683:A684 A686">
    <cfRule type="duplicateValues" dxfId="153" priority="152"/>
  </conditionalFormatting>
  <conditionalFormatting sqref="A478">
    <cfRule type="duplicateValues" dxfId="152" priority="151"/>
  </conditionalFormatting>
  <conditionalFormatting sqref="A380">
    <cfRule type="duplicateValues" dxfId="151" priority="150"/>
  </conditionalFormatting>
  <conditionalFormatting sqref="A373">
    <cfRule type="duplicateValues" dxfId="150" priority="149"/>
  </conditionalFormatting>
  <conditionalFormatting sqref="A493:A494">
    <cfRule type="duplicateValues" dxfId="149" priority="148"/>
  </conditionalFormatting>
  <conditionalFormatting sqref="A496">
    <cfRule type="duplicateValues" dxfId="148" priority="147"/>
  </conditionalFormatting>
  <conditionalFormatting sqref="A804 A806:A808">
    <cfRule type="duplicateValues" dxfId="147" priority="146"/>
  </conditionalFormatting>
  <conditionalFormatting sqref="A809">
    <cfRule type="duplicateValues" dxfId="146" priority="145"/>
  </conditionalFormatting>
  <conditionalFormatting sqref="A1007">
    <cfRule type="duplicateValues" dxfId="145" priority="144"/>
  </conditionalFormatting>
  <conditionalFormatting sqref="A995">
    <cfRule type="duplicateValues" dxfId="144" priority="143"/>
  </conditionalFormatting>
  <conditionalFormatting sqref="A853">
    <cfRule type="duplicateValues" dxfId="143" priority="142"/>
  </conditionalFormatting>
  <conditionalFormatting sqref="A854">
    <cfRule type="duplicateValues" dxfId="142" priority="141"/>
  </conditionalFormatting>
  <conditionalFormatting sqref="A264">
    <cfRule type="duplicateValues" dxfId="141" priority="140"/>
  </conditionalFormatting>
  <conditionalFormatting sqref="A265">
    <cfRule type="duplicateValues" dxfId="140" priority="139"/>
  </conditionalFormatting>
  <conditionalFormatting sqref="A700">
    <cfRule type="duplicateValues" dxfId="139" priority="138"/>
  </conditionalFormatting>
  <conditionalFormatting sqref="A702:A703">
    <cfRule type="duplicateValues" dxfId="138" priority="137"/>
  </conditionalFormatting>
  <conditionalFormatting sqref="A728">
    <cfRule type="duplicateValues" dxfId="137" priority="136"/>
  </conditionalFormatting>
  <conditionalFormatting sqref="A798">
    <cfRule type="duplicateValues" dxfId="136" priority="135"/>
  </conditionalFormatting>
  <conditionalFormatting sqref="A344">
    <cfRule type="duplicateValues" dxfId="135" priority="134"/>
  </conditionalFormatting>
  <conditionalFormatting sqref="A345 A348">
    <cfRule type="duplicateValues" dxfId="134" priority="133"/>
  </conditionalFormatting>
  <conditionalFormatting sqref="A589">
    <cfRule type="duplicateValues" dxfId="133" priority="132"/>
  </conditionalFormatting>
  <conditionalFormatting sqref="A587">
    <cfRule type="duplicateValues" dxfId="132" priority="131"/>
  </conditionalFormatting>
  <conditionalFormatting sqref="A812">
    <cfRule type="duplicateValues" dxfId="131" priority="130"/>
  </conditionalFormatting>
  <conditionalFormatting sqref="A495">
    <cfRule type="duplicateValues" dxfId="130" priority="129"/>
  </conditionalFormatting>
  <conditionalFormatting sqref="A834">
    <cfRule type="duplicateValues" dxfId="129" priority="128"/>
  </conditionalFormatting>
  <conditionalFormatting sqref="A805">
    <cfRule type="duplicateValues" dxfId="128" priority="127"/>
  </conditionalFormatting>
  <conditionalFormatting sqref="A349">
    <cfRule type="duplicateValues" dxfId="127" priority="126"/>
  </conditionalFormatting>
  <conditionalFormatting sqref="A780:A783">
    <cfRule type="duplicateValues" dxfId="126" priority="125"/>
  </conditionalFormatting>
  <conditionalFormatting sqref="A784:A788">
    <cfRule type="duplicateValues" dxfId="125" priority="124"/>
  </conditionalFormatting>
  <conditionalFormatting sqref="A789">
    <cfRule type="duplicateValues" dxfId="124" priority="123"/>
  </conditionalFormatting>
  <conditionalFormatting sqref="A958:A960 A965">
    <cfRule type="duplicateValues" dxfId="123" priority="122"/>
  </conditionalFormatting>
  <conditionalFormatting sqref="A267">
    <cfRule type="duplicateValues" dxfId="122" priority="121"/>
  </conditionalFormatting>
  <conditionalFormatting sqref="A250">
    <cfRule type="duplicateValues" dxfId="121" priority="120"/>
  </conditionalFormatting>
  <conditionalFormatting sqref="A251">
    <cfRule type="duplicateValues" dxfId="120" priority="119"/>
  </conditionalFormatting>
  <conditionalFormatting sqref="A252">
    <cfRule type="duplicateValues" dxfId="119" priority="118"/>
  </conditionalFormatting>
  <conditionalFormatting sqref="A253">
    <cfRule type="duplicateValues" dxfId="118" priority="117"/>
  </conditionalFormatting>
  <conditionalFormatting sqref="A956">
    <cfRule type="duplicateValues" dxfId="117" priority="116"/>
  </conditionalFormatting>
  <conditionalFormatting sqref="A170">
    <cfRule type="duplicateValues" dxfId="116" priority="115"/>
  </conditionalFormatting>
  <conditionalFormatting sqref="A677:A678">
    <cfRule type="duplicateValues" dxfId="115" priority="114"/>
  </conditionalFormatting>
  <conditionalFormatting sqref="A482">
    <cfRule type="duplicateValues" dxfId="114" priority="113"/>
  </conditionalFormatting>
  <conditionalFormatting sqref="A498">
    <cfRule type="duplicateValues" dxfId="113" priority="112"/>
  </conditionalFormatting>
  <conditionalFormatting sqref="A497">
    <cfRule type="duplicateValues" dxfId="112" priority="111"/>
  </conditionalFormatting>
  <conditionalFormatting sqref="A266">
    <cfRule type="duplicateValues" dxfId="111" priority="110"/>
  </conditionalFormatting>
  <conditionalFormatting sqref="A998">
    <cfRule type="duplicateValues" dxfId="110" priority="109"/>
  </conditionalFormatting>
  <conditionalFormatting sqref="A907:A911 A913:A915">
    <cfRule type="duplicateValues" dxfId="109" priority="108"/>
  </conditionalFormatting>
  <conditionalFormatting sqref="A346:A347">
    <cfRule type="duplicateValues" dxfId="108" priority="107"/>
  </conditionalFormatting>
  <conditionalFormatting sqref="A973:A977">
    <cfRule type="duplicateValues" dxfId="107" priority="106"/>
  </conditionalFormatting>
  <conditionalFormatting sqref="A1021:A1024 A1016:A1017 A1019 A1048 A1033:A1036">
    <cfRule type="duplicateValues" dxfId="106" priority="105"/>
  </conditionalFormatting>
  <conditionalFormatting sqref="A968">
    <cfRule type="duplicateValues" dxfId="105" priority="104"/>
  </conditionalFormatting>
  <conditionalFormatting sqref="A663:A664">
    <cfRule type="duplicateValues" dxfId="104" priority="103"/>
  </conditionalFormatting>
  <conditionalFormatting sqref="A947 A879:A882 A918:A927 A930:A933 A935:A937">
    <cfRule type="duplicateValues" dxfId="103" priority="339"/>
  </conditionalFormatting>
  <conditionalFormatting sqref="A954">
    <cfRule type="duplicateValues" dxfId="102" priority="102"/>
  </conditionalFormatting>
  <conditionalFormatting sqref="A1018">
    <cfRule type="duplicateValues" dxfId="101" priority="101"/>
  </conditionalFormatting>
  <conditionalFormatting sqref="A966:A967">
    <cfRule type="duplicateValues" dxfId="100" priority="100"/>
  </conditionalFormatting>
  <conditionalFormatting sqref="A1020">
    <cfRule type="duplicateValues" dxfId="99" priority="340"/>
  </conditionalFormatting>
  <conditionalFormatting sqref="A997">
    <cfRule type="duplicateValues" dxfId="98" priority="99"/>
  </conditionalFormatting>
  <conditionalFormatting sqref="A1049:A1052">
    <cfRule type="duplicateValues" dxfId="97" priority="98"/>
  </conditionalFormatting>
  <conditionalFormatting sqref="A883:A884">
    <cfRule type="duplicateValues" dxfId="96" priority="97"/>
  </conditionalFormatting>
  <conditionalFormatting sqref="A938">
    <cfRule type="duplicateValues" dxfId="95" priority="96"/>
  </conditionalFormatting>
  <conditionalFormatting sqref="A939:A946">
    <cfRule type="duplicateValues" dxfId="94" priority="95"/>
  </conditionalFormatting>
  <conditionalFormatting sqref="A1044">
    <cfRule type="duplicateValues" dxfId="93" priority="92"/>
  </conditionalFormatting>
  <conditionalFormatting sqref="A1044">
    <cfRule type="duplicateValues" dxfId="92" priority="93"/>
  </conditionalFormatting>
  <conditionalFormatting sqref="A1044">
    <cfRule type="duplicateValues" dxfId="91" priority="94"/>
  </conditionalFormatting>
  <conditionalFormatting sqref="A1045:A1046">
    <cfRule type="duplicateValues" dxfId="90" priority="89"/>
  </conditionalFormatting>
  <conditionalFormatting sqref="A1045:A1046">
    <cfRule type="duplicateValues" dxfId="89" priority="90"/>
  </conditionalFormatting>
  <conditionalFormatting sqref="A1045:A1046">
    <cfRule type="duplicateValues" dxfId="88" priority="91"/>
  </conditionalFormatting>
  <conditionalFormatting sqref="A1043">
    <cfRule type="duplicateValues" dxfId="87" priority="86"/>
  </conditionalFormatting>
  <conditionalFormatting sqref="A1043">
    <cfRule type="duplicateValues" dxfId="86" priority="87"/>
  </conditionalFormatting>
  <conditionalFormatting sqref="A1043">
    <cfRule type="duplicateValues" dxfId="85" priority="88"/>
  </conditionalFormatting>
  <conditionalFormatting sqref="A982:A987">
    <cfRule type="duplicateValues" dxfId="84" priority="84"/>
  </conditionalFormatting>
  <conditionalFormatting sqref="A982:A987">
    <cfRule type="duplicateValues" dxfId="83" priority="83"/>
  </conditionalFormatting>
  <conditionalFormatting sqref="A982:A987">
    <cfRule type="duplicateValues" dxfId="82" priority="85"/>
  </conditionalFormatting>
  <conditionalFormatting sqref="A1002">
    <cfRule type="duplicateValues" dxfId="81" priority="79"/>
  </conditionalFormatting>
  <conditionalFormatting sqref="A1002">
    <cfRule type="duplicateValues" dxfId="80" priority="80"/>
  </conditionalFormatting>
  <conditionalFormatting sqref="A1002">
    <cfRule type="duplicateValues" dxfId="79" priority="81"/>
  </conditionalFormatting>
  <conditionalFormatting sqref="A1002">
    <cfRule type="duplicateValues" dxfId="78" priority="82"/>
  </conditionalFormatting>
  <conditionalFormatting sqref="A1047">
    <cfRule type="duplicateValues" dxfId="77" priority="76"/>
  </conditionalFormatting>
  <conditionalFormatting sqref="A1047">
    <cfRule type="duplicateValues" dxfId="76" priority="77"/>
  </conditionalFormatting>
  <conditionalFormatting sqref="A1047">
    <cfRule type="duplicateValues" dxfId="75" priority="78"/>
  </conditionalFormatting>
  <conditionalFormatting sqref="A1001">
    <cfRule type="duplicateValues" dxfId="74" priority="72"/>
  </conditionalFormatting>
  <conditionalFormatting sqref="A1001">
    <cfRule type="duplicateValues" dxfId="73" priority="73"/>
  </conditionalFormatting>
  <conditionalFormatting sqref="A1001">
    <cfRule type="duplicateValues" dxfId="72" priority="74"/>
  </conditionalFormatting>
  <conditionalFormatting sqref="A1001">
    <cfRule type="duplicateValues" dxfId="71" priority="75"/>
  </conditionalFormatting>
  <conditionalFormatting sqref="A885">
    <cfRule type="duplicateValues" dxfId="70" priority="71"/>
  </conditionalFormatting>
  <conditionalFormatting sqref="A980">
    <cfRule type="duplicateValues" dxfId="69" priority="70"/>
  </conditionalFormatting>
  <conditionalFormatting sqref="A1003">
    <cfRule type="duplicateValues" dxfId="68" priority="69"/>
  </conditionalFormatting>
  <conditionalFormatting sqref="A718:A721 A724:A725">
    <cfRule type="duplicateValues" dxfId="67" priority="68"/>
  </conditionalFormatting>
  <conditionalFormatting sqref="A381">
    <cfRule type="duplicateValues" dxfId="66" priority="67"/>
  </conditionalFormatting>
  <conditionalFormatting sqref="A912">
    <cfRule type="duplicateValues" dxfId="65" priority="64"/>
  </conditionalFormatting>
  <conditionalFormatting sqref="A912">
    <cfRule type="duplicateValues" dxfId="64" priority="65"/>
  </conditionalFormatting>
  <conditionalFormatting sqref="A912">
    <cfRule type="duplicateValues" dxfId="63" priority="66"/>
  </conditionalFormatting>
  <conditionalFormatting sqref="A961">
    <cfRule type="duplicateValues" dxfId="62" priority="61"/>
  </conditionalFormatting>
  <conditionalFormatting sqref="A961">
    <cfRule type="duplicateValues" dxfId="61" priority="62"/>
  </conditionalFormatting>
  <conditionalFormatting sqref="A961">
    <cfRule type="duplicateValues" dxfId="60" priority="63"/>
  </conditionalFormatting>
  <conditionalFormatting sqref="A962:A964">
    <cfRule type="duplicateValues" dxfId="59" priority="58"/>
  </conditionalFormatting>
  <conditionalFormatting sqref="A962:A964">
    <cfRule type="duplicateValues" dxfId="58" priority="59"/>
  </conditionalFormatting>
  <conditionalFormatting sqref="A962:A964">
    <cfRule type="duplicateValues" dxfId="57" priority="60"/>
  </conditionalFormatting>
  <conditionalFormatting sqref="A1037:A1038 A1040:A1042">
    <cfRule type="duplicateValues" dxfId="56" priority="55"/>
  </conditionalFormatting>
  <conditionalFormatting sqref="A1037:A1038">
    <cfRule type="duplicateValues" dxfId="55" priority="56"/>
  </conditionalFormatting>
  <conditionalFormatting sqref="A1037:A1038">
    <cfRule type="duplicateValues" dxfId="54" priority="57"/>
  </conditionalFormatting>
  <conditionalFormatting sqref="B708">
    <cfRule type="containsText" dxfId="53" priority="53" operator="containsText" text="BLK">
      <formula>NOT(ISERROR(SEARCH("BLK",B708)))</formula>
    </cfRule>
  </conditionalFormatting>
  <conditionalFormatting sqref="B707">
    <cfRule type="containsText" dxfId="52" priority="54" operator="containsText" text="BLK">
      <formula>NOT(ISERROR(SEARCH("BLK",B707)))</formula>
    </cfRule>
  </conditionalFormatting>
  <conditionalFormatting sqref="B709">
    <cfRule type="containsText" dxfId="51" priority="52" operator="containsText" text="BLK">
      <formula>NOT(ISERROR(SEARCH("BLK",B709)))</formula>
    </cfRule>
  </conditionalFormatting>
  <conditionalFormatting sqref="B710:B711">
    <cfRule type="containsText" dxfId="50" priority="51" operator="containsText" text="BLK">
      <formula>NOT(ISERROR(SEARCH("BLK",B710)))</formula>
    </cfRule>
  </conditionalFormatting>
  <conditionalFormatting sqref="A1039">
    <cfRule type="duplicateValues" dxfId="49" priority="48"/>
  </conditionalFormatting>
  <conditionalFormatting sqref="A1039">
    <cfRule type="duplicateValues" dxfId="48" priority="49"/>
  </conditionalFormatting>
  <conditionalFormatting sqref="A1039">
    <cfRule type="duplicateValues" dxfId="47" priority="50"/>
  </conditionalFormatting>
  <conditionalFormatting sqref="A1000">
    <cfRule type="duplicateValues" dxfId="46" priority="47"/>
  </conditionalFormatting>
  <conditionalFormatting sqref="A992">
    <cfRule type="duplicateValues" dxfId="45" priority="46"/>
  </conditionalFormatting>
  <conditionalFormatting sqref="A993">
    <cfRule type="duplicateValues" dxfId="44" priority="45"/>
  </conditionalFormatting>
  <conditionalFormatting sqref="A999">
    <cfRule type="duplicateValues" dxfId="43" priority="41"/>
  </conditionalFormatting>
  <conditionalFormatting sqref="A999">
    <cfRule type="duplicateValues" dxfId="42" priority="42"/>
  </conditionalFormatting>
  <conditionalFormatting sqref="A999">
    <cfRule type="duplicateValues" dxfId="41" priority="43"/>
  </conditionalFormatting>
  <conditionalFormatting sqref="A999">
    <cfRule type="duplicateValues" dxfId="40" priority="44"/>
  </conditionalFormatting>
  <conditionalFormatting sqref="A1025:A1031">
    <cfRule type="duplicateValues" dxfId="39" priority="38"/>
  </conditionalFormatting>
  <conditionalFormatting sqref="A1025:A1031">
    <cfRule type="duplicateValues" dxfId="38" priority="39"/>
  </conditionalFormatting>
  <conditionalFormatting sqref="A1025:A1031">
    <cfRule type="duplicateValues" dxfId="37" priority="40"/>
  </conditionalFormatting>
  <conditionalFormatting sqref="A1025:A1031">
    <cfRule type="duplicateValues" dxfId="36" priority="37"/>
  </conditionalFormatting>
  <conditionalFormatting sqref="A1032">
    <cfRule type="duplicateValues" dxfId="35" priority="34"/>
  </conditionalFormatting>
  <conditionalFormatting sqref="A1032">
    <cfRule type="duplicateValues" dxfId="34" priority="35"/>
  </conditionalFormatting>
  <conditionalFormatting sqref="A1032">
    <cfRule type="duplicateValues" dxfId="33" priority="36"/>
  </conditionalFormatting>
  <conditionalFormatting sqref="A1032">
    <cfRule type="duplicateValues" dxfId="32" priority="33"/>
  </conditionalFormatting>
  <conditionalFormatting sqref="A969:A970">
    <cfRule type="duplicateValues" dxfId="31" priority="30"/>
  </conditionalFormatting>
  <conditionalFormatting sqref="A969:A970">
    <cfRule type="duplicateValues" dxfId="30" priority="31"/>
  </conditionalFormatting>
  <conditionalFormatting sqref="A969:A970">
    <cfRule type="duplicateValues" dxfId="29" priority="32"/>
  </conditionalFormatting>
  <conditionalFormatting sqref="A969:A970">
    <cfRule type="duplicateValues" dxfId="28" priority="29"/>
  </conditionalFormatting>
  <conditionalFormatting sqref="A971">
    <cfRule type="duplicateValues" dxfId="27" priority="26"/>
  </conditionalFormatting>
  <conditionalFormatting sqref="A971">
    <cfRule type="duplicateValues" dxfId="26" priority="27"/>
  </conditionalFormatting>
  <conditionalFormatting sqref="A971">
    <cfRule type="duplicateValues" dxfId="25" priority="28"/>
  </conditionalFormatting>
  <conditionalFormatting sqref="A971">
    <cfRule type="duplicateValues" dxfId="24" priority="25"/>
  </conditionalFormatting>
  <conditionalFormatting sqref="A1004:A1006">
    <cfRule type="duplicateValues" dxfId="23" priority="22"/>
  </conditionalFormatting>
  <conditionalFormatting sqref="A1004:A1006">
    <cfRule type="duplicateValues" dxfId="22" priority="23"/>
  </conditionalFormatting>
  <conditionalFormatting sqref="A1004:A1006">
    <cfRule type="duplicateValues" dxfId="21" priority="24"/>
  </conditionalFormatting>
  <conditionalFormatting sqref="A1004:A1006">
    <cfRule type="duplicateValues" dxfId="20" priority="21"/>
  </conditionalFormatting>
  <conditionalFormatting sqref="A916:A917">
    <cfRule type="duplicateValues" dxfId="19" priority="18"/>
  </conditionalFormatting>
  <conditionalFormatting sqref="A916:A917">
    <cfRule type="duplicateValues" dxfId="18" priority="19"/>
  </conditionalFormatting>
  <conditionalFormatting sqref="A916:A917">
    <cfRule type="duplicateValues" dxfId="17" priority="20"/>
  </conditionalFormatting>
  <conditionalFormatting sqref="A916:A917">
    <cfRule type="duplicateValues" dxfId="16" priority="17"/>
  </conditionalFormatting>
  <conditionalFormatting sqref="A990:A991">
    <cfRule type="duplicateValues" dxfId="15" priority="14"/>
  </conditionalFormatting>
  <conditionalFormatting sqref="A990:A991">
    <cfRule type="duplicateValues" dxfId="14" priority="15"/>
  </conditionalFormatting>
  <conditionalFormatting sqref="A990:A991">
    <cfRule type="duplicateValues" dxfId="13" priority="16"/>
  </conditionalFormatting>
  <conditionalFormatting sqref="A990:A991">
    <cfRule type="duplicateValues" dxfId="12" priority="13"/>
  </conditionalFormatting>
  <conditionalFormatting sqref="A889">
    <cfRule type="duplicateValues" dxfId="11" priority="12"/>
  </conditionalFormatting>
  <conditionalFormatting sqref="A890:A891">
    <cfRule type="duplicateValues" dxfId="10" priority="11"/>
  </conditionalFormatting>
  <conditionalFormatting sqref="A886">
    <cfRule type="duplicateValues" dxfId="9" priority="10"/>
  </conditionalFormatting>
  <conditionalFormatting sqref="A887">
    <cfRule type="duplicateValues" dxfId="8" priority="9"/>
  </conditionalFormatting>
  <conditionalFormatting sqref="A1069">
    <cfRule type="duplicateValues" dxfId="7" priority="8"/>
  </conditionalFormatting>
  <conditionalFormatting sqref="A1071">
    <cfRule type="duplicateValues" dxfId="6" priority="7"/>
  </conditionalFormatting>
  <conditionalFormatting sqref="A934">
    <cfRule type="duplicateValues" dxfId="5" priority="6"/>
  </conditionalFormatting>
  <conditionalFormatting sqref="A685">
    <cfRule type="duplicateValues" dxfId="4" priority="5"/>
  </conditionalFormatting>
  <conditionalFormatting sqref="A1070">
    <cfRule type="duplicateValues" dxfId="3" priority="4"/>
  </conditionalFormatting>
  <conditionalFormatting sqref="A1068">
    <cfRule type="duplicateValues" dxfId="2" priority="1"/>
  </conditionalFormatting>
  <conditionalFormatting sqref="A1068">
    <cfRule type="duplicateValues" dxfId="1" priority="2"/>
  </conditionalFormatting>
  <conditionalFormatting sqref="A1068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5FAE-7BAF-423E-8E6A-64B32E2998B7}">
  <dimension ref="A1:P49"/>
  <sheetViews>
    <sheetView topLeftCell="A21" workbookViewId="0">
      <selection activeCell="O29" sqref="O29"/>
    </sheetView>
  </sheetViews>
  <sheetFormatPr defaultRowHeight="15"/>
  <cols>
    <col min="1" max="1" width="10.28515625" style="2048" bestFit="1" customWidth="1"/>
    <col min="2" max="2" width="16.28515625" style="2048" bestFit="1" customWidth="1"/>
    <col min="3" max="3" width="23.42578125" style="2048" bestFit="1" customWidth="1"/>
    <col min="4" max="4" width="25.28515625" style="2048" bestFit="1" customWidth="1"/>
    <col min="5" max="5" width="11.5703125" style="2048" bestFit="1" customWidth="1"/>
    <col min="6" max="6" width="8.28515625" style="2048" bestFit="1" customWidth="1"/>
    <col min="7" max="7" width="10.28515625" style="2048" bestFit="1" customWidth="1"/>
    <col min="8" max="8" width="18.28515625" style="2048" bestFit="1" customWidth="1"/>
    <col min="9" max="9" width="5.5703125" style="2048" bestFit="1" customWidth="1"/>
    <col min="10" max="10" width="6" style="2048" bestFit="1" customWidth="1"/>
    <col min="11" max="11" width="31.28515625" style="2048" customWidth="1"/>
    <col min="12" max="12" width="35.5703125" style="2048" bestFit="1" customWidth="1"/>
    <col min="13" max="13" width="11.5703125" style="2048" bestFit="1" customWidth="1"/>
    <col min="14" max="14" width="11.140625" style="2048" customWidth="1"/>
    <col min="15" max="15" width="10" style="2048" bestFit="1" customWidth="1"/>
    <col min="16" max="16384" width="9.140625" style="2048"/>
  </cols>
  <sheetData>
    <row r="1" spans="1:16" ht="15.75" thickBot="1">
      <c r="A1" s="2148" t="s">
        <v>3303</v>
      </c>
      <c r="B1" s="2081"/>
      <c r="C1" s="2081"/>
      <c r="D1" s="2081"/>
      <c r="E1" s="2081"/>
      <c r="F1" s="2081"/>
      <c r="G1" s="2081"/>
      <c r="H1" s="2081"/>
      <c r="I1" s="2081"/>
      <c r="J1" s="2081"/>
      <c r="L1" s="2081"/>
    </row>
    <row r="2" spans="1:16" ht="17.25" customHeight="1" thickBot="1">
      <c r="A2" s="2082" t="s">
        <v>1064</v>
      </c>
      <c r="B2" s="2083" t="s">
        <v>979</v>
      </c>
      <c r="C2" s="2083" t="s">
        <v>978</v>
      </c>
      <c r="D2" s="2084" t="s">
        <v>5</v>
      </c>
      <c r="E2" s="2084" t="s">
        <v>6</v>
      </c>
      <c r="F2" s="2084" t="s">
        <v>7</v>
      </c>
      <c r="G2" s="2085" t="s">
        <v>1078</v>
      </c>
      <c r="H2" s="2085" t="s">
        <v>1083</v>
      </c>
      <c r="I2" s="2085" t="s">
        <v>1084</v>
      </c>
      <c r="J2" s="2085" t="s">
        <v>1085</v>
      </c>
      <c r="K2" s="2086" t="s">
        <v>3357</v>
      </c>
      <c r="L2" s="2087" t="s">
        <v>3358</v>
      </c>
      <c r="M2" s="2087" t="s">
        <v>3154</v>
      </c>
      <c r="N2" s="2087" t="s">
        <v>3155</v>
      </c>
    </row>
    <row r="3" spans="1:16" s="2148" customFormat="1" ht="15.75" thickBot="1">
      <c r="A3" s="2088" t="s">
        <v>2216</v>
      </c>
      <c r="B3" s="2089" t="s">
        <v>3365</v>
      </c>
      <c r="C3" s="2089" t="s">
        <v>1065</v>
      </c>
      <c r="D3" s="2089" t="s">
        <v>1108</v>
      </c>
      <c r="E3" s="2089">
        <v>340</v>
      </c>
      <c r="F3" s="2094">
        <v>1248</v>
      </c>
      <c r="G3" s="2122" t="s">
        <v>3303</v>
      </c>
      <c r="H3" s="2089" t="s">
        <v>3366</v>
      </c>
      <c r="I3" s="2089" t="s">
        <v>1168</v>
      </c>
      <c r="J3" s="2093">
        <v>37932</v>
      </c>
      <c r="K3" s="2091" t="s">
        <v>3427</v>
      </c>
      <c r="L3" s="2090" t="s">
        <v>1103</v>
      </c>
      <c r="M3" s="1295" t="s">
        <v>3426</v>
      </c>
    </row>
    <row r="4" spans="1:16" s="2148" customFormat="1" ht="16.5" thickBot="1">
      <c r="A4" s="2115" t="s">
        <v>1154</v>
      </c>
      <c r="B4" s="2122" t="s">
        <v>3276</v>
      </c>
      <c r="C4" s="2122" t="s">
        <v>407</v>
      </c>
      <c r="D4" s="2122" t="s">
        <v>1108</v>
      </c>
      <c r="E4" s="2122">
        <v>340</v>
      </c>
      <c r="F4" s="2122">
        <v>1248</v>
      </c>
      <c r="G4" s="2122" t="s">
        <v>3303</v>
      </c>
      <c r="H4" s="2122" t="s">
        <v>1159</v>
      </c>
      <c r="I4" s="2122" t="s">
        <v>1099</v>
      </c>
      <c r="J4" s="2123">
        <v>17402</v>
      </c>
      <c r="K4" s="2117" t="s">
        <v>3425</v>
      </c>
      <c r="L4" s="2096" t="s">
        <v>3361</v>
      </c>
      <c r="M4" s="2119">
        <v>44642</v>
      </c>
      <c r="N4" s="2119">
        <v>44645</v>
      </c>
      <c r="O4" s="2148" t="s">
        <v>3468</v>
      </c>
      <c r="P4" s="2148" t="s">
        <v>3303</v>
      </c>
    </row>
    <row r="5" spans="1:16">
      <c r="A5" s="2081"/>
      <c r="B5" s="2081"/>
      <c r="C5" s="2081"/>
      <c r="D5" s="2081"/>
      <c r="E5" s="2081"/>
      <c r="F5" s="2081">
        <f>SUM(F3:F4)</f>
        <v>2496</v>
      </c>
      <c r="G5" s="2081">
        <v>2496</v>
      </c>
      <c r="H5" s="2081"/>
      <c r="I5" s="2081"/>
      <c r="J5" s="2081"/>
      <c r="K5" s="2081"/>
      <c r="L5" s="2081"/>
      <c r="M5" s="1295"/>
    </row>
    <row r="6" spans="1:16" ht="15.75" thickBot="1">
      <c r="A6" s="2080" t="s">
        <v>3267</v>
      </c>
      <c r="B6" s="2081"/>
      <c r="C6" s="2081"/>
      <c r="D6" s="2081"/>
      <c r="E6" s="2081"/>
      <c r="F6" s="2081"/>
      <c r="G6" s="2081">
        <f>F5-G5</f>
        <v>0</v>
      </c>
      <c r="H6" s="2081"/>
      <c r="I6" s="2081"/>
      <c r="J6" s="2081"/>
      <c r="K6" s="2081"/>
      <c r="L6" s="2081"/>
      <c r="M6" s="1295"/>
    </row>
    <row r="7" spans="1:16" ht="30.75" thickBot="1">
      <c r="A7" s="2082" t="s">
        <v>1064</v>
      </c>
      <c r="B7" s="2083" t="s">
        <v>979</v>
      </c>
      <c r="C7" s="2083" t="s">
        <v>978</v>
      </c>
      <c r="D7" s="2084" t="s">
        <v>5</v>
      </c>
      <c r="E7" s="2084" t="s">
        <v>6</v>
      </c>
      <c r="F7" s="2084" t="s">
        <v>7</v>
      </c>
      <c r="G7" s="2085" t="s">
        <v>1078</v>
      </c>
      <c r="H7" s="2085" t="s">
        <v>1083</v>
      </c>
      <c r="I7" s="2085" t="s">
        <v>1084</v>
      </c>
      <c r="J7" s="2085" t="s">
        <v>1085</v>
      </c>
      <c r="K7" s="2086" t="s">
        <v>3357</v>
      </c>
      <c r="L7" s="2087" t="s">
        <v>3358</v>
      </c>
      <c r="M7" s="2087" t="s">
        <v>3154</v>
      </c>
      <c r="N7" s="2087" t="s">
        <v>3155</v>
      </c>
    </row>
    <row r="8" spans="1:16" ht="16.5" thickBot="1">
      <c r="A8" s="2115" t="s">
        <v>1091</v>
      </c>
      <c r="B8" s="2096" t="s">
        <v>3190</v>
      </c>
      <c r="C8" s="2096" t="s">
        <v>2499</v>
      </c>
      <c r="D8" s="2096" t="s">
        <v>2220</v>
      </c>
      <c r="E8" s="2096">
        <v>400</v>
      </c>
      <c r="F8" s="2096">
        <v>768</v>
      </c>
      <c r="G8" s="2096" t="s">
        <v>3267</v>
      </c>
      <c r="H8" s="2096" t="s">
        <v>2506</v>
      </c>
      <c r="I8" s="2096" t="s">
        <v>1095</v>
      </c>
      <c r="J8" s="2116">
        <v>95928</v>
      </c>
      <c r="K8" s="2124" t="s">
        <v>3360</v>
      </c>
      <c r="L8" s="2118" t="s">
        <v>1094</v>
      </c>
      <c r="M8" s="2119">
        <v>44618</v>
      </c>
      <c r="N8" s="2119">
        <v>44620</v>
      </c>
    </row>
    <row r="9" spans="1:16" ht="16.5" thickBot="1">
      <c r="A9" s="2115" t="s">
        <v>1091</v>
      </c>
      <c r="B9" s="2096" t="s">
        <v>3191</v>
      </c>
      <c r="C9" s="2096" t="s">
        <v>2499</v>
      </c>
      <c r="D9" s="2096" t="s">
        <v>2220</v>
      </c>
      <c r="E9" s="2096">
        <v>400</v>
      </c>
      <c r="F9" s="2120">
        <v>1536</v>
      </c>
      <c r="G9" s="2096" t="s">
        <v>3267</v>
      </c>
      <c r="H9" s="2096" t="s">
        <v>1187</v>
      </c>
      <c r="I9" s="2096" t="s">
        <v>1095</v>
      </c>
      <c r="J9" s="2116">
        <v>95928</v>
      </c>
      <c r="K9" s="2117" t="s">
        <v>3360</v>
      </c>
      <c r="L9" s="2118" t="s">
        <v>1094</v>
      </c>
      <c r="M9" s="2119">
        <v>44618</v>
      </c>
      <c r="N9" s="2119">
        <v>44620</v>
      </c>
    </row>
    <row r="10" spans="1:16" ht="16.5" thickBot="1">
      <c r="A10" s="2115" t="s">
        <v>1091</v>
      </c>
      <c r="B10" s="2096" t="s">
        <v>3362</v>
      </c>
      <c r="C10" s="2096" t="s">
        <v>2499</v>
      </c>
      <c r="D10" s="2096" t="s">
        <v>2220</v>
      </c>
      <c r="E10" s="2096">
        <v>400</v>
      </c>
      <c r="F10" s="2120">
        <v>768</v>
      </c>
      <c r="G10" s="2096" t="s">
        <v>3267</v>
      </c>
      <c r="H10" s="2096" t="s">
        <v>1187</v>
      </c>
      <c r="I10" s="2096" t="s">
        <v>1095</v>
      </c>
      <c r="J10" s="2116">
        <v>95928</v>
      </c>
      <c r="K10" s="2117" t="s">
        <v>3360</v>
      </c>
      <c r="L10" s="2118" t="s">
        <v>1094</v>
      </c>
      <c r="M10" s="2119">
        <v>44618</v>
      </c>
      <c r="N10" s="2119">
        <v>44620</v>
      </c>
    </row>
    <row r="11" spans="1:16" ht="16.5" thickBot="1">
      <c r="A11" s="2115" t="s">
        <v>1091</v>
      </c>
      <c r="B11" s="2096" t="s">
        <v>3362</v>
      </c>
      <c r="C11" s="2096" t="s">
        <v>2499</v>
      </c>
      <c r="D11" s="2096" t="s">
        <v>2220</v>
      </c>
      <c r="E11" s="2096">
        <v>400</v>
      </c>
      <c r="F11" s="2120">
        <v>768</v>
      </c>
      <c r="G11" s="2096" t="s">
        <v>3267</v>
      </c>
      <c r="H11" s="2096" t="s">
        <v>1187</v>
      </c>
      <c r="I11" s="2096" t="s">
        <v>1095</v>
      </c>
      <c r="J11" s="2116">
        <v>95928</v>
      </c>
      <c r="K11" s="2117" t="s">
        <v>3360</v>
      </c>
      <c r="L11" s="2118" t="s">
        <v>1094</v>
      </c>
      <c r="M11" s="2121">
        <v>44621</v>
      </c>
      <c r="N11" s="2121">
        <v>44622</v>
      </c>
    </row>
    <row r="12" spans="1:16" ht="16.5" thickBot="1">
      <c r="A12" s="2115" t="s">
        <v>1091</v>
      </c>
      <c r="B12" s="2096" t="s">
        <v>3192</v>
      </c>
      <c r="C12" s="2096" t="s">
        <v>2499</v>
      </c>
      <c r="D12" s="2096" t="s">
        <v>2220</v>
      </c>
      <c r="E12" s="2096">
        <v>400</v>
      </c>
      <c r="F12" s="2120">
        <v>1536</v>
      </c>
      <c r="G12" s="2096" t="s">
        <v>3267</v>
      </c>
      <c r="H12" s="2096" t="s">
        <v>2507</v>
      </c>
      <c r="I12" s="2096" t="s">
        <v>1095</v>
      </c>
      <c r="J12" s="2116">
        <v>78599</v>
      </c>
      <c r="K12" s="2117" t="s">
        <v>3360</v>
      </c>
      <c r="L12" s="2118" t="s">
        <v>1094</v>
      </c>
      <c r="M12" s="2119">
        <v>44618</v>
      </c>
      <c r="N12" s="2119">
        <v>44620</v>
      </c>
    </row>
    <row r="13" spans="1:16" ht="16.5" thickBot="1">
      <c r="A13" s="2115" t="s">
        <v>1091</v>
      </c>
      <c r="B13" s="2096" t="s">
        <v>3363</v>
      </c>
      <c r="C13" s="2096" t="s">
        <v>2499</v>
      </c>
      <c r="D13" s="2096" t="s">
        <v>2220</v>
      </c>
      <c r="E13" s="2096">
        <v>400</v>
      </c>
      <c r="F13" s="2120">
        <v>1536</v>
      </c>
      <c r="G13" s="2096" t="s">
        <v>3267</v>
      </c>
      <c r="H13" s="2096" t="s">
        <v>2507</v>
      </c>
      <c r="I13" s="2096" t="s">
        <v>1095</v>
      </c>
      <c r="J13" s="2116">
        <v>78599</v>
      </c>
      <c r="K13" s="2117" t="s">
        <v>3360</v>
      </c>
      <c r="L13" s="2118" t="s">
        <v>1094</v>
      </c>
      <c r="M13" s="2119">
        <v>44618</v>
      </c>
      <c r="N13" s="2119">
        <v>44620</v>
      </c>
    </row>
    <row r="14" spans="1:16" ht="16.5" thickBot="1">
      <c r="A14" s="2115" t="s">
        <v>2216</v>
      </c>
      <c r="B14" s="2096" t="s">
        <v>3199</v>
      </c>
      <c r="C14" s="2096" t="s">
        <v>1196</v>
      </c>
      <c r="D14" s="2096" t="s">
        <v>2220</v>
      </c>
      <c r="E14" s="2096">
        <v>400</v>
      </c>
      <c r="F14" s="2120">
        <v>3072</v>
      </c>
      <c r="G14" s="2096" t="s">
        <v>3267</v>
      </c>
      <c r="H14" s="2096" t="s">
        <v>1195</v>
      </c>
      <c r="I14" s="2096" t="s">
        <v>1149</v>
      </c>
      <c r="J14" s="2116" t="s">
        <v>1197</v>
      </c>
      <c r="K14" s="2117" t="s">
        <v>3360</v>
      </c>
      <c r="L14" s="2096" t="s">
        <v>1094</v>
      </c>
      <c r="M14" s="2119">
        <v>44618</v>
      </c>
      <c r="N14" s="2119">
        <v>44620</v>
      </c>
    </row>
    <row r="15" spans="1:16" ht="16.5" thickBot="1">
      <c r="A15" s="2115" t="s">
        <v>2216</v>
      </c>
      <c r="B15" s="2096" t="s">
        <v>3199</v>
      </c>
      <c r="C15" s="2096" t="s">
        <v>1196</v>
      </c>
      <c r="D15" s="2096" t="s">
        <v>2220</v>
      </c>
      <c r="E15" s="2096">
        <v>400</v>
      </c>
      <c r="F15" s="2120">
        <v>3072</v>
      </c>
      <c r="G15" s="2096" t="s">
        <v>3267</v>
      </c>
      <c r="H15" s="2096" t="s">
        <v>1195</v>
      </c>
      <c r="I15" s="2096" t="s">
        <v>1149</v>
      </c>
      <c r="J15" s="2116" t="s">
        <v>1197</v>
      </c>
      <c r="K15" s="2117" t="s">
        <v>3360</v>
      </c>
      <c r="L15" s="2096" t="s">
        <v>1094</v>
      </c>
      <c r="M15" s="2119">
        <v>44620</v>
      </c>
      <c r="N15" s="2119">
        <v>44622</v>
      </c>
    </row>
    <row r="16" spans="1:16" s="2148" customFormat="1" ht="16.5" thickBot="1">
      <c r="A16" s="2115" t="s">
        <v>2216</v>
      </c>
      <c r="B16" s="2096" t="s">
        <v>3199</v>
      </c>
      <c r="C16" s="2096" t="s">
        <v>1196</v>
      </c>
      <c r="D16" s="2096" t="s">
        <v>2220</v>
      </c>
      <c r="E16" s="2096">
        <v>400</v>
      </c>
      <c r="F16" s="2120">
        <f>10432-6144-32</f>
        <v>4256</v>
      </c>
      <c r="G16" s="2096" t="s">
        <v>3267</v>
      </c>
      <c r="H16" s="2096" t="s">
        <v>1195</v>
      </c>
      <c r="I16" s="2096" t="s">
        <v>1149</v>
      </c>
      <c r="J16" s="2116" t="s">
        <v>1197</v>
      </c>
      <c r="K16" s="2117" t="s">
        <v>3425</v>
      </c>
      <c r="L16" s="2096" t="s">
        <v>1094</v>
      </c>
      <c r="M16" s="2119">
        <v>44638</v>
      </c>
      <c r="N16" s="2119">
        <v>44641</v>
      </c>
    </row>
    <row r="17" spans="1:15" ht="15.75" thickBot="1">
      <c r="A17" s="2088" t="s">
        <v>2216</v>
      </c>
      <c r="B17" s="2089" t="s">
        <v>3199</v>
      </c>
      <c r="C17" s="2089" t="s">
        <v>1196</v>
      </c>
      <c r="D17" s="2089" t="s">
        <v>2220</v>
      </c>
      <c r="E17" s="2089">
        <v>400</v>
      </c>
      <c r="F17" s="2094">
        <v>32</v>
      </c>
      <c r="G17" s="2089" t="s">
        <v>3267</v>
      </c>
      <c r="H17" s="2089" t="s">
        <v>1195</v>
      </c>
      <c r="I17" s="2089" t="s">
        <v>1149</v>
      </c>
      <c r="J17" s="2093" t="s">
        <v>1197</v>
      </c>
      <c r="K17" s="2091" t="s">
        <v>3425</v>
      </c>
      <c r="L17" s="2092" t="s">
        <v>1094</v>
      </c>
      <c r="M17" s="1295" t="s">
        <v>3469</v>
      </c>
    </row>
    <row r="18" spans="1:15" ht="16.5" thickBot="1">
      <c r="A18" s="2115" t="s">
        <v>2534</v>
      </c>
      <c r="B18" s="2096" t="s">
        <v>3364</v>
      </c>
      <c r="C18" s="2096" t="s">
        <v>1169</v>
      </c>
      <c r="D18" s="2096" t="s">
        <v>2220</v>
      </c>
      <c r="E18" s="2096">
        <v>400</v>
      </c>
      <c r="F18" s="2120">
        <v>896</v>
      </c>
      <c r="G18" s="2096" t="s">
        <v>3267</v>
      </c>
      <c r="H18" s="2096" t="s">
        <v>1171</v>
      </c>
      <c r="I18" s="2096" t="s">
        <v>1170</v>
      </c>
      <c r="J18" s="2116" t="s">
        <v>1172</v>
      </c>
      <c r="K18" s="2117" t="s">
        <v>3360</v>
      </c>
      <c r="L18" s="2096" t="s">
        <v>1103</v>
      </c>
      <c r="M18" s="2119">
        <v>44620</v>
      </c>
      <c r="N18" s="2119">
        <v>44622</v>
      </c>
    </row>
    <row r="19" spans="1:15" s="2148" customFormat="1" ht="16.5" thickBot="1">
      <c r="A19" s="2115" t="s">
        <v>1154</v>
      </c>
      <c r="B19" s="2096" t="s">
        <v>3281</v>
      </c>
      <c r="C19" s="2096" t="s">
        <v>2268</v>
      </c>
      <c r="D19" s="2096" t="s">
        <v>2220</v>
      </c>
      <c r="E19" s="2096">
        <v>400</v>
      </c>
      <c r="F19" s="2120">
        <v>832</v>
      </c>
      <c r="G19" s="2096" t="s">
        <v>3267</v>
      </c>
      <c r="H19" s="2096" t="s">
        <v>3205</v>
      </c>
      <c r="I19" s="2096" t="s">
        <v>1095</v>
      </c>
      <c r="J19" s="2116">
        <v>78744</v>
      </c>
      <c r="K19" s="2117" t="s">
        <v>3428</v>
      </c>
      <c r="L19" s="2096"/>
      <c r="M19" s="2119">
        <v>44637</v>
      </c>
      <c r="N19" s="2119">
        <v>44638</v>
      </c>
    </row>
    <row r="20" spans="1:15" s="2148" customFormat="1" ht="16.5" thickBot="1">
      <c r="A20" s="2115" t="s">
        <v>2534</v>
      </c>
      <c r="B20" s="2096" t="s">
        <v>3370</v>
      </c>
      <c r="C20" s="2096" t="s">
        <v>1224</v>
      </c>
      <c r="D20" s="2096" t="s">
        <v>2220</v>
      </c>
      <c r="E20" s="2096">
        <v>400</v>
      </c>
      <c r="F20" s="2120">
        <v>640</v>
      </c>
      <c r="G20" s="2096" t="s">
        <v>3267</v>
      </c>
      <c r="H20" s="2096" t="s">
        <v>3355</v>
      </c>
      <c r="I20" s="2096" t="s">
        <v>1133</v>
      </c>
      <c r="J20" s="2116" t="s">
        <v>3356</v>
      </c>
      <c r="K20" s="2117" t="s">
        <v>3429</v>
      </c>
      <c r="L20" s="2096" t="s">
        <v>1103</v>
      </c>
      <c r="M20" s="2119">
        <v>44637</v>
      </c>
      <c r="N20" s="2119">
        <v>44641</v>
      </c>
    </row>
    <row r="21" spans="1:15" ht="15.75" thickBot="1">
      <c r="A21" s="2115" t="s">
        <v>2534</v>
      </c>
      <c r="B21" s="2125" t="s">
        <v>3349</v>
      </c>
      <c r="C21" s="2126" t="s">
        <v>1193</v>
      </c>
      <c r="D21" s="2125" t="s">
        <v>2220</v>
      </c>
      <c r="E21" s="2127">
        <v>400</v>
      </c>
      <c r="F21" s="2128">
        <v>832</v>
      </c>
      <c r="G21" s="2096" t="s">
        <v>3267</v>
      </c>
      <c r="H21" s="2125" t="s">
        <v>2288</v>
      </c>
      <c r="I21" s="2125" t="s">
        <v>1170</v>
      </c>
      <c r="J21" s="2129">
        <v>6410</v>
      </c>
      <c r="K21" s="2117" t="s">
        <v>3371</v>
      </c>
      <c r="L21" s="2096" t="s">
        <v>1103</v>
      </c>
      <c r="M21" s="2130">
        <v>44624</v>
      </c>
      <c r="N21" s="2130">
        <v>44627</v>
      </c>
    </row>
    <row r="22" spans="1:15" ht="16.5" thickBot="1">
      <c r="A22" s="2115" t="s">
        <v>2534</v>
      </c>
      <c r="B22" s="2125" t="s">
        <v>3350</v>
      </c>
      <c r="C22" s="2126" t="s">
        <v>1193</v>
      </c>
      <c r="D22" s="2125" t="s">
        <v>2220</v>
      </c>
      <c r="E22" s="2127">
        <v>400</v>
      </c>
      <c r="F22" s="2128">
        <v>832</v>
      </c>
      <c r="G22" s="2096" t="s">
        <v>3267</v>
      </c>
      <c r="H22" s="2125" t="s">
        <v>3225</v>
      </c>
      <c r="I22" s="2125" t="s">
        <v>1175</v>
      </c>
      <c r="J22" s="2129">
        <v>21076</v>
      </c>
      <c r="K22" s="2117" t="s">
        <v>3371</v>
      </c>
      <c r="L22" s="2096" t="s">
        <v>1103</v>
      </c>
      <c r="M22" s="2131">
        <v>44624</v>
      </c>
      <c r="N22" s="2132">
        <v>44627</v>
      </c>
    </row>
    <row r="23" spans="1:15" ht="16.5" thickBot="1">
      <c r="A23" s="2115" t="s">
        <v>2534</v>
      </c>
      <c r="B23" s="2125" t="s">
        <v>3351</v>
      </c>
      <c r="C23" s="2126" t="s">
        <v>1193</v>
      </c>
      <c r="D23" s="2125" t="s">
        <v>2220</v>
      </c>
      <c r="E23" s="2127">
        <v>400</v>
      </c>
      <c r="F23" s="2128">
        <v>832</v>
      </c>
      <c r="G23" s="2096" t="s">
        <v>3267</v>
      </c>
      <c r="H23" s="2125" t="s">
        <v>1194</v>
      </c>
      <c r="I23" s="2125" t="s">
        <v>1113</v>
      </c>
      <c r="J23" s="2129">
        <v>7719</v>
      </c>
      <c r="K23" s="2117" t="s">
        <v>3371</v>
      </c>
      <c r="L23" s="2096" t="s">
        <v>1103</v>
      </c>
      <c r="M23" s="2131">
        <v>44624</v>
      </c>
      <c r="N23" s="2132">
        <v>44627</v>
      </c>
    </row>
    <row r="24" spans="1:15" ht="16.5" thickBot="1">
      <c r="A24" s="2115" t="s">
        <v>2534</v>
      </c>
      <c r="B24" s="2125" t="s">
        <v>3352</v>
      </c>
      <c r="C24" s="2126" t="s">
        <v>1193</v>
      </c>
      <c r="D24" s="2125" t="s">
        <v>2220</v>
      </c>
      <c r="E24" s="2127">
        <v>400</v>
      </c>
      <c r="F24" s="2128">
        <v>832</v>
      </c>
      <c r="G24" s="2096" t="s">
        <v>3267</v>
      </c>
      <c r="H24" s="2125" t="s">
        <v>3226</v>
      </c>
      <c r="I24" s="2125" t="s">
        <v>1158</v>
      </c>
      <c r="J24" s="2129">
        <v>19605</v>
      </c>
      <c r="K24" s="2117" t="s">
        <v>3371</v>
      </c>
      <c r="L24" s="2096" t="s">
        <v>1103</v>
      </c>
      <c r="M24" s="2131">
        <v>44624</v>
      </c>
      <c r="N24" s="2132">
        <v>44627</v>
      </c>
    </row>
    <row r="25" spans="1:15">
      <c r="A25" s="2081"/>
      <c r="B25" s="2081"/>
      <c r="C25" s="2081"/>
      <c r="D25" s="2081"/>
      <c r="E25" s="2081"/>
      <c r="F25" s="2081">
        <f>SUM(F8:F24)</f>
        <v>23040</v>
      </c>
      <c r="G25" s="2081">
        <v>23040</v>
      </c>
      <c r="H25" s="2081">
        <f>G25-F25</f>
        <v>0</v>
      </c>
      <c r="I25" s="2081"/>
      <c r="J25" s="2081"/>
      <c r="K25" s="2081"/>
      <c r="L25" s="2081"/>
      <c r="M25" s="1295"/>
    </row>
    <row r="26" spans="1:15" ht="15.75" thickBot="1">
      <c r="A26" s="2080" t="s">
        <v>3266</v>
      </c>
      <c r="B26" s="2081"/>
      <c r="C26" s="2081"/>
      <c r="D26" s="2081"/>
      <c r="E26" s="2081"/>
      <c r="F26" s="2081"/>
      <c r="G26" s="2081"/>
      <c r="H26" s="2081"/>
      <c r="I26" s="2081"/>
      <c r="J26" s="2081"/>
      <c r="K26" s="2081"/>
      <c r="L26" s="2081"/>
      <c r="M26" s="1295"/>
    </row>
    <row r="27" spans="1:15" ht="30.75" thickBot="1">
      <c r="A27" s="2082" t="s">
        <v>1064</v>
      </c>
      <c r="B27" s="2083" t="s">
        <v>979</v>
      </c>
      <c r="C27" s="2083" t="s">
        <v>978</v>
      </c>
      <c r="D27" s="2084" t="s">
        <v>5</v>
      </c>
      <c r="E27" s="2084" t="s">
        <v>6</v>
      </c>
      <c r="F27" s="2084" t="s">
        <v>7</v>
      </c>
      <c r="G27" s="2085" t="s">
        <v>1078</v>
      </c>
      <c r="H27" s="2085" t="s">
        <v>1083</v>
      </c>
      <c r="I27" s="2085" t="s">
        <v>1084</v>
      </c>
      <c r="J27" s="2085" t="s">
        <v>1085</v>
      </c>
      <c r="K27" s="2086" t="s">
        <v>3357</v>
      </c>
      <c r="L27" s="2087" t="s">
        <v>3358</v>
      </c>
      <c r="M27" s="2087" t="s">
        <v>3154</v>
      </c>
      <c r="N27" s="2087" t="s">
        <v>3155</v>
      </c>
    </row>
    <row r="28" spans="1:15" s="2148" customFormat="1" ht="16.5" thickBot="1">
      <c r="A28" s="2146" t="s">
        <v>1091</v>
      </c>
      <c r="B28" s="2143" t="s">
        <v>3359</v>
      </c>
      <c r="C28" s="2143" t="s">
        <v>3251</v>
      </c>
      <c r="D28" s="2143" t="s">
        <v>1108</v>
      </c>
      <c r="E28" s="2143">
        <v>340</v>
      </c>
      <c r="F28" s="2143">
        <v>832</v>
      </c>
      <c r="G28" s="2142" t="s">
        <v>3266</v>
      </c>
      <c r="H28" s="2143" t="s">
        <v>3268</v>
      </c>
      <c r="I28" s="2143" t="s">
        <v>1099</v>
      </c>
      <c r="J28" s="2145">
        <v>91311</v>
      </c>
      <c r="K28" s="2144" t="s">
        <v>3360</v>
      </c>
      <c r="L28" s="2147" t="s">
        <v>1103</v>
      </c>
      <c r="M28" s="2149">
        <v>44620</v>
      </c>
      <c r="N28" s="2149">
        <v>44624</v>
      </c>
    </row>
    <row r="29" spans="1:15" s="2148" customFormat="1" ht="16.5" thickBot="1">
      <c r="A29" s="2146" t="s">
        <v>1091</v>
      </c>
      <c r="B29" s="2143" t="s">
        <v>3253</v>
      </c>
      <c r="C29" s="2143" t="s">
        <v>2219</v>
      </c>
      <c r="D29" s="2143" t="s">
        <v>1108</v>
      </c>
      <c r="E29" s="2143">
        <v>340</v>
      </c>
      <c r="F29" s="2143">
        <v>416</v>
      </c>
      <c r="G29" s="2142" t="s">
        <v>3266</v>
      </c>
      <c r="H29" s="2143" t="s">
        <v>3271</v>
      </c>
      <c r="I29" s="2143" t="s">
        <v>1106</v>
      </c>
      <c r="J29" s="2145">
        <v>98229</v>
      </c>
      <c r="K29" s="2150" t="s">
        <v>3360</v>
      </c>
      <c r="L29" s="2142" t="s">
        <v>1103</v>
      </c>
      <c r="M29" s="2149">
        <v>44628</v>
      </c>
      <c r="N29" s="2149">
        <v>44634</v>
      </c>
    </row>
    <row r="30" spans="1:15" s="2148" customFormat="1" ht="16.5" thickBot="1">
      <c r="A30" s="2146" t="s">
        <v>1091</v>
      </c>
      <c r="B30" s="2143" t="s">
        <v>3250</v>
      </c>
      <c r="C30" s="2143" t="s">
        <v>3251</v>
      </c>
      <c r="D30" s="2143" t="s">
        <v>1108</v>
      </c>
      <c r="E30" s="2143">
        <v>340</v>
      </c>
      <c r="F30" s="2143">
        <v>1664</v>
      </c>
      <c r="G30" s="2142" t="s">
        <v>3266</v>
      </c>
      <c r="H30" s="2143" t="s">
        <v>2212</v>
      </c>
      <c r="I30" s="2143" t="s">
        <v>1099</v>
      </c>
      <c r="J30" s="2145">
        <v>95215</v>
      </c>
      <c r="K30" s="2150" t="s">
        <v>3360</v>
      </c>
      <c r="L30" s="2142" t="s">
        <v>1103</v>
      </c>
      <c r="M30" s="2149">
        <v>44621</v>
      </c>
      <c r="N30" s="2149">
        <v>44624</v>
      </c>
      <c r="O30" s="2148" t="s">
        <v>3372</v>
      </c>
    </row>
    <row r="31" spans="1:15" s="2148" customFormat="1" ht="16.5" thickBot="1">
      <c r="A31" s="2146" t="s">
        <v>2216</v>
      </c>
      <c r="B31" s="2143" t="s">
        <v>3365</v>
      </c>
      <c r="C31" s="2143" t="s">
        <v>1065</v>
      </c>
      <c r="D31" s="2143" t="s">
        <v>1108</v>
      </c>
      <c r="E31" s="2143">
        <v>340</v>
      </c>
      <c r="F31" s="2143">
        <v>2688</v>
      </c>
      <c r="G31" s="2142" t="s">
        <v>3266</v>
      </c>
      <c r="H31" s="2143" t="s">
        <v>3366</v>
      </c>
      <c r="I31" s="2143" t="s">
        <v>1168</v>
      </c>
      <c r="J31" s="2145">
        <v>37932</v>
      </c>
      <c r="K31" s="2150" t="s">
        <v>3360</v>
      </c>
      <c r="L31" s="2142" t="s">
        <v>1103</v>
      </c>
      <c r="M31" s="2149">
        <v>44620</v>
      </c>
      <c r="N31" s="2149">
        <v>44621</v>
      </c>
    </row>
    <row r="32" spans="1:15" s="2148" customFormat="1" ht="16.5" thickBot="1">
      <c r="A32" s="2146" t="s">
        <v>1091</v>
      </c>
      <c r="B32" s="2143" t="s">
        <v>3187</v>
      </c>
      <c r="C32" s="2143" t="s">
        <v>2262</v>
      </c>
      <c r="D32" s="2143" t="s">
        <v>1108</v>
      </c>
      <c r="E32" s="2143">
        <v>340</v>
      </c>
      <c r="F32" s="2143">
        <v>832</v>
      </c>
      <c r="G32" s="2142" t="s">
        <v>3266</v>
      </c>
      <c r="H32" s="2143" t="s">
        <v>2266</v>
      </c>
      <c r="I32" s="2143" t="s">
        <v>1099</v>
      </c>
      <c r="J32" s="2145">
        <v>93703</v>
      </c>
      <c r="K32" s="2150" t="s">
        <v>3360</v>
      </c>
      <c r="L32" s="2142" t="s">
        <v>3367</v>
      </c>
      <c r="M32" s="2149">
        <v>44620</v>
      </c>
      <c r="N32" s="2149">
        <v>44624</v>
      </c>
    </row>
    <row r="33" spans="1:15" s="2148" customFormat="1" ht="16.5" thickBot="1">
      <c r="A33" s="2146" t="s">
        <v>1091</v>
      </c>
      <c r="B33" s="2143" t="s">
        <v>3187</v>
      </c>
      <c r="C33" s="2143" t="s">
        <v>2262</v>
      </c>
      <c r="D33" s="2143" t="s">
        <v>1108</v>
      </c>
      <c r="E33" s="2143">
        <v>340</v>
      </c>
      <c r="F33" s="2143">
        <v>832</v>
      </c>
      <c r="G33" s="2142" t="s">
        <v>3266</v>
      </c>
      <c r="H33" s="2143" t="s">
        <v>2266</v>
      </c>
      <c r="I33" s="2143" t="s">
        <v>1099</v>
      </c>
      <c r="J33" s="2145">
        <v>93703</v>
      </c>
      <c r="K33" s="2150" t="s">
        <v>3360</v>
      </c>
      <c r="L33" s="2142" t="s">
        <v>3367</v>
      </c>
      <c r="M33" s="2149">
        <v>44621</v>
      </c>
      <c r="N33" s="2149">
        <v>44624</v>
      </c>
      <c r="O33" s="2148" t="s">
        <v>3373</v>
      </c>
    </row>
    <row r="34" spans="1:15" s="2148" customFormat="1" ht="16.5" thickBot="1">
      <c r="A34" s="2146" t="s">
        <v>1154</v>
      </c>
      <c r="B34" s="2143" t="s">
        <v>3278</v>
      </c>
      <c r="C34" s="2143" t="s">
        <v>407</v>
      </c>
      <c r="D34" s="2143" t="s">
        <v>1108</v>
      </c>
      <c r="E34" s="2143">
        <v>340</v>
      </c>
      <c r="F34" s="2143">
        <f>7488-832</f>
        <v>6656</v>
      </c>
      <c r="G34" s="2142" t="s">
        <v>3266</v>
      </c>
      <c r="H34" s="2143" t="s">
        <v>2310</v>
      </c>
      <c r="I34" s="2143" t="s">
        <v>1175</v>
      </c>
      <c r="J34" s="2145">
        <v>21075</v>
      </c>
      <c r="K34" s="2150" t="s">
        <v>3427</v>
      </c>
      <c r="L34" s="2142" t="s">
        <v>3361</v>
      </c>
      <c r="M34" s="2149">
        <v>44641</v>
      </c>
      <c r="N34" s="2149">
        <v>44644</v>
      </c>
    </row>
    <row r="35" spans="1:15" s="2148" customFormat="1" ht="15.75" thickBot="1">
      <c r="A35" s="2088" t="s">
        <v>2216</v>
      </c>
      <c r="B35" s="2089" t="s">
        <v>3365</v>
      </c>
      <c r="C35" s="2089" t="s">
        <v>1065</v>
      </c>
      <c r="D35" s="2089" t="s">
        <v>1108</v>
      </c>
      <c r="E35" s="2089">
        <v>340</v>
      </c>
      <c r="F35" s="2094">
        <v>224</v>
      </c>
      <c r="G35" s="2089" t="s">
        <v>3266</v>
      </c>
      <c r="H35" s="2089" t="s">
        <v>3366</v>
      </c>
      <c r="I35" s="2089" t="s">
        <v>1168</v>
      </c>
      <c r="J35" s="2093">
        <v>37932</v>
      </c>
      <c r="K35" s="2091" t="s">
        <v>3427</v>
      </c>
      <c r="L35" s="2090" t="s">
        <v>1103</v>
      </c>
      <c r="M35" s="1295" t="s">
        <v>3426</v>
      </c>
    </row>
    <row r="36" spans="1:15" s="2148" customFormat="1" ht="15.75" thickBot="1">
      <c r="A36" s="2088" t="s">
        <v>1154</v>
      </c>
      <c r="B36" s="2089" t="s">
        <v>3278</v>
      </c>
      <c r="C36" s="2089" t="s">
        <v>407</v>
      </c>
      <c r="D36" s="2089" t="s">
        <v>1108</v>
      </c>
      <c r="E36" s="2089">
        <v>340</v>
      </c>
      <c r="F36" s="2094">
        <v>832</v>
      </c>
      <c r="G36" s="2089" t="s">
        <v>3266</v>
      </c>
      <c r="H36" s="2089" t="s">
        <v>2310</v>
      </c>
      <c r="I36" s="2089" t="s">
        <v>1175</v>
      </c>
      <c r="J36" s="2093">
        <v>21075</v>
      </c>
      <c r="K36" s="2091" t="s">
        <v>3427</v>
      </c>
      <c r="L36" s="2092" t="s">
        <v>3361</v>
      </c>
      <c r="M36" s="1295" t="s">
        <v>3470</v>
      </c>
      <c r="O36" s="2151">
        <v>391868005</v>
      </c>
    </row>
    <row r="37" spans="1:15">
      <c r="A37" s="2081"/>
      <c r="B37" s="2081"/>
      <c r="C37" s="2081"/>
      <c r="D37" s="2081"/>
      <c r="E37" s="2081"/>
      <c r="F37" s="2095">
        <f>SUM(F28:F36)</f>
        <v>14976</v>
      </c>
      <c r="G37" s="2081">
        <v>14976</v>
      </c>
      <c r="H37" s="2081"/>
      <c r="I37" s="2081"/>
      <c r="J37" s="2081"/>
      <c r="K37" s="2081"/>
      <c r="L37" s="2081"/>
      <c r="M37" s="1295"/>
    </row>
    <row r="38" spans="1:15" ht="15.75" thickBot="1">
      <c r="A38" s="2096" t="s">
        <v>3304</v>
      </c>
      <c r="B38" s="2081"/>
      <c r="C38" s="2081"/>
      <c r="D38" s="2081"/>
      <c r="E38" s="2081"/>
      <c r="F38" s="2095"/>
      <c r="G38" s="2095">
        <f>G37-F37</f>
        <v>0</v>
      </c>
      <c r="H38" s="2081"/>
      <c r="I38" s="2081"/>
      <c r="J38" s="2081"/>
      <c r="K38" s="2081"/>
      <c r="L38" s="2081"/>
      <c r="M38" s="1295"/>
    </row>
    <row r="39" spans="1:15" ht="30.75" thickBot="1">
      <c r="A39" s="2097" t="s">
        <v>1064</v>
      </c>
      <c r="B39" s="2083" t="s">
        <v>979</v>
      </c>
      <c r="C39" s="2083" t="s">
        <v>978</v>
      </c>
      <c r="D39" s="2084" t="s">
        <v>5</v>
      </c>
      <c r="E39" s="2084" t="s">
        <v>6</v>
      </c>
      <c r="F39" s="2084" t="s">
        <v>7</v>
      </c>
      <c r="G39" s="2085" t="s">
        <v>1078</v>
      </c>
      <c r="H39" s="2085" t="s">
        <v>1083</v>
      </c>
      <c r="I39" s="2085" t="s">
        <v>1084</v>
      </c>
      <c r="J39" s="2085" t="s">
        <v>1085</v>
      </c>
      <c r="K39" s="2086" t="s">
        <v>3357</v>
      </c>
      <c r="L39" s="2087" t="s">
        <v>3358</v>
      </c>
      <c r="M39" s="2087" t="s">
        <v>3154</v>
      </c>
      <c r="N39" s="2087" t="s">
        <v>3155</v>
      </c>
    </row>
    <row r="40" spans="1:15" s="2148" customFormat="1" ht="16.5" thickBot="1">
      <c r="A40" s="2115" t="s">
        <v>1154</v>
      </c>
      <c r="B40" s="2096">
        <v>114172</v>
      </c>
      <c r="C40" s="2096" t="s">
        <v>407</v>
      </c>
      <c r="D40" s="2096" t="s">
        <v>2552</v>
      </c>
      <c r="E40" s="2096">
        <v>350</v>
      </c>
      <c r="F40" s="2120">
        <v>2496</v>
      </c>
      <c r="G40" s="2096" t="s">
        <v>3304</v>
      </c>
      <c r="H40" s="2096" t="s">
        <v>1159</v>
      </c>
      <c r="I40" s="2096" t="s">
        <v>1099</v>
      </c>
      <c r="J40" s="2116">
        <v>91730</v>
      </c>
      <c r="K40" s="2117" t="s">
        <v>3425</v>
      </c>
      <c r="L40" s="2096" t="s">
        <v>3361</v>
      </c>
      <c r="M40" s="2119">
        <v>44641</v>
      </c>
      <c r="N40" s="2119">
        <v>44641</v>
      </c>
    </row>
    <row r="41" spans="1:15">
      <c r="F41" s="2098">
        <f>SUM(F40)</f>
        <v>2496</v>
      </c>
    </row>
    <row r="42" spans="1:15" ht="15.75" thickBot="1">
      <c r="A42" s="2096" t="s">
        <v>3302</v>
      </c>
      <c r="B42" s="2081"/>
      <c r="C42" s="2081"/>
      <c r="D42" s="2081"/>
      <c r="E42" s="2081"/>
      <c r="F42" s="2081"/>
      <c r="G42" s="2081"/>
      <c r="H42" s="2081"/>
      <c r="I42" s="2081"/>
      <c r="J42" s="2081"/>
      <c r="K42" s="2081"/>
      <c r="L42" s="2081"/>
      <c r="M42" s="1295"/>
    </row>
    <row r="43" spans="1:15" ht="30.75" thickBot="1">
      <c r="A43" s="2097" t="s">
        <v>1064</v>
      </c>
      <c r="B43" s="2083" t="s">
        <v>979</v>
      </c>
      <c r="C43" s="2083" t="s">
        <v>978</v>
      </c>
      <c r="D43" s="2084" t="s">
        <v>5</v>
      </c>
      <c r="E43" s="2084" t="s">
        <v>6</v>
      </c>
      <c r="F43" s="2084" t="s">
        <v>7</v>
      </c>
      <c r="G43" s="2085" t="s">
        <v>1078</v>
      </c>
      <c r="H43" s="2085" t="s">
        <v>1083</v>
      </c>
      <c r="I43" s="2085" t="s">
        <v>1084</v>
      </c>
      <c r="J43" s="2085" t="s">
        <v>1085</v>
      </c>
      <c r="K43" s="2086" t="s">
        <v>3357</v>
      </c>
      <c r="L43" s="2087" t="s">
        <v>3358</v>
      </c>
      <c r="M43" s="2087" t="s">
        <v>3154</v>
      </c>
      <c r="N43" s="2087" t="s">
        <v>3155</v>
      </c>
    </row>
    <row r="44" spans="1:15" s="2148" customFormat="1" ht="16.5" thickBot="1">
      <c r="A44" s="2115" t="s">
        <v>1154</v>
      </c>
      <c r="B44" s="2096">
        <v>114172</v>
      </c>
      <c r="C44" s="2096" t="s">
        <v>407</v>
      </c>
      <c r="D44" s="2096" t="s">
        <v>2552</v>
      </c>
      <c r="E44" s="2096">
        <v>350</v>
      </c>
      <c r="F44" s="2120">
        <v>3264</v>
      </c>
      <c r="G44" s="2096" t="s">
        <v>3302</v>
      </c>
      <c r="H44" s="2096" t="s">
        <v>1159</v>
      </c>
      <c r="I44" s="2096" t="s">
        <v>1099</v>
      </c>
      <c r="J44" s="2116">
        <v>91730</v>
      </c>
      <c r="K44" s="2117" t="s">
        <v>3425</v>
      </c>
      <c r="L44" s="2096" t="s">
        <v>3361</v>
      </c>
      <c r="M44" s="2119">
        <v>44641</v>
      </c>
      <c r="N44" s="2119">
        <v>44644</v>
      </c>
    </row>
    <row r="45" spans="1:15" s="2148" customFormat="1" ht="15.75" thickBot="1">
      <c r="A45" s="2088" t="s">
        <v>1154</v>
      </c>
      <c r="B45" s="2089" t="s">
        <v>3278</v>
      </c>
      <c r="C45" s="2089" t="s">
        <v>407</v>
      </c>
      <c r="D45" s="2089" t="s">
        <v>1108</v>
      </c>
      <c r="E45" s="2089">
        <v>340</v>
      </c>
      <c r="F45" s="2094">
        <v>832</v>
      </c>
      <c r="G45" s="2089" t="s">
        <v>3266</v>
      </c>
      <c r="H45" s="2089" t="s">
        <v>2310</v>
      </c>
      <c r="I45" s="2089" t="s">
        <v>1175</v>
      </c>
      <c r="J45" s="2093">
        <v>21075</v>
      </c>
      <c r="K45" s="2091" t="s">
        <v>3427</v>
      </c>
      <c r="L45" s="2092" t="s">
        <v>3361</v>
      </c>
      <c r="M45" s="1295" t="s">
        <v>3470</v>
      </c>
      <c r="O45" s="2151">
        <v>391868005</v>
      </c>
    </row>
    <row r="46" spans="1:15" ht="15.75" thickBot="1">
      <c r="A46" s="2088" t="s">
        <v>1154</v>
      </c>
      <c r="B46" s="2089">
        <v>114172</v>
      </c>
      <c r="C46" s="2089" t="s">
        <v>407</v>
      </c>
      <c r="D46" s="2089" t="s">
        <v>2552</v>
      </c>
      <c r="E46" s="2089">
        <v>350</v>
      </c>
      <c r="F46" s="2094">
        <f>4160-3264</f>
        <v>896</v>
      </c>
      <c r="G46" s="2089" t="s">
        <v>3302</v>
      </c>
      <c r="H46" s="2089" t="s">
        <v>1159</v>
      </c>
      <c r="I46" s="2089" t="s">
        <v>1099</v>
      </c>
      <c r="J46" s="2093">
        <v>91730</v>
      </c>
      <c r="K46" s="2091" t="s">
        <v>3425</v>
      </c>
      <c r="L46" s="2092" t="s">
        <v>3361</v>
      </c>
      <c r="M46" s="1295" t="s">
        <v>3426</v>
      </c>
    </row>
    <row r="47" spans="1:15" s="2148" customFormat="1" ht="16.5" thickBot="1">
      <c r="A47" s="2115" t="s">
        <v>1154</v>
      </c>
      <c r="B47" s="2096" t="s">
        <v>3368</v>
      </c>
      <c r="C47" s="2096" t="s">
        <v>407</v>
      </c>
      <c r="D47" s="2096" t="s">
        <v>2552</v>
      </c>
      <c r="E47" s="2096">
        <v>350</v>
      </c>
      <c r="F47" s="2120">
        <v>832</v>
      </c>
      <c r="G47" s="2096" t="s">
        <v>3302</v>
      </c>
      <c r="H47" s="2096" t="s">
        <v>1159</v>
      </c>
      <c r="I47" s="2096" t="s">
        <v>1099</v>
      </c>
      <c r="J47" s="2116">
        <v>91730</v>
      </c>
      <c r="K47" s="2117" t="s">
        <v>3427</v>
      </c>
      <c r="L47" s="2096"/>
      <c r="M47" s="2119">
        <v>44642</v>
      </c>
      <c r="N47" s="2119">
        <v>44645</v>
      </c>
    </row>
    <row r="48" spans="1:15">
      <c r="A48" s="2099"/>
      <c r="F48" s="2098">
        <f>SUM(F44:F47)</f>
        <v>5824</v>
      </c>
      <c r="G48" s="2098">
        <v>4992</v>
      </c>
    </row>
    <row r="49" spans="6:7">
      <c r="F49" s="2098"/>
      <c r="G49" s="2098">
        <f>G48-F48</f>
        <v>-832</v>
      </c>
    </row>
  </sheetData>
  <autoFilter ref="A1:O48" xr:uid="{1C905FAE-7BAF-423E-8E6A-64B32E2998B7}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CE5-4DD8-4661-B1D0-12123CF7E3F0}">
  <dimension ref="A1:P64"/>
  <sheetViews>
    <sheetView topLeftCell="A46" workbookViewId="0">
      <selection activeCell="A52" sqref="A52:F64"/>
    </sheetView>
  </sheetViews>
  <sheetFormatPr defaultRowHeight="15"/>
  <cols>
    <col min="1" max="1" width="8" bestFit="1" customWidth="1"/>
    <col min="2" max="2" width="21.140625" bestFit="1" customWidth="1"/>
    <col min="3" max="3" width="32.28515625" bestFit="1" customWidth="1"/>
    <col min="4" max="4" width="20" bestFit="1" customWidth="1"/>
    <col min="5" max="5" width="16.140625" bestFit="1" customWidth="1"/>
    <col min="6" max="6" width="8.7109375" bestFit="1" customWidth="1"/>
  </cols>
  <sheetData>
    <row r="1" spans="1:14">
      <c r="A1" s="1830" t="s">
        <v>1064</v>
      </c>
      <c r="B1" s="1858" t="s">
        <v>979</v>
      </c>
      <c r="C1" s="1858" t="s">
        <v>978</v>
      </c>
      <c r="D1" s="1859" t="s">
        <v>5</v>
      </c>
      <c r="E1" s="1858" t="s">
        <v>6</v>
      </c>
      <c r="F1" s="1858" t="s">
        <v>7</v>
      </c>
    </row>
    <row r="2" spans="1:14">
      <c r="A2" s="1550" t="s">
        <v>1091</v>
      </c>
      <c r="B2" s="2029" t="s">
        <v>3454</v>
      </c>
      <c r="C2" s="2029" t="s">
        <v>2499</v>
      </c>
      <c r="D2" s="2029" t="s">
        <v>2220</v>
      </c>
      <c r="E2" s="2029">
        <v>400</v>
      </c>
      <c r="F2" s="1950">
        <v>768</v>
      </c>
    </row>
    <row r="3" spans="1:14">
      <c r="A3" s="1550" t="s">
        <v>1091</v>
      </c>
      <c r="B3" s="2029" t="s">
        <v>3449</v>
      </c>
      <c r="C3" s="2029" t="s">
        <v>2499</v>
      </c>
      <c r="D3" s="2029" t="s">
        <v>2220</v>
      </c>
      <c r="E3" s="2029">
        <v>400</v>
      </c>
      <c r="F3" s="1950">
        <v>768</v>
      </c>
    </row>
    <row r="4" spans="1:14">
      <c r="A4" s="1550" t="s">
        <v>1091</v>
      </c>
      <c r="B4" s="2029" t="s">
        <v>3453</v>
      </c>
      <c r="C4" s="2029" t="s">
        <v>2499</v>
      </c>
      <c r="D4" s="2029" t="s">
        <v>2220</v>
      </c>
      <c r="E4" s="2029">
        <v>400</v>
      </c>
      <c r="F4" s="1950">
        <v>768</v>
      </c>
    </row>
    <row r="5" spans="1:14">
      <c r="A5" s="1550" t="s">
        <v>1091</v>
      </c>
      <c r="B5" s="2029" t="s">
        <v>3451</v>
      </c>
      <c r="C5" s="2029" t="s">
        <v>2499</v>
      </c>
      <c r="D5" s="2029" t="s">
        <v>2220</v>
      </c>
      <c r="E5" s="2029">
        <v>400</v>
      </c>
      <c r="F5" s="1950">
        <v>768</v>
      </c>
    </row>
    <row r="6" spans="1:14">
      <c r="A6" s="1550" t="s">
        <v>1091</v>
      </c>
      <c r="B6" s="2029" t="s">
        <v>3189</v>
      </c>
      <c r="C6" s="2029" t="s">
        <v>2499</v>
      </c>
      <c r="D6" s="2029" t="s">
        <v>2220</v>
      </c>
      <c r="E6" s="2029">
        <v>400</v>
      </c>
      <c r="F6" s="1950">
        <v>768</v>
      </c>
      <c r="I6" s="2137"/>
      <c r="J6" s="2137"/>
      <c r="K6" s="2137"/>
      <c r="L6" s="2137"/>
      <c r="M6" s="2137"/>
      <c r="N6" s="2137"/>
    </row>
    <row r="7" spans="1:14" s="2137" customFormat="1">
      <c r="A7" s="1550" t="s">
        <v>2309</v>
      </c>
      <c r="B7" s="1949" t="s">
        <v>3318</v>
      </c>
      <c r="C7" s="2029" t="s">
        <v>2269</v>
      </c>
      <c r="D7" s="2029" t="s">
        <v>2220</v>
      </c>
      <c r="E7" s="2029">
        <v>400</v>
      </c>
      <c r="F7" s="2031">
        <v>1536</v>
      </c>
      <c r="K7" s="2153"/>
    </row>
    <row r="8" spans="1:14" s="2137" customFormat="1">
      <c r="A8" s="1550" t="s">
        <v>1091</v>
      </c>
      <c r="B8" s="2029" t="s">
        <v>3242</v>
      </c>
      <c r="C8" s="2029" t="s">
        <v>3241</v>
      </c>
      <c r="D8" s="2029" t="s">
        <v>2220</v>
      </c>
      <c r="E8" s="2029">
        <v>400</v>
      </c>
      <c r="F8" s="1950">
        <v>768</v>
      </c>
      <c r="K8" s="2153"/>
    </row>
    <row r="9" spans="1:14" s="2137" customFormat="1">
      <c r="A9" s="1550" t="s">
        <v>1091</v>
      </c>
      <c r="B9" s="2029" t="s">
        <v>3247</v>
      </c>
      <c r="C9" s="2029" t="s">
        <v>1114</v>
      </c>
      <c r="D9" s="2029" t="s">
        <v>2220</v>
      </c>
      <c r="E9" s="2029">
        <v>400</v>
      </c>
      <c r="F9" s="1950">
        <v>768</v>
      </c>
      <c r="K9" s="2153"/>
    </row>
    <row r="10" spans="1:14" s="2137" customFormat="1">
      <c r="A10" s="1872" t="s">
        <v>1154</v>
      </c>
      <c r="B10" s="2029" t="s">
        <v>3204</v>
      </c>
      <c r="C10" s="2029" t="s">
        <v>1155</v>
      </c>
      <c r="D10" s="2029" t="s">
        <v>2220</v>
      </c>
      <c r="E10" s="2029">
        <v>400</v>
      </c>
      <c r="F10" s="1950">
        <v>768</v>
      </c>
      <c r="K10" s="2153"/>
      <c r="L10" s="2138"/>
      <c r="M10" s="2138"/>
    </row>
    <row r="11" spans="1:14" s="2137" customFormat="1">
      <c r="A11" s="1872" t="s">
        <v>1154</v>
      </c>
      <c r="B11" s="2029" t="s">
        <v>3409</v>
      </c>
      <c r="C11" s="2029" t="s">
        <v>3283</v>
      </c>
      <c r="D11" s="2029" t="s">
        <v>2220</v>
      </c>
      <c r="E11" s="2029">
        <v>400</v>
      </c>
      <c r="F11" s="1950">
        <v>768</v>
      </c>
      <c r="K11" s="2153"/>
      <c r="L11" s="2138"/>
      <c r="M11" s="2138"/>
    </row>
    <row r="12" spans="1:14" s="2137" customFormat="1">
      <c r="A12" s="1550" t="s">
        <v>1091</v>
      </c>
      <c r="B12" s="2029" t="s">
        <v>3258</v>
      </c>
      <c r="C12" s="2029" t="s">
        <v>2501</v>
      </c>
      <c r="D12" s="2029" t="s">
        <v>2220</v>
      </c>
      <c r="E12" s="2029">
        <v>400</v>
      </c>
      <c r="F12" s="1950">
        <v>832</v>
      </c>
      <c r="K12" s="2153"/>
      <c r="L12" s="2138"/>
      <c r="M12" s="2138"/>
    </row>
    <row r="13" spans="1:14" s="2137" customFormat="1">
      <c r="A13" s="1550" t="s">
        <v>1091</v>
      </c>
      <c r="B13" s="2029" t="s">
        <v>3391</v>
      </c>
      <c r="C13" s="2029" t="s">
        <v>3392</v>
      </c>
      <c r="D13" s="1951" t="s">
        <v>2220</v>
      </c>
      <c r="E13" s="2029">
        <v>400</v>
      </c>
      <c r="F13" s="1950">
        <v>768</v>
      </c>
      <c r="K13" s="2153"/>
      <c r="L13" s="2138"/>
      <c r="M13" s="2138"/>
    </row>
    <row r="14" spans="1:14" s="2137" customFormat="1">
      <c r="A14" s="1550" t="s">
        <v>1091</v>
      </c>
      <c r="B14" s="2029" t="s">
        <v>3256</v>
      </c>
      <c r="C14" s="2029" t="s">
        <v>3257</v>
      </c>
      <c r="D14" s="2029" t="s">
        <v>2220</v>
      </c>
      <c r="E14" s="2029">
        <v>400</v>
      </c>
      <c r="F14" s="1950">
        <v>768</v>
      </c>
      <c r="K14" s="2153"/>
      <c r="L14" s="2138"/>
      <c r="M14" s="2138"/>
    </row>
    <row r="15" spans="1:14" s="2137" customFormat="1">
      <c r="A15" s="1872" t="s">
        <v>1154</v>
      </c>
      <c r="B15" s="2029" t="s">
        <v>3407</v>
      </c>
      <c r="C15" s="2029" t="s">
        <v>1155</v>
      </c>
      <c r="D15" s="2029" t="s">
        <v>2220</v>
      </c>
      <c r="E15" s="2029">
        <v>400</v>
      </c>
      <c r="F15" s="1950">
        <v>768</v>
      </c>
      <c r="K15" s="2153"/>
      <c r="L15" s="2138"/>
      <c r="M15" s="2138"/>
    </row>
    <row r="16" spans="1:14" s="2137" customFormat="1">
      <c r="A16" s="1550" t="s">
        <v>2309</v>
      </c>
      <c r="B16" s="1949" t="s">
        <v>3216</v>
      </c>
      <c r="C16" s="2029" t="s">
        <v>2273</v>
      </c>
      <c r="D16" s="2029" t="s">
        <v>2220</v>
      </c>
      <c r="E16" s="2029">
        <v>400</v>
      </c>
      <c r="F16" s="2031">
        <v>768</v>
      </c>
      <c r="K16" s="2153"/>
      <c r="L16" s="2138"/>
      <c r="M16" s="2138"/>
    </row>
    <row r="17" spans="1:16" s="2137" customFormat="1">
      <c r="A17" s="1550" t="s">
        <v>2309</v>
      </c>
      <c r="B17" s="1949" t="s">
        <v>3421</v>
      </c>
      <c r="C17" s="2029" t="s">
        <v>3214</v>
      </c>
      <c r="D17" s="2029" t="s">
        <v>2220</v>
      </c>
      <c r="E17" s="2029">
        <v>400</v>
      </c>
      <c r="F17" s="2031">
        <v>1280</v>
      </c>
      <c r="K17" s="2153"/>
      <c r="L17" s="2138"/>
      <c r="M17" s="2138"/>
      <c r="P17" s="2153"/>
    </row>
    <row r="18" spans="1:16" s="2137" customFormat="1">
      <c r="A18" s="1872" t="s">
        <v>2309</v>
      </c>
      <c r="B18" s="2029" t="s">
        <v>3320</v>
      </c>
      <c r="C18" s="2029" t="s">
        <v>2520</v>
      </c>
      <c r="D18" s="2029" t="s">
        <v>2220</v>
      </c>
      <c r="E18" s="2029">
        <v>400</v>
      </c>
      <c r="F18" s="1950">
        <v>1536</v>
      </c>
      <c r="K18" s="2153"/>
      <c r="L18" s="2138"/>
      <c r="M18" s="2138"/>
      <c r="P18" s="2153"/>
    </row>
    <row r="19" spans="1:16" s="2137" customFormat="1">
      <c r="A19" s="1872" t="s">
        <v>1156</v>
      </c>
      <c r="B19" s="2029" t="s">
        <v>3329</v>
      </c>
      <c r="C19" s="2029" t="s">
        <v>2303</v>
      </c>
      <c r="D19" s="2029" t="s">
        <v>2220</v>
      </c>
      <c r="E19" s="2029">
        <v>400</v>
      </c>
      <c r="F19" s="1950">
        <v>768</v>
      </c>
      <c r="K19" s="2153"/>
      <c r="L19" s="2138"/>
      <c r="M19" s="2138"/>
      <c r="O19" s="2138"/>
      <c r="P19" s="2153"/>
    </row>
    <row r="20" spans="1:16">
      <c r="K20" s="2153"/>
      <c r="L20" s="2138"/>
      <c r="M20" s="2138"/>
      <c r="O20" s="2138"/>
      <c r="P20" s="2153"/>
    </row>
    <row r="21" spans="1:16">
      <c r="K21" s="2153"/>
      <c r="L21" s="2138"/>
      <c r="M21" s="2138"/>
      <c r="O21" s="2138"/>
      <c r="P21" s="2153"/>
    </row>
    <row r="22" spans="1:16">
      <c r="A22" s="1411" t="s">
        <v>3463</v>
      </c>
      <c r="K22" s="2153"/>
      <c r="L22" s="2138"/>
      <c r="M22" s="2138"/>
      <c r="O22" s="2138"/>
      <c r="P22" s="2153"/>
    </row>
    <row r="23" spans="1:16">
      <c r="A23" s="1830" t="s">
        <v>1064</v>
      </c>
      <c r="B23" s="1858" t="s">
        <v>979</v>
      </c>
      <c r="C23" s="1858" t="s">
        <v>978</v>
      </c>
      <c r="D23" s="1859" t="s">
        <v>5</v>
      </c>
      <c r="E23" s="1858" t="s">
        <v>6</v>
      </c>
      <c r="F23" s="1858" t="s">
        <v>7</v>
      </c>
      <c r="L23" s="2138"/>
      <c r="M23" s="2138"/>
      <c r="O23" s="2138"/>
      <c r="P23" s="2153"/>
    </row>
    <row r="24" spans="1:16" s="2152" customFormat="1">
      <c r="A24" s="1550" t="s">
        <v>2534</v>
      </c>
      <c r="B24" s="2029">
        <v>179899</v>
      </c>
      <c r="C24" s="2029" t="s">
        <v>2524</v>
      </c>
      <c r="D24" s="2029" t="s">
        <v>2220</v>
      </c>
      <c r="E24" s="2031">
        <v>400</v>
      </c>
      <c r="F24" s="2032">
        <v>768</v>
      </c>
      <c r="P24" s="2153"/>
    </row>
    <row r="25" spans="1:16" s="2138" customFormat="1">
      <c r="A25" s="1550" t="s">
        <v>2534</v>
      </c>
      <c r="B25" s="1951" t="s">
        <v>3439</v>
      </c>
      <c r="C25" s="2029" t="s">
        <v>1193</v>
      </c>
      <c r="D25" s="2029" t="s">
        <v>2220</v>
      </c>
      <c r="E25" s="2029">
        <v>400</v>
      </c>
      <c r="F25" s="2032">
        <v>832</v>
      </c>
      <c r="P25" s="2153"/>
    </row>
    <row r="26" spans="1:16">
      <c r="A26" s="1550" t="s">
        <v>1091</v>
      </c>
      <c r="B26" s="2029" t="s">
        <v>3389</v>
      </c>
      <c r="C26" s="2029" t="s">
        <v>3390</v>
      </c>
      <c r="D26" s="2029" t="s">
        <v>2220</v>
      </c>
      <c r="E26" s="2029">
        <v>400</v>
      </c>
      <c r="F26" s="1950">
        <v>768</v>
      </c>
      <c r="L26" s="2138"/>
      <c r="M26" s="2138"/>
      <c r="O26" s="2138"/>
      <c r="P26" s="2153"/>
    </row>
    <row r="27" spans="1:16">
      <c r="A27" s="1550" t="s">
        <v>1091</v>
      </c>
      <c r="B27" s="2029" t="s">
        <v>3254</v>
      </c>
      <c r="C27" s="2029" t="s">
        <v>2219</v>
      </c>
      <c r="D27" s="2029" t="s">
        <v>2220</v>
      </c>
      <c r="E27" s="2029">
        <v>400</v>
      </c>
      <c r="F27" s="1950">
        <v>768</v>
      </c>
      <c r="L27" s="2138"/>
      <c r="M27" s="2138"/>
      <c r="O27" s="2138"/>
      <c r="P27" s="2153"/>
    </row>
    <row r="28" spans="1:16">
      <c r="A28" s="1872" t="s">
        <v>1091</v>
      </c>
      <c r="B28" s="2029" t="s">
        <v>3259</v>
      </c>
      <c r="C28" s="2029" t="s">
        <v>1121</v>
      </c>
      <c r="D28" s="2029" t="s">
        <v>2220</v>
      </c>
      <c r="E28" s="2029">
        <v>400</v>
      </c>
      <c r="F28" s="1950">
        <v>768</v>
      </c>
      <c r="L28" s="2138"/>
      <c r="M28" s="2138"/>
      <c r="O28" s="2138"/>
      <c r="P28" s="2153"/>
    </row>
    <row r="29" spans="1:16">
      <c r="A29" s="1872" t="s">
        <v>1154</v>
      </c>
      <c r="B29" s="2029" t="s">
        <v>3298</v>
      </c>
      <c r="C29" s="2029" t="s">
        <v>1155</v>
      </c>
      <c r="D29" s="2029" t="s">
        <v>2220</v>
      </c>
      <c r="E29" s="2029">
        <v>400</v>
      </c>
      <c r="F29" s="1950">
        <v>384</v>
      </c>
      <c r="O29" s="2138"/>
      <c r="P29" s="2153"/>
    </row>
    <row r="30" spans="1:16">
      <c r="A30" s="1872" t="s">
        <v>1154</v>
      </c>
      <c r="B30" s="2029" t="s">
        <v>3380</v>
      </c>
      <c r="C30" s="2029" t="s">
        <v>1155</v>
      </c>
      <c r="D30" s="2029" t="s">
        <v>2220</v>
      </c>
      <c r="E30" s="2029">
        <v>400</v>
      </c>
      <c r="F30" s="1950">
        <v>768</v>
      </c>
      <c r="O30" s="2138"/>
      <c r="P30" s="2153"/>
    </row>
    <row r="31" spans="1:16" s="2138" customFormat="1">
      <c r="A31" s="1550" t="s">
        <v>2534</v>
      </c>
      <c r="B31" s="1951" t="s">
        <v>3440</v>
      </c>
      <c r="C31" s="2029" t="s">
        <v>1193</v>
      </c>
      <c r="D31" s="2029" t="s">
        <v>2220</v>
      </c>
      <c r="E31" s="2029">
        <v>400</v>
      </c>
      <c r="F31" s="2032">
        <v>832</v>
      </c>
      <c r="P31" s="2153"/>
    </row>
    <row r="32" spans="1:16">
      <c r="A32" s="1550" t="s">
        <v>2309</v>
      </c>
      <c r="B32" s="1949" t="s">
        <v>3216</v>
      </c>
      <c r="C32" s="2029" t="s">
        <v>2273</v>
      </c>
      <c r="D32" s="2029" t="s">
        <v>2220</v>
      </c>
      <c r="E32" s="2029">
        <v>400</v>
      </c>
      <c r="F32" s="2031">
        <v>2368</v>
      </c>
      <c r="P32" s="2153"/>
    </row>
    <row r="33" spans="1:15">
      <c r="A33" s="1872" t="s">
        <v>1156</v>
      </c>
      <c r="B33" s="2029" t="s">
        <v>3330</v>
      </c>
      <c r="C33" s="2029" t="s">
        <v>2303</v>
      </c>
      <c r="D33" s="2029" t="s">
        <v>2220</v>
      </c>
      <c r="E33" s="2029">
        <v>400</v>
      </c>
      <c r="F33" s="1950">
        <v>768</v>
      </c>
    </row>
    <row r="34" spans="1:15" s="2138" customFormat="1">
      <c r="A34" s="1550" t="s">
        <v>2309</v>
      </c>
      <c r="B34" s="1949" t="s">
        <v>3317</v>
      </c>
      <c r="C34" s="2029" t="s">
        <v>2268</v>
      </c>
      <c r="D34" s="2029" t="s">
        <v>2220</v>
      </c>
      <c r="E34" s="2029">
        <v>400</v>
      </c>
      <c r="F34" s="2031">
        <v>1664</v>
      </c>
    </row>
    <row r="36" spans="1:15">
      <c r="A36" s="1411" t="s">
        <v>3518</v>
      </c>
    </row>
    <row r="37" spans="1:15" ht="45">
      <c r="A37" s="1830" t="s">
        <v>1064</v>
      </c>
      <c r="B37" s="1858" t="s">
        <v>979</v>
      </c>
      <c r="C37" s="1858" t="s">
        <v>978</v>
      </c>
      <c r="D37" s="1859" t="s">
        <v>5</v>
      </c>
      <c r="E37" s="1858" t="s">
        <v>6</v>
      </c>
      <c r="F37" s="1858" t="s">
        <v>7</v>
      </c>
      <c r="G37" s="1297" t="s">
        <v>185</v>
      </c>
      <c r="H37" s="1860" t="s">
        <v>186</v>
      </c>
      <c r="I37" s="1861" t="s">
        <v>672</v>
      </c>
      <c r="J37" s="1816" t="s">
        <v>1070</v>
      </c>
      <c r="K37" s="1817" t="s">
        <v>10</v>
      </c>
      <c r="L37" s="1817" t="s">
        <v>1071</v>
      </c>
      <c r="M37" s="1816" t="s">
        <v>11</v>
      </c>
      <c r="N37" s="1900" t="s">
        <v>1072</v>
      </c>
      <c r="O37" s="1900" t="s">
        <v>1073</v>
      </c>
    </row>
    <row r="38" spans="1:15">
      <c r="A38" s="1550" t="s">
        <v>1154</v>
      </c>
      <c r="B38" s="1949" t="s">
        <v>3277</v>
      </c>
      <c r="C38" s="2029" t="s">
        <v>407</v>
      </c>
      <c r="D38" s="2029" t="s">
        <v>2220</v>
      </c>
      <c r="E38" s="2029">
        <v>400</v>
      </c>
      <c r="F38" s="2031">
        <v>2496</v>
      </c>
      <c r="G38" s="1833">
        <v>998400</v>
      </c>
      <c r="H38" s="1831">
        <v>0.99839999999999995</v>
      </c>
      <c r="I38" s="1837"/>
      <c r="J38" s="2104"/>
      <c r="K38" s="2141">
        <v>0.99839999999999995</v>
      </c>
      <c r="L38" s="2105"/>
      <c r="M38" s="1832">
        <v>0.99839999999999995</v>
      </c>
      <c r="N38" s="2052" t="s">
        <v>3477</v>
      </c>
      <c r="O38" s="2030">
        <v>44620</v>
      </c>
    </row>
    <row r="39" spans="1:15">
      <c r="A39" s="1550" t="s">
        <v>1154</v>
      </c>
      <c r="B39" s="1949" t="s">
        <v>3378</v>
      </c>
      <c r="C39" s="2029" t="s">
        <v>1114</v>
      </c>
      <c r="D39" s="2029" t="s">
        <v>2220</v>
      </c>
      <c r="E39" s="2029">
        <v>400</v>
      </c>
      <c r="F39" s="2031">
        <v>2304</v>
      </c>
      <c r="G39" s="1833">
        <v>921600</v>
      </c>
      <c r="H39" s="1831">
        <v>0.92159999999999997</v>
      </c>
      <c r="I39" s="1837"/>
      <c r="J39" s="2104"/>
      <c r="K39" s="2104">
        <v>0.92159999999999997</v>
      </c>
      <c r="L39" s="2105"/>
      <c r="M39" s="1832">
        <v>0.92159999999999997</v>
      </c>
      <c r="N39" s="2052" t="s">
        <v>3477</v>
      </c>
      <c r="O39" s="2030">
        <v>44628</v>
      </c>
    </row>
    <row r="40" spans="1:15" s="2198" customFormat="1">
      <c r="A40" s="1550" t="s">
        <v>2534</v>
      </c>
      <c r="B40" s="1951" t="s">
        <v>3441</v>
      </c>
      <c r="C40" s="2029" t="s">
        <v>1193</v>
      </c>
      <c r="D40" s="2029" t="s">
        <v>2220</v>
      </c>
      <c r="E40" s="2029">
        <v>400</v>
      </c>
      <c r="F40" s="2032">
        <v>832</v>
      </c>
      <c r="G40" s="1833">
        <v>332800</v>
      </c>
      <c r="H40" s="1831">
        <v>0.33279999999999998</v>
      </c>
      <c r="I40" s="1837"/>
      <c r="J40" s="1818"/>
      <c r="K40" s="2104"/>
      <c r="L40" s="2105">
        <v>0.33279999999999998</v>
      </c>
      <c r="M40" s="2110">
        <v>0.33279999999999998</v>
      </c>
      <c r="N40" s="2052" t="s">
        <v>3477</v>
      </c>
      <c r="O40" s="2100">
        <v>44638</v>
      </c>
    </row>
    <row r="41" spans="1:15">
      <c r="A41" s="1872" t="s">
        <v>1154</v>
      </c>
      <c r="B41" s="2029" t="s">
        <v>3408</v>
      </c>
      <c r="C41" s="2029" t="s">
        <v>1155</v>
      </c>
      <c r="D41" s="2029" t="s">
        <v>2220</v>
      </c>
      <c r="E41" s="2029">
        <v>400</v>
      </c>
      <c r="F41" s="1950">
        <v>768</v>
      </c>
      <c r="G41" s="1833">
        <v>307200</v>
      </c>
      <c r="H41" s="1831">
        <v>0.30719999999999997</v>
      </c>
      <c r="I41" s="1837"/>
      <c r="J41" s="1818"/>
      <c r="K41" s="2104">
        <v>0.30719999999999997</v>
      </c>
      <c r="L41" s="2105"/>
      <c r="M41" s="1832">
        <v>0.30719999999999997</v>
      </c>
      <c r="N41" s="2052" t="s">
        <v>3477</v>
      </c>
      <c r="O41" s="2030">
        <v>44628</v>
      </c>
    </row>
    <row r="42" spans="1:15">
      <c r="A42" s="1550" t="s">
        <v>1091</v>
      </c>
      <c r="B42" s="2029" t="s">
        <v>3255</v>
      </c>
      <c r="C42" s="2029" t="s">
        <v>2219</v>
      </c>
      <c r="D42" s="2029" t="s">
        <v>2220</v>
      </c>
      <c r="E42" s="2029">
        <v>400</v>
      </c>
      <c r="F42" s="1950">
        <v>768</v>
      </c>
      <c r="G42" s="1833">
        <v>307200</v>
      </c>
      <c r="H42" s="2108">
        <v>0.30719999999999997</v>
      </c>
      <c r="I42" s="1837"/>
      <c r="J42" s="2104"/>
      <c r="K42" s="2104">
        <v>0.30719999999999997</v>
      </c>
      <c r="L42" s="2105"/>
      <c r="M42" s="1832">
        <v>0.30719999999999997</v>
      </c>
      <c r="N42" s="2052" t="s">
        <v>3477</v>
      </c>
      <c r="O42" s="2030">
        <v>44628</v>
      </c>
    </row>
    <row r="43" spans="1:15">
      <c r="A43" s="1550" t="s">
        <v>2309</v>
      </c>
      <c r="B43" s="1949" t="s">
        <v>3444</v>
      </c>
      <c r="C43" s="2029" t="s">
        <v>1137</v>
      </c>
      <c r="D43" s="2029" t="s">
        <v>2220</v>
      </c>
      <c r="E43" s="2029">
        <v>400</v>
      </c>
      <c r="F43" s="2031">
        <v>832</v>
      </c>
      <c r="G43" s="1833">
        <v>332800</v>
      </c>
      <c r="H43" s="1831">
        <v>0.33279999999999998</v>
      </c>
      <c r="I43" s="1837"/>
      <c r="J43" s="2104"/>
      <c r="K43" s="2141">
        <v>0.33279999999999998</v>
      </c>
      <c r="L43" s="2105"/>
      <c r="M43" s="1832">
        <v>0.33279999999999998</v>
      </c>
      <c r="N43" s="2052" t="s">
        <v>3477</v>
      </c>
      <c r="O43" s="2100">
        <v>44641</v>
      </c>
    </row>
    <row r="44" spans="1:15">
      <c r="A44" s="1550" t="s">
        <v>2309</v>
      </c>
      <c r="B44" s="2135" t="s">
        <v>3211</v>
      </c>
      <c r="C44" s="2025" t="s">
        <v>3212</v>
      </c>
      <c r="D44" s="2025" t="s">
        <v>2220</v>
      </c>
      <c r="E44" s="2025">
        <v>400</v>
      </c>
      <c r="F44" s="2136">
        <v>768</v>
      </c>
      <c r="G44" s="1833">
        <v>307200</v>
      </c>
      <c r="H44" s="1831">
        <v>0.30719999999999997</v>
      </c>
      <c r="I44" s="1837"/>
      <c r="J44" s="2104"/>
      <c r="K44" s="2104">
        <v>0.30719999999999997</v>
      </c>
      <c r="L44" s="2105"/>
      <c r="M44" s="1832">
        <v>0.30719999999999997</v>
      </c>
      <c r="N44" s="2052" t="s">
        <v>3477</v>
      </c>
      <c r="O44" s="2030">
        <v>44628</v>
      </c>
    </row>
    <row r="45" spans="1:15">
      <c r="A45" s="1550" t="s">
        <v>2534</v>
      </c>
      <c r="B45" s="1951" t="s">
        <v>3442</v>
      </c>
      <c r="C45" s="2029" t="s">
        <v>1193</v>
      </c>
      <c r="D45" s="2029" t="s">
        <v>2220</v>
      </c>
      <c r="E45" s="2029">
        <v>400</v>
      </c>
      <c r="F45" s="2032">
        <v>832</v>
      </c>
      <c r="G45" s="1833">
        <v>332800</v>
      </c>
      <c r="H45" s="1831">
        <v>0.33279999999999998</v>
      </c>
      <c r="I45" s="1837"/>
      <c r="J45" s="1818"/>
      <c r="K45" s="2104"/>
      <c r="L45" s="2105">
        <v>0.33279999999999998</v>
      </c>
      <c r="M45" s="2110">
        <v>0.33279999999999998</v>
      </c>
      <c r="N45" s="2052" t="s">
        <v>3477</v>
      </c>
      <c r="O45" s="2100">
        <v>44638</v>
      </c>
    </row>
    <row r="46" spans="1:15">
      <c r="A46" s="1550" t="s">
        <v>1091</v>
      </c>
      <c r="B46" s="2029" t="s">
        <v>3261</v>
      </c>
      <c r="C46" s="2029" t="s">
        <v>2499</v>
      </c>
      <c r="D46" s="2029" t="s">
        <v>2220</v>
      </c>
      <c r="E46" s="2029">
        <v>400</v>
      </c>
      <c r="F46" s="1950">
        <v>768</v>
      </c>
      <c r="G46" s="1833">
        <v>307200</v>
      </c>
      <c r="H46" s="2108">
        <v>0.30719999999999997</v>
      </c>
      <c r="I46" s="1837"/>
      <c r="J46" s="2104"/>
      <c r="K46" s="2104">
        <v>0.30719999999999997</v>
      </c>
      <c r="L46" s="2105"/>
      <c r="M46" s="1832">
        <v>0.30719999999999997</v>
      </c>
      <c r="N46" s="2052" t="s">
        <v>3477</v>
      </c>
      <c r="O46" s="2100">
        <v>44641</v>
      </c>
    </row>
    <row r="52" spans="1:6">
      <c r="A52" s="1411" t="s">
        <v>3525</v>
      </c>
    </row>
    <row r="53" spans="1:6">
      <c r="A53" s="1830" t="s">
        <v>1064</v>
      </c>
      <c r="B53" s="1858" t="s">
        <v>1198</v>
      </c>
      <c r="C53" s="1858" t="s">
        <v>978</v>
      </c>
      <c r="D53" s="1859" t="s">
        <v>5</v>
      </c>
      <c r="E53" s="1858" t="s">
        <v>6</v>
      </c>
      <c r="F53" s="1858" t="s">
        <v>7</v>
      </c>
    </row>
    <row r="54" spans="1:6">
      <c r="A54" s="1550" t="s">
        <v>2534</v>
      </c>
      <c r="B54" s="2204" t="s">
        <v>3443</v>
      </c>
      <c r="C54" s="2200" t="s">
        <v>1193</v>
      </c>
      <c r="D54" s="2200" t="s">
        <v>2220</v>
      </c>
      <c r="E54" s="2200">
        <v>400</v>
      </c>
      <c r="F54" s="2205">
        <v>1664</v>
      </c>
    </row>
    <row r="55" spans="1:6">
      <c r="A55" s="1550" t="s">
        <v>2534</v>
      </c>
      <c r="B55" s="2200" t="s">
        <v>3521</v>
      </c>
      <c r="C55" s="2200" t="s">
        <v>1193</v>
      </c>
      <c r="D55" s="2200" t="s">
        <v>2220</v>
      </c>
      <c r="E55" s="2200">
        <v>400</v>
      </c>
      <c r="F55" s="2205">
        <v>832</v>
      </c>
    </row>
    <row r="56" spans="1:6">
      <c r="A56" s="1550" t="s">
        <v>2309</v>
      </c>
      <c r="B56" s="2203" t="s">
        <v>3524</v>
      </c>
      <c r="C56" s="2200" t="s">
        <v>2274</v>
      </c>
      <c r="D56" s="2200" t="s">
        <v>2220</v>
      </c>
      <c r="E56" s="2200">
        <v>400</v>
      </c>
      <c r="F56" s="2202">
        <v>832</v>
      </c>
    </row>
    <row r="57" spans="1:6">
      <c r="A57" s="1550" t="s">
        <v>2309</v>
      </c>
      <c r="B57" s="2203" t="s">
        <v>3218</v>
      </c>
      <c r="C57" s="2200" t="s">
        <v>2274</v>
      </c>
      <c r="D57" s="2200" t="s">
        <v>2220</v>
      </c>
      <c r="E57" s="2200">
        <v>400</v>
      </c>
      <c r="F57" s="2202">
        <v>416</v>
      </c>
    </row>
    <row r="58" spans="1:6">
      <c r="A58" s="1872" t="s">
        <v>1154</v>
      </c>
      <c r="B58" s="2200" t="s">
        <v>3406</v>
      </c>
      <c r="C58" s="2200" t="s">
        <v>1155</v>
      </c>
      <c r="D58" s="2200" t="s">
        <v>2220</v>
      </c>
      <c r="E58" s="2200">
        <v>400</v>
      </c>
      <c r="F58" s="2201">
        <v>768</v>
      </c>
    </row>
    <row r="59" spans="1:6">
      <c r="A59" s="1872" t="s">
        <v>1154</v>
      </c>
      <c r="B59" s="2200" t="s">
        <v>3405</v>
      </c>
      <c r="C59" s="2200" t="s">
        <v>1155</v>
      </c>
      <c r="D59" s="2200" t="s">
        <v>2220</v>
      </c>
      <c r="E59" s="2200">
        <v>400</v>
      </c>
      <c r="F59" s="2201">
        <v>768</v>
      </c>
    </row>
    <row r="60" spans="1:6">
      <c r="A60" s="1550" t="s">
        <v>1091</v>
      </c>
      <c r="B60" s="2029" t="s">
        <v>3526</v>
      </c>
      <c r="C60" s="2029" t="s">
        <v>2499</v>
      </c>
      <c r="D60" s="2029" t="s">
        <v>2220</v>
      </c>
      <c r="E60" s="2029">
        <v>400</v>
      </c>
      <c r="F60" s="1950">
        <v>768</v>
      </c>
    </row>
    <row r="61" spans="1:6">
      <c r="A61" s="1550" t="s">
        <v>1091</v>
      </c>
      <c r="B61" s="2029" t="s">
        <v>3527</v>
      </c>
      <c r="C61" s="2029" t="s">
        <v>2499</v>
      </c>
      <c r="D61" s="2029" t="s">
        <v>2220</v>
      </c>
      <c r="E61" s="2029">
        <v>400</v>
      </c>
      <c r="F61" s="1950">
        <v>1536</v>
      </c>
    </row>
    <row r="62" spans="1:6">
      <c r="A62" s="1550" t="s">
        <v>1091</v>
      </c>
      <c r="B62" s="2029" t="s">
        <v>3528</v>
      </c>
      <c r="C62" s="2029" t="s">
        <v>2499</v>
      </c>
      <c r="D62" s="2029" t="s">
        <v>2220</v>
      </c>
      <c r="E62" s="2029">
        <v>400</v>
      </c>
      <c r="F62" s="1950">
        <v>768</v>
      </c>
    </row>
    <row r="63" spans="1:6" s="2206" customFormat="1">
      <c r="A63" s="1550" t="s">
        <v>2534</v>
      </c>
      <c r="B63" s="2200" t="s">
        <v>3220</v>
      </c>
      <c r="C63" s="2200" t="s">
        <v>1189</v>
      </c>
      <c r="D63" s="2200" t="s">
        <v>2220</v>
      </c>
      <c r="E63" s="2202">
        <v>400</v>
      </c>
      <c r="F63" s="2205">
        <v>896</v>
      </c>
    </row>
    <row r="64" spans="1:6" s="2206" customFormat="1">
      <c r="A64" s="1550" t="s">
        <v>2534</v>
      </c>
      <c r="B64" s="2200" t="s">
        <v>3520</v>
      </c>
      <c r="C64" s="2200" t="s">
        <v>1189</v>
      </c>
      <c r="D64" s="2200" t="s">
        <v>2220</v>
      </c>
      <c r="E64" s="2202">
        <v>400</v>
      </c>
      <c r="F64" s="2205">
        <v>896</v>
      </c>
    </row>
  </sheetData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1A6F-CE23-4609-9B92-F73D8B50DD93}">
  <dimension ref="A1:D39"/>
  <sheetViews>
    <sheetView workbookViewId="0">
      <selection activeCell="A33" sqref="A33:D39"/>
    </sheetView>
  </sheetViews>
  <sheetFormatPr defaultRowHeight="15"/>
  <cols>
    <col min="2" max="2" width="67.7109375" customWidth="1"/>
  </cols>
  <sheetData>
    <row r="1" spans="1:2">
      <c r="A1" s="2050" t="s">
        <v>3157</v>
      </c>
      <c r="B1" s="2051" t="s">
        <v>3158</v>
      </c>
    </row>
    <row r="2" spans="1:2">
      <c r="A2" s="2050"/>
      <c r="B2" s="2050"/>
    </row>
    <row r="3" spans="1:2">
      <c r="A3" s="2050" t="s">
        <v>3159</v>
      </c>
      <c r="B3" s="2050" t="s">
        <v>3160</v>
      </c>
    </row>
    <row r="4" spans="1:2">
      <c r="A4" s="2041"/>
      <c r="B4" s="2051" t="s">
        <v>3161</v>
      </c>
    </row>
    <row r="5" spans="1:2">
      <c r="A5" s="2041"/>
      <c r="B5" s="2051" t="s">
        <v>3162</v>
      </c>
    </row>
    <row r="6" spans="1:2">
      <c r="A6" s="2049"/>
      <c r="B6" s="2051" t="s">
        <v>3163</v>
      </c>
    </row>
    <row r="7" spans="1:2">
      <c r="A7" s="2041"/>
      <c r="B7" s="2050" t="s">
        <v>3164</v>
      </c>
    </row>
    <row r="8" spans="1:2">
      <c r="A8" s="2050"/>
      <c r="B8" s="2050"/>
    </row>
    <row r="9" spans="1:2">
      <c r="A9" s="2050" t="s">
        <v>3165</v>
      </c>
      <c r="B9" s="2050" t="s">
        <v>3166</v>
      </c>
    </row>
    <row r="10" spans="1:2">
      <c r="A10" s="2050"/>
      <c r="B10" s="2051" t="s">
        <v>3167</v>
      </c>
    </row>
    <row r="11" spans="1:2">
      <c r="A11" s="2050"/>
      <c r="B11" s="2050"/>
    </row>
    <row r="12" spans="1:2">
      <c r="A12" s="2050" t="s">
        <v>3168</v>
      </c>
      <c r="B12" s="2050" t="s">
        <v>3169</v>
      </c>
    </row>
    <row r="13" spans="1:2">
      <c r="A13" s="2050"/>
      <c r="B13" s="2050" t="s">
        <v>3170</v>
      </c>
    </row>
    <row r="18" spans="2:3">
      <c r="B18" s="2019" t="s">
        <v>2492</v>
      </c>
      <c r="C18" s="2019" t="s">
        <v>2493</v>
      </c>
    </row>
    <row r="19" spans="2:3">
      <c r="B19" s="1955" t="s">
        <v>2482</v>
      </c>
      <c r="C19" s="1955" t="s">
        <v>2494</v>
      </c>
    </row>
    <row r="20" spans="2:3">
      <c r="B20" s="1955" t="s">
        <v>2491</v>
      </c>
      <c r="C20" s="1955" t="s">
        <v>2495</v>
      </c>
    </row>
    <row r="21" spans="2:3">
      <c r="B21" s="1955" t="s">
        <v>2483</v>
      </c>
      <c r="C21" s="1955" t="s">
        <v>2495</v>
      </c>
    </row>
    <row r="22" spans="2:3">
      <c r="B22" s="1955" t="s">
        <v>2486</v>
      </c>
      <c r="C22" s="1955" t="s">
        <v>2497</v>
      </c>
    </row>
    <row r="23" spans="2:3">
      <c r="B23" s="1955" t="s">
        <v>2484</v>
      </c>
      <c r="C23" s="1955" t="s">
        <v>2495</v>
      </c>
    </row>
    <row r="24" spans="2:3">
      <c r="B24" s="1955" t="s">
        <v>2485</v>
      </c>
      <c r="C24" s="1955" t="s">
        <v>2496</v>
      </c>
    </row>
    <row r="25" spans="2:3">
      <c r="B25" s="1955" t="s">
        <v>2489</v>
      </c>
      <c r="C25" s="1955" t="s">
        <v>2497</v>
      </c>
    </row>
    <row r="26" spans="2:3">
      <c r="B26" s="1955" t="s">
        <v>2490</v>
      </c>
      <c r="C26" s="1955" t="s">
        <v>2498</v>
      </c>
    </row>
    <row r="27" spans="2:3">
      <c r="B27" s="1955" t="s">
        <v>2488</v>
      </c>
      <c r="C27" s="1955" t="s">
        <v>2497</v>
      </c>
    </row>
    <row r="28" spans="2:3">
      <c r="B28" s="1955" t="s">
        <v>2487</v>
      </c>
      <c r="C28" s="1955" t="s">
        <v>2495</v>
      </c>
    </row>
    <row r="33" spans="1:4">
      <c r="A33" s="2048" t="s">
        <v>2481</v>
      </c>
      <c r="B33" s="2016" t="s">
        <v>2480</v>
      </c>
      <c r="C33" s="2016" t="s">
        <v>2470</v>
      </c>
      <c r="D33" s="2016" t="s">
        <v>308</v>
      </c>
    </row>
    <row r="34" spans="1:4">
      <c r="A34" s="2048"/>
      <c r="B34" s="2023" t="s">
        <v>2471</v>
      </c>
      <c r="C34" s="2023">
        <v>1</v>
      </c>
      <c r="D34" s="2023"/>
    </row>
    <row r="35" spans="1:4">
      <c r="A35" s="2048"/>
      <c r="B35" s="2023" t="s">
        <v>2472</v>
      </c>
      <c r="C35" s="2023">
        <v>2</v>
      </c>
      <c r="D35" s="2017" t="s">
        <v>2474</v>
      </c>
    </row>
    <row r="36" spans="1:4">
      <c r="A36" s="2048"/>
      <c r="B36" s="2023" t="s">
        <v>2473</v>
      </c>
      <c r="C36" s="2023">
        <v>2</v>
      </c>
      <c r="D36" s="2023" t="s">
        <v>2475</v>
      </c>
    </row>
    <row r="37" spans="1:4">
      <c r="A37" s="2048"/>
      <c r="B37" s="2023" t="s">
        <v>2476</v>
      </c>
      <c r="C37" s="2023">
        <v>1</v>
      </c>
      <c r="D37" s="2023"/>
    </row>
    <row r="38" spans="1:4">
      <c r="A38" s="2048"/>
      <c r="B38" s="2023" t="s">
        <v>2477</v>
      </c>
      <c r="C38" s="2018">
        <v>2</v>
      </c>
      <c r="D38" s="2023"/>
    </row>
    <row r="39" spans="1:4">
      <c r="A39" s="2048"/>
      <c r="B39" s="2023" t="s">
        <v>2478</v>
      </c>
      <c r="C39" s="2018">
        <v>2</v>
      </c>
      <c r="D39" s="2023" t="s">
        <v>2479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0"/>
  </sheetPr>
  <dimension ref="B1:N198"/>
  <sheetViews>
    <sheetView zoomScale="77" zoomScaleNormal="77" workbookViewId="0">
      <pane ySplit="2" topLeftCell="A141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47.5703125" style="1513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881</v>
      </c>
      <c r="C1" s="1871"/>
      <c r="D1" s="1871"/>
      <c r="E1" s="1871"/>
      <c r="M1" s="1871" t="s">
        <v>1246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1247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90212</v>
      </c>
      <c r="D3" s="957" t="s">
        <v>1248</v>
      </c>
      <c r="E3" s="692">
        <v>280</v>
      </c>
      <c r="F3" s="1618">
        <v>1728</v>
      </c>
      <c r="G3" s="1618">
        <f>E3*F3</f>
        <v>483840</v>
      </c>
      <c r="H3" s="1524">
        <f>E3*F3/1000000</f>
        <v>0.48383999999999999</v>
      </c>
      <c r="I3" s="1406">
        <f t="shared" ref="I3:I17" si="0">H3</f>
        <v>0.48383999999999999</v>
      </c>
      <c r="J3" s="1524"/>
      <c r="K3" s="1568"/>
      <c r="L3" s="1517">
        <f>SUM(I3:K3)</f>
        <v>0.48383999999999999</v>
      </c>
      <c r="M3" s="842"/>
    </row>
    <row r="4" spans="2:13" s="123" customFormat="1" ht="14.25" customHeight="1">
      <c r="B4" s="1507" t="s">
        <v>816</v>
      </c>
      <c r="C4" s="692">
        <v>90297</v>
      </c>
      <c r="D4" s="957" t="s">
        <v>1249</v>
      </c>
      <c r="E4" s="692">
        <v>280</v>
      </c>
      <c r="F4" s="1618">
        <v>1632</v>
      </c>
      <c r="G4" s="1618">
        <f>E4*F4</f>
        <v>456960</v>
      </c>
      <c r="H4" s="1524">
        <f>E4*F4/1000000</f>
        <v>0.45695999999999998</v>
      </c>
      <c r="I4" s="1406">
        <f t="shared" si="0"/>
        <v>0.45695999999999998</v>
      </c>
      <c r="J4" s="1524"/>
      <c r="K4" s="1568"/>
      <c r="L4" s="1517">
        <f>SUM(I4:K4)</f>
        <v>0.45695999999999998</v>
      </c>
      <c r="M4" s="842"/>
    </row>
    <row r="5" spans="2:13" s="123" customFormat="1" ht="14.25" customHeight="1">
      <c r="B5" s="1507" t="s">
        <v>816</v>
      </c>
      <c r="C5" s="692">
        <v>90388</v>
      </c>
      <c r="D5" s="957" t="s">
        <v>1249</v>
      </c>
      <c r="E5" s="692">
        <v>275</v>
      </c>
      <c r="F5" s="1618">
        <v>320</v>
      </c>
      <c r="G5" s="1618">
        <f>E5*F5</f>
        <v>88000</v>
      </c>
      <c r="H5" s="1524">
        <f>E5*F5/1000000</f>
        <v>8.7999999999999995E-2</v>
      </c>
      <c r="I5" s="1406">
        <f t="shared" si="0"/>
        <v>8.7999999999999995E-2</v>
      </c>
      <c r="J5" s="1524"/>
      <c r="K5" s="1568"/>
      <c r="L5" s="1517">
        <f>SUM(I5:K5)</f>
        <v>8.7999999999999995E-2</v>
      </c>
      <c r="M5" s="842"/>
    </row>
    <row r="6" spans="2:13" s="123" customFormat="1" ht="14.25" customHeight="1">
      <c r="B6" s="1507" t="s">
        <v>816</v>
      </c>
      <c r="C6" s="692">
        <v>90390</v>
      </c>
      <c r="D6" s="957" t="s">
        <v>1249</v>
      </c>
      <c r="E6" s="692">
        <v>275</v>
      </c>
      <c r="F6" s="1618">
        <v>320</v>
      </c>
      <c r="G6" s="1618">
        <f>E6*F6</f>
        <v>88000</v>
      </c>
      <c r="H6" s="1524">
        <f>E6*F6/1000000</f>
        <v>8.7999999999999995E-2</v>
      </c>
      <c r="I6" s="1406">
        <f t="shared" si="0"/>
        <v>8.7999999999999995E-2</v>
      </c>
      <c r="J6" s="1524"/>
      <c r="K6" s="1568"/>
      <c r="L6" s="1517">
        <f>SUM(I6:K6)</f>
        <v>8.7999999999999995E-2</v>
      </c>
      <c r="M6" s="842"/>
    </row>
    <row r="7" spans="2:13" s="123" customFormat="1" ht="14.25" customHeight="1">
      <c r="B7" s="1507" t="s">
        <v>1250</v>
      </c>
      <c r="C7" s="692" t="s">
        <v>1251</v>
      </c>
      <c r="D7" s="957" t="s">
        <v>845</v>
      </c>
      <c r="E7" s="692">
        <v>305</v>
      </c>
      <c r="F7" s="1618">
        <v>120</v>
      </c>
      <c r="G7" s="1618">
        <f>F7*E7</f>
        <v>36600</v>
      </c>
      <c r="H7" s="1524">
        <f>G7/1000000</f>
        <v>3.6600000000000001E-2</v>
      </c>
      <c r="I7" s="1406">
        <f t="shared" si="0"/>
        <v>3.6600000000000001E-2</v>
      </c>
      <c r="J7" s="1524"/>
      <c r="K7" s="1568"/>
      <c r="L7" s="1517">
        <f>I7+J7+K7</f>
        <v>3.6600000000000001E-2</v>
      </c>
      <c r="M7" s="842"/>
    </row>
    <row r="8" spans="2:13" s="123" customFormat="1" ht="14.25" customHeight="1">
      <c r="B8" s="1507" t="s">
        <v>1252</v>
      </c>
      <c r="C8" s="692" t="s">
        <v>1253</v>
      </c>
      <c r="D8" s="957" t="s">
        <v>1254</v>
      </c>
      <c r="E8" s="692">
        <v>325</v>
      </c>
      <c r="F8" s="1618">
        <v>58</v>
      </c>
      <c r="G8" s="1618">
        <f>F8*E8</f>
        <v>18850</v>
      </c>
      <c r="H8" s="1524">
        <f>G8/1000000</f>
        <v>1.8849999999999999E-2</v>
      </c>
      <c r="I8" s="1406">
        <f t="shared" si="0"/>
        <v>1.8849999999999999E-2</v>
      </c>
      <c r="J8" s="1524"/>
      <c r="K8" s="1568"/>
      <c r="L8" s="1517">
        <f>I8+J8+K8</f>
        <v>1.8849999999999999E-2</v>
      </c>
      <c r="M8" s="842"/>
    </row>
    <row r="9" spans="2:13" s="123" customFormat="1" ht="14.25" customHeight="1">
      <c r="B9" s="1507" t="s">
        <v>1252</v>
      </c>
      <c r="C9" s="692" t="s">
        <v>1255</v>
      </c>
      <c r="D9" s="957" t="s">
        <v>1254</v>
      </c>
      <c r="E9" s="692">
        <v>325</v>
      </c>
      <c r="F9" s="1618">
        <v>29</v>
      </c>
      <c r="G9" s="1618">
        <f>F9*E9</f>
        <v>9425</v>
      </c>
      <c r="H9" s="1524">
        <f>G9/1000000</f>
        <v>9.4249999999999994E-3</v>
      </c>
      <c r="I9" s="1406">
        <f t="shared" si="0"/>
        <v>9.4249999999999994E-3</v>
      </c>
      <c r="J9" s="1524"/>
      <c r="K9" s="1568"/>
      <c r="L9" s="1517">
        <f>I9+J9+K9</f>
        <v>9.4249999999999994E-3</v>
      </c>
      <c r="M9" s="842"/>
    </row>
    <row r="10" spans="2:13" s="123" customFormat="1" ht="14.25" customHeight="1">
      <c r="B10" s="1507" t="s">
        <v>1256</v>
      </c>
      <c r="C10" s="692" t="s">
        <v>1257</v>
      </c>
      <c r="D10" s="957" t="s">
        <v>1254</v>
      </c>
      <c r="E10" s="692">
        <v>330</v>
      </c>
      <c r="F10" s="1618">
        <v>290</v>
      </c>
      <c r="G10" s="1618">
        <f t="shared" ref="G10:G20" si="1">F10*E10</f>
        <v>95700</v>
      </c>
      <c r="H10" s="1524">
        <f t="shared" ref="H10:H20" si="2">G10/1000000</f>
        <v>9.5699999999999993E-2</v>
      </c>
      <c r="I10" s="1406">
        <f t="shared" si="0"/>
        <v>9.5699999999999993E-2</v>
      </c>
      <c r="J10" s="1524"/>
      <c r="K10" s="1568"/>
      <c r="L10" s="1517">
        <f t="shared" ref="L10:L20" si="3">I10+J10+K10</f>
        <v>9.5699999999999993E-2</v>
      </c>
      <c r="M10" s="842"/>
    </row>
    <row r="11" spans="2:13" s="123" customFormat="1" ht="14.25" customHeight="1">
      <c r="B11" s="1507" t="s">
        <v>1256</v>
      </c>
      <c r="C11" s="692" t="s">
        <v>1258</v>
      </c>
      <c r="D11" s="957" t="s">
        <v>1254</v>
      </c>
      <c r="E11" s="692">
        <v>330</v>
      </c>
      <c r="F11" s="1618">
        <v>5858</v>
      </c>
      <c r="G11" s="1618">
        <f>F11*E11</f>
        <v>1933140</v>
      </c>
      <c r="H11" s="1524">
        <f>G11/1000000</f>
        <v>1.9331400000000001</v>
      </c>
      <c r="I11" s="1406">
        <f t="shared" si="0"/>
        <v>1.9331400000000001</v>
      </c>
      <c r="J11" s="1524"/>
      <c r="K11" s="1568"/>
      <c r="L11" s="1517">
        <f>I11+J11+K11</f>
        <v>1.9331400000000001</v>
      </c>
      <c r="M11" s="842"/>
    </row>
    <row r="12" spans="2:13" s="123" customFormat="1" ht="14.25" customHeight="1">
      <c r="B12" s="1507" t="s">
        <v>17</v>
      </c>
      <c r="C12" s="692">
        <v>18294</v>
      </c>
      <c r="D12" s="957" t="s">
        <v>1254</v>
      </c>
      <c r="E12" s="692">
        <v>340</v>
      </c>
      <c r="F12" s="1618">
        <v>1682</v>
      </c>
      <c r="G12" s="1618">
        <f>F12*E12</f>
        <v>571880</v>
      </c>
      <c r="H12" s="1524">
        <f>G12/1000000</f>
        <v>0.57188000000000005</v>
      </c>
      <c r="I12" s="1406">
        <f t="shared" si="0"/>
        <v>0.57188000000000005</v>
      </c>
      <c r="J12" s="1524"/>
      <c r="K12" s="1568"/>
      <c r="L12" s="1517">
        <f>I12+J12+K12</f>
        <v>0.57188000000000005</v>
      </c>
      <c r="M12" s="842"/>
    </row>
    <row r="13" spans="2:13" s="123" customFormat="1" ht="14.25" customHeight="1">
      <c r="B13" s="1507" t="s">
        <v>1259</v>
      </c>
      <c r="C13" s="692" t="s">
        <v>1260</v>
      </c>
      <c r="D13" s="957" t="s">
        <v>1249</v>
      </c>
      <c r="E13" s="692">
        <v>280</v>
      </c>
      <c r="F13" s="1618">
        <v>832</v>
      </c>
      <c r="G13" s="1618">
        <f t="shared" si="1"/>
        <v>232960</v>
      </c>
      <c r="H13" s="1524">
        <f t="shared" si="2"/>
        <v>0.23296</v>
      </c>
      <c r="I13" s="1406">
        <f t="shared" si="0"/>
        <v>0.23296</v>
      </c>
      <c r="J13" s="1524"/>
      <c r="K13" s="1568"/>
      <c r="L13" s="1517">
        <f t="shared" si="3"/>
        <v>0.23296</v>
      </c>
      <c r="M13" s="842"/>
    </row>
    <row r="14" spans="2:13" s="123" customFormat="1" ht="14.25" customHeight="1">
      <c r="B14" s="1507" t="s">
        <v>1261</v>
      </c>
      <c r="C14" s="692" t="s">
        <v>1262</v>
      </c>
      <c r="D14" s="957" t="s">
        <v>1263</v>
      </c>
      <c r="E14" s="692">
        <v>265</v>
      </c>
      <c r="F14" s="1618">
        <v>1352</v>
      </c>
      <c r="G14" s="1618">
        <f t="shared" si="1"/>
        <v>358280</v>
      </c>
      <c r="H14" s="1524">
        <f t="shared" si="2"/>
        <v>0.35827999999999999</v>
      </c>
      <c r="I14" s="1406">
        <f t="shared" si="0"/>
        <v>0.35827999999999999</v>
      </c>
      <c r="J14" s="1524"/>
      <c r="K14" s="1568"/>
      <c r="L14" s="1517">
        <f t="shared" si="3"/>
        <v>0.35827999999999999</v>
      </c>
      <c r="M14" s="842"/>
    </row>
    <row r="15" spans="2:13" s="123" customFormat="1" ht="14.25" customHeight="1">
      <c r="B15" s="1507" t="s">
        <v>1261</v>
      </c>
      <c r="C15" s="692" t="s">
        <v>1264</v>
      </c>
      <c r="D15" s="957" t="s">
        <v>1265</v>
      </c>
      <c r="E15" s="692">
        <v>265</v>
      </c>
      <c r="F15" s="1618">
        <v>672</v>
      </c>
      <c r="G15" s="1618">
        <f t="shared" si="1"/>
        <v>178080</v>
      </c>
      <c r="H15" s="1524">
        <f t="shared" si="2"/>
        <v>0.17807999999999999</v>
      </c>
      <c r="I15" s="1406">
        <f t="shared" si="0"/>
        <v>0.17807999999999999</v>
      </c>
      <c r="J15" s="1524"/>
      <c r="K15" s="1568"/>
      <c r="L15" s="1517">
        <f t="shared" si="3"/>
        <v>0.17807999999999999</v>
      </c>
      <c r="M15" s="842"/>
    </row>
    <row r="16" spans="2:13" s="123" customFormat="1" ht="14.25" customHeight="1">
      <c r="B16" s="1507" t="s">
        <v>1266</v>
      </c>
      <c r="C16" s="692" t="s">
        <v>1267</v>
      </c>
      <c r="D16" s="957" t="s">
        <v>1254</v>
      </c>
      <c r="E16" s="692">
        <v>340</v>
      </c>
      <c r="F16" s="1618">
        <v>638</v>
      </c>
      <c r="G16" s="1618">
        <f>F16*E16</f>
        <v>216920</v>
      </c>
      <c r="H16" s="1524">
        <f>G16/1000000</f>
        <v>0.21692</v>
      </c>
      <c r="I16" s="1406">
        <f t="shared" si="0"/>
        <v>0.21692</v>
      </c>
      <c r="J16" s="1524"/>
      <c r="K16" s="1568"/>
      <c r="L16" s="1517">
        <f>I16+J16+K16</f>
        <v>0.21692</v>
      </c>
      <c r="M16" s="842"/>
    </row>
    <row r="17" spans="2:13" s="123" customFormat="1" ht="14.25" customHeight="1">
      <c r="B17" s="1507" t="s">
        <v>1268</v>
      </c>
      <c r="C17" s="692" t="s">
        <v>1269</v>
      </c>
      <c r="D17" s="957" t="s">
        <v>1254</v>
      </c>
      <c r="E17" s="692">
        <v>335</v>
      </c>
      <c r="F17" s="1618">
        <v>2987</v>
      </c>
      <c r="G17" s="1618">
        <f>F17*E17</f>
        <v>1000645</v>
      </c>
      <c r="H17" s="1524">
        <f>G17/1000000</f>
        <v>1.000645</v>
      </c>
      <c r="I17" s="1406">
        <f t="shared" si="0"/>
        <v>1.000645</v>
      </c>
      <c r="J17" s="1524"/>
      <c r="K17" s="1568"/>
      <c r="L17" s="1517">
        <f>I17+J17+K17</f>
        <v>1.000645</v>
      </c>
      <c r="M17" s="842"/>
    </row>
    <row r="18" spans="2:13">
      <c r="B18" s="1801" t="s">
        <v>1268</v>
      </c>
      <c r="C18" s="1607" t="s">
        <v>1270</v>
      </c>
      <c r="D18" s="1672" t="s">
        <v>1254</v>
      </c>
      <c r="E18" s="1601">
        <v>335</v>
      </c>
      <c r="F18" s="1673">
        <v>2987</v>
      </c>
      <c r="G18" s="1674">
        <f>F18*E18</f>
        <v>1000645</v>
      </c>
      <c r="H18" s="1675">
        <f>G18/1000000</f>
        <v>1.000645</v>
      </c>
      <c r="I18" s="1676"/>
      <c r="J18" s="1677">
        <f>H18</f>
        <v>1.000645</v>
      </c>
      <c r="K18" s="1796"/>
      <c r="L18" s="1797">
        <f>I18+J18+K18</f>
        <v>1.000645</v>
      </c>
      <c r="M18" s="1776"/>
    </row>
    <row r="19" spans="2:13" s="123" customFormat="1" ht="14.25" customHeight="1">
      <c r="B19" s="1507" t="s">
        <v>1271</v>
      </c>
      <c r="C19" s="692">
        <v>1372</v>
      </c>
      <c r="D19" s="957" t="s">
        <v>1254</v>
      </c>
      <c r="E19" s="692">
        <v>330</v>
      </c>
      <c r="F19" s="1618">
        <v>638</v>
      </c>
      <c r="G19" s="1618">
        <f>F19*E19</f>
        <v>210540</v>
      </c>
      <c r="H19" s="1524">
        <f>G19/1000000</f>
        <v>0.21054</v>
      </c>
      <c r="I19" s="1406">
        <f t="shared" ref="I19:I26" si="4">H19</f>
        <v>0.21054</v>
      </c>
      <c r="J19" s="1524"/>
      <c r="K19" s="1568"/>
      <c r="L19" s="1517">
        <f>I19+J19+K19</f>
        <v>0.21054</v>
      </c>
      <c r="M19" s="842"/>
    </row>
    <row r="20" spans="2:13" s="123" customFormat="1" ht="14.25" customHeight="1">
      <c r="B20" s="1507" t="s">
        <v>63</v>
      </c>
      <c r="C20" s="692" t="s">
        <v>1272</v>
      </c>
      <c r="D20" s="957" t="s">
        <v>1254</v>
      </c>
      <c r="E20" s="692">
        <v>335</v>
      </c>
      <c r="F20" s="1618">
        <v>2987</v>
      </c>
      <c r="G20" s="1618">
        <f t="shared" si="1"/>
        <v>1000645</v>
      </c>
      <c r="H20" s="1524">
        <f t="shared" si="2"/>
        <v>1.000645</v>
      </c>
      <c r="I20" s="1406">
        <f t="shared" si="4"/>
        <v>1.000645</v>
      </c>
      <c r="J20" s="1524"/>
      <c r="K20" s="1568"/>
      <c r="L20" s="1517">
        <f t="shared" si="3"/>
        <v>1.000645</v>
      </c>
      <c r="M20" s="842"/>
    </row>
    <row r="21" spans="2:13" s="123" customFormat="1" ht="14.25" customHeight="1">
      <c r="B21" s="1507" t="s">
        <v>63</v>
      </c>
      <c r="C21" s="692" t="s">
        <v>1273</v>
      </c>
      <c r="D21" s="957" t="s">
        <v>1254</v>
      </c>
      <c r="E21" s="692">
        <v>335</v>
      </c>
      <c r="F21" s="1618">
        <v>2987</v>
      </c>
      <c r="G21" s="1618">
        <f t="shared" ref="G21:G27" si="5">F21*E21</f>
        <v>1000645</v>
      </c>
      <c r="H21" s="1524">
        <f t="shared" ref="H21:H27" si="6">G21/1000000</f>
        <v>1.000645</v>
      </c>
      <c r="I21" s="1406">
        <f t="shared" si="4"/>
        <v>1.000645</v>
      </c>
      <c r="J21" s="1524"/>
      <c r="K21" s="1568"/>
      <c r="L21" s="1517">
        <f t="shared" ref="L21:L27" si="7">I21+J21+K21</f>
        <v>1.000645</v>
      </c>
      <c r="M21" s="842"/>
    </row>
    <row r="22" spans="2:13" s="123" customFormat="1" ht="14.25" customHeight="1">
      <c r="B22" s="1507" t="s">
        <v>1274</v>
      </c>
      <c r="C22" s="692" t="s">
        <v>1275</v>
      </c>
      <c r="D22" s="957" t="s">
        <v>1254</v>
      </c>
      <c r="E22" s="692">
        <v>330</v>
      </c>
      <c r="F22" s="1618">
        <v>58</v>
      </c>
      <c r="G22" s="1618">
        <f t="shared" si="5"/>
        <v>19140</v>
      </c>
      <c r="H22" s="1524">
        <f t="shared" si="6"/>
        <v>1.9140000000000001E-2</v>
      </c>
      <c r="I22" s="1406">
        <f>H22</f>
        <v>1.9140000000000001E-2</v>
      </c>
      <c r="J22" s="1524"/>
      <c r="K22" s="1568"/>
      <c r="L22" s="1517">
        <f t="shared" si="7"/>
        <v>1.9140000000000001E-2</v>
      </c>
      <c r="M22" s="842"/>
    </row>
    <row r="23" spans="2:13" s="123" customFormat="1" ht="14.25" customHeight="1">
      <c r="B23" s="1507" t="s">
        <v>804</v>
      </c>
      <c r="C23" s="692" t="s">
        <v>1276</v>
      </c>
      <c r="D23" s="957" t="s">
        <v>1254</v>
      </c>
      <c r="E23" s="692">
        <v>335</v>
      </c>
      <c r="F23" s="1618">
        <v>174</v>
      </c>
      <c r="G23" s="1618">
        <f t="shared" si="5"/>
        <v>58290</v>
      </c>
      <c r="H23" s="1524">
        <f t="shared" si="6"/>
        <v>5.8290000000000002E-2</v>
      </c>
      <c r="I23" s="1406">
        <f t="shared" si="4"/>
        <v>5.8290000000000002E-2</v>
      </c>
      <c r="J23" s="1524"/>
      <c r="K23" s="1568"/>
      <c r="L23" s="1517">
        <f t="shared" si="7"/>
        <v>5.8290000000000002E-2</v>
      </c>
      <c r="M23" s="842"/>
    </row>
    <row r="24" spans="2:13" s="123" customFormat="1" ht="14.25" customHeight="1">
      <c r="B24" s="1507" t="s">
        <v>804</v>
      </c>
      <c r="C24" s="692" t="s">
        <v>1277</v>
      </c>
      <c r="D24" s="957" t="s">
        <v>1249</v>
      </c>
      <c r="E24" s="692">
        <v>280</v>
      </c>
      <c r="F24" s="1618">
        <v>832</v>
      </c>
      <c r="G24" s="1618">
        <f t="shared" si="5"/>
        <v>232960</v>
      </c>
      <c r="H24" s="1524">
        <f t="shared" si="6"/>
        <v>0.23296</v>
      </c>
      <c r="I24" s="1406">
        <f t="shared" si="4"/>
        <v>0.23296</v>
      </c>
      <c r="J24" s="1524"/>
      <c r="K24" s="1568"/>
      <c r="L24" s="1517">
        <f t="shared" si="7"/>
        <v>0.23296</v>
      </c>
      <c r="M24" s="842"/>
    </row>
    <row r="25" spans="2:13" s="123" customFormat="1" ht="14.25" customHeight="1">
      <c r="B25" s="1507" t="s">
        <v>1278</v>
      </c>
      <c r="C25" s="692" t="s">
        <v>1279</v>
      </c>
      <c r="D25" s="957" t="s">
        <v>1280</v>
      </c>
      <c r="E25" s="692">
        <v>265</v>
      </c>
      <c r="F25" s="1618">
        <v>1178</v>
      </c>
      <c r="G25" s="1618">
        <f t="shared" si="5"/>
        <v>312170</v>
      </c>
      <c r="H25" s="1524">
        <f t="shared" si="6"/>
        <v>0.31217</v>
      </c>
      <c r="I25" s="1406">
        <f t="shared" si="4"/>
        <v>0.31217</v>
      </c>
      <c r="J25" s="1524"/>
      <c r="K25" s="1568"/>
      <c r="L25" s="1517">
        <f t="shared" si="7"/>
        <v>0.31217</v>
      </c>
      <c r="M25" s="842"/>
    </row>
    <row r="26" spans="2:13" s="123" customFormat="1" ht="14.25" customHeight="1">
      <c r="B26" s="1507" t="s">
        <v>1278</v>
      </c>
      <c r="C26" s="692" t="s">
        <v>1279</v>
      </c>
      <c r="D26" s="957" t="s">
        <v>1281</v>
      </c>
      <c r="E26" s="692">
        <v>260</v>
      </c>
      <c r="F26" s="1618">
        <v>448</v>
      </c>
      <c r="G26" s="1618">
        <f t="shared" si="5"/>
        <v>116480</v>
      </c>
      <c r="H26" s="1524">
        <f t="shared" si="6"/>
        <v>0.11648</v>
      </c>
      <c r="I26" s="1406">
        <f t="shared" si="4"/>
        <v>0.11648</v>
      </c>
      <c r="J26" s="1524"/>
      <c r="K26" s="1568"/>
      <c r="L26" s="1517">
        <f t="shared" si="7"/>
        <v>0.11648</v>
      </c>
      <c r="M26" s="842"/>
    </row>
    <row r="27" spans="2:13" s="123" customFormat="1" ht="14.25" customHeight="1">
      <c r="B27" s="1507" t="s">
        <v>1282</v>
      </c>
      <c r="C27" s="692">
        <v>1784</v>
      </c>
      <c r="D27" s="957" t="s">
        <v>1254</v>
      </c>
      <c r="E27" s="692">
        <v>330</v>
      </c>
      <c r="F27" s="1618">
        <v>638</v>
      </c>
      <c r="G27" s="1618">
        <f t="shared" si="5"/>
        <v>210540</v>
      </c>
      <c r="H27" s="1524">
        <f t="shared" si="6"/>
        <v>0.21054</v>
      </c>
      <c r="I27" s="1406">
        <f>H27</f>
        <v>0.21054</v>
      </c>
      <c r="J27" s="1524"/>
      <c r="K27" s="1568"/>
      <c r="L27" s="1517">
        <f t="shared" si="7"/>
        <v>0.21054</v>
      </c>
      <c r="M27" s="842"/>
    </row>
    <row r="28" spans="2:13" s="123" customFormat="1" ht="14.25" customHeight="1">
      <c r="B28" s="1507" t="s">
        <v>1283</v>
      </c>
      <c r="C28" s="692" t="s">
        <v>1284</v>
      </c>
      <c r="D28" s="957" t="s">
        <v>1254</v>
      </c>
      <c r="E28" s="692">
        <v>330</v>
      </c>
      <c r="F28" s="1618">
        <v>203</v>
      </c>
      <c r="G28" s="1618">
        <f t="shared" ref="G28:G34" si="8">F28*E28</f>
        <v>66990</v>
      </c>
      <c r="H28" s="1524">
        <f t="shared" ref="H28:H34" si="9">G28/1000000</f>
        <v>6.6989999999999994E-2</v>
      </c>
      <c r="I28" s="1406">
        <f t="shared" ref="I28:I33" si="10">H28</f>
        <v>6.6989999999999994E-2</v>
      </c>
      <c r="J28" s="1524"/>
      <c r="K28" s="1568"/>
      <c r="L28" s="1517">
        <f t="shared" ref="L28:L34" si="11">I28+J28+K28</f>
        <v>6.6989999999999994E-2</v>
      </c>
      <c r="M28" s="842"/>
    </row>
    <row r="29" spans="2:13" s="123" customFormat="1" ht="14.25" customHeight="1">
      <c r="B29" s="1507" t="s">
        <v>23</v>
      </c>
      <c r="C29" s="692" t="s">
        <v>1285</v>
      </c>
      <c r="D29" s="957" t="s">
        <v>1263</v>
      </c>
      <c r="E29" s="692">
        <v>265</v>
      </c>
      <c r="F29" s="1618">
        <v>728</v>
      </c>
      <c r="G29" s="1618">
        <f t="shared" si="8"/>
        <v>192920</v>
      </c>
      <c r="H29" s="1524">
        <f t="shared" si="9"/>
        <v>0.19292000000000001</v>
      </c>
      <c r="I29" s="1406">
        <f t="shared" si="10"/>
        <v>0.19292000000000001</v>
      </c>
      <c r="J29" s="1524"/>
      <c r="K29" s="1568"/>
      <c r="L29" s="1517">
        <f t="shared" si="11"/>
        <v>0.19292000000000001</v>
      </c>
      <c r="M29" s="842"/>
    </row>
    <row r="30" spans="2:13" s="123" customFormat="1" ht="14.25" customHeight="1">
      <c r="B30" s="1507" t="s">
        <v>23</v>
      </c>
      <c r="C30" s="692" t="s">
        <v>1286</v>
      </c>
      <c r="D30" s="957" t="s">
        <v>1263</v>
      </c>
      <c r="E30" s="692">
        <v>265</v>
      </c>
      <c r="F30" s="1618">
        <v>416</v>
      </c>
      <c r="G30" s="1618">
        <f t="shared" si="8"/>
        <v>110240</v>
      </c>
      <c r="H30" s="1524">
        <f t="shared" si="9"/>
        <v>0.11024</v>
      </c>
      <c r="I30" s="1406">
        <f t="shared" si="10"/>
        <v>0.11024</v>
      </c>
      <c r="J30" s="1524"/>
      <c r="K30" s="1568"/>
      <c r="L30" s="1517">
        <f t="shared" si="11"/>
        <v>0.11024</v>
      </c>
      <c r="M30" s="842"/>
    </row>
    <row r="31" spans="2:13" s="123" customFormat="1" ht="14.25" customHeight="1">
      <c r="B31" s="1507" t="s">
        <v>23</v>
      </c>
      <c r="C31" s="692" t="s">
        <v>1287</v>
      </c>
      <c r="D31" s="957" t="s">
        <v>1263</v>
      </c>
      <c r="E31" s="692">
        <v>265</v>
      </c>
      <c r="F31" s="1618">
        <v>520</v>
      </c>
      <c r="G31" s="1618">
        <f t="shared" si="8"/>
        <v>137800</v>
      </c>
      <c r="H31" s="1524">
        <f t="shared" si="9"/>
        <v>0.13780000000000001</v>
      </c>
      <c r="I31" s="1406">
        <f t="shared" si="10"/>
        <v>0.13780000000000001</v>
      </c>
      <c r="J31" s="1524"/>
      <c r="K31" s="1568"/>
      <c r="L31" s="1517">
        <f t="shared" si="11"/>
        <v>0.13780000000000001</v>
      </c>
      <c r="M31" s="842"/>
    </row>
    <row r="32" spans="2:13" s="123" customFormat="1" ht="14.25" customHeight="1">
      <c r="B32" s="1507" t="s">
        <v>23</v>
      </c>
      <c r="C32" s="692" t="s">
        <v>1288</v>
      </c>
      <c r="D32" s="957" t="s">
        <v>1249</v>
      </c>
      <c r="E32" s="692">
        <v>280</v>
      </c>
      <c r="F32" s="1618">
        <v>320</v>
      </c>
      <c r="G32" s="1618">
        <f t="shared" si="8"/>
        <v>89600</v>
      </c>
      <c r="H32" s="1524">
        <f t="shared" si="9"/>
        <v>8.9599999999999999E-2</v>
      </c>
      <c r="I32" s="1406">
        <f t="shared" si="10"/>
        <v>8.9599999999999999E-2</v>
      </c>
      <c r="J32" s="1524"/>
      <c r="K32" s="1568"/>
      <c r="L32" s="1517">
        <f t="shared" si="11"/>
        <v>8.9599999999999999E-2</v>
      </c>
      <c r="M32" s="842"/>
    </row>
    <row r="33" spans="2:13" s="123" customFormat="1" ht="14.25" customHeight="1">
      <c r="B33" s="1507" t="s">
        <v>23</v>
      </c>
      <c r="C33" s="692" t="s">
        <v>1289</v>
      </c>
      <c r="D33" s="957" t="s">
        <v>1249</v>
      </c>
      <c r="E33" s="692">
        <v>280</v>
      </c>
      <c r="F33" s="1618">
        <v>288</v>
      </c>
      <c r="G33" s="1618">
        <f t="shared" si="8"/>
        <v>80640</v>
      </c>
      <c r="H33" s="1524">
        <f t="shared" si="9"/>
        <v>8.0640000000000003E-2</v>
      </c>
      <c r="I33" s="1406">
        <f t="shared" si="10"/>
        <v>8.0640000000000003E-2</v>
      </c>
      <c r="J33" s="1524"/>
      <c r="K33" s="1568"/>
      <c r="L33" s="1517">
        <f t="shared" si="11"/>
        <v>8.0640000000000003E-2</v>
      </c>
      <c r="M33" s="842"/>
    </row>
    <row r="34" spans="2:13" s="123" customFormat="1" ht="14.25" customHeight="1">
      <c r="B34" s="1507" t="s">
        <v>23</v>
      </c>
      <c r="C34" s="692" t="s">
        <v>1289</v>
      </c>
      <c r="D34" s="957" t="s">
        <v>1263</v>
      </c>
      <c r="E34" s="692">
        <v>265</v>
      </c>
      <c r="F34" s="1618">
        <v>442</v>
      </c>
      <c r="G34" s="1618">
        <f t="shared" si="8"/>
        <v>117130</v>
      </c>
      <c r="H34" s="1524">
        <f t="shared" si="9"/>
        <v>0.11713</v>
      </c>
      <c r="I34" s="1406">
        <f>H34</f>
        <v>0.11713</v>
      </c>
      <c r="J34" s="1524"/>
      <c r="K34" s="1568"/>
      <c r="L34" s="1517">
        <f t="shared" si="11"/>
        <v>0.11713</v>
      </c>
      <c r="M34" s="842"/>
    </row>
    <row r="35" spans="2:13" s="123" customFormat="1" ht="14.25" customHeight="1">
      <c r="B35" s="1507" t="s">
        <v>1290</v>
      </c>
      <c r="C35" s="692">
        <v>311100</v>
      </c>
      <c r="D35" s="957" t="s">
        <v>1291</v>
      </c>
      <c r="E35" s="692">
        <v>330</v>
      </c>
      <c r="F35" s="1618">
        <v>2842</v>
      </c>
      <c r="G35" s="1618">
        <f t="shared" ref="G35:G41" si="12">F35*E35</f>
        <v>937860</v>
      </c>
      <c r="H35" s="1524">
        <f t="shared" ref="H35:H41" si="13">G35/1000000</f>
        <v>0.93786000000000003</v>
      </c>
      <c r="I35" s="1406">
        <f>H35</f>
        <v>0.93786000000000003</v>
      </c>
      <c r="J35" s="1524"/>
      <c r="K35" s="1568"/>
      <c r="L35" s="1517">
        <f t="shared" ref="L35:L41" si="14">I35+J35+K35</f>
        <v>0.93786000000000003</v>
      </c>
      <c r="M35" s="842"/>
    </row>
    <row r="36" spans="2:13" s="123" customFormat="1" ht="14.25" customHeight="1">
      <c r="B36" s="1507" t="s">
        <v>1290</v>
      </c>
      <c r="C36" s="692">
        <v>311100</v>
      </c>
      <c r="D36" s="957" t="s">
        <v>1291</v>
      </c>
      <c r="E36" s="692">
        <v>330</v>
      </c>
      <c r="F36" s="1618">
        <v>2842</v>
      </c>
      <c r="G36" s="1618">
        <f t="shared" si="12"/>
        <v>937860</v>
      </c>
      <c r="H36" s="1524">
        <f t="shared" si="13"/>
        <v>0.93786000000000003</v>
      </c>
      <c r="I36" s="1406"/>
      <c r="J36" s="1524">
        <f>H36</f>
        <v>0.93786000000000003</v>
      </c>
      <c r="K36" s="1568"/>
      <c r="L36" s="1517">
        <f t="shared" si="14"/>
        <v>0.93786000000000003</v>
      </c>
      <c r="M36" s="842"/>
    </row>
    <row r="37" spans="2:13" s="123" customFormat="1" ht="14.25" customHeight="1">
      <c r="B37" s="1507" t="s">
        <v>1290</v>
      </c>
      <c r="C37" s="692">
        <v>311100</v>
      </c>
      <c r="D37" s="957" t="s">
        <v>1291</v>
      </c>
      <c r="E37" s="692">
        <v>330</v>
      </c>
      <c r="F37" s="1618">
        <v>2842</v>
      </c>
      <c r="G37" s="1618">
        <f t="shared" si="12"/>
        <v>937860</v>
      </c>
      <c r="H37" s="1524">
        <f t="shared" si="13"/>
        <v>0.93786000000000003</v>
      </c>
      <c r="I37" s="1406"/>
      <c r="J37" s="1524">
        <f>H37</f>
        <v>0.93786000000000003</v>
      </c>
      <c r="K37" s="1568"/>
      <c r="L37" s="1517">
        <f t="shared" si="14"/>
        <v>0.93786000000000003</v>
      </c>
      <c r="M37" s="842"/>
    </row>
    <row r="38" spans="2:13" s="123" customFormat="1" ht="14.25" customHeight="1">
      <c r="B38" s="1507" t="s">
        <v>1290</v>
      </c>
      <c r="C38" s="692">
        <v>311100</v>
      </c>
      <c r="D38" s="957" t="s">
        <v>1291</v>
      </c>
      <c r="E38" s="692">
        <v>330</v>
      </c>
      <c r="F38" s="1618">
        <v>2233</v>
      </c>
      <c r="G38" s="1618">
        <f t="shared" si="12"/>
        <v>736890</v>
      </c>
      <c r="H38" s="1524">
        <f t="shared" si="13"/>
        <v>0.73689000000000004</v>
      </c>
      <c r="I38" s="1406"/>
      <c r="J38" s="1524">
        <f>H38</f>
        <v>0.73689000000000004</v>
      </c>
      <c r="K38" s="1568"/>
      <c r="L38" s="1517">
        <f t="shared" si="14"/>
        <v>0.73689000000000004</v>
      </c>
      <c r="M38" s="842"/>
    </row>
    <row r="39" spans="2:13" s="123" customFormat="1" ht="14.25" customHeight="1">
      <c r="B39" s="1507" t="s">
        <v>1292</v>
      </c>
      <c r="C39" s="692">
        <v>311285</v>
      </c>
      <c r="D39" s="957" t="s">
        <v>1293</v>
      </c>
      <c r="E39" s="692">
        <v>280</v>
      </c>
      <c r="F39" s="1618">
        <v>2496</v>
      </c>
      <c r="G39" s="1618">
        <f t="shared" si="12"/>
        <v>698880</v>
      </c>
      <c r="H39" s="1524">
        <f t="shared" si="13"/>
        <v>0.69887999999999995</v>
      </c>
      <c r="I39" s="1406">
        <f t="shared" ref="I39:I62" si="15">H39</f>
        <v>0.69887999999999995</v>
      </c>
      <c r="J39" s="1524"/>
      <c r="K39" s="1568"/>
      <c r="L39" s="1517">
        <f t="shared" si="14"/>
        <v>0.69887999999999995</v>
      </c>
      <c r="M39" s="842"/>
    </row>
    <row r="40" spans="2:13" s="123" customFormat="1" ht="14.25" customHeight="1">
      <c r="B40" s="1507" t="s">
        <v>1292</v>
      </c>
      <c r="C40" s="692">
        <v>311292</v>
      </c>
      <c r="D40" s="957" t="s">
        <v>1293</v>
      </c>
      <c r="E40" s="692">
        <v>280</v>
      </c>
      <c r="F40" s="1618">
        <v>9152</v>
      </c>
      <c r="G40" s="1618">
        <f t="shared" si="12"/>
        <v>2562560</v>
      </c>
      <c r="H40" s="1524">
        <f t="shared" si="13"/>
        <v>2.5625599999999999</v>
      </c>
      <c r="I40" s="1406">
        <f t="shared" si="15"/>
        <v>2.5625599999999999</v>
      </c>
      <c r="J40" s="1524"/>
      <c r="K40" s="1568"/>
      <c r="L40" s="1517">
        <f t="shared" si="14"/>
        <v>2.5625599999999999</v>
      </c>
      <c r="M40" s="842"/>
    </row>
    <row r="41" spans="2:13" s="123" customFormat="1" ht="14.25" customHeight="1">
      <c r="B41" s="1507" t="s">
        <v>1294</v>
      </c>
      <c r="C41" s="692">
        <v>311285</v>
      </c>
      <c r="D41" s="957" t="s">
        <v>1293</v>
      </c>
      <c r="E41" s="692">
        <v>280</v>
      </c>
      <c r="F41" s="1618">
        <v>1664</v>
      </c>
      <c r="G41" s="1618">
        <f t="shared" si="12"/>
        <v>465920</v>
      </c>
      <c r="H41" s="1524">
        <f t="shared" si="13"/>
        <v>0.46592</v>
      </c>
      <c r="I41" s="1406">
        <f t="shared" si="15"/>
        <v>0.46592</v>
      </c>
      <c r="J41" s="1524"/>
      <c r="K41" s="1568"/>
      <c r="L41" s="1517">
        <f t="shared" si="14"/>
        <v>0.46592</v>
      </c>
      <c r="M41" s="842"/>
    </row>
    <row r="42" spans="2:13" s="123" customFormat="1" ht="14.25" customHeight="1">
      <c r="B42" s="1507" t="s">
        <v>1295</v>
      </c>
      <c r="C42" s="692">
        <v>2081</v>
      </c>
      <c r="D42" s="957" t="s">
        <v>1254</v>
      </c>
      <c r="E42" s="692">
        <v>335</v>
      </c>
      <c r="F42" s="1618">
        <v>290</v>
      </c>
      <c r="G42" s="1618">
        <f t="shared" ref="G42:G51" si="16">F42*E42</f>
        <v>97150</v>
      </c>
      <c r="H42" s="1524">
        <f t="shared" ref="H42:H51" si="17">G42/1000000</f>
        <v>9.715E-2</v>
      </c>
      <c r="I42" s="1406">
        <f t="shared" si="15"/>
        <v>9.715E-2</v>
      </c>
      <c r="J42" s="1524"/>
      <c r="K42" s="1568"/>
      <c r="L42" s="1517">
        <f t="shared" ref="L42:L51" si="18">I42+J42+K42</f>
        <v>9.715E-2</v>
      </c>
      <c r="M42" s="842"/>
    </row>
    <row r="43" spans="2:13" s="123" customFormat="1" ht="14.25" customHeight="1">
      <c r="B43" s="1507" t="s">
        <v>1295</v>
      </c>
      <c r="C43" s="692">
        <v>2143</v>
      </c>
      <c r="D43" s="957" t="s">
        <v>1254</v>
      </c>
      <c r="E43" s="692">
        <v>335</v>
      </c>
      <c r="F43" s="1618">
        <v>406</v>
      </c>
      <c r="G43" s="1618">
        <f t="shared" si="16"/>
        <v>136010</v>
      </c>
      <c r="H43" s="1524">
        <f t="shared" si="17"/>
        <v>0.13600999999999999</v>
      </c>
      <c r="I43" s="1406">
        <f t="shared" si="15"/>
        <v>0.13600999999999999</v>
      </c>
      <c r="J43" s="1524"/>
      <c r="K43" s="1568"/>
      <c r="L43" s="1517">
        <f t="shared" si="18"/>
        <v>0.13600999999999999</v>
      </c>
      <c r="M43" s="842"/>
    </row>
    <row r="44" spans="2:13" s="123" customFormat="1" ht="14.25" customHeight="1">
      <c r="B44" s="1507" t="s">
        <v>1295</v>
      </c>
      <c r="C44" s="692">
        <v>2133</v>
      </c>
      <c r="D44" s="957" t="s">
        <v>1254</v>
      </c>
      <c r="E44" s="692">
        <v>340</v>
      </c>
      <c r="F44" s="1618">
        <v>769</v>
      </c>
      <c r="G44" s="1618">
        <f t="shared" si="16"/>
        <v>261460</v>
      </c>
      <c r="H44" s="1524">
        <f t="shared" si="17"/>
        <v>0.26146000000000003</v>
      </c>
      <c r="I44" s="1406">
        <f t="shared" si="15"/>
        <v>0.26146000000000003</v>
      </c>
      <c r="J44" s="1524"/>
      <c r="K44" s="1568"/>
      <c r="L44" s="1517">
        <f t="shared" si="18"/>
        <v>0.26146000000000003</v>
      </c>
      <c r="M44" s="842"/>
    </row>
    <row r="45" spans="2:13" s="123" customFormat="1" ht="14.25" customHeight="1">
      <c r="B45" s="1507" t="s">
        <v>1295</v>
      </c>
      <c r="C45" s="692">
        <v>2134</v>
      </c>
      <c r="D45" s="957" t="s">
        <v>1254</v>
      </c>
      <c r="E45" s="692">
        <v>340</v>
      </c>
      <c r="F45" s="1618">
        <v>739</v>
      </c>
      <c r="G45" s="1618">
        <f t="shared" si="16"/>
        <v>251260</v>
      </c>
      <c r="H45" s="1524">
        <f t="shared" si="17"/>
        <v>0.25125999999999998</v>
      </c>
      <c r="I45" s="1406">
        <f t="shared" si="15"/>
        <v>0.25125999999999998</v>
      </c>
      <c r="J45" s="1524"/>
      <c r="K45" s="1568"/>
      <c r="L45" s="1517">
        <f t="shared" si="18"/>
        <v>0.25125999999999998</v>
      </c>
      <c r="M45" s="842"/>
    </row>
    <row r="46" spans="2:13" s="123" customFormat="1" ht="14.25" customHeight="1">
      <c r="B46" s="1507" t="s">
        <v>1295</v>
      </c>
      <c r="C46" s="692">
        <v>2087</v>
      </c>
      <c r="D46" s="957" t="s">
        <v>1254</v>
      </c>
      <c r="E46" s="692">
        <v>335</v>
      </c>
      <c r="F46" s="1618">
        <v>522</v>
      </c>
      <c r="G46" s="1618">
        <f>F46*E46</f>
        <v>174870</v>
      </c>
      <c r="H46" s="1524">
        <f>G46/1000000</f>
        <v>0.17487</v>
      </c>
      <c r="I46" s="1406">
        <f t="shared" si="15"/>
        <v>0.17487</v>
      </c>
      <c r="J46" s="1524"/>
      <c r="K46" s="1568"/>
      <c r="L46" s="1517">
        <f>I46+J46+K46</f>
        <v>0.17487</v>
      </c>
      <c r="M46" s="842"/>
    </row>
    <row r="47" spans="2:13" s="123" customFormat="1" ht="14.25" customHeight="1">
      <c r="B47" s="1507" t="s">
        <v>1295</v>
      </c>
      <c r="C47" s="692">
        <v>2082</v>
      </c>
      <c r="D47" s="957" t="s">
        <v>1254</v>
      </c>
      <c r="E47" s="692">
        <v>335</v>
      </c>
      <c r="F47" s="1618">
        <v>290</v>
      </c>
      <c r="G47" s="1618">
        <f>F47*E47</f>
        <v>97150</v>
      </c>
      <c r="H47" s="1524">
        <f>G47/1000000</f>
        <v>9.715E-2</v>
      </c>
      <c r="I47" s="1406">
        <f t="shared" si="15"/>
        <v>9.715E-2</v>
      </c>
      <c r="J47" s="1524"/>
      <c r="K47" s="1568"/>
      <c r="L47" s="1517">
        <f>I47+J47+K47</f>
        <v>9.715E-2</v>
      </c>
      <c r="M47" s="842"/>
    </row>
    <row r="48" spans="2:13" s="123" customFormat="1" ht="14.25" customHeight="1">
      <c r="B48" s="1507" t="s">
        <v>1295</v>
      </c>
      <c r="C48" s="692">
        <v>2083</v>
      </c>
      <c r="D48" s="957" t="s">
        <v>1254</v>
      </c>
      <c r="E48" s="692">
        <v>335</v>
      </c>
      <c r="F48" s="1618">
        <v>319</v>
      </c>
      <c r="G48" s="1618">
        <f>F48*E48</f>
        <v>106865</v>
      </c>
      <c r="H48" s="1524">
        <f>G48/1000000</f>
        <v>0.106865</v>
      </c>
      <c r="I48" s="1406">
        <f t="shared" si="15"/>
        <v>0.106865</v>
      </c>
      <c r="J48" s="1524"/>
      <c r="K48" s="1568"/>
      <c r="L48" s="1517">
        <f>I48+J48+K48</f>
        <v>0.106865</v>
      </c>
      <c r="M48" s="842"/>
    </row>
    <row r="49" spans="2:13" s="123" customFormat="1" ht="14.25" customHeight="1">
      <c r="B49" s="1507" t="s">
        <v>1295</v>
      </c>
      <c r="C49" s="692">
        <v>2085</v>
      </c>
      <c r="D49" s="957" t="s">
        <v>1254</v>
      </c>
      <c r="E49" s="692">
        <v>335</v>
      </c>
      <c r="F49" s="1618">
        <v>522</v>
      </c>
      <c r="G49" s="1618">
        <f>F49*E49</f>
        <v>174870</v>
      </c>
      <c r="H49" s="1524">
        <f>G49/1000000</f>
        <v>0.17487</v>
      </c>
      <c r="I49" s="1406">
        <f t="shared" si="15"/>
        <v>0.17487</v>
      </c>
      <c r="J49" s="1524"/>
      <c r="K49" s="1568"/>
      <c r="L49" s="1517">
        <f>I49+J49+K49</f>
        <v>0.17487</v>
      </c>
      <c r="M49" s="842"/>
    </row>
    <row r="50" spans="2:13" s="123" customFormat="1" ht="14.25" customHeight="1">
      <c r="B50" s="1507" t="s">
        <v>1295</v>
      </c>
      <c r="C50" s="692">
        <v>2167</v>
      </c>
      <c r="D50" s="957" t="s">
        <v>1249</v>
      </c>
      <c r="E50" s="692">
        <v>275</v>
      </c>
      <c r="F50" s="1618">
        <v>320</v>
      </c>
      <c r="G50" s="1618">
        <f>F50*E50</f>
        <v>88000</v>
      </c>
      <c r="H50" s="1524">
        <f>G50/1000000</f>
        <v>8.7999999999999995E-2</v>
      </c>
      <c r="I50" s="1406">
        <f t="shared" si="15"/>
        <v>8.7999999999999995E-2</v>
      </c>
      <c r="J50" s="1524"/>
      <c r="K50" s="1568"/>
      <c r="L50" s="1517">
        <f>I50+J50+K50</f>
        <v>8.7999999999999995E-2</v>
      </c>
      <c r="M50" s="842"/>
    </row>
    <row r="51" spans="2:13" s="123" customFormat="1" ht="14.25" customHeight="1">
      <c r="B51" s="1507" t="s">
        <v>1296</v>
      </c>
      <c r="C51" s="692">
        <v>5179</v>
      </c>
      <c r="D51" s="957" t="s">
        <v>1254</v>
      </c>
      <c r="E51" s="692">
        <v>335</v>
      </c>
      <c r="F51" s="1618">
        <v>261</v>
      </c>
      <c r="G51" s="1618">
        <f t="shared" si="16"/>
        <v>87435</v>
      </c>
      <c r="H51" s="1524">
        <f t="shared" si="17"/>
        <v>8.7434999999999999E-2</v>
      </c>
      <c r="I51" s="1406">
        <f t="shared" si="15"/>
        <v>8.7434999999999999E-2</v>
      </c>
      <c r="J51" s="1524"/>
      <c r="K51" s="1568"/>
      <c r="L51" s="1517">
        <f t="shared" si="18"/>
        <v>8.7434999999999999E-2</v>
      </c>
      <c r="M51" s="842"/>
    </row>
    <row r="52" spans="2:13" s="123" customFormat="1" ht="14.25" customHeight="1">
      <c r="B52" s="1507" t="s">
        <v>30</v>
      </c>
      <c r="C52" s="692">
        <v>627970</v>
      </c>
      <c r="D52" s="957" t="s">
        <v>1254</v>
      </c>
      <c r="E52" s="692">
        <v>325</v>
      </c>
      <c r="F52" s="1618">
        <v>609</v>
      </c>
      <c r="G52" s="1618">
        <f t="shared" ref="G52:G66" si="19">F52*E52</f>
        <v>197925</v>
      </c>
      <c r="H52" s="1524">
        <f t="shared" ref="H52:H66" si="20">G52/1000000</f>
        <v>0.19792499999999999</v>
      </c>
      <c r="I52" s="1406">
        <f t="shared" si="15"/>
        <v>0.19792499999999999</v>
      </c>
      <c r="J52" s="1524"/>
      <c r="K52" s="1568"/>
      <c r="L52" s="1517">
        <f t="shared" ref="L52:L66" si="21">I52+J52+K52</f>
        <v>0.19792499999999999</v>
      </c>
      <c r="M52" s="842"/>
    </row>
    <row r="53" spans="2:13" s="123" customFormat="1" ht="14.25" customHeight="1">
      <c r="B53" s="1507" t="s">
        <v>30</v>
      </c>
      <c r="C53" s="692">
        <v>623983</v>
      </c>
      <c r="D53" s="957" t="s">
        <v>1249</v>
      </c>
      <c r="E53" s="692">
        <v>275</v>
      </c>
      <c r="F53" s="1618">
        <v>768</v>
      </c>
      <c r="G53" s="1618">
        <f t="shared" si="19"/>
        <v>211200</v>
      </c>
      <c r="H53" s="1524">
        <f t="shared" si="20"/>
        <v>0.2112</v>
      </c>
      <c r="I53" s="1406">
        <f t="shared" si="15"/>
        <v>0.2112</v>
      </c>
      <c r="J53" s="1524"/>
      <c r="K53" s="1568"/>
      <c r="L53" s="1517">
        <f t="shared" si="21"/>
        <v>0.2112</v>
      </c>
      <c r="M53" s="842"/>
    </row>
    <row r="54" spans="2:13" s="123" customFormat="1" ht="14.25" customHeight="1">
      <c r="B54" s="1507" t="s">
        <v>30</v>
      </c>
      <c r="C54" s="692">
        <v>628128</v>
      </c>
      <c r="D54" s="957" t="s">
        <v>1249</v>
      </c>
      <c r="E54" s="692">
        <v>280</v>
      </c>
      <c r="F54" s="1618">
        <v>96</v>
      </c>
      <c r="G54" s="1618">
        <f t="shared" si="19"/>
        <v>26880</v>
      </c>
      <c r="H54" s="1524">
        <f t="shared" si="20"/>
        <v>2.6880000000000001E-2</v>
      </c>
      <c r="I54" s="1406">
        <f t="shared" si="15"/>
        <v>2.6880000000000001E-2</v>
      </c>
      <c r="J54" s="1524"/>
      <c r="K54" s="1568"/>
      <c r="L54" s="1517">
        <f t="shared" si="21"/>
        <v>2.6880000000000001E-2</v>
      </c>
      <c r="M54" s="842"/>
    </row>
    <row r="55" spans="2:13" s="123" customFormat="1" ht="14.25" customHeight="1">
      <c r="B55" s="1507" t="s">
        <v>30</v>
      </c>
      <c r="C55" s="692">
        <v>628123</v>
      </c>
      <c r="D55" s="957" t="s">
        <v>1254</v>
      </c>
      <c r="E55" s="692">
        <v>325</v>
      </c>
      <c r="F55" s="1618">
        <v>2262</v>
      </c>
      <c r="G55" s="1618">
        <f t="shared" si="19"/>
        <v>735150</v>
      </c>
      <c r="H55" s="1524">
        <f t="shared" si="20"/>
        <v>0.73514999999999997</v>
      </c>
      <c r="I55" s="1406">
        <f t="shared" si="15"/>
        <v>0.73514999999999997</v>
      </c>
      <c r="J55" s="1524"/>
      <c r="K55" s="1568"/>
      <c r="L55" s="1517">
        <f t="shared" si="21"/>
        <v>0.73514999999999997</v>
      </c>
      <c r="M55" s="842"/>
    </row>
    <row r="56" spans="2:13" s="123" customFormat="1" ht="14.25" customHeight="1">
      <c r="B56" s="1507" t="s">
        <v>30</v>
      </c>
      <c r="C56" s="692">
        <v>627914</v>
      </c>
      <c r="D56" s="957" t="s">
        <v>1254</v>
      </c>
      <c r="E56" s="692">
        <v>330</v>
      </c>
      <c r="F56" s="1618">
        <v>290</v>
      </c>
      <c r="G56" s="1618">
        <f t="shared" si="19"/>
        <v>95700</v>
      </c>
      <c r="H56" s="1524">
        <f t="shared" si="20"/>
        <v>9.5699999999999993E-2</v>
      </c>
      <c r="I56" s="1406">
        <f t="shared" si="15"/>
        <v>9.5699999999999993E-2</v>
      </c>
      <c r="J56" s="1524"/>
      <c r="K56" s="1568"/>
      <c r="L56" s="1517">
        <f t="shared" si="21"/>
        <v>9.5699999999999993E-2</v>
      </c>
      <c r="M56" s="842"/>
    </row>
    <row r="57" spans="2:13" s="123" customFormat="1" ht="14.25" customHeight="1">
      <c r="B57" s="1590" t="s">
        <v>30</v>
      </c>
      <c r="C57" s="1798">
        <v>628255</v>
      </c>
      <c r="D57" s="1777" t="s">
        <v>1254</v>
      </c>
      <c r="E57" s="1798">
        <v>335</v>
      </c>
      <c r="F57" s="1778">
        <v>29</v>
      </c>
      <c r="G57" s="1778">
        <f t="shared" si="19"/>
        <v>9715</v>
      </c>
      <c r="H57" s="1599">
        <f t="shared" si="20"/>
        <v>9.7149999999999997E-3</v>
      </c>
      <c r="I57" s="1598">
        <f t="shared" si="15"/>
        <v>9.7149999999999997E-3</v>
      </c>
      <c r="J57" s="1599"/>
      <c r="K57" s="1779"/>
      <c r="L57" s="1780">
        <f t="shared" si="21"/>
        <v>9.7149999999999997E-3</v>
      </c>
      <c r="M57" s="1776"/>
    </row>
    <row r="58" spans="2:13" s="123" customFormat="1" ht="14.25" customHeight="1">
      <c r="B58" s="1507" t="s">
        <v>27</v>
      </c>
      <c r="C58" s="692">
        <v>2622</v>
      </c>
      <c r="D58" s="957" t="s">
        <v>1249</v>
      </c>
      <c r="E58" s="692">
        <v>280</v>
      </c>
      <c r="F58" s="1618">
        <v>832</v>
      </c>
      <c r="G58" s="1618">
        <f t="shared" si="19"/>
        <v>232960</v>
      </c>
      <c r="H58" s="1524">
        <f t="shared" si="20"/>
        <v>0.23296</v>
      </c>
      <c r="I58" s="1406">
        <f t="shared" si="15"/>
        <v>0.23296</v>
      </c>
      <c r="J58" s="1524"/>
      <c r="K58" s="1568"/>
      <c r="L58" s="1517">
        <f t="shared" si="21"/>
        <v>0.23296</v>
      </c>
      <c r="M58" s="842"/>
    </row>
    <row r="59" spans="2:13" s="123" customFormat="1" ht="14.25" customHeight="1">
      <c r="B59" s="1507" t="s">
        <v>27</v>
      </c>
      <c r="C59" s="692" t="s">
        <v>1297</v>
      </c>
      <c r="D59" s="957" t="s">
        <v>1254</v>
      </c>
      <c r="E59" s="692">
        <v>335</v>
      </c>
      <c r="F59" s="1618">
        <v>29</v>
      </c>
      <c r="G59" s="1618">
        <f t="shared" si="19"/>
        <v>9715</v>
      </c>
      <c r="H59" s="1524">
        <f t="shared" si="20"/>
        <v>9.7149999999999997E-3</v>
      </c>
      <c r="I59" s="1406">
        <f t="shared" si="15"/>
        <v>9.7149999999999997E-3</v>
      </c>
      <c r="J59" s="1524"/>
      <c r="K59" s="1568"/>
      <c r="L59" s="1517">
        <f t="shared" si="21"/>
        <v>9.7149999999999997E-3</v>
      </c>
      <c r="M59" s="842"/>
    </row>
    <row r="60" spans="2:13" s="123" customFormat="1" ht="14.25" customHeight="1">
      <c r="B60" s="1507" t="s">
        <v>1298</v>
      </c>
      <c r="C60" s="692" t="s">
        <v>1299</v>
      </c>
      <c r="D60" s="957" t="s">
        <v>1249</v>
      </c>
      <c r="E60" s="692">
        <v>280</v>
      </c>
      <c r="F60" s="1618">
        <v>448</v>
      </c>
      <c r="G60" s="1618">
        <f t="shared" si="19"/>
        <v>125440</v>
      </c>
      <c r="H60" s="1524">
        <f t="shared" si="20"/>
        <v>0.12544</v>
      </c>
      <c r="I60" s="1406">
        <f t="shared" si="15"/>
        <v>0.12544</v>
      </c>
      <c r="J60" s="1524"/>
      <c r="K60" s="1568"/>
      <c r="L60" s="1517">
        <f t="shared" si="21"/>
        <v>0.12544</v>
      </c>
      <c r="M60" s="842"/>
    </row>
    <row r="61" spans="2:13" s="123" customFormat="1" ht="14.25" customHeight="1">
      <c r="B61" s="1507" t="s">
        <v>1298</v>
      </c>
      <c r="C61" s="692" t="s">
        <v>1300</v>
      </c>
      <c r="D61" s="957" t="s">
        <v>1249</v>
      </c>
      <c r="E61" s="692">
        <v>280</v>
      </c>
      <c r="F61" s="1618">
        <v>1216</v>
      </c>
      <c r="G61" s="1618">
        <f t="shared" si="19"/>
        <v>340480</v>
      </c>
      <c r="H61" s="1524">
        <f t="shared" si="20"/>
        <v>0.34048</v>
      </c>
      <c r="I61" s="1406">
        <f t="shared" si="15"/>
        <v>0.34048</v>
      </c>
      <c r="J61" s="1524"/>
      <c r="K61" s="1568"/>
      <c r="L61" s="1517">
        <f t="shared" si="21"/>
        <v>0.34048</v>
      </c>
      <c r="M61" s="842"/>
    </row>
    <row r="62" spans="2:13" s="123" customFormat="1" ht="14.25" customHeight="1">
      <c r="B62" s="1507" t="s">
        <v>1298</v>
      </c>
      <c r="C62" s="692" t="s">
        <v>1301</v>
      </c>
      <c r="D62" s="957" t="s">
        <v>1249</v>
      </c>
      <c r="E62" s="692">
        <v>280</v>
      </c>
      <c r="F62" s="1618">
        <v>832</v>
      </c>
      <c r="G62" s="1618">
        <f t="shared" si="19"/>
        <v>232960</v>
      </c>
      <c r="H62" s="1524">
        <f t="shared" si="20"/>
        <v>0.23296</v>
      </c>
      <c r="I62" s="1406">
        <f t="shared" si="15"/>
        <v>0.23296</v>
      </c>
      <c r="J62" s="1524"/>
      <c r="K62" s="1568"/>
      <c r="L62" s="1517">
        <f t="shared" si="21"/>
        <v>0.23296</v>
      </c>
      <c r="M62" s="842"/>
    </row>
    <row r="63" spans="2:13" s="123" customFormat="1" ht="14.25" customHeight="1">
      <c r="B63" s="1507" t="s">
        <v>1298</v>
      </c>
      <c r="C63" s="692" t="s">
        <v>1302</v>
      </c>
      <c r="D63" s="957" t="s">
        <v>1249</v>
      </c>
      <c r="E63" s="692">
        <v>280</v>
      </c>
      <c r="F63" s="1618">
        <v>832</v>
      </c>
      <c r="G63" s="1618">
        <f t="shared" si="19"/>
        <v>232960</v>
      </c>
      <c r="H63" s="1524">
        <f t="shared" si="20"/>
        <v>0.23296</v>
      </c>
      <c r="I63" s="1406"/>
      <c r="J63" s="1524">
        <f>H63</f>
        <v>0.23296</v>
      </c>
      <c r="K63" s="1568"/>
      <c r="L63" s="1517">
        <f t="shared" si="21"/>
        <v>0.23296</v>
      </c>
      <c r="M63" s="842"/>
    </row>
    <row r="64" spans="2:13" s="123" customFormat="1" ht="14.25" customHeight="1">
      <c r="B64" s="1507" t="s">
        <v>1298</v>
      </c>
      <c r="C64" s="692" t="s">
        <v>1303</v>
      </c>
      <c r="D64" s="957" t="s">
        <v>1249</v>
      </c>
      <c r="E64" s="692">
        <v>280</v>
      </c>
      <c r="F64" s="1618">
        <v>832</v>
      </c>
      <c r="G64" s="1618">
        <f t="shared" si="19"/>
        <v>232960</v>
      </c>
      <c r="H64" s="1524">
        <f t="shared" si="20"/>
        <v>0.23296</v>
      </c>
      <c r="I64" s="1406">
        <f>H64</f>
        <v>0.23296</v>
      </c>
      <c r="J64" s="1524"/>
      <c r="K64" s="1568"/>
      <c r="L64" s="1517">
        <f t="shared" si="21"/>
        <v>0.23296</v>
      </c>
      <c r="M64" s="842"/>
    </row>
    <row r="65" spans="2:13" s="123" customFormat="1" ht="14.25" customHeight="1">
      <c r="B65" s="1507" t="s">
        <v>1304</v>
      </c>
      <c r="C65" s="692" t="s">
        <v>1305</v>
      </c>
      <c r="D65" s="957" t="s">
        <v>1254</v>
      </c>
      <c r="E65" s="692">
        <v>330</v>
      </c>
      <c r="F65" s="1618">
        <v>261</v>
      </c>
      <c r="G65" s="1618">
        <f t="shared" si="19"/>
        <v>86130</v>
      </c>
      <c r="H65" s="1524">
        <f t="shared" si="20"/>
        <v>8.6129999999999998E-2</v>
      </c>
      <c r="I65" s="1406">
        <f>H65</f>
        <v>8.6129999999999998E-2</v>
      </c>
      <c r="J65" s="1524"/>
      <c r="K65" s="1568"/>
      <c r="L65" s="1517">
        <f t="shared" si="21"/>
        <v>8.6129999999999998E-2</v>
      </c>
      <c r="M65" s="842"/>
    </row>
    <row r="66" spans="2:13" s="123" customFormat="1" ht="14.25" customHeight="1">
      <c r="B66" s="1507" t="s">
        <v>1306</v>
      </c>
      <c r="C66" s="692" t="s">
        <v>1307</v>
      </c>
      <c r="D66" s="957" t="s">
        <v>1254</v>
      </c>
      <c r="E66" s="692">
        <v>330</v>
      </c>
      <c r="F66" s="1618">
        <v>638</v>
      </c>
      <c r="G66" s="1618">
        <f t="shared" si="19"/>
        <v>210540</v>
      </c>
      <c r="H66" s="1524">
        <f t="shared" si="20"/>
        <v>0.21054</v>
      </c>
      <c r="I66" s="1406">
        <f>H66</f>
        <v>0.21054</v>
      </c>
      <c r="J66" s="1524"/>
      <c r="K66" s="1568"/>
      <c r="L66" s="1517">
        <f t="shared" si="21"/>
        <v>0.21054</v>
      </c>
      <c r="M66" s="842"/>
    </row>
    <row r="67" spans="2:13" ht="15" customHeight="1">
      <c r="B67" s="1422" t="s">
        <v>197</v>
      </c>
      <c r="C67" s="1422"/>
      <c r="D67" s="1422"/>
      <c r="E67" s="1422"/>
      <c r="F67" s="1423">
        <f t="shared" ref="F67:L67" si="22">SUM(F3:F66)</f>
        <v>72845</v>
      </c>
      <c r="G67" s="1423">
        <f t="shared" si="22"/>
        <v>22460270</v>
      </c>
      <c r="H67" s="1424">
        <f t="shared" si="22"/>
        <v>22.460269999999998</v>
      </c>
      <c r="I67" s="1424">
        <f t="shared" si="22"/>
        <v>18.614055</v>
      </c>
      <c r="J67" s="1424">
        <f t="shared" si="22"/>
        <v>3.8462150000000004</v>
      </c>
      <c r="K67" s="1424">
        <f t="shared" si="22"/>
        <v>0</v>
      </c>
      <c r="L67" s="1424">
        <f t="shared" si="22"/>
        <v>22.460269999999998</v>
      </c>
      <c r="M67" s="1428" t="s">
        <v>226</v>
      </c>
    </row>
    <row r="68" spans="2:13">
      <c r="B68" s="1019" t="s">
        <v>1308</v>
      </c>
      <c r="C68" s="187" t="s">
        <v>1309</v>
      </c>
      <c r="D68" s="495" t="s">
        <v>1263</v>
      </c>
      <c r="E68" s="1510">
        <v>260</v>
      </c>
      <c r="F68" s="1586">
        <v>26</v>
      </c>
      <c r="G68" s="1526">
        <f t="shared" ref="G68:G99" si="23">E68*F68</f>
        <v>6760</v>
      </c>
      <c r="H68" s="1331">
        <f t="shared" ref="H68:H99" si="24">E68*F68/1000000</f>
        <v>6.7600000000000004E-3</v>
      </c>
      <c r="I68" s="1533">
        <f t="shared" ref="I68:I75" si="25">H68</f>
        <v>6.7600000000000004E-3</v>
      </c>
      <c r="J68" s="1415"/>
      <c r="K68" s="1691"/>
      <c r="L68" s="1518">
        <f t="shared" ref="L68:L99" si="26">SUM(I68:K68)</f>
        <v>6.7600000000000004E-3</v>
      </c>
      <c r="M68" s="842"/>
    </row>
    <row r="69" spans="2:13">
      <c r="B69" s="1019" t="s">
        <v>1065</v>
      </c>
      <c r="C69" s="187" t="s">
        <v>1310</v>
      </c>
      <c r="D69" s="495" t="s">
        <v>1249</v>
      </c>
      <c r="E69" s="1510">
        <v>280</v>
      </c>
      <c r="F69" s="1586">
        <v>832</v>
      </c>
      <c r="G69" s="1526">
        <f t="shared" si="23"/>
        <v>232960</v>
      </c>
      <c r="H69" s="1331">
        <f t="shared" si="24"/>
        <v>0.23296</v>
      </c>
      <c r="I69" s="1533">
        <f t="shared" si="25"/>
        <v>0.23296</v>
      </c>
      <c r="J69" s="1415"/>
      <c r="K69" s="1691"/>
      <c r="L69" s="1518">
        <f t="shared" si="26"/>
        <v>0.23296</v>
      </c>
      <c r="M69" s="842"/>
    </row>
    <row r="70" spans="2:13">
      <c r="B70" s="1019" t="s">
        <v>60</v>
      </c>
      <c r="C70" s="187" t="s">
        <v>1311</v>
      </c>
      <c r="D70" s="495" t="s">
        <v>1281</v>
      </c>
      <c r="E70" s="1510">
        <v>260</v>
      </c>
      <c r="F70" s="1586">
        <v>832</v>
      </c>
      <c r="G70" s="1526">
        <f t="shared" si="23"/>
        <v>216320</v>
      </c>
      <c r="H70" s="1331">
        <f t="shared" si="24"/>
        <v>0.21632000000000001</v>
      </c>
      <c r="I70" s="1533">
        <f>H70</f>
        <v>0.21632000000000001</v>
      </c>
      <c r="J70" s="1415"/>
      <c r="K70" s="1691"/>
      <c r="L70" s="1518">
        <f t="shared" si="26"/>
        <v>0.21632000000000001</v>
      </c>
      <c r="M70" s="842"/>
    </row>
    <row r="71" spans="2:13">
      <c r="B71" s="1019" t="s">
        <v>60</v>
      </c>
      <c r="C71" s="187" t="s">
        <v>1312</v>
      </c>
      <c r="D71" s="495" t="s">
        <v>1249</v>
      </c>
      <c r="E71" s="1510">
        <v>280</v>
      </c>
      <c r="F71" s="1586">
        <v>832</v>
      </c>
      <c r="G71" s="1526">
        <f t="shared" si="23"/>
        <v>232960</v>
      </c>
      <c r="H71" s="1331">
        <f t="shared" si="24"/>
        <v>0.23296</v>
      </c>
      <c r="I71" s="1533">
        <f t="shared" si="25"/>
        <v>0.23296</v>
      </c>
      <c r="J71" s="1415"/>
      <c r="K71" s="1691"/>
      <c r="L71" s="1518">
        <f t="shared" si="26"/>
        <v>0.23296</v>
      </c>
      <c r="M71" s="842"/>
    </row>
    <row r="72" spans="2:13">
      <c r="B72" s="1019" t="s">
        <v>68</v>
      </c>
      <c r="C72" s="187" t="s">
        <v>1313</v>
      </c>
      <c r="D72" s="495" t="s">
        <v>201</v>
      </c>
      <c r="E72" s="1510">
        <v>305</v>
      </c>
      <c r="F72" s="1586">
        <v>446</v>
      </c>
      <c r="G72" s="1526">
        <f t="shared" si="23"/>
        <v>136030</v>
      </c>
      <c r="H72" s="1331">
        <f t="shared" si="24"/>
        <v>0.13603000000000001</v>
      </c>
      <c r="I72" s="1533">
        <f t="shared" si="25"/>
        <v>0.13603000000000001</v>
      </c>
      <c r="J72" s="1415"/>
      <c r="K72" s="1691"/>
      <c r="L72" s="1518">
        <f t="shared" si="26"/>
        <v>0.13603000000000001</v>
      </c>
      <c r="M72" s="842"/>
    </row>
    <row r="73" spans="2:13">
      <c r="B73" s="1019" t="s">
        <v>373</v>
      </c>
      <c r="C73" s="187" t="s">
        <v>1314</v>
      </c>
      <c r="D73" s="495" t="s">
        <v>1249</v>
      </c>
      <c r="E73" s="1510">
        <v>275</v>
      </c>
      <c r="F73" s="1586">
        <v>832</v>
      </c>
      <c r="G73" s="1526">
        <f t="shared" si="23"/>
        <v>228800</v>
      </c>
      <c r="H73" s="1331">
        <f t="shared" si="24"/>
        <v>0.2288</v>
      </c>
      <c r="I73" s="1533">
        <f t="shared" si="25"/>
        <v>0.2288</v>
      </c>
      <c r="J73" s="1415"/>
      <c r="K73" s="1691"/>
      <c r="L73" s="1518">
        <f t="shared" si="26"/>
        <v>0.2288</v>
      </c>
      <c r="M73" s="842"/>
    </row>
    <row r="74" spans="2:13">
      <c r="B74" s="1019" t="s">
        <v>1315</v>
      </c>
      <c r="C74" s="187" t="s">
        <v>1316</v>
      </c>
      <c r="D74" s="495" t="s">
        <v>1254</v>
      </c>
      <c r="E74" s="1510">
        <v>325</v>
      </c>
      <c r="F74" s="1586">
        <v>232</v>
      </c>
      <c r="G74" s="1526">
        <f t="shared" si="23"/>
        <v>75400</v>
      </c>
      <c r="H74" s="1331">
        <f t="shared" si="24"/>
        <v>7.5399999999999995E-2</v>
      </c>
      <c r="I74" s="1533">
        <f t="shared" si="25"/>
        <v>7.5399999999999995E-2</v>
      </c>
      <c r="J74" s="1415"/>
      <c r="K74" s="1691"/>
      <c r="L74" s="1518">
        <f t="shared" si="26"/>
        <v>7.5399999999999995E-2</v>
      </c>
      <c r="M74" s="842"/>
    </row>
    <row r="75" spans="2:13">
      <c r="B75" s="1019" t="s">
        <v>1315</v>
      </c>
      <c r="C75" s="187" t="s">
        <v>1316</v>
      </c>
      <c r="D75" s="495" t="s">
        <v>1249</v>
      </c>
      <c r="E75" s="1510">
        <v>275</v>
      </c>
      <c r="F75" s="1586">
        <v>64</v>
      </c>
      <c r="G75" s="1526">
        <f t="shared" si="23"/>
        <v>17600</v>
      </c>
      <c r="H75" s="1331">
        <f t="shared" si="24"/>
        <v>1.7600000000000001E-2</v>
      </c>
      <c r="I75" s="1533">
        <f t="shared" si="25"/>
        <v>1.7600000000000001E-2</v>
      </c>
      <c r="J75" s="1415"/>
      <c r="K75" s="1691"/>
      <c r="L75" s="1518">
        <f t="shared" si="26"/>
        <v>1.7600000000000001E-2</v>
      </c>
      <c r="M75" s="842"/>
    </row>
    <row r="76" spans="2:13">
      <c r="B76" s="1019" t="s">
        <v>493</v>
      </c>
      <c r="C76" s="187">
        <v>1030</v>
      </c>
      <c r="D76" s="495" t="s">
        <v>1249</v>
      </c>
      <c r="E76" s="1510">
        <v>280</v>
      </c>
      <c r="F76" s="1586">
        <v>736</v>
      </c>
      <c r="G76" s="1526">
        <f t="shared" si="23"/>
        <v>206080</v>
      </c>
      <c r="H76" s="1331">
        <f t="shared" si="24"/>
        <v>0.20608000000000001</v>
      </c>
      <c r="I76" s="1533">
        <f t="shared" ref="I76:I87" si="27">H76</f>
        <v>0.20608000000000001</v>
      </c>
      <c r="J76" s="1415"/>
      <c r="K76" s="1691"/>
      <c r="L76" s="1518">
        <f t="shared" si="26"/>
        <v>0.20608000000000001</v>
      </c>
      <c r="M76" s="842"/>
    </row>
    <row r="77" spans="2:13">
      <c r="B77" s="1019" t="s">
        <v>493</v>
      </c>
      <c r="C77" s="187">
        <v>1032</v>
      </c>
      <c r="D77" s="495" t="s">
        <v>1249</v>
      </c>
      <c r="E77" s="1510">
        <v>280</v>
      </c>
      <c r="F77" s="1586">
        <v>160</v>
      </c>
      <c r="G77" s="1526">
        <f t="shared" si="23"/>
        <v>44800</v>
      </c>
      <c r="H77" s="1331">
        <f t="shared" si="24"/>
        <v>4.48E-2</v>
      </c>
      <c r="I77" s="1533">
        <f t="shared" si="27"/>
        <v>4.48E-2</v>
      </c>
      <c r="J77" s="1415"/>
      <c r="K77" s="1691"/>
      <c r="L77" s="1518">
        <f t="shared" si="26"/>
        <v>4.48E-2</v>
      </c>
      <c r="M77" s="842"/>
    </row>
    <row r="78" spans="2:13">
      <c r="B78" s="1019" t="s">
        <v>1317</v>
      </c>
      <c r="C78" s="187">
        <v>1600073</v>
      </c>
      <c r="D78" s="495" t="s">
        <v>1318</v>
      </c>
      <c r="E78" s="1510">
        <v>260</v>
      </c>
      <c r="F78" s="1586">
        <v>73</v>
      </c>
      <c r="G78" s="1526">
        <f t="shared" si="23"/>
        <v>18980</v>
      </c>
      <c r="H78" s="1331">
        <f t="shared" si="24"/>
        <v>1.898E-2</v>
      </c>
      <c r="I78" s="1533">
        <f t="shared" si="27"/>
        <v>1.898E-2</v>
      </c>
      <c r="J78" s="1415"/>
      <c r="K78" s="1691"/>
      <c r="L78" s="1518">
        <f t="shared" si="26"/>
        <v>1.898E-2</v>
      </c>
      <c r="M78" s="842"/>
    </row>
    <row r="79" spans="2:13">
      <c r="B79" s="1019" t="s">
        <v>1317</v>
      </c>
      <c r="C79" s="187">
        <v>1600073</v>
      </c>
      <c r="D79" s="495" t="s">
        <v>108</v>
      </c>
      <c r="E79" s="1510">
        <v>255</v>
      </c>
      <c r="F79" s="1586">
        <v>32</v>
      </c>
      <c r="G79" s="1526">
        <f t="shared" si="23"/>
        <v>8160</v>
      </c>
      <c r="H79" s="1331">
        <f t="shared" si="24"/>
        <v>8.1600000000000006E-3</v>
      </c>
      <c r="I79" s="1533">
        <f t="shared" si="27"/>
        <v>8.1600000000000006E-3</v>
      </c>
      <c r="J79" s="1415"/>
      <c r="K79" s="1691"/>
      <c r="L79" s="1518">
        <f t="shared" si="26"/>
        <v>8.1600000000000006E-3</v>
      </c>
      <c r="M79" s="842"/>
    </row>
    <row r="80" spans="2:13">
      <c r="B80" s="1019" t="s">
        <v>1317</v>
      </c>
      <c r="C80" s="187">
        <v>1600073</v>
      </c>
      <c r="D80" s="495" t="s">
        <v>201</v>
      </c>
      <c r="E80" s="1510">
        <v>305</v>
      </c>
      <c r="F80" s="1586">
        <v>132</v>
      </c>
      <c r="G80" s="1526">
        <f t="shared" si="23"/>
        <v>40260</v>
      </c>
      <c r="H80" s="1331">
        <f t="shared" si="24"/>
        <v>4.0259999999999997E-2</v>
      </c>
      <c r="I80" s="1533">
        <f t="shared" si="27"/>
        <v>4.0259999999999997E-2</v>
      </c>
      <c r="J80" s="1415"/>
      <c r="K80" s="1691"/>
      <c r="L80" s="1518">
        <f t="shared" si="26"/>
        <v>4.0259999999999997E-2</v>
      </c>
      <c r="M80" s="842"/>
    </row>
    <row r="81" spans="2:13">
      <c r="B81" s="1019" t="s">
        <v>35</v>
      </c>
      <c r="C81" s="187">
        <v>3708</v>
      </c>
      <c r="D81" s="495" t="s">
        <v>1249</v>
      </c>
      <c r="E81" s="1510">
        <v>275</v>
      </c>
      <c r="F81" s="1586">
        <v>832</v>
      </c>
      <c r="G81" s="1526">
        <f t="shared" si="23"/>
        <v>228800</v>
      </c>
      <c r="H81" s="1331">
        <f t="shared" si="24"/>
        <v>0.2288</v>
      </c>
      <c r="I81" s="1533">
        <f t="shared" si="27"/>
        <v>0.2288</v>
      </c>
      <c r="J81" s="1415"/>
      <c r="K81" s="1691"/>
      <c r="L81" s="1518">
        <f t="shared" si="26"/>
        <v>0.2288</v>
      </c>
      <c r="M81" s="842"/>
    </row>
    <row r="82" spans="2:13">
      <c r="B82" s="1019" t="s">
        <v>35</v>
      </c>
      <c r="C82" s="187">
        <v>3709</v>
      </c>
      <c r="D82" s="495" t="s">
        <v>1249</v>
      </c>
      <c r="E82" s="1510">
        <v>275</v>
      </c>
      <c r="F82" s="1586">
        <v>832</v>
      </c>
      <c r="G82" s="1526">
        <f t="shared" si="23"/>
        <v>228800</v>
      </c>
      <c r="H82" s="1331">
        <f t="shared" si="24"/>
        <v>0.2288</v>
      </c>
      <c r="I82" s="1533">
        <f t="shared" si="27"/>
        <v>0.2288</v>
      </c>
      <c r="J82" s="1415"/>
      <c r="K82" s="1691"/>
      <c r="L82" s="1518">
        <f t="shared" si="26"/>
        <v>0.2288</v>
      </c>
      <c r="M82" s="842"/>
    </row>
    <row r="83" spans="2:13">
      <c r="B83" s="1019" t="s">
        <v>592</v>
      </c>
      <c r="C83" s="187" t="s">
        <v>1319</v>
      </c>
      <c r="D83" s="495" t="s">
        <v>1249</v>
      </c>
      <c r="E83" s="1510">
        <v>280</v>
      </c>
      <c r="F83" s="1586">
        <v>320</v>
      </c>
      <c r="G83" s="1526">
        <f t="shared" si="23"/>
        <v>89600</v>
      </c>
      <c r="H83" s="1331">
        <f t="shared" si="24"/>
        <v>8.9599999999999999E-2</v>
      </c>
      <c r="I83" s="1533">
        <f t="shared" si="27"/>
        <v>8.9599999999999999E-2</v>
      </c>
      <c r="J83" s="1415"/>
      <c r="K83" s="1691"/>
      <c r="L83" s="1518">
        <f t="shared" si="26"/>
        <v>8.9599999999999999E-2</v>
      </c>
      <c r="M83" s="842"/>
    </row>
    <row r="84" spans="2:13">
      <c r="B84" s="1019" t="s">
        <v>63</v>
      </c>
      <c r="C84" s="187" t="s">
        <v>1320</v>
      </c>
      <c r="D84" s="495" t="s">
        <v>1321</v>
      </c>
      <c r="E84" s="1510">
        <v>335</v>
      </c>
      <c r="F84" s="1586">
        <v>87</v>
      </c>
      <c r="G84" s="1526">
        <f t="shared" si="23"/>
        <v>29145</v>
      </c>
      <c r="H84" s="1331">
        <f t="shared" si="24"/>
        <v>2.9145000000000001E-2</v>
      </c>
      <c r="I84" s="1533">
        <f t="shared" si="27"/>
        <v>2.9145000000000001E-2</v>
      </c>
      <c r="J84" s="1415"/>
      <c r="K84" s="1691"/>
      <c r="L84" s="1518">
        <f t="shared" si="26"/>
        <v>2.9145000000000001E-2</v>
      </c>
      <c r="M84" s="842"/>
    </row>
    <row r="85" spans="2:13">
      <c r="B85" s="1019" t="s">
        <v>1322</v>
      </c>
      <c r="C85" s="187">
        <v>100661</v>
      </c>
      <c r="D85" s="495" t="s">
        <v>1254</v>
      </c>
      <c r="E85" s="1510">
        <v>335</v>
      </c>
      <c r="F85" s="1586">
        <v>522</v>
      </c>
      <c r="G85" s="1526">
        <f t="shared" si="23"/>
        <v>174870</v>
      </c>
      <c r="H85" s="1331">
        <f t="shared" si="24"/>
        <v>0.17487</v>
      </c>
      <c r="I85" s="1533">
        <f t="shared" si="27"/>
        <v>0.17487</v>
      </c>
      <c r="J85" s="1415"/>
      <c r="K85" s="1691"/>
      <c r="L85" s="1518">
        <f t="shared" si="26"/>
        <v>0.17487</v>
      </c>
      <c r="M85" s="842"/>
    </row>
    <row r="86" spans="2:13">
      <c r="B86" s="1019" t="s">
        <v>1322</v>
      </c>
      <c r="C86" s="187">
        <v>100666</v>
      </c>
      <c r="D86" s="495" t="s">
        <v>1254</v>
      </c>
      <c r="E86" s="1510">
        <v>335</v>
      </c>
      <c r="F86" s="1586">
        <v>145</v>
      </c>
      <c r="G86" s="1526">
        <f t="shared" si="23"/>
        <v>48575</v>
      </c>
      <c r="H86" s="1331">
        <f t="shared" si="24"/>
        <v>4.8575E-2</v>
      </c>
      <c r="I86" s="1533">
        <f t="shared" si="27"/>
        <v>4.8575E-2</v>
      </c>
      <c r="J86" s="1415"/>
      <c r="K86" s="1691"/>
      <c r="L86" s="1518">
        <f t="shared" si="26"/>
        <v>4.8575E-2</v>
      </c>
      <c r="M86" s="842"/>
    </row>
    <row r="87" spans="2:13">
      <c r="B87" s="1019" t="s">
        <v>1322</v>
      </c>
      <c r="C87" s="187">
        <v>100659</v>
      </c>
      <c r="D87" s="495" t="s">
        <v>1254</v>
      </c>
      <c r="E87" s="1510">
        <v>335</v>
      </c>
      <c r="F87" s="1586">
        <v>290</v>
      </c>
      <c r="G87" s="1526">
        <f t="shared" si="23"/>
        <v>97150</v>
      </c>
      <c r="H87" s="1331">
        <f t="shared" si="24"/>
        <v>9.715E-2</v>
      </c>
      <c r="I87" s="1533">
        <f t="shared" si="27"/>
        <v>9.715E-2</v>
      </c>
      <c r="J87" s="1415"/>
      <c r="K87" s="1691"/>
      <c r="L87" s="1518">
        <f t="shared" si="26"/>
        <v>9.715E-2</v>
      </c>
      <c r="M87" s="842"/>
    </row>
    <row r="88" spans="2:13">
      <c r="B88" s="1019" t="s">
        <v>1323</v>
      </c>
      <c r="C88" s="187" t="s">
        <v>1324</v>
      </c>
      <c r="D88" s="495" t="s">
        <v>1254</v>
      </c>
      <c r="E88" s="1510">
        <v>335</v>
      </c>
      <c r="F88" s="1586">
        <v>957</v>
      </c>
      <c r="G88" s="1526">
        <f t="shared" si="23"/>
        <v>320595</v>
      </c>
      <c r="H88" s="1331">
        <f t="shared" si="24"/>
        <v>0.32059500000000002</v>
      </c>
      <c r="I88" s="1533">
        <f t="shared" ref="I88:I93" si="28">H88</f>
        <v>0.32059500000000002</v>
      </c>
      <c r="J88" s="1415"/>
      <c r="K88" s="1691"/>
      <c r="L88" s="1518">
        <f t="shared" si="26"/>
        <v>0.32059500000000002</v>
      </c>
      <c r="M88" s="842"/>
    </row>
    <row r="89" spans="2:13">
      <c r="B89" s="1019" t="s">
        <v>1325</v>
      </c>
      <c r="C89" s="187">
        <v>352679</v>
      </c>
      <c r="D89" s="495" t="s">
        <v>1254</v>
      </c>
      <c r="E89" s="1510">
        <v>340</v>
      </c>
      <c r="F89" s="1586">
        <v>1827</v>
      </c>
      <c r="G89" s="1526">
        <f t="shared" si="23"/>
        <v>621180</v>
      </c>
      <c r="H89" s="1331">
        <f t="shared" si="24"/>
        <v>0.62117999999999995</v>
      </c>
      <c r="I89" s="1533">
        <f t="shared" si="28"/>
        <v>0.62117999999999995</v>
      </c>
      <c r="J89" s="1415"/>
      <c r="K89" s="1691"/>
      <c r="L89" s="1518">
        <f t="shared" si="26"/>
        <v>0.62117999999999995</v>
      </c>
      <c r="M89" s="842"/>
    </row>
    <row r="90" spans="2:13">
      <c r="B90" s="1019" t="s">
        <v>1325</v>
      </c>
      <c r="C90" s="187">
        <v>353007</v>
      </c>
      <c r="D90" s="495" t="s">
        <v>1263</v>
      </c>
      <c r="E90" s="1510">
        <v>265</v>
      </c>
      <c r="F90" s="1586">
        <v>104</v>
      </c>
      <c r="G90" s="1526">
        <f t="shared" si="23"/>
        <v>27560</v>
      </c>
      <c r="H90" s="1331">
        <f t="shared" si="24"/>
        <v>2.7560000000000001E-2</v>
      </c>
      <c r="I90" s="1533">
        <f t="shared" si="28"/>
        <v>2.7560000000000001E-2</v>
      </c>
      <c r="J90" s="1415"/>
      <c r="K90" s="1691"/>
      <c r="L90" s="1518">
        <f t="shared" si="26"/>
        <v>2.7560000000000001E-2</v>
      </c>
      <c r="M90" s="842"/>
    </row>
    <row r="91" spans="2:13">
      <c r="B91" s="1019" t="s">
        <v>1326</v>
      </c>
      <c r="C91" s="187" t="s">
        <v>1327</v>
      </c>
      <c r="D91" s="495" t="s">
        <v>1281</v>
      </c>
      <c r="E91" s="1510">
        <v>260</v>
      </c>
      <c r="F91" s="1586">
        <v>832</v>
      </c>
      <c r="G91" s="1526">
        <f t="shared" si="23"/>
        <v>216320</v>
      </c>
      <c r="H91" s="1331">
        <f t="shared" si="24"/>
        <v>0.21632000000000001</v>
      </c>
      <c r="I91" s="1533">
        <f t="shared" si="28"/>
        <v>0.21632000000000001</v>
      </c>
      <c r="J91" s="1415"/>
      <c r="K91" s="1691"/>
      <c r="L91" s="1518">
        <f t="shared" si="26"/>
        <v>0.21632000000000001</v>
      </c>
      <c r="M91" s="842"/>
    </row>
    <row r="92" spans="2:13">
      <c r="B92" s="1019" t="s">
        <v>1328</v>
      </c>
      <c r="C92" s="187">
        <v>1021</v>
      </c>
      <c r="D92" s="495" t="s">
        <v>1329</v>
      </c>
      <c r="E92" s="1510">
        <v>310</v>
      </c>
      <c r="F92" s="1586">
        <v>300</v>
      </c>
      <c r="G92" s="1526">
        <f t="shared" si="23"/>
        <v>93000</v>
      </c>
      <c r="H92" s="1331">
        <f t="shared" si="24"/>
        <v>9.2999999999999999E-2</v>
      </c>
      <c r="I92" s="1533">
        <f t="shared" si="28"/>
        <v>9.2999999999999999E-2</v>
      </c>
      <c r="J92" s="1415"/>
      <c r="K92" s="1691"/>
      <c r="L92" s="1518">
        <f t="shared" si="26"/>
        <v>9.2999999999999999E-2</v>
      </c>
      <c r="M92" s="842"/>
    </row>
    <row r="93" spans="2:13">
      <c r="B93" s="1019" t="s">
        <v>1330</v>
      </c>
      <c r="C93" s="187">
        <v>1043</v>
      </c>
      <c r="D93" s="495" t="s">
        <v>201</v>
      </c>
      <c r="E93" s="1510">
        <v>305</v>
      </c>
      <c r="F93" s="1586">
        <v>120</v>
      </c>
      <c r="G93" s="1526">
        <f t="shared" si="23"/>
        <v>36600</v>
      </c>
      <c r="H93" s="1331">
        <f t="shared" si="24"/>
        <v>3.6600000000000001E-2</v>
      </c>
      <c r="I93" s="1533">
        <f t="shared" si="28"/>
        <v>3.6600000000000001E-2</v>
      </c>
      <c r="J93" s="1415"/>
      <c r="K93" s="1691"/>
      <c r="L93" s="1518">
        <f t="shared" si="26"/>
        <v>3.6600000000000001E-2</v>
      </c>
      <c r="M93" s="842"/>
    </row>
    <row r="94" spans="2:13">
      <c r="B94" s="1019" t="s">
        <v>1330</v>
      </c>
      <c r="C94" s="187">
        <v>1043</v>
      </c>
      <c r="D94" s="495" t="s">
        <v>1249</v>
      </c>
      <c r="E94" s="1510">
        <v>280</v>
      </c>
      <c r="F94" s="1586">
        <v>160</v>
      </c>
      <c r="G94" s="1526">
        <f t="shared" si="23"/>
        <v>44800</v>
      </c>
      <c r="H94" s="1331">
        <f t="shared" si="24"/>
        <v>4.48E-2</v>
      </c>
      <c r="I94" s="1533">
        <f t="shared" ref="I94:I99" si="29">H94</f>
        <v>4.48E-2</v>
      </c>
      <c r="J94" s="1415"/>
      <c r="K94" s="1691"/>
      <c r="L94" s="1518">
        <f t="shared" si="26"/>
        <v>4.48E-2</v>
      </c>
      <c r="M94" s="842"/>
    </row>
    <row r="95" spans="2:13">
      <c r="B95" s="1019" t="s">
        <v>1330</v>
      </c>
      <c r="C95" s="187">
        <v>1042</v>
      </c>
      <c r="D95" s="495" t="s">
        <v>1249</v>
      </c>
      <c r="E95" s="1510">
        <v>275</v>
      </c>
      <c r="F95" s="1586">
        <v>160</v>
      </c>
      <c r="G95" s="1526">
        <f t="shared" si="23"/>
        <v>44000</v>
      </c>
      <c r="H95" s="1331">
        <f t="shared" si="24"/>
        <v>4.3999999999999997E-2</v>
      </c>
      <c r="I95" s="1533">
        <f t="shared" si="29"/>
        <v>4.3999999999999997E-2</v>
      </c>
      <c r="J95" s="1415"/>
      <c r="K95" s="1691"/>
      <c r="L95" s="1518">
        <f t="shared" si="26"/>
        <v>4.3999999999999997E-2</v>
      </c>
      <c r="M95" s="842"/>
    </row>
    <row r="96" spans="2:13">
      <c r="B96" s="1019" t="s">
        <v>1330</v>
      </c>
      <c r="C96" s="187">
        <v>1045</v>
      </c>
      <c r="D96" s="495" t="s">
        <v>201</v>
      </c>
      <c r="E96" s="1510">
        <v>305</v>
      </c>
      <c r="F96" s="1586">
        <v>96</v>
      </c>
      <c r="G96" s="1526">
        <f t="shared" si="23"/>
        <v>29280</v>
      </c>
      <c r="H96" s="1331">
        <f t="shared" si="24"/>
        <v>2.928E-2</v>
      </c>
      <c r="I96" s="1533">
        <f t="shared" si="29"/>
        <v>2.928E-2</v>
      </c>
      <c r="J96" s="1415"/>
      <c r="K96" s="1691"/>
      <c r="L96" s="1518">
        <f t="shared" si="26"/>
        <v>2.928E-2</v>
      </c>
      <c r="M96" s="842"/>
    </row>
    <row r="97" spans="2:13">
      <c r="B97" s="1019" t="s">
        <v>52</v>
      </c>
      <c r="C97" s="187" t="s">
        <v>1331</v>
      </c>
      <c r="D97" s="495" t="s">
        <v>1332</v>
      </c>
      <c r="E97" s="1510">
        <v>310</v>
      </c>
      <c r="F97" s="1586">
        <v>29</v>
      </c>
      <c r="G97" s="1526">
        <f t="shared" si="23"/>
        <v>8990</v>
      </c>
      <c r="H97" s="1331">
        <f t="shared" si="24"/>
        <v>8.9899999999999997E-3</v>
      </c>
      <c r="I97" s="1533">
        <f t="shared" si="29"/>
        <v>8.9899999999999997E-3</v>
      </c>
      <c r="J97" s="1415"/>
      <c r="K97" s="1691"/>
      <c r="L97" s="1518">
        <f t="shared" si="26"/>
        <v>8.9899999999999997E-3</v>
      </c>
      <c r="M97" s="842"/>
    </row>
    <row r="98" spans="2:13">
      <c r="B98" s="1019" t="s">
        <v>52</v>
      </c>
      <c r="C98" s="187" t="s">
        <v>1331</v>
      </c>
      <c r="D98" s="495" t="s">
        <v>1332</v>
      </c>
      <c r="E98" s="1510">
        <v>310</v>
      </c>
      <c r="F98" s="1586">
        <v>29</v>
      </c>
      <c r="G98" s="1526">
        <f t="shared" si="23"/>
        <v>8990</v>
      </c>
      <c r="H98" s="1331">
        <f t="shared" si="24"/>
        <v>8.9899999999999997E-3</v>
      </c>
      <c r="I98" s="1533">
        <f t="shared" si="29"/>
        <v>8.9899999999999997E-3</v>
      </c>
      <c r="J98" s="1415"/>
      <c r="K98" s="1691"/>
      <c r="L98" s="1518">
        <f t="shared" si="26"/>
        <v>8.9899999999999997E-3</v>
      </c>
      <c r="M98" s="842"/>
    </row>
    <row r="99" spans="2:13">
      <c r="B99" s="1019" t="s">
        <v>52</v>
      </c>
      <c r="C99" s="187" t="s">
        <v>1331</v>
      </c>
      <c r="D99" s="495" t="s">
        <v>1332</v>
      </c>
      <c r="E99" s="1510">
        <v>310</v>
      </c>
      <c r="F99" s="1586">
        <v>87</v>
      </c>
      <c r="G99" s="1526">
        <f t="shared" si="23"/>
        <v>26970</v>
      </c>
      <c r="H99" s="1331">
        <f t="shared" si="24"/>
        <v>2.6970000000000001E-2</v>
      </c>
      <c r="I99" s="1533">
        <f t="shared" si="29"/>
        <v>2.6970000000000001E-2</v>
      </c>
      <c r="J99" s="1415"/>
      <c r="K99" s="1691"/>
      <c r="L99" s="1518">
        <f t="shared" si="26"/>
        <v>2.6970000000000001E-2</v>
      </c>
      <c r="M99" s="842"/>
    </row>
    <row r="100" spans="2:13">
      <c r="B100" s="1019" t="s">
        <v>1333</v>
      </c>
      <c r="C100" s="187">
        <v>78</v>
      </c>
      <c r="D100" s="495" t="s">
        <v>1249</v>
      </c>
      <c r="E100" s="1510">
        <v>275</v>
      </c>
      <c r="F100" s="1586">
        <v>320</v>
      </c>
      <c r="G100" s="1526">
        <f t="shared" ref="G100:G125" si="30">E100*F100</f>
        <v>88000</v>
      </c>
      <c r="H100" s="1331">
        <f t="shared" ref="H100:H125" si="31">E100*F100/1000000</f>
        <v>8.7999999999999995E-2</v>
      </c>
      <c r="I100" s="1533">
        <f t="shared" ref="I100:I105" si="32">H100</f>
        <v>8.7999999999999995E-2</v>
      </c>
      <c r="J100" s="1415"/>
      <c r="K100" s="1691"/>
      <c r="L100" s="1518">
        <f t="shared" ref="L100:L125" si="33">SUM(I100:K100)</f>
        <v>8.7999999999999995E-2</v>
      </c>
      <c r="M100" s="842"/>
    </row>
    <row r="101" spans="2:13">
      <c r="B101" s="1019" t="s">
        <v>1334</v>
      </c>
      <c r="C101" s="187">
        <v>1001</v>
      </c>
      <c r="D101" s="495" t="s">
        <v>1254</v>
      </c>
      <c r="E101" s="1510">
        <v>340</v>
      </c>
      <c r="F101" s="1586">
        <v>319</v>
      </c>
      <c r="G101" s="1526">
        <f t="shared" si="30"/>
        <v>108460</v>
      </c>
      <c r="H101" s="1331">
        <f t="shared" si="31"/>
        <v>0.10846</v>
      </c>
      <c r="I101" s="1533">
        <f t="shared" si="32"/>
        <v>0.10846</v>
      </c>
      <c r="J101" s="1415"/>
      <c r="K101" s="1691"/>
      <c r="L101" s="1518">
        <f t="shared" si="33"/>
        <v>0.10846</v>
      </c>
      <c r="M101" s="842"/>
    </row>
    <row r="102" spans="2:13">
      <c r="B102" s="1019" t="s">
        <v>1334</v>
      </c>
      <c r="C102" s="187">
        <v>1001</v>
      </c>
      <c r="D102" s="495" t="s">
        <v>1249</v>
      </c>
      <c r="E102" s="1510">
        <v>280</v>
      </c>
      <c r="F102" s="1586">
        <v>64</v>
      </c>
      <c r="G102" s="1526">
        <f t="shared" si="30"/>
        <v>17920</v>
      </c>
      <c r="H102" s="1331">
        <f t="shared" si="31"/>
        <v>1.7919999999999998E-2</v>
      </c>
      <c r="I102" s="1533">
        <f t="shared" si="32"/>
        <v>1.7919999999999998E-2</v>
      </c>
      <c r="J102" s="1415"/>
      <c r="K102" s="1691"/>
      <c r="L102" s="1518">
        <f t="shared" si="33"/>
        <v>1.7919999999999998E-2</v>
      </c>
      <c r="M102" s="842"/>
    </row>
    <row r="103" spans="2:13">
      <c r="B103" s="1019" t="s">
        <v>38</v>
      </c>
      <c r="C103" s="187" t="s">
        <v>1335</v>
      </c>
      <c r="D103" s="495" t="s">
        <v>1249</v>
      </c>
      <c r="E103" s="1510">
        <v>280</v>
      </c>
      <c r="F103" s="1586">
        <v>768</v>
      </c>
      <c r="G103" s="1526">
        <f t="shared" si="30"/>
        <v>215040</v>
      </c>
      <c r="H103" s="1331">
        <f t="shared" si="31"/>
        <v>0.21504000000000001</v>
      </c>
      <c r="I103" s="1533">
        <f t="shared" si="32"/>
        <v>0.21504000000000001</v>
      </c>
      <c r="J103" s="1415"/>
      <c r="K103" s="1691"/>
      <c r="L103" s="1518">
        <f t="shared" si="33"/>
        <v>0.21504000000000001</v>
      </c>
      <c r="M103" s="842"/>
    </row>
    <row r="104" spans="2:13">
      <c r="B104" s="1019" t="s">
        <v>1336</v>
      </c>
      <c r="C104" s="187" t="s">
        <v>1337</v>
      </c>
      <c r="D104" s="495" t="s">
        <v>1249</v>
      </c>
      <c r="E104" s="1510">
        <v>275</v>
      </c>
      <c r="F104" s="1586">
        <v>320</v>
      </c>
      <c r="G104" s="1526">
        <f t="shared" si="30"/>
        <v>88000</v>
      </c>
      <c r="H104" s="1331">
        <f t="shared" si="31"/>
        <v>8.7999999999999995E-2</v>
      </c>
      <c r="I104" s="1533">
        <f t="shared" si="32"/>
        <v>8.7999999999999995E-2</v>
      </c>
      <c r="J104" s="1415"/>
      <c r="K104" s="1691"/>
      <c r="L104" s="1518">
        <f t="shared" si="33"/>
        <v>8.7999999999999995E-2</v>
      </c>
      <c r="M104" s="842"/>
    </row>
    <row r="105" spans="2:13">
      <c r="B105" s="1019" t="s">
        <v>1336</v>
      </c>
      <c r="C105" s="187" t="s">
        <v>1337</v>
      </c>
      <c r="D105" s="495" t="s">
        <v>1249</v>
      </c>
      <c r="E105" s="1510">
        <v>275</v>
      </c>
      <c r="F105" s="1586">
        <v>64</v>
      </c>
      <c r="G105" s="1526">
        <f t="shared" si="30"/>
        <v>17600</v>
      </c>
      <c r="H105" s="1331">
        <f t="shared" si="31"/>
        <v>1.7600000000000001E-2</v>
      </c>
      <c r="I105" s="1533">
        <f t="shared" si="32"/>
        <v>1.7600000000000001E-2</v>
      </c>
      <c r="J105" s="1415"/>
      <c r="K105" s="1691"/>
      <c r="L105" s="1518">
        <f t="shared" si="33"/>
        <v>1.7600000000000001E-2</v>
      </c>
      <c r="M105" s="842"/>
    </row>
    <row r="106" spans="2:13">
      <c r="B106" s="1019" t="s">
        <v>1338</v>
      </c>
      <c r="C106" s="187" t="s">
        <v>1339</v>
      </c>
      <c r="D106" s="495" t="s">
        <v>1254</v>
      </c>
      <c r="E106" s="1510">
        <v>340</v>
      </c>
      <c r="F106" s="1586">
        <v>145</v>
      </c>
      <c r="G106" s="1526">
        <f t="shared" si="30"/>
        <v>49300</v>
      </c>
      <c r="H106" s="1331">
        <f t="shared" si="31"/>
        <v>4.9299999999999997E-2</v>
      </c>
      <c r="I106" s="1533">
        <f>H106</f>
        <v>4.9299999999999997E-2</v>
      </c>
      <c r="J106" s="1415"/>
      <c r="K106" s="1691"/>
      <c r="L106" s="1518">
        <f t="shared" si="33"/>
        <v>4.9299999999999997E-2</v>
      </c>
      <c r="M106" s="842"/>
    </row>
    <row r="107" spans="2:13">
      <c r="B107" s="1019" t="s">
        <v>1340</v>
      </c>
      <c r="C107" s="187">
        <v>10269</v>
      </c>
      <c r="D107" s="495" t="s">
        <v>1341</v>
      </c>
      <c r="E107" s="1510">
        <v>280</v>
      </c>
      <c r="F107" s="1586">
        <v>320</v>
      </c>
      <c r="G107" s="1526">
        <f t="shared" si="30"/>
        <v>89600</v>
      </c>
      <c r="H107" s="1331">
        <f t="shared" si="31"/>
        <v>8.9599999999999999E-2</v>
      </c>
      <c r="I107" s="1533">
        <f t="shared" ref="I107:I115" si="34">H107</f>
        <v>8.9599999999999999E-2</v>
      </c>
      <c r="J107" s="1415"/>
      <c r="K107" s="1691"/>
      <c r="L107" s="1518">
        <f t="shared" si="33"/>
        <v>8.9599999999999999E-2</v>
      </c>
      <c r="M107" s="842"/>
    </row>
    <row r="108" spans="2:13">
      <c r="B108" s="1019" t="s">
        <v>1342</v>
      </c>
      <c r="C108" s="187" t="s">
        <v>1343</v>
      </c>
      <c r="D108" s="495" t="s">
        <v>1263</v>
      </c>
      <c r="E108" s="1510">
        <v>260</v>
      </c>
      <c r="F108" s="1586">
        <v>5</v>
      </c>
      <c r="G108" s="1526">
        <f t="shared" si="30"/>
        <v>1300</v>
      </c>
      <c r="H108" s="1331">
        <f t="shared" si="31"/>
        <v>1.2999999999999999E-3</v>
      </c>
      <c r="I108" s="1533">
        <f t="shared" si="34"/>
        <v>1.2999999999999999E-3</v>
      </c>
      <c r="J108" s="1415"/>
      <c r="K108" s="1691"/>
      <c r="L108" s="1518">
        <f t="shared" si="33"/>
        <v>1.2999999999999999E-3</v>
      </c>
      <c r="M108" s="842"/>
    </row>
    <row r="109" spans="2:13">
      <c r="B109" s="1019" t="s">
        <v>1344</v>
      </c>
      <c r="C109" s="187" t="s">
        <v>1345</v>
      </c>
      <c r="D109" s="495" t="s">
        <v>1332</v>
      </c>
      <c r="E109" s="1510">
        <v>315</v>
      </c>
      <c r="F109" s="1586">
        <v>290</v>
      </c>
      <c r="G109" s="1526">
        <f t="shared" si="30"/>
        <v>91350</v>
      </c>
      <c r="H109" s="1331">
        <f t="shared" si="31"/>
        <v>9.1350000000000001E-2</v>
      </c>
      <c r="I109" s="1533">
        <f t="shared" si="34"/>
        <v>9.1350000000000001E-2</v>
      </c>
      <c r="J109" s="1415"/>
      <c r="K109" s="1691"/>
      <c r="L109" s="1518">
        <f t="shared" si="33"/>
        <v>9.1350000000000001E-2</v>
      </c>
      <c r="M109" s="842"/>
    </row>
    <row r="110" spans="2:13">
      <c r="B110" s="1019" t="s">
        <v>1344</v>
      </c>
      <c r="C110" s="187" t="s">
        <v>1346</v>
      </c>
      <c r="D110" s="495" t="s">
        <v>1249</v>
      </c>
      <c r="E110" s="1510">
        <v>275</v>
      </c>
      <c r="F110" s="1586">
        <v>480</v>
      </c>
      <c r="G110" s="1526">
        <f t="shared" si="30"/>
        <v>132000</v>
      </c>
      <c r="H110" s="1331">
        <f t="shared" si="31"/>
        <v>0.13200000000000001</v>
      </c>
      <c r="I110" s="1533">
        <f t="shared" si="34"/>
        <v>0.13200000000000001</v>
      </c>
      <c r="J110" s="1415"/>
      <c r="K110" s="1691"/>
      <c r="L110" s="1518">
        <f t="shared" si="33"/>
        <v>0.13200000000000001</v>
      </c>
      <c r="M110" s="842"/>
    </row>
    <row r="111" spans="2:13">
      <c r="B111" s="1019" t="s">
        <v>1344</v>
      </c>
      <c r="C111" s="187" t="s">
        <v>1347</v>
      </c>
      <c r="D111" s="495" t="s">
        <v>1249</v>
      </c>
      <c r="E111" s="1510">
        <v>275</v>
      </c>
      <c r="F111" s="1586">
        <v>256</v>
      </c>
      <c r="G111" s="1526">
        <f t="shared" si="30"/>
        <v>70400</v>
      </c>
      <c r="H111" s="1331">
        <f t="shared" si="31"/>
        <v>7.0400000000000004E-2</v>
      </c>
      <c r="I111" s="1533">
        <f t="shared" si="34"/>
        <v>7.0400000000000004E-2</v>
      </c>
      <c r="J111" s="1415"/>
      <c r="K111" s="1691"/>
      <c r="L111" s="1518">
        <f t="shared" si="33"/>
        <v>7.0400000000000004E-2</v>
      </c>
      <c r="M111" s="842"/>
    </row>
    <row r="112" spans="2:13">
      <c r="B112" s="1019" t="s">
        <v>1348</v>
      </c>
      <c r="C112" s="187" t="s">
        <v>1349</v>
      </c>
      <c r="D112" s="495" t="s">
        <v>1350</v>
      </c>
      <c r="E112" s="1510">
        <v>335</v>
      </c>
      <c r="F112" s="1586">
        <v>290</v>
      </c>
      <c r="G112" s="1526">
        <f t="shared" si="30"/>
        <v>97150</v>
      </c>
      <c r="H112" s="1331">
        <f t="shared" si="31"/>
        <v>9.715E-2</v>
      </c>
      <c r="I112" s="1533">
        <f t="shared" si="34"/>
        <v>9.715E-2</v>
      </c>
      <c r="J112" s="1415"/>
      <c r="K112" s="1691"/>
      <c r="L112" s="1518">
        <f t="shared" si="33"/>
        <v>9.715E-2</v>
      </c>
      <c r="M112" s="842"/>
    </row>
    <row r="113" spans="2:13">
      <c r="B113" s="1019" t="s">
        <v>1348</v>
      </c>
      <c r="C113" s="187">
        <v>551</v>
      </c>
      <c r="D113" s="495" t="s">
        <v>1254</v>
      </c>
      <c r="E113" s="1510">
        <v>325</v>
      </c>
      <c r="F113" s="1586">
        <v>551</v>
      </c>
      <c r="G113" s="1526">
        <f t="shared" si="30"/>
        <v>179075</v>
      </c>
      <c r="H113" s="1331">
        <f t="shared" si="31"/>
        <v>0.17907500000000001</v>
      </c>
      <c r="I113" s="1533">
        <f t="shared" si="34"/>
        <v>0.17907500000000001</v>
      </c>
      <c r="J113" s="1415"/>
      <c r="K113" s="1691"/>
      <c r="L113" s="1518">
        <f t="shared" si="33"/>
        <v>0.17907500000000001</v>
      </c>
      <c r="M113" s="842"/>
    </row>
    <row r="114" spans="2:13">
      <c r="B114" s="1019" t="s">
        <v>1348</v>
      </c>
      <c r="C114" s="187" t="s">
        <v>1351</v>
      </c>
      <c r="D114" s="495" t="s">
        <v>1254</v>
      </c>
      <c r="E114" s="1510">
        <v>335</v>
      </c>
      <c r="F114" s="1586">
        <v>1305</v>
      </c>
      <c r="G114" s="1526">
        <f t="shared" si="30"/>
        <v>437175</v>
      </c>
      <c r="H114" s="1331">
        <f t="shared" si="31"/>
        <v>0.43717499999999998</v>
      </c>
      <c r="I114" s="1533">
        <f t="shared" si="34"/>
        <v>0.43717499999999998</v>
      </c>
      <c r="J114" s="1415"/>
      <c r="K114" s="1691"/>
      <c r="L114" s="1518">
        <f t="shared" si="33"/>
        <v>0.43717499999999998</v>
      </c>
      <c r="M114" s="842"/>
    </row>
    <row r="115" spans="2:13">
      <c r="B115" s="1019" t="s">
        <v>1348</v>
      </c>
      <c r="C115" s="187" t="s">
        <v>1352</v>
      </c>
      <c r="D115" s="495" t="s">
        <v>1249</v>
      </c>
      <c r="E115" s="1510">
        <v>280</v>
      </c>
      <c r="F115" s="1586">
        <v>320</v>
      </c>
      <c r="G115" s="1526">
        <f t="shared" si="30"/>
        <v>89600</v>
      </c>
      <c r="H115" s="1331">
        <f t="shared" si="31"/>
        <v>8.9599999999999999E-2</v>
      </c>
      <c r="I115" s="1533">
        <f t="shared" si="34"/>
        <v>8.9599999999999999E-2</v>
      </c>
      <c r="J115" s="1415"/>
      <c r="K115" s="1691"/>
      <c r="L115" s="1518">
        <f t="shared" si="33"/>
        <v>8.9599999999999999E-2</v>
      </c>
      <c r="M115" s="842"/>
    </row>
    <row r="116" spans="2:13">
      <c r="B116" s="1019" t="s">
        <v>1222</v>
      </c>
      <c r="C116" s="187" t="s">
        <v>1353</v>
      </c>
      <c r="D116" s="495" t="s">
        <v>201</v>
      </c>
      <c r="E116" s="1510">
        <v>305</v>
      </c>
      <c r="F116" s="1586">
        <v>22</v>
      </c>
      <c r="G116" s="1526">
        <f t="shared" si="30"/>
        <v>6710</v>
      </c>
      <c r="H116" s="1331">
        <f t="shared" si="31"/>
        <v>6.7099999999999998E-3</v>
      </c>
      <c r="I116" s="1533">
        <f t="shared" ref="I116:I125" si="35">H116</f>
        <v>6.7099999999999998E-3</v>
      </c>
      <c r="J116" s="1415"/>
      <c r="K116" s="1691"/>
      <c r="L116" s="1518">
        <f t="shared" si="33"/>
        <v>6.7099999999999998E-3</v>
      </c>
      <c r="M116" s="842"/>
    </row>
    <row r="117" spans="2:13">
      <c r="B117" s="1019" t="s">
        <v>1354</v>
      </c>
      <c r="C117" s="187" t="s">
        <v>1355</v>
      </c>
      <c r="D117" s="495" t="s">
        <v>1281</v>
      </c>
      <c r="E117" s="1510">
        <v>260</v>
      </c>
      <c r="F117" s="1586">
        <v>960</v>
      </c>
      <c r="G117" s="1526">
        <f t="shared" si="30"/>
        <v>249600</v>
      </c>
      <c r="H117" s="1331">
        <f t="shared" si="31"/>
        <v>0.24959999999999999</v>
      </c>
      <c r="I117" s="1533">
        <f t="shared" si="35"/>
        <v>0.24959999999999999</v>
      </c>
      <c r="J117" s="1415"/>
      <c r="K117" s="1691"/>
      <c r="L117" s="1518">
        <f t="shared" si="33"/>
        <v>0.24959999999999999</v>
      </c>
      <c r="M117" s="842"/>
    </row>
    <row r="118" spans="2:13">
      <c r="B118" s="1019" t="s">
        <v>1356</v>
      </c>
      <c r="C118" s="187" t="s">
        <v>1357</v>
      </c>
      <c r="D118" s="495" t="s">
        <v>1254</v>
      </c>
      <c r="E118" s="1510">
        <v>335</v>
      </c>
      <c r="F118" s="1586">
        <v>3828</v>
      </c>
      <c r="G118" s="1526">
        <f t="shared" si="30"/>
        <v>1282380</v>
      </c>
      <c r="H118" s="1331">
        <f t="shared" si="31"/>
        <v>1.2823800000000001</v>
      </c>
      <c r="I118" s="1533">
        <f t="shared" si="35"/>
        <v>1.2823800000000001</v>
      </c>
      <c r="J118" s="1415"/>
      <c r="K118" s="1691"/>
      <c r="L118" s="1518">
        <f t="shared" si="33"/>
        <v>1.2823800000000001</v>
      </c>
      <c r="M118" s="842"/>
    </row>
    <row r="119" spans="2:13">
      <c r="B119" s="1019" t="s">
        <v>707</v>
      </c>
      <c r="C119" s="187">
        <v>778577</v>
      </c>
      <c r="D119" s="495" t="s">
        <v>1254</v>
      </c>
      <c r="E119" s="1510">
        <v>330</v>
      </c>
      <c r="F119" s="1586">
        <v>638</v>
      </c>
      <c r="G119" s="1526">
        <f t="shared" si="30"/>
        <v>210540</v>
      </c>
      <c r="H119" s="1331">
        <f t="shared" si="31"/>
        <v>0.21054</v>
      </c>
      <c r="I119" s="1533">
        <f t="shared" si="35"/>
        <v>0.21054</v>
      </c>
      <c r="J119" s="1415"/>
      <c r="K119" s="1691"/>
      <c r="L119" s="1518">
        <f t="shared" si="33"/>
        <v>0.21054</v>
      </c>
      <c r="M119" s="842"/>
    </row>
    <row r="120" spans="2:13">
      <c r="B120" s="1019" t="s">
        <v>1358</v>
      </c>
      <c r="C120" s="187">
        <v>2115</v>
      </c>
      <c r="D120" s="495" t="s">
        <v>201</v>
      </c>
      <c r="E120" s="1510">
        <v>305</v>
      </c>
      <c r="F120" s="1586">
        <v>288</v>
      </c>
      <c r="G120" s="1526">
        <f t="shared" si="30"/>
        <v>87840</v>
      </c>
      <c r="H120" s="1331">
        <f t="shared" si="31"/>
        <v>8.7840000000000001E-2</v>
      </c>
      <c r="I120" s="1533">
        <f t="shared" si="35"/>
        <v>8.7840000000000001E-2</v>
      </c>
      <c r="J120" s="1415"/>
      <c r="K120" s="1691"/>
      <c r="L120" s="1518">
        <f t="shared" si="33"/>
        <v>8.7840000000000001E-2</v>
      </c>
      <c r="M120" s="842"/>
    </row>
    <row r="121" spans="2:13">
      <c r="B121" s="1019" t="s">
        <v>1358</v>
      </c>
      <c r="C121" s="187">
        <v>2115</v>
      </c>
      <c r="D121" s="495" t="s">
        <v>1263</v>
      </c>
      <c r="E121" s="1510">
        <v>260</v>
      </c>
      <c r="F121" s="1586">
        <v>50</v>
      </c>
      <c r="G121" s="1526">
        <f t="shared" si="30"/>
        <v>13000</v>
      </c>
      <c r="H121" s="1331">
        <f t="shared" si="31"/>
        <v>1.2999999999999999E-2</v>
      </c>
      <c r="I121" s="1533">
        <f t="shared" si="35"/>
        <v>1.2999999999999999E-2</v>
      </c>
      <c r="J121" s="1415"/>
      <c r="K121" s="1691"/>
      <c r="L121" s="1518">
        <f t="shared" si="33"/>
        <v>1.2999999999999999E-2</v>
      </c>
      <c r="M121" s="842"/>
    </row>
    <row r="122" spans="2:13">
      <c r="B122" s="1019" t="s">
        <v>1359</v>
      </c>
      <c r="C122" s="187" t="s">
        <v>1360</v>
      </c>
      <c r="D122" s="495" t="s">
        <v>1254</v>
      </c>
      <c r="E122" s="1510">
        <v>335</v>
      </c>
      <c r="F122" s="1586">
        <v>203</v>
      </c>
      <c r="G122" s="1526">
        <f t="shared" si="30"/>
        <v>68005</v>
      </c>
      <c r="H122" s="1331">
        <f t="shared" si="31"/>
        <v>6.8004999999999996E-2</v>
      </c>
      <c r="I122" s="1533">
        <f t="shared" si="35"/>
        <v>6.8004999999999996E-2</v>
      </c>
      <c r="J122" s="1415"/>
      <c r="K122" s="1691"/>
      <c r="L122" s="1518">
        <f t="shared" si="33"/>
        <v>6.8004999999999996E-2</v>
      </c>
      <c r="M122" s="842"/>
    </row>
    <row r="123" spans="2:13">
      <c r="B123" s="1019" t="s">
        <v>1359</v>
      </c>
      <c r="C123" s="187" t="s">
        <v>1361</v>
      </c>
      <c r="D123" s="495" t="s">
        <v>1254</v>
      </c>
      <c r="E123" s="1510">
        <v>335</v>
      </c>
      <c r="F123" s="1586">
        <v>87</v>
      </c>
      <c r="G123" s="1526">
        <f t="shared" si="30"/>
        <v>29145</v>
      </c>
      <c r="H123" s="1331">
        <f t="shared" si="31"/>
        <v>2.9145000000000001E-2</v>
      </c>
      <c r="I123" s="1533">
        <f t="shared" si="35"/>
        <v>2.9145000000000001E-2</v>
      </c>
      <c r="J123" s="1415"/>
      <c r="K123" s="1691"/>
      <c r="L123" s="1518">
        <f t="shared" si="33"/>
        <v>2.9145000000000001E-2</v>
      </c>
      <c r="M123" s="842"/>
    </row>
    <row r="124" spans="2:13">
      <c r="B124" s="1019" t="s">
        <v>1359</v>
      </c>
      <c r="C124" s="187" t="s">
        <v>1361</v>
      </c>
      <c r="D124" s="495" t="s">
        <v>1249</v>
      </c>
      <c r="E124" s="1510">
        <v>280</v>
      </c>
      <c r="F124" s="1586">
        <v>160</v>
      </c>
      <c r="G124" s="1526">
        <f t="shared" si="30"/>
        <v>44800</v>
      </c>
      <c r="H124" s="1331">
        <f t="shared" si="31"/>
        <v>4.48E-2</v>
      </c>
      <c r="I124" s="1533">
        <f t="shared" si="35"/>
        <v>4.48E-2</v>
      </c>
      <c r="J124" s="1415"/>
      <c r="K124" s="1691"/>
      <c r="L124" s="1518">
        <f t="shared" si="33"/>
        <v>4.48E-2</v>
      </c>
      <c r="M124" s="842"/>
    </row>
    <row r="125" spans="2:13">
      <c r="B125" s="1019" t="s">
        <v>1359</v>
      </c>
      <c r="C125" s="187" t="s">
        <v>1362</v>
      </c>
      <c r="D125" s="495" t="s">
        <v>1254</v>
      </c>
      <c r="E125" s="1510">
        <v>335</v>
      </c>
      <c r="F125" s="1586">
        <v>116</v>
      </c>
      <c r="G125" s="1526">
        <f t="shared" si="30"/>
        <v>38860</v>
      </c>
      <c r="H125" s="1331">
        <f t="shared" si="31"/>
        <v>3.8859999999999999E-2</v>
      </c>
      <c r="I125" s="1533">
        <f t="shared" si="35"/>
        <v>3.8859999999999999E-2</v>
      </c>
      <c r="J125" s="1415"/>
      <c r="K125" s="1691"/>
      <c r="L125" s="1518">
        <f t="shared" si="33"/>
        <v>3.8859999999999999E-2</v>
      </c>
      <c r="M125" s="842"/>
    </row>
    <row r="126" spans="2:13" s="123" customFormat="1" ht="14.25" customHeight="1">
      <c r="B126" s="1422" t="s">
        <v>197</v>
      </c>
      <c r="C126" s="1422"/>
      <c r="D126" s="1422"/>
      <c r="E126" s="1422"/>
      <c r="F126" s="1423">
        <f t="shared" ref="F126:L126" si="36">SUM(F68:F125)</f>
        <v>25127</v>
      </c>
      <c r="G126" s="1423">
        <f t="shared" si="36"/>
        <v>7643185</v>
      </c>
      <c r="H126" s="1424">
        <f t="shared" si="36"/>
        <v>7.643184999999999</v>
      </c>
      <c r="I126" s="1424">
        <f t="shared" si="36"/>
        <v>7.643184999999999</v>
      </c>
      <c r="J126" s="1424">
        <f t="shared" si="36"/>
        <v>0</v>
      </c>
      <c r="K126" s="1424">
        <f t="shared" si="36"/>
        <v>0</v>
      </c>
      <c r="L126" s="1424">
        <f t="shared" si="36"/>
        <v>7.643184999999999</v>
      </c>
      <c r="M126" s="1425" t="s">
        <v>346</v>
      </c>
    </row>
    <row r="127" spans="2:13" s="123" customFormat="1" ht="14.25" customHeight="1">
      <c r="B127" s="1507" t="s">
        <v>1363</v>
      </c>
      <c r="C127" s="187" t="s">
        <v>1364</v>
      </c>
      <c r="D127" s="495" t="s">
        <v>1248</v>
      </c>
      <c r="E127" s="1510">
        <v>275</v>
      </c>
      <c r="F127" s="1586">
        <v>64</v>
      </c>
      <c r="G127" s="1526">
        <f t="shared" ref="G127:G132" si="37">E127*F127</f>
        <v>17600</v>
      </c>
      <c r="H127" s="1331">
        <f t="shared" ref="H127:H132" si="38">E127*F127/1000000</f>
        <v>1.7600000000000001E-2</v>
      </c>
      <c r="I127" s="1533">
        <f>H127</f>
        <v>1.7600000000000001E-2</v>
      </c>
      <c r="J127" s="1415"/>
      <c r="K127" s="1691"/>
      <c r="L127" s="1518">
        <f t="shared" ref="L127:L146" si="39">SUM(I127:K127)</f>
        <v>1.7600000000000001E-2</v>
      </c>
      <c r="M127" s="842"/>
    </row>
    <row r="128" spans="2:13" s="123" customFormat="1" ht="14.25" customHeight="1">
      <c r="B128" s="1507" t="s">
        <v>816</v>
      </c>
      <c r="C128" s="187">
        <v>90143</v>
      </c>
      <c r="D128" s="495" t="s">
        <v>1248</v>
      </c>
      <c r="E128" s="1510">
        <v>275</v>
      </c>
      <c r="F128" s="1586">
        <v>320</v>
      </c>
      <c r="G128" s="1526">
        <f t="shared" si="37"/>
        <v>88000</v>
      </c>
      <c r="H128" s="1331">
        <f t="shared" si="38"/>
        <v>8.7999999999999995E-2</v>
      </c>
      <c r="I128" s="1533">
        <f>H128</f>
        <v>8.7999999999999995E-2</v>
      </c>
      <c r="J128" s="1415"/>
      <c r="K128" s="1691"/>
      <c r="L128" s="1518">
        <f t="shared" si="39"/>
        <v>8.7999999999999995E-2</v>
      </c>
      <c r="M128" s="842"/>
    </row>
    <row r="129" spans="2:13" s="123" customFormat="1" ht="14.25" customHeight="1">
      <c r="B129" s="1507" t="s">
        <v>816</v>
      </c>
      <c r="C129" s="187">
        <v>90147</v>
      </c>
      <c r="D129" s="495" t="s">
        <v>1248</v>
      </c>
      <c r="E129" s="1510">
        <v>280</v>
      </c>
      <c r="F129" s="1586">
        <v>832</v>
      </c>
      <c r="G129" s="1526">
        <f t="shared" si="37"/>
        <v>232960</v>
      </c>
      <c r="H129" s="1331">
        <f t="shared" si="38"/>
        <v>0.23296</v>
      </c>
      <c r="I129" s="1533">
        <f t="shared" ref="I129:I141" si="40">H129</f>
        <v>0.23296</v>
      </c>
      <c r="J129" s="1415"/>
      <c r="K129" s="1691"/>
      <c r="L129" s="1518">
        <f t="shared" si="39"/>
        <v>0.23296</v>
      </c>
      <c r="M129" s="842"/>
    </row>
    <row r="130" spans="2:13" s="123" customFormat="1" ht="14.25" customHeight="1">
      <c r="B130" s="1507" t="s">
        <v>821</v>
      </c>
      <c r="C130" s="187" t="s">
        <v>1365</v>
      </c>
      <c r="D130" s="495" t="s">
        <v>1263</v>
      </c>
      <c r="E130" s="1510">
        <v>260</v>
      </c>
      <c r="F130" s="1586">
        <v>884</v>
      </c>
      <c r="G130" s="1526">
        <f t="shared" si="37"/>
        <v>229840</v>
      </c>
      <c r="H130" s="1331">
        <f t="shared" si="38"/>
        <v>0.22983999999999999</v>
      </c>
      <c r="I130" s="1533">
        <f t="shared" si="40"/>
        <v>0.22983999999999999</v>
      </c>
      <c r="J130" s="1415"/>
      <c r="K130" s="1691"/>
      <c r="L130" s="1518">
        <f t="shared" si="39"/>
        <v>0.22983999999999999</v>
      </c>
      <c r="M130" s="842"/>
    </row>
    <row r="131" spans="2:13" s="123" customFormat="1" ht="14.25" customHeight="1">
      <c r="B131" s="1507" t="s">
        <v>821</v>
      </c>
      <c r="C131" s="187" t="s">
        <v>1366</v>
      </c>
      <c r="D131" s="495" t="s">
        <v>1367</v>
      </c>
      <c r="E131" s="1510">
        <v>330</v>
      </c>
      <c r="F131" s="1586">
        <v>87</v>
      </c>
      <c r="G131" s="1526">
        <f t="shared" si="37"/>
        <v>28710</v>
      </c>
      <c r="H131" s="1331">
        <f t="shared" si="38"/>
        <v>2.8709999999999999E-2</v>
      </c>
      <c r="I131" s="1533">
        <f t="shared" si="40"/>
        <v>2.8709999999999999E-2</v>
      </c>
      <c r="J131" s="1415"/>
      <c r="K131" s="1691"/>
      <c r="L131" s="1518">
        <f t="shared" si="39"/>
        <v>2.8709999999999999E-2</v>
      </c>
      <c r="M131" s="842"/>
    </row>
    <row r="132" spans="2:13" s="123" customFormat="1" ht="14.25" customHeight="1">
      <c r="B132" s="1507" t="s">
        <v>821</v>
      </c>
      <c r="C132" s="187" t="s">
        <v>1368</v>
      </c>
      <c r="D132" s="495" t="s">
        <v>121</v>
      </c>
      <c r="E132" s="1510">
        <v>270</v>
      </c>
      <c r="F132" s="1586">
        <v>58</v>
      </c>
      <c r="G132" s="1526">
        <f t="shared" si="37"/>
        <v>15660</v>
      </c>
      <c r="H132" s="1331">
        <f t="shared" si="38"/>
        <v>1.566E-2</v>
      </c>
      <c r="I132" s="1533">
        <f t="shared" si="40"/>
        <v>1.566E-2</v>
      </c>
      <c r="J132" s="1415"/>
      <c r="K132" s="1691"/>
      <c r="L132" s="1518">
        <f t="shared" si="39"/>
        <v>1.566E-2</v>
      </c>
      <c r="M132" s="842"/>
    </row>
    <row r="133" spans="2:13" s="123" customFormat="1" ht="14.25" customHeight="1">
      <c r="B133" s="1507" t="s">
        <v>1369</v>
      </c>
      <c r="C133" s="187" t="s">
        <v>1370</v>
      </c>
      <c r="D133" s="495" t="s">
        <v>1248</v>
      </c>
      <c r="E133" s="1510">
        <v>280</v>
      </c>
      <c r="F133" s="1586">
        <v>960</v>
      </c>
      <c r="G133" s="1526">
        <f t="shared" ref="G133:G138" si="41">E133*F133</f>
        <v>268800</v>
      </c>
      <c r="H133" s="1331">
        <f t="shared" ref="H133:H138" si="42">E133*F133/1000000</f>
        <v>0.26879999999999998</v>
      </c>
      <c r="I133" s="1533">
        <f t="shared" si="40"/>
        <v>0.26879999999999998</v>
      </c>
      <c r="J133" s="1415"/>
      <c r="K133" s="1691"/>
      <c r="L133" s="1518">
        <f t="shared" si="39"/>
        <v>0.26879999999999998</v>
      </c>
      <c r="M133" s="842"/>
    </row>
    <row r="134" spans="2:13" s="123" customFormat="1" ht="14.25" customHeight="1">
      <c r="B134" s="1507" t="s">
        <v>1369</v>
      </c>
      <c r="C134" s="187" t="s">
        <v>1371</v>
      </c>
      <c r="D134" s="495" t="s">
        <v>1248</v>
      </c>
      <c r="E134" s="1510">
        <v>280</v>
      </c>
      <c r="F134" s="1586">
        <v>960</v>
      </c>
      <c r="G134" s="1526">
        <f t="shared" si="41"/>
        <v>268800</v>
      </c>
      <c r="H134" s="1331">
        <f t="shared" si="42"/>
        <v>0.26879999999999998</v>
      </c>
      <c r="I134" s="1533">
        <f t="shared" si="40"/>
        <v>0.26879999999999998</v>
      </c>
      <c r="J134" s="1415"/>
      <c r="K134" s="1691"/>
      <c r="L134" s="1518">
        <f t="shared" si="39"/>
        <v>0.26879999999999998</v>
      </c>
      <c r="M134" s="842"/>
    </row>
    <row r="135" spans="2:13" s="123" customFormat="1" ht="14.25" customHeight="1">
      <c r="B135" s="1507" t="s">
        <v>1166</v>
      </c>
      <c r="C135" s="187" t="s">
        <v>1372</v>
      </c>
      <c r="D135" s="495" t="s">
        <v>1367</v>
      </c>
      <c r="E135" s="1510">
        <v>325</v>
      </c>
      <c r="F135" s="1586">
        <v>232</v>
      </c>
      <c r="G135" s="1526">
        <f t="shared" si="41"/>
        <v>75400</v>
      </c>
      <c r="H135" s="1331">
        <f t="shared" si="42"/>
        <v>7.5399999999999995E-2</v>
      </c>
      <c r="I135" s="1533">
        <f t="shared" si="40"/>
        <v>7.5399999999999995E-2</v>
      </c>
      <c r="J135" s="1415"/>
      <c r="K135" s="1691"/>
      <c r="L135" s="1518">
        <f t="shared" si="39"/>
        <v>7.5399999999999995E-2</v>
      </c>
      <c r="M135" s="842"/>
    </row>
    <row r="136" spans="2:13" s="123" customFormat="1" ht="14.25" customHeight="1">
      <c r="B136" s="1507" t="s">
        <v>1166</v>
      </c>
      <c r="C136" s="187" t="s">
        <v>1373</v>
      </c>
      <c r="D136" s="495" t="s">
        <v>1367</v>
      </c>
      <c r="E136" s="1510">
        <v>325</v>
      </c>
      <c r="F136" s="1586">
        <v>232</v>
      </c>
      <c r="G136" s="1526">
        <f>E136*F136</f>
        <v>75400</v>
      </c>
      <c r="H136" s="1331">
        <f>E136*F136/1000000</f>
        <v>7.5399999999999995E-2</v>
      </c>
      <c r="I136" s="1533">
        <f t="shared" si="40"/>
        <v>7.5399999999999995E-2</v>
      </c>
      <c r="J136" s="1415"/>
      <c r="K136" s="1691"/>
      <c r="L136" s="1518">
        <f t="shared" si="39"/>
        <v>7.5399999999999995E-2</v>
      </c>
      <c r="M136" s="842"/>
    </row>
    <row r="137" spans="2:13" s="123" customFormat="1" ht="14.25" customHeight="1">
      <c r="B137" s="1507" t="s">
        <v>1374</v>
      </c>
      <c r="C137" s="187" t="s">
        <v>1375</v>
      </c>
      <c r="D137" s="495" t="s">
        <v>1248</v>
      </c>
      <c r="E137" s="1510">
        <v>280</v>
      </c>
      <c r="F137" s="1586">
        <v>512</v>
      </c>
      <c r="G137" s="1526">
        <f t="shared" si="41"/>
        <v>143360</v>
      </c>
      <c r="H137" s="1331">
        <f t="shared" si="42"/>
        <v>0.14335999999999999</v>
      </c>
      <c r="I137" s="1533">
        <f t="shared" si="40"/>
        <v>0.14335999999999999</v>
      </c>
      <c r="J137" s="1415"/>
      <c r="K137" s="1691"/>
      <c r="L137" s="1518">
        <f t="shared" si="39"/>
        <v>0.14335999999999999</v>
      </c>
      <c r="M137" s="842"/>
    </row>
    <row r="138" spans="2:13" s="123" customFormat="1" ht="14.25" customHeight="1">
      <c r="B138" s="1507" t="s">
        <v>1374</v>
      </c>
      <c r="C138" s="187" t="s">
        <v>1375</v>
      </c>
      <c r="D138" s="495" t="s">
        <v>1367</v>
      </c>
      <c r="E138" s="1510">
        <v>340</v>
      </c>
      <c r="F138" s="1586">
        <v>435</v>
      </c>
      <c r="G138" s="1526">
        <f t="shared" si="41"/>
        <v>147900</v>
      </c>
      <c r="H138" s="1331">
        <f t="shared" si="42"/>
        <v>0.1479</v>
      </c>
      <c r="I138" s="1533">
        <f t="shared" si="40"/>
        <v>0.1479</v>
      </c>
      <c r="J138" s="1415"/>
      <c r="K138" s="1691"/>
      <c r="L138" s="1518">
        <f t="shared" si="39"/>
        <v>0.1479</v>
      </c>
      <c r="M138" s="842"/>
    </row>
    <row r="139" spans="2:13" s="123" customFormat="1" ht="14.25" customHeight="1">
      <c r="B139" s="1507" t="s">
        <v>1376</v>
      </c>
      <c r="C139" s="187" t="s">
        <v>1375</v>
      </c>
      <c r="D139" s="495" t="s">
        <v>1367</v>
      </c>
      <c r="E139" s="1510">
        <v>335</v>
      </c>
      <c r="F139" s="1586">
        <v>17</v>
      </c>
      <c r="G139" s="1526">
        <f t="shared" ref="G139:G146" si="43">E139*F139</f>
        <v>5695</v>
      </c>
      <c r="H139" s="1331">
        <f t="shared" ref="H139:H146" si="44">E139*F139/1000000</f>
        <v>5.6950000000000004E-3</v>
      </c>
      <c r="I139" s="1533">
        <f t="shared" si="40"/>
        <v>5.6950000000000004E-3</v>
      </c>
      <c r="J139" s="1415"/>
      <c r="K139" s="1691"/>
      <c r="L139" s="1518">
        <f t="shared" si="39"/>
        <v>5.6950000000000004E-3</v>
      </c>
      <c r="M139" s="842"/>
    </row>
    <row r="140" spans="2:13" s="123" customFormat="1" ht="14.25" customHeight="1">
      <c r="B140" s="1507" t="s">
        <v>1377</v>
      </c>
      <c r="C140" s="187">
        <v>20331</v>
      </c>
      <c r="D140" s="495" t="s">
        <v>1367</v>
      </c>
      <c r="E140" s="1510">
        <v>335</v>
      </c>
      <c r="F140" s="1586">
        <v>145</v>
      </c>
      <c r="G140" s="1526">
        <f t="shared" si="43"/>
        <v>48575</v>
      </c>
      <c r="H140" s="1331">
        <f t="shared" si="44"/>
        <v>4.8575E-2</v>
      </c>
      <c r="I140" s="1533">
        <f t="shared" si="40"/>
        <v>4.8575E-2</v>
      </c>
      <c r="J140" s="1415"/>
      <c r="K140" s="1691"/>
      <c r="L140" s="1518">
        <f t="shared" si="39"/>
        <v>4.8575E-2</v>
      </c>
      <c r="M140" s="842"/>
    </row>
    <row r="141" spans="2:13" s="123" customFormat="1" ht="14.25" customHeight="1">
      <c r="B141" s="1507" t="s">
        <v>1328</v>
      </c>
      <c r="C141" s="187">
        <v>1038</v>
      </c>
      <c r="D141" s="495" t="s">
        <v>1248</v>
      </c>
      <c r="E141" s="1510">
        <v>275</v>
      </c>
      <c r="F141" s="1586">
        <v>160</v>
      </c>
      <c r="G141" s="1526">
        <f t="shared" si="43"/>
        <v>44000</v>
      </c>
      <c r="H141" s="1331">
        <f t="shared" si="44"/>
        <v>4.3999999999999997E-2</v>
      </c>
      <c r="I141" s="1533">
        <f t="shared" si="40"/>
        <v>4.3999999999999997E-2</v>
      </c>
      <c r="J141" s="1415"/>
      <c r="K141" s="1691"/>
      <c r="L141" s="1518">
        <f t="shared" si="39"/>
        <v>4.3999999999999997E-2</v>
      </c>
      <c r="M141" s="842"/>
    </row>
    <row r="142" spans="2:13" s="123" customFormat="1" ht="14.25" customHeight="1">
      <c r="B142" s="1507" t="s">
        <v>1378</v>
      </c>
      <c r="C142" s="187" t="s">
        <v>1379</v>
      </c>
      <c r="D142" s="495" t="s">
        <v>1367</v>
      </c>
      <c r="E142" s="1510">
        <v>335</v>
      </c>
      <c r="F142" s="1586">
        <v>1914</v>
      </c>
      <c r="G142" s="1526">
        <f t="shared" si="43"/>
        <v>641190</v>
      </c>
      <c r="H142" s="1331">
        <f t="shared" si="44"/>
        <v>0.64119000000000004</v>
      </c>
      <c r="I142" s="1533">
        <f>H142</f>
        <v>0.64119000000000004</v>
      </c>
      <c r="J142" s="1415"/>
      <c r="K142" s="1691"/>
      <c r="L142" s="1518">
        <f t="shared" si="39"/>
        <v>0.64119000000000004</v>
      </c>
      <c r="M142" s="842"/>
    </row>
    <row r="143" spans="2:13" s="123" customFormat="1" ht="14.25" customHeight="1">
      <c r="B143" s="1507" t="s">
        <v>1380</v>
      </c>
      <c r="C143" s="187" t="s">
        <v>1381</v>
      </c>
      <c r="D143" s="495" t="s">
        <v>1263</v>
      </c>
      <c r="E143" s="1510">
        <v>260</v>
      </c>
      <c r="F143" s="1586">
        <v>281</v>
      </c>
      <c r="G143" s="1526">
        <f t="shared" si="43"/>
        <v>73060</v>
      </c>
      <c r="H143" s="1331">
        <f t="shared" si="44"/>
        <v>7.306E-2</v>
      </c>
      <c r="I143" s="1533">
        <f>H143</f>
        <v>7.306E-2</v>
      </c>
      <c r="J143" s="1415"/>
      <c r="K143" s="1691"/>
      <c r="L143" s="1518">
        <f t="shared" si="39"/>
        <v>7.306E-2</v>
      </c>
      <c r="M143" s="842"/>
    </row>
    <row r="144" spans="2:13" s="123" customFormat="1" ht="14.25" customHeight="1">
      <c r="B144" s="1507" t="s">
        <v>1380</v>
      </c>
      <c r="C144" s="187" t="s">
        <v>1381</v>
      </c>
      <c r="D144" s="495" t="s">
        <v>1263</v>
      </c>
      <c r="E144" s="1510">
        <v>260</v>
      </c>
      <c r="F144" s="1586">
        <v>57</v>
      </c>
      <c r="G144" s="1526">
        <f t="shared" si="43"/>
        <v>14820</v>
      </c>
      <c r="H144" s="1331">
        <f t="shared" si="44"/>
        <v>1.482E-2</v>
      </c>
      <c r="I144" s="1533">
        <f>H144</f>
        <v>1.482E-2</v>
      </c>
      <c r="J144" s="1415"/>
      <c r="K144" s="1691"/>
      <c r="L144" s="1518">
        <f t="shared" si="39"/>
        <v>1.482E-2</v>
      </c>
      <c r="M144" s="842"/>
    </row>
    <row r="145" spans="2:14" s="123" customFormat="1" ht="14.25" customHeight="1">
      <c r="B145" s="1507" t="s">
        <v>1382</v>
      </c>
      <c r="C145" s="187" t="s">
        <v>1383</v>
      </c>
      <c r="D145" s="495" t="s">
        <v>1367</v>
      </c>
      <c r="E145" s="1510">
        <v>330</v>
      </c>
      <c r="F145" s="1586">
        <v>4263</v>
      </c>
      <c r="G145" s="1526">
        <f t="shared" si="43"/>
        <v>1406790</v>
      </c>
      <c r="H145" s="1331">
        <f t="shared" si="44"/>
        <v>1.40679</v>
      </c>
      <c r="I145" s="1533">
        <f>H145</f>
        <v>1.40679</v>
      </c>
      <c r="J145" s="1415"/>
      <c r="K145" s="1691"/>
      <c r="L145" s="1518">
        <f t="shared" si="39"/>
        <v>1.40679</v>
      </c>
      <c r="M145" s="842"/>
      <c r="N145" s="1872"/>
    </row>
    <row r="146" spans="2:14" s="123" customFormat="1" ht="14.25" customHeight="1">
      <c r="B146" s="1507" t="s">
        <v>1384</v>
      </c>
      <c r="C146" s="187" t="s">
        <v>1385</v>
      </c>
      <c r="D146" s="495" t="s">
        <v>1248</v>
      </c>
      <c r="E146" s="1510">
        <v>280</v>
      </c>
      <c r="F146" s="1586">
        <v>1664</v>
      </c>
      <c r="G146" s="1526">
        <f t="shared" si="43"/>
        <v>465920</v>
      </c>
      <c r="H146" s="1331">
        <f t="shared" si="44"/>
        <v>0.46592</v>
      </c>
      <c r="I146" s="1533">
        <f>H146</f>
        <v>0.46592</v>
      </c>
      <c r="J146" s="1415"/>
      <c r="K146" s="1691"/>
      <c r="L146" s="1518">
        <f t="shared" si="39"/>
        <v>0.46592</v>
      </c>
      <c r="M146" s="842"/>
      <c r="N146" s="1872"/>
    </row>
    <row r="147" spans="2:14" s="123" customFormat="1" ht="14.25" customHeight="1">
      <c r="B147" s="1422" t="s">
        <v>197</v>
      </c>
      <c r="C147" s="1422"/>
      <c r="D147" s="1422"/>
      <c r="E147" s="1422"/>
      <c r="F147" s="1423">
        <f t="shared" ref="F147:L147" si="45">SUM(F127:F146)</f>
        <v>14077</v>
      </c>
      <c r="G147" s="1423">
        <f t="shared" si="45"/>
        <v>4292480</v>
      </c>
      <c r="H147" s="1424">
        <f t="shared" si="45"/>
        <v>4.2924799999999994</v>
      </c>
      <c r="I147" s="1424">
        <f t="shared" si="45"/>
        <v>4.2924799999999994</v>
      </c>
      <c r="J147" s="1424">
        <f t="shared" si="45"/>
        <v>0</v>
      </c>
      <c r="K147" s="1424">
        <f t="shared" si="45"/>
        <v>0</v>
      </c>
      <c r="L147" s="1424">
        <f t="shared" si="45"/>
        <v>4.2924799999999994</v>
      </c>
      <c r="M147" s="1425" t="s">
        <v>1386</v>
      </c>
      <c r="N147" s="1872"/>
    </row>
    <row r="148" spans="2:14" s="123" customFormat="1" ht="14.25" customHeight="1">
      <c r="B148" s="1507"/>
      <c r="C148" s="187"/>
      <c r="D148" s="495"/>
      <c r="E148" s="1510"/>
      <c r="F148" s="1586"/>
      <c r="G148" s="1526">
        <f>E148*F148</f>
        <v>0</v>
      </c>
      <c r="H148" s="1331">
        <f>E148*F148/1000000</f>
        <v>0</v>
      </c>
      <c r="I148" s="1533"/>
      <c r="J148" s="1415">
        <f>H148</f>
        <v>0</v>
      </c>
      <c r="K148" s="1691"/>
      <c r="L148" s="1518">
        <f>SUM(I148:K148)</f>
        <v>0</v>
      </c>
      <c r="M148" s="842"/>
      <c r="N148" s="1872"/>
    </row>
    <row r="149" spans="2:14" s="123" customFormat="1" ht="14.25" customHeight="1">
      <c r="B149" s="1422" t="s">
        <v>197</v>
      </c>
      <c r="C149" s="1422"/>
      <c r="D149" s="1422"/>
      <c r="E149" s="1422"/>
      <c r="F149" s="1423">
        <f t="shared" ref="F149:L149" si="46">SUM(F148:F148)</f>
        <v>0</v>
      </c>
      <c r="G149" s="1423">
        <f t="shared" si="46"/>
        <v>0</v>
      </c>
      <c r="H149" s="1424">
        <f t="shared" si="46"/>
        <v>0</v>
      </c>
      <c r="I149" s="1424">
        <f t="shared" si="46"/>
        <v>0</v>
      </c>
      <c r="J149" s="1424">
        <f t="shared" si="46"/>
        <v>0</v>
      </c>
      <c r="K149" s="1424">
        <f t="shared" si="46"/>
        <v>0</v>
      </c>
      <c r="L149" s="1424">
        <f t="shared" si="46"/>
        <v>0</v>
      </c>
      <c r="M149" s="1425" t="s">
        <v>1387</v>
      </c>
      <c r="N149" s="308"/>
    </row>
    <row r="150" spans="2:14" s="308" customFormat="1">
      <c r="B150" s="692" t="s">
        <v>1388</v>
      </c>
      <c r="C150" s="692" t="s">
        <v>1389</v>
      </c>
      <c r="D150" s="957" t="s">
        <v>1390</v>
      </c>
      <c r="E150" s="692">
        <v>330</v>
      </c>
      <c r="F150" s="1618">
        <v>7250</v>
      </c>
      <c r="G150" s="1618">
        <f>F150*E150</f>
        <v>2392500</v>
      </c>
      <c r="H150" s="1551">
        <f>G150/1000000</f>
        <v>2.3925000000000001</v>
      </c>
      <c r="I150" s="1551">
        <f t="shared" ref="I150:I155" si="47">H150</f>
        <v>2.3925000000000001</v>
      </c>
      <c r="J150" s="1551"/>
      <c r="K150" s="1684"/>
      <c r="L150" s="1518">
        <f>SUM(I150:K150)</f>
        <v>2.3925000000000001</v>
      </c>
      <c r="M150" s="1516"/>
      <c r="N150" s="1872"/>
    </row>
    <row r="151" spans="2:14" s="308" customFormat="1">
      <c r="B151" s="692" t="s">
        <v>1388</v>
      </c>
      <c r="C151" s="692" t="s">
        <v>1389</v>
      </c>
      <c r="D151" s="957" t="s">
        <v>1390</v>
      </c>
      <c r="E151" s="692">
        <v>335</v>
      </c>
      <c r="F151" s="1618">
        <v>6786</v>
      </c>
      <c r="G151" s="1618">
        <f>F151*E151</f>
        <v>2273310</v>
      </c>
      <c r="H151" s="1551">
        <f>G151/1000000</f>
        <v>2.2733099999999999</v>
      </c>
      <c r="I151" s="1551">
        <f t="shared" si="47"/>
        <v>2.2733099999999999</v>
      </c>
      <c r="J151" s="1551"/>
      <c r="K151" s="1684"/>
      <c r="L151" s="1518">
        <f>SUM(I151:K151)</f>
        <v>2.2733099999999999</v>
      </c>
      <c r="M151" s="1516"/>
      <c r="N151" s="1872"/>
    </row>
    <row r="152" spans="2:14" s="308" customFormat="1">
      <c r="B152" s="692" t="s">
        <v>1388</v>
      </c>
      <c r="C152" s="692" t="s">
        <v>1389</v>
      </c>
      <c r="D152" s="957" t="s">
        <v>1390</v>
      </c>
      <c r="E152" s="692">
        <v>330</v>
      </c>
      <c r="F152" s="1618">
        <v>13050</v>
      </c>
      <c r="G152" s="1618">
        <f t="shared" ref="G152:G172" si="48">E152*F152</f>
        <v>4306500</v>
      </c>
      <c r="H152" s="1551">
        <f>G152/1000000</f>
        <v>4.3064999999999998</v>
      </c>
      <c r="I152" s="1551">
        <f t="shared" si="47"/>
        <v>4.3064999999999998</v>
      </c>
      <c r="J152" s="1551"/>
      <c r="K152" s="1684"/>
      <c r="L152" s="1518">
        <f>I152+J152+K152</f>
        <v>4.3064999999999998</v>
      </c>
      <c r="M152" s="1516"/>
      <c r="N152" s="1872"/>
    </row>
    <row r="153" spans="2:14" s="308" customFormat="1">
      <c r="B153" s="692" t="s">
        <v>1388</v>
      </c>
      <c r="C153" s="692" t="s">
        <v>1389</v>
      </c>
      <c r="D153" s="957" t="s">
        <v>1390</v>
      </c>
      <c r="E153" s="692">
        <v>335</v>
      </c>
      <c r="F153" s="1618">
        <v>7250</v>
      </c>
      <c r="G153" s="1618">
        <f t="shared" si="48"/>
        <v>2428750</v>
      </c>
      <c r="H153" s="1551">
        <f>G153/1000000</f>
        <v>2.42875</v>
      </c>
      <c r="I153" s="1551">
        <f t="shared" si="47"/>
        <v>2.42875</v>
      </c>
      <c r="J153" s="1551"/>
      <c r="K153" s="1684"/>
      <c r="L153" s="1518">
        <f>I153+J153+K153</f>
        <v>2.42875</v>
      </c>
      <c r="M153" s="1516"/>
      <c r="N153" s="1872"/>
    </row>
    <row r="154" spans="2:14" s="308" customFormat="1">
      <c r="B154" s="692" t="s">
        <v>1388</v>
      </c>
      <c r="C154" s="692" t="s">
        <v>1389</v>
      </c>
      <c r="D154" s="957" t="s">
        <v>1390</v>
      </c>
      <c r="E154" s="957">
        <v>335</v>
      </c>
      <c r="F154" s="1802">
        <v>45617</v>
      </c>
      <c r="G154" s="1618">
        <f t="shared" si="48"/>
        <v>15281695</v>
      </c>
      <c r="H154" s="1551">
        <f>G154/1000000</f>
        <v>15.281694999999999</v>
      </c>
      <c r="I154" s="1551">
        <f t="shared" si="47"/>
        <v>15.281694999999999</v>
      </c>
      <c r="J154" s="1551"/>
      <c r="K154" s="1684"/>
      <c r="L154" s="1518">
        <f>I154+J154+K154</f>
        <v>15.281694999999999</v>
      </c>
      <c r="M154" s="1516"/>
      <c r="N154" s="1872"/>
    </row>
    <row r="155" spans="2:14" s="123" customFormat="1" ht="14.25" customHeight="1">
      <c r="B155" s="1507" t="s">
        <v>1391</v>
      </c>
      <c r="C155" s="187" t="s">
        <v>1392</v>
      </c>
      <c r="D155" s="495" t="s">
        <v>1254</v>
      </c>
      <c r="E155" s="1510">
        <v>335</v>
      </c>
      <c r="F155" s="1586">
        <v>39556</v>
      </c>
      <c r="G155" s="1526">
        <f t="shared" si="48"/>
        <v>13251260</v>
      </c>
      <c r="H155" s="1331">
        <f>E155*F155/1000000</f>
        <v>13.25126</v>
      </c>
      <c r="I155" s="1533">
        <f t="shared" si="47"/>
        <v>13.25126</v>
      </c>
      <c r="J155" s="1415"/>
      <c r="K155" s="1691"/>
      <c r="L155" s="1518">
        <f>SUM(I155:K155)</f>
        <v>13.25126</v>
      </c>
      <c r="M155" s="842"/>
      <c r="N155" s="1872"/>
    </row>
    <row r="156" spans="2:14" s="123" customFormat="1" ht="14.25" customHeight="1">
      <c r="B156" s="1507" t="s">
        <v>1391</v>
      </c>
      <c r="C156" s="187" t="s">
        <v>1392</v>
      </c>
      <c r="D156" s="495" t="s">
        <v>1254</v>
      </c>
      <c r="E156" s="1510">
        <v>335</v>
      </c>
      <c r="F156" s="1586">
        <v>40745</v>
      </c>
      <c r="G156" s="1526">
        <f t="shared" si="48"/>
        <v>13649575</v>
      </c>
      <c r="H156" s="1331">
        <f>E156*F156/1000000</f>
        <v>13.649575</v>
      </c>
      <c r="I156" s="1533">
        <f t="shared" ref="I156:I166" si="49">H156</f>
        <v>13.649575</v>
      </c>
      <c r="J156" s="1415"/>
      <c r="K156" s="1691"/>
      <c r="L156" s="1518">
        <f>SUM(I156:K156)</f>
        <v>13.649575</v>
      </c>
      <c r="M156" s="842"/>
      <c r="N156" s="1872"/>
    </row>
    <row r="157" spans="2:14" s="123" customFormat="1" ht="14.25" customHeight="1">
      <c r="B157" s="1507" t="s">
        <v>1391</v>
      </c>
      <c r="C157" s="187" t="s">
        <v>1393</v>
      </c>
      <c r="D157" s="495" t="s">
        <v>1254</v>
      </c>
      <c r="E157" s="1510">
        <v>335</v>
      </c>
      <c r="F157" s="1586">
        <v>51475</v>
      </c>
      <c r="G157" s="1526">
        <f t="shared" si="48"/>
        <v>17244125</v>
      </c>
      <c r="H157" s="1331">
        <f>E157*F157/1000000</f>
        <v>17.244125</v>
      </c>
      <c r="I157" s="1533">
        <f t="shared" si="49"/>
        <v>17.244125</v>
      </c>
      <c r="J157" s="1415"/>
      <c r="K157" s="1691"/>
      <c r="L157" s="1518">
        <f>SUM(I157:K157)</f>
        <v>17.244125</v>
      </c>
      <c r="M157" s="842"/>
      <c r="N157" s="1872"/>
    </row>
    <row r="158" spans="2:14" s="123" customFormat="1" ht="14.25" customHeight="1">
      <c r="B158" s="692" t="s">
        <v>1394</v>
      </c>
      <c r="C158" s="692">
        <v>10017</v>
      </c>
      <c r="D158" s="957" t="s">
        <v>959</v>
      </c>
      <c r="E158" s="1510">
        <v>335</v>
      </c>
      <c r="F158" s="1586">
        <f>7105+2697</f>
        <v>9802</v>
      </c>
      <c r="G158" s="1526">
        <f t="shared" si="48"/>
        <v>3283670</v>
      </c>
      <c r="H158" s="1331">
        <f>E158*F158/1000000</f>
        <v>3.2836699999999999</v>
      </c>
      <c r="I158" s="1533">
        <f t="shared" si="49"/>
        <v>3.2836699999999999</v>
      </c>
      <c r="J158" s="1415"/>
      <c r="K158" s="1691"/>
      <c r="L158" s="1518">
        <f>SUM(I158:K158)</f>
        <v>3.2836699999999999</v>
      </c>
      <c r="M158" s="842"/>
      <c r="N158" s="1872"/>
    </row>
    <row r="159" spans="2:14" s="123" customFormat="1" ht="14.25" customHeight="1">
      <c r="B159" s="692" t="s">
        <v>1394</v>
      </c>
      <c r="C159" s="692">
        <v>10017</v>
      </c>
      <c r="D159" s="957" t="s">
        <v>959</v>
      </c>
      <c r="E159" s="1510">
        <v>335</v>
      </c>
      <c r="F159" s="1586">
        <v>2262</v>
      </c>
      <c r="G159" s="1526">
        <f t="shared" si="48"/>
        <v>757770</v>
      </c>
      <c r="H159" s="1331">
        <f>E159*F159/1000000</f>
        <v>0.75777000000000005</v>
      </c>
      <c r="I159" s="1533">
        <f t="shared" si="49"/>
        <v>0.75777000000000005</v>
      </c>
      <c r="J159" s="1415"/>
      <c r="K159" s="1691"/>
      <c r="L159" s="1518">
        <f>SUM(I159:K159)</f>
        <v>0.75777000000000005</v>
      </c>
      <c r="M159" s="842"/>
      <c r="N159" s="1872"/>
    </row>
    <row r="160" spans="2:14" s="308" customFormat="1">
      <c r="B160" s="692" t="s">
        <v>1394</v>
      </c>
      <c r="C160" s="692">
        <v>10017</v>
      </c>
      <c r="D160" s="957" t="s">
        <v>959</v>
      </c>
      <c r="E160" s="692">
        <v>335</v>
      </c>
      <c r="F160" s="1618">
        <v>7540</v>
      </c>
      <c r="G160" s="1618">
        <f t="shared" si="48"/>
        <v>2525900</v>
      </c>
      <c r="H160" s="1551">
        <f t="shared" ref="H160:H172" si="50">G160/1000000</f>
        <v>2.5259</v>
      </c>
      <c r="I160" s="1533">
        <f t="shared" si="49"/>
        <v>2.5259</v>
      </c>
      <c r="J160" s="1415"/>
      <c r="K160" s="1684"/>
      <c r="L160" s="1518">
        <f t="shared" ref="L160:L167" si="51">I160+J160+K160</f>
        <v>2.5259</v>
      </c>
      <c r="M160" s="1516"/>
      <c r="N160" s="1872"/>
    </row>
    <row r="161" spans="2:14" s="308" customFormat="1">
      <c r="B161" s="692" t="s">
        <v>1394</v>
      </c>
      <c r="C161" s="692">
        <v>10017</v>
      </c>
      <c r="D161" s="957" t="s">
        <v>959</v>
      </c>
      <c r="E161" s="692">
        <v>335</v>
      </c>
      <c r="F161" s="1618">
        <v>12876</v>
      </c>
      <c r="G161" s="1618">
        <f t="shared" si="48"/>
        <v>4313460</v>
      </c>
      <c r="H161" s="1551">
        <f t="shared" si="50"/>
        <v>4.3134600000000001</v>
      </c>
      <c r="I161" s="1533">
        <f t="shared" si="49"/>
        <v>4.3134600000000001</v>
      </c>
      <c r="J161" s="1415"/>
      <c r="K161" s="1684"/>
      <c r="L161" s="1518">
        <f t="shared" si="51"/>
        <v>4.3134600000000001</v>
      </c>
      <c r="M161" s="1516"/>
      <c r="N161" s="1872"/>
    </row>
    <row r="162" spans="2:14" s="308" customFormat="1">
      <c r="B162" s="692" t="s">
        <v>1394</v>
      </c>
      <c r="C162" s="692">
        <v>10017</v>
      </c>
      <c r="D162" s="957" t="s">
        <v>959</v>
      </c>
      <c r="E162" s="692">
        <v>335</v>
      </c>
      <c r="F162" s="1618">
        <v>18038</v>
      </c>
      <c r="G162" s="1618">
        <f t="shared" si="48"/>
        <v>6042730</v>
      </c>
      <c r="H162" s="1551">
        <f t="shared" si="50"/>
        <v>6.0427299999999997</v>
      </c>
      <c r="I162" s="1533">
        <f t="shared" si="49"/>
        <v>6.0427299999999997</v>
      </c>
      <c r="J162" s="1415"/>
      <c r="K162" s="1684"/>
      <c r="L162" s="1518">
        <f t="shared" si="51"/>
        <v>6.0427299999999997</v>
      </c>
      <c r="M162" s="1516"/>
      <c r="N162" s="1872"/>
    </row>
    <row r="163" spans="2:14" s="308" customFormat="1">
      <c r="B163" s="692" t="s">
        <v>1394</v>
      </c>
      <c r="C163" s="692">
        <v>10017</v>
      </c>
      <c r="D163" s="957" t="s">
        <v>959</v>
      </c>
      <c r="E163" s="692">
        <v>335</v>
      </c>
      <c r="F163" s="1618">
        <v>24882</v>
      </c>
      <c r="G163" s="1618">
        <f t="shared" si="48"/>
        <v>8335470</v>
      </c>
      <c r="H163" s="1551">
        <f t="shared" si="50"/>
        <v>8.3354700000000008</v>
      </c>
      <c r="I163" s="1533">
        <f t="shared" si="49"/>
        <v>8.3354700000000008</v>
      </c>
      <c r="J163" s="1415"/>
      <c r="K163" s="1684"/>
      <c r="L163" s="1518">
        <f t="shared" si="51"/>
        <v>8.3354700000000008</v>
      </c>
      <c r="M163" s="1516"/>
      <c r="N163" s="1872"/>
    </row>
    <row r="164" spans="2:14" s="308" customFormat="1">
      <c r="B164" s="692" t="s">
        <v>1394</v>
      </c>
      <c r="C164" s="692">
        <v>10017</v>
      </c>
      <c r="D164" s="957" t="s">
        <v>959</v>
      </c>
      <c r="E164" s="692">
        <v>335</v>
      </c>
      <c r="F164" s="1618">
        <v>13862</v>
      </c>
      <c r="G164" s="1618">
        <f t="shared" si="48"/>
        <v>4643770</v>
      </c>
      <c r="H164" s="1551">
        <f t="shared" si="50"/>
        <v>4.64377</v>
      </c>
      <c r="I164" s="1533">
        <f t="shared" si="49"/>
        <v>4.64377</v>
      </c>
      <c r="J164" s="1415"/>
      <c r="K164" s="1684"/>
      <c r="L164" s="1518">
        <f t="shared" si="51"/>
        <v>4.64377</v>
      </c>
      <c r="M164" s="1516"/>
      <c r="N164" s="1872"/>
    </row>
    <row r="165" spans="2:14" s="308" customFormat="1">
      <c r="B165" s="692" t="s">
        <v>1394</v>
      </c>
      <c r="C165" s="692">
        <v>10017</v>
      </c>
      <c r="D165" s="957" t="s">
        <v>959</v>
      </c>
      <c r="E165" s="692">
        <v>335</v>
      </c>
      <c r="F165" s="1618">
        <v>9338</v>
      </c>
      <c r="G165" s="1618">
        <f t="shared" si="48"/>
        <v>3128230</v>
      </c>
      <c r="H165" s="1551">
        <f t="shared" si="50"/>
        <v>3.1282299999999998</v>
      </c>
      <c r="I165" s="1533">
        <f t="shared" si="49"/>
        <v>3.1282299999999998</v>
      </c>
      <c r="J165" s="1415"/>
      <c r="K165" s="1684"/>
      <c r="L165" s="1518">
        <f t="shared" si="51"/>
        <v>3.1282299999999998</v>
      </c>
      <c r="M165" s="1516"/>
      <c r="N165" s="1872"/>
    </row>
    <row r="166" spans="2:14" s="308" customFormat="1">
      <c r="B166" s="692" t="s">
        <v>1394</v>
      </c>
      <c r="C166" s="692">
        <v>10017</v>
      </c>
      <c r="D166" s="957" t="s">
        <v>959</v>
      </c>
      <c r="E166" s="692">
        <v>335</v>
      </c>
      <c r="F166" s="1618">
        <v>20938</v>
      </c>
      <c r="G166" s="1618">
        <f t="shared" si="48"/>
        <v>7014230</v>
      </c>
      <c r="H166" s="1551">
        <f t="shared" si="50"/>
        <v>7.0142300000000004</v>
      </c>
      <c r="I166" s="1533">
        <f t="shared" si="49"/>
        <v>7.0142300000000004</v>
      </c>
      <c r="J166" s="1415"/>
      <c r="K166" s="1684"/>
      <c r="L166" s="1518">
        <f t="shared" si="51"/>
        <v>7.0142300000000004</v>
      </c>
      <c r="M166" s="1516"/>
      <c r="N166" s="1872"/>
    </row>
    <row r="167" spans="2:14">
      <c r="B167" s="1770" t="s">
        <v>1394</v>
      </c>
      <c r="C167" s="1771">
        <v>10017</v>
      </c>
      <c r="D167" s="1772" t="s">
        <v>959</v>
      </c>
      <c r="E167" s="1773">
        <v>335</v>
      </c>
      <c r="F167" s="1774">
        <v>8352</v>
      </c>
      <c r="G167" s="1803">
        <f t="shared" si="48"/>
        <v>2797920</v>
      </c>
      <c r="H167" s="1775">
        <f t="shared" si="50"/>
        <v>2.79792</v>
      </c>
      <c r="I167" s="1804"/>
      <c r="J167" s="1805">
        <f t="shared" ref="J167:J172" si="52">H167</f>
        <v>2.79792</v>
      </c>
      <c r="K167" s="1806"/>
      <c r="L167" s="1807">
        <f t="shared" si="51"/>
        <v>2.79792</v>
      </c>
      <c r="M167" s="1769"/>
      <c r="N167" s="1871"/>
    </row>
    <row r="168" spans="2:14" s="308" customFormat="1">
      <c r="B168" s="692" t="s">
        <v>1395</v>
      </c>
      <c r="C168" s="692" t="s">
        <v>1396</v>
      </c>
      <c r="D168" s="957" t="s">
        <v>1254</v>
      </c>
      <c r="E168" s="692">
        <v>335</v>
      </c>
      <c r="F168" s="1618">
        <v>11310</v>
      </c>
      <c r="G168" s="1618">
        <f t="shared" si="48"/>
        <v>3788850</v>
      </c>
      <c r="H168" s="1551">
        <f t="shared" si="50"/>
        <v>3.7888500000000001</v>
      </c>
      <c r="I168" s="1551"/>
      <c r="J168" s="1551">
        <f t="shared" si="52"/>
        <v>3.7888500000000001</v>
      </c>
      <c r="K168" s="1684"/>
      <c r="L168" s="1518">
        <f>SUM(I168:K168)</f>
        <v>3.7888500000000001</v>
      </c>
      <c r="M168" s="1627" t="s">
        <v>1397</v>
      </c>
    </row>
    <row r="169" spans="2:14" s="308" customFormat="1">
      <c r="B169" s="692" t="s">
        <v>1398</v>
      </c>
      <c r="C169" s="692" t="s">
        <v>1399</v>
      </c>
      <c r="D169" s="957" t="s">
        <v>1254</v>
      </c>
      <c r="E169" s="692">
        <v>335</v>
      </c>
      <c r="F169" s="1618">
        <v>54</v>
      </c>
      <c r="G169" s="1618">
        <f t="shared" si="48"/>
        <v>18090</v>
      </c>
      <c r="H169" s="1551">
        <f t="shared" si="50"/>
        <v>1.8089999999999998E-2</v>
      </c>
      <c r="I169" s="1551"/>
      <c r="J169" s="1551">
        <f t="shared" si="52"/>
        <v>1.8089999999999998E-2</v>
      </c>
      <c r="K169" s="1684"/>
      <c r="L169" s="1518">
        <f>SUM(I169:K169)</f>
        <v>1.8089999999999998E-2</v>
      </c>
      <c r="M169" s="1627"/>
    </row>
    <row r="170" spans="2:14" s="308" customFormat="1">
      <c r="B170" s="692" t="s">
        <v>1398</v>
      </c>
      <c r="C170" s="692" t="s">
        <v>1400</v>
      </c>
      <c r="D170" s="957" t="s">
        <v>1254</v>
      </c>
      <c r="E170" s="692">
        <v>335</v>
      </c>
      <c r="F170" s="1618">
        <v>27</v>
      </c>
      <c r="G170" s="1618">
        <f t="shared" si="48"/>
        <v>9045</v>
      </c>
      <c r="H170" s="1551">
        <f t="shared" si="50"/>
        <v>9.0449999999999992E-3</v>
      </c>
      <c r="I170" s="1551"/>
      <c r="J170" s="1551">
        <f t="shared" si="52"/>
        <v>9.0449999999999992E-3</v>
      </c>
      <c r="K170" s="1684"/>
      <c r="L170" s="1518">
        <f>SUM(I170:K170)</f>
        <v>9.0449999999999992E-3</v>
      </c>
      <c r="M170" s="1627"/>
    </row>
    <row r="171" spans="2:14" s="308" customFormat="1">
      <c r="B171" s="692" t="s">
        <v>1398</v>
      </c>
      <c r="C171" s="692" t="s">
        <v>1401</v>
      </c>
      <c r="D171" s="957" t="s">
        <v>1254</v>
      </c>
      <c r="E171" s="692">
        <v>335</v>
      </c>
      <c r="F171" s="1618">
        <v>27</v>
      </c>
      <c r="G171" s="1618">
        <f t="shared" si="48"/>
        <v>9045</v>
      </c>
      <c r="H171" s="1551">
        <f t="shared" si="50"/>
        <v>9.0449999999999992E-3</v>
      </c>
      <c r="I171" s="1551"/>
      <c r="J171" s="1551">
        <f t="shared" si="52"/>
        <v>9.0449999999999992E-3</v>
      </c>
      <c r="K171" s="1684"/>
      <c r="L171" s="1518">
        <f>SUM(I171:K171)</f>
        <v>9.0449999999999992E-3</v>
      </c>
      <c r="M171" s="1627"/>
    </row>
    <row r="172" spans="2:14" s="308" customFormat="1">
      <c r="B172" s="828" t="s">
        <v>1402</v>
      </c>
      <c r="C172" s="828" t="s">
        <v>1403</v>
      </c>
      <c r="D172" s="828" t="s">
        <v>1404</v>
      </c>
      <c r="E172" s="692">
        <v>335</v>
      </c>
      <c r="F172" s="1618">
        <v>9207</v>
      </c>
      <c r="G172" s="1618">
        <f t="shared" si="48"/>
        <v>3084345</v>
      </c>
      <c r="H172" s="1551">
        <f t="shared" si="50"/>
        <v>3.0843449999999999</v>
      </c>
      <c r="I172" s="1551"/>
      <c r="J172" s="1551">
        <f t="shared" si="52"/>
        <v>3.0843449999999999</v>
      </c>
      <c r="K172" s="1684"/>
      <c r="L172" s="1518">
        <f>SUM(I172:K172)</f>
        <v>3.0843449999999999</v>
      </c>
      <c r="M172" s="1627"/>
    </row>
    <row r="173" spans="2:14">
      <c r="B173" s="1422" t="s">
        <v>197</v>
      </c>
      <c r="C173" s="1294"/>
      <c r="D173" s="1294"/>
      <c r="E173" s="1692"/>
      <c r="F173" s="1692">
        <f t="shared" ref="F173:L173" si="53">SUM(F150:F172)</f>
        <v>360244</v>
      </c>
      <c r="G173" s="1692">
        <f t="shared" si="53"/>
        <v>120580240</v>
      </c>
      <c r="H173" s="890">
        <f t="shared" si="53"/>
        <v>120.58024</v>
      </c>
      <c r="I173" s="890">
        <f t="shared" si="53"/>
        <v>110.872945</v>
      </c>
      <c r="J173" s="890">
        <f t="shared" si="53"/>
        <v>9.7072950000000002</v>
      </c>
      <c r="K173" s="1685">
        <f t="shared" si="53"/>
        <v>0</v>
      </c>
      <c r="L173" s="890">
        <f t="shared" si="53"/>
        <v>120.58024</v>
      </c>
      <c r="M173" s="1425" t="s">
        <v>246</v>
      </c>
      <c r="N173" s="1871"/>
    </row>
    <row r="174" spans="2:14" ht="15.75">
      <c r="B174" s="1318"/>
      <c r="C174" s="1318"/>
      <c r="D174" s="1319"/>
      <c r="E174" s="1318"/>
      <c r="F174" s="1320">
        <f t="shared" ref="F174:L174" si="54">F173+F126+F67+F149+F147</f>
        <v>472293</v>
      </c>
      <c r="G174" s="1320">
        <f t="shared" si="54"/>
        <v>154976175</v>
      </c>
      <c r="H174" s="1583">
        <f t="shared" si="54"/>
        <v>154.97617500000001</v>
      </c>
      <c r="I174" s="1583">
        <f t="shared" si="54"/>
        <v>141.42266500000002</v>
      </c>
      <c r="J174" s="1583">
        <f t="shared" si="54"/>
        <v>13.553510000000001</v>
      </c>
      <c r="K174" s="1583">
        <f t="shared" si="54"/>
        <v>0</v>
      </c>
      <c r="L174" s="1583">
        <f t="shared" si="54"/>
        <v>154.97617500000001</v>
      </c>
      <c r="M174" s="1322"/>
      <c r="N174" s="1293"/>
    </row>
    <row r="175" spans="2:14" ht="15.75">
      <c r="B175" s="1871"/>
      <c r="C175" s="1871"/>
      <c r="D175" s="1871"/>
      <c r="E175" s="1871"/>
      <c r="H175" s="1700" t="s">
        <v>1061</v>
      </c>
      <c r="I175" s="1701">
        <f>I174/L174</f>
        <v>0.9125445572521067</v>
      </c>
      <c r="K175" s="1693" t="s">
        <v>516</v>
      </c>
      <c r="L175" s="1360">
        <v>152</v>
      </c>
      <c r="M175" s="1871"/>
      <c r="N175" s="1871"/>
    </row>
    <row r="176" spans="2:14" s="1293" customFormat="1" ht="15.75">
      <c r="B176" s="1871"/>
      <c r="C176" s="1871"/>
      <c r="D176" s="1871"/>
      <c r="E176" s="1871"/>
      <c r="F176" s="1295"/>
      <c r="G176" s="1291"/>
      <c r="H176" s="1700" t="s">
        <v>1201</v>
      </c>
      <c r="I176" s="1632">
        <f>I174/L175</f>
        <v>0.93041226973684221</v>
      </c>
      <c r="J176" s="1800">
        <f>L174</f>
        <v>154.97617500000001</v>
      </c>
      <c r="K176" s="1693" t="s">
        <v>517</v>
      </c>
      <c r="L176" s="1363">
        <f>L174-L175</f>
        <v>2.976175000000012</v>
      </c>
      <c r="M176" s="1871"/>
      <c r="N176" s="1871"/>
    </row>
    <row r="177" spans="2:14" ht="18.75" customHeight="1">
      <c r="B177" s="1871"/>
      <c r="C177" s="1871"/>
      <c r="D177" s="1871"/>
      <c r="E177" s="1871"/>
      <c r="J177" s="1800">
        <f>I174+J174</f>
        <v>154.97617500000001</v>
      </c>
      <c r="K177" s="1693" t="s">
        <v>517</v>
      </c>
      <c r="L177" s="1702">
        <f>I174+J174-L175</f>
        <v>2.976175000000012</v>
      </c>
      <c r="M177" s="1871"/>
      <c r="N177" s="1871"/>
    </row>
    <row r="178" spans="2:14" ht="18.75" customHeight="1">
      <c r="B178" s="1871"/>
      <c r="C178" s="1871"/>
      <c r="D178" s="1871"/>
      <c r="E178" s="1871"/>
      <c r="I178" s="1292">
        <f>L174</f>
        <v>154.97617500000001</v>
      </c>
      <c r="J178" s="1800">
        <f>L174+L187+K196</f>
        <v>154.97617500000001</v>
      </c>
      <c r="K178" s="1693" t="s">
        <v>517</v>
      </c>
      <c r="L178" s="1363">
        <f>J178-L175</f>
        <v>2.976175000000012</v>
      </c>
      <c r="M178" s="1871" t="s">
        <v>1405</v>
      </c>
      <c r="N178" s="1871"/>
    </row>
    <row r="180" spans="2:14" ht="15.75">
      <c r="B180" s="1302" t="s">
        <v>1406</v>
      </c>
      <c r="C180" s="1871"/>
      <c r="D180" s="1871"/>
      <c r="E180" s="1871"/>
      <c r="M180" s="1871"/>
      <c r="N180" s="1872"/>
    </row>
    <row r="181" spans="2:14" ht="30">
      <c r="B181" s="1345" t="s">
        <v>3</v>
      </c>
      <c r="C181" s="1345" t="s">
        <v>4</v>
      </c>
      <c r="D181" s="1346" t="s">
        <v>5</v>
      </c>
      <c r="E181" s="1345" t="s">
        <v>6</v>
      </c>
      <c r="F181" s="1347" t="s">
        <v>7</v>
      </c>
      <c r="G181" s="1348" t="s">
        <v>185</v>
      </c>
      <c r="H181" s="1348" t="s">
        <v>186</v>
      </c>
      <c r="I181" s="1349"/>
      <c r="J181" s="1350" t="s">
        <v>188</v>
      </c>
      <c r="K181" s="1402" t="s">
        <v>10</v>
      </c>
      <c r="L181" s="1350" t="s">
        <v>11</v>
      </c>
      <c r="M181" s="1346" t="s">
        <v>13</v>
      </c>
      <c r="N181" s="1872"/>
    </row>
    <row r="182" spans="2:14" s="123" customFormat="1" ht="14.25" customHeight="1">
      <c r="B182" s="1507"/>
      <c r="C182" s="692"/>
      <c r="D182" s="957"/>
      <c r="E182" s="692"/>
      <c r="F182" s="1618"/>
      <c r="G182" s="1618">
        <f>F182*E182</f>
        <v>0</v>
      </c>
      <c r="H182" s="1524">
        <f>G182/1000000</f>
        <v>0</v>
      </c>
      <c r="I182" s="1406"/>
      <c r="J182" s="1524"/>
      <c r="K182" s="1568">
        <f>H182</f>
        <v>0</v>
      </c>
      <c r="L182" s="1517">
        <f>I182+J182+K182</f>
        <v>0</v>
      </c>
      <c r="M182" s="842"/>
      <c r="N182" s="1872"/>
    </row>
    <row r="183" spans="2:14" s="123" customFormat="1" ht="14.25" customHeight="1">
      <c r="B183" s="1507"/>
      <c r="C183" s="692"/>
      <c r="D183" s="957"/>
      <c r="E183" s="692"/>
      <c r="F183" s="1618"/>
      <c r="G183" s="1618">
        <f>F183*E183</f>
        <v>0</v>
      </c>
      <c r="H183" s="1524">
        <f>G183/1000000</f>
        <v>0</v>
      </c>
      <c r="I183" s="1406"/>
      <c r="J183" s="1524"/>
      <c r="K183" s="1568">
        <f>H183</f>
        <v>0</v>
      </c>
      <c r="L183" s="1517">
        <f>I183+J183+K183</f>
        <v>0</v>
      </c>
      <c r="M183" s="842"/>
      <c r="N183" s="1872"/>
    </row>
    <row r="184" spans="2:14" s="123" customFormat="1" ht="14.25" customHeight="1">
      <c r="B184" s="1507"/>
      <c r="C184" s="692"/>
      <c r="D184" s="957"/>
      <c r="E184" s="692"/>
      <c r="F184" s="1618"/>
      <c r="G184" s="1618">
        <f>F184*E184</f>
        <v>0</v>
      </c>
      <c r="H184" s="1524">
        <f>G184/1000000</f>
        <v>0</v>
      </c>
      <c r="I184" s="1406"/>
      <c r="J184" s="1524"/>
      <c r="K184" s="1568">
        <f>H184</f>
        <v>0</v>
      </c>
      <c r="L184" s="1517">
        <f>I184+J184+K184</f>
        <v>0</v>
      </c>
      <c r="M184" s="842"/>
      <c r="N184" s="1872"/>
    </row>
    <row r="185" spans="2:14" s="123" customFormat="1" ht="14.25" customHeight="1">
      <c r="B185" s="1507"/>
      <c r="C185" s="692"/>
      <c r="D185" s="957"/>
      <c r="E185" s="692"/>
      <c r="F185" s="1618"/>
      <c r="G185" s="1618">
        <f>F185*E185</f>
        <v>0</v>
      </c>
      <c r="H185" s="1524">
        <f>G185/1000000</f>
        <v>0</v>
      </c>
      <c r="I185" s="1406"/>
      <c r="J185" s="1524"/>
      <c r="K185" s="1568">
        <f>H185</f>
        <v>0</v>
      </c>
      <c r="L185" s="1517">
        <f>I185+J185+K185</f>
        <v>0</v>
      </c>
      <c r="M185" s="842"/>
      <c r="N185" s="1872"/>
    </row>
    <row r="186" spans="2:14" s="123" customFormat="1" ht="14.25" customHeight="1">
      <c r="B186" s="1507"/>
      <c r="C186" s="692"/>
      <c r="D186" s="957"/>
      <c r="E186" s="692"/>
      <c r="F186" s="1618"/>
      <c r="G186" s="1618">
        <f>F186*E186</f>
        <v>0</v>
      </c>
      <c r="H186" s="1524">
        <f>G186/1000000</f>
        <v>0</v>
      </c>
      <c r="I186" s="1406"/>
      <c r="J186" s="1524"/>
      <c r="K186" s="1568">
        <f>H186</f>
        <v>0</v>
      </c>
      <c r="L186" s="1517">
        <f>I186+J186+K186</f>
        <v>0</v>
      </c>
      <c r="M186" s="842"/>
      <c r="N186" s="1872"/>
    </row>
    <row r="187" spans="2:14">
      <c r="B187" s="1354" t="s">
        <v>197</v>
      </c>
      <c r="C187" s="1354"/>
      <c r="D187" s="1354"/>
      <c r="E187" s="1354"/>
      <c r="F187" s="1355"/>
      <c r="G187" s="1630">
        <f t="shared" ref="G187:L187" si="55">SUM(G182:G186)</f>
        <v>0</v>
      </c>
      <c r="H187" s="1356">
        <f t="shared" si="55"/>
        <v>0</v>
      </c>
      <c r="I187" s="1356">
        <f t="shared" si="55"/>
        <v>0</v>
      </c>
      <c r="J187" s="1357">
        <f t="shared" si="55"/>
        <v>0</v>
      </c>
      <c r="K187" s="1357">
        <f t="shared" si="55"/>
        <v>0</v>
      </c>
      <c r="L187" s="1352">
        <f t="shared" si="55"/>
        <v>0</v>
      </c>
      <c r="M187" s="1359"/>
      <c r="N187" s="1871"/>
    </row>
    <row r="190" spans="2:14" ht="30">
      <c r="B190" s="1345" t="s">
        <v>3</v>
      </c>
      <c r="C190" s="1345" t="s">
        <v>4</v>
      </c>
      <c r="D190" s="1346" t="s">
        <v>5</v>
      </c>
      <c r="E190" s="1345" t="s">
        <v>6</v>
      </c>
      <c r="F190" s="1347" t="s">
        <v>7</v>
      </c>
      <c r="G190" s="1348" t="s">
        <v>185</v>
      </c>
      <c r="H190" s="1348" t="s">
        <v>186</v>
      </c>
      <c r="I190" s="1349"/>
      <c r="J190" s="1350" t="s">
        <v>188</v>
      </c>
      <c r="K190" s="1402" t="s">
        <v>10</v>
      </c>
      <c r="L190" s="1350" t="s">
        <v>11</v>
      </c>
      <c r="M190" s="1346" t="s">
        <v>13</v>
      </c>
      <c r="N190" s="1872"/>
    </row>
    <row r="191" spans="2:14" s="123" customFormat="1" ht="14.25" customHeight="1">
      <c r="B191" s="1507"/>
      <c r="C191" s="692"/>
      <c r="D191" s="957"/>
      <c r="E191" s="692"/>
      <c r="F191" s="1618"/>
      <c r="G191" s="1618"/>
      <c r="H191" s="1524"/>
      <c r="I191" s="1406"/>
      <c r="J191" s="1524"/>
      <c r="K191" s="1568"/>
      <c r="L191" s="1517"/>
      <c r="M191" s="842"/>
      <c r="N191" s="1872"/>
    </row>
    <row r="192" spans="2:14" s="123" customFormat="1" ht="14.25" customHeight="1">
      <c r="B192" s="1507"/>
      <c r="C192" s="692"/>
      <c r="D192" s="957"/>
      <c r="E192" s="692"/>
      <c r="F192" s="1618"/>
      <c r="G192" s="1618"/>
      <c r="H192" s="1524"/>
      <c r="I192" s="1406"/>
      <c r="J192" s="1524"/>
      <c r="K192" s="1568"/>
      <c r="L192" s="1517"/>
      <c r="M192" s="842"/>
      <c r="N192" s="1872"/>
    </row>
    <row r="193" spans="2:13" s="123" customFormat="1" ht="14.25" customHeight="1">
      <c r="B193" s="1507"/>
      <c r="C193" s="692"/>
      <c r="D193" s="957"/>
      <c r="E193" s="692"/>
      <c r="F193" s="1618"/>
      <c r="G193" s="1618"/>
      <c r="H193" s="1524"/>
      <c r="I193" s="1406"/>
      <c r="J193" s="1524"/>
      <c r="K193" s="1568"/>
      <c r="L193" s="1517"/>
      <c r="M193" s="842"/>
    </row>
    <row r="194" spans="2:13" s="123" customFormat="1" ht="14.25" customHeight="1">
      <c r="B194" s="1507"/>
      <c r="C194" s="692"/>
      <c r="D194" s="957"/>
      <c r="E194" s="692"/>
      <c r="F194" s="1618"/>
      <c r="G194" s="1618"/>
      <c r="H194" s="1524"/>
      <c r="I194" s="1406"/>
      <c r="J194" s="1524"/>
      <c r="K194" s="1568"/>
      <c r="L194" s="1517"/>
      <c r="M194" s="842"/>
    </row>
    <row r="195" spans="2:13" s="123" customFormat="1" ht="14.25" customHeight="1">
      <c r="B195" s="457"/>
      <c r="C195" s="793"/>
      <c r="D195" s="793"/>
      <c r="E195" s="793"/>
      <c r="F195" s="1808"/>
      <c r="G195" s="1808"/>
      <c r="H195" s="1327"/>
      <c r="I195" s="1032"/>
      <c r="J195" s="1327"/>
      <c r="K195" s="1809"/>
      <c r="L195" s="1810"/>
      <c r="M195" s="1811"/>
    </row>
    <row r="196" spans="2:13">
      <c r="B196" s="1871"/>
      <c r="C196" s="1871"/>
      <c r="D196" s="1871"/>
      <c r="E196" s="1871"/>
      <c r="F196" s="1295">
        <f>SUM(F191:F195)</f>
        <v>0</v>
      </c>
      <c r="G196" s="1295">
        <f>SUM(G191:G195)</f>
        <v>0</v>
      </c>
      <c r="K196" s="1690">
        <f>SUM(K191:K195)</f>
        <v>0</v>
      </c>
      <c r="M196" s="1871"/>
    </row>
    <row r="198" spans="2:13">
      <c r="B198" s="1871"/>
      <c r="C198" s="1871"/>
      <c r="D198" s="1871"/>
      <c r="E198" s="1871"/>
      <c r="F198" s="1690">
        <f>F196+F174</f>
        <v>472293</v>
      </c>
      <c r="G198" s="1690">
        <f>G196+G174</f>
        <v>154976175</v>
      </c>
      <c r="K198" s="1690">
        <f>K196+L174</f>
        <v>154.97617500000001</v>
      </c>
      <c r="M198" s="1871"/>
    </row>
  </sheetData>
  <autoFilter ref="B2:M178" xr:uid="{00000000-0009-0000-0000-000027000000}"/>
  <sortState xmlns:xlrd2="http://schemas.microsoft.com/office/spreadsheetml/2017/richdata2" ref="B3:M26">
    <sortCondition ref="B3:B26"/>
  </sortState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theme="0"/>
  </sheetPr>
  <dimension ref="B1:N218"/>
  <sheetViews>
    <sheetView topLeftCell="B1" zoomScale="80" zoomScaleNormal="80" workbookViewId="0">
      <pane ySplit="2" topLeftCell="A99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788</v>
      </c>
      <c r="C1" s="1871"/>
      <c r="D1" s="1871"/>
      <c r="E1" s="1871"/>
      <c r="M1" s="1871" t="s">
        <v>1407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1408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89674</v>
      </c>
      <c r="D3" s="957" t="s">
        <v>1249</v>
      </c>
      <c r="E3" s="692">
        <v>280</v>
      </c>
      <c r="F3" s="1618">
        <v>832</v>
      </c>
      <c r="G3" s="1618">
        <v>232960</v>
      </c>
      <c r="H3" s="1524">
        <f t="shared" ref="H3:H34" si="0">G3/1000000</f>
        <v>0.23296</v>
      </c>
      <c r="I3" s="1406">
        <f>H3</f>
        <v>0.23296</v>
      </c>
      <c r="J3" s="1524"/>
      <c r="K3" s="1568"/>
      <c r="L3" s="1517">
        <f t="shared" ref="L3:L34" si="1">I3+J3+K3</f>
        <v>0.23296</v>
      </c>
      <c r="M3" s="842"/>
    </row>
    <row r="4" spans="2:13" s="123" customFormat="1" ht="14.25" customHeight="1">
      <c r="B4" s="1507" t="s">
        <v>816</v>
      </c>
      <c r="C4" s="692">
        <v>89674</v>
      </c>
      <c r="D4" s="957" t="s">
        <v>1249</v>
      </c>
      <c r="E4" s="692">
        <v>280</v>
      </c>
      <c r="F4" s="1618">
        <v>736</v>
      </c>
      <c r="G4" s="1618">
        <v>206080</v>
      </c>
      <c r="H4" s="1524">
        <f t="shared" si="0"/>
        <v>0.20608000000000001</v>
      </c>
      <c r="I4" s="1406">
        <f t="shared" ref="I4:I70" si="2">H4</f>
        <v>0.20608000000000001</v>
      </c>
      <c r="J4" s="1524"/>
      <c r="K4" s="1568"/>
      <c r="L4" s="1517">
        <f t="shared" si="1"/>
        <v>0.20608000000000001</v>
      </c>
      <c r="M4" s="842"/>
    </row>
    <row r="5" spans="2:13" s="123" customFormat="1" ht="14.25" customHeight="1">
      <c r="B5" s="1507" t="s">
        <v>816</v>
      </c>
      <c r="C5" s="692">
        <v>89794</v>
      </c>
      <c r="D5" s="957" t="s">
        <v>1249</v>
      </c>
      <c r="E5" s="692">
        <v>280</v>
      </c>
      <c r="F5" s="1618">
        <v>1600</v>
      </c>
      <c r="G5" s="1618">
        <v>448000</v>
      </c>
      <c r="H5" s="1524">
        <f t="shared" si="0"/>
        <v>0.44800000000000001</v>
      </c>
      <c r="I5" s="1406">
        <f t="shared" si="2"/>
        <v>0.44800000000000001</v>
      </c>
      <c r="J5" s="1524"/>
      <c r="K5" s="1568"/>
      <c r="L5" s="1517">
        <f t="shared" si="1"/>
        <v>0.44800000000000001</v>
      </c>
      <c r="M5" s="842"/>
    </row>
    <row r="6" spans="2:13" s="123" customFormat="1" ht="14.25" customHeight="1">
      <c r="B6" s="1507" t="s">
        <v>816</v>
      </c>
      <c r="C6" s="692">
        <v>89834</v>
      </c>
      <c r="D6" s="957" t="s">
        <v>1249</v>
      </c>
      <c r="E6" s="692">
        <v>275</v>
      </c>
      <c r="F6" s="1618">
        <v>320</v>
      </c>
      <c r="G6" s="1618">
        <v>88000</v>
      </c>
      <c r="H6" s="1524">
        <f t="shared" si="0"/>
        <v>8.7999999999999995E-2</v>
      </c>
      <c r="I6" s="1406">
        <f t="shared" si="2"/>
        <v>8.7999999999999995E-2</v>
      </c>
      <c r="J6" s="1524"/>
      <c r="K6" s="1568"/>
      <c r="L6" s="1517">
        <f t="shared" si="1"/>
        <v>8.7999999999999995E-2</v>
      </c>
      <c r="M6" s="842"/>
    </row>
    <row r="7" spans="2:13" s="123" customFormat="1" ht="14.25" customHeight="1">
      <c r="B7" s="1507" t="s">
        <v>816</v>
      </c>
      <c r="C7" s="692">
        <v>89848</v>
      </c>
      <c r="D7" s="957" t="s">
        <v>1249</v>
      </c>
      <c r="E7" s="692">
        <v>275</v>
      </c>
      <c r="F7" s="1618">
        <v>320</v>
      </c>
      <c r="G7" s="1618">
        <v>88000</v>
      </c>
      <c r="H7" s="1524">
        <f t="shared" si="0"/>
        <v>8.7999999999999995E-2</v>
      </c>
      <c r="I7" s="1406">
        <f t="shared" si="2"/>
        <v>8.7999999999999995E-2</v>
      </c>
      <c r="J7" s="1524"/>
      <c r="K7" s="1568"/>
      <c r="L7" s="1517">
        <f t="shared" si="1"/>
        <v>8.7999999999999995E-2</v>
      </c>
      <c r="M7" s="842"/>
    </row>
    <row r="8" spans="2:13" s="123" customFormat="1" ht="14.25" customHeight="1">
      <c r="B8" s="1507" t="s">
        <v>816</v>
      </c>
      <c r="C8" s="692">
        <v>89849</v>
      </c>
      <c r="D8" s="957" t="s">
        <v>1249</v>
      </c>
      <c r="E8" s="692">
        <v>275</v>
      </c>
      <c r="F8" s="1618">
        <v>320</v>
      </c>
      <c r="G8" s="1618">
        <v>88000</v>
      </c>
      <c r="H8" s="1524">
        <f t="shared" si="0"/>
        <v>8.7999999999999995E-2</v>
      </c>
      <c r="I8" s="1406">
        <f t="shared" si="2"/>
        <v>8.7999999999999995E-2</v>
      </c>
      <c r="J8" s="1524"/>
      <c r="K8" s="1568"/>
      <c r="L8" s="1517">
        <f t="shared" si="1"/>
        <v>8.7999999999999995E-2</v>
      </c>
      <c r="M8" s="842"/>
    </row>
    <row r="9" spans="2:13" s="123" customFormat="1" ht="14.25" customHeight="1">
      <c r="B9" s="1507" t="s">
        <v>816</v>
      </c>
      <c r="C9" s="692">
        <v>89917</v>
      </c>
      <c r="D9" s="957" t="s">
        <v>1249</v>
      </c>
      <c r="E9" s="692">
        <v>280</v>
      </c>
      <c r="F9" s="1618">
        <v>1024</v>
      </c>
      <c r="G9" s="1618">
        <v>286720</v>
      </c>
      <c r="H9" s="1524">
        <f t="shared" si="0"/>
        <v>0.28671999999999997</v>
      </c>
      <c r="I9" s="1406">
        <f t="shared" si="2"/>
        <v>0.28671999999999997</v>
      </c>
      <c r="J9" s="1524"/>
      <c r="K9" s="1568"/>
      <c r="L9" s="1517">
        <f t="shared" si="1"/>
        <v>0.28671999999999997</v>
      </c>
      <c r="M9" s="842"/>
    </row>
    <row r="10" spans="2:13" s="123" customFormat="1" ht="14.25" customHeight="1">
      <c r="B10" s="1507" t="s">
        <v>816</v>
      </c>
      <c r="C10" s="692">
        <v>89993</v>
      </c>
      <c r="D10" s="957" t="s">
        <v>1249</v>
      </c>
      <c r="E10" s="692">
        <v>280</v>
      </c>
      <c r="F10" s="1618">
        <v>1888</v>
      </c>
      <c r="G10" s="1618">
        <v>528640</v>
      </c>
      <c r="H10" s="1524">
        <f t="shared" si="0"/>
        <v>0.52864</v>
      </c>
      <c r="I10" s="1406">
        <f t="shared" si="2"/>
        <v>0.52864</v>
      </c>
      <c r="J10" s="1524"/>
      <c r="K10" s="1568"/>
      <c r="L10" s="1517">
        <f t="shared" si="1"/>
        <v>0.52864</v>
      </c>
      <c r="M10" s="842"/>
    </row>
    <row r="11" spans="2:13" s="123" customFormat="1" ht="14.25" customHeight="1">
      <c r="B11" s="1507" t="s">
        <v>816</v>
      </c>
      <c r="C11" s="692">
        <v>90053</v>
      </c>
      <c r="D11" s="957" t="s">
        <v>1249</v>
      </c>
      <c r="E11" s="692">
        <v>280</v>
      </c>
      <c r="F11" s="1618">
        <v>1888</v>
      </c>
      <c r="G11" s="1618">
        <v>528640</v>
      </c>
      <c r="H11" s="1524">
        <f t="shared" si="0"/>
        <v>0.52864</v>
      </c>
      <c r="I11" s="1406">
        <f t="shared" si="2"/>
        <v>0.52864</v>
      </c>
      <c r="J11" s="1524"/>
      <c r="K11" s="1568"/>
      <c r="L11" s="1517">
        <f t="shared" si="1"/>
        <v>0.52864</v>
      </c>
      <c r="M11" s="842"/>
    </row>
    <row r="12" spans="2:13" s="123" customFormat="1" ht="14.25" customHeight="1">
      <c r="B12" s="1507" t="s">
        <v>1409</v>
      </c>
      <c r="C12" s="692" t="s">
        <v>1410</v>
      </c>
      <c r="D12" s="957" t="s">
        <v>1254</v>
      </c>
      <c r="E12" s="692">
        <v>325</v>
      </c>
      <c r="F12" s="1618">
        <v>58</v>
      </c>
      <c r="G12" s="1618">
        <v>18850</v>
      </c>
      <c r="H12" s="1524">
        <f t="shared" si="0"/>
        <v>1.8849999999999999E-2</v>
      </c>
      <c r="I12" s="1406">
        <f t="shared" si="2"/>
        <v>1.8849999999999999E-2</v>
      </c>
      <c r="J12" s="1524"/>
      <c r="K12" s="1568"/>
      <c r="L12" s="1517">
        <f t="shared" si="1"/>
        <v>1.8849999999999999E-2</v>
      </c>
      <c r="M12" s="842"/>
    </row>
    <row r="13" spans="2:13" s="123" customFormat="1" ht="14.25" customHeight="1">
      <c r="B13" s="1507" t="s">
        <v>1411</v>
      </c>
      <c r="C13" s="692" t="s">
        <v>1412</v>
      </c>
      <c r="D13" s="957" t="s">
        <v>1254</v>
      </c>
      <c r="E13" s="692">
        <v>325</v>
      </c>
      <c r="F13" s="1618">
        <v>87</v>
      </c>
      <c r="G13" s="1618">
        <v>28275</v>
      </c>
      <c r="H13" s="1524">
        <f t="shared" si="0"/>
        <v>2.8275000000000002E-2</v>
      </c>
      <c r="I13" s="1406">
        <f t="shared" si="2"/>
        <v>2.8275000000000002E-2</v>
      </c>
      <c r="J13" s="1524"/>
      <c r="K13" s="1568"/>
      <c r="L13" s="1517">
        <f t="shared" si="1"/>
        <v>2.8275000000000002E-2</v>
      </c>
      <c r="M13" s="842"/>
    </row>
    <row r="14" spans="2:13" s="123" customFormat="1" ht="14.25" customHeight="1">
      <c r="B14" s="1507" t="s">
        <v>1413</v>
      </c>
      <c r="C14" s="692" t="s">
        <v>1414</v>
      </c>
      <c r="D14" s="957" t="s">
        <v>1254</v>
      </c>
      <c r="E14" s="692">
        <v>325</v>
      </c>
      <c r="F14" s="1618">
        <v>232</v>
      </c>
      <c r="G14" s="1618">
        <v>75400</v>
      </c>
      <c r="H14" s="1524">
        <f t="shared" si="0"/>
        <v>7.5399999999999995E-2</v>
      </c>
      <c r="I14" s="1406">
        <f t="shared" si="2"/>
        <v>7.5399999999999995E-2</v>
      </c>
      <c r="J14" s="1524"/>
      <c r="K14" s="1568"/>
      <c r="L14" s="1517">
        <f t="shared" si="1"/>
        <v>7.5399999999999995E-2</v>
      </c>
      <c r="M14" s="842"/>
    </row>
    <row r="15" spans="2:13" s="123" customFormat="1" ht="14.25" customHeight="1">
      <c r="B15" s="1507" t="s">
        <v>1415</v>
      </c>
      <c r="C15" s="692" t="s">
        <v>1416</v>
      </c>
      <c r="D15" s="957" t="s">
        <v>1249</v>
      </c>
      <c r="E15" s="692">
        <v>275</v>
      </c>
      <c r="F15" s="1618">
        <v>64</v>
      </c>
      <c r="G15" s="1618">
        <v>17600</v>
      </c>
      <c r="H15" s="1524">
        <f t="shared" si="0"/>
        <v>1.7600000000000001E-2</v>
      </c>
      <c r="I15" s="1406">
        <f t="shared" si="2"/>
        <v>1.7600000000000001E-2</v>
      </c>
      <c r="J15" s="1524"/>
      <c r="K15" s="1568"/>
      <c r="L15" s="1517">
        <f t="shared" si="1"/>
        <v>1.7600000000000001E-2</v>
      </c>
      <c r="M15" s="842"/>
    </row>
    <row r="16" spans="2:13" s="123" customFormat="1" ht="14.25" customHeight="1">
      <c r="B16" s="1507" t="s">
        <v>1415</v>
      </c>
      <c r="C16" s="692" t="s">
        <v>1416</v>
      </c>
      <c r="D16" s="957" t="s">
        <v>1254</v>
      </c>
      <c r="E16" s="692">
        <v>325</v>
      </c>
      <c r="F16" s="1618">
        <v>145</v>
      </c>
      <c r="G16" s="1618">
        <v>47125</v>
      </c>
      <c r="H16" s="1524">
        <f t="shared" si="0"/>
        <v>4.7125E-2</v>
      </c>
      <c r="I16" s="1406">
        <f t="shared" si="2"/>
        <v>4.7125E-2</v>
      </c>
      <c r="J16" s="1524"/>
      <c r="K16" s="1568"/>
      <c r="L16" s="1517">
        <f t="shared" si="1"/>
        <v>4.7125E-2</v>
      </c>
      <c r="M16" s="842"/>
    </row>
    <row r="17" spans="2:13" s="123" customFormat="1" ht="14.25" customHeight="1">
      <c r="B17" s="1507" t="s">
        <v>1415</v>
      </c>
      <c r="C17" s="692" t="s">
        <v>1416</v>
      </c>
      <c r="D17" s="957" t="s">
        <v>1254</v>
      </c>
      <c r="E17" s="692">
        <v>330</v>
      </c>
      <c r="F17" s="1618">
        <v>58</v>
      </c>
      <c r="G17" s="1618">
        <v>19140</v>
      </c>
      <c r="H17" s="1524">
        <f t="shared" si="0"/>
        <v>1.9140000000000001E-2</v>
      </c>
      <c r="I17" s="1406">
        <f t="shared" si="2"/>
        <v>1.9140000000000001E-2</v>
      </c>
      <c r="J17" s="1524"/>
      <c r="K17" s="1568"/>
      <c r="L17" s="1517">
        <f t="shared" si="1"/>
        <v>1.9140000000000001E-2</v>
      </c>
      <c r="M17" s="842"/>
    </row>
    <row r="18" spans="2:13" s="123" customFormat="1" ht="14.25" customHeight="1">
      <c r="B18" s="1507" t="s">
        <v>1415</v>
      </c>
      <c r="C18" s="692" t="s">
        <v>1416</v>
      </c>
      <c r="D18" s="957" t="s">
        <v>1254</v>
      </c>
      <c r="E18" s="692">
        <v>335</v>
      </c>
      <c r="F18" s="1618">
        <v>87</v>
      </c>
      <c r="G18" s="1618">
        <v>29145</v>
      </c>
      <c r="H18" s="1524">
        <f t="shared" si="0"/>
        <v>2.9145000000000001E-2</v>
      </c>
      <c r="I18" s="1406">
        <f t="shared" si="2"/>
        <v>2.9145000000000001E-2</v>
      </c>
      <c r="J18" s="1524"/>
      <c r="K18" s="1568"/>
      <c r="L18" s="1517">
        <f t="shared" si="1"/>
        <v>2.9145000000000001E-2</v>
      </c>
      <c r="M18" s="842"/>
    </row>
    <row r="19" spans="2:13" s="123" customFormat="1" ht="14.25" customHeight="1">
      <c r="B19" s="1507" t="s">
        <v>1415</v>
      </c>
      <c r="C19" s="692" t="s">
        <v>1416</v>
      </c>
      <c r="D19" s="957" t="s">
        <v>1254</v>
      </c>
      <c r="E19" s="692">
        <v>340</v>
      </c>
      <c r="F19" s="1618">
        <v>145</v>
      </c>
      <c r="G19" s="1618">
        <v>49300</v>
      </c>
      <c r="H19" s="1524">
        <f t="shared" si="0"/>
        <v>4.9299999999999997E-2</v>
      </c>
      <c r="I19" s="1406">
        <f t="shared" si="2"/>
        <v>4.9299999999999997E-2</v>
      </c>
      <c r="J19" s="1524"/>
      <c r="K19" s="1568"/>
      <c r="L19" s="1517">
        <f t="shared" si="1"/>
        <v>4.9299999999999997E-2</v>
      </c>
      <c r="M19" s="842"/>
    </row>
    <row r="20" spans="2:13" s="123" customFormat="1" ht="14.25" customHeight="1">
      <c r="B20" s="1507" t="s">
        <v>1415</v>
      </c>
      <c r="C20" s="692" t="s">
        <v>1417</v>
      </c>
      <c r="D20" s="957" t="s">
        <v>1249</v>
      </c>
      <c r="E20" s="692">
        <v>275</v>
      </c>
      <c r="F20" s="1618">
        <v>256</v>
      </c>
      <c r="G20" s="1618">
        <v>70400</v>
      </c>
      <c r="H20" s="1524">
        <f t="shared" si="0"/>
        <v>7.0400000000000004E-2</v>
      </c>
      <c r="I20" s="1406">
        <f t="shared" si="2"/>
        <v>7.0400000000000004E-2</v>
      </c>
      <c r="J20" s="1524"/>
      <c r="K20" s="1568"/>
      <c r="L20" s="1517">
        <f t="shared" si="1"/>
        <v>7.0400000000000004E-2</v>
      </c>
      <c r="M20" s="842"/>
    </row>
    <row r="21" spans="2:13" s="123" customFormat="1" ht="14.25" customHeight="1">
      <c r="B21" s="1507" t="s">
        <v>1415</v>
      </c>
      <c r="C21" s="692" t="s">
        <v>1417</v>
      </c>
      <c r="D21" s="957" t="s">
        <v>1249</v>
      </c>
      <c r="E21" s="692">
        <v>280</v>
      </c>
      <c r="F21" s="1618">
        <v>64</v>
      </c>
      <c r="G21" s="1618">
        <v>17920</v>
      </c>
      <c r="H21" s="1524">
        <f t="shared" si="0"/>
        <v>1.7919999999999998E-2</v>
      </c>
      <c r="I21" s="1406">
        <f t="shared" si="2"/>
        <v>1.7919999999999998E-2</v>
      </c>
      <c r="J21" s="1524"/>
      <c r="K21" s="1568"/>
      <c r="L21" s="1517">
        <f t="shared" si="1"/>
        <v>1.7919999999999998E-2</v>
      </c>
      <c r="M21" s="842"/>
    </row>
    <row r="22" spans="2:13" s="123" customFormat="1" ht="14.25" customHeight="1">
      <c r="B22" s="1507" t="s">
        <v>1418</v>
      </c>
      <c r="C22" s="692" t="s">
        <v>1419</v>
      </c>
      <c r="D22" s="957" t="s">
        <v>1254</v>
      </c>
      <c r="E22" s="692">
        <v>330</v>
      </c>
      <c r="F22" s="1618">
        <v>29</v>
      </c>
      <c r="G22" s="1618">
        <v>9570</v>
      </c>
      <c r="H22" s="1524">
        <f t="shared" si="0"/>
        <v>9.5700000000000004E-3</v>
      </c>
      <c r="I22" s="1406">
        <f t="shared" si="2"/>
        <v>9.5700000000000004E-3</v>
      </c>
      <c r="J22" s="1524"/>
      <c r="K22" s="1568"/>
      <c r="L22" s="1517">
        <f t="shared" si="1"/>
        <v>9.5700000000000004E-3</v>
      </c>
      <c r="M22" s="842"/>
    </row>
    <row r="23" spans="2:13" s="123" customFormat="1" ht="14.25" customHeight="1">
      <c r="B23" s="1507" t="s">
        <v>1420</v>
      </c>
      <c r="C23" s="692" t="s">
        <v>1421</v>
      </c>
      <c r="D23" s="957" t="s">
        <v>1249</v>
      </c>
      <c r="E23" s="692">
        <v>275</v>
      </c>
      <c r="F23" s="1618">
        <v>128</v>
      </c>
      <c r="G23" s="1618">
        <v>35200</v>
      </c>
      <c r="H23" s="1524">
        <f t="shared" si="0"/>
        <v>3.5200000000000002E-2</v>
      </c>
      <c r="I23" s="1406">
        <f t="shared" si="2"/>
        <v>3.5200000000000002E-2</v>
      </c>
      <c r="J23" s="1524"/>
      <c r="K23" s="1568"/>
      <c r="L23" s="1517">
        <f t="shared" si="1"/>
        <v>3.5200000000000002E-2</v>
      </c>
      <c r="M23" s="842"/>
    </row>
    <row r="24" spans="2:13" s="123" customFormat="1" ht="14.25" customHeight="1">
      <c r="B24" s="1507" t="s">
        <v>1256</v>
      </c>
      <c r="C24" s="692" t="s">
        <v>1422</v>
      </c>
      <c r="D24" s="957" t="s">
        <v>1254</v>
      </c>
      <c r="E24" s="692">
        <v>330</v>
      </c>
      <c r="F24" s="1618">
        <v>87</v>
      </c>
      <c r="G24" s="1618">
        <v>28710</v>
      </c>
      <c r="H24" s="1524">
        <f t="shared" si="0"/>
        <v>2.8709999999999999E-2</v>
      </c>
      <c r="I24" s="1406">
        <f t="shared" si="2"/>
        <v>2.8709999999999999E-2</v>
      </c>
      <c r="J24" s="1524"/>
      <c r="K24" s="1568"/>
      <c r="L24" s="1517">
        <f t="shared" si="1"/>
        <v>2.8709999999999999E-2</v>
      </c>
      <c r="M24" s="842"/>
    </row>
    <row r="25" spans="2:13" s="123" customFormat="1" ht="14.25" customHeight="1">
      <c r="B25" s="1507" t="s">
        <v>1423</v>
      </c>
      <c r="C25" s="692" t="s">
        <v>1424</v>
      </c>
      <c r="D25" s="957" t="s">
        <v>1254</v>
      </c>
      <c r="E25" s="692">
        <v>330</v>
      </c>
      <c r="F25" s="1618">
        <v>319</v>
      </c>
      <c r="G25" s="1618">
        <v>105270</v>
      </c>
      <c r="H25" s="1524">
        <f t="shared" si="0"/>
        <v>0.10527</v>
      </c>
      <c r="I25" s="1406">
        <f t="shared" si="2"/>
        <v>0.10527</v>
      </c>
      <c r="J25" s="1524"/>
      <c r="K25" s="1568"/>
      <c r="L25" s="1517">
        <f t="shared" si="1"/>
        <v>0.10527</v>
      </c>
      <c r="M25" s="842"/>
    </row>
    <row r="26" spans="2:13" s="123" customFormat="1" ht="14.25" customHeight="1">
      <c r="B26" s="1507" t="s">
        <v>1425</v>
      </c>
      <c r="C26" s="692" t="s">
        <v>1426</v>
      </c>
      <c r="D26" s="957" t="s">
        <v>1254</v>
      </c>
      <c r="E26" s="692">
        <v>330</v>
      </c>
      <c r="F26" s="1618">
        <v>290</v>
      </c>
      <c r="G26" s="1618">
        <v>95700</v>
      </c>
      <c r="H26" s="1524">
        <f t="shared" si="0"/>
        <v>9.5699999999999993E-2</v>
      </c>
      <c r="I26" s="1406">
        <f t="shared" si="2"/>
        <v>9.5699999999999993E-2</v>
      </c>
      <c r="J26" s="1524"/>
      <c r="K26" s="1568"/>
      <c r="L26" s="1517">
        <f t="shared" si="1"/>
        <v>9.5699999999999993E-2</v>
      </c>
      <c r="M26" s="842"/>
    </row>
    <row r="27" spans="2:13" s="123" customFormat="1" ht="14.25" customHeight="1">
      <c r="B27" s="1507" t="s">
        <v>1427</v>
      </c>
      <c r="C27" s="692" t="s">
        <v>1428</v>
      </c>
      <c r="D27" s="957" t="s">
        <v>1254</v>
      </c>
      <c r="E27" s="692">
        <v>335</v>
      </c>
      <c r="F27" s="1618">
        <v>3335</v>
      </c>
      <c r="G27" s="1618">
        <v>1117225</v>
      </c>
      <c r="H27" s="1524">
        <f t="shared" si="0"/>
        <v>1.1172249999999999</v>
      </c>
      <c r="I27" s="1406">
        <f t="shared" si="2"/>
        <v>1.1172249999999999</v>
      </c>
      <c r="J27" s="1524"/>
      <c r="K27" s="1568"/>
      <c r="L27" s="1517">
        <f t="shared" si="1"/>
        <v>1.1172249999999999</v>
      </c>
      <c r="M27" s="842"/>
    </row>
    <row r="28" spans="2:13" s="123" customFormat="1" ht="14.25" customHeight="1">
      <c r="B28" s="1507" t="s">
        <v>1261</v>
      </c>
      <c r="C28" s="692" t="s">
        <v>1429</v>
      </c>
      <c r="D28" s="957" t="s">
        <v>1249</v>
      </c>
      <c r="E28" s="692">
        <v>280</v>
      </c>
      <c r="F28" s="1618">
        <v>832</v>
      </c>
      <c r="G28" s="1618">
        <v>232960</v>
      </c>
      <c r="H28" s="1524">
        <f t="shared" si="0"/>
        <v>0.23296</v>
      </c>
      <c r="I28" s="1406">
        <f t="shared" si="2"/>
        <v>0.23296</v>
      </c>
      <c r="J28" s="1524"/>
      <c r="K28" s="1568"/>
      <c r="L28" s="1517">
        <f t="shared" si="1"/>
        <v>0.23296</v>
      </c>
      <c r="M28" s="842"/>
    </row>
    <row r="29" spans="2:13" s="123" customFormat="1" ht="14.25" customHeight="1">
      <c r="B29" s="1507" t="s">
        <v>1261</v>
      </c>
      <c r="C29" s="692" t="s">
        <v>1429</v>
      </c>
      <c r="D29" s="957" t="s">
        <v>1249</v>
      </c>
      <c r="E29" s="692">
        <v>280</v>
      </c>
      <c r="F29" s="1618">
        <v>832</v>
      </c>
      <c r="G29" s="1618">
        <v>232960</v>
      </c>
      <c r="H29" s="1524">
        <f t="shared" si="0"/>
        <v>0.23296</v>
      </c>
      <c r="I29" s="1406">
        <f t="shared" si="2"/>
        <v>0.23296</v>
      </c>
      <c r="J29" s="1524"/>
      <c r="K29" s="1568"/>
      <c r="L29" s="1517">
        <f t="shared" si="1"/>
        <v>0.23296</v>
      </c>
      <c r="M29" s="842"/>
    </row>
    <row r="30" spans="2:13" s="123" customFormat="1" ht="14.25" customHeight="1">
      <c r="B30" s="1507" t="s">
        <v>1261</v>
      </c>
      <c r="C30" s="692" t="s">
        <v>1429</v>
      </c>
      <c r="D30" s="957" t="s">
        <v>1249</v>
      </c>
      <c r="E30" s="692">
        <v>280</v>
      </c>
      <c r="F30" s="1618">
        <v>832</v>
      </c>
      <c r="G30" s="1618">
        <v>232960</v>
      </c>
      <c r="H30" s="1524">
        <f t="shared" si="0"/>
        <v>0.23296</v>
      </c>
      <c r="I30" s="1406">
        <f t="shared" si="2"/>
        <v>0.23296</v>
      </c>
      <c r="J30" s="1524"/>
      <c r="K30" s="1568"/>
      <c r="L30" s="1517">
        <f t="shared" si="1"/>
        <v>0.23296</v>
      </c>
      <c r="M30" s="842"/>
    </row>
    <row r="31" spans="2:13" s="123" customFormat="1" ht="14.25" customHeight="1">
      <c r="B31" s="1507" t="s">
        <v>1261</v>
      </c>
      <c r="C31" s="692" t="s">
        <v>1429</v>
      </c>
      <c r="D31" s="957" t="s">
        <v>1249</v>
      </c>
      <c r="E31" s="692">
        <v>280</v>
      </c>
      <c r="F31" s="1618">
        <v>832</v>
      </c>
      <c r="G31" s="1618">
        <v>232960</v>
      </c>
      <c r="H31" s="1524">
        <f t="shared" si="0"/>
        <v>0.23296</v>
      </c>
      <c r="I31" s="1406">
        <f t="shared" si="2"/>
        <v>0.23296</v>
      </c>
      <c r="J31" s="1524"/>
      <c r="K31" s="1568"/>
      <c r="L31" s="1517">
        <f t="shared" si="1"/>
        <v>0.23296</v>
      </c>
      <c r="M31" s="842"/>
    </row>
    <row r="32" spans="2:13" s="123" customFormat="1" ht="14.25" customHeight="1">
      <c r="B32" s="1507" t="s">
        <v>1261</v>
      </c>
      <c r="C32" s="692" t="s">
        <v>1430</v>
      </c>
      <c r="D32" s="957" t="s">
        <v>1263</v>
      </c>
      <c r="E32" s="692">
        <v>265</v>
      </c>
      <c r="F32" s="1618">
        <v>2652</v>
      </c>
      <c r="G32" s="1618">
        <v>702780</v>
      </c>
      <c r="H32" s="1524">
        <f t="shared" si="0"/>
        <v>0.70277999999999996</v>
      </c>
      <c r="I32" s="1406">
        <f t="shared" si="2"/>
        <v>0.70277999999999996</v>
      </c>
      <c r="J32" s="1524"/>
      <c r="K32" s="1568"/>
      <c r="L32" s="1517">
        <f t="shared" si="1"/>
        <v>0.70277999999999996</v>
      </c>
      <c r="M32" s="842"/>
    </row>
    <row r="33" spans="2:13" s="123" customFormat="1" ht="14.25" customHeight="1">
      <c r="B33" s="1507" t="s">
        <v>1261</v>
      </c>
      <c r="C33" s="692" t="s">
        <v>1431</v>
      </c>
      <c r="D33" s="957" t="s">
        <v>1249</v>
      </c>
      <c r="E33" s="692">
        <v>280</v>
      </c>
      <c r="F33" s="1618">
        <v>1664</v>
      </c>
      <c r="G33" s="1618">
        <v>465920</v>
      </c>
      <c r="H33" s="1524">
        <f t="shared" si="0"/>
        <v>0.46592</v>
      </c>
      <c r="I33" s="1406">
        <f t="shared" si="2"/>
        <v>0.46592</v>
      </c>
      <c r="J33" s="1524"/>
      <c r="K33" s="1568"/>
      <c r="L33" s="1517">
        <f t="shared" si="1"/>
        <v>0.46592</v>
      </c>
      <c r="M33" s="842"/>
    </row>
    <row r="34" spans="2:13" s="123" customFormat="1" ht="14.25" customHeight="1">
      <c r="B34" s="1507" t="s">
        <v>1261</v>
      </c>
      <c r="C34" s="692" t="s">
        <v>1264</v>
      </c>
      <c r="D34" s="957" t="s">
        <v>1265</v>
      </c>
      <c r="E34" s="692">
        <v>265</v>
      </c>
      <c r="F34" s="1618">
        <v>832</v>
      </c>
      <c r="G34" s="1618">
        <v>220480</v>
      </c>
      <c r="H34" s="1524">
        <f t="shared" si="0"/>
        <v>0.22048000000000001</v>
      </c>
      <c r="I34" s="1406">
        <f t="shared" si="2"/>
        <v>0.22048000000000001</v>
      </c>
      <c r="J34" s="1524"/>
      <c r="K34" s="1568"/>
      <c r="L34" s="1517">
        <f t="shared" si="1"/>
        <v>0.22048000000000001</v>
      </c>
      <c r="M34" s="842"/>
    </row>
    <row r="35" spans="2:13" s="123" customFormat="1" ht="14.25" customHeight="1">
      <c r="B35" s="1507" t="s">
        <v>1261</v>
      </c>
      <c r="C35" s="692" t="s">
        <v>1429</v>
      </c>
      <c r="D35" s="957" t="s">
        <v>1249</v>
      </c>
      <c r="E35" s="692">
        <v>280</v>
      </c>
      <c r="F35" s="1618">
        <v>832</v>
      </c>
      <c r="G35" s="1618">
        <v>232960</v>
      </c>
      <c r="H35" s="1524">
        <f t="shared" ref="H35:H54" si="3">G35/1000000</f>
        <v>0.23296</v>
      </c>
      <c r="I35" s="1406">
        <f t="shared" si="2"/>
        <v>0.23296</v>
      </c>
      <c r="J35" s="1524"/>
      <c r="K35" s="1568"/>
      <c r="L35" s="1517">
        <f t="shared" ref="L35:L54" si="4">I35+J35+K35</f>
        <v>0.23296</v>
      </c>
      <c r="M35" s="842"/>
    </row>
    <row r="36" spans="2:13" s="123" customFormat="1" ht="14.25" customHeight="1">
      <c r="B36" s="1507" t="s">
        <v>1259</v>
      </c>
      <c r="C36" s="692" t="s">
        <v>1432</v>
      </c>
      <c r="D36" s="957" t="s">
        <v>1254</v>
      </c>
      <c r="E36" s="692">
        <v>330</v>
      </c>
      <c r="F36" s="1618">
        <v>174</v>
      </c>
      <c r="G36" s="1618">
        <v>57420</v>
      </c>
      <c r="H36" s="1524">
        <f t="shared" si="3"/>
        <v>5.7419999999999999E-2</v>
      </c>
      <c r="I36" s="1406">
        <f t="shared" si="2"/>
        <v>5.7419999999999999E-2</v>
      </c>
      <c r="J36" s="1524"/>
      <c r="K36" s="1568"/>
      <c r="L36" s="1517">
        <f t="shared" si="4"/>
        <v>5.7419999999999999E-2</v>
      </c>
      <c r="M36" s="842"/>
    </row>
    <row r="37" spans="2:13" s="123" customFormat="1" ht="14.25" customHeight="1">
      <c r="B37" s="1507" t="s">
        <v>1259</v>
      </c>
      <c r="C37" s="692" t="s">
        <v>1433</v>
      </c>
      <c r="D37" s="957" t="s">
        <v>1249</v>
      </c>
      <c r="E37" s="692">
        <v>280</v>
      </c>
      <c r="F37" s="1618">
        <v>416</v>
      </c>
      <c r="G37" s="1618">
        <v>116480</v>
      </c>
      <c r="H37" s="1524">
        <f t="shared" si="3"/>
        <v>0.11648</v>
      </c>
      <c r="I37" s="1406">
        <f t="shared" si="2"/>
        <v>0.11648</v>
      </c>
      <c r="J37" s="1524"/>
      <c r="K37" s="1568"/>
      <c r="L37" s="1517">
        <f t="shared" si="4"/>
        <v>0.11648</v>
      </c>
      <c r="M37" s="842"/>
    </row>
    <row r="38" spans="2:13" s="123" customFormat="1" ht="14.25" customHeight="1">
      <c r="B38" s="1507" t="s">
        <v>1268</v>
      </c>
      <c r="C38" s="692" t="s">
        <v>1434</v>
      </c>
      <c r="D38" s="957" t="s">
        <v>1254</v>
      </c>
      <c r="E38" s="692">
        <v>335</v>
      </c>
      <c r="F38" s="1618">
        <v>3886</v>
      </c>
      <c r="G38" s="1618">
        <v>1301810</v>
      </c>
      <c r="H38" s="1524">
        <f t="shared" si="3"/>
        <v>1.3018099999999999</v>
      </c>
      <c r="I38" s="1406">
        <f t="shared" si="2"/>
        <v>1.3018099999999999</v>
      </c>
      <c r="J38" s="1524"/>
      <c r="K38" s="1568"/>
      <c r="L38" s="1517">
        <f t="shared" si="4"/>
        <v>1.3018099999999999</v>
      </c>
      <c r="M38" s="842"/>
    </row>
    <row r="39" spans="2:13" s="123" customFormat="1" ht="14.25" customHeight="1">
      <c r="B39" s="1507" t="s">
        <v>20</v>
      </c>
      <c r="C39" s="692">
        <v>1333</v>
      </c>
      <c r="D39" s="957" t="s">
        <v>1254</v>
      </c>
      <c r="E39" s="692">
        <v>330</v>
      </c>
      <c r="F39" s="1618">
        <v>638</v>
      </c>
      <c r="G39" s="1618">
        <v>210540</v>
      </c>
      <c r="H39" s="1524">
        <f t="shared" si="3"/>
        <v>0.21054</v>
      </c>
      <c r="I39" s="1406">
        <f t="shared" si="2"/>
        <v>0.21054</v>
      </c>
      <c r="J39" s="1524"/>
      <c r="K39" s="1568"/>
      <c r="L39" s="1517">
        <f t="shared" si="4"/>
        <v>0.21054</v>
      </c>
      <c r="M39" s="842"/>
    </row>
    <row r="40" spans="2:13" s="123" customFormat="1" ht="14.25" customHeight="1">
      <c r="B40" s="1507" t="s">
        <v>804</v>
      </c>
      <c r="C40" s="692" t="s">
        <v>1435</v>
      </c>
      <c r="D40" s="957" t="s">
        <v>1254</v>
      </c>
      <c r="E40" s="692">
        <v>340</v>
      </c>
      <c r="F40" s="1618">
        <v>551</v>
      </c>
      <c r="G40" s="1618">
        <v>187340</v>
      </c>
      <c r="H40" s="1524">
        <f t="shared" si="3"/>
        <v>0.18734000000000001</v>
      </c>
      <c r="I40" s="1406">
        <f t="shared" si="2"/>
        <v>0.18734000000000001</v>
      </c>
      <c r="J40" s="1524"/>
      <c r="K40" s="1568"/>
      <c r="L40" s="1517">
        <f t="shared" si="4"/>
        <v>0.18734000000000001</v>
      </c>
      <c r="M40" s="842"/>
    </row>
    <row r="41" spans="2:13" s="123" customFormat="1" ht="14.25" customHeight="1">
      <c r="B41" s="1507" t="s">
        <v>804</v>
      </c>
      <c r="C41" s="692" t="s">
        <v>1436</v>
      </c>
      <c r="D41" s="957" t="s">
        <v>1437</v>
      </c>
      <c r="E41" s="692">
        <v>305</v>
      </c>
      <c r="F41" s="1618">
        <v>66</v>
      </c>
      <c r="G41" s="1618">
        <v>20130</v>
      </c>
      <c r="H41" s="1524">
        <f t="shared" si="3"/>
        <v>2.0129999999999999E-2</v>
      </c>
      <c r="I41" s="1406">
        <f t="shared" si="2"/>
        <v>2.0129999999999999E-2</v>
      </c>
      <c r="J41" s="1524"/>
      <c r="K41" s="1568"/>
      <c r="L41" s="1517">
        <f t="shared" si="4"/>
        <v>2.0129999999999999E-2</v>
      </c>
      <c r="M41" s="842"/>
    </row>
    <row r="42" spans="2:13" s="123" customFormat="1" ht="14.25" customHeight="1">
      <c r="B42" s="1507" t="s">
        <v>804</v>
      </c>
      <c r="C42" s="692" t="s">
        <v>1438</v>
      </c>
      <c r="D42" s="957" t="s">
        <v>1254</v>
      </c>
      <c r="E42" s="692">
        <v>330</v>
      </c>
      <c r="F42" s="1618">
        <v>2697</v>
      </c>
      <c r="G42" s="1618">
        <v>890010</v>
      </c>
      <c r="H42" s="1524">
        <f t="shared" si="3"/>
        <v>0.89000999999999997</v>
      </c>
      <c r="I42" s="1406">
        <f t="shared" si="2"/>
        <v>0.89000999999999997</v>
      </c>
      <c r="J42" s="1524"/>
      <c r="K42" s="1568"/>
      <c r="L42" s="1517">
        <f t="shared" si="4"/>
        <v>0.89000999999999997</v>
      </c>
      <c r="M42" s="842"/>
    </row>
    <row r="43" spans="2:13" s="123" customFormat="1" ht="14.25" customHeight="1">
      <c r="B43" s="1507" t="s">
        <v>804</v>
      </c>
      <c r="C43" s="692" t="s">
        <v>1439</v>
      </c>
      <c r="D43" s="957" t="s">
        <v>1437</v>
      </c>
      <c r="E43" s="692">
        <v>305</v>
      </c>
      <c r="F43" s="1618">
        <v>22</v>
      </c>
      <c r="G43" s="1618">
        <v>6710</v>
      </c>
      <c r="H43" s="1524">
        <f t="shared" si="3"/>
        <v>6.7099999999999998E-3</v>
      </c>
      <c r="I43" s="1406">
        <f t="shared" si="2"/>
        <v>6.7099999999999998E-3</v>
      </c>
      <c r="J43" s="1524"/>
      <c r="K43" s="1568"/>
      <c r="L43" s="1517">
        <f t="shared" si="4"/>
        <v>6.7099999999999998E-3</v>
      </c>
      <c r="M43" s="842"/>
    </row>
    <row r="44" spans="2:13" s="123" customFormat="1" ht="14.25" customHeight="1">
      <c r="B44" s="1507" t="s">
        <v>804</v>
      </c>
      <c r="C44" s="692" t="s">
        <v>1440</v>
      </c>
      <c r="D44" s="957" t="s">
        <v>1254</v>
      </c>
      <c r="E44" s="692">
        <v>330</v>
      </c>
      <c r="F44" s="1618">
        <v>9019</v>
      </c>
      <c r="G44" s="1618">
        <v>2976270</v>
      </c>
      <c r="H44" s="1524">
        <f t="shared" si="3"/>
        <v>2.97627</v>
      </c>
      <c r="I44" s="1406">
        <f t="shared" si="2"/>
        <v>2.97627</v>
      </c>
      <c r="J44" s="1524"/>
      <c r="K44" s="1568"/>
      <c r="L44" s="1517">
        <f t="shared" si="4"/>
        <v>2.97627</v>
      </c>
      <c r="M44" s="842"/>
    </row>
    <row r="45" spans="2:13" s="123" customFormat="1" ht="14.25" customHeight="1">
      <c r="B45" s="1507" t="s">
        <v>23</v>
      </c>
      <c r="C45" s="692" t="s">
        <v>1441</v>
      </c>
      <c r="D45" s="957" t="s">
        <v>1249</v>
      </c>
      <c r="E45" s="692">
        <v>275</v>
      </c>
      <c r="F45" s="1618">
        <v>832</v>
      </c>
      <c r="G45" s="1618">
        <v>228800</v>
      </c>
      <c r="H45" s="1524">
        <f t="shared" si="3"/>
        <v>0.2288</v>
      </c>
      <c r="I45" s="1406">
        <f t="shared" si="2"/>
        <v>0.2288</v>
      </c>
      <c r="J45" s="1524"/>
      <c r="K45" s="1568"/>
      <c r="L45" s="1517">
        <f t="shared" si="4"/>
        <v>0.2288</v>
      </c>
      <c r="M45" s="842"/>
    </row>
    <row r="46" spans="2:13" s="123" customFormat="1" ht="14.25" customHeight="1">
      <c r="B46" s="1507" t="s">
        <v>23</v>
      </c>
      <c r="C46" s="692" t="s">
        <v>1442</v>
      </c>
      <c r="D46" s="957" t="s">
        <v>1263</v>
      </c>
      <c r="E46" s="692">
        <v>265</v>
      </c>
      <c r="F46" s="1618">
        <v>676</v>
      </c>
      <c r="G46" s="1618">
        <v>179140</v>
      </c>
      <c r="H46" s="1524">
        <f t="shared" si="3"/>
        <v>0.17913999999999999</v>
      </c>
      <c r="I46" s="1406">
        <f t="shared" si="2"/>
        <v>0.17913999999999999</v>
      </c>
      <c r="J46" s="1524"/>
      <c r="K46" s="1568"/>
      <c r="L46" s="1517">
        <f t="shared" si="4"/>
        <v>0.17913999999999999</v>
      </c>
      <c r="M46" s="842"/>
    </row>
    <row r="47" spans="2:13" s="123" customFormat="1" ht="14.25" customHeight="1">
      <c r="B47" s="1507" t="s">
        <v>23</v>
      </c>
      <c r="C47" s="692" t="s">
        <v>1443</v>
      </c>
      <c r="D47" s="957" t="s">
        <v>1263</v>
      </c>
      <c r="E47" s="692">
        <v>265</v>
      </c>
      <c r="F47" s="1618">
        <v>936</v>
      </c>
      <c r="G47" s="1618">
        <v>248040</v>
      </c>
      <c r="H47" s="1524">
        <f t="shared" si="3"/>
        <v>0.24804000000000001</v>
      </c>
      <c r="I47" s="1406">
        <f t="shared" si="2"/>
        <v>0.24804000000000001</v>
      </c>
      <c r="J47" s="1524"/>
      <c r="K47" s="1568"/>
      <c r="L47" s="1517">
        <f t="shared" si="4"/>
        <v>0.24804000000000001</v>
      </c>
      <c r="M47" s="842"/>
    </row>
    <row r="48" spans="2:13" s="123" customFormat="1" ht="14.25" customHeight="1">
      <c r="B48" s="1507" t="s">
        <v>1444</v>
      </c>
      <c r="C48" s="692">
        <v>311116</v>
      </c>
      <c r="D48" s="957" t="s">
        <v>1291</v>
      </c>
      <c r="E48" s="692">
        <v>330</v>
      </c>
      <c r="F48" s="1618">
        <v>8004</v>
      </c>
      <c r="G48" s="1618">
        <v>2641320</v>
      </c>
      <c r="H48" s="1524">
        <f t="shared" si="3"/>
        <v>2.6413199999999999</v>
      </c>
      <c r="I48" s="1406">
        <f t="shared" si="2"/>
        <v>2.6413199999999999</v>
      </c>
      <c r="J48" s="1524"/>
      <c r="K48" s="1568"/>
      <c r="L48" s="1517">
        <f t="shared" si="4"/>
        <v>2.6413199999999999</v>
      </c>
      <c r="M48" s="842"/>
    </row>
    <row r="49" spans="2:13" s="123" customFormat="1" ht="14.25" customHeight="1">
      <c r="B49" s="1507" t="s">
        <v>1445</v>
      </c>
      <c r="C49" s="692">
        <v>311116</v>
      </c>
      <c r="D49" s="957" t="s">
        <v>1291</v>
      </c>
      <c r="E49" s="692">
        <v>330</v>
      </c>
      <c r="F49" s="1618">
        <v>1711</v>
      </c>
      <c r="G49" s="1618">
        <v>564630</v>
      </c>
      <c r="H49" s="1524">
        <f t="shared" si="3"/>
        <v>0.56462999999999997</v>
      </c>
      <c r="I49" s="1406">
        <f t="shared" si="2"/>
        <v>0.56462999999999997</v>
      </c>
      <c r="J49" s="1524"/>
      <c r="K49" s="1568"/>
      <c r="L49" s="1517">
        <f t="shared" si="4"/>
        <v>0.56462999999999997</v>
      </c>
      <c r="M49" s="842"/>
    </row>
    <row r="50" spans="2:13" s="123" customFormat="1" ht="14.25" customHeight="1">
      <c r="B50" s="1507" t="s">
        <v>1445</v>
      </c>
      <c r="C50" s="692">
        <v>311121</v>
      </c>
      <c r="D50" s="957" t="s">
        <v>1291</v>
      </c>
      <c r="E50" s="692">
        <v>335</v>
      </c>
      <c r="F50" s="1618">
        <v>6380</v>
      </c>
      <c r="G50" s="1618">
        <v>2137300</v>
      </c>
      <c r="H50" s="1524">
        <f t="shared" si="3"/>
        <v>2.1373000000000002</v>
      </c>
      <c r="I50" s="1406">
        <f t="shared" si="2"/>
        <v>2.1373000000000002</v>
      </c>
      <c r="J50" s="1524"/>
      <c r="K50" s="1568"/>
      <c r="L50" s="1517">
        <f t="shared" si="4"/>
        <v>2.1373000000000002</v>
      </c>
      <c r="M50" s="842"/>
    </row>
    <row r="51" spans="2:13" s="123" customFormat="1" ht="14.25" customHeight="1">
      <c r="B51" s="1507" t="s">
        <v>1446</v>
      </c>
      <c r="C51" s="692" t="s">
        <v>1447</v>
      </c>
      <c r="D51" s="957" t="s">
        <v>1263</v>
      </c>
      <c r="E51" s="692">
        <v>260</v>
      </c>
      <c r="F51" s="1618">
        <v>76</v>
      </c>
      <c r="G51" s="1618">
        <v>19760</v>
      </c>
      <c r="H51" s="1524">
        <f t="shared" si="3"/>
        <v>1.976E-2</v>
      </c>
      <c r="I51" s="1406">
        <f t="shared" si="2"/>
        <v>1.976E-2</v>
      </c>
      <c r="J51" s="1524"/>
      <c r="K51" s="1568"/>
      <c r="L51" s="1517">
        <f t="shared" si="4"/>
        <v>1.976E-2</v>
      </c>
      <c r="M51" s="842"/>
    </row>
    <row r="52" spans="2:13" s="123" customFormat="1" ht="14.25" customHeight="1">
      <c r="B52" s="1507" t="s">
        <v>1446</v>
      </c>
      <c r="C52" s="692" t="s">
        <v>1447</v>
      </c>
      <c r="D52" s="957" t="s">
        <v>1263</v>
      </c>
      <c r="E52" s="692">
        <v>260</v>
      </c>
      <c r="F52" s="1618">
        <v>338</v>
      </c>
      <c r="G52" s="1618">
        <v>87880</v>
      </c>
      <c r="H52" s="1524">
        <f t="shared" si="3"/>
        <v>8.788E-2</v>
      </c>
      <c r="I52" s="1406">
        <f t="shared" si="2"/>
        <v>8.788E-2</v>
      </c>
      <c r="J52" s="1524"/>
      <c r="K52" s="1568"/>
      <c r="L52" s="1517">
        <f t="shared" si="4"/>
        <v>8.788E-2</v>
      </c>
      <c r="M52" s="842"/>
    </row>
    <row r="53" spans="2:13" s="123" customFormat="1" ht="14.25" customHeight="1">
      <c r="B53" s="1507" t="s">
        <v>1448</v>
      </c>
      <c r="C53" s="692" t="s">
        <v>1449</v>
      </c>
      <c r="D53" s="957" t="s">
        <v>1263</v>
      </c>
      <c r="E53" s="692">
        <v>260</v>
      </c>
      <c r="F53" s="1618">
        <v>676</v>
      </c>
      <c r="G53" s="1618">
        <v>175760</v>
      </c>
      <c r="H53" s="1524">
        <f t="shared" si="3"/>
        <v>0.17576</v>
      </c>
      <c r="I53" s="1406">
        <f t="shared" si="2"/>
        <v>0.17576</v>
      </c>
      <c r="J53" s="1524"/>
      <c r="K53" s="1568"/>
      <c r="L53" s="1517">
        <f t="shared" si="4"/>
        <v>0.17576</v>
      </c>
      <c r="M53" s="842"/>
    </row>
    <row r="54" spans="2:13" s="123" customFormat="1" ht="14.25" customHeight="1">
      <c r="B54" s="1507" t="s">
        <v>1448</v>
      </c>
      <c r="C54" s="692" t="s">
        <v>1447</v>
      </c>
      <c r="D54" s="957" t="s">
        <v>1263</v>
      </c>
      <c r="E54" s="692">
        <v>265</v>
      </c>
      <c r="F54" s="1618">
        <v>613</v>
      </c>
      <c r="G54" s="1618">
        <v>162445</v>
      </c>
      <c r="H54" s="1524">
        <f t="shared" si="3"/>
        <v>0.16244500000000001</v>
      </c>
      <c r="I54" s="1406">
        <f t="shared" si="2"/>
        <v>0.16244500000000001</v>
      </c>
      <c r="J54" s="1524"/>
      <c r="K54" s="1568"/>
      <c r="L54" s="1517">
        <f t="shared" si="4"/>
        <v>0.16244500000000001</v>
      </c>
      <c r="M54" s="842"/>
    </row>
    <row r="55" spans="2:13" s="123" customFormat="1" ht="14.25" customHeight="1">
      <c r="B55" s="1507" t="s">
        <v>1450</v>
      </c>
      <c r="C55" s="692">
        <v>311116</v>
      </c>
      <c r="D55" s="957" t="s">
        <v>1291</v>
      </c>
      <c r="E55" s="692">
        <v>330</v>
      </c>
      <c r="F55" s="1618">
        <v>2407</v>
      </c>
      <c r="G55" s="1618">
        <v>794310</v>
      </c>
      <c r="H55" s="1524">
        <f t="shared" ref="H55:H62" si="5">G55/1000000</f>
        <v>0.79430999999999996</v>
      </c>
      <c r="I55" s="1406">
        <f t="shared" si="2"/>
        <v>0.79430999999999996</v>
      </c>
      <c r="J55" s="1524"/>
      <c r="K55" s="1568"/>
      <c r="L55" s="1517">
        <f t="shared" ref="L55:L62" si="6">I55+J55+K55</f>
        <v>0.79430999999999996</v>
      </c>
      <c r="M55" s="842"/>
    </row>
    <row r="56" spans="2:13" s="123" customFormat="1" ht="14.25" customHeight="1">
      <c r="B56" s="1507" t="s">
        <v>1295</v>
      </c>
      <c r="C56" s="692">
        <v>2108</v>
      </c>
      <c r="D56" s="957" t="s">
        <v>1249</v>
      </c>
      <c r="E56" s="692">
        <v>275</v>
      </c>
      <c r="F56" s="1618">
        <v>320</v>
      </c>
      <c r="G56" s="1618">
        <v>88000</v>
      </c>
      <c r="H56" s="1524">
        <f>G56/1000000</f>
        <v>8.7999999999999995E-2</v>
      </c>
      <c r="I56" s="1406">
        <f t="shared" si="2"/>
        <v>8.7999999999999995E-2</v>
      </c>
      <c r="J56" s="1524"/>
      <c r="K56" s="1568"/>
      <c r="L56" s="1517">
        <f>I56+J56+K56</f>
        <v>8.7999999999999995E-2</v>
      </c>
      <c r="M56" s="842"/>
    </row>
    <row r="57" spans="2:13" s="123" customFormat="1" ht="14.25" customHeight="1">
      <c r="B57" s="1507" t="s">
        <v>30</v>
      </c>
      <c r="C57" s="692">
        <v>627544</v>
      </c>
      <c r="D57" s="957" t="s">
        <v>1254</v>
      </c>
      <c r="E57" s="692">
        <v>325</v>
      </c>
      <c r="F57" s="1618">
        <v>638</v>
      </c>
      <c r="G57" s="1618">
        <v>207350</v>
      </c>
      <c r="H57" s="1524">
        <f t="shared" si="5"/>
        <v>0.20735000000000001</v>
      </c>
      <c r="I57" s="1406">
        <f t="shared" si="2"/>
        <v>0.20735000000000001</v>
      </c>
      <c r="J57" s="1524"/>
      <c r="K57" s="1568"/>
      <c r="L57" s="1517">
        <f t="shared" si="6"/>
        <v>0.20735000000000001</v>
      </c>
      <c r="M57" s="842"/>
    </row>
    <row r="58" spans="2:13" s="123" customFormat="1" ht="14.25" customHeight="1">
      <c r="B58" s="1507" t="s">
        <v>30</v>
      </c>
      <c r="C58" s="692">
        <v>627639</v>
      </c>
      <c r="D58" s="957" t="s">
        <v>1254</v>
      </c>
      <c r="E58" s="692">
        <v>330</v>
      </c>
      <c r="F58" s="1618">
        <v>145</v>
      </c>
      <c r="G58" s="1618">
        <v>47850</v>
      </c>
      <c r="H58" s="1524">
        <f t="shared" si="5"/>
        <v>4.7849999999999997E-2</v>
      </c>
      <c r="I58" s="1406">
        <f t="shared" si="2"/>
        <v>4.7849999999999997E-2</v>
      </c>
      <c r="J58" s="1524"/>
      <c r="K58" s="1568"/>
      <c r="L58" s="1517">
        <f t="shared" si="6"/>
        <v>4.7849999999999997E-2</v>
      </c>
      <c r="M58" s="842"/>
    </row>
    <row r="59" spans="2:13" s="123" customFormat="1" ht="14.25" customHeight="1">
      <c r="B59" s="1507" t="s">
        <v>30</v>
      </c>
      <c r="C59" s="692">
        <v>623626</v>
      </c>
      <c r="D59" s="957" t="s">
        <v>1249</v>
      </c>
      <c r="E59" s="692">
        <v>275</v>
      </c>
      <c r="F59" s="1618">
        <v>768</v>
      </c>
      <c r="G59" s="1618">
        <v>211200</v>
      </c>
      <c r="H59" s="1524">
        <f t="shared" si="5"/>
        <v>0.2112</v>
      </c>
      <c r="I59" s="1406">
        <f t="shared" si="2"/>
        <v>0.2112</v>
      </c>
      <c r="J59" s="1524"/>
      <c r="K59" s="1568"/>
      <c r="L59" s="1517">
        <f t="shared" si="6"/>
        <v>0.2112</v>
      </c>
      <c r="M59" s="842"/>
    </row>
    <row r="60" spans="2:13" s="123" customFormat="1" ht="14.25" customHeight="1">
      <c r="B60" s="1507" t="s">
        <v>30</v>
      </c>
      <c r="C60" s="692">
        <v>627666</v>
      </c>
      <c r="D60" s="957" t="s">
        <v>1249</v>
      </c>
      <c r="E60" s="692">
        <v>275</v>
      </c>
      <c r="F60" s="1618">
        <v>384</v>
      </c>
      <c r="G60" s="1618">
        <v>105600</v>
      </c>
      <c r="H60" s="1524">
        <f>G60/1000000</f>
        <v>0.1056</v>
      </c>
      <c r="I60" s="1406">
        <f t="shared" si="2"/>
        <v>0.1056</v>
      </c>
      <c r="J60" s="1524"/>
      <c r="K60" s="1568"/>
      <c r="L60" s="1517">
        <f>I60+J60+K60</f>
        <v>0.1056</v>
      </c>
      <c r="M60" s="842"/>
    </row>
    <row r="61" spans="2:13" s="123" customFormat="1" ht="14.25" customHeight="1">
      <c r="B61" s="1507" t="s">
        <v>30</v>
      </c>
      <c r="C61" s="692">
        <v>627821</v>
      </c>
      <c r="D61" s="957" t="s">
        <v>1254</v>
      </c>
      <c r="E61" s="692">
        <v>325</v>
      </c>
      <c r="F61" s="1618">
        <v>638</v>
      </c>
      <c r="G61" s="1618">
        <v>207350</v>
      </c>
      <c r="H61" s="1524">
        <f>G61/1000000</f>
        <v>0.20735000000000001</v>
      </c>
      <c r="I61" s="1406">
        <f t="shared" si="2"/>
        <v>0.20735000000000001</v>
      </c>
      <c r="J61" s="1524"/>
      <c r="K61" s="1568"/>
      <c r="L61" s="1517">
        <f>I61+J61+K61</f>
        <v>0.20735000000000001</v>
      </c>
      <c r="M61" s="842" t="s">
        <v>1451</v>
      </c>
    </row>
    <row r="62" spans="2:13" s="123" customFormat="1" ht="14.25" customHeight="1">
      <c r="B62" s="1507" t="s">
        <v>30</v>
      </c>
      <c r="C62" s="692">
        <v>627822</v>
      </c>
      <c r="D62" s="957" t="s">
        <v>1254</v>
      </c>
      <c r="E62" s="692">
        <v>325</v>
      </c>
      <c r="F62" s="1618">
        <v>638</v>
      </c>
      <c r="G62" s="1618">
        <v>207350</v>
      </c>
      <c r="H62" s="1524">
        <f t="shared" si="5"/>
        <v>0.20735000000000001</v>
      </c>
      <c r="I62" s="1406">
        <f t="shared" si="2"/>
        <v>0.20735000000000001</v>
      </c>
      <c r="J62" s="1524"/>
      <c r="K62" s="1568"/>
      <c r="L62" s="1517">
        <f t="shared" si="6"/>
        <v>0.20735000000000001</v>
      </c>
      <c r="M62" s="842"/>
    </row>
    <row r="63" spans="2:13" s="123" customFormat="1" ht="14.25" customHeight="1">
      <c r="B63" s="1507" t="s">
        <v>1452</v>
      </c>
      <c r="C63" s="692" t="s">
        <v>1453</v>
      </c>
      <c r="D63" s="957" t="s">
        <v>419</v>
      </c>
      <c r="E63" s="692">
        <v>305</v>
      </c>
      <c r="F63" s="1618">
        <v>50</v>
      </c>
      <c r="G63" s="1618">
        <v>15250</v>
      </c>
      <c r="H63" s="1524">
        <f t="shared" ref="H63:H74" si="7">G63/1000000</f>
        <v>1.525E-2</v>
      </c>
      <c r="I63" s="1406">
        <f t="shared" si="2"/>
        <v>1.525E-2</v>
      </c>
      <c r="J63" s="1524"/>
      <c r="K63" s="1568"/>
      <c r="L63" s="1517">
        <f t="shared" ref="L63:L74" si="8">I63+J63+K63</f>
        <v>1.525E-2</v>
      </c>
      <c r="M63" s="842"/>
    </row>
    <row r="64" spans="2:13" s="123" customFormat="1" ht="14.25" customHeight="1">
      <c r="B64" s="1507" t="s">
        <v>1454</v>
      </c>
      <c r="C64" s="692" t="s">
        <v>1455</v>
      </c>
      <c r="D64" s="957" t="s">
        <v>1249</v>
      </c>
      <c r="E64" s="692">
        <v>280</v>
      </c>
      <c r="F64" s="1618">
        <v>832</v>
      </c>
      <c r="G64" s="1618">
        <v>232960</v>
      </c>
      <c r="H64" s="1524">
        <f t="shared" si="7"/>
        <v>0.23296</v>
      </c>
      <c r="I64" s="1406">
        <f t="shared" si="2"/>
        <v>0.23296</v>
      </c>
      <c r="J64" s="1524"/>
      <c r="K64" s="1568"/>
      <c r="L64" s="1517">
        <f t="shared" si="8"/>
        <v>0.23296</v>
      </c>
      <c r="M64" s="842"/>
    </row>
    <row r="65" spans="2:13" s="123" customFormat="1" ht="14.25" customHeight="1">
      <c r="B65" s="1507" t="s">
        <v>1454</v>
      </c>
      <c r="C65" s="692" t="s">
        <v>1456</v>
      </c>
      <c r="D65" s="957" t="s">
        <v>1249</v>
      </c>
      <c r="E65" s="692">
        <v>280</v>
      </c>
      <c r="F65" s="1618">
        <v>832</v>
      </c>
      <c r="G65" s="1618">
        <v>232960</v>
      </c>
      <c r="H65" s="1524">
        <f t="shared" si="7"/>
        <v>0.23296</v>
      </c>
      <c r="I65" s="1406">
        <f t="shared" si="2"/>
        <v>0.23296</v>
      </c>
      <c r="J65" s="1524"/>
      <c r="K65" s="1568"/>
      <c r="L65" s="1517">
        <f t="shared" si="8"/>
        <v>0.23296</v>
      </c>
      <c r="M65" s="842"/>
    </row>
    <row r="66" spans="2:13" s="123" customFormat="1" ht="14.25" customHeight="1">
      <c r="B66" s="1507" t="s">
        <v>1454</v>
      </c>
      <c r="C66" s="692" t="s">
        <v>1457</v>
      </c>
      <c r="D66" s="957" t="s">
        <v>1249</v>
      </c>
      <c r="E66" s="692">
        <v>280</v>
      </c>
      <c r="F66" s="1618">
        <v>832</v>
      </c>
      <c r="G66" s="1618">
        <v>232960</v>
      </c>
      <c r="H66" s="1524">
        <f t="shared" si="7"/>
        <v>0.23296</v>
      </c>
      <c r="I66" s="1406">
        <f t="shared" si="2"/>
        <v>0.23296</v>
      </c>
      <c r="J66" s="1524"/>
      <c r="K66" s="1568"/>
      <c r="L66" s="1517">
        <f t="shared" si="8"/>
        <v>0.23296</v>
      </c>
      <c r="M66" s="842"/>
    </row>
    <row r="67" spans="2:13" s="123" customFormat="1" ht="14.25" customHeight="1">
      <c r="B67" s="1507" t="s">
        <v>1454</v>
      </c>
      <c r="C67" s="692" t="s">
        <v>1458</v>
      </c>
      <c r="D67" s="957" t="s">
        <v>1254</v>
      </c>
      <c r="E67" s="692">
        <v>340</v>
      </c>
      <c r="F67" s="1618">
        <v>3480</v>
      </c>
      <c r="G67" s="1618">
        <v>1183200</v>
      </c>
      <c r="H67" s="1524">
        <f t="shared" si="7"/>
        <v>1.1832</v>
      </c>
      <c r="I67" s="1406">
        <f t="shared" si="2"/>
        <v>1.1832</v>
      </c>
      <c r="J67" s="1524"/>
      <c r="K67" s="1568"/>
      <c r="L67" s="1517">
        <f t="shared" si="8"/>
        <v>1.1832</v>
      </c>
      <c r="M67" s="842"/>
    </row>
    <row r="68" spans="2:13" s="123" customFormat="1" ht="14.25" customHeight="1">
      <c r="B68" s="1507" t="s">
        <v>1298</v>
      </c>
      <c r="C68" s="692" t="s">
        <v>1459</v>
      </c>
      <c r="D68" s="957" t="s">
        <v>1254</v>
      </c>
      <c r="E68" s="692">
        <v>335</v>
      </c>
      <c r="F68" s="1618">
        <v>290</v>
      </c>
      <c r="G68" s="1618">
        <v>97150</v>
      </c>
      <c r="H68" s="1524">
        <f t="shared" si="7"/>
        <v>9.715E-2</v>
      </c>
      <c r="I68" s="1406">
        <f t="shared" si="2"/>
        <v>9.715E-2</v>
      </c>
      <c r="J68" s="1524"/>
      <c r="K68" s="1568"/>
      <c r="L68" s="1517">
        <f t="shared" si="8"/>
        <v>9.715E-2</v>
      </c>
      <c r="M68" s="842"/>
    </row>
    <row r="69" spans="2:13" s="123" customFormat="1" ht="14.25" customHeight="1">
      <c r="B69" s="1507" t="s">
        <v>1298</v>
      </c>
      <c r="C69" s="692" t="s">
        <v>1460</v>
      </c>
      <c r="D69" s="957" t="s">
        <v>1249</v>
      </c>
      <c r="E69" s="692">
        <v>280</v>
      </c>
      <c r="F69" s="1618">
        <v>832</v>
      </c>
      <c r="G69" s="1618">
        <v>232960</v>
      </c>
      <c r="H69" s="1524">
        <f t="shared" si="7"/>
        <v>0.23296</v>
      </c>
      <c r="I69" s="1406">
        <f t="shared" si="2"/>
        <v>0.23296</v>
      </c>
      <c r="J69" s="1524"/>
      <c r="K69" s="1568"/>
      <c r="L69" s="1517">
        <f t="shared" si="8"/>
        <v>0.23296</v>
      </c>
      <c r="M69" s="842"/>
    </row>
    <row r="70" spans="2:13" s="123" customFormat="1" ht="14.25" customHeight="1">
      <c r="B70" s="1507" t="s">
        <v>1461</v>
      </c>
      <c r="C70" s="692" t="s">
        <v>1462</v>
      </c>
      <c r="D70" s="957" t="s">
        <v>1254</v>
      </c>
      <c r="E70" s="692">
        <v>330</v>
      </c>
      <c r="F70" s="1618">
        <v>1276</v>
      </c>
      <c r="G70" s="1618">
        <v>421080</v>
      </c>
      <c r="H70" s="1524">
        <f t="shared" si="7"/>
        <v>0.42108000000000001</v>
      </c>
      <c r="I70" s="1406">
        <f t="shared" si="2"/>
        <v>0.42108000000000001</v>
      </c>
      <c r="J70" s="1524"/>
      <c r="K70" s="1568"/>
      <c r="L70" s="1517">
        <f t="shared" si="8"/>
        <v>0.42108000000000001</v>
      </c>
      <c r="M70" s="842"/>
    </row>
    <row r="71" spans="2:13" s="123" customFormat="1" ht="14.25" customHeight="1">
      <c r="B71" s="1507" t="s">
        <v>1463</v>
      </c>
      <c r="C71" s="692" t="s">
        <v>1464</v>
      </c>
      <c r="D71" s="957" t="s">
        <v>1254</v>
      </c>
      <c r="E71" s="692">
        <v>330</v>
      </c>
      <c r="F71" s="1618">
        <v>1914</v>
      </c>
      <c r="G71" s="1618">
        <v>631620</v>
      </c>
      <c r="H71" s="1524">
        <f>G71/1000000</f>
        <v>0.63161999999999996</v>
      </c>
      <c r="I71" s="1406">
        <f t="shared" ref="I71:I76" si="9">H71</f>
        <v>0.63161999999999996</v>
      </c>
      <c r="J71" s="1524"/>
      <c r="K71" s="1568"/>
      <c r="L71" s="1517">
        <f>I71+J71+K71</f>
        <v>0.63161999999999996</v>
      </c>
      <c r="M71" s="842"/>
    </row>
    <row r="72" spans="2:13" s="123" customFormat="1" ht="14.25" customHeight="1">
      <c r="B72" s="1507" t="s">
        <v>1304</v>
      </c>
      <c r="C72" s="692" t="s">
        <v>1465</v>
      </c>
      <c r="D72" s="957" t="s">
        <v>1249</v>
      </c>
      <c r="E72" s="692">
        <v>280</v>
      </c>
      <c r="F72" s="1618">
        <v>832</v>
      </c>
      <c r="G72" s="1618">
        <v>232960</v>
      </c>
      <c r="H72" s="1524">
        <f>G72/1000000</f>
        <v>0.23296</v>
      </c>
      <c r="I72" s="1406">
        <f t="shared" si="9"/>
        <v>0.23296</v>
      </c>
      <c r="J72" s="1524"/>
      <c r="K72" s="1568"/>
      <c r="L72" s="1517">
        <f>I72+J72+K72</f>
        <v>0.23296</v>
      </c>
      <c r="M72" s="842"/>
    </row>
    <row r="73" spans="2:13" s="123" customFormat="1" ht="14.25" customHeight="1">
      <c r="B73" s="1507" t="s">
        <v>1306</v>
      </c>
      <c r="C73" s="692" t="s">
        <v>1466</v>
      </c>
      <c r="D73" s="957" t="s">
        <v>1254</v>
      </c>
      <c r="E73" s="692">
        <v>330</v>
      </c>
      <c r="F73" s="1618">
        <v>638</v>
      </c>
      <c r="G73" s="1618">
        <v>210540</v>
      </c>
      <c r="H73" s="1524">
        <f t="shared" si="7"/>
        <v>0.21054</v>
      </c>
      <c r="I73" s="1406">
        <f t="shared" si="9"/>
        <v>0.21054</v>
      </c>
      <c r="J73" s="1524"/>
      <c r="K73" s="1568"/>
      <c r="L73" s="1517">
        <f t="shared" si="8"/>
        <v>0.21054</v>
      </c>
      <c r="M73" s="842"/>
    </row>
    <row r="74" spans="2:13" s="123" customFormat="1" ht="14.25" customHeight="1">
      <c r="B74" s="1507" t="s">
        <v>1306</v>
      </c>
      <c r="C74" s="692" t="s">
        <v>1467</v>
      </c>
      <c r="D74" s="957" t="s">
        <v>1254</v>
      </c>
      <c r="E74" s="692">
        <v>330</v>
      </c>
      <c r="F74" s="1618">
        <v>638</v>
      </c>
      <c r="G74" s="1618">
        <v>210540</v>
      </c>
      <c r="H74" s="1524">
        <f t="shared" si="7"/>
        <v>0.21054</v>
      </c>
      <c r="I74" s="1406">
        <f t="shared" si="9"/>
        <v>0.21054</v>
      </c>
      <c r="J74" s="1524"/>
      <c r="K74" s="1568"/>
      <c r="L74" s="1517">
        <f t="shared" si="8"/>
        <v>0.21054</v>
      </c>
      <c r="M74" s="842"/>
    </row>
    <row r="75" spans="2:13" s="123" customFormat="1" ht="14.25" customHeight="1">
      <c r="B75" s="493" t="s">
        <v>1306</v>
      </c>
      <c r="C75" s="828" t="s">
        <v>1468</v>
      </c>
      <c r="D75" s="828" t="s">
        <v>1249</v>
      </c>
      <c r="E75" s="828">
        <v>280</v>
      </c>
      <c r="F75" s="1704">
        <v>832</v>
      </c>
      <c r="G75" s="1704">
        <v>232960</v>
      </c>
      <c r="H75" s="1524">
        <f>G75/1000000</f>
        <v>0.23296</v>
      </c>
      <c r="I75" s="1406">
        <f t="shared" si="9"/>
        <v>0.23296</v>
      </c>
      <c r="J75" s="1524"/>
      <c r="K75" s="1568"/>
      <c r="L75" s="1517">
        <f>I75+J75+K75</f>
        <v>0.23296</v>
      </c>
      <c r="M75" s="962"/>
    </row>
    <row r="76" spans="2:13" s="123" customFormat="1" ht="14.25" customHeight="1">
      <c r="B76" s="493" t="s">
        <v>1306</v>
      </c>
      <c r="C76" s="828" t="s">
        <v>1469</v>
      </c>
      <c r="D76" s="828" t="s">
        <v>1249</v>
      </c>
      <c r="E76" s="828">
        <v>280</v>
      </c>
      <c r="F76" s="1704">
        <v>832</v>
      </c>
      <c r="G76" s="1704">
        <v>232960</v>
      </c>
      <c r="H76" s="1524">
        <f>G76/1000000</f>
        <v>0.23296</v>
      </c>
      <c r="I76" s="1406">
        <f t="shared" si="9"/>
        <v>0.23296</v>
      </c>
      <c r="J76" s="1524"/>
      <c r="K76" s="1568"/>
      <c r="L76" s="1517">
        <f>I76+J76+K76</f>
        <v>0.23296</v>
      </c>
      <c r="M76" s="962"/>
    </row>
    <row r="77" spans="2:13" ht="15" customHeight="1">
      <c r="B77" s="1422" t="s">
        <v>197</v>
      </c>
      <c r="C77" s="1422"/>
      <c r="D77" s="1422"/>
      <c r="E77" s="1422"/>
      <c r="F77" s="1423">
        <f>SUM(F3:F76)</f>
        <v>81379</v>
      </c>
      <c r="G77" s="1423">
        <f t="shared" ref="G77:L77" si="10">SUM(G3:G76)</f>
        <v>25294745</v>
      </c>
      <c r="H77" s="1424">
        <f t="shared" si="10"/>
        <v>25.294745000000002</v>
      </c>
      <c r="I77" s="1424">
        <f t="shared" si="10"/>
        <v>25.294745000000002</v>
      </c>
      <c r="J77" s="1424">
        <f t="shared" si="10"/>
        <v>0</v>
      </c>
      <c r="K77" s="1424">
        <f t="shared" si="10"/>
        <v>0</v>
      </c>
      <c r="L77" s="1424">
        <f t="shared" si="10"/>
        <v>25.294745000000002</v>
      </c>
      <c r="M77" s="1428" t="s">
        <v>226</v>
      </c>
    </row>
    <row r="78" spans="2:13">
      <c r="B78" s="1019" t="s">
        <v>1470</v>
      </c>
      <c r="C78" s="187" t="s">
        <v>1471</v>
      </c>
      <c r="D78" s="495" t="s">
        <v>1263</v>
      </c>
      <c r="E78" s="1510">
        <v>265</v>
      </c>
      <c r="F78" s="1586">
        <v>52</v>
      </c>
      <c r="G78" s="1526">
        <f t="shared" ref="G78:G139" si="11">E78*F78</f>
        <v>13780</v>
      </c>
      <c r="H78" s="1331">
        <f t="shared" ref="H78:H139" si="12">E78*F78/1000000</f>
        <v>1.3780000000000001E-2</v>
      </c>
      <c r="I78" s="1533">
        <f>H78</f>
        <v>1.3780000000000001E-2</v>
      </c>
      <c r="J78" s="1415"/>
      <c r="K78" s="1691"/>
      <c r="L78" s="1518">
        <f t="shared" ref="L78:L139" si="13">SUM(I78:K78)</f>
        <v>1.3780000000000001E-2</v>
      </c>
      <c r="M78" s="842"/>
    </row>
    <row r="79" spans="2:13">
      <c r="B79" s="1781" t="s">
        <v>1472</v>
      </c>
      <c r="C79" s="1782" t="s">
        <v>1473</v>
      </c>
      <c r="D79" s="1783" t="s">
        <v>1254</v>
      </c>
      <c r="E79" s="1784">
        <v>335</v>
      </c>
      <c r="F79" s="1785">
        <v>17864</v>
      </c>
      <c r="G79" s="1786">
        <f t="shared" si="11"/>
        <v>5984440</v>
      </c>
      <c r="H79" s="1787">
        <f t="shared" si="12"/>
        <v>5.9844400000000002</v>
      </c>
      <c r="I79" s="1788"/>
      <c r="J79" s="1789">
        <f>H79</f>
        <v>5.9844400000000002</v>
      </c>
      <c r="K79" s="1790"/>
      <c r="L79" s="1791">
        <f t="shared" si="13"/>
        <v>5.9844400000000002</v>
      </c>
      <c r="M79" s="1792" t="s">
        <v>406</v>
      </c>
    </row>
    <row r="80" spans="2:13">
      <c r="B80" s="1019" t="s">
        <v>1474</v>
      </c>
      <c r="C80" s="187">
        <v>8</v>
      </c>
      <c r="D80" s="495" t="s">
        <v>1254</v>
      </c>
      <c r="E80" s="1510">
        <v>340</v>
      </c>
      <c r="F80" s="1586">
        <v>116</v>
      </c>
      <c r="G80" s="1526">
        <f>E80*F80</f>
        <v>39440</v>
      </c>
      <c r="H80" s="1331">
        <f>E80*F80/1000000</f>
        <v>3.9440000000000003E-2</v>
      </c>
      <c r="I80" s="1533">
        <f>H80</f>
        <v>3.9440000000000003E-2</v>
      </c>
      <c r="J80" s="1415"/>
      <c r="K80" s="1691"/>
      <c r="L80" s="1518">
        <f>SUM(I80:K80)</f>
        <v>3.9440000000000003E-2</v>
      </c>
      <c r="M80" s="842"/>
    </row>
    <row r="81" spans="2:13">
      <c r="B81" s="1019" t="s">
        <v>1474</v>
      </c>
      <c r="C81" s="187">
        <v>9</v>
      </c>
      <c r="D81" s="495" t="s">
        <v>1254</v>
      </c>
      <c r="E81" s="1510">
        <v>340</v>
      </c>
      <c r="F81" s="1586">
        <v>145</v>
      </c>
      <c r="G81" s="1526">
        <f>E81*F81</f>
        <v>49300</v>
      </c>
      <c r="H81" s="1331">
        <f>E81*F81/1000000</f>
        <v>4.9299999999999997E-2</v>
      </c>
      <c r="I81" s="1533">
        <f>H81</f>
        <v>4.9299999999999997E-2</v>
      </c>
      <c r="J81" s="1415"/>
      <c r="K81" s="1691"/>
      <c r="L81" s="1518">
        <f>SUM(I81:K81)</f>
        <v>4.9299999999999997E-2</v>
      </c>
      <c r="M81" s="842"/>
    </row>
    <row r="82" spans="2:13">
      <c r="B82" s="1019" t="s">
        <v>1065</v>
      </c>
      <c r="C82" s="187" t="s">
        <v>1475</v>
      </c>
      <c r="D82" s="495" t="s">
        <v>1249</v>
      </c>
      <c r="E82" s="1510">
        <v>280</v>
      </c>
      <c r="F82" s="1586">
        <v>832</v>
      </c>
      <c r="G82" s="1526">
        <f t="shared" si="11"/>
        <v>232960</v>
      </c>
      <c r="H82" s="1331">
        <f t="shared" si="12"/>
        <v>0.23296</v>
      </c>
      <c r="I82" s="1533">
        <f t="shared" ref="I82:I140" si="14">H82</f>
        <v>0.23296</v>
      </c>
      <c r="J82" s="1415"/>
      <c r="K82" s="1691"/>
      <c r="L82" s="1518">
        <f t="shared" si="13"/>
        <v>0.23296</v>
      </c>
      <c r="M82" s="842"/>
    </row>
    <row r="83" spans="2:13">
      <c r="B83" s="1019" t="s">
        <v>1065</v>
      </c>
      <c r="C83" s="187" t="s">
        <v>1476</v>
      </c>
      <c r="D83" s="495" t="s">
        <v>1249</v>
      </c>
      <c r="E83" s="1510">
        <v>280</v>
      </c>
      <c r="F83" s="1586">
        <v>480</v>
      </c>
      <c r="G83" s="1526">
        <f t="shared" si="11"/>
        <v>134400</v>
      </c>
      <c r="H83" s="1331">
        <f t="shared" si="12"/>
        <v>0.13439999999999999</v>
      </c>
      <c r="I83" s="1533">
        <f t="shared" si="14"/>
        <v>0.13439999999999999</v>
      </c>
      <c r="J83" s="1415"/>
      <c r="K83" s="1691"/>
      <c r="L83" s="1518">
        <f t="shared" si="13"/>
        <v>0.13439999999999999</v>
      </c>
      <c r="M83" s="842"/>
    </row>
    <row r="84" spans="2:13">
      <c r="B84" s="1019" t="s">
        <v>1065</v>
      </c>
      <c r="C84" s="187" t="s">
        <v>1477</v>
      </c>
      <c r="D84" s="495" t="s">
        <v>1249</v>
      </c>
      <c r="E84" s="1510">
        <v>275</v>
      </c>
      <c r="F84" s="1586">
        <v>192</v>
      </c>
      <c r="G84" s="1526">
        <f>E84*F84</f>
        <v>52800</v>
      </c>
      <c r="H84" s="1331">
        <f>E84*F84/1000000</f>
        <v>5.28E-2</v>
      </c>
      <c r="I84" s="1533">
        <f t="shared" si="14"/>
        <v>5.28E-2</v>
      </c>
      <c r="J84" s="1415"/>
      <c r="K84" s="1691"/>
      <c r="L84" s="1518">
        <f>SUM(I84:K84)</f>
        <v>5.28E-2</v>
      </c>
      <c r="M84" s="842"/>
    </row>
    <row r="85" spans="2:13">
      <c r="B85" s="1019" t="s">
        <v>1065</v>
      </c>
      <c r="C85" s="187" t="s">
        <v>1478</v>
      </c>
      <c r="D85" s="495" t="s">
        <v>1341</v>
      </c>
      <c r="E85" s="1510">
        <v>280</v>
      </c>
      <c r="F85" s="1586">
        <v>832</v>
      </c>
      <c r="G85" s="1526">
        <f>E85*F85</f>
        <v>232960</v>
      </c>
      <c r="H85" s="1331">
        <f>E85*F85/1000000</f>
        <v>0.23296</v>
      </c>
      <c r="I85" s="1533">
        <f t="shared" si="14"/>
        <v>0.23296</v>
      </c>
      <c r="J85" s="1415"/>
      <c r="K85" s="1691"/>
      <c r="L85" s="1518">
        <f>SUM(I85:K85)</f>
        <v>0.23296</v>
      </c>
      <c r="M85" s="842"/>
    </row>
    <row r="86" spans="2:13">
      <c r="B86" s="1019" t="s">
        <v>60</v>
      </c>
      <c r="C86" s="187" t="s">
        <v>1479</v>
      </c>
      <c r="D86" s="495" t="s">
        <v>1249</v>
      </c>
      <c r="E86" s="1510">
        <v>280</v>
      </c>
      <c r="F86" s="1586">
        <v>832</v>
      </c>
      <c r="G86" s="1526">
        <f t="shared" si="11"/>
        <v>232960</v>
      </c>
      <c r="H86" s="1331">
        <f t="shared" si="12"/>
        <v>0.23296</v>
      </c>
      <c r="I86" s="1533">
        <f t="shared" si="14"/>
        <v>0.23296</v>
      </c>
      <c r="J86" s="1415"/>
      <c r="K86" s="1691"/>
      <c r="L86" s="1518">
        <f t="shared" si="13"/>
        <v>0.23296</v>
      </c>
      <c r="M86" s="842"/>
    </row>
    <row r="87" spans="2:13">
      <c r="B87" s="1019" t="s">
        <v>60</v>
      </c>
      <c r="C87" s="187" t="s">
        <v>1480</v>
      </c>
      <c r="D87" s="495" t="s">
        <v>1249</v>
      </c>
      <c r="E87" s="1510">
        <v>280</v>
      </c>
      <c r="F87" s="1586">
        <v>832</v>
      </c>
      <c r="G87" s="1526">
        <f t="shared" si="11"/>
        <v>232960</v>
      </c>
      <c r="H87" s="1331">
        <f t="shared" si="12"/>
        <v>0.23296</v>
      </c>
      <c r="I87" s="1533">
        <f t="shared" si="14"/>
        <v>0.23296</v>
      </c>
      <c r="J87" s="1415"/>
      <c r="K87" s="1691"/>
      <c r="L87" s="1518">
        <f t="shared" si="13"/>
        <v>0.23296</v>
      </c>
      <c r="M87" s="842"/>
    </row>
    <row r="88" spans="2:13">
      <c r="B88" s="1019" t="s">
        <v>60</v>
      </c>
      <c r="C88" s="187" t="s">
        <v>1481</v>
      </c>
      <c r="D88" s="495" t="s">
        <v>1249</v>
      </c>
      <c r="E88" s="1510">
        <v>280</v>
      </c>
      <c r="F88" s="1586">
        <v>1664</v>
      </c>
      <c r="G88" s="1526">
        <f t="shared" si="11"/>
        <v>465920</v>
      </c>
      <c r="H88" s="1331">
        <f t="shared" si="12"/>
        <v>0.46592</v>
      </c>
      <c r="I88" s="1533">
        <f t="shared" si="14"/>
        <v>0.46592</v>
      </c>
      <c r="J88" s="1415"/>
      <c r="K88" s="1691"/>
      <c r="L88" s="1518">
        <f t="shared" si="13"/>
        <v>0.46592</v>
      </c>
      <c r="M88" s="842"/>
    </row>
    <row r="89" spans="2:13">
      <c r="B89" s="1019" t="s">
        <v>60</v>
      </c>
      <c r="C89" s="187" t="s">
        <v>1482</v>
      </c>
      <c r="D89" s="495" t="s">
        <v>1249</v>
      </c>
      <c r="E89" s="1510">
        <v>280</v>
      </c>
      <c r="F89" s="1586">
        <v>1664</v>
      </c>
      <c r="G89" s="1526">
        <f t="shared" si="11"/>
        <v>465920</v>
      </c>
      <c r="H89" s="1331">
        <f t="shared" si="12"/>
        <v>0.46592</v>
      </c>
      <c r="I89" s="1533">
        <f t="shared" si="14"/>
        <v>0.46592</v>
      </c>
      <c r="J89" s="1415"/>
      <c r="K89" s="1691"/>
      <c r="L89" s="1518">
        <f t="shared" si="13"/>
        <v>0.46592</v>
      </c>
      <c r="M89" s="842"/>
    </row>
    <row r="90" spans="2:13">
      <c r="B90" s="1019" t="s">
        <v>60</v>
      </c>
      <c r="C90" s="187" t="s">
        <v>1482</v>
      </c>
      <c r="D90" s="495" t="s">
        <v>1254</v>
      </c>
      <c r="E90" s="1510">
        <v>330</v>
      </c>
      <c r="F90" s="1586">
        <v>116</v>
      </c>
      <c r="G90" s="1526">
        <f>E90*F90</f>
        <v>38280</v>
      </c>
      <c r="H90" s="1331">
        <f>E90*F90/1000000</f>
        <v>3.8280000000000002E-2</v>
      </c>
      <c r="I90" s="1533">
        <f t="shared" si="14"/>
        <v>3.8280000000000002E-2</v>
      </c>
      <c r="J90" s="1415"/>
      <c r="K90" s="1691"/>
      <c r="L90" s="1518">
        <f>SUM(I90:K90)</f>
        <v>3.8280000000000002E-2</v>
      </c>
      <c r="M90" s="842"/>
    </row>
    <row r="91" spans="2:13">
      <c r="B91" s="1019" t="s">
        <v>373</v>
      </c>
      <c r="C91" s="187" t="s">
        <v>1483</v>
      </c>
      <c r="D91" s="495" t="s">
        <v>1249</v>
      </c>
      <c r="E91" s="1510">
        <v>275</v>
      </c>
      <c r="F91" s="1586">
        <v>320</v>
      </c>
      <c r="G91" s="1526">
        <f t="shared" si="11"/>
        <v>88000</v>
      </c>
      <c r="H91" s="1331">
        <f t="shared" si="12"/>
        <v>8.7999999999999995E-2</v>
      </c>
      <c r="I91" s="1533">
        <f t="shared" si="14"/>
        <v>8.7999999999999995E-2</v>
      </c>
      <c r="J91" s="1415"/>
      <c r="K91" s="1691"/>
      <c r="L91" s="1518">
        <f t="shared" si="13"/>
        <v>8.7999999999999995E-2</v>
      </c>
      <c r="M91" s="842"/>
    </row>
    <row r="92" spans="2:13">
      <c r="B92" s="1019" t="s">
        <v>373</v>
      </c>
      <c r="C92" s="187" t="s">
        <v>1483</v>
      </c>
      <c r="D92" s="495" t="s">
        <v>1249</v>
      </c>
      <c r="E92" s="1510">
        <v>280</v>
      </c>
      <c r="F92" s="1586">
        <v>352</v>
      </c>
      <c r="G92" s="1526">
        <f t="shared" si="11"/>
        <v>98560</v>
      </c>
      <c r="H92" s="1331">
        <f t="shared" si="12"/>
        <v>9.8559999999999995E-2</v>
      </c>
      <c r="I92" s="1533">
        <f t="shared" si="14"/>
        <v>9.8559999999999995E-2</v>
      </c>
      <c r="J92" s="1415"/>
      <c r="K92" s="1691"/>
      <c r="L92" s="1518">
        <f t="shared" si="13"/>
        <v>9.8559999999999995E-2</v>
      </c>
      <c r="M92" s="842"/>
    </row>
    <row r="93" spans="2:13">
      <c r="B93" s="1019" t="s">
        <v>373</v>
      </c>
      <c r="C93" s="187" t="s">
        <v>1484</v>
      </c>
      <c r="D93" s="495" t="s">
        <v>223</v>
      </c>
      <c r="E93" s="1510">
        <v>270</v>
      </c>
      <c r="F93" s="1586">
        <v>75</v>
      </c>
      <c r="G93" s="1526">
        <f>E93*F93</f>
        <v>20250</v>
      </c>
      <c r="H93" s="1331">
        <f>E93*F93/1000000</f>
        <v>2.0250000000000001E-2</v>
      </c>
      <c r="I93" s="1533">
        <f t="shared" si="14"/>
        <v>2.0250000000000001E-2</v>
      </c>
      <c r="J93" s="1415"/>
      <c r="K93" s="1691"/>
      <c r="L93" s="1518">
        <f>SUM(I93:K93)</f>
        <v>2.0250000000000001E-2</v>
      </c>
      <c r="M93" s="842"/>
    </row>
    <row r="94" spans="2:13">
      <c r="B94" s="1019" t="s">
        <v>373</v>
      </c>
      <c r="C94" s="187" t="s">
        <v>1484</v>
      </c>
      <c r="D94" s="495" t="s">
        <v>1249</v>
      </c>
      <c r="E94" s="1510">
        <v>280</v>
      </c>
      <c r="F94" s="1586">
        <v>416</v>
      </c>
      <c r="G94" s="1526">
        <f>E94*F94</f>
        <v>116480</v>
      </c>
      <c r="H94" s="1331">
        <f>E94*F94/1000000</f>
        <v>0.11648</v>
      </c>
      <c r="I94" s="1533">
        <f t="shared" si="14"/>
        <v>0.11648</v>
      </c>
      <c r="J94" s="1415"/>
      <c r="K94" s="1691"/>
      <c r="L94" s="1518">
        <f>SUM(I94:K94)</f>
        <v>0.11648</v>
      </c>
      <c r="M94" s="842"/>
    </row>
    <row r="95" spans="2:13">
      <c r="B95" s="1019" t="s">
        <v>373</v>
      </c>
      <c r="C95" s="187" t="s">
        <v>1484</v>
      </c>
      <c r="D95" s="495" t="s">
        <v>1249</v>
      </c>
      <c r="E95" s="1510">
        <v>275</v>
      </c>
      <c r="F95" s="1586">
        <v>320</v>
      </c>
      <c r="G95" s="1526">
        <f>E95*F95</f>
        <v>88000</v>
      </c>
      <c r="H95" s="1331">
        <f>E95*F95/1000000</f>
        <v>8.7999999999999995E-2</v>
      </c>
      <c r="I95" s="1533">
        <f t="shared" si="14"/>
        <v>8.7999999999999995E-2</v>
      </c>
      <c r="J95" s="1415"/>
      <c r="K95" s="1691"/>
      <c r="L95" s="1518">
        <f>SUM(I95:K95)</f>
        <v>8.7999999999999995E-2</v>
      </c>
      <c r="M95" s="842"/>
    </row>
    <row r="96" spans="2:13">
      <c r="B96" s="1019" t="s">
        <v>373</v>
      </c>
      <c r="C96" s="187" t="s">
        <v>1485</v>
      </c>
      <c r="D96" s="495" t="s">
        <v>1249</v>
      </c>
      <c r="E96" s="1510">
        <v>275</v>
      </c>
      <c r="F96" s="1586">
        <v>832</v>
      </c>
      <c r="G96" s="1526">
        <f t="shared" si="11"/>
        <v>228800</v>
      </c>
      <c r="H96" s="1331">
        <f t="shared" si="12"/>
        <v>0.2288</v>
      </c>
      <c r="I96" s="1533">
        <f t="shared" si="14"/>
        <v>0.2288</v>
      </c>
      <c r="J96" s="1415"/>
      <c r="K96" s="1691"/>
      <c r="L96" s="1518">
        <f t="shared" si="13"/>
        <v>0.2288</v>
      </c>
      <c r="M96" s="842"/>
    </row>
    <row r="97" spans="2:13">
      <c r="B97" s="1019" t="s">
        <v>1315</v>
      </c>
      <c r="C97" s="187" t="s">
        <v>1486</v>
      </c>
      <c r="D97" s="495" t="s">
        <v>1254</v>
      </c>
      <c r="E97" s="1510">
        <v>325</v>
      </c>
      <c r="F97" s="1586">
        <v>290</v>
      </c>
      <c r="G97" s="1526">
        <f>E97*F97</f>
        <v>94250</v>
      </c>
      <c r="H97" s="1331">
        <f>E97*F97/1000000</f>
        <v>9.425E-2</v>
      </c>
      <c r="I97" s="1533">
        <f t="shared" si="14"/>
        <v>9.425E-2</v>
      </c>
      <c r="J97" s="1415"/>
      <c r="K97" s="1691"/>
      <c r="L97" s="1518">
        <f>SUM(I97:K97)</f>
        <v>9.425E-2</v>
      </c>
      <c r="M97" s="842"/>
    </row>
    <row r="98" spans="2:13">
      <c r="B98" s="1019" t="s">
        <v>1487</v>
      </c>
      <c r="C98" s="187" t="s">
        <v>1488</v>
      </c>
      <c r="D98" s="495" t="s">
        <v>1341</v>
      </c>
      <c r="E98" s="1510">
        <v>280</v>
      </c>
      <c r="F98" s="1586">
        <v>320</v>
      </c>
      <c r="G98" s="1526">
        <f>E98*F98</f>
        <v>89600</v>
      </c>
      <c r="H98" s="1331">
        <f>E98*F98/1000000</f>
        <v>8.9599999999999999E-2</v>
      </c>
      <c r="I98" s="1533">
        <f t="shared" si="14"/>
        <v>8.9599999999999999E-2</v>
      </c>
      <c r="J98" s="1415"/>
      <c r="K98" s="1691"/>
      <c r="L98" s="1518">
        <f>SUM(I98:K98)</f>
        <v>8.9599999999999999E-2</v>
      </c>
      <c r="M98" s="842"/>
    </row>
    <row r="99" spans="2:13">
      <c r="B99" s="1019" t="s">
        <v>493</v>
      </c>
      <c r="C99" s="187">
        <v>1031</v>
      </c>
      <c r="D99" s="495" t="s">
        <v>1249</v>
      </c>
      <c r="E99" s="1510">
        <v>280</v>
      </c>
      <c r="F99" s="1586">
        <v>192</v>
      </c>
      <c r="G99" s="1526">
        <f t="shared" si="11"/>
        <v>53760</v>
      </c>
      <c r="H99" s="1331">
        <f t="shared" si="12"/>
        <v>5.3760000000000002E-2</v>
      </c>
      <c r="I99" s="1533">
        <f t="shared" si="14"/>
        <v>5.3760000000000002E-2</v>
      </c>
      <c r="J99" s="1415"/>
      <c r="K99" s="1691"/>
      <c r="L99" s="1518">
        <f t="shared" si="13"/>
        <v>5.3760000000000002E-2</v>
      </c>
      <c r="M99" s="842"/>
    </row>
    <row r="100" spans="2:13">
      <c r="B100" s="1019" t="s">
        <v>35</v>
      </c>
      <c r="C100" s="187">
        <v>3869</v>
      </c>
      <c r="D100" s="495" t="s">
        <v>1254</v>
      </c>
      <c r="E100" s="1510">
        <v>335</v>
      </c>
      <c r="F100" s="1586">
        <v>667</v>
      </c>
      <c r="G100" s="1526">
        <f>E100*F100</f>
        <v>223445</v>
      </c>
      <c r="H100" s="1331">
        <f>E100*F100/1000000</f>
        <v>0.223445</v>
      </c>
      <c r="I100" s="1533">
        <f t="shared" si="14"/>
        <v>0.223445</v>
      </c>
      <c r="J100" s="1415"/>
      <c r="K100" s="1691"/>
      <c r="L100" s="1518">
        <f>SUM(I100:K100)</f>
        <v>0.223445</v>
      </c>
      <c r="M100" s="842"/>
    </row>
    <row r="101" spans="2:13">
      <c r="B101" s="1019" t="s">
        <v>843</v>
      </c>
      <c r="C101" s="187">
        <v>1102278</v>
      </c>
      <c r="D101" s="495" t="s">
        <v>1249</v>
      </c>
      <c r="E101" s="1510">
        <v>275</v>
      </c>
      <c r="F101" s="1586">
        <v>32</v>
      </c>
      <c r="G101" s="1526">
        <f t="shared" si="11"/>
        <v>8800</v>
      </c>
      <c r="H101" s="1331">
        <f t="shared" si="12"/>
        <v>8.8000000000000005E-3</v>
      </c>
      <c r="I101" s="1533">
        <f t="shared" si="14"/>
        <v>8.8000000000000005E-3</v>
      </c>
      <c r="J101" s="1415"/>
      <c r="K101" s="1691"/>
      <c r="L101" s="1518">
        <f t="shared" si="13"/>
        <v>8.8000000000000005E-3</v>
      </c>
      <c r="M101" s="842"/>
    </row>
    <row r="102" spans="2:13">
      <c r="B102" s="1019" t="s">
        <v>592</v>
      </c>
      <c r="C102" s="187" t="s">
        <v>1489</v>
      </c>
      <c r="D102" s="495" t="s">
        <v>1350</v>
      </c>
      <c r="E102" s="1510">
        <v>335</v>
      </c>
      <c r="F102" s="1586">
        <v>648</v>
      </c>
      <c r="G102" s="1526">
        <f t="shared" si="11"/>
        <v>217080</v>
      </c>
      <c r="H102" s="1331">
        <f t="shared" si="12"/>
        <v>0.21708</v>
      </c>
      <c r="I102" s="1533">
        <f t="shared" si="14"/>
        <v>0.21708</v>
      </c>
      <c r="J102" s="1415"/>
      <c r="K102" s="1691"/>
      <c r="L102" s="1518">
        <f t="shared" si="13"/>
        <v>0.21708</v>
      </c>
      <c r="M102" s="842"/>
    </row>
    <row r="103" spans="2:13">
      <c r="B103" s="1019" t="s">
        <v>1490</v>
      </c>
      <c r="C103" s="187">
        <v>7583</v>
      </c>
      <c r="D103" s="495" t="s">
        <v>1254</v>
      </c>
      <c r="E103" s="1510">
        <v>335</v>
      </c>
      <c r="F103" s="1586">
        <v>8439</v>
      </c>
      <c r="G103" s="1526">
        <f>E103*F103</f>
        <v>2827065</v>
      </c>
      <c r="H103" s="1331">
        <f>E103*F103/1000000</f>
        <v>2.8270650000000002</v>
      </c>
      <c r="I103" s="1533">
        <f t="shared" si="14"/>
        <v>2.8270650000000002</v>
      </c>
      <c r="J103" s="1415"/>
      <c r="K103" s="1691"/>
      <c r="L103" s="1518">
        <f>SUM(I103:K103)</f>
        <v>2.8270650000000002</v>
      </c>
      <c r="M103" s="842"/>
    </row>
    <row r="104" spans="2:13">
      <c r="B104" s="1019" t="s">
        <v>1491</v>
      </c>
      <c r="C104" s="187" t="s">
        <v>1492</v>
      </c>
      <c r="D104" s="495" t="s">
        <v>1254</v>
      </c>
      <c r="E104" s="1510">
        <v>335</v>
      </c>
      <c r="F104" s="1586">
        <v>638</v>
      </c>
      <c r="G104" s="1526">
        <f t="shared" si="11"/>
        <v>213730</v>
      </c>
      <c r="H104" s="1331">
        <f t="shared" si="12"/>
        <v>0.21373</v>
      </c>
      <c r="I104" s="1533">
        <f t="shared" si="14"/>
        <v>0.21373</v>
      </c>
      <c r="J104" s="1415"/>
      <c r="K104" s="1691"/>
      <c r="L104" s="1518">
        <f t="shared" si="13"/>
        <v>0.21373</v>
      </c>
      <c r="M104" s="842"/>
    </row>
    <row r="105" spans="2:13">
      <c r="B105" s="1019" t="s">
        <v>1322</v>
      </c>
      <c r="C105" s="187">
        <v>100660</v>
      </c>
      <c r="D105" s="495" t="s">
        <v>1254</v>
      </c>
      <c r="E105" s="1510">
        <v>335</v>
      </c>
      <c r="F105" s="1586">
        <v>203</v>
      </c>
      <c r="G105" s="1526">
        <f>E105*F105</f>
        <v>68005</v>
      </c>
      <c r="H105" s="1331">
        <f t="shared" si="12"/>
        <v>6.8004999999999996E-2</v>
      </c>
      <c r="I105" s="1533">
        <f t="shared" si="14"/>
        <v>6.8004999999999996E-2</v>
      </c>
      <c r="J105" s="1415"/>
      <c r="K105" s="1691"/>
      <c r="L105" s="1518">
        <f t="shared" si="13"/>
        <v>6.8004999999999996E-2</v>
      </c>
      <c r="M105" s="842"/>
    </row>
    <row r="106" spans="2:13">
      <c r="B106" s="1019" t="s">
        <v>1322</v>
      </c>
      <c r="C106" s="187">
        <v>100674</v>
      </c>
      <c r="D106" s="495" t="s">
        <v>1321</v>
      </c>
      <c r="E106" s="1510">
        <v>335</v>
      </c>
      <c r="F106" s="1586">
        <v>58</v>
      </c>
      <c r="G106" s="1526">
        <f>E106*F106</f>
        <v>19430</v>
      </c>
      <c r="H106" s="1331">
        <f t="shared" si="12"/>
        <v>1.9429999999999999E-2</v>
      </c>
      <c r="I106" s="1533">
        <f t="shared" si="14"/>
        <v>1.9429999999999999E-2</v>
      </c>
      <c r="J106" s="1415"/>
      <c r="K106" s="1691"/>
      <c r="L106" s="1518">
        <f t="shared" si="13"/>
        <v>1.9429999999999999E-2</v>
      </c>
      <c r="M106" s="842"/>
    </row>
    <row r="107" spans="2:13">
      <c r="B107" s="1019" t="s">
        <v>1322</v>
      </c>
      <c r="C107" s="187">
        <v>100679</v>
      </c>
      <c r="D107" s="495" t="s">
        <v>1254</v>
      </c>
      <c r="E107" s="1510">
        <v>335</v>
      </c>
      <c r="F107" s="1586">
        <v>203</v>
      </c>
      <c r="G107" s="1526">
        <f>E107*F107</f>
        <v>68005</v>
      </c>
      <c r="H107" s="1331">
        <f t="shared" si="12"/>
        <v>6.8004999999999996E-2</v>
      </c>
      <c r="I107" s="1533">
        <f t="shared" si="14"/>
        <v>6.8004999999999996E-2</v>
      </c>
      <c r="J107" s="1415"/>
      <c r="K107" s="1691"/>
      <c r="L107" s="1518">
        <f t="shared" si="13"/>
        <v>6.8004999999999996E-2</v>
      </c>
      <c r="M107" s="842"/>
    </row>
    <row r="108" spans="2:13">
      <c r="B108" s="1019" t="s">
        <v>564</v>
      </c>
      <c r="C108" s="187" t="s">
        <v>1493</v>
      </c>
      <c r="D108" s="495" t="s">
        <v>1350</v>
      </c>
      <c r="E108" s="1510">
        <v>335</v>
      </c>
      <c r="F108" s="1586">
        <v>7830</v>
      </c>
      <c r="G108" s="1526">
        <f>E108*F108</f>
        <v>2623050</v>
      </c>
      <c r="H108" s="1331">
        <f>E108*F108/1000000</f>
        <v>2.6230500000000001</v>
      </c>
      <c r="I108" s="1533">
        <f t="shared" si="14"/>
        <v>2.6230500000000001</v>
      </c>
      <c r="J108" s="1415"/>
      <c r="K108" s="1691"/>
      <c r="L108" s="1518">
        <f>SUM(I108:K108)</f>
        <v>2.6230500000000001</v>
      </c>
      <c r="M108" s="842"/>
    </row>
    <row r="109" spans="2:13">
      <c r="B109" s="1019" t="s">
        <v>564</v>
      </c>
      <c r="C109" s="187" t="s">
        <v>1493</v>
      </c>
      <c r="D109" s="495" t="s">
        <v>1350</v>
      </c>
      <c r="E109" s="1510">
        <v>335</v>
      </c>
      <c r="F109" s="1586">
        <v>203</v>
      </c>
      <c r="G109" s="1526">
        <f t="shared" si="11"/>
        <v>68005</v>
      </c>
      <c r="H109" s="1331">
        <f t="shared" si="12"/>
        <v>6.8004999999999996E-2</v>
      </c>
      <c r="I109" s="1533">
        <f t="shared" si="14"/>
        <v>6.8004999999999996E-2</v>
      </c>
      <c r="J109" s="1415"/>
      <c r="K109" s="1691"/>
      <c r="L109" s="1518">
        <f t="shared" si="13"/>
        <v>6.8004999999999996E-2</v>
      </c>
      <c r="M109" s="842"/>
    </row>
    <row r="110" spans="2:13">
      <c r="B110" s="1019" t="s">
        <v>1325</v>
      </c>
      <c r="C110" s="187">
        <v>351559</v>
      </c>
      <c r="D110" s="495" t="s">
        <v>201</v>
      </c>
      <c r="E110" s="1510">
        <v>305</v>
      </c>
      <c r="F110" s="1586">
        <v>432</v>
      </c>
      <c r="G110" s="1526">
        <f>E110*F110</f>
        <v>131760</v>
      </c>
      <c r="H110" s="1331">
        <f>E110*F110/1000000</f>
        <v>0.13175999999999999</v>
      </c>
      <c r="I110" s="1533">
        <f t="shared" si="14"/>
        <v>0.13175999999999999</v>
      </c>
      <c r="J110" s="1415"/>
      <c r="K110" s="1691"/>
      <c r="L110" s="1518">
        <f>SUM(I110:K110)</f>
        <v>0.13175999999999999</v>
      </c>
      <c r="M110" s="842"/>
    </row>
    <row r="111" spans="2:13">
      <c r="B111" s="1019" t="s">
        <v>1325</v>
      </c>
      <c r="C111" s="187">
        <v>351559</v>
      </c>
      <c r="D111" s="495" t="s">
        <v>201</v>
      </c>
      <c r="E111" s="1510">
        <v>305</v>
      </c>
      <c r="F111" s="1586">
        <v>288</v>
      </c>
      <c r="G111" s="1526">
        <f>E111*F111</f>
        <v>87840</v>
      </c>
      <c r="H111" s="1331">
        <f>E111*F111/1000000</f>
        <v>8.7840000000000001E-2</v>
      </c>
      <c r="I111" s="1533">
        <f t="shared" si="14"/>
        <v>8.7840000000000001E-2</v>
      </c>
      <c r="J111" s="1415"/>
      <c r="K111" s="1691"/>
      <c r="L111" s="1518">
        <f>SUM(I111:K111)</f>
        <v>8.7840000000000001E-2</v>
      </c>
      <c r="M111" s="842"/>
    </row>
    <row r="112" spans="2:13">
      <c r="B112" s="1019" t="s">
        <v>1325</v>
      </c>
      <c r="C112" s="187">
        <v>351809</v>
      </c>
      <c r="D112" s="495" t="s">
        <v>1254</v>
      </c>
      <c r="E112" s="1510">
        <v>340</v>
      </c>
      <c r="F112" s="1586">
        <v>638</v>
      </c>
      <c r="G112" s="1526">
        <f>E112*F112</f>
        <v>216920</v>
      </c>
      <c r="H112" s="1331">
        <f>E112*F112/1000000</f>
        <v>0.21692</v>
      </c>
      <c r="I112" s="1533">
        <f t="shared" si="14"/>
        <v>0.21692</v>
      </c>
      <c r="J112" s="1415"/>
      <c r="K112" s="1691"/>
      <c r="L112" s="1518">
        <f>SUM(I112:K112)</f>
        <v>0.21692</v>
      </c>
      <c r="M112" s="842"/>
    </row>
    <row r="113" spans="2:13">
      <c r="B113" s="1019" t="s">
        <v>931</v>
      </c>
      <c r="C113" s="187">
        <v>1004932</v>
      </c>
      <c r="D113" s="495" t="s">
        <v>1281</v>
      </c>
      <c r="E113" s="1510">
        <v>265</v>
      </c>
      <c r="F113" s="1586">
        <v>320</v>
      </c>
      <c r="G113" s="1526">
        <f>E113*F113</f>
        <v>84800</v>
      </c>
      <c r="H113" s="1331">
        <f>E113*F113/1000000</f>
        <v>8.48E-2</v>
      </c>
      <c r="I113" s="1533">
        <f t="shared" si="14"/>
        <v>8.48E-2</v>
      </c>
      <c r="J113" s="1415"/>
      <c r="K113" s="1691"/>
      <c r="L113" s="1518">
        <f>SUM(I113:K113)</f>
        <v>8.48E-2</v>
      </c>
      <c r="M113" s="842"/>
    </row>
    <row r="114" spans="2:13">
      <c r="B114" s="1019" t="s">
        <v>1328</v>
      </c>
      <c r="C114" s="187" t="s">
        <v>1494</v>
      </c>
      <c r="D114" s="495" t="s">
        <v>1249</v>
      </c>
      <c r="E114" s="1510">
        <v>280</v>
      </c>
      <c r="F114" s="1586">
        <v>128</v>
      </c>
      <c r="G114" s="1526">
        <f>E114*F114</f>
        <v>35840</v>
      </c>
      <c r="H114" s="1331">
        <f>E114*F114/1000000</f>
        <v>3.5839999999999997E-2</v>
      </c>
      <c r="I114" s="1533">
        <f t="shared" si="14"/>
        <v>3.5839999999999997E-2</v>
      </c>
      <c r="J114" s="1415"/>
      <c r="K114" s="1691"/>
      <c r="L114" s="1518">
        <f>SUM(I114:K114)</f>
        <v>3.5839999999999997E-2</v>
      </c>
      <c r="M114" s="842"/>
    </row>
    <row r="115" spans="2:13">
      <c r="B115" s="1019" t="s">
        <v>1328</v>
      </c>
      <c r="C115" s="187" t="s">
        <v>1495</v>
      </c>
      <c r="D115" s="495" t="s">
        <v>1254</v>
      </c>
      <c r="E115" s="1510">
        <v>340</v>
      </c>
      <c r="F115" s="1586">
        <v>290</v>
      </c>
      <c r="G115" s="1526">
        <f t="shared" si="11"/>
        <v>98600</v>
      </c>
      <c r="H115" s="1331">
        <f t="shared" si="12"/>
        <v>9.8599999999999993E-2</v>
      </c>
      <c r="I115" s="1533">
        <f t="shared" si="14"/>
        <v>9.8599999999999993E-2</v>
      </c>
      <c r="J115" s="1415"/>
      <c r="K115" s="1691"/>
      <c r="L115" s="1518">
        <f t="shared" si="13"/>
        <v>9.8599999999999993E-2</v>
      </c>
      <c r="M115" s="842"/>
    </row>
    <row r="116" spans="2:13">
      <c r="B116" s="1019" t="s">
        <v>1328</v>
      </c>
      <c r="C116" s="187" t="s">
        <v>1496</v>
      </c>
      <c r="D116" s="495" t="s">
        <v>1263</v>
      </c>
      <c r="E116" s="1510">
        <v>265</v>
      </c>
      <c r="F116" s="1586">
        <v>52</v>
      </c>
      <c r="G116" s="1526">
        <f t="shared" si="11"/>
        <v>13780</v>
      </c>
      <c r="H116" s="1331">
        <f t="shared" si="12"/>
        <v>1.3780000000000001E-2</v>
      </c>
      <c r="I116" s="1533">
        <f t="shared" si="14"/>
        <v>1.3780000000000001E-2</v>
      </c>
      <c r="J116" s="1415"/>
      <c r="K116" s="1691"/>
      <c r="L116" s="1518">
        <f t="shared" si="13"/>
        <v>1.3780000000000001E-2</v>
      </c>
      <c r="M116" s="842"/>
    </row>
    <row r="117" spans="2:13">
      <c r="B117" s="1019" t="s">
        <v>1328</v>
      </c>
      <c r="C117" s="187">
        <v>1033</v>
      </c>
      <c r="D117" s="495" t="s">
        <v>1281</v>
      </c>
      <c r="E117" s="1510">
        <v>260</v>
      </c>
      <c r="F117" s="1586">
        <v>192</v>
      </c>
      <c r="G117" s="1526">
        <f t="shared" si="11"/>
        <v>49920</v>
      </c>
      <c r="H117" s="1331">
        <f t="shared" si="12"/>
        <v>4.9919999999999999E-2</v>
      </c>
      <c r="I117" s="1533">
        <f t="shared" si="14"/>
        <v>4.9919999999999999E-2</v>
      </c>
      <c r="J117" s="1415"/>
      <c r="K117" s="1691"/>
      <c r="L117" s="1518">
        <f t="shared" si="13"/>
        <v>4.9919999999999999E-2</v>
      </c>
      <c r="M117" s="842"/>
    </row>
    <row r="118" spans="2:13">
      <c r="B118" s="1019" t="s">
        <v>1328</v>
      </c>
      <c r="C118" s="187">
        <v>1033</v>
      </c>
      <c r="D118" s="495" t="s">
        <v>201</v>
      </c>
      <c r="E118" s="1510">
        <v>305</v>
      </c>
      <c r="F118" s="1586">
        <v>96</v>
      </c>
      <c r="G118" s="1526">
        <f t="shared" si="11"/>
        <v>29280</v>
      </c>
      <c r="H118" s="1331">
        <f t="shared" si="12"/>
        <v>2.928E-2</v>
      </c>
      <c r="I118" s="1533">
        <f t="shared" si="14"/>
        <v>2.928E-2</v>
      </c>
      <c r="J118" s="1415"/>
      <c r="K118" s="1691"/>
      <c r="L118" s="1518">
        <f t="shared" si="13"/>
        <v>2.928E-2</v>
      </c>
      <c r="M118" s="842"/>
    </row>
    <row r="119" spans="2:13">
      <c r="B119" s="1019" t="s">
        <v>1328</v>
      </c>
      <c r="C119" s="187">
        <v>1037</v>
      </c>
      <c r="D119" s="495" t="s">
        <v>201</v>
      </c>
      <c r="E119" s="1510">
        <v>305</v>
      </c>
      <c r="F119" s="1586">
        <v>360</v>
      </c>
      <c r="G119" s="1526">
        <f t="shared" ref="G119:G124" si="15">E119*F119</f>
        <v>109800</v>
      </c>
      <c r="H119" s="1331">
        <f t="shared" ref="H119:H124" si="16">E119*F119/1000000</f>
        <v>0.10979999999999999</v>
      </c>
      <c r="I119" s="1533">
        <f t="shared" si="14"/>
        <v>0.10979999999999999</v>
      </c>
      <c r="J119" s="1415"/>
      <c r="K119" s="1691"/>
      <c r="L119" s="1518">
        <f t="shared" ref="L119:L124" si="17">SUM(I119:K119)</f>
        <v>0.10979999999999999</v>
      </c>
      <c r="M119" s="842"/>
    </row>
    <row r="120" spans="2:13">
      <c r="B120" s="1019" t="s">
        <v>1328</v>
      </c>
      <c r="C120" s="187" t="s">
        <v>1497</v>
      </c>
      <c r="D120" s="495" t="s">
        <v>1254</v>
      </c>
      <c r="E120" s="1510">
        <v>340</v>
      </c>
      <c r="F120" s="1586">
        <v>145</v>
      </c>
      <c r="G120" s="1526">
        <f t="shared" si="15"/>
        <v>49300</v>
      </c>
      <c r="H120" s="1331">
        <f t="shared" si="16"/>
        <v>4.9299999999999997E-2</v>
      </c>
      <c r="I120" s="1533">
        <f t="shared" si="14"/>
        <v>4.9299999999999997E-2</v>
      </c>
      <c r="J120" s="1415"/>
      <c r="K120" s="1691"/>
      <c r="L120" s="1518">
        <f t="shared" si="17"/>
        <v>4.9299999999999997E-2</v>
      </c>
      <c r="M120" s="842"/>
    </row>
    <row r="121" spans="2:13">
      <c r="B121" s="1019" t="s">
        <v>1328</v>
      </c>
      <c r="C121" s="187" t="s">
        <v>1497</v>
      </c>
      <c r="D121" s="495" t="s">
        <v>419</v>
      </c>
      <c r="E121" s="1510">
        <v>305</v>
      </c>
      <c r="F121" s="1586">
        <v>125</v>
      </c>
      <c r="G121" s="1526">
        <f t="shared" si="15"/>
        <v>38125</v>
      </c>
      <c r="H121" s="1331">
        <f t="shared" si="16"/>
        <v>3.8124999999999999E-2</v>
      </c>
      <c r="I121" s="1533">
        <f t="shared" si="14"/>
        <v>3.8124999999999999E-2</v>
      </c>
      <c r="J121" s="1415"/>
      <c r="K121" s="1691"/>
      <c r="L121" s="1518">
        <f t="shared" si="17"/>
        <v>3.8124999999999999E-2</v>
      </c>
      <c r="M121" s="842"/>
    </row>
    <row r="122" spans="2:13">
      <c r="B122" s="1019" t="s">
        <v>1328</v>
      </c>
      <c r="C122" s="187" t="s">
        <v>1498</v>
      </c>
      <c r="D122" s="495" t="s">
        <v>1249</v>
      </c>
      <c r="E122" s="1510">
        <v>280</v>
      </c>
      <c r="F122" s="1586">
        <v>128</v>
      </c>
      <c r="G122" s="1526">
        <f t="shared" si="15"/>
        <v>35840</v>
      </c>
      <c r="H122" s="1331">
        <f t="shared" si="16"/>
        <v>3.5839999999999997E-2</v>
      </c>
      <c r="I122" s="1533">
        <f t="shared" si="14"/>
        <v>3.5839999999999997E-2</v>
      </c>
      <c r="J122" s="1415"/>
      <c r="K122" s="1691"/>
      <c r="L122" s="1518">
        <f t="shared" si="17"/>
        <v>3.5839999999999997E-2</v>
      </c>
      <c r="M122" s="842"/>
    </row>
    <row r="123" spans="2:13">
      <c r="B123" s="1019" t="s">
        <v>1333</v>
      </c>
      <c r="C123" s="187">
        <v>73</v>
      </c>
      <c r="D123" s="495" t="s">
        <v>1249</v>
      </c>
      <c r="E123" s="1510">
        <v>275</v>
      </c>
      <c r="F123" s="1586">
        <v>320</v>
      </c>
      <c r="G123" s="1526">
        <f t="shared" si="15"/>
        <v>88000</v>
      </c>
      <c r="H123" s="1331">
        <f t="shared" si="16"/>
        <v>8.7999999999999995E-2</v>
      </c>
      <c r="I123" s="1533">
        <f t="shared" si="14"/>
        <v>8.7999999999999995E-2</v>
      </c>
      <c r="J123" s="1415"/>
      <c r="K123" s="1691"/>
      <c r="L123" s="1518">
        <f t="shared" si="17"/>
        <v>8.7999999999999995E-2</v>
      </c>
      <c r="M123" s="842"/>
    </row>
    <row r="124" spans="2:13">
      <c r="B124" s="1019" t="s">
        <v>1499</v>
      </c>
      <c r="C124" s="187">
        <v>778122</v>
      </c>
      <c r="D124" s="495" t="s">
        <v>1254</v>
      </c>
      <c r="E124" s="1510">
        <v>335</v>
      </c>
      <c r="F124" s="1586">
        <v>8033</v>
      </c>
      <c r="G124" s="1526">
        <f t="shared" si="15"/>
        <v>2691055</v>
      </c>
      <c r="H124" s="1331">
        <f t="shared" si="16"/>
        <v>2.691055</v>
      </c>
      <c r="I124" s="1533">
        <f t="shared" si="14"/>
        <v>2.691055</v>
      </c>
      <c r="J124" s="1415"/>
      <c r="K124" s="1691"/>
      <c r="L124" s="1518">
        <f t="shared" si="17"/>
        <v>2.691055</v>
      </c>
      <c r="M124" s="842"/>
    </row>
    <row r="125" spans="2:13">
      <c r="B125" s="1019" t="s">
        <v>1340</v>
      </c>
      <c r="C125" s="187">
        <v>10266</v>
      </c>
      <c r="D125" s="495" t="s">
        <v>1254</v>
      </c>
      <c r="E125" s="1510">
        <v>330</v>
      </c>
      <c r="F125" s="1586">
        <v>290</v>
      </c>
      <c r="G125" s="1526">
        <f t="shared" si="11"/>
        <v>95700</v>
      </c>
      <c r="H125" s="1331">
        <f t="shared" si="12"/>
        <v>9.5699999999999993E-2</v>
      </c>
      <c r="I125" s="1533">
        <f t="shared" si="14"/>
        <v>9.5699999999999993E-2</v>
      </c>
      <c r="J125" s="1415"/>
      <c r="K125" s="1691"/>
      <c r="L125" s="1518">
        <f t="shared" si="13"/>
        <v>9.5699999999999993E-2</v>
      </c>
      <c r="M125" s="842"/>
    </row>
    <row r="126" spans="2:13">
      <c r="B126" s="1019" t="s">
        <v>1340</v>
      </c>
      <c r="C126" s="187">
        <v>10268</v>
      </c>
      <c r="D126" s="495" t="s">
        <v>1249</v>
      </c>
      <c r="E126" s="1510">
        <v>280</v>
      </c>
      <c r="F126" s="1586">
        <v>320</v>
      </c>
      <c r="G126" s="1526">
        <f t="shared" si="11"/>
        <v>89600</v>
      </c>
      <c r="H126" s="1331">
        <f t="shared" si="12"/>
        <v>8.9599999999999999E-2</v>
      </c>
      <c r="I126" s="1533">
        <f t="shared" si="14"/>
        <v>8.9599999999999999E-2</v>
      </c>
      <c r="J126" s="1415"/>
      <c r="K126" s="1691"/>
      <c r="L126" s="1518">
        <f t="shared" si="13"/>
        <v>8.9599999999999999E-2</v>
      </c>
      <c r="M126" s="842"/>
    </row>
    <row r="127" spans="2:13">
      <c r="B127" s="1019" t="s">
        <v>1500</v>
      </c>
      <c r="C127" s="187" t="s">
        <v>1501</v>
      </c>
      <c r="D127" s="495" t="s">
        <v>1254</v>
      </c>
      <c r="E127" s="1510">
        <v>330</v>
      </c>
      <c r="F127" s="1586">
        <v>240</v>
      </c>
      <c r="G127" s="1526">
        <f t="shared" si="11"/>
        <v>79200</v>
      </c>
      <c r="H127" s="1331">
        <f t="shared" si="12"/>
        <v>7.9200000000000007E-2</v>
      </c>
      <c r="I127" s="1533">
        <f t="shared" si="14"/>
        <v>7.9200000000000007E-2</v>
      </c>
      <c r="J127" s="1415"/>
      <c r="K127" s="1691"/>
      <c r="L127" s="1518">
        <f t="shared" si="13"/>
        <v>7.9200000000000007E-2</v>
      </c>
      <c r="M127" s="842"/>
    </row>
    <row r="128" spans="2:13">
      <c r="B128" s="1019" t="s">
        <v>1500</v>
      </c>
      <c r="C128" s="187" t="s">
        <v>1502</v>
      </c>
      <c r="D128" s="495" t="s">
        <v>1254</v>
      </c>
      <c r="E128" s="1510">
        <v>330</v>
      </c>
      <c r="F128" s="1586">
        <v>138</v>
      </c>
      <c r="G128" s="1526">
        <f>E128*F128</f>
        <v>45540</v>
      </c>
      <c r="H128" s="1331">
        <f>E128*F128/1000000</f>
        <v>4.5539999999999997E-2</v>
      </c>
      <c r="I128" s="1533">
        <f t="shared" si="14"/>
        <v>4.5539999999999997E-2</v>
      </c>
      <c r="J128" s="1415"/>
      <c r="K128" s="1691"/>
      <c r="L128" s="1518">
        <f>SUM(I128:K128)</f>
        <v>4.5539999999999997E-2</v>
      </c>
      <c r="M128" s="842"/>
    </row>
    <row r="129" spans="2:13">
      <c r="B129" s="1019" t="s">
        <v>1500</v>
      </c>
      <c r="C129" s="187" t="s">
        <v>1503</v>
      </c>
      <c r="D129" s="495" t="s">
        <v>1254</v>
      </c>
      <c r="E129" s="1510">
        <v>330</v>
      </c>
      <c r="F129" s="1586">
        <v>129</v>
      </c>
      <c r="G129" s="1526">
        <f t="shared" si="11"/>
        <v>42570</v>
      </c>
      <c r="H129" s="1331">
        <f t="shared" si="12"/>
        <v>4.2569999999999997E-2</v>
      </c>
      <c r="I129" s="1533">
        <f t="shared" si="14"/>
        <v>4.2569999999999997E-2</v>
      </c>
      <c r="J129" s="1415"/>
      <c r="K129" s="1691"/>
      <c r="L129" s="1518">
        <f t="shared" si="13"/>
        <v>4.2569999999999997E-2</v>
      </c>
      <c r="M129" s="842" t="s">
        <v>1504</v>
      </c>
    </row>
    <row r="130" spans="2:13">
      <c r="B130" s="1019" t="s">
        <v>1500</v>
      </c>
      <c r="C130" s="187" t="s">
        <v>1505</v>
      </c>
      <c r="D130" s="495" t="s">
        <v>1263</v>
      </c>
      <c r="E130" s="1510">
        <v>260</v>
      </c>
      <c r="F130" s="1586">
        <v>468</v>
      </c>
      <c r="G130" s="1526">
        <f t="shared" si="11"/>
        <v>121680</v>
      </c>
      <c r="H130" s="1331">
        <f t="shared" si="12"/>
        <v>0.12168</v>
      </c>
      <c r="I130" s="1533">
        <f t="shared" si="14"/>
        <v>0.12168</v>
      </c>
      <c r="J130" s="1415"/>
      <c r="K130" s="1691"/>
      <c r="L130" s="1518">
        <f t="shared" si="13"/>
        <v>0.12168</v>
      </c>
      <c r="M130" s="842"/>
    </row>
    <row r="131" spans="2:13">
      <c r="B131" s="1019" t="s">
        <v>1344</v>
      </c>
      <c r="C131" s="187" t="s">
        <v>1506</v>
      </c>
      <c r="D131" s="495" t="s">
        <v>1332</v>
      </c>
      <c r="E131" s="1510">
        <v>315</v>
      </c>
      <c r="F131" s="1586">
        <v>377</v>
      </c>
      <c r="G131" s="1526">
        <f t="shared" si="11"/>
        <v>118755</v>
      </c>
      <c r="H131" s="1331">
        <f t="shared" si="12"/>
        <v>0.118755</v>
      </c>
      <c r="I131" s="1533">
        <f t="shared" si="14"/>
        <v>0.118755</v>
      </c>
      <c r="J131" s="1415"/>
      <c r="K131" s="1691"/>
      <c r="L131" s="1518">
        <f t="shared" si="13"/>
        <v>0.118755</v>
      </c>
      <c r="M131" s="842"/>
    </row>
    <row r="132" spans="2:13">
      <c r="B132" s="1019" t="s">
        <v>1348</v>
      </c>
      <c r="C132" s="187" t="s">
        <v>1507</v>
      </c>
      <c r="D132" s="495" t="s">
        <v>1321</v>
      </c>
      <c r="E132" s="1510">
        <v>325</v>
      </c>
      <c r="F132" s="1586">
        <v>667</v>
      </c>
      <c r="G132" s="1526">
        <f t="shared" si="11"/>
        <v>216775</v>
      </c>
      <c r="H132" s="1331">
        <f t="shared" si="12"/>
        <v>0.216775</v>
      </c>
      <c r="I132" s="1533">
        <f t="shared" si="14"/>
        <v>0.216775</v>
      </c>
      <c r="J132" s="1415"/>
      <c r="K132" s="1691"/>
      <c r="L132" s="1518">
        <f t="shared" si="13"/>
        <v>0.216775</v>
      </c>
      <c r="M132" s="842"/>
    </row>
    <row r="133" spans="2:13">
      <c r="B133" s="1019" t="s">
        <v>1348</v>
      </c>
      <c r="C133" s="187">
        <v>81</v>
      </c>
      <c r="D133" s="495" t="s">
        <v>1321</v>
      </c>
      <c r="E133" s="1510">
        <v>325</v>
      </c>
      <c r="F133" s="1586">
        <v>377</v>
      </c>
      <c r="G133" s="1526">
        <f t="shared" si="11"/>
        <v>122525</v>
      </c>
      <c r="H133" s="1331">
        <f t="shared" si="12"/>
        <v>0.122525</v>
      </c>
      <c r="I133" s="1533">
        <f t="shared" si="14"/>
        <v>0.122525</v>
      </c>
      <c r="J133" s="1415"/>
      <c r="K133" s="1691"/>
      <c r="L133" s="1518">
        <f t="shared" si="13"/>
        <v>0.122525</v>
      </c>
      <c r="M133" s="842"/>
    </row>
    <row r="134" spans="2:13">
      <c r="B134" s="1019" t="s">
        <v>1348</v>
      </c>
      <c r="C134" s="187" t="s">
        <v>1508</v>
      </c>
      <c r="D134" s="495" t="s">
        <v>1249</v>
      </c>
      <c r="E134" s="1510">
        <v>280</v>
      </c>
      <c r="F134" s="1586">
        <v>832</v>
      </c>
      <c r="G134" s="1526">
        <f t="shared" si="11"/>
        <v>232960</v>
      </c>
      <c r="H134" s="1331">
        <f t="shared" si="12"/>
        <v>0.23296</v>
      </c>
      <c r="I134" s="1533">
        <f t="shared" si="14"/>
        <v>0.23296</v>
      </c>
      <c r="J134" s="1415"/>
      <c r="K134" s="1691"/>
      <c r="L134" s="1518">
        <f t="shared" si="13"/>
        <v>0.23296</v>
      </c>
      <c r="M134" s="842"/>
    </row>
    <row r="135" spans="2:13">
      <c r="B135" s="1019" t="s">
        <v>1222</v>
      </c>
      <c r="C135" s="187" t="s">
        <v>1509</v>
      </c>
      <c r="D135" s="495" t="s">
        <v>201</v>
      </c>
      <c r="E135" s="1510">
        <v>305</v>
      </c>
      <c r="F135" s="1586">
        <v>22</v>
      </c>
      <c r="G135" s="1526">
        <f t="shared" si="11"/>
        <v>6710</v>
      </c>
      <c r="H135" s="1331">
        <f t="shared" si="12"/>
        <v>6.7099999999999998E-3</v>
      </c>
      <c r="I135" s="1533">
        <f t="shared" si="14"/>
        <v>6.7099999999999998E-3</v>
      </c>
      <c r="J135" s="1415"/>
      <c r="K135" s="1691"/>
      <c r="L135" s="1518">
        <f t="shared" si="13"/>
        <v>6.7099999999999998E-3</v>
      </c>
      <c r="M135" s="842"/>
    </row>
    <row r="136" spans="2:13">
      <c r="B136" s="1019" t="s">
        <v>1354</v>
      </c>
      <c r="C136" s="187" t="s">
        <v>1510</v>
      </c>
      <c r="D136" s="495" t="s">
        <v>1263</v>
      </c>
      <c r="E136" s="1510">
        <v>265</v>
      </c>
      <c r="F136" s="1586">
        <v>754</v>
      </c>
      <c r="G136" s="1526">
        <f>E136*F136</f>
        <v>199810</v>
      </c>
      <c r="H136" s="1331">
        <f>E136*F136/1000000</f>
        <v>0.19980999999999999</v>
      </c>
      <c r="I136" s="1533">
        <f t="shared" si="14"/>
        <v>0.19980999999999999</v>
      </c>
      <c r="J136" s="1415"/>
      <c r="K136" s="1691"/>
      <c r="L136" s="1518">
        <f>SUM(I136:K136)</f>
        <v>0.19980999999999999</v>
      </c>
      <c r="M136" s="842"/>
    </row>
    <row r="137" spans="2:13">
      <c r="B137" s="1019" t="s">
        <v>1354</v>
      </c>
      <c r="C137" s="187" t="s">
        <v>1355</v>
      </c>
      <c r="D137" s="495" t="s">
        <v>1281</v>
      </c>
      <c r="E137" s="1510">
        <v>260</v>
      </c>
      <c r="F137" s="1586">
        <v>960</v>
      </c>
      <c r="G137" s="1526">
        <f t="shared" si="11"/>
        <v>249600</v>
      </c>
      <c r="H137" s="1331">
        <f t="shared" si="12"/>
        <v>0.24959999999999999</v>
      </c>
      <c r="I137" s="1533">
        <f t="shared" si="14"/>
        <v>0.24959999999999999</v>
      </c>
      <c r="J137" s="1415"/>
      <c r="K137" s="1691"/>
      <c r="L137" s="1518">
        <f t="shared" si="13"/>
        <v>0.24959999999999999</v>
      </c>
      <c r="M137" s="842"/>
    </row>
    <row r="138" spans="2:13">
      <c r="B138" s="1019" t="s">
        <v>707</v>
      </c>
      <c r="C138" s="187">
        <v>777685</v>
      </c>
      <c r="D138" s="495" t="s">
        <v>1254</v>
      </c>
      <c r="E138" s="1510">
        <v>335</v>
      </c>
      <c r="F138" s="1586">
        <v>638</v>
      </c>
      <c r="G138" s="1526">
        <f t="shared" si="11"/>
        <v>213730</v>
      </c>
      <c r="H138" s="1331">
        <f t="shared" si="12"/>
        <v>0.21373</v>
      </c>
      <c r="I138" s="1533">
        <f t="shared" si="14"/>
        <v>0.21373</v>
      </c>
      <c r="J138" s="1415"/>
      <c r="K138" s="1691"/>
      <c r="L138" s="1518">
        <f t="shared" si="13"/>
        <v>0.21373</v>
      </c>
      <c r="M138" s="842"/>
    </row>
    <row r="139" spans="2:13">
      <c r="B139" s="1019" t="s">
        <v>707</v>
      </c>
      <c r="C139" s="187">
        <v>777676</v>
      </c>
      <c r="D139" s="495" t="s">
        <v>258</v>
      </c>
      <c r="E139" s="1510">
        <v>310</v>
      </c>
      <c r="F139" s="1586">
        <v>550</v>
      </c>
      <c r="G139" s="1526">
        <f t="shared" si="11"/>
        <v>170500</v>
      </c>
      <c r="H139" s="1331">
        <f t="shared" si="12"/>
        <v>0.17050000000000001</v>
      </c>
      <c r="I139" s="1533">
        <f t="shared" si="14"/>
        <v>0.17050000000000001</v>
      </c>
      <c r="J139" s="1415"/>
      <c r="K139" s="1691"/>
      <c r="L139" s="1518">
        <f t="shared" si="13"/>
        <v>0.17050000000000001</v>
      </c>
      <c r="M139" s="842"/>
    </row>
    <row r="140" spans="2:13">
      <c r="B140" s="1019" t="s">
        <v>707</v>
      </c>
      <c r="C140" s="187">
        <v>777677</v>
      </c>
      <c r="D140" s="495" t="s">
        <v>258</v>
      </c>
      <c r="E140" s="1510">
        <v>310</v>
      </c>
      <c r="F140" s="1586">
        <v>550</v>
      </c>
      <c r="G140" s="1526">
        <f>E140*F140</f>
        <v>170500</v>
      </c>
      <c r="H140" s="1331">
        <f>E140*F140/1000000</f>
        <v>0.17050000000000001</v>
      </c>
      <c r="I140" s="1533">
        <f t="shared" si="14"/>
        <v>0.17050000000000001</v>
      </c>
      <c r="J140" s="1415"/>
      <c r="K140" s="1691"/>
      <c r="L140" s="1518">
        <f>SUM(I140:K140)</f>
        <v>0.17050000000000001</v>
      </c>
      <c r="M140" s="842"/>
    </row>
    <row r="141" spans="2:13" s="123" customFormat="1" ht="14.25" customHeight="1">
      <c r="B141" s="1422" t="s">
        <v>197</v>
      </c>
      <c r="C141" s="1422"/>
      <c r="D141" s="1422"/>
      <c r="E141" s="1422"/>
      <c r="F141" s="1423">
        <f t="shared" ref="F141:L141" si="18">SUM(F78:F140)</f>
        <v>66518</v>
      </c>
      <c r="G141" s="1423">
        <f t="shared" si="18"/>
        <v>21327450</v>
      </c>
      <c r="H141" s="1424">
        <f t="shared" si="18"/>
        <v>21.327450000000006</v>
      </c>
      <c r="I141" s="1424">
        <f t="shared" si="18"/>
        <v>15.343010000000003</v>
      </c>
      <c r="J141" s="1424">
        <f t="shared" si="18"/>
        <v>5.9844400000000002</v>
      </c>
      <c r="K141" s="1424">
        <f t="shared" si="18"/>
        <v>0</v>
      </c>
      <c r="L141" s="1424">
        <f t="shared" si="18"/>
        <v>21.327450000000006</v>
      </c>
      <c r="M141" s="1425" t="s">
        <v>346</v>
      </c>
    </row>
    <row r="142" spans="2:13" s="123" customFormat="1" ht="14.25" customHeight="1">
      <c r="B142" s="1507" t="s">
        <v>1363</v>
      </c>
      <c r="C142" s="187" t="s">
        <v>1364</v>
      </c>
      <c r="D142" s="495" t="s">
        <v>1248</v>
      </c>
      <c r="E142" s="1510">
        <v>275</v>
      </c>
      <c r="F142" s="1586">
        <v>960</v>
      </c>
      <c r="G142" s="1526">
        <f>E142*F142</f>
        <v>264000</v>
      </c>
      <c r="H142" s="1331">
        <f>E142*F142/1000000</f>
        <v>0.26400000000000001</v>
      </c>
      <c r="I142" s="1533">
        <f>H142</f>
        <v>0.26400000000000001</v>
      </c>
      <c r="J142" s="1415"/>
      <c r="K142" s="1691"/>
      <c r="L142" s="1518">
        <f>SUM(I142:K142)</f>
        <v>0.26400000000000001</v>
      </c>
      <c r="M142" s="842"/>
    </row>
    <row r="143" spans="2:13" s="123" customFormat="1" ht="14.25" customHeight="1">
      <c r="B143" s="1507" t="s">
        <v>821</v>
      </c>
      <c r="C143" s="187" t="s">
        <v>1511</v>
      </c>
      <c r="D143" s="495" t="s">
        <v>1263</v>
      </c>
      <c r="E143" s="1510">
        <v>260</v>
      </c>
      <c r="F143" s="1586">
        <v>884</v>
      </c>
      <c r="G143" s="1526">
        <f t="shared" ref="G143:G168" si="19">E143*F143</f>
        <v>229840</v>
      </c>
      <c r="H143" s="1331">
        <f t="shared" ref="H143:H168" si="20">E143*F143/1000000</f>
        <v>0.22983999999999999</v>
      </c>
      <c r="I143" s="1533">
        <f>H143</f>
        <v>0.22983999999999999</v>
      </c>
      <c r="J143" s="1415"/>
      <c r="K143" s="1691"/>
      <c r="L143" s="1518">
        <f t="shared" ref="L143:L168" si="21">SUM(I143:K143)</f>
        <v>0.22983999999999999</v>
      </c>
      <c r="M143" s="842"/>
    </row>
    <row r="144" spans="2:13" s="123" customFormat="1" ht="14.25" customHeight="1">
      <c r="B144" s="1507" t="s">
        <v>821</v>
      </c>
      <c r="C144" s="187" t="s">
        <v>1512</v>
      </c>
      <c r="D144" s="495" t="s">
        <v>1263</v>
      </c>
      <c r="E144" s="1510">
        <v>260</v>
      </c>
      <c r="F144" s="1586">
        <v>884</v>
      </c>
      <c r="G144" s="1526">
        <f>E144*F144</f>
        <v>229840</v>
      </c>
      <c r="H144" s="1331">
        <f>E144*F144/1000000</f>
        <v>0.22983999999999999</v>
      </c>
      <c r="I144" s="1533">
        <f t="shared" ref="I144:I168" si="22">H144</f>
        <v>0.22983999999999999</v>
      </c>
      <c r="J144" s="1415"/>
      <c r="K144" s="1691"/>
      <c r="L144" s="1518">
        <f>SUM(I144:K144)</f>
        <v>0.22983999999999999</v>
      </c>
      <c r="M144" s="842"/>
    </row>
    <row r="145" spans="2:13" s="123" customFormat="1" ht="14.25" customHeight="1">
      <c r="B145" s="1507" t="s">
        <v>1513</v>
      </c>
      <c r="C145" s="187" t="s">
        <v>1514</v>
      </c>
      <c r="D145" s="495" t="s">
        <v>1249</v>
      </c>
      <c r="E145" s="1510">
        <v>280</v>
      </c>
      <c r="F145" s="1586">
        <v>64</v>
      </c>
      <c r="G145" s="1526">
        <f t="shared" si="19"/>
        <v>17920</v>
      </c>
      <c r="H145" s="1331">
        <f t="shared" si="20"/>
        <v>1.7919999999999998E-2</v>
      </c>
      <c r="I145" s="1533">
        <f t="shared" si="22"/>
        <v>1.7919999999999998E-2</v>
      </c>
      <c r="J145" s="1415"/>
      <c r="K145" s="1691"/>
      <c r="L145" s="1518">
        <f t="shared" si="21"/>
        <v>1.7919999999999998E-2</v>
      </c>
      <c r="M145" s="842"/>
    </row>
    <row r="146" spans="2:13" s="123" customFormat="1" ht="14.25" customHeight="1">
      <c r="B146" s="1507" t="s">
        <v>1513</v>
      </c>
      <c r="C146" s="187" t="s">
        <v>1515</v>
      </c>
      <c r="D146" s="495" t="s">
        <v>1248</v>
      </c>
      <c r="E146" s="1510">
        <v>280</v>
      </c>
      <c r="F146" s="1586">
        <v>320</v>
      </c>
      <c r="G146" s="1526">
        <f>E146*F146</f>
        <v>89600</v>
      </c>
      <c r="H146" s="1331">
        <f>E146*F146/1000000</f>
        <v>8.9599999999999999E-2</v>
      </c>
      <c r="I146" s="1533">
        <f t="shared" si="22"/>
        <v>8.9599999999999999E-2</v>
      </c>
      <c r="J146" s="1415"/>
      <c r="K146" s="1691"/>
      <c r="L146" s="1518">
        <f>SUM(I146:K146)</f>
        <v>8.9599999999999999E-2</v>
      </c>
      <c r="M146" s="842"/>
    </row>
    <row r="147" spans="2:13" s="123" customFormat="1" ht="14.25" customHeight="1">
      <c r="B147" s="1507" t="s">
        <v>1369</v>
      </c>
      <c r="C147" s="187" t="s">
        <v>1516</v>
      </c>
      <c r="D147" s="495" t="s">
        <v>1265</v>
      </c>
      <c r="E147" s="1510">
        <v>265</v>
      </c>
      <c r="F147" s="1586">
        <v>1824</v>
      </c>
      <c r="G147" s="1526">
        <f>E147*F147</f>
        <v>483360</v>
      </c>
      <c r="H147" s="1331">
        <f>E147*F147/1000000</f>
        <v>0.48336000000000001</v>
      </c>
      <c r="I147" s="1533">
        <f t="shared" si="22"/>
        <v>0.48336000000000001</v>
      </c>
      <c r="J147" s="1415"/>
      <c r="K147" s="1691"/>
      <c r="L147" s="1518">
        <f>SUM(I147:K147)</f>
        <v>0.48336000000000001</v>
      </c>
      <c r="M147" s="842"/>
    </row>
    <row r="148" spans="2:13" s="123" customFormat="1" ht="14.25" customHeight="1">
      <c r="B148" s="1507" t="s">
        <v>1369</v>
      </c>
      <c r="C148" s="187" t="s">
        <v>1516</v>
      </c>
      <c r="D148" s="495" t="s">
        <v>1265</v>
      </c>
      <c r="E148" s="1510">
        <v>265</v>
      </c>
      <c r="F148" s="1586">
        <v>531</v>
      </c>
      <c r="G148" s="1526">
        <f>E148*F148</f>
        <v>140715</v>
      </c>
      <c r="H148" s="1331">
        <f>E148*F148/1000000</f>
        <v>0.14071500000000001</v>
      </c>
      <c r="I148" s="1533">
        <f t="shared" si="22"/>
        <v>0.14071500000000001</v>
      </c>
      <c r="J148" s="1415"/>
      <c r="K148" s="1691"/>
      <c r="L148" s="1518">
        <f>SUM(I148:K148)</f>
        <v>0.14071500000000001</v>
      </c>
      <c r="M148" s="842"/>
    </row>
    <row r="149" spans="2:13" s="123" customFormat="1" ht="14.25" customHeight="1">
      <c r="B149" s="1507" t="s">
        <v>1369</v>
      </c>
      <c r="C149" s="187" t="s">
        <v>1516</v>
      </c>
      <c r="D149" s="495" t="s">
        <v>1248</v>
      </c>
      <c r="E149" s="1510">
        <v>280</v>
      </c>
      <c r="F149" s="1586">
        <v>960</v>
      </c>
      <c r="G149" s="1526">
        <f>E149*F149</f>
        <v>268800</v>
      </c>
      <c r="H149" s="1331">
        <f>E149*F149/1000000</f>
        <v>0.26879999999999998</v>
      </c>
      <c r="I149" s="1533">
        <f t="shared" si="22"/>
        <v>0.26879999999999998</v>
      </c>
      <c r="J149" s="1415"/>
      <c r="K149" s="1691"/>
      <c r="L149" s="1518">
        <f>SUM(I149:K149)</f>
        <v>0.26879999999999998</v>
      </c>
      <c r="M149" s="842"/>
    </row>
    <row r="150" spans="2:13" s="123" customFormat="1" ht="14.25" customHeight="1">
      <c r="B150" s="1507" t="s">
        <v>321</v>
      </c>
      <c r="C150" s="187" t="s">
        <v>1517</v>
      </c>
      <c r="D150" s="495" t="s">
        <v>1367</v>
      </c>
      <c r="E150" s="1510">
        <v>325</v>
      </c>
      <c r="F150" s="1586">
        <v>174</v>
      </c>
      <c r="G150" s="1526">
        <f>E150*F150</f>
        <v>56550</v>
      </c>
      <c r="H150" s="1331">
        <f>E150*F150/1000000</f>
        <v>5.6550000000000003E-2</v>
      </c>
      <c r="I150" s="1533">
        <f t="shared" si="22"/>
        <v>5.6550000000000003E-2</v>
      </c>
      <c r="J150" s="1415"/>
      <c r="K150" s="1691"/>
      <c r="L150" s="1518">
        <f>SUM(I150:K150)</f>
        <v>5.6550000000000003E-2</v>
      </c>
      <c r="M150" s="842"/>
    </row>
    <row r="151" spans="2:13" s="123" customFormat="1" ht="14.25" customHeight="1">
      <c r="B151" s="1507" t="s">
        <v>1518</v>
      </c>
      <c r="C151" s="187" t="s">
        <v>1519</v>
      </c>
      <c r="D151" s="495" t="s">
        <v>217</v>
      </c>
      <c r="E151" s="1510">
        <v>305</v>
      </c>
      <c r="F151" s="1586">
        <v>25</v>
      </c>
      <c r="G151" s="1526">
        <f t="shared" si="19"/>
        <v>7625</v>
      </c>
      <c r="H151" s="1331">
        <f t="shared" si="20"/>
        <v>7.6249999999999998E-3</v>
      </c>
      <c r="I151" s="1533">
        <f t="shared" si="22"/>
        <v>7.6249999999999998E-3</v>
      </c>
      <c r="J151" s="1415"/>
      <c r="K151" s="1691"/>
      <c r="L151" s="1518">
        <f t="shared" si="21"/>
        <v>7.6249999999999998E-3</v>
      </c>
      <c r="M151" s="842"/>
    </row>
    <row r="152" spans="2:13" s="123" customFormat="1" ht="14.25" customHeight="1">
      <c r="B152" s="1507" t="s">
        <v>1520</v>
      </c>
      <c r="C152" s="187">
        <v>10550</v>
      </c>
      <c r="D152" s="495" t="s">
        <v>445</v>
      </c>
      <c r="E152" s="1510">
        <v>305</v>
      </c>
      <c r="F152" s="1586">
        <v>1525</v>
      </c>
      <c r="G152" s="1526">
        <f t="shared" si="19"/>
        <v>465125</v>
      </c>
      <c r="H152" s="1331">
        <f t="shared" si="20"/>
        <v>0.46512500000000001</v>
      </c>
      <c r="I152" s="1533">
        <f t="shared" si="22"/>
        <v>0.46512500000000001</v>
      </c>
      <c r="J152" s="1415"/>
      <c r="K152" s="1691"/>
      <c r="L152" s="1518">
        <f t="shared" si="21"/>
        <v>0.46512500000000001</v>
      </c>
      <c r="M152" s="842"/>
    </row>
    <row r="153" spans="2:13" s="123" customFormat="1" ht="14.25" customHeight="1">
      <c r="B153" s="1507" t="s">
        <v>1521</v>
      </c>
      <c r="C153" s="187">
        <v>1776</v>
      </c>
      <c r="D153" s="495" t="s">
        <v>1522</v>
      </c>
      <c r="E153" s="1510">
        <v>315</v>
      </c>
      <c r="F153" s="1586">
        <v>754</v>
      </c>
      <c r="G153" s="1526">
        <f t="shared" si="19"/>
        <v>237510</v>
      </c>
      <c r="H153" s="1331">
        <f t="shared" si="20"/>
        <v>0.23751</v>
      </c>
      <c r="I153" s="1533">
        <f t="shared" si="22"/>
        <v>0.23751</v>
      </c>
      <c r="J153" s="1415"/>
      <c r="K153" s="1691"/>
      <c r="L153" s="1518">
        <f t="shared" si="21"/>
        <v>0.23751</v>
      </c>
      <c r="M153" s="842"/>
    </row>
    <row r="154" spans="2:13" s="123" customFormat="1" ht="14.25" customHeight="1">
      <c r="B154" s="1507" t="s">
        <v>1523</v>
      </c>
      <c r="C154" s="187" t="s">
        <v>1524</v>
      </c>
      <c r="D154" s="495" t="s">
        <v>1367</v>
      </c>
      <c r="E154" s="1510">
        <v>330</v>
      </c>
      <c r="F154" s="1586">
        <v>522</v>
      </c>
      <c r="G154" s="1526">
        <f t="shared" si="19"/>
        <v>172260</v>
      </c>
      <c r="H154" s="1331">
        <f t="shared" si="20"/>
        <v>0.17226</v>
      </c>
      <c r="I154" s="1533">
        <f t="shared" si="22"/>
        <v>0.17226</v>
      </c>
      <c r="J154" s="1415"/>
      <c r="K154" s="1691"/>
      <c r="L154" s="1518">
        <f t="shared" si="21"/>
        <v>0.17226</v>
      </c>
      <c r="M154" s="842"/>
    </row>
    <row r="155" spans="2:13" s="123" customFormat="1" ht="14.25" customHeight="1">
      <c r="B155" s="1507" t="s">
        <v>1525</v>
      </c>
      <c r="C155" s="187" t="s">
        <v>1526</v>
      </c>
      <c r="D155" s="495" t="s">
        <v>1367</v>
      </c>
      <c r="E155" s="1510">
        <v>335</v>
      </c>
      <c r="F155" s="1586">
        <v>1392</v>
      </c>
      <c r="G155" s="1526">
        <f>E155*F155</f>
        <v>466320</v>
      </c>
      <c r="H155" s="1331">
        <f>E155*F155/1000000</f>
        <v>0.46632000000000001</v>
      </c>
      <c r="I155" s="1533">
        <f t="shared" si="22"/>
        <v>0.46632000000000001</v>
      </c>
      <c r="J155" s="1415"/>
      <c r="K155" s="1691"/>
      <c r="L155" s="1518">
        <f>SUM(I155:K155)</f>
        <v>0.46632000000000001</v>
      </c>
      <c r="M155" s="842"/>
    </row>
    <row r="156" spans="2:13" s="123" customFormat="1" ht="14.25" customHeight="1">
      <c r="B156" s="1507" t="s">
        <v>1378</v>
      </c>
      <c r="C156" s="187" t="s">
        <v>1527</v>
      </c>
      <c r="D156" s="495" t="s">
        <v>1367</v>
      </c>
      <c r="E156" s="1510">
        <v>335</v>
      </c>
      <c r="F156" s="1586">
        <v>1160</v>
      </c>
      <c r="G156" s="1526">
        <f>E156*F156</f>
        <v>388600</v>
      </c>
      <c r="H156" s="1331">
        <f>E156*F156/1000000</f>
        <v>0.3886</v>
      </c>
      <c r="I156" s="1533">
        <f t="shared" si="22"/>
        <v>0.3886</v>
      </c>
      <c r="J156" s="1415"/>
      <c r="K156" s="1691"/>
      <c r="L156" s="1518">
        <f>SUM(I156:K156)</f>
        <v>0.3886</v>
      </c>
      <c r="M156" s="842"/>
    </row>
    <row r="157" spans="2:13" s="123" customFormat="1" ht="14.25" customHeight="1">
      <c r="B157" s="1507" t="s">
        <v>1378</v>
      </c>
      <c r="C157" s="187" t="s">
        <v>1528</v>
      </c>
      <c r="D157" s="495" t="s">
        <v>1367</v>
      </c>
      <c r="E157" s="1510">
        <v>335</v>
      </c>
      <c r="F157" s="1586">
        <v>1450</v>
      </c>
      <c r="G157" s="1526">
        <f t="shared" si="19"/>
        <v>485750</v>
      </c>
      <c r="H157" s="1331">
        <f t="shared" si="20"/>
        <v>0.48575000000000002</v>
      </c>
      <c r="I157" s="1533">
        <f t="shared" si="22"/>
        <v>0.48575000000000002</v>
      </c>
      <c r="J157" s="1415"/>
      <c r="K157" s="1691"/>
      <c r="L157" s="1518">
        <f t="shared" si="21"/>
        <v>0.48575000000000002</v>
      </c>
      <c r="M157" s="842"/>
    </row>
    <row r="158" spans="2:13" s="123" customFormat="1" ht="14.25" customHeight="1">
      <c r="B158" s="1507" t="s">
        <v>418</v>
      </c>
      <c r="C158" s="187">
        <v>15136</v>
      </c>
      <c r="D158" s="495" t="s">
        <v>1249</v>
      </c>
      <c r="E158" s="1510">
        <v>280</v>
      </c>
      <c r="F158" s="1586">
        <v>4032</v>
      </c>
      <c r="G158" s="1526">
        <f t="shared" si="19"/>
        <v>1128960</v>
      </c>
      <c r="H158" s="1331">
        <f t="shared" si="20"/>
        <v>1.12896</v>
      </c>
      <c r="I158" s="1533">
        <f t="shared" si="22"/>
        <v>1.12896</v>
      </c>
      <c r="J158" s="1415"/>
      <c r="K158" s="1691"/>
      <c r="L158" s="1518">
        <f t="shared" si="21"/>
        <v>1.12896</v>
      </c>
      <c r="M158" s="842"/>
    </row>
    <row r="159" spans="2:13" s="123" customFormat="1" ht="14.25" customHeight="1">
      <c r="B159" s="1507" t="s">
        <v>576</v>
      </c>
      <c r="C159" s="187">
        <v>365</v>
      </c>
      <c r="D159" s="495" t="s">
        <v>1367</v>
      </c>
      <c r="E159" s="1510">
        <v>335</v>
      </c>
      <c r="F159" s="1586">
        <v>1073</v>
      </c>
      <c r="G159" s="1526">
        <f t="shared" si="19"/>
        <v>359455</v>
      </c>
      <c r="H159" s="1331">
        <f t="shared" si="20"/>
        <v>0.35945500000000002</v>
      </c>
      <c r="I159" s="1533">
        <f t="shared" si="22"/>
        <v>0.35945500000000002</v>
      </c>
      <c r="J159" s="1415"/>
      <c r="K159" s="1691"/>
      <c r="L159" s="1518">
        <f t="shared" si="21"/>
        <v>0.35945500000000002</v>
      </c>
      <c r="M159" s="842"/>
    </row>
    <row r="160" spans="2:13" s="123" customFormat="1" ht="14.25" customHeight="1">
      <c r="B160" s="1507" t="s">
        <v>576</v>
      </c>
      <c r="C160" s="187">
        <v>366</v>
      </c>
      <c r="D160" s="495" t="s">
        <v>1367</v>
      </c>
      <c r="E160" s="1510">
        <v>335</v>
      </c>
      <c r="F160" s="1586">
        <v>1798</v>
      </c>
      <c r="G160" s="1526">
        <f t="shared" si="19"/>
        <v>602330</v>
      </c>
      <c r="H160" s="1331">
        <f t="shared" si="20"/>
        <v>0.60233000000000003</v>
      </c>
      <c r="I160" s="1533">
        <f t="shared" si="22"/>
        <v>0.60233000000000003</v>
      </c>
      <c r="J160" s="1415"/>
      <c r="K160" s="1691"/>
      <c r="L160" s="1518">
        <f t="shared" si="21"/>
        <v>0.60233000000000003</v>
      </c>
      <c r="M160" s="842"/>
    </row>
    <row r="161" spans="2:13" s="123" customFormat="1" ht="14.25" customHeight="1">
      <c r="B161" s="1507" t="s">
        <v>576</v>
      </c>
      <c r="C161" s="187">
        <v>367</v>
      </c>
      <c r="D161" s="495" t="s">
        <v>1529</v>
      </c>
      <c r="E161" s="1510">
        <v>335</v>
      </c>
      <c r="F161" s="1586">
        <v>464</v>
      </c>
      <c r="G161" s="1526">
        <f t="shared" si="19"/>
        <v>155440</v>
      </c>
      <c r="H161" s="1331">
        <f t="shared" si="20"/>
        <v>0.15543999999999999</v>
      </c>
      <c r="I161" s="1533">
        <f t="shared" si="22"/>
        <v>0.15543999999999999</v>
      </c>
      <c r="J161" s="1415"/>
      <c r="K161" s="1691"/>
      <c r="L161" s="1518">
        <f t="shared" si="21"/>
        <v>0.15543999999999999</v>
      </c>
      <c r="M161" s="842"/>
    </row>
    <row r="162" spans="2:13" s="123" customFormat="1" ht="14.25" customHeight="1">
      <c r="B162" s="1507" t="s">
        <v>1530</v>
      </c>
      <c r="C162" s="187" t="s">
        <v>1531</v>
      </c>
      <c r="D162" s="495" t="s">
        <v>217</v>
      </c>
      <c r="E162" s="1510">
        <v>305</v>
      </c>
      <c r="F162" s="1586">
        <v>25</v>
      </c>
      <c r="G162" s="1526">
        <f t="shared" si="19"/>
        <v>7625</v>
      </c>
      <c r="H162" s="1331">
        <f t="shared" si="20"/>
        <v>7.6249999999999998E-3</v>
      </c>
      <c r="I162" s="1533">
        <f t="shared" si="22"/>
        <v>7.6249999999999998E-3</v>
      </c>
      <c r="J162" s="1415"/>
      <c r="K162" s="1691"/>
      <c r="L162" s="1518">
        <f t="shared" si="21"/>
        <v>7.6249999999999998E-3</v>
      </c>
      <c r="M162" s="842"/>
    </row>
    <row r="163" spans="2:13" s="123" customFormat="1" ht="14.25" customHeight="1">
      <c r="B163" s="1507" t="s">
        <v>1532</v>
      </c>
      <c r="C163" s="187" t="s">
        <v>1533</v>
      </c>
      <c r="D163" s="495" t="s">
        <v>1367</v>
      </c>
      <c r="E163" s="1510">
        <v>340</v>
      </c>
      <c r="F163" s="1586">
        <v>754</v>
      </c>
      <c r="G163" s="1526">
        <f>E163*F163</f>
        <v>256360</v>
      </c>
      <c r="H163" s="1331">
        <f>E163*F163/1000000</f>
        <v>0.25635999999999998</v>
      </c>
      <c r="I163" s="1533">
        <f t="shared" si="22"/>
        <v>0.25635999999999998</v>
      </c>
      <c r="J163" s="1415"/>
      <c r="K163" s="1691"/>
      <c r="L163" s="1518">
        <f>SUM(I163:K163)</f>
        <v>0.25635999999999998</v>
      </c>
      <c r="M163" s="842"/>
    </row>
    <row r="164" spans="2:13" s="123" customFormat="1" ht="14.25" customHeight="1">
      <c r="B164" s="1507" t="s">
        <v>1532</v>
      </c>
      <c r="C164" s="187" t="s">
        <v>1534</v>
      </c>
      <c r="D164" s="495" t="s">
        <v>1367</v>
      </c>
      <c r="E164" s="1510">
        <v>340</v>
      </c>
      <c r="F164" s="1586">
        <v>754</v>
      </c>
      <c r="G164" s="1526">
        <f t="shared" si="19"/>
        <v>256360</v>
      </c>
      <c r="H164" s="1331">
        <f>E164*F164/1000000</f>
        <v>0.25635999999999998</v>
      </c>
      <c r="I164" s="1533">
        <f t="shared" si="22"/>
        <v>0.25635999999999998</v>
      </c>
      <c r="J164" s="1415"/>
      <c r="K164" s="1691"/>
      <c r="L164" s="1518">
        <f t="shared" si="21"/>
        <v>0.25635999999999998</v>
      </c>
      <c r="M164" s="842"/>
    </row>
    <row r="165" spans="2:13" s="123" customFormat="1" ht="14.25" customHeight="1">
      <c r="B165" s="1507" t="s">
        <v>1532</v>
      </c>
      <c r="C165" s="187" t="s">
        <v>1535</v>
      </c>
      <c r="D165" s="495" t="s">
        <v>1367</v>
      </c>
      <c r="E165" s="1510">
        <v>340</v>
      </c>
      <c r="F165" s="1586">
        <v>754</v>
      </c>
      <c r="G165" s="1526">
        <f t="shared" si="19"/>
        <v>256360</v>
      </c>
      <c r="H165" s="1331">
        <f t="shared" si="20"/>
        <v>0.25635999999999998</v>
      </c>
      <c r="I165" s="1533">
        <f t="shared" si="22"/>
        <v>0.25635999999999998</v>
      </c>
      <c r="J165" s="1415"/>
      <c r="K165" s="1691"/>
      <c r="L165" s="1518">
        <f t="shared" si="21"/>
        <v>0.25635999999999998</v>
      </c>
      <c r="M165" s="842"/>
    </row>
    <row r="166" spans="2:13" s="123" customFormat="1" ht="14.25" customHeight="1">
      <c r="B166" s="1507" t="s">
        <v>1532</v>
      </c>
      <c r="C166" s="187" t="s">
        <v>1536</v>
      </c>
      <c r="D166" s="495" t="s">
        <v>1367</v>
      </c>
      <c r="E166" s="1510">
        <v>340</v>
      </c>
      <c r="F166" s="1586">
        <v>754</v>
      </c>
      <c r="G166" s="1526">
        <f t="shared" si="19"/>
        <v>256360</v>
      </c>
      <c r="H166" s="1331">
        <f t="shared" si="20"/>
        <v>0.25635999999999998</v>
      </c>
      <c r="I166" s="1533">
        <f t="shared" si="22"/>
        <v>0.25635999999999998</v>
      </c>
      <c r="J166" s="1415"/>
      <c r="K166" s="1691"/>
      <c r="L166" s="1518">
        <f t="shared" si="21"/>
        <v>0.25635999999999998</v>
      </c>
      <c r="M166" s="842"/>
    </row>
    <row r="167" spans="2:13" s="123" customFormat="1" ht="14.25" customHeight="1">
      <c r="B167" s="1507" t="s">
        <v>1532</v>
      </c>
      <c r="C167" s="187" t="s">
        <v>1537</v>
      </c>
      <c r="D167" s="495" t="s">
        <v>1367</v>
      </c>
      <c r="E167" s="1510">
        <v>340</v>
      </c>
      <c r="F167" s="1586">
        <v>754</v>
      </c>
      <c r="G167" s="1526">
        <f t="shared" si="19"/>
        <v>256360</v>
      </c>
      <c r="H167" s="1331">
        <f t="shared" si="20"/>
        <v>0.25635999999999998</v>
      </c>
      <c r="I167" s="1533">
        <f t="shared" si="22"/>
        <v>0.25635999999999998</v>
      </c>
      <c r="J167" s="1415"/>
      <c r="K167" s="1691"/>
      <c r="L167" s="1518">
        <f t="shared" si="21"/>
        <v>0.25635999999999998</v>
      </c>
      <c r="M167" s="842"/>
    </row>
    <row r="168" spans="2:13" s="123" customFormat="1" ht="14.25" customHeight="1">
      <c r="B168" s="1507" t="s">
        <v>1380</v>
      </c>
      <c r="C168" s="187" t="s">
        <v>1538</v>
      </c>
      <c r="D168" s="495" t="s">
        <v>1248</v>
      </c>
      <c r="E168" s="1510">
        <v>280</v>
      </c>
      <c r="F168" s="1586">
        <v>1024</v>
      </c>
      <c r="G168" s="1526">
        <f t="shared" si="19"/>
        <v>286720</v>
      </c>
      <c r="H168" s="1331">
        <f t="shared" si="20"/>
        <v>0.28671999999999997</v>
      </c>
      <c r="I168" s="1533">
        <f t="shared" si="22"/>
        <v>0.28671999999999997</v>
      </c>
      <c r="J168" s="1415"/>
      <c r="K168" s="1691"/>
      <c r="L168" s="1518">
        <f t="shared" si="21"/>
        <v>0.28671999999999997</v>
      </c>
      <c r="M168" s="842"/>
    </row>
    <row r="169" spans="2:13" s="123" customFormat="1" ht="14.25" customHeight="1">
      <c r="B169" s="1422" t="s">
        <v>197</v>
      </c>
      <c r="C169" s="1422"/>
      <c r="D169" s="1422"/>
      <c r="E169" s="1422"/>
      <c r="F169" s="1423">
        <f t="shared" ref="F169:L169" si="23">SUM(F142:F168)</f>
        <v>25615</v>
      </c>
      <c r="G169" s="1423">
        <f t="shared" si="23"/>
        <v>7826145</v>
      </c>
      <c r="H169" s="1424">
        <f t="shared" si="23"/>
        <v>7.8261449999999995</v>
      </c>
      <c r="I169" s="1424">
        <f t="shared" si="23"/>
        <v>7.8261449999999995</v>
      </c>
      <c r="J169" s="1424">
        <f t="shared" si="23"/>
        <v>0</v>
      </c>
      <c r="K169" s="1424">
        <f t="shared" si="23"/>
        <v>0</v>
      </c>
      <c r="L169" s="1424">
        <f t="shared" si="23"/>
        <v>7.8261449999999995</v>
      </c>
      <c r="M169" s="1425" t="s">
        <v>1386</v>
      </c>
    </row>
    <row r="170" spans="2:13" s="123" customFormat="1" ht="14.25" customHeight="1">
      <c r="B170" s="1507" t="s">
        <v>1539</v>
      </c>
      <c r="C170" s="187" t="s">
        <v>1540</v>
      </c>
      <c r="D170" s="495" t="s">
        <v>1541</v>
      </c>
      <c r="E170" s="1510">
        <v>335</v>
      </c>
      <c r="F170" s="1586">
        <v>435</v>
      </c>
      <c r="G170" s="1526">
        <f t="shared" ref="G170:G186" si="24">E170*F170</f>
        <v>145725</v>
      </c>
      <c r="H170" s="1331">
        <f t="shared" ref="H170:H186" si="25">E170*F170/1000000</f>
        <v>0.14572499999999999</v>
      </c>
      <c r="I170" s="1533">
        <f t="shared" ref="I170:I180" si="26">H170</f>
        <v>0.14572499999999999</v>
      </c>
      <c r="J170" s="1415"/>
      <c r="K170" s="1691"/>
      <c r="L170" s="1518">
        <f t="shared" ref="L170:L186" si="27">SUM(I170:K170)</f>
        <v>0.14572499999999999</v>
      </c>
      <c r="M170" s="842"/>
    </row>
    <row r="171" spans="2:13" s="123" customFormat="1" ht="14.25" customHeight="1">
      <c r="B171" s="1507" t="s">
        <v>1539</v>
      </c>
      <c r="C171" s="187" t="s">
        <v>1540</v>
      </c>
      <c r="D171" s="495" t="s">
        <v>1390</v>
      </c>
      <c r="E171" s="1510">
        <v>335</v>
      </c>
      <c r="F171" s="1586">
        <v>406</v>
      </c>
      <c r="G171" s="1526">
        <f t="shared" si="24"/>
        <v>136010</v>
      </c>
      <c r="H171" s="1331">
        <f t="shared" si="25"/>
        <v>0.13600999999999999</v>
      </c>
      <c r="I171" s="1533">
        <f t="shared" si="26"/>
        <v>0.13600999999999999</v>
      </c>
      <c r="J171" s="1415"/>
      <c r="K171" s="1691"/>
      <c r="L171" s="1518">
        <f t="shared" si="27"/>
        <v>0.13600999999999999</v>
      </c>
      <c r="M171" s="842"/>
    </row>
    <row r="172" spans="2:13" s="123" customFormat="1" ht="14.25" customHeight="1">
      <c r="B172" s="1507" t="s">
        <v>1542</v>
      </c>
      <c r="C172" s="187" t="s">
        <v>1543</v>
      </c>
      <c r="D172" s="495" t="s">
        <v>1541</v>
      </c>
      <c r="E172" s="1510">
        <v>335</v>
      </c>
      <c r="F172" s="1586">
        <v>754</v>
      </c>
      <c r="G172" s="1526">
        <f t="shared" si="24"/>
        <v>252590</v>
      </c>
      <c r="H172" s="1331">
        <f t="shared" si="25"/>
        <v>0.25258999999999998</v>
      </c>
      <c r="I172" s="1533">
        <f t="shared" si="26"/>
        <v>0.25258999999999998</v>
      </c>
      <c r="J172" s="1415"/>
      <c r="K172" s="1691"/>
      <c r="L172" s="1518">
        <f t="shared" si="27"/>
        <v>0.25258999999999998</v>
      </c>
      <c r="M172" s="842"/>
    </row>
    <row r="173" spans="2:13" s="123" customFormat="1" ht="14.25" customHeight="1">
      <c r="B173" s="1507" t="s">
        <v>1542</v>
      </c>
      <c r="C173" s="187" t="s">
        <v>1543</v>
      </c>
      <c r="D173" s="495" t="s">
        <v>1390</v>
      </c>
      <c r="E173" s="1510">
        <v>335</v>
      </c>
      <c r="F173" s="1586">
        <v>5104</v>
      </c>
      <c r="G173" s="1526">
        <f t="shared" si="24"/>
        <v>1709840</v>
      </c>
      <c r="H173" s="1331">
        <f t="shared" si="25"/>
        <v>1.70984</v>
      </c>
      <c r="I173" s="1533">
        <f t="shared" si="26"/>
        <v>1.70984</v>
      </c>
      <c r="J173" s="1415"/>
      <c r="K173" s="1691"/>
      <c r="L173" s="1518">
        <f t="shared" si="27"/>
        <v>1.70984</v>
      </c>
      <c r="M173" s="842"/>
    </row>
    <row r="174" spans="2:13" s="123" customFormat="1" ht="14.25" customHeight="1">
      <c r="B174" s="1507" t="s">
        <v>1542</v>
      </c>
      <c r="C174" s="187" t="s">
        <v>1543</v>
      </c>
      <c r="D174" s="495" t="s">
        <v>1390</v>
      </c>
      <c r="E174" s="1510">
        <v>330</v>
      </c>
      <c r="F174" s="1586">
        <v>17980</v>
      </c>
      <c r="G174" s="1526">
        <f t="shared" si="24"/>
        <v>5933400</v>
      </c>
      <c r="H174" s="1331">
        <f t="shared" si="25"/>
        <v>5.9333999999999998</v>
      </c>
      <c r="I174" s="1533">
        <f t="shared" si="26"/>
        <v>5.9333999999999998</v>
      </c>
      <c r="J174" s="1415"/>
      <c r="K174" s="1691"/>
      <c r="L174" s="1518">
        <f t="shared" si="27"/>
        <v>5.9333999999999998</v>
      </c>
      <c r="M174" s="842"/>
    </row>
    <row r="175" spans="2:13" s="123" customFormat="1" ht="14.25" customHeight="1">
      <c r="B175" s="1507" t="s">
        <v>1542</v>
      </c>
      <c r="C175" s="187" t="s">
        <v>1543</v>
      </c>
      <c r="D175" s="495" t="s">
        <v>1390</v>
      </c>
      <c r="E175" s="1510">
        <v>335</v>
      </c>
      <c r="F175" s="1586">
        <v>39788</v>
      </c>
      <c r="G175" s="1526">
        <f t="shared" si="24"/>
        <v>13328980</v>
      </c>
      <c r="H175" s="1331">
        <f t="shared" si="25"/>
        <v>13.32898</v>
      </c>
      <c r="I175" s="1533">
        <f t="shared" si="26"/>
        <v>13.32898</v>
      </c>
      <c r="J175" s="1415"/>
      <c r="K175" s="1691"/>
      <c r="L175" s="1518">
        <f t="shared" si="27"/>
        <v>13.32898</v>
      </c>
      <c r="M175" s="842"/>
    </row>
    <row r="176" spans="2:13" s="123" customFormat="1" ht="14.25" customHeight="1">
      <c r="B176" s="1507" t="s">
        <v>1395</v>
      </c>
      <c r="C176" s="187" t="s">
        <v>1544</v>
      </c>
      <c r="D176" s="495" t="s">
        <v>1404</v>
      </c>
      <c r="E176" s="1510">
        <v>330</v>
      </c>
      <c r="F176" s="1586">
        <v>29</v>
      </c>
      <c r="G176" s="1526">
        <f>F176*E176</f>
        <v>9570</v>
      </c>
      <c r="H176" s="1331">
        <f>G176/1000000</f>
        <v>9.5700000000000004E-3</v>
      </c>
      <c r="I176" s="1533">
        <f t="shared" si="26"/>
        <v>9.5700000000000004E-3</v>
      </c>
      <c r="J176" s="1415"/>
      <c r="K176" s="1691"/>
      <c r="L176" s="1518">
        <f>I176+J176+K176</f>
        <v>9.5700000000000004E-3</v>
      </c>
      <c r="M176" s="842"/>
    </row>
    <row r="177" spans="2:14" s="123" customFormat="1" ht="14.25" customHeight="1">
      <c r="B177" s="1507" t="s">
        <v>1398</v>
      </c>
      <c r="C177" s="187" t="s">
        <v>1545</v>
      </c>
      <c r="D177" s="495" t="s">
        <v>1254</v>
      </c>
      <c r="E177" s="1510">
        <v>335</v>
      </c>
      <c r="F177" s="1586">
        <v>1917</v>
      </c>
      <c r="G177" s="1526">
        <f t="shared" si="24"/>
        <v>642195</v>
      </c>
      <c r="H177" s="1331">
        <f t="shared" si="25"/>
        <v>0.64219499999999996</v>
      </c>
      <c r="I177" s="1533">
        <f t="shared" si="26"/>
        <v>0.64219499999999996</v>
      </c>
      <c r="J177" s="1415"/>
      <c r="K177" s="1691"/>
      <c r="L177" s="1518">
        <f t="shared" si="27"/>
        <v>0.64219499999999996</v>
      </c>
      <c r="M177" s="842"/>
      <c r="N177" s="1872"/>
    </row>
    <row r="178" spans="2:14" s="123" customFormat="1" ht="14.25" customHeight="1">
      <c r="B178" s="1507" t="s">
        <v>1398</v>
      </c>
      <c r="C178" s="187" t="s">
        <v>1546</v>
      </c>
      <c r="D178" s="495" t="s">
        <v>1254</v>
      </c>
      <c r="E178" s="1510">
        <v>335</v>
      </c>
      <c r="F178" s="1586">
        <v>7128</v>
      </c>
      <c r="G178" s="1526">
        <f t="shared" si="24"/>
        <v>2387880</v>
      </c>
      <c r="H178" s="1331">
        <f t="shared" si="25"/>
        <v>2.38788</v>
      </c>
      <c r="I178" s="1533">
        <f t="shared" si="26"/>
        <v>2.38788</v>
      </c>
      <c r="J178" s="1415"/>
      <c r="K178" s="1691"/>
      <c r="L178" s="1518">
        <f t="shared" si="27"/>
        <v>2.38788</v>
      </c>
      <c r="M178" s="842"/>
      <c r="N178" s="1872"/>
    </row>
    <row r="179" spans="2:14" s="123" customFormat="1" ht="14.25" customHeight="1">
      <c r="B179" s="1507" t="s">
        <v>1398</v>
      </c>
      <c r="C179" s="187" t="s">
        <v>1547</v>
      </c>
      <c r="D179" s="495" t="s">
        <v>1254</v>
      </c>
      <c r="E179" s="1510">
        <v>335</v>
      </c>
      <c r="F179" s="1586">
        <v>13743</v>
      </c>
      <c r="G179" s="1526">
        <f t="shared" si="24"/>
        <v>4603905</v>
      </c>
      <c r="H179" s="1331">
        <f t="shared" si="25"/>
        <v>4.6039050000000001</v>
      </c>
      <c r="I179" s="1533">
        <f t="shared" si="26"/>
        <v>4.6039050000000001</v>
      </c>
      <c r="J179" s="1415"/>
      <c r="K179" s="1691"/>
      <c r="L179" s="1518">
        <f t="shared" si="27"/>
        <v>4.6039050000000001</v>
      </c>
      <c r="M179" s="842"/>
      <c r="N179" s="1872"/>
    </row>
    <row r="180" spans="2:14" s="123" customFormat="1" ht="14.25" customHeight="1">
      <c r="B180" s="1507" t="s">
        <v>1398</v>
      </c>
      <c r="C180" s="187" t="s">
        <v>1548</v>
      </c>
      <c r="D180" s="495" t="s">
        <v>1254</v>
      </c>
      <c r="E180" s="1510">
        <v>335</v>
      </c>
      <c r="F180" s="1586">
        <v>19926</v>
      </c>
      <c r="G180" s="1526">
        <f t="shared" si="24"/>
        <v>6675210</v>
      </c>
      <c r="H180" s="1331">
        <f t="shared" si="25"/>
        <v>6.6752099999999999</v>
      </c>
      <c r="I180" s="1533">
        <f t="shared" si="26"/>
        <v>6.6752099999999999</v>
      </c>
      <c r="J180" s="1415"/>
      <c r="K180" s="1691"/>
      <c r="L180" s="1518">
        <f t="shared" si="27"/>
        <v>6.6752099999999999</v>
      </c>
      <c r="M180" s="842"/>
      <c r="N180" s="1872"/>
    </row>
    <row r="181" spans="2:14" s="123" customFormat="1" ht="14.25" customHeight="1">
      <c r="B181" s="1507" t="s">
        <v>1398</v>
      </c>
      <c r="C181" s="187" t="s">
        <v>1549</v>
      </c>
      <c r="D181" s="495" t="s">
        <v>1254</v>
      </c>
      <c r="E181" s="1510">
        <v>335</v>
      </c>
      <c r="F181" s="1586">
        <v>4466</v>
      </c>
      <c r="G181" s="1526">
        <f t="shared" si="24"/>
        <v>1496110</v>
      </c>
      <c r="H181" s="1331">
        <f t="shared" si="25"/>
        <v>1.4961100000000001</v>
      </c>
      <c r="I181" s="1533">
        <f t="shared" ref="I181:I190" si="28">H181</f>
        <v>1.4961100000000001</v>
      </c>
      <c r="J181" s="1415"/>
      <c r="K181" s="1691"/>
      <c r="L181" s="1518">
        <f t="shared" si="27"/>
        <v>1.4961100000000001</v>
      </c>
      <c r="M181" s="842"/>
      <c r="N181" s="1872"/>
    </row>
    <row r="182" spans="2:14" s="123" customFormat="1" ht="14.25" customHeight="1">
      <c r="B182" s="1507" t="s">
        <v>1398</v>
      </c>
      <c r="C182" s="187" t="s">
        <v>1550</v>
      </c>
      <c r="D182" s="495" t="s">
        <v>1254</v>
      </c>
      <c r="E182" s="1510">
        <v>335</v>
      </c>
      <c r="F182" s="1586">
        <v>1450</v>
      </c>
      <c r="G182" s="1526">
        <f t="shared" si="24"/>
        <v>485750</v>
      </c>
      <c r="H182" s="1331">
        <f t="shared" si="25"/>
        <v>0.48575000000000002</v>
      </c>
      <c r="I182" s="1533">
        <f t="shared" si="28"/>
        <v>0.48575000000000002</v>
      </c>
      <c r="J182" s="1415"/>
      <c r="K182" s="1691"/>
      <c r="L182" s="1518">
        <f t="shared" si="27"/>
        <v>0.48575000000000002</v>
      </c>
      <c r="M182" s="842"/>
      <c r="N182" s="1872"/>
    </row>
    <row r="183" spans="2:14" s="123" customFormat="1" ht="14.25" customHeight="1">
      <c r="B183" s="1507" t="s">
        <v>1398</v>
      </c>
      <c r="C183" s="187" t="s">
        <v>1551</v>
      </c>
      <c r="D183" s="495" t="s">
        <v>1254</v>
      </c>
      <c r="E183" s="1510">
        <v>335</v>
      </c>
      <c r="F183" s="1586">
        <v>2233</v>
      </c>
      <c r="G183" s="1526">
        <f t="shared" si="24"/>
        <v>748055</v>
      </c>
      <c r="H183" s="1331">
        <f t="shared" si="25"/>
        <v>0.74805500000000003</v>
      </c>
      <c r="I183" s="1533">
        <f t="shared" si="28"/>
        <v>0.74805500000000003</v>
      </c>
      <c r="J183" s="1415"/>
      <c r="K183" s="1691"/>
      <c r="L183" s="1518">
        <f t="shared" si="27"/>
        <v>0.74805500000000003</v>
      </c>
      <c r="M183" s="842"/>
      <c r="N183" s="1872"/>
    </row>
    <row r="184" spans="2:14" s="123" customFormat="1" ht="14.25" customHeight="1">
      <c r="B184" s="1507" t="s">
        <v>1398</v>
      </c>
      <c r="C184" s="187" t="s">
        <v>1552</v>
      </c>
      <c r="D184" s="495" t="s">
        <v>1254</v>
      </c>
      <c r="E184" s="1510">
        <v>335</v>
      </c>
      <c r="F184" s="1586">
        <v>2233</v>
      </c>
      <c r="G184" s="1526">
        <f t="shared" si="24"/>
        <v>748055</v>
      </c>
      <c r="H184" s="1331">
        <f t="shared" si="25"/>
        <v>0.74805500000000003</v>
      </c>
      <c r="I184" s="1533">
        <f t="shared" si="28"/>
        <v>0.74805500000000003</v>
      </c>
      <c r="J184" s="1415"/>
      <c r="K184" s="1691"/>
      <c r="L184" s="1518">
        <f t="shared" si="27"/>
        <v>0.74805500000000003</v>
      </c>
      <c r="M184" s="842"/>
      <c r="N184" s="1872"/>
    </row>
    <row r="185" spans="2:14" s="123" customFormat="1" ht="14.25" customHeight="1">
      <c r="B185" s="1507" t="s">
        <v>1398</v>
      </c>
      <c r="C185" s="187" t="s">
        <v>1553</v>
      </c>
      <c r="D185" s="495" t="s">
        <v>1254</v>
      </c>
      <c r="E185" s="1510">
        <v>335</v>
      </c>
      <c r="F185" s="1586">
        <v>2030</v>
      </c>
      <c r="G185" s="1526">
        <f t="shared" si="24"/>
        <v>680050</v>
      </c>
      <c r="H185" s="1331">
        <f t="shared" si="25"/>
        <v>0.68005000000000004</v>
      </c>
      <c r="I185" s="1533">
        <f t="shared" si="28"/>
        <v>0.68005000000000004</v>
      </c>
      <c r="J185" s="1415"/>
      <c r="K185" s="1691"/>
      <c r="L185" s="1518">
        <f t="shared" si="27"/>
        <v>0.68005000000000004</v>
      </c>
      <c r="M185" s="842"/>
      <c r="N185" s="1872"/>
    </row>
    <row r="186" spans="2:14" s="123" customFormat="1" ht="14.25" customHeight="1">
      <c r="B186" s="1507" t="s">
        <v>1398</v>
      </c>
      <c r="C186" s="187" t="s">
        <v>1554</v>
      </c>
      <c r="D186" s="495" t="s">
        <v>1254</v>
      </c>
      <c r="E186" s="1510">
        <v>335</v>
      </c>
      <c r="F186" s="1586">
        <v>1102</v>
      </c>
      <c r="G186" s="1526">
        <f t="shared" si="24"/>
        <v>369170</v>
      </c>
      <c r="H186" s="1331">
        <f t="shared" si="25"/>
        <v>0.36917</v>
      </c>
      <c r="I186" s="1533">
        <f t="shared" si="28"/>
        <v>0.36917</v>
      </c>
      <c r="J186" s="1415"/>
      <c r="K186" s="1691"/>
      <c r="L186" s="1518">
        <f t="shared" si="27"/>
        <v>0.36917</v>
      </c>
      <c r="M186" s="842"/>
      <c r="N186" s="1872"/>
    </row>
    <row r="187" spans="2:14" s="123" customFormat="1" ht="14.25" customHeight="1">
      <c r="B187" s="1507" t="s">
        <v>1398</v>
      </c>
      <c r="C187" s="187" t="s">
        <v>1555</v>
      </c>
      <c r="D187" s="495" t="s">
        <v>1254</v>
      </c>
      <c r="E187" s="1510">
        <v>335</v>
      </c>
      <c r="F187" s="1586">
        <v>957</v>
      </c>
      <c r="G187" s="1526">
        <f>F187*E187</f>
        <v>320595</v>
      </c>
      <c r="H187" s="1331">
        <f>G187/1000000</f>
        <v>0.32059500000000002</v>
      </c>
      <c r="I187" s="1533">
        <f t="shared" si="28"/>
        <v>0.32059500000000002</v>
      </c>
      <c r="J187" s="1415"/>
      <c r="K187" s="1691"/>
      <c r="L187" s="1518">
        <f>I187+J187+K187</f>
        <v>0.32059500000000002</v>
      </c>
      <c r="M187" s="842"/>
      <c r="N187" s="1872"/>
    </row>
    <row r="188" spans="2:14" s="123" customFormat="1" ht="14.25" customHeight="1">
      <c r="B188" s="1507" t="s">
        <v>1398</v>
      </c>
      <c r="C188" s="187" t="s">
        <v>1556</v>
      </c>
      <c r="D188" s="495" t="s">
        <v>1254</v>
      </c>
      <c r="E188" s="1510">
        <v>335</v>
      </c>
      <c r="F188" s="1586">
        <v>1015</v>
      </c>
      <c r="G188" s="1526">
        <f>F188*E188</f>
        <v>340025</v>
      </c>
      <c r="H188" s="1331">
        <f>G188/1000000</f>
        <v>0.34002500000000002</v>
      </c>
      <c r="I188" s="1533">
        <f t="shared" si="28"/>
        <v>0.34002500000000002</v>
      </c>
      <c r="J188" s="1415"/>
      <c r="K188" s="1691"/>
      <c r="L188" s="1518">
        <f>I188+J188+K188</f>
        <v>0.34002500000000002</v>
      </c>
      <c r="M188" s="842"/>
      <c r="N188" s="1872"/>
    </row>
    <row r="189" spans="2:14" s="123" customFormat="1" ht="14.25" customHeight="1">
      <c r="B189" s="1507" t="s">
        <v>1398</v>
      </c>
      <c r="C189" s="187" t="s">
        <v>1557</v>
      </c>
      <c r="D189" s="495" t="s">
        <v>1254</v>
      </c>
      <c r="E189" s="1510">
        <v>335</v>
      </c>
      <c r="F189" s="1586">
        <v>2001</v>
      </c>
      <c r="G189" s="1526">
        <f>F189*E189</f>
        <v>670335</v>
      </c>
      <c r="H189" s="1331">
        <f>G189/1000000</f>
        <v>0.67033500000000001</v>
      </c>
      <c r="I189" s="1533">
        <f t="shared" si="28"/>
        <v>0.67033500000000001</v>
      </c>
      <c r="J189" s="1415"/>
      <c r="K189" s="1691"/>
      <c r="L189" s="1518">
        <f>I189+J189+K189</f>
        <v>0.67033500000000001</v>
      </c>
      <c r="M189" s="842"/>
      <c r="N189" s="1872"/>
    </row>
    <row r="190" spans="2:14" s="123" customFormat="1" ht="14.25" customHeight="1">
      <c r="B190" s="1507" t="s">
        <v>1402</v>
      </c>
      <c r="C190" s="187" t="s">
        <v>1558</v>
      </c>
      <c r="D190" s="495" t="s">
        <v>1404</v>
      </c>
      <c r="E190" s="1510">
        <v>335</v>
      </c>
      <c r="F190" s="1586">
        <v>2808</v>
      </c>
      <c r="G190" s="1526">
        <f>F190*E190</f>
        <v>940680</v>
      </c>
      <c r="H190" s="1331">
        <f>G190/1000000</f>
        <v>0.94067999999999996</v>
      </c>
      <c r="I190" s="1533">
        <f t="shared" si="28"/>
        <v>0.94067999999999996</v>
      </c>
      <c r="J190" s="1415"/>
      <c r="K190" s="1691"/>
      <c r="L190" s="1518">
        <f>I190+J190+K190</f>
        <v>0.94067999999999996</v>
      </c>
      <c r="M190" s="842"/>
      <c r="N190" s="1872"/>
    </row>
    <row r="191" spans="2:14" s="123" customFormat="1" ht="14.25" customHeight="1">
      <c r="B191" s="1507" t="s">
        <v>1402</v>
      </c>
      <c r="C191" s="187" t="s">
        <v>1403</v>
      </c>
      <c r="D191" s="495" t="s">
        <v>1254</v>
      </c>
      <c r="E191" s="1510">
        <v>335</v>
      </c>
      <c r="F191" s="1586">
        <v>3828</v>
      </c>
      <c r="G191" s="1526">
        <f>F191*E191</f>
        <v>1282380</v>
      </c>
      <c r="H191" s="1331">
        <f>G191/1000000</f>
        <v>1.2823800000000001</v>
      </c>
      <c r="I191" s="1533">
        <f>H191</f>
        <v>1.2823800000000001</v>
      </c>
      <c r="J191" s="1415"/>
      <c r="K191" s="1691"/>
      <c r="L191" s="1518">
        <f>I191+J191+K191</f>
        <v>1.2823800000000001</v>
      </c>
      <c r="M191" s="842"/>
      <c r="N191" s="1872"/>
    </row>
    <row r="192" spans="2:14" s="123" customFormat="1" ht="14.25" customHeight="1">
      <c r="B192" s="1422" t="s">
        <v>197</v>
      </c>
      <c r="C192" s="1422"/>
      <c r="D192" s="1422"/>
      <c r="E192" s="1422"/>
      <c r="F192" s="1423">
        <f t="shared" ref="F192:L192" si="29">SUM(F170:F191)</f>
        <v>131333</v>
      </c>
      <c r="G192" s="1423">
        <f t="shared" si="29"/>
        <v>43906510</v>
      </c>
      <c r="H192" s="1424">
        <f t="shared" si="29"/>
        <v>43.906510000000004</v>
      </c>
      <c r="I192" s="1424">
        <f t="shared" si="29"/>
        <v>43.906510000000004</v>
      </c>
      <c r="J192" s="1424">
        <f t="shared" si="29"/>
        <v>0</v>
      </c>
      <c r="K192" s="1424">
        <f t="shared" si="29"/>
        <v>0</v>
      </c>
      <c r="L192" s="1424">
        <f t="shared" si="29"/>
        <v>43.906510000000004</v>
      </c>
      <c r="M192" s="1425" t="s">
        <v>1387</v>
      </c>
      <c r="N192" s="308"/>
    </row>
    <row r="193" spans="2:14" s="308" customFormat="1">
      <c r="B193" s="692" t="s">
        <v>956</v>
      </c>
      <c r="C193" s="692" t="s">
        <v>1559</v>
      </c>
      <c r="D193" s="957" t="s">
        <v>959</v>
      </c>
      <c r="E193" s="692">
        <v>335</v>
      </c>
      <c r="F193" s="1618">
        <v>3045</v>
      </c>
      <c r="G193" s="1618">
        <f>F193*E193</f>
        <v>1020075</v>
      </c>
      <c r="H193" s="1551">
        <f t="shared" ref="H193:H204" si="30">G193/1000000</f>
        <v>1.0200750000000001</v>
      </c>
      <c r="I193" s="1551">
        <f>H193</f>
        <v>1.0200750000000001</v>
      </c>
      <c r="J193" s="1551"/>
      <c r="K193" s="1684"/>
      <c r="L193" s="1518">
        <f t="shared" ref="L193:L204" si="31">SUM(I193:K193)</f>
        <v>1.0200750000000001</v>
      </c>
      <c r="M193" s="1516"/>
      <c r="N193" s="1872"/>
    </row>
    <row r="194" spans="2:14" s="308" customFormat="1">
      <c r="B194" s="692" t="s">
        <v>956</v>
      </c>
      <c r="C194" s="692" t="s">
        <v>1559</v>
      </c>
      <c r="D194" s="957" t="s">
        <v>959</v>
      </c>
      <c r="E194" s="692">
        <v>335</v>
      </c>
      <c r="F194" s="1618">
        <v>116</v>
      </c>
      <c r="G194" s="1618">
        <f>F194*E194</f>
        <v>38860</v>
      </c>
      <c r="H194" s="1551">
        <f t="shared" ref="H194:H199" si="32">G194/1000000</f>
        <v>3.8859999999999999E-2</v>
      </c>
      <c r="I194" s="1551">
        <f>H194</f>
        <v>3.8859999999999999E-2</v>
      </c>
      <c r="J194" s="1551"/>
      <c r="K194" s="1684"/>
      <c r="L194" s="1518">
        <f>SUM(I194:K194)</f>
        <v>3.8859999999999999E-2</v>
      </c>
      <c r="M194" s="1516"/>
      <c r="N194" s="1872"/>
    </row>
    <row r="195" spans="2:14">
      <c r="B195" s="1781" t="s">
        <v>956</v>
      </c>
      <c r="C195" s="1782" t="s">
        <v>1560</v>
      </c>
      <c r="D195" s="1783" t="s">
        <v>959</v>
      </c>
      <c r="E195" s="1784">
        <v>335</v>
      </c>
      <c r="F195" s="1785">
        <v>3016</v>
      </c>
      <c r="G195" s="1786">
        <f t="shared" ref="G195:G204" si="33">E195*F195</f>
        <v>1010360</v>
      </c>
      <c r="H195" s="1787">
        <f t="shared" si="32"/>
        <v>1.0103599999999999</v>
      </c>
      <c r="I195" s="1788"/>
      <c r="J195" s="1789">
        <f>H195</f>
        <v>1.0103599999999999</v>
      </c>
      <c r="K195" s="1790"/>
      <c r="L195" s="1791">
        <f>I195+J195+K195</f>
        <v>1.0103599999999999</v>
      </c>
      <c r="M195" s="1792" t="s">
        <v>406</v>
      </c>
      <c r="N195" s="1871"/>
    </row>
    <row r="196" spans="2:14">
      <c r="B196" s="1781" t="s">
        <v>956</v>
      </c>
      <c r="C196" s="1782" t="s">
        <v>1560</v>
      </c>
      <c r="D196" s="1783" t="s">
        <v>959</v>
      </c>
      <c r="E196" s="1784">
        <v>335</v>
      </c>
      <c r="F196" s="1785">
        <v>4328</v>
      </c>
      <c r="G196" s="1786">
        <f t="shared" si="33"/>
        <v>1449880</v>
      </c>
      <c r="H196" s="1787">
        <f t="shared" si="32"/>
        <v>1.4498800000000001</v>
      </c>
      <c r="I196" s="1788"/>
      <c r="J196" s="1789">
        <f>H196</f>
        <v>1.4498800000000001</v>
      </c>
      <c r="K196" s="1790"/>
      <c r="L196" s="1791">
        <f>I196+J196+K196</f>
        <v>1.4498800000000001</v>
      </c>
      <c r="M196" s="1792" t="s">
        <v>406</v>
      </c>
      <c r="N196" s="1871"/>
    </row>
    <row r="197" spans="2:14">
      <c r="B197" s="1781" t="s">
        <v>956</v>
      </c>
      <c r="C197" s="1782" t="s">
        <v>1560</v>
      </c>
      <c r="D197" s="1783" t="s">
        <v>959</v>
      </c>
      <c r="E197" s="1784">
        <v>335</v>
      </c>
      <c r="F197" s="1785">
        <v>1373</v>
      </c>
      <c r="G197" s="1786">
        <f t="shared" si="33"/>
        <v>459955</v>
      </c>
      <c r="H197" s="1787">
        <f t="shared" si="32"/>
        <v>0.459955</v>
      </c>
      <c r="I197" s="1788"/>
      <c r="J197" s="1789">
        <f>H197</f>
        <v>0.459955</v>
      </c>
      <c r="K197" s="1790"/>
      <c r="L197" s="1791">
        <f>I197+J197+K197</f>
        <v>0.459955</v>
      </c>
      <c r="M197" s="1792" t="s">
        <v>406</v>
      </c>
      <c r="N197" s="1871"/>
    </row>
    <row r="198" spans="2:14">
      <c r="B198" s="1781" t="s">
        <v>956</v>
      </c>
      <c r="C198" s="1782" t="s">
        <v>1559</v>
      </c>
      <c r="D198" s="1783" t="s">
        <v>959</v>
      </c>
      <c r="E198" s="1784">
        <v>335</v>
      </c>
      <c r="F198" s="1785">
        <v>3828</v>
      </c>
      <c r="G198" s="1786">
        <f t="shared" si="33"/>
        <v>1282380</v>
      </c>
      <c r="H198" s="1787">
        <f t="shared" si="32"/>
        <v>1.2823800000000001</v>
      </c>
      <c r="I198" s="1788"/>
      <c r="J198" s="1789">
        <f>H198</f>
        <v>1.2823800000000001</v>
      </c>
      <c r="K198" s="1790"/>
      <c r="L198" s="1791">
        <f>I198+J198+K198</f>
        <v>1.2823800000000001</v>
      </c>
      <c r="M198" s="1792" t="s">
        <v>406</v>
      </c>
      <c r="N198" s="1871"/>
    </row>
    <row r="199" spans="2:14">
      <c r="B199" s="1781" t="s">
        <v>956</v>
      </c>
      <c r="C199" s="1782" t="s">
        <v>1559</v>
      </c>
      <c r="D199" s="1783" t="s">
        <v>959</v>
      </c>
      <c r="E199" s="1784">
        <v>335</v>
      </c>
      <c r="F199" s="1785">
        <v>2411</v>
      </c>
      <c r="G199" s="1786">
        <f t="shared" si="33"/>
        <v>807685</v>
      </c>
      <c r="H199" s="1787">
        <f t="shared" si="32"/>
        <v>0.80768499999999999</v>
      </c>
      <c r="I199" s="1788"/>
      <c r="J199" s="1789">
        <f>H199</f>
        <v>0.80768499999999999</v>
      </c>
      <c r="K199" s="1790"/>
      <c r="L199" s="1791">
        <f>I199+J199+K199</f>
        <v>0.80768499999999999</v>
      </c>
      <c r="M199" s="1792" t="s">
        <v>406</v>
      </c>
      <c r="N199" s="1871"/>
    </row>
    <row r="200" spans="2:14" s="308" customFormat="1">
      <c r="B200" s="692" t="s">
        <v>1394</v>
      </c>
      <c r="C200" s="692">
        <v>10017</v>
      </c>
      <c r="D200" s="957" t="s">
        <v>1561</v>
      </c>
      <c r="E200" s="692">
        <v>335</v>
      </c>
      <c r="F200" s="1618">
        <v>4118</v>
      </c>
      <c r="G200" s="1618">
        <f t="shared" si="33"/>
        <v>1379530</v>
      </c>
      <c r="H200" s="1551">
        <f t="shared" si="30"/>
        <v>1.3795299999999999</v>
      </c>
      <c r="I200" s="1551">
        <f>H200</f>
        <v>1.3795299999999999</v>
      </c>
      <c r="J200" s="1551"/>
      <c r="K200" s="1684"/>
      <c r="L200" s="1518">
        <f t="shared" si="31"/>
        <v>1.3795299999999999</v>
      </c>
      <c r="M200" s="1516"/>
    </row>
    <row r="201" spans="2:14" s="123" customFormat="1" ht="14.25" customHeight="1">
      <c r="B201" s="1507" t="s">
        <v>1394</v>
      </c>
      <c r="C201" s="1507">
        <v>10017</v>
      </c>
      <c r="D201" s="1510" t="s">
        <v>1561</v>
      </c>
      <c r="E201" s="1507">
        <v>335</v>
      </c>
      <c r="F201" s="1525">
        <v>29986</v>
      </c>
      <c r="G201" s="1618">
        <f t="shared" si="33"/>
        <v>10045310</v>
      </c>
      <c r="H201" s="1551">
        <f t="shared" si="30"/>
        <v>10.045310000000001</v>
      </c>
      <c r="I201" s="1551">
        <f>H201</f>
        <v>10.045310000000001</v>
      </c>
      <c r="J201" s="1551"/>
      <c r="K201" s="1684"/>
      <c r="L201" s="1518">
        <f t="shared" si="31"/>
        <v>10.045310000000001</v>
      </c>
      <c r="M201" s="842"/>
      <c r="N201" s="308"/>
    </row>
    <row r="202" spans="2:14" s="308" customFormat="1">
      <c r="B202" s="692" t="s">
        <v>1394</v>
      </c>
      <c r="C202" s="692">
        <v>10017</v>
      </c>
      <c r="D202" s="692" t="s">
        <v>1561</v>
      </c>
      <c r="E202" s="692">
        <v>335</v>
      </c>
      <c r="F202" s="1618">
        <v>14036</v>
      </c>
      <c r="G202" s="1618">
        <f t="shared" si="33"/>
        <v>4702060</v>
      </c>
      <c r="H202" s="1551">
        <f t="shared" si="30"/>
        <v>4.7020600000000004</v>
      </c>
      <c r="I202" s="1551">
        <f>H202</f>
        <v>4.7020600000000004</v>
      </c>
      <c r="J202" s="1551"/>
      <c r="K202" s="1684"/>
      <c r="L202" s="1518">
        <f t="shared" si="31"/>
        <v>4.7020600000000004</v>
      </c>
      <c r="M202" s="1516"/>
    </row>
    <row r="203" spans="2:14" s="308" customFormat="1">
      <c r="B203" s="692" t="s">
        <v>1394</v>
      </c>
      <c r="C203" s="692">
        <v>10017</v>
      </c>
      <c r="D203" s="692" t="s">
        <v>1561</v>
      </c>
      <c r="E203" s="692">
        <v>335</v>
      </c>
      <c r="F203" s="1618">
        <v>11745</v>
      </c>
      <c r="G203" s="1618">
        <f t="shared" si="33"/>
        <v>3934575</v>
      </c>
      <c r="H203" s="1551">
        <f t="shared" si="30"/>
        <v>3.9345750000000002</v>
      </c>
      <c r="I203" s="1551">
        <f>H203</f>
        <v>3.9345750000000002</v>
      </c>
      <c r="J203" s="1551"/>
      <c r="K203" s="1684"/>
      <c r="L203" s="1518">
        <f t="shared" si="31"/>
        <v>3.9345750000000002</v>
      </c>
      <c r="M203" s="1516"/>
    </row>
    <row r="204" spans="2:14" s="308" customFormat="1">
      <c r="B204" s="692" t="s">
        <v>1394</v>
      </c>
      <c r="C204" s="692">
        <v>10017</v>
      </c>
      <c r="D204" s="692" t="s">
        <v>1561</v>
      </c>
      <c r="E204" s="692">
        <v>335</v>
      </c>
      <c r="F204" s="1618">
        <v>4205</v>
      </c>
      <c r="G204" s="1618">
        <f t="shared" si="33"/>
        <v>1408675</v>
      </c>
      <c r="H204" s="1551">
        <f t="shared" si="30"/>
        <v>1.4086749999999999</v>
      </c>
      <c r="I204" s="1551">
        <f>H204</f>
        <v>1.4086749999999999</v>
      </c>
      <c r="J204" s="1551"/>
      <c r="K204" s="1684"/>
      <c r="L204" s="1518">
        <f t="shared" si="31"/>
        <v>1.4086749999999999</v>
      </c>
      <c r="M204" s="1516"/>
    </row>
    <row r="205" spans="2:14">
      <c r="B205" s="1422" t="s">
        <v>197</v>
      </c>
      <c r="C205" s="1294"/>
      <c r="D205" s="1294"/>
      <c r="E205" s="1692"/>
      <c r="F205" s="1692">
        <f t="shared" ref="F205:L205" si="34">SUM(F193:F204)</f>
        <v>82207</v>
      </c>
      <c r="G205" s="1692">
        <f t="shared" si="34"/>
        <v>27539345</v>
      </c>
      <c r="H205" s="890">
        <f t="shared" si="34"/>
        <v>27.539344999999997</v>
      </c>
      <c r="I205" s="890">
        <f t="shared" si="34"/>
        <v>22.529084999999998</v>
      </c>
      <c r="J205" s="890">
        <f t="shared" si="34"/>
        <v>5.0102599999999997</v>
      </c>
      <c r="K205" s="1685">
        <f t="shared" si="34"/>
        <v>0</v>
      </c>
      <c r="L205" s="890">
        <f t="shared" si="34"/>
        <v>27.539344999999997</v>
      </c>
      <c r="M205" s="1425" t="s">
        <v>246</v>
      </c>
      <c r="N205" s="1871"/>
    </row>
    <row r="206" spans="2:14" ht="15.75">
      <c r="B206" s="1318"/>
      <c r="C206" s="1318"/>
      <c r="D206" s="1319"/>
      <c r="E206" s="1318"/>
      <c r="F206" s="1320">
        <f t="shared" ref="F206:L206" si="35">F205+F141+F77+F192+F169</f>
        <v>387052</v>
      </c>
      <c r="G206" s="1320">
        <f t="shared" si="35"/>
        <v>125894195</v>
      </c>
      <c r="H206" s="1583">
        <f t="shared" si="35"/>
        <v>125.894195</v>
      </c>
      <c r="I206" s="1583">
        <f t="shared" si="35"/>
        <v>114.899495</v>
      </c>
      <c r="J206" s="1583">
        <f t="shared" si="35"/>
        <v>10.9947</v>
      </c>
      <c r="K206" s="1583">
        <f t="shared" si="35"/>
        <v>0</v>
      </c>
      <c r="L206" s="1583">
        <f t="shared" si="35"/>
        <v>125.894195</v>
      </c>
      <c r="M206" s="1322"/>
      <c r="N206" s="1293"/>
    </row>
    <row r="207" spans="2:14" ht="15.75">
      <c r="B207" s="1871"/>
      <c r="C207" s="1871"/>
      <c r="D207" s="1871"/>
      <c r="E207" s="1871"/>
      <c r="H207" s="1700" t="s">
        <v>1061</v>
      </c>
      <c r="I207" s="1701">
        <f>I206/L206</f>
        <v>0.912667140847916</v>
      </c>
      <c r="K207" s="1693" t="s">
        <v>516</v>
      </c>
      <c r="L207" s="1360">
        <v>125</v>
      </c>
      <c r="M207" s="1871"/>
      <c r="N207" s="1871"/>
    </row>
    <row r="208" spans="2:14" s="1293" customFormat="1" ht="15.75">
      <c r="B208" s="1871"/>
      <c r="C208" s="1871"/>
      <c r="D208" s="1871"/>
      <c r="E208" s="1871"/>
      <c r="F208" s="1295"/>
      <c r="G208" s="1291"/>
      <c r="H208" s="1700" t="s">
        <v>1201</v>
      </c>
      <c r="I208" s="1632">
        <f>I206/L207</f>
        <v>0.91919596000000003</v>
      </c>
      <c r="J208" s="1583">
        <f>L206</f>
        <v>125.894195</v>
      </c>
      <c r="K208" s="1693" t="s">
        <v>517</v>
      </c>
      <c r="L208" s="1363">
        <f>L206-L207</f>
        <v>0.8941949999999963</v>
      </c>
      <c r="M208" s="1871"/>
      <c r="N208" s="1871"/>
    </row>
    <row r="209" spans="2:14" ht="18.75" customHeight="1">
      <c r="B209" s="1871"/>
      <c r="C209" s="1871"/>
      <c r="D209" s="1871"/>
      <c r="E209" s="1871"/>
      <c r="J209" s="1583">
        <f>I206+J206</f>
        <v>125.894195</v>
      </c>
      <c r="K209" s="1693" t="s">
        <v>517</v>
      </c>
      <c r="L209" s="1702">
        <f>I206+J206-L207</f>
        <v>0.8941949999999963</v>
      </c>
      <c r="M209" s="1871"/>
      <c r="N209" s="1871"/>
    </row>
    <row r="210" spans="2:14" ht="18.75" customHeight="1">
      <c r="B210" s="1871"/>
      <c r="C210" s="1871"/>
      <c r="D210" s="1871"/>
      <c r="E210" s="1871"/>
      <c r="I210" s="1292">
        <f>L206</f>
        <v>125.894195</v>
      </c>
      <c r="J210" s="1583">
        <f>L206+L218</f>
        <v>125.894195</v>
      </c>
      <c r="K210" s="1693" t="s">
        <v>517</v>
      </c>
      <c r="L210" s="1363">
        <f>J210-L207</f>
        <v>0.8941949999999963</v>
      </c>
      <c r="M210" s="1871" t="s">
        <v>1405</v>
      </c>
      <c r="N210" s="1871"/>
    </row>
    <row r="212" spans="2:14" ht="15.75">
      <c r="B212" s="1302" t="s">
        <v>1562</v>
      </c>
      <c r="C212" s="1871"/>
      <c r="D212" s="1871"/>
      <c r="E212" s="1871"/>
      <c r="M212" s="1871"/>
      <c r="N212" s="1872"/>
    </row>
    <row r="213" spans="2:14" ht="30">
      <c r="B213" s="1345" t="s">
        <v>3</v>
      </c>
      <c r="C213" s="1345" t="s">
        <v>4</v>
      </c>
      <c r="D213" s="1346" t="s">
        <v>5</v>
      </c>
      <c r="E213" s="1345" t="s">
        <v>6</v>
      </c>
      <c r="F213" s="1347" t="s">
        <v>7</v>
      </c>
      <c r="G213" s="1348" t="s">
        <v>185</v>
      </c>
      <c r="H213" s="1348" t="s">
        <v>186</v>
      </c>
      <c r="I213" s="1349"/>
      <c r="J213" s="1350" t="s">
        <v>188</v>
      </c>
      <c r="K213" s="1402" t="s">
        <v>10</v>
      </c>
      <c r="L213" s="1350" t="s">
        <v>11</v>
      </c>
      <c r="M213" s="1346" t="s">
        <v>13</v>
      </c>
      <c r="N213" s="1872"/>
    </row>
    <row r="214" spans="2:14" s="123" customFormat="1" ht="14.25" customHeight="1">
      <c r="B214" s="493"/>
      <c r="C214" s="493"/>
      <c r="D214" s="493"/>
      <c r="E214" s="493"/>
      <c r="F214" s="1799"/>
      <c r="G214" s="1621"/>
      <c r="H214" s="1524">
        <f>G214/1000000</f>
        <v>0</v>
      </c>
      <c r="I214" s="1611"/>
      <c r="J214" s="1705"/>
      <c r="K214" s="1568">
        <f>H214</f>
        <v>0</v>
      </c>
      <c r="L214" s="1517">
        <f>I214+J214+K214</f>
        <v>0</v>
      </c>
      <c r="M214" s="962" t="s">
        <v>406</v>
      </c>
      <c r="N214" s="1871"/>
    </row>
    <row r="215" spans="2:14" s="123" customFormat="1" ht="14.25" customHeight="1">
      <c r="B215" s="493"/>
      <c r="C215" s="493"/>
      <c r="D215" s="493"/>
      <c r="E215" s="493"/>
      <c r="F215" s="1799"/>
      <c r="G215" s="1621"/>
      <c r="H215" s="1524">
        <f>G215/1000000</f>
        <v>0</v>
      </c>
      <c r="I215" s="1611"/>
      <c r="J215" s="1705"/>
      <c r="K215" s="1568">
        <f>H215</f>
        <v>0</v>
      </c>
      <c r="L215" s="1517">
        <f>I215+J215+K215</f>
        <v>0</v>
      </c>
      <c r="M215" s="962" t="s">
        <v>406</v>
      </c>
      <c r="N215" s="1871"/>
    </row>
    <row r="216" spans="2:14" s="123" customFormat="1" ht="14.25" customHeight="1">
      <c r="B216" s="493"/>
      <c r="C216" s="493"/>
      <c r="D216" s="493"/>
      <c r="E216" s="493"/>
      <c r="F216" s="1799"/>
      <c r="G216" s="1621"/>
      <c r="H216" s="1524">
        <f>G216/1000000</f>
        <v>0</v>
      </c>
      <c r="I216" s="1611"/>
      <c r="J216" s="1705"/>
      <c r="K216" s="1568">
        <f>H216</f>
        <v>0</v>
      </c>
      <c r="L216" s="1517">
        <f>I216+J216+K216</f>
        <v>0</v>
      </c>
      <c r="M216" s="962" t="s">
        <v>406</v>
      </c>
      <c r="N216" s="1871"/>
    </row>
    <row r="217" spans="2:14" s="123" customFormat="1" ht="14.25" customHeight="1">
      <c r="B217" s="493"/>
      <c r="C217" s="493"/>
      <c r="D217" s="493"/>
      <c r="E217" s="493"/>
      <c r="F217" s="1799"/>
      <c r="G217" s="1621"/>
      <c r="H217" s="1524">
        <f>G217/1000000</f>
        <v>0</v>
      </c>
      <c r="I217" s="1611"/>
      <c r="J217" s="1705"/>
      <c r="K217" s="1568">
        <f>H217</f>
        <v>0</v>
      </c>
      <c r="L217" s="1517">
        <f>I217+J217+K217</f>
        <v>0</v>
      </c>
      <c r="M217" s="962" t="s">
        <v>406</v>
      </c>
      <c r="N217" s="1871"/>
    </row>
    <row r="218" spans="2:14">
      <c r="B218" s="1354" t="s">
        <v>197</v>
      </c>
      <c r="C218" s="1354"/>
      <c r="D218" s="1354"/>
      <c r="E218" s="1354"/>
      <c r="F218" s="1355"/>
      <c r="G218" s="1630">
        <f t="shared" ref="G218:L218" si="36">SUM(G214:G217)</f>
        <v>0</v>
      </c>
      <c r="H218" s="1356">
        <f t="shared" si="36"/>
        <v>0</v>
      </c>
      <c r="I218" s="1356">
        <f t="shared" si="36"/>
        <v>0</v>
      </c>
      <c r="J218" s="1357">
        <f t="shared" si="36"/>
        <v>0</v>
      </c>
      <c r="K218" s="1357">
        <f t="shared" si="36"/>
        <v>0</v>
      </c>
      <c r="L218" s="1352">
        <f t="shared" si="36"/>
        <v>0</v>
      </c>
      <c r="M218" s="1359"/>
      <c r="N218" s="1871"/>
    </row>
  </sheetData>
  <autoFilter ref="B2:M210" xr:uid="{00000000-0009-0000-0000-000028000000}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theme="0"/>
  </sheetPr>
  <dimension ref="B1:O243"/>
  <sheetViews>
    <sheetView zoomScale="80" zoomScaleNormal="80" workbookViewId="0">
      <pane ySplit="2" topLeftCell="A228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402</v>
      </c>
      <c r="C1" s="1871"/>
      <c r="D1" s="1871"/>
      <c r="E1" s="1871"/>
      <c r="M1" s="1871" t="s">
        <v>1563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1564</v>
      </c>
      <c r="J2" s="1299" t="s">
        <v>188</v>
      </c>
      <c r="K2" s="1100" t="s">
        <v>406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>G3/1000000</f>
        <v>0.13568</v>
      </c>
      <c r="I3" s="1406"/>
      <c r="J3" s="1524">
        <f>H3</f>
        <v>0.13568</v>
      </c>
      <c r="K3" s="1568"/>
      <c r="L3" s="1517">
        <f>I3+J3+K3</f>
        <v>0.13568</v>
      </c>
      <c r="M3" s="842" t="s">
        <v>1566</v>
      </c>
    </row>
    <row r="4" spans="2:13" s="123" customFormat="1" ht="14.25" customHeight="1">
      <c r="B4" s="1507" t="s">
        <v>816</v>
      </c>
      <c r="C4" s="692">
        <v>89343</v>
      </c>
      <c r="D4" s="957" t="s">
        <v>1249</v>
      </c>
      <c r="E4" s="692">
        <v>280</v>
      </c>
      <c r="F4" s="1618">
        <v>1216</v>
      </c>
      <c r="G4" s="1618">
        <f t="shared" ref="G4:G82" si="0">F4*E4</f>
        <v>340480</v>
      </c>
      <c r="H4" s="1524">
        <f t="shared" ref="H4:H82" si="1">G4/1000000</f>
        <v>0.34048</v>
      </c>
      <c r="I4" s="1406">
        <f>H4</f>
        <v>0.34048</v>
      </c>
      <c r="J4" s="1524"/>
      <c r="K4" s="1568"/>
      <c r="L4" s="1517">
        <f>I4+J4+K4</f>
        <v>0.34048</v>
      </c>
      <c r="M4" s="842"/>
    </row>
    <row r="5" spans="2:13" s="123" customFormat="1" ht="14.25" customHeight="1">
      <c r="B5" s="1507" t="s">
        <v>816</v>
      </c>
      <c r="C5" s="692">
        <v>89386</v>
      </c>
      <c r="D5" s="957" t="s">
        <v>1249</v>
      </c>
      <c r="E5" s="692">
        <v>280</v>
      </c>
      <c r="F5" s="1618">
        <v>160</v>
      </c>
      <c r="G5" s="1618">
        <f t="shared" ref="G5:G10" si="2">F5*E5</f>
        <v>44800</v>
      </c>
      <c r="H5" s="1524">
        <f t="shared" ref="H5:H10" si="3">G5/1000000</f>
        <v>4.48E-2</v>
      </c>
      <c r="I5" s="1406">
        <f>H5</f>
        <v>4.48E-2</v>
      </c>
      <c r="J5" s="1524"/>
      <c r="K5" s="1568"/>
      <c r="L5" s="1517">
        <f t="shared" ref="L5:L10" si="4">I5+J5+K5</f>
        <v>4.48E-2</v>
      </c>
      <c r="M5" s="842"/>
    </row>
    <row r="6" spans="2:13" s="123" customFormat="1" ht="14.25" customHeight="1">
      <c r="B6" s="1507" t="s">
        <v>816</v>
      </c>
      <c r="C6" s="692">
        <v>89479</v>
      </c>
      <c r="D6" s="957" t="s">
        <v>1249</v>
      </c>
      <c r="E6" s="692">
        <v>275</v>
      </c>
      <c r="F6" s="1618">
        <v>256</v>
      </c>
      <c r="G6" s="1618">
        <f t="shared" si="2"/>
        <v>70400</v>
      </c>
      <c r="H6" s="1524">
        <f t="shared" si="3"/>
        <v>7.0400000000000004E-2</v>
      </c>
      <c r="I6" s="1406"/>
      <c r="J6" s="1524">
        <f t="shared" ref="J6:J11" si="5">H6</f>
        <v>7.0400000000000004E-2</v>
      </c>
      <c r="K6" s="1568"/>
      <c r="L6" s="1517">
        <f t="shared" si="4"/>
        <v>7.0400000000000004E-2</v>
      </c>
      <c r="M6" s="842"/>
    </row>
    <row r="7" spans="2:13" s="123" customFormat="1" ht="14.25" customHeight="1">
      <c r="B7" s="1507" t="s">
        <v>816</v>
      </c>
      <c r="C7" s="692">
        <v>89482</v>
      </c>
      <c r="D7" s="957" t="s">
        <v>1249</v>
      </c>
      <c r="E7" s="692">
        <v>275</v>
      </c>
      <c r="F7" s="1618">
        <v>256</v>
      </c>
      <c r="G7" s="1618">
        <f t="shared" si="2"/>
        <v>70400</v>
      </c>
      <c r="H7" s="1524">
        <f t="shared" si="3"/>
        <v>7.0400000000000004E-2</v>
      </c>
      <c r="I7" s="1406"/>
      <c r="J7" s="1524">
        <f t="shared" si="5"/>
        <v>7.0400000000000004E-2</v>
      </c>
      <c r="K7" s="1568"/>
      <c r="L7" s="1517">
        <f t="shared" si="4"/>
        <v>7.0400000000000004E-2</v>
      </c>
      <c r="M7" s="842"/>
    </row>
    <row r="8" spans="2:13" s="123" customFormat="1" ht="14.25" customHeight="1">
      <c r="B8" s="1507" t="s">
        <v>816</v>
      </c>
      <c r="C8" s="692">
        <v>89483</v>
      </c>
      <c r="D8" s="957" t="s">
        <v>1249</v>
      </c>
      <c r="E8" s="692">
        <v>275</v>
      </c>
      <c r="F8" s="1618">
        <v>352</v>
      </c>
      <c r="G8" s="1618">
        <f t="shared" si="2"/>
        <v>96800</v>
      </c>
      <c r="H8" s="1524">
        <f t="shared" si="3"/>
        <v>9.6799999999999997E-2</v>
      </c>
      <c r="I8" s="1406"/>
      <c r="J8" s="1524">
        <f t="shared" si="5"/>
        <v>9.6799999999999997E-2</v>
      </c>
      <c r="K8" s="1568"/>
      <c r="L8" s="1517">
        <f t="shared" si="4"/>
        <v>9.6799999999999997E-2</v>
      </c>
      <c r="M8" s="842"/>
    </row>
    <row r="9" spans="2:13" s="123" customFormat="1" ht="14.25" customHeight="1">
      <c r="B9" s="1590" t="s">
        <v>816</v>
      </c>
      <c r="C9" s="1798">
        <v>89562</v>
      </c>
      <c r="D9" s="1777" t="s">
        <v>1249</v>
      </c>
      <c r="E9" s="1798">
        <v>280</v>
      </c>
      <c r="F9" s="1778">
        <v>1664</v>
      </c>
      <c r="G9" s="1778">
        <f t="shared" si="2"/>
        <v>465920</v>
      </c>
      <c r="H9" s="1599">
        <f t="shared" si="3"/>
        <v>0.46592</v>
      </c>
      <c r="I9" s="1598"/>
      <c r="J9" s="1599">
        <f t="shared" si="5"/>
        <v>0.46592</v>
      </c>
      <c r="K9" s="1779"/>
      <c r="L9" s="1780">
        <f t="shared" si="4"/>
        <v>0.46592</v>
      </c>
      <c r="M9" s="1776"/>
    </row>
    <row r="10" spans="2:13" s="123" customFormat="1" ht="14.25" customHeight="1">
      <c r="B10" s="1507" t="s">
        <v>816</v>
      </c>
      <c r="C10" s="692">
        <v>89563</v>
      </c>
      <c r="D10" s="957" t="s">
        <v>1249</v>
      </c>
      <c r="E10" s="692">
        <v>280</v>
      </c>
      <c r="F10" s="1618">
        <v>160</v>
      </c>
      <c r="G10" s="1618">
        <f t="shared" si="2"/>
        <v>44800</v>
      </c>
      <c r="H10" s="1524">
        <f t="shared" si="3"/>
        <v>4.48E-2</v>
      </c>
      <c r="I10" s="1406"/>
      <c r="J10" s="1524">
        <f t="shared" si="5"/>
        <v>4.48E-2</v>
      </c>
      <c r="K10" s="1568"/>
      <c r="L10" s="1517">
        <f t="shared" si="4"/>
        <v>4.48E-2</v>
      </c>
      <c r="M10" s="842"/>
    </row>
    <row r="11" spans="2:13" s="123" customFormat="1" ht="14.25" customHeight="1">
      <c r="B11" s="1507" t="s">
        <v>1567</v>
      </c>
      <c r="C11" s="692" t="s">
        <v>1568</v>
      </c>
      <c r="D11" s="957" t="s">
        <v>1254</v>
      </c>
      <c r="E11" s="692">
        <v>325</v>
      </c>
      <c r="F11" s="1618">
        <v>1740</v>
      </c>
      <c r="G11" s="1618">
        <f t="shared" si="0"/>
        <v>565500</v>
      </c>
      <c r="H11" s="1524">
        <f t="shared" si="1"/>
        <v>0.5655</v>
      </c>
      <c r="I11" s="1406"/>
      <c r="J11" s="1524">
        <f t="shared" si="5"/>
        <v>0.5655</v>
      </c>
      <c r="K11" s="1568"/>
      <c r="L11" s="1517">
        <f t="shared" ref="L11:L42" si="6">I11+J11+K11</f>
        <v>0.5655</v>
      </c>
      <c r="M11" s="842"/>
    </row>
    <row r="12" spans="2:13" s="123" customFormat="1" ht="14.25" customHeight="1">
      <c r="B12" s="1507" t="s">
        <v>1569</v>
      </c>
      <c r="C12" s="692" t="s">
        <v>1570</v>
      </c>
      <c r="D12" s="957" t="s">
        <v>1254</v>
      </c>
      <c r="E12" s="692">
        <v>330</v>
      </c>
      <c r="F12" s="1618">
        <v>2349</v>
      </c>
      <c r="G12" s="1618">
        <f t="shared" si="0"/>
        <v>775170</v>
      </c>
      <c r="H12" s="1524">
        <f t="shared" si="1"/>
        <v>0.77517000000000003</v>
      </c>
      <c r="I12" s="1406">
        <f>H12</f>
        <v>0.77517000000000003</v>
      </c>
      <c r="J12" s="1524"/>
      <c r="K12" s="1568"/>
      <c r="L12" s="1517">
        <f t="shared" si="6"/>
        <v>0.77517000000000003</v>
      </c>
      <c r="M12" s="842"/>
    </row>
    <row r="13" spans="2:13" s="123" customFormat="1" ht="14.25" customHeight="1">
      <c r="B13" s="1507" t="s">
        <v>1571</v>
      </c>
      <c r="C13" s="692" t="s">
        <v>1572</v>
      </c>
      <c r="D13" s="957" t="s">
        <v>1254</v>
      </c>
      <c r="E13" s="692">
        <v>335</v>
      </c>
      <c r="F13" s="1618">
        <v>8091</v>
      </c>
      <c r="G13" s="1618">
        <f t="shared" si="0"/>
        <v>2710485</v>
      </c>
      <c r="H13" s="1524">
        <f t="shared" si="1"/>
        <v>2.7104849999999998</v>
      </c>
      <c r="I13" s="1406">
        <f>H13</f>
        <v>2.7104849999999998</v>
      </c>
      <c r="J13" s="1524"/>
      <c r="K13" s="1568"/>
      <c r="L13" s="1517">
        <f t="shared" si="6"/>
        <v>2.7104849999999998</v>
      </c>
      <c r="M13" s="842"/>
    </row>
    <row r="14" spans="2:13" s="123" customFormat="1" ht="14.25" customHeight="1">
      <c r="B14" s="1507" t="s">
        <v>1573</v>
      </c>
      <c r="C14" s="692" t="s">
        <v>1574</v>
      </c>
      <c r="D14" s="957" t="s">
        <v>1254</v>
      </c>
      <c r="E14" s="692">
        <v>320</v>
      </c>
      <c r="F14" s="1618">
        <v>300</v>
      </c>
      <c r="G14" s="1618">
        <f t="shared" si="0"/>
        <v>96000</v>
      </c>
      <c r="H14" s="1524">
        <f t="shared" si="1"/>
        <v>9.6000000000000002E-2</v>
      </c>
      <c r="I14" s="1406"/>
      <c r="J14" s="1524">
        <f>H14</f>
        <v>9.6000000000000002E-2</v>
      </c>
      <c r="K14" s="1568"/>
      <c r="L14" s="1517">
        <f t="shared" si="6"/>
        <v>9.6000000000000002E-2</v>
      </c>
      <c r="M14" s="842"/>
    </row>
    <row r="15" spans="2:13" s="123" customFormat="1" ht="14.25" customHeight="1">
      <c r="B15" s="1507" t="s">
        <v>1250</v>
      </c>
      <c r="C15" s="692" t="s">
        <v>1575</v>
      </c>
      <c r="D15" s="957" t="s">
        <v>1576</v>
      </c>
      <c r="E15" s="692">
        <v>305</v>
      </c>
      <c r="F15" s="1618">
        <v>48</v>
      </c>
      <c r="G15" s="1618">
        <f t="shared" si="0"/>
        <v>14640</v>
      </c>
      <c r="H15" s="1524">
        <f t="shared" si="1"/>
        <v>1.464E-2</v>
      </c>
      <c r="I15" s="1406">
        <f t="shared" ref="I15:I20" si="7">H15</f>
        <v>1.464E-2</v>
      </c>
      <c r="J15" s="1524"/>
      <c r="K15" s="1568"/>
      <c r="L15" s="1517">
        <f t="shared" si="6"/>
        <v>1.464E-2</v>
      </c>
      <c r="M15" s="842"/>
    </row>
    <row r="16" spans="2:13" s="123" customFormat="1" ht="14.25" customHeight="1">
      <c r="B16" s="1507" t="s">
        <v>1577</v>
      </c>
      <c r="C16" s="692" t="s">
        <v>1578</v>
      </c>
      <c r="D16" s="957" t="s">
        <v>1249</v>
      </c>
      <c r="E16" s="692">
        <v>275</v>
      </c>
      <c r="F16" s="1618">
        <v>224</v>
      </c>
      <c r="G16" s="1618">
        <f>F16*E16</f>
        <v>61600</v>
      </c>
      <c r="H16" s="1524">
        <f>G16/1000000</f>
        <v>6.1600000000000002E-2</v>
      </c>
      <c r="I16" s="1406">
        <f t="shared" si="7"/>
        <v>6.1600000000000002E-2</v>
      </c>
      <c r="J16" s="1524"/>
      <c r="K16" s="1568"/>
      <c r="L16" s="1517">
        <f t="shared" si="6"/>
        <v>6.1600000000000002E-2</v>
      </c>
      <c r="M16" s="842"/>
    </row>
    <row r="17" spans="2:13" s="123" customFormat="1" ht="14.25" customHeight="1">
      <c r="B17" s="1507" t="s">
        <v>1579</v>
      </c>
      <c r="C17" s="692" t="s">
        <v>1580</v>
      </c>
      <c r="D17" s="957" t="s">
        <v>1254</v>
      </c>
      <c r="E17" s="692">
        <v>325</v>
      </c>
      <c r="F17" s="1618">
        <v>522</v>
      </c>
      <c r="G17" s="1618">
        <f t="shared" si="0"/>
        <v>169650</v>
      </c>
      <c r="H17" s="1524">
        <f t="shared" si="1"/>
        <v>0.16965</v>
      </c>
      <c r="I17" s="1406">
        <f t="shared" si="7"/>
        <v>0.16965</v>
      </c>
      <c r="J17" s="1524"/>
      <c r="K17" s="1568"/>
      <c r="L17" s="1517">
        <f t="shared" si="6"/>
        <v>0.16965</v>
      </c>
      <c r="M17" s="842"/>
    </row>
    <row r="18" spans="2:13" s="123" customFormat="1" ht="14.25" customHeight="1">
      <c r="B18" s="1507" t="s">
        <v>1579</v>
      </c>
      <c r="C18" s="692" t="s">
        <v>1580</v>
      </c>
      <c r="D18" s="957" t="s">
        <v>1254</v>
      </c>
      <c r="E18" s="692">
        <v>335</v>
      </c>
      <c r="F18" s="1618">
        <v>87</v>
      </c>
      <c r="G18" s="1618">
        <f t="shared" si="0"/>
        <v>29145</v>
      </c>
      <c r="H18" s="1524">
        <f t="shared" si="1"/>
        <v>2.9145000000000001E-2</v>
      </c>
      <c r="I18" s="1406">
        <f t="shared" si="7"/>
        <v>2.9145000000000001E-2</v>
      </c>
      <c r="J18" s="1524"/>
      <c r="K18" s="1568"/>
      <c r="L18" s="1517">
        <f t="shared" si="6"/>
        <v>2.9145000000000001E-2</v>
      </c>
      <c r="M18" s="842"/>
    </row>
    <row r="19" spans="2:13" s="123" customFormat="1" ht="14.25" customHeight="1">
      <c r="B19" s="1507" t="s">
        <v>1579</v>
      </c>
      <c r="C19" s="692" t="s">
        <v>1580</v>
      </c>
      <c r="D19" s="957" t="s">
        <v>1249</v>
      </c>
      <c r="E19" s="692">
        <v>280</v>
      </c>
      <c r="F19" s="1618">
        <v>32</v>
      </c>
      <c r="G19" s="1618">
        <f t="shared" si="0"/>
        <v>8960</v>
      </c>
      <c r="H19" s="1524">
        <f t="shared" si="1"/>
        <v>8.9599999999999992E-3</v>
      </c>
      <c r="I19" s="1406">
        <f t="shared" si="7"/>
        <v>8.9599999999999992E-3</v>
      </c>
      <c r="J19" s="1524"/>
      <c r="K19" s="1568"/>
      <c r="L19" s="1517">
        <f t="shared" si="6"/>
        <v>8.9599999999999992E-3</v>
      </c>
      <c r="M19" s="842"/>
    </row>
    <row r="20" spans="2:13" s="123" customFormat="1" ht="14.25" customHeight="1">
      <c r="B20" s="1507" t="s">
        <v>1581</v>
      </c>
      <c r="C20" s="692" t="s">
        <v>1582</v>
      </c>
      <c r="D20" s="957" t="s">
        <v>1254</v>
      </c>
      <c r="E20" s="692">
        <v>335</v>
      </c>
      <c r="F20" s="1618">
        <v>58</v>
      </c>
      <c r="G20" s="1618">
        <f t="shared" si="0"/>
        <v>19430</v>
      </c>
      <c r="H20" s="1524">
        <f t="shared" si="1"/>
        <v>1.9429999999999999E-2</v>
      </c>
      <c r="I20" s="1406">
        <f t="shared" si="7"/>
        <v>1.9429999999999999E-2</v>
      </c>
      <c r="J20" s="1524"/>
      <c r="K20" s="1568"/>
      <c r="L20" s="1517">
        <f t="shared" si="6"/>
        <v>1.9429999999999999E-2</v>
      </c>
      <c r="M20" s="842"/>
    </row>
    <row r="21" spans="2:13" s="123" customFormat="1" ht="14.25" customHeight="1">
      <c r="B21" s="1507" t="s">
        <v>1415</v>
      </c>
      <c r="C21" s="692" t="s">
        <v>1583</v>
      </c>
      <c r="D21" s="957" t="s">
        <v>1249</v>
      </c>
      <c r="E21" s="692">
        <v>280</v>
      </c>
      <c r="F21" s="1618">
        <v>32</v>
      </c>
      <c r="G21" s="1618">
        <f t="shared" ref="G21:G36" si="8">F21*E21</f>
        <v>8960</v>
      </c>
      <c r="H21" s="1524">
        <f t="shared" ref="H21:H36" si="9">G21/1000000</f>
        <v>8.9599999999999992E-3</v>
      </c>
      <c r="I21" s="1406">
        <f t="shared" ref="I21:I26" si="10">H21</f>
        <v>8.9599999999999992E-3</v>
      </c>
      <c r="J21" s="1524"/>
      <c r="K21" s="1568"/>
      <c r="L21" s="1517">
        <f t="shared" si="6"/>
        <v>8.9599999999999992E-3</v>
      </c>
      <c r="M21" s="842"/>
    </row>
    <row r="22" spans="2:13" s="123" customFormat="1" ht="14.25" customHeight="1">
      <c r="B22" s="1507" t="s">
        <v>1252</v>
      </c>
      <c r="C22" s="692" t="s">
        <v>1584</v>
      </c>
      <c r="D22" s="957" t="s">
        <v>1249</v>
      </c>
      <c r="E22" s="692">
        <v>275</v>
      </c>
      <c r="F22" s="1618">
        <v>32</v>
      </c>
      <c r="G22" s="1618">
        <f t="shared" si="8"/>
        <v>8800</v>
      </c>
      <c r="H22" s="1524">
        <f t="shared" si="9"/>
        <v>8.8000000000000005E-3</v>
      </c>
      <c r="I22" s="1406">
        <f t="shared" si="10"/>
        <v>8.8000000000000005E-3</v>
      </c>
      <c r="J22" s="1524"/>
      <c r="K22" s="1568"/>
      <c r="L22" s="1517">
        <f t="shared" si="6"/>
        <v>8.8000000000000005E-3</v>
      </c>
      <c r="M22" s="842"/>
    </row>
    <row r="23" spans="2:13" s="123" customFormat="1" ht="14.25" customHeight="1">
      <c r="B23" s="1507" t="s">
        <v>1252</v>
      </c>
      <c r="C23" s="692" t="s">
        <v>1584</v>
      </c>
      <c r="D23" s="957" t="s">
        <v>1254</v>
      </c>
      <c r="E23" s="692">
        <v>330</v>
      </c>
      <c r="F23" s="1618">
        <v>58</v>
      </c>
      <c r="G23" s="1618">
        <f t="shared" si="8"/>
        <v>19140</v>
      </c>
      <c r="H23" s="1524">
        <f t="shared" si="9"/>
        <v>1.9140000000000001E-2</v>
      </c>
      <c r="I23" s="1406">
        <f t="shared" si="10"/>
        <v>1.9140000000000001E-2</v>
      </c>
      <c r="J23" s="1524"/>
      <c r="K23" s="1568"/>
      <c r="L23" s="1517">
        <f t="shared" si="6"/>
        <v>1.9140000000000001E-2</v>
      </c>
      <c r="M23" s="842"/>
    </row>
    <row r="24" spans="2:13" s="123" customFormat="1" ht="14.25" customHeight="1">
      <c r="B24" s="1507" t="s">
        <v>1252</v>
      </c>
      <c r="C24" s="692" t="s">
        <v>1585</v>
      </c>
      <c r="D24" s="957" t="s">
        <v>1249</v>
      </c>
      <c r="E24" s="692">
        <v>275</v>
      </c>
      <c r="F24" s="1618">
        <v>288</v>
      </c>
      <c r="G24" s="1618">
        <f t="shared" si="8"/>
        <v>79200</v>
      </c>
      <c r="H24" s="1524">
        <f t="shared" si="9"/>
        <v>7.9200000000000007E-2</v>
      </c>
      <c r="I24" s="1406">
        <f t="shared" si="10"/>
        <v>7.9200000000000007E-2</v>
      </c>
      <c r="J24" s="1524"/>
      <c r="K24" s="1568"/>
      <c r="L24" s="1517">
        <f t="shared" si="6"/>
        <v>7.9200000000000007E-2</v>
      </c>
      <c r="M24" s="842"/>
    </row>
    <row r="25" spans="2:13" s="123" customFormat="1" ht="14.25" customHeight="1">
      <c r="B25" s="1507" t="s">
        <v>1252</v>
      </c>
      <c r="C25" s="692" t="s">
        <v>1585</v>
      </c>
      <c r="D25" s="957" t="s">
        <v>1254</v>
      </c>
      <c r="E25" s="692">
        <v>335</v>
      </c>
      <c r="F25" s="1618">
        <v>29</v>
      </c>
      <c r="G25" s="1618">
        <f t="shared" si="8"/>
        <v>9715</v>
      </c>
      <c r="H25" s="1524">
        <f t="shared" si="9"/>
        <v>9.7149999999999997E-3</v>
      </c>
      <c r="I25" s="1406">
        <f t="shared" si="10"/>
        <v>9.7149999999999997E-3</v>
      </c>
      <c r="J25" s="1524"/>
      <c r="K25" s="1568"/>
      <c r="L25" s="1517">
        <f t="shared" si="6"/>
        <v>9.7149999999999997E-3</v>
      </c>
      <c r="M25" s="842"/>
    </row>
    <row r="26" spans="2:13" s="123" customFormat="1" ht="14.25" customHeight="1">
      <c r="B26" s="1507" t="s">
        <v>1418</v>
      </c>
      <c r="C26" s="692" t="s">
        <v>1586</v>
      </c>
      <c r="D26" s="957" t="s">
        <v>445</v>
      </c>
      <c r="E26" s="692">
        <v>300</v>
      </c>
      <c r="F26" s="1618">
        <v>250</v>
      </c>
      <c r="G26" s="1618">
        <f t="shared" si="8"/>
        <v>75000</v>
      </c>
      <c r="H26" s="1524">
        <f t="shared" si="9"/>
        <v>7.4999999999999997E-2</v>
      </c>
      <c r="I26" s="1406">
        <f t="shared" si="10"/>
        <v>7.4999999999999997E-2</v>
      </c>
      <c r="J26" s="1524"/>
      <c r="K26" s="1568"/>
      <c r="L26" s="1517">
        <f t="shared" si="6"/>
        <v>7.4999999999999997E-2</v>
      </c>
      <c r="M26" s="842"/>
    </row>
    <row r="27" spans="2:13" s="123" customFormat="1" ht="14.25" customHeight="1">
      <c r="B27" s="1507" t="s">
        <v>17</v>
      </c>
      <c r="C27" s="692">
        <v>18049</v>
      </c>
      <c r="D27" s="957" t="s">
        <v>1249</v>
      </c>
      <c r="E27" s="692">
        <v>280</v>
      </c>
      <c r="F27" s="1618">
        <v>320</v>
      </c>
      <c r="G27" s="1618">
        <f t="shared" si="8"/>
        <v>89600</v>
      </c>
      <c r="H27" s="1524">
        <f t="shared" si="9"/>
        <v>8.9599999999999999E-2</v>
      </c>
      <c r="I27" s="1406"/>
      <c r="J27" s="1524">
        <f>H27</f>
        <v>8.9599999999999999E-2</v>
      </c>
      <c r="K27" s="1568"/>
      <c r="L27" s="1517">
        <f t="shared" si="6"/>
        <v>8.9599999999999999E-2</v>
      </c>
      <c r="M27" s="842"/>
    </row>
    <row r="28" spans="2:13" s="123" customFormat="1" ht="14.25" customHeight="1">
      <c r="B28" s="1507" t="s">
        <v>17</v>
      </c>
      <c r="C28" s="692">
        <v>18049</v>
      </c>
      <c r="D28" s="957" t="s">
        <v>1254</v>
      </c>
      <c r="E28" s="692">
        <v>340</v>
      </c>
      <c r="F28" s="1618">
        <v>145</v>
      </c>
      <c r="G28" s="1618">
        <f t="shared" si="8"/>
        <v>49300</v>
      </c>
      <c r="H28" s="1524">
        <f t="shared" si="9"/>
        <v>4.9299999999999997E-2</v>
      </c>
      <c r="I28" s="1406"/>
      <c r="J28" s="1524">
        <f>H28</f>
        <v>4.9299999999999997E-2</v>
      </c>
      <c r="K28" s="1568"/>
      <c r="L28" s="1517">
        <f t="shared" si="6"/>
        <v>4.9299999999999997E-2</v>
      </c>
      <c r="M28" s="842"/>
    </row>
    <row r="29" spans="2:13" s="123" customFormat="1" ht="14.25" customHeight="1">
      <c r="B29" s="1507" t="s">
        <v>1261</v>
      </c>
      <c r="C29" s="692" t="s">
        <v>1587</v>
      </c>
      <c r="D29" s="957" t="s">
        <v>1265</v>
      </c>
      <c r="E29" s="692">
        <v>265</v>
      </c>
      <c r="F29" s="1618">
        <v>832</v>
      </c>
      <c r="G29" s="1618">
        <f t="shared" si="8"/>
        <v>220480</v>
      </c>
      <c r="H29" s="1524">
        <f t="shared" si="9"/>
        <v>0.22048000000000001</v>
      </c>
      <c r="I29" s="1406">
        <f>H29</f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1587</v>
      </c>
      <c r="D30" s="957" t="s">
        <v>1265</v>
      </c>
      <c r="E30" s="692">
        <v>265</v>
      </c>
      <c r="F30" s="1618">
        <v>832</v>
      </c>
      <c r="G30" s="1618">
        <f t="shared" si="8"/>
        <v>220480</v>
      </c>
      <c r="H30" s="1524">
        <f t="shared" si="9"/>
        <v>0.22048000000000001</v>
      </c>
      <c r="I30" s="1406">
        <f>H30</f>
        <v>0.22048000000000001</v>
      </c>
      <c r="J30" s="1524"/>
      <c r="K30" s="1568"/>
      <c r="L30" s="1517">
        <f t="shared" si="6"/>
        <v>0.22048000000000001</v>
      </c>
      <c r="M30" s="842"/>
    </row>
    <row r="31" spans="2:13" s="123" customFormat="1" ht="14.25" customHeight="1">
      <c r="B31" s="1507" t="s">
        <v>1261</v>
      </c>
      <c r="C31" s="692" t="s">
        <v>1588</v>
      </c>
      <c r="D31" s="957" t="s">
        <v>1263</v>
      </c>
      <c r="E31" s="692">
        <v>265</v>
      </c>
      <c r="F31" s="1618">
        <v>884</v>
      </c>
      <c r="G31" s="1618">
        <f t="shared" si="8"/>
        <v>234260</v>
      </c>
      <c r="H31" s="1524">
        <f t="shared" si="9"/>
        <v>0.23426</v>
      </c>
      <c r="I31" s="1406">
        <f>H31</f>
        <v>0.23426</v>
      </c>
      <c r="J31" s="1524"/>
      <c r="K31" s="1568"/>
      <c r="L31" s="1517">
        <f t="shared" si="6"/>
        <v>0.23426</v>
      </c>
      <c r="M31" s="842"/>
    </row>
    <row r="32" spans="2:13" s="123" customFormat="1" ht="14.25" customHeight="1">
      <c r="B32" s="1507" t="s">
        <v>1261</v>
      </c>
      <c r="C32" s="692" t="s">
        <v>1589</v>
      </c>
      <c r="D32" s="957" t="s">
        <v>1249</v>
      </c>
      <c r="E32" s="692">
        <v>280</v>
      </c>
      <c r="F32" s="1618">
        <v>832</v>
      </c>
      <c r="G32" s="1618">
        <f t="shared" si="8"/>
        <v>232960</v>
      </c>
      <c r="H32" s="1524">
        <f t="shared" si="9"/>
        <v>0.23296</v>
      </c>
      <c r="I32" s="1406">
        <f>H32</f>
        <v>0.23296</v>
      </c>
      <c r="J32" s="1524"/>
      <c r="K32" s="1568"/>
      <c r="L32" s="1517">
        <f t="shared" si="6"/>
        <v>0.23296</v>
      </c>
      <c r="M32" s="842"/>
    </row>
    <row r="33" spans="2:13" s="123" customFormat="1" ht="14.25" customHeight="1">
      <c r="B33" s="1507" t="s">
        <v>1261</v>
      </c>
      <c r="C33" s="692" t="s">
        <v>1590</v>
      </c>
      <c r="D33" s="957" t="s">
        <v>1265</v>
      </c>
      <c r="E33" s="692">
        <v>265</v>
      </c>
      <c r="F33" s="1618">
        <v>3328</v>
      </c>
      <c r="G33" s="1618">
        <f t="shared" si="8"/>
        <v>881920</v>
      </c>
      <c r="H33" s="1524">
        <f t="shared" si="9"/>
        <v>0.88192000000000004</v>
      </c>
      <c r="I33" s="1406"/>
      <c r="J33" s="1524">
        <f>H33</f>
        <v>0.88192000000000004</v>
      </c>
      <c r="K33" s="1568"/>
      <c r="L33" s="1517">
        <f t="shared" si="6"/>
        <v>0.88192000000000004</v>
      </c>
      <c r="M33" s="842"/>
    </row>
    <row r="34" spans="2:13" s="123" customFormat="1" ht="14.25" customHeight="1">
      <c r="B34" s="1507" t="s">
        <v>1259</v>
      </c>
      <c r="C34" s="692" t="s">
        <v>1591</v>
      </c>
      <c r="D34" s="957" t="s">
        <v>1332</v>
      </c>
      <c r="E34" s="692">
        <v>315</v>
      </c>
      <c r="F34" s="1618">
        <v>232</v>
      </c>
      <c r="G34" s="1618">
        <f t="shared" si="8"/>
        <v>73080</v>
      </c>
      <c r="H34" s="1524">
        <f t="shared" si="9"/>
        <v>7.3080000000000006E-2</v>
      </c>
      <c r="I34" s="1406"/>
      <c r="J34" s="1524">
        <f>H34</f>
        <v>7.3080000000000006E-2</v>
      </c>
      <c r="K34" s="1568"/>
      <c r="L34" s="1517">
        <f t="shared" si="6"/>
        <v>7.3080000000000006E-2</v>
      </c>
      <c r="M34" s="842"/>
    </row>
    <row r="35" spans="2:13" s="123" customFormat="1" ht="14.25" customHeight="1">
      <c r="B35" s="1507" t="s">
        <v>1259</v>
      </c>
      <c r="C35" s="692" t="s">
        <v>1592</v>
      </c>
      <c r="D35" s="957" t="s">
        <v>1249</v>
      </c>
      <c r="E35" s="692">
        <v>280</v>
      </c>
      <c r="F35" s="1618">
        <v>832</v>
      </c>
      <c r="G35" s="1618">
        <f t="shared" si="8"/>
        <v>232960</v>
      </c>
      <c r="H35" s="1524">
        <f t="shared" si="9"/>
        <v>0.23296</v>
      </c>
      <c r="I35" s="1406"/>
      <c r="J35" s="1524">
        <f>H35</f>
        <v>0.23296</v>
      </c>
      <c r="K35" s="1568"/>
      <c r="L35" s="1517">
        <f t="shared" si="6"/>
        <v>0.23296</v>
      </c>
      <c r="M35" s="842"/>
    </row>
    <row r="36" spans="2:13" s="123" customFormat="1" ht="14.25" customHeight="1">
      <c r="B36" s="1507" t="s">
        <v>873</v>
      </c>
      <c r="C36" s="692">
        <v>124322</v>
      </c>
      <c r="D36" s="957" t="s">
        <v>1254</v>
      </c>
      <c r="E36" s="692">
        <v>330</v>
      </c>
      <c r="F36" s="1618">
        <v>174</v>
      </c>
      <c r="G36" s="1618">
        <f t="shared" si="8"/>
        <v>57420</v>
      </c>
      <c r="H36" s="1524">
        <f t="shared" si="9"/>
        <v>5.7419999999999999E-2</v>
      </c>
      <c r="I36" s="1406"/>
      <c r="J36" s="1524">
        <f>H36</f>
        <v>5.7419999999999999E-2</v>
      </c>
      <c r="K36" s="1568"/>
      <c r="L36" s="1517">
        <f t="shared" si="6"/>
        <v>5.7419999999999999E-2</v>
      </c>
      <c r="M36" s="842"/>
    </row>
    <row r="37" spans="2:13" s="123" customFormat="1" ht="14.25" customHeight="1">
      <c r="B37" s="1507" t="s">
        <v>1593</v>
      </c>
      <c r="C37" s="692" t="s">
        <v>1594</v>
      </c>
      <c r="D37" s="957" t="s">
        <v>1254</v>
      </c>
      <c r="E37" s="692">
        <v>335</v>
      </c>
      <c r="F37" s="1618">
        <v>1972</v>
      </c>
      <c r="G37" s="1618">
        <f t="shared" si="0"/>
        <v>660620</v>
      </c>
      <c r="H37" s="1524">
        <f t="shared" si="1"/>
        <v>0.66061999999999999</v>
      </c>
      <c r="I37" s="1406">
        <f>H37</f>
        <v>0.66061999999999999</v>
      </c>
      <c r="J37" s="1524"/>
      <c r="K37" s="1568"/>
      <c r="L37" s="1517">
        <f t="shared" si="6"/>
        <v>0.66061999999999999</v>
      </c>
      <c r="M37" s="842"/>
    </row>
    <row r="38" spans="2:13" s="123" customFormat="1" ht="14.25" customHeight="1">
      <c r="B38" s="1507" t="s">
        <v>1595</v>
      </c>
      <c r="C38" s="692" t="s">
        <v>1596</v>
      </c>
      <c r="D38" s="957" t="s">
        <v>1254</v>
      </c>
      <c r="E38" s="692">
        <v>330</v>
      </c>
      <c r="F38" s="1618">
        <v>522</v>
      </c>
      <c r="G38" s="1618">
        <f t="shared" si="0"/>
        <v>172260</v>
      </c>
      <c r="H38" s="1524">
        <f t="shared" si="1"/>
        <v>0.17226</v>
      </c>
      <c r="I38" s="1406"/>
      <c r="J38" s="1524">
        <f>H38</f>
        <v>0.17226</v>
      </c>
      <c r="K38" s="1568"/>
      <c r="L38" s="1517">
        <f t="shared" si="6"/>
        <v>0.17226</v>
      </c>
      <c r="M38" s="842"/>
    </row>
    <row r="39" spans="2:13" s="123" customFormat="1" ht="14.25" customHeight="1">
      <c r="B39" s="1507" t="s">
        <v>1274</v>
      </c>
      <c r="C39" s="692">
        <v>3309</v>
      </c>
      <c r="D39" s="957" t="s">
        <v>419</v>
      </c>
      <c r="E39" s="692">
        <v>305</v>
      </c>
      <c r="F39" s="1618">
        <v>50</v>
      </c>
      <c r="G39" s="1618">
        <f t="shared" si="0"/>
        <v>15250</v>
      </c>
      <c r="H39" s="1524">
        <f t="shared" si="1"/>
        <v>1.525E-2</v>
      </c>
      <c r="I39" s="1406">
        <f>H39</f>
        <v>1.525E-2</v>
      </c>
      <c r="J39" s="1524"/>
      <c r="K39" s="1568"/>
      <c r="L39" s="1517">
        <f t="shared" si="6"/>
        <v>1.525E-2</v>
      </c>
      <c r="M39" s="842"/>
    </row>
    <row r="40" spans="2:13" s="123" customFormat="1" ht="14.25" customHeight="1">
      <c r="B40" s="1507" t="s">
        <v>1274</v>
      </c>
      <c r="C40" s="692">
        <v>435</v>
      </c>
      <c r="D40" s="957" t="s">
        <v>1254</v>
      </c>
      <c r="E40" s="692">
        <v>325</v>
      </c>
      <c r="F40" s="1618">
        <v>29</v>
      </c>
      <c r="G40" s="1618">
        <f t="shared" si="0"/>
        <v>9425</v>
      </c>
      <c r="H40" s="1524">
        <f t="shared" si="1"/>
        <v>9.4249999999999994E-3</v>
      </c>
      <c r="I40" s="1406">
        <f>H40</f>
        <v>9.4249999999999994E-3</v>
      </c>
      <c r="J40" s="1524"/>
      <c r="K40" s="1568"/>
      <c r="L40" s="1517">
        <f t="shared" si="6"/>
        <v>9.4249999999999994E-3</v>
      </c>
      <c r="M40" s="842"/>
    </row>
    <row r="41" spans="2:13" s="123" customFormat="1" ht="14.25" customHeight="1">
      <c r="B41" s="1507" t="s">
        <v>1274</v>
      </c>
      <c r="C41" s="692">
        <v>435</v>
      </c>
      <c r="D41" s="957" t="s">
        <v>1254</v>
      </c>
      <c r="E41" s="692">
        <v>330</v>
      </c>
      <c r="F41" s="1618">
        <v>29</v>
      </c>
      <c r="G41" s="1618">
        <f t="shared" si="0"/>
        <v>9570</v>
      </c>
      <c r="H41" s="1524">
        <f t="shared" si="1"/>
        <v>9.5700000000000004E-3</v>
      </c>
      <c r="I41" s="1406">
        <f>H41</f>
        <v>9.5700000000000004E-3</v>
      </c>
      <c r="J41" s="1524"/>
      <c r="K41" s="1568"/>
      <c r="L41" s="1517">
        <f t="shared" si="6"/>
        <v>9.5700000000000004E-3</v>
      </c>
      <c r="M41" s="842"/>
    </row>
    <row r="42" spans="2:13" s="123" customFormat="1" ht="14.25" customHeight="1">
      <c r="B42" s="1507" t="s">
        <v>1274</v>
      </c>
      <c r="C42" s="692">
        <v>436</v>
      </c>
      <c r="D42" s="957" t="s">
        <v>1254</v>
      </c>
      <c r="E42" s="692">
        <v>330</v>
      </c>
      <c r="F42" s="1618">
        <v>145</v>
      </c>
      <c r="G42" s="1618">
        <f>F42*E42</f>
        <v>47850</v>
      </c>
      <c r="H42" s="1524">
        <f>G42/1000000</f>
        <v>4.7849999999999997E-2</v>
      </c>
      <c r="I42" s="1406"/>
      <c r="J42" s="1524">
        <f>H42</f>
        <v>4.7849999999999997E-2</v>
      </c>
      <c r="K42" s="1568"/>
      <c r="L42" s="1517">
        <f t="shared" si="6"/>
        <v>4.7849999999999997E-2</v>
      </c>
      <c r="M42" s="842"/>
    </row>
    <row r="43" spans="2:13" s="123" customFormat="1" ht="14.25" customHeight="1">
      <c r="B43" s="1507" t="s">
        <v>1283</v>
      </c>
      <c r="C43" s="692" t="s">
        <v>1597</v>
      </c>
      <c r="D43" s="957" t="s">
        <v>1254</v>
      </c>
      <c r="E43" s="692">
        <v>330</v>
      </c>
      <c r="F43" s="1618">
        <v>6061</v>
      </c>
      <c r="G43" s="1618">
        <f>F43*E43</f>
        <v>2000130</v>
      </c>
      <c r="H43" s="1524">
        <f>G43/1000000</f>
        <v>2.00013</v>
      </c>
      <c r="I43" s="1406"/>
      <c r="J43" s="1524">
        <f>H43</f>
        <v>2.00013</v>
      </c>
      <c r="K43" s="1568"/>
      <c r="L43" s="1517">
        <f t="shared" ref="L43:L59" si="11">I43+J43+K43</f>
        <v>2.00013</v>
      </c>
      <c r="M43" s="842"/>
    </row>
    <row r="44" spans="2:13" s="123" customFormat="1" ht="14.25" customHeight="1">
      <c r="B44" s="1507" t="s">
        <v>1598</v>
      </c>
      <c r="C44" s="692" t="s">
        <v>1599</v>
      </c>
      <c r="D44" s="957" t="s">
        <v>1249</v>
      </c>
      <c r="E44" s="692">
        <v>275</v>
      </c>
      <c r="F44" s="1618">
        <v>960</v>
      </c>
      <c r="G44" s="1618">
        <f>F44*E44</f>
        <v>264000</v>
      </c>
      <c r="H44" s="1524">
        <f>G44/1000000</f>
        <v>0.26400000000000001</v>
      </c>
      <c r="I44" s="1406">
        <f>H44</f>
        <v>0.26400000000000001</v>
      </c>
      <c r="J44" s="1524"/>
      <c r="K44" s="1568"/>
      <c r="L44" s="1517">
        <f t="shared" si="11"/>
        <v>0.26400000000000001</v>
      </c>
      <c r="M44" s="842"/>
    </row>
    <row r="45" spans="2:13" s="123" customFormat="1" ht="14.25" customHeight="1">
      <c r="B45" s="1507" t="s">
        <v>1598</v>
      </c>
      <c r="C45" s="692" t="s">
        <v>1600</v>
      </c>
      <c r="D45" s="957" t="s">
        <v>1341</v>
      </c>
      <c r="E45" s="692">
        <v>275</v>
      </c>
      <c r="F45" s="1618">
        <v>1920</v>
      </c>
      <c r="G45" s="1618">
        <f t="shared" si="0"/>
        <v>528000</v>
      </c>
      <c r="H45" s="1524">
        <f t="shared" si="1"/>
        <v>0.52800000000000002</v>
      </c>
      <c r="I45" s="1406"/>
      <c r="J45" s="1524">
        <f>H45</f>
        <v>0.52800000000000002</v>
      </c>
      <c r="K45" s="1568"/>
      <c r="L45" s="1517">
        <f t="shared" si="11"/>
        <v>0.52800000000000002</v>
      </c>
      <c r="M45" s="842"/>
    </row>
    <row r="46" spans="2:13" s="123" customFormat="1" ht="14.25" customHeight="1">
      <c r="B46" s="1507" t="s">
        <v>23</v>
      </c>
      <c r="C46" s="692" t="s">
        <v>1601</v>
      </c>
      <c r="D46" s="957" t="s">
        <v>1263</v>
      </c>
      <c r="E46" s="692">
        <v>265</v>
      </c>
      <c r="F46" s="1618">
        <v>520</v>
      </c>
      <c r="G46" s="1618">
        <f t="shared" si="0"/>
        <v>137800</v>
      </c>
      <c r="H46" s="1524">
        <f t="shared" si="1"/>
        <v>0.13780000000000001</v>
      </c>
      <c r="I46" s="1406"/>
      <c r="J46" s="1524">
        <f>H46</f>
        <v>0.13780000000000001</v>
      </c>
      <c r="K46" s="1568"/>
      <c r="L46" s="1517">
        <f t="shared" si="11"/>
        <v>0.13780000000000001</v>
      </c>
      <c r="M46" s="842"/>
    </row>
    <row r="47" spans="2:13" s="123" customFormat="1" ht="14.25" customHeight="1">
      <c r="B47" s="1507" t="s">
        <v>23</v>
      </c>
      <c r="C47" s="692" t="s">
        <v>1602</v>
      </c>
      <c r="D47" s="957" t="s">
        <v>1263</v>
      </c>
      <c r="E47" s="692">
        <v>265</v>
      </c>
      <c r="F47" s="1618">
        <v>520</v>
      </c>
      <c r="G47" s="1618">
        <f>F47*E47</f>
        <v>137800</v>
      </c>
      <c r="H47" s="1524">
        <f>G47/1000000</f>
        <v>0.13780000000000001</v>
      </c>
      <c r="I47" s="1406"/>
      <c r="J47" s="1524">
        <f>H47</f>
        <v>0.13780000000000001</v>
      </c>
      <c r="K47" s="1568"/>
      <c r="L47" s="1517">
        <f t="shared" si="11"/>
        <v>0.13780000000000001</v>
      </c>
      <c r="M47" s="842"/>
    </row>
    <row r="48" spans="2:13" s="123" customFormat="1" ht="14.25" customHeight="1">
      <c r="B48" s="1507" t="s">
        <v>23</v>
      </c>
      <c r="C48" s="692" t="s">
        <v>1603</v>
      </c>
      <c r="D48" s="957" t="s">
        <v>1263</v>
      </c>
      <c r="E48" s="692">
        <v>265</v>
      </c>
      <c r="F48" s="1618">
        <v>728</v>
      </c>
      <c r="G48" s="1618">
        <f>F48*E48</f>
        <v>192920</v>
      </c>
      <c r="H48" s="1524">
        <f>G48/1000000</f>
        <v>0.19292000000000001</v>
      </c>
      <c r="I48" s="1406"/>
      <c r="J48" s="1524">
        <f>H48</f>
        <v>0.19292000000000001</v>
      </c>
      <c r="K48" s="1568"/>
      <c r="L48" s="1517">
        <f t="shared" si="11"/>
        <v>0.19292000000000001</v>
      </c>
      <c r="M48" s="842"/>
    </row>
    <row r="49" spans="2:13" s="123" customFormat="1" ht="14.25" customHeight="1">
      <c r="B49" s="1507" t="s">
        <v>1445</v>
      </c>
      <c r="C49" s="692" t="s">
        <v>1604</v>
      </c>
      <c r="D49" s="957" t="s">
        <v>445</v>
      </c>
      <c r="E49" s="692">
        <v>305</v>
      </c>
      <c r="F49" s="1618">
        <v>475</v>
      </c>
      <c r="G49" s="1618">
        <f t="shared" si="0"/>
        <v>144875</v>
      </c>
      <c r="H49" s="1524">
        <f t="shared" si="1"/>
        <v>0.144875</v>
      </c>
      <c r="I49" s="1406">
        <f>H49</f>
        <v>0.144875</v>
      </c>
      <c r="J49" s="1524"/>
      <c r="K49" s="1568"/>
      <c r="L49" s="1517">
        <f t="shared" si="11"/>
        <v>0.144875</v>
      </c>
      <c r="M49" s="842"/>
    </row>
    <row r="50" spans="2:13" s="123" customFormat="1" ht="14.25" customHeight="1">
      <c r="B50" s="1507" t="s">
        <v>1445</v>
      </c>
      <c r="C50" s="692" t="s">
        <v>1605</v>
      </c>
      <c r="D50" s="957" t="s">
        <v>445</v>
      </c>
      <c r="E50" s="692">
        <v>305</v>
      </c>
      <c r="F50" s="1618">
        <v>75</v>
      </c>
      <c r="G50" s="1618">
        <f t="shared" si="0"/>
        <v>22875</v>
      </c>
      <c r="H50" s="1524">
        <f t="shared" si="1"/>
        <v>2.2875E-2</v>
      </c>
      <c r="I50" s="1406">
        <f t="shared" ref="I50:I60" si="12">H50</f>
        <v>2.2875E-2</v>
      </c>
      <c r="J50" s="1524"/>
      <c r="K50" s="1568"/>
      <c r="L50" s="1517">
        <f t="shared" si="11"/>
        <v>2.2875E-2</v>
      </c>
      <c r="M50" s="842"/>
    </row>
    <row r="51" spans="2:13" s="123" customFormat="1" ht="14.25" customHeight="1">
      <c r="B51" s="1507" t="s">
        <v>1445</v>
      </c>
      <c r="C51" s="692" t="s">
        <v>1606</v>
      </c>
      <c r="D51" s="957" t="s">
        <v>445</v>
      </c>
      <c r="E51" s="692">
        <v>305</v>
      </c>
      <c r="F51" s="1618">
        <v>3075</v>
      </c>
      <c r="G51" s="1618">
        <f t="shared" si="0"/>
        <v>937875</v>
      </c>
      <c r="H51" s="1524">
        <f t="shared" si="1"/>
        <v>0.93787500000000001</v>
      </c>
      <c r="I51" s="1406">
        <f t="shared" si="12"/>
        <v>0.93787500000000001</v>
      </c>
      <c r="J51" s="1524"/>
      <c r="K51" s="1568"/>
      <c r="L51" s="1517">
        <f t="shared" si="11"/>
        <v>0.93787500000000001</v>
      </c>
      <c r="M51" s="842"/>
    </row>
    <row r="52" spans="2:13" s="123" customFormat="1" ht="14.25" customHeight="1">
      <c r="B52" s="1507" t="s">
        <v>1445</v>
      </c>
      <c r="C52" s="692" t="s">
        <v>1607</v>
      </c>
      <c r="D52" s="957" t="s">
        <v>445</v>
      </c>
      <c r="E52" s="692">
        <v>305</v>
      </c>
      <c r="F52" s="1618">
        <v>3075</v>
      </c>
      <c r="G52" s="1618">
        <f t="shared" si="0"/>
        <v>937875</v>
      </c>
      <c r="H52" s="1524">
        <f t="shared" si="1"/>
        <v>0.93787500000000001</v>
      </c>
      <c r="I52" s="1406">
        <f t="shared" si="12"/>
        <v>0.93787500000000001</v>
      </c>
      <c r="J52" s="1524"/>
      <c r="K52" s="1568"/>
      <c r="L52" s="1517">
        <f t="shared" si="11"/>
        <v>0.93787500000000001</v>
      </c>
      <c r="M52" s="842"/>
    </row>
    <row r="53" spans="2:13" s="123" customFormat="1" ht="14.25" customHeight="1">
      <c r="B53" s="1507" t="s">
        <v>1446</v>
      </c>
      <c r="C53" s="692" t="s">
        <v>1608</v>
      </c>
      <c r="D53" s="957" t="s">
        <v>1263</v>
      </c>
      <c r="E53" s="692">
        <v>260</v>
      </c>
      <c r="F53" s="1618">
        <v>884</v>
      </c>
      <c r="G53" s="1618">
        <f t="shared" si="0"/>
        <v>229840</v>
      </c>
      <c r="H53" s="1524">
        <f t="shared" si="1"/>
        <v>0.22983999999999999</v>
      </c>
      <c r="I53" s="1406">
        <f t="shared" si="12"/>
        <v>0.22983999999999999</v>
      </c>
      <c r="J53" s="1524"/>
      <c r="K53" s="1568"/>
      <c r="L53" s="1517">
        <f t="shared" si="11"/>
        <v>0.22983999999999999</v>
      </c>
      <c r="M53" s="842"/>
    </row>
    <row r="54" spans="2:13" s="123" customFormat="1" ht="14.25" customHeight="1">
      <c r="B54" s="1507" t="s">
        <v>1609</v>
      </c>
      <c r="C54" s="692" t="s">
        <v>1610</v>
      </c>
      <c r="D54" s="957" t="s">
        <v>1263</v>
      </c>
      <c r="E54" s="692">
        <v>265</v>
      </c>
      <c r="F54" s="1618">
        <v>884</v>
      </c>
      <c r="G54" s="1618">
        <f t="shared" si="0"/>
        <v>234260</v>
      </c>
      <c r="H54" s="1524">
        <f t="shared" si="1"/>
        <v>0.23426</v>
      </c>
      <c r="I54" s="1406">
        <f t="shared" si="12"/>
        <v>0.23426</v>
      </c>
      <c r="J54" s="1524"/>
      <c r="K54" s="1568"/>
      <c r="L54" s="1517">
        <f t="shared" si="11"/>
        <v>0.23426</v>
      </c>
      <c r="M54" s="842"/>
    </row>
    <row r="55" spans="2:13" s="123" customFormat="1" ht="14.25" customHeight="1">
      <c r="B55" s="1507" t="s">
        <v>1609</v>
      </c>
      <c r="C55" s="692" t="s">
        <v>1611</v>
      </c>
      <c r="D55" s="957" t="s">
        <v>1263</v>
      </c>
      <c r="E55" s="692">
        <v>265</v>
      </c>
      <c r="F55" s="1618">
        <v>884</v>
      </c>
      <c r="G55" s="1618">
        <f t="shared" si="0"/>
        <v>234260</v>
      </c>
      <c r="H55" s="1524">
        <f t="shared" si="1"/>
        <v>0.23426</v>
      </c>
      <c r="I55" s="1406">
        <f t="shared" si="12"/>
        <v>0.23426</v>
      </c>
      <c r="J55" s="1524"/>
      <c r="K55" s="1568"/>
      <c r="L55" s="1517">
        <f t="shared" si="11"/>
        <v>0.23426</v>
      </c>
      <c r="M55" s="842"/>
    </row>
    <row r="56" spans="2:13" s="123" customFormat="1" ht="14.25" customHeight="1">
      <c r="B56" s="1507" t="s">
        <v>1612</v>
      </c>
      <c r="C56" s="692" t="s">
        <v>1613</v>
      </c>
      <c r="D56" s="957" t="s">
        <v>1263</v>
      </c>
      <c r="E56" s="692">
        <v>265</v>
      </c>
      <c r="F56" s="1618">
        <v>884</v>
      </c>
      <c r="G56" s="1618">
        <f t="shared" si="0"/>
        <v>234260</v>
      </c>
      <c r="H56" s="1524">
        <f t="shared" si="1"/>
        <v>0.23426</v>
      </c>
      <c r="I56" s="1406">
        <f t="shared" si="12"/>
        <v>0.23426</v>
      </c>
      <c r="J56" s="1524"/>
      <c r="K56" s="1568"/>
      <c r="L56" s="1517">
        <f t="shared" si="11"/>
        <v>0.23426</v>
      </c>
      <c r="M56" s="842"/>
    </row>
    <row r="57" spans="2:13" s="123" customFormat="1" ht="14.25" customHeight="1">
      <c r="B57" s="1507" t="s">
        <v>1612</v>
      </c>
      <c r="C57" s="692" t="s">
        <v>1614</v>
      </c>
      <c r="D57" s="957" t="s">
        <v>1263</v>
      </c>
      <c r="E57" s="692">
        <v>265</v>
      </c>
      <c r="F57" s="1618">
        <v>884</v>
      </c>
      <c r="G57" s="1618">
        <f t="shared" si="0"/>
        <v>234260</v>
      </c>
      <c r="H57" s="1524">
        <f t="shared" si="1"/>
        <v>0.23426</v>
      </c>
      <c r="I57" s="1406">
        <f t="shared" si="12"/>
        <v>0.23426</v>
      </c>
      <c r="J57" s="1524"/>
      <c r="K57" s="1568"/>
      <c r="L57" s="1517">
        <f t="shared" si="11"/>
        <v>0.23426</v>
      </c>
      <c r="M57" s="842"/>
    </row>
    <row r="58" spans="2:13" s="123" customFormat="1" ht="14.25" customHeight="1">
      <c r="B58" s="1507" t="s">
        <v>1448</v>
      </c>
      <c r="C58" s="692" t="s">
        <v>1615</v>
      </c>
      <c r="D58" s="957" t="s">
        <v>1263</v>
      </c>
      <c r="E58" s="692">
        <v>260</v>
      </c>
      <c r="F58" s="1618">
        <v>884</v>
      </c>
      <c r="G58" s="1618">
        <f t="shared" si="0"/>
        <v>229840</v>
      </c>
      <c r="H58" s="1524">
        <f t="shared" si="1"/>
        <v>0.22983999999999999</v>
      </c>
      <c r="I58" s="1406">
        <f t="shared" si="12"/>
        <v>0.22983999999999999</v>
      </c>
      <c r="J58" s="1524"/>
      <c r="K58" s="1568"/>
      <c r="L58" s="1517">
        <f t="shared" si="11"/>
        <v>0.22983999999999999</v>
      </c>
      <c r="M58" s="842"/>
    </row>
    <row r="59" spans="2:13" s="123" customFormat="1" ht="14.25" customHeight="1">
      <c r="B59" s="1507" t="s">
        <v>1448</v>
      </c>
      <c r="C59" s="692" t="s">
        <v>1616</v>
      </c>
      <c r="D59" s="957" t="s">
        <v>1263</v>
      </c>
      <c r="E59" s="692">
        <v>265</v>
      </c>
      <c r="F59" s="1618">
        <v>884</v>
      </c>
      <c r="G59" s="1618">
        <f t="shared" si="0"/>
        <v>234260</v>
      </c>
      <c r="H59" s="1524">
        <f t="shared" si="1"/>
        <v>0.23426</v>
      </c>
      <c r="I59" s="1406">
        <f t="shared" si="12"/>
        <v>0.23426</v>
      </c>
      <c r="J59" s="1524"/>
      <c r="K59" s="1568"/>
      <c r="L59" s="1517">
        <f t="shared" si="11"/>
        <v>0.23426</v>
      </c>
      <c r="M59" s="842"/>
    </row>
    <row r="60" spans="2:13" s="123" customFormat="1" ht="14.25" customHeight="1">
      <c r="B60" s="1507" t="s">
        <v>1448</v>
      </c>
      <c r="C60" s="692" t="s">
        <v>1617</v>
      </c>
      <c r="D60" s="957" t="s">
        <v>1263</v>
      </c>
      <c r="E60" s="692">
        <v>260</v>
      </c>
      <c r="F60" s="1618">
        <v>884</v>
      </c>
      <c r="G60" s="1618">
        <f t="shared" si="0"/>
        <v>229840</v>
      </c>
      <c r="H60" s="1524">
        <f t="shared" si="1"/>
        <v>0.22983999999999999</v>
      </c>
      <c r="I60" s="1406">
        <f t="shared" si="12"/>
        <v>0.22983999999999999</v>
      </c>
      <c r="J60" s="1524"/>
      <c r="K60" s="1568"/>
      <c r="L60" s="1517">
        <f t="shared" ref="L60:L82" si="13">I60+J60+K60</f>
        <v>0.22983999999999999</v>
      </c>
      <c r="M60" s="842"/>
    </row>
    <row r="61" spans="2:13" s="123" customFormat="1" ht="14.25" customHeight="1">
      <c r="B61" s="1507" t="s">
        <v>1448</v>
      </c>
      <c r="C61" s="692" t="s">
        <v>1618</v>
      </c>
      <c r="D61" s="957" t="s">
        <v>1263</v>
      </c>
      <c r="E61" s="692">
        <v>265</v>
      </c>
      <c r="F61" s="1618">
        <v>884</v>
      </c>
      <c r="G61" s="1618">
        <f t="shared" si="0"/>
        <v>234260</v>
      </c>
      <c r="H61" s="1524">
        <f t="shared" si="1"/>
        <v>0.23426</v>
      </c>
      <c r="I61" s="1406">
        <f>H61</f>
        <v>0.23426</v>
      </c>
      <c r="J61" s="1524"/>
      <c r="K61" s="1568"/>
      <c r="L61" s="1517">
        <f t="shared" si="13"/>
        <v>0.23426</v>
      </c>
      <c r="M61" s="842"/>
    </row>
    <row r="62" spans="2:13" s="123" customFormat="1" ht="14.25" customHeight="1">
      <c r="B62" s="1507" t="s">
        <v>1448</v>
      </c>
      <c r="C62" s="692" t="s">
        <v>1619</v>
      </c>
      <c r="D62" s="957" t="s">
        <v>1263</v>
      </c>
      <c r="E62" s="692">
        <v>260</v>
      </c>
      <c r="F62" s="1618">
        <v>884</v>
      </c>
      <c r="G62" s="1618">
        <f t="shared" si="0"/>
        <v>229840</v>
      </c>
      <c r="H62" s="1524">
        <f t="shared" si="1"/>
        <v>0.22983999999999999</v>
      </c>
      <c r="I62" s="1406">
        <f>H62</f>
        <v>0.22983999999999999</v>
      </c>
      <c r="J62" s="1524"/>
      <c r="K62" s="1568"/>
      <c r="L62" s="1517">
        <f t="shared" si="13"/>
        <v>0.22983999999999999</v>
      </c>
      <c r="M62" s="842"/>
    </row>
    <row r="63" spans="2:13" s="123" customFormat="1" ht="14.25" customHeight="1">
      <c r="B63" s="1507" t="s">
        <v>1620</v>
      </c>
      <c r="C63" s="692" t="s">
        <v>1621</v>
      </c>
      <c r="D63" s="957" t="s">
        <v>1263</v>
      </c>
      <c r="E63" s="692">
        <v>260</v>
      </c>
      <c r="F63" s="1618">
        <v>884</v>
      </c>
      <c r="G63" s="1618">
        <f t="shared" si="0"/>
        <v>229840</v>
      </c>
      <c r="H63" s="1524">
        <f t="shared" si="1"/>
        <v>0.22983999999999999</v>
      </c>
      <c r="I63" s="1406">
        <f>H63</f>
        <v>0.22983999999999999</v>
      </c>
      <c r="J63" s="1524"/>
      <c r="K63" s="1568"/>
      <c r="L63" s="1517">
        <f t="shared" si="13"/>
        <v>0.22983999999999999</v>
      </c>
      <c r="M63" s="842"/>
    </row>
    <row r="64" spans="2:13" s="123" customFormat="1" ht="14.25" customHeight="1">
      <c r="B64" s="1507" t="s">
        <v>1620</v>
      </c>
      <c r="C64" s="692" t="s">
        <v>1622</v>
      </c>
      <c r="D64" s="957" t="s">
        <v>1263</v>
      </c>
      <c r="E64" s="692">
        <v>265</v>
      </c>
      <c r="F64" s="1618">
        <v>884</v>
      </c>
      <c r="G64" s="1618">
        <f t="shared" si="0"/>
        <v>234260</v>
      </c>
      <c r="H64" s="1524">
        <f t="shared" si="1"/>
        <v>0.23426</v>
      </c>
      <c r="I64" s="1406">
        <f>H64</f>
        <v>0.23426</v>
      </c>
      <c r="J64" s="1524"/>
      <c r="K64" s="1568"/>
      <c r="L64" s="1517">
        <f t="shared" si="13"/>
        <v>0.23426</v>
      </c>
      <c r="M64" s="842"/>
    </row>
    <row r="65" spans="2:13" s="123" customFormat="1" ht="14.25" customHeight="1">
      <c r="B65" s="1507" t="s">
        <v>1620</v>
      </c>
      <c r="C65" s="692" t="s">
        <v>1623</v>
      </c>
      <c r="D65" s="957" t="s">
        <v>1263</v>
      </c>
      <c r="E65" s="692">
        <v>265</v>
      </c>
      <c r="F65" s="1618">
        <v>884</v>
      </c>
      <c r="G65" s="1618">
        <f t="shared" si="0"/>
        <v>234260</v>
      </c>
      <c r="H65" s="1524">
        <f t="shared" si="1"/>
        <v>0.23426</v>
      </c>
      <c r="I65" s="1406">
        <f>H65</f>
        <v>0.23426</v>
      </c>
      <c r="J65" s="1524"/>
      <c r="K65" s="1568"/>
      <c r="L65" s="1517">
        <f t="shared" si="13"/>
        <v>0.23426</v>
      </c>
      <c r="M65" s="842"/>
    </row>
    <row r="66" spans="2:13" s="123" customFormat="1" ht="14.25" customHeight="1">
      <c r="B66" s="1507" t="s">
        <v>1620</v>
      </c>
      <c r="C66" s="692" t="s">
        <v>1624</v>
      </c>
      <c r="D66" s="957" t="s">
        <v>1263</v>
      </c>
      <c r="E66" s="692">
        <v>260</v>
      </c>
      <c r="F66" s="1618">
        <v>884</v>
      </c>
      <c r="G66" s="1618">
        <f t="shared" si="0"/>
        <v>229840</v>
      </c>
      <c r="H66" s="1524">
        <f t="shared" si="1"/>
        <v>0.22983999999999999</v>
      </c>
      <c r="I66" s="1406"/>
      <c r="J66" s="1524">
        <f>H66</f>
        <v>0.22983999999999999</v>
      </c>
      <c r="K66" s="1568"/>
      <c r="L66" s="1517">
        <f t="shared" si="13"/>
        <v>0.22983999999999999</v>
      </c>
      <c r="M66" s="842"/>
    </row>
    <row r="67" spans="2:13" s="123" customFormat="1" ht="14.25" customHeight="1">
      <c r="B67" s="1507" t="s">
        <v>1620</v>
      </c>
      <c r="C67" s="692" t="s">
        <v>1625</v>
      </c>
      <c r="D67" s="957" t="s">
        <v>1263</v>
      </c>
      <c r="E67" s="692">
        <v>265</v>
      </c>
      <c r="F67" s="1618">
        <v>884</v>
      </c>
      <c r="G67" s="1618">
        <f t="shared" si="0"/>
        <v>234260</v>
      </c>
      <c r="H67" s="1524">
        <f t="shared" si="1"/>
        <v>0.23426</v>
      </c>
      <c r="I67" s="1406"/>
      <c r="J67" s="1524">
        <f>H67</f>
        <v>0.23426</v>
      </c>
      <c r="K67" s="1568"/>
      <c r="L67" s="1517">
        <f t="shared" si="13"/>
        <v>0.23426</v>
      </c>
      <c r="M67" s="842"/>
    </row>
    <row r="68" spans="2:13" s="123" customFormat="1" ht="14.25" customHeight="1">
      <c r="B68" s="1507" t="s">
        <v>1620</v>
      </c>
      <c r="C68" s="692" t="s">
        <v>1626</v>
      </c>
      <c r="D68" s="957" t="s">
        <v>1263</v>
      </c>
      <c r="E68" s="692">
        <v>265</v>
      </c>
      <c r="F68" s="1618">
        <v>832</v>
      </c>
      <c r="G68" s="1618">
        <f t="shared" si="0"/>
        <v>220480</v>
      </c>
      <c r="H68" s="1524">
        <f t="shared" si="1"/>
        <v>0.22048000000000001</v>
      </c>
      <c r="I68" s="1406"/>
      <c r="J68" s="1524">
        <f>H68</f>
        <v>0.22048000000000001</v>
      </c>
      <c r="K68" s="1568"/>
      <c r="L68" s="1517">
        <f t="shared" si="13"/>
        <v>0.22048000000000001</v>
      </c>
      <c r="M68" s="842"/>
    </row>
    <row r="69" spans="2:13" s="123" customFormat="1" ht="14.25" customHeight="1">
      <c r="B69" s="1507" t="s">
        <v>1627</v>
      </c>
      <c r="C69" s="692">
        <v>2066</v>
      </c>
      <c r="D69" s="957" t="s">
        <v>1249</v>
      </c>
      <c r="E69" s="692">
        <v>275</v>
      </c>
      <c r="F69" s="1618">
        <v>320</v>
      </c>
      <c r="G69" s="1618">
        <f t="shared" si="0"/>
        <v>88000</v>
      </c>
      <c r="H69" s="1524">
        <f t="shared" si="1"/>
        <v>8.7999999999999995E-2</v>
      </c>
      <c r="I69" s="1406">
        <f t="shared" ref="I69:I77" si="14">H69</f>
        <v>8.7999999999999995E-2</v>
      </c>
      <c r="J69" s="1524"/>
      <c r="K69" s="1568"/>
      <c r="L69" s="1517">
        <f t="shared" si="13"/>
        <v>8.7999999999999995E-2</v>
      </c>
      <c r="M69" s="842"/>
    </row>
    <row r="70" spans="2:13" s="123" customFormat="1" ht="14.25" customHeight="1">
      <c r="B70" s="1507" t="s">
        <v>1627</v>
      </c>
      <c r="C70" s="692">
        <v>2074</v>
      </c>
      <c r="D70" s="957" t="s">
        <v>1249</v>
      </c>
      <c r="E70" s="692">
        <v>275</v>
      </c>
      <c r="F70" s="1618">
        <v>352</v>
      </c>
      <c r="G70" s="1618">
        <f>F70*E70</f>
        <v>96800</v>
      </c>
      <c r="H70" s="1524">
        <f>G70/1000000</f>
        <v>9.6799999999999997E-2</v>
      </c>
      <c r="I70" s="1406">
        <f t="shared" si="14"/>
        <v>9.6799999999999997E-2</v>
      </c>
      <c r="J70" s="1524"/>
      <c r="K70" s="1568"/>
      <c r="L70" s="1517">
        <f>I70+J70+K70</f>
        <v>9.6799999999999997E-2</v>
      </c>
      <c r="M70" s="842"/>
    </row>
    <row r="71" spans="2:13" s="123" customFormat="1" ht="14.25" customHeight="1">
      <c r="B71" s="1507" t="s">
        <v>1296</v>
      </c>
      <c r="C71" s="692">
        <v>5064</v>
      </c>
      <c r="D71" s="957" t="s">
        <v>445</v>
      </c>
      <c r="E71" s="692">
        <v>300</v>
      </c>
      <c r="F71" s="1618">
        <v>1000</v>
      </c>
      <c r="G71" s="1618">
        <f t="shared" si="0"/>
        <v>300000</v>
      </c>
      <c r="H71" s="1524">
        <f t="shared" si="1"/>
        <v>0.3</v>
      </c>
      <c r="I71" s="1406">
        <f t="shared" si="14"/>
        <v>0.3</v>
      </c>
      <c r="J71" s="1524"/>
      <c r="K71" s="1568"/>
      <c r="L71" s="1517">
        <f t="shared" si="13"/>
        <v>0.3</v>
      </c>
      <c r="M71" s="842"/>
    </row>
    <row r="72" spans="2:13" s="123" customFormat="1" ht="14.25" customHeight="1">
      <c r="B72" s="1507" t="s">
        <v>30</v>
      </c>
      <c r="C72" s="692">
        <v>626689</v>
      </c>
      <c r="D72" s="957" t="s">
        <v>1254</v>
      </c>
      <c r="E72" s="692">
        <v>325</v>
      </c>
      <c r="F72" s="1618">
        <v>638</v>
      </c>
      <c r="G72" s="1618">
        <f t="shared" si="0"/>
        <v>207350</v>
      </c>
      <c r="H72" s="1524">
        <f t="shared" si="1"/>
        <v>0.20735000000000001</v>
      </c>
      <c r="I72" s="1406">
        <f t="shared" si="14"/>
        <v>0.20735000000000001</v>
      </c>
      <c r="J72" s="1524"/>
      <c r="K72" s="1568"/>
      <c r="L72" s="1517">
        <f t="shared" si="13"/>
        <v>0.20735000000000001</v>
      </c>
      <c r="M72" s="842"/>
    </row>
    <row r="73" spans="2:13" s="123" customFormat="1" ht="14.25" customHeight="1">
      <c r="B73" s="1507" t="s">
        <v>30</v>
      </c>
      <c r="C73" s="692">
        <v>626688</v>
      </c>
      <c r="D73" s="957" t="s">
        <v>1254</v>
      </c>
      <c r="E73" s="692">
        <v>325</v>
      </c>
      <c r="F73" s="1618">
        <v>638</v>
      </c>
      <c r="G73" s="1618">
        <f t="shared" si="0"/>
        <v>207350</v>
      </c>
      <c r="H73" s="1524">
        <f t="shared" si="1"/>
        <v>0.20735000000000001</v>
      </c>
      <c r="I73" s="1406">
        <f t="shared" si="14"/>
        <v>0.20735000000000001</v>
      </c>
      <c r="J73" s="1524"/>
      <c r="K73" s="1568"/>
      <c r="L73" s="1517">
        <f t="shared" si="13"/>
        <v>0.20735000000000001</v>
      </c>
      <c r="M73" s="842"/>
    </row>
    <row r="74" spans="2:13" s="123" customFormat="1" ht="14.25" customHeight="1">
      <c r="B74" s="1507" t="s">
        <v>30</v>
      </c>
      <c r="C74" s="692">
        <v>626688</v>
      </c>
      <c r="D74" s="957" t="s">
        <v>1254</v>
      </c>
      <c r="E74" s="692">
        <v>325</v>
      </c>
      <c r="F74" s="1618">
        <v>638</v>
      </c>
      <c r="G74" s="1618">
        <f t="shared" si="0"/>
        <v>207350</v>
      </c>
      <c r="H74" s="1524">
        <f t="shared" si="1"/>
        <v>0.20735000000000001</v>
      </c>
      <c r="I74" s="1406">
        <f t="shared" si="14"/>
        <v>0.20735000000000001</v>
      </c>
      <c r="J74" s="1524"/>
      <c r="K74" s="1568"/>
      <c r="L74" s="1517">
        <f t="shared" si="13"/>
        <v>0.20735000000000001</v>
      </c>
      <c r="M74" s="842"/>
    </row>
    <row r="75" spans="2:13" s="123" customFormat="1" ht="14.25" customHeight="1">
      <c r="B75" s="1507" t="s">
        <v>30</v>
      </c>
      <c r="C75" s="692">
        <v>627049</v>
      </c>
      <c r="D75" s="957" t="s">
        <v>1254</v>
      </c>
      <c r="E75" s="692">
        <v>325</v>
      </c>
      <c r="F75" s="1618">
        <v>638</v>
      </c>
      <c r="G75" s="1618">
        <f t="shared" si="0"/>
        <v>207350</v>
      </c>
      <c r="H75" s="1524">
        <f t="shared" si="1"/>
        <v>0.20735000000000001</v>
      </c>
      <c r="I75" s="1406">
        <f t="shared" si="14"/>
        <v>0.20735000000000001</v>
      </c>
      <c r="J75" s="1524"/>
      <c r="K75" s="1568"/>
      <c r="L75" s="1517">
        <f t="shared" si="13"/>
        <v>0.20735000000000001</v>
      </c>
      <c r="M75" s="842"/>
    </row>
    <row r="76" spans="2:13" s="123" customFormat="1" ht="14.25" customHeight="1">
      <c r="B76" s="1507" t="s">
        <v>30</v>
      </c>
      <c r="C76" s="692">
        <v>627188</v>
      </c>
      <c r="D76" s="957" t="s">
        <v>1254</v>
      </c>
      <c r="E76" s="692">
        <v>325</v>
      </c>
      <c r="F76" s="1618">
        <v>638</v>
      </c>
      <c r="G76" s="1618">
        <f t="shared" si="0"/>
        <v>207350</v>
      </c>
      <c r="H76" s="1524">
        <f t="shared" si="1"/>
        <v>0.20735000000000001</v>
      </c>
      <c r="I76" s="1406">
        <f t="shared" si="14"/>
        <v>0.20735000000000001</v>
      </c>
      <c r="J76" s="1524"/>
      <c r="K76" s="1568"/>
      <c r="L76" s="1517">
        <f t="shared" si="13"/>
        <v>0.20735000000000001</v>
      </c>
      <c r="M76" s="842"/>
    </row>
    <row r="77" spans="2:13" s="123" customFormat="1" ht="14.25" customHeight="1">
      <c r="B77" s="1507" t="s">
        <v>30</v>
      </c>
      <c r="C77" s="692">
        <v>627189</v>
      </c>
      <c r="D77" s="957" t="s">
        <v>1254</v>
      </c>
      <c r="E77" s="692">
        <v>325</v>
      </c>
      <c r="F77" s="1618">
        <v>638</v>
      </c>
      <c r="G77" s="1618">
        <f>F77*E77</f>
        <v>207350</v>
      </c>
      <c r="H77" s="1524">
        <f>G77/1000000</f>
        <v>0.20735000000000001</v>
      </c>
      <c r="I77" s="1406">
        <f t="shared" si="14"/>
        <v>0.20735000000000001</v>
      </c>
      <c r="J77" s="1524"/>
      <c r="K77" s="1568"/>
      <c r="L77" s="1517">
        <f>I77+J77+K77</f>
        <v>0.20735000000000001</v>
      </c>
      <c r="M77" s="842"/>
    </row>
    <row r="78" spans="2:13" s="123" customFormat="1" ht="14.25" customHeight="1">
      <c r="B78" s="1507" t="s">
        <v>30</v>
      </c>
      <c r="C78" s="692">
        <v>627253</v>
      </c>
      <c r="D78" s="957" t="s">
        <v>1254</v>
      </c>
      <c r="E78" s="692">
        <v>325</v>
      </c>
      <c r="F78" s="1618">
        <v>638</v>
      </c>
      <c r="G78" s="1618">
        <f>F78*E78</f>
        <v>207350</v>
      </c>
      <c r="H78" s="1524">
        <f>G78/1000000</f>
        <v>0.20735000000000001</v>
      </c>
      <c r="I78" s="1406"/>
      <c r="J78" s="1524">
        <f>H78</f>
        <v>0.20735000000000001</v>
      </c>
      <c r="K78" s="1568"/>
      <c r="L78" s="1517">
        <f>I78+J78+K78</f>
        <v>0.20735000000000001</v>
      </c>
      <c r="M78" s="842"/>
    </row>
    <row r="79" spans="2:13" s="123" customFormat="1" ht="14.25" customHeight="1">
      <c r="B79" s="1507" t="s">
        <v>30</v>
      </c>
      <c r="C79" s="692">
        <v>623623</v>
      </c>
      <c r="D79" s="957" t="s">
        <v>1249</v>
      </c>
      <c r="E79" s="692">
        <v>275</v>
      </c>
      <c r="F79" s="1618">
        <v>768</v>
      </c>
      <c r="G79" s="1618">
        <f>F79*E79</f>
        <v>211200</v>
      </c>
      <c r="H79" s="1524">
        <f>G79/1000000</f>
        <v>0.2112</v>
      </c>
      <c r="I79" s="1406"/>
      <c r="J79" s="1524">
        <f>H79</f>
        <v>0.2112</v>
      </c>
      <c r="K79" s="1568"/>
      <c r="L79" s="1517">
        <f>I79+J79+K79</f>
        <v>0.2112</v>
      </c>
      <c r="M79" s="842"/>
    </row>
    <row r="80" spans="2:13" s="123" customFormat="1" ht="14.25" customHeight="1">
      <c r="B80" s="1507" t="s">
        <v>30</v>
      </c>
      <c r="C80" s="692">
        <v>626748</v>
      </c>
      <c r="D80" s="957" t="s">
        <v>1254</v>
      </c>
      <c r="E80" s="692">
        <v>325</v>
      </c>
      <c r="F80" s="1618">
        <v>638</v>
      </c>
      <c r="G80" s="1618">
        <f t="shared" si="0"/>
        <v>207350</v>
      </c>
      <c r="H80" s="1524">
        <f t="shared" si="1"/>
        <v>0.20735000000000001</v>
      </c>
      <c r="I80" s="1406"/>
      <c r="J80" s="1524">
        <f>H80</f>
        <v>0.20735000000000001</v>
      </c>
      <c r="K80" s="1568"/>
      <c r="L80" s="1517">
        <f t="shared" si="13"/>
        <v>0.20735000000000001</v>
      </c>
      <c r="M80" s="842"/>
    </row>
    <row r="81" spans="2:13" s="123" customFormat="1" ht="14.25" customHeight="1">
      <c r="B81" s="1507" t="s">
        <v>1628</v>
      </c>
      <c r="C81" s="692" t="s">
        <v>1629</v>
      </c>
      <c r="D81" s="957" t="s">
        <v>1249</v>
      </c>
      <c r="E81" s="692">
        <v>275</v>
      </c>
      <c r="F81" s="1618">
        <v>320</v>
      </c>
      <c r="G81" s="1618">
        <f>F81*E81</f>
        <v>88000</v>
      </c>
      <c r="H81" s="1524">
        <f>G81/1000000</f>
        <v>8.7999999999999995E-2</v>
      </c>
      <c r="I81" s="1406">
        <f t="shared" ref="I81:I93" si="15">H81</f>
        <v>8.7999999999999995E-2</v>
      </c>
      <c r="J81" s="1524"/>
      <c r="K81" s="1568"/>
      <c r="L81" s="1517">
        <f>I81+J81+K81</f>
        <v>8.7999999999999995E-2</v>
      </c>
      <c r="M81" s="842"/>
    </row>
    <row r="82" spans="2:13" s="123" customFormat="1" ht="14.25" customHeight="1">
      <c r="B82" s="1507" t="s">
        <v>1630</v>
      </c>
      <c r="C82" s="692" t="s">
        <v>1631</v>
      </c>
      <c r="D82" s="957" t="s">
        <v>1254</v>
      </c>
      <c r="E82" s="692">
        <v>335</v>
      </c>
      <c r="F82" s="1618">
        <v>4002</v>
      </c>
      <c r="G82" s="1618">
        <f t="shared" si="0"/>
        <v>1340670</v>
      </c>
      <c r="H82" s="1524">
        <f t="shared" si="1"/>
        <v>1.34067</v>
      </c>
      <c r="I82" s="1406">
        <f t="shared" si="15"/>
        <v>1.34067</v>
      </c>
      <c r="J82" s="1524"/>
      <c r="K82" s="1568"/>
      <c r="L82" s="1517">
        <f t="shared" si="13"/>
        <v>1.34067</v>
      </c>
      <c r="M82" s="842"/>
    </row>
    <row r="83" spans="2:13" s="123" customFormat="1" ht="14.25" customHeight="1">
      <c r="B83" s="1507" t="s">
        <v>1630</v>
      </c>
      <c r="C83" s="692" t="s">
        <v>1632</v>
      </c>
      <c r="D83" s="957" t="s">
        <v>1254</v>
      </c>
      <c r="E83" s="692">
        <v>335</v>
      </c>
      <c r="F83" s="1618">
        <v>725</v>
      </c>
      <c r="G83" s="1618">
        <f>F83*E83</f>
        <v>242875</v>
      </c>
      <c r="H83" s="1524">
        <f>G83/1000000</f>
        <v>0.24287500000000001</v>
      </c>
      <c r="I83" s="1406">
        <f t="shared" si="15"/>
        <v>0.24287500000000001</v>
      </c>
      <c r="J83" s="1524"/>
      <c r="K83" s="1568"/>
      <c r="L83" s="1517">
        <f t="shared" ref="L83:L94" si="16">I83+J83+K83</f>
        <v>0.24287500000000001</v>
      </c>
      <c r="M83" s="842"/>
    </row>
    <row r="84" spans="2:13" s="123" customFormat="1" ht="14.25" customHeight="1">
      <c r="B84" s="1507" t="s">
        <v>27</v>
      </c>
      <c r="C84" s="692">
        <v>2581</v>
      </c>
      <c r="D84" s="957" t="s">
        <v>1249</v>
      </c>
      <c r="E84" s="692">
        <v>280</v>
      </c>
      <c r="F84" s="1618">
        <v>320</v>
      </c>
      <c r="G84" s="1618">
        <f>F84*E84</f>
        <v>89600</v>
      </c>
      <c r="H84" s="1524">
        <f>G84/1000000</f>
        <v>8.9599999999999999E-2</v>
      </c>
      <c r="I84" s="1406">
        <f t="shared" si="15"/>
        <v>8.9599999999999999E-2</v>
      </c>
      <c r="J84" s="1524"/>
      <c r="K84" s="1568"/>
      <c r="L84" s="1517">
        <f t="shared" si="16"/>
        <v>8.9599999999999999E-2</v>
      </c>
      <c r="M84" s="842"/>
    </row>
    <row r="85" spans="2:13" s="123" customFormat="1" ht="14.25" customHeight="1">
      <c r="B85" s="1507" t="s">
        <v>1454</v>
      </c>
      <c r="C85" s="692" t="s">
        <v>1633</v>
      </c>
      <c r="D85" s="957" t="s">
        <v>1254</v>
      </c>
      <c r="E85" s="692">
        <v>330</v>
      </c>
      <c r="F85" s="1618">
        <v>435</v>
      </c>
      <c r="G85" s="1618">
        <f t="shared" ref="G85:G92" si="17">F85*E85</f>
        <v>143550</v>
      </c>
      <c r="H85" s="1524">
        <f t="shared" ref="H85:H93" si="18">G85/1000000</f>
        <v>0.14355000000000001</v>
      </c>
      <c r="I85" s="1406">
        <f t="shared" si="15"/>
        <v>0.14355000000000001</v>
      </c>
      <c r="J85" s="1524"/>
      <c r="K85" s="1568"/>
      <c r="L85" s="1517">
        <f t="shared" si="16"/>
        <v>0.14355000000000001</v>
      </c>
      <c r="M85" s="842"/>
    </row>
    <row r="86" spans="2:13" s="123" customFormat="1" ht="14.25" customHeight="1">
      <c r="B86" s="1507" t="s">
        <v>1454</v>
      </c>
      <c r="C86" s="692" t="s">
        <v>1633</v>
      </c>
      <c r="D86" s="957" t="s">
        <v>1249</v>
      </c>
      <c r="E86" s="692">
        <v>280</v>
      </c>
      <c r="F86" s="1618">
        <v>224</v>
      </c>
      <c r="G86" s="1618">
        <f t="shared" si="17"/>
        <v>62720</v>
      </c>
      <c r="H86" s="1524">
        <f t="shared" si="18"/>
        <v>6.2719999999999998E-2</v>
      </c>
      <c r="I86" s="1406">
        <f t="shared" si="15"/>
        <v>6.2719999999999998E-2</v>
      </c>
      <c r="J86" s="1524"/>
      <c r="K86" s="1568"/>
      <c r="L86" s="1517">
        <f t="shared" si="16"/>
        <v>6.2719999999999998E-2</v>
      </c>
      <c r="M86" s="842"/>
    </row>
    <row r="87" spans="2:13" s="123" customFormat="1" ht="14.25" customHeight="1">
      <c r="B87" s="1507" t="s">
        <v>1454</v>
      </c>
      <c r="C87" s="692" t="s">
        <v>1634</v>
      </c>
      <c r="D87" s="957" t="s">
        <v>1249</v>
      </c>
      <c r="E87" s="692">
        <v>280</v>
      </c>
      <c r="F87" s="1618">
        <v>832</v>
      </c>
      <c r="G87" s="1618">
        <f>F87*E87</f>
        <v>232960</v>
      </c>
      <c r="H87" s="1524">
        <f>G87/1000000</f>
        <v>0.23296</v>
      </c>
      <c r="I87" s="1406">
        <f t="shared" si="15"/>
        <v>0.23296</v>
      </c>
      <c r="J87" s="1524"/>
      <c r="K87" s="1568"/>
      <c r="L87" s="1517">
        <f t="shared" si="16"/>
        <v>0.23296</v>
      </c>
      <c r="M87" s="842"/>
    </row>
    <row r="88" spans="2:13" s="123" customFormat="1" ht="14.25" customHeight="1">
      <c r="B88" s="1507" t="s">
        <v>1454</v>
      </c>
      <c r="C88" s="692" t="s">
        <v>1635</v>
      </c>
      <c r="D88" s="957" t="s">
        <v>1249</v>
      </c>
      <c r="E88" s="692">
        <v>280</v>
      </c>
      <c r="F88" s="1618">
        <v>832</v>
      </c>
      <c r="G88" s="1618">
        <f>F88*E88</f>
        <v>232960</v>
      </c>
      <c r="H88" s="1524">
        <f>G88/1000000</f>
        <v>0.23296</v>
      </c>
      <c r="I88" s="1406">
        <f t="shared" si="15"/>
        <v>0.23296</v>
      </c>
      <c r="J88" s="1524"/>
      <c r="K88" s="1568"/>
      <c r="L88" s="1517">
        <f t="shared" si="16"/>
        <v>0.23296</v>
      </c>
      <c r="M88" s="842"/>
    </row>
    <row r="89" spans="2:13" s="123" customFormat="1" ht="14.25" customHeight="1">
      <c r="B89" s="1507" t="s">
        <v>1298</v>
      </c>
      <c r="C89" s="692" t="s">
        <v>1636</v>
      </c>
      <c r="D89" s="957" t="s">
        <v>1249</v>
      </c>
      <c r="E89" s="692">
        <v>280</v>
      </c>
      <c r="F89" s="1618">
        <v>832</v>
      </c>
      <c r="G89" s="1618">
        <f t="shared" si="17"/>
        <v>232960</v>
      </c>
      <c r="H89" s="1524">
        <f t="shared" si="18"/>
        <v>0.23296</v>
      </c>
      <c r="I89" s="1406">
        <f t="shared" si="15"/>
        <v>0.23296</v>
      </c>
      <c r="J89" s="1524"/>
      <c r="K89" s="1568"/>
      <c r="L89" s="1517">
        <f t="shared" si="16"/>
        <v>0.23296</v>
      </c>
      <c r="M89" s="842"/>
    </row>
    <row r="90" spans="2:13" s="123" customFormat="1" ht="14.25" customHeight="1">
      <c r="B90" s="1507" t="s">
        <v>1298</v>
      </c>
      <c r="C90" s="692" t="s">
        <v>1636</v>
      </c>
      <c r="D90" s="957" t="s">
        <v>1249</v>
      </c>
      <c r="E90" s="692">
        <v>280</v>
      </c>
      <c r="F90" s="1618">
        <v>832</v>
      </c>
      <c r="G90" s="1618">
        <f t="shared" si="17"/>
        <v>232960</v>
      </c>
      <c r="H90" s="1524">
        <f t="shared" si="18"/>
        <v>0.23296</v>
      </c>
      <c r="I90" s="1406">
        <f t="shared" si="15"/>
        <v>0.23296</v>
      </c>
      <c r="J90" s="1524"/>
      <c r="K90" s="1568"/>
      <c r="L90" s="1517">
        <f t="shared" si="16"/>
        <v>0.23296</v>
      </c>
      <c r="M90" s="842"/>
    </row>
    <row r="91" spans="2:13" s="123" customFormat="1" ht="14.25" customHeight="1">
      <c r="B91" s="1507" t="s">
        <v>1298</v>
      </c>
      <c r="C91" s="692" t="s">
        <v>1637</v>
      </c>
      <c r="D91" s="957" t="s">
        <v>1249</v>
      </c>
      <c r="E91" s="692">
        <v>280</v>
      </c>
      <c r="F91" s="1618">
        <v>1664</v>
      </c>
      <c r="G91" s="1618">
        <f>F91*E91</f>
        <v>465920</v>
      </c>
      <c r="H91" s="1524">
        <f>G91/1000000</f>
        <v>0.46592</v>
      </c>
      <c r="I91" s="1406">
        <f t="shared" si="15"/>
        <v>0.46592</v>
      </c>
      <c r="J91" s="1524"/>
      <c r="K91" s="1568"/>
      <c r="L91" s="1517">
        <f t="shared" si="16"/>
        <v>0.46592</v>
      </c>
      <c r="M91" s="842"/>
    </row>
    <row r="92" spans="2:13" s="123" customFormat="1" ht="14.25" customHeight="1">
      <c r="B92" s="1507" t="s">
        <v>1463</v>
      </c>
      <c r="C92" s="692" t="s">
        <v>1638</v>
      </c>
      <c r="D92" s="957" t="s">
        <v>1254</v>
      </c>
      <c r="E92" s="692">
        <v>330</v>
      </c>
      <c r="F92" s="1618">
        <v>1914</v>
      </c>
      <c r="G92" s="1618">
        <f t="shared" si="17"/>
        <v>631620</v>
      </c>
      <c r="H92" s="1524">
        <f t="shared" si="18"/>
        <v>0.63161999999999996</v>
      </c>
      <c r="I92" s="1406">
        <f t="shared" si="15"/>
        <v>0.63161999999999996</v>
      </c>
      <c r="J92" s="1524"/>
      <c r="K92" s="1568"/>
      <c r="L92" s="1517">
        <f t="shared" si="16"/>
        <v>0.63161999999999996</v>
      </c>
      <c r="M92" s="842"/>
    </row>
    <row r="93" spans="2:13" s="123" customFormat="1" ht="14.25" customHeight="1">
      <c r="B93" s="1507" t="s">
        <v>1463</v>
      </c>
      <c r="C93" s="692" t="s">
        <v>1639</v>
      </c>
      <c r="D93" s="957" t="s">
        <v>1254</v>
      </c>
      <c r="E93" s="692">
        <v>330</v>
      </c>
      <c r="F93" s="1618">
        <v>957</v>
      </c>
      <c r="G93" s="1618">
        <f>F93*E93</f>
        <v>315810</v>
      </c>
      <c r="H93" s="1524">
        <f t="shared" si="18"/>
        <v>0.31580999999999998</v>
      </c>
      <c r="I93" s="1406">
        <f t="shared" si="15"/>
        <v>0.31580999999999998</v>
      </c>
      <c r="J93" s="1524"/>
      <c r="K93" s="1568"/>
      <c r="L93" s="1517">
        <f t="shared" si="16"/>
        <v>0.31580999999999998</v>
      </c>
      <c r="M93" s="842"/>
    </row>
    <row r="94" spans="2:13" s="123" customFormat="1" ht="14.25" customHeight="1">
      <c r="B94" s="1507" t="s">
        <v>1304</v>
      </c>
      <c r="C94" s="692" t="s">
        <v>1640</v>
      </c>
      <c r="D94" s="957" t="s">
        <v>1249</v>
      </c>
      <c r="E94" s="692">
        <v>280</v>
      </c>
      <c r="F94" s="1618">
        <v>832</v>
      </c>
      <c r="G94" s="1618">
        <f>F94*E94</f>
        <v>232960</v>
      </c>
      <c r="H94" s="1524">
        <f>G94/1000000</f>
        <v>0.23296</v>
      </c>
      <c r="I94" s="1406">
        <f>H94</f>
        <v>0.23296</v>
      </c>
      <c r="J94" s="1524"/>
      <c r="K94" s="1568"/>
      <c r="L94" s="1517">
        <f t="shared" si="16"/>
        <v>0.23296</v>
      </c>
      <c r="M94" s="842"/>
    </row>
    <row r="95" spans="2:13" ht="15" customHeight="1">
      <c r="B95" s="1422" t="s">
        <v>197</v>
      </c>
      <c r="C95" s="1422"/>
      <c r="D95" s="1422"/>
      <c r="E95" s="1422"/>
      <c r="F95" s="1423">
        <f t="shared" ref="F95:L95" si="19">SUM(F3:F94)</f>
        <v>83640</v>
      </c>
      <c r="G95" s="1423">
        <f t="shared" si="19"/>
        <v>25040485</v>
      </c>
      <c r="H95" s="1424">
        <f t="shared" si="19"/>
        <v>25.040485000000011</v>
      </c>
      <c r="I95" s="1424">
        <f t="shared" si="19"/>
        <v>17.583465000000004</v>
      </c>
      <c r="J95" s="1424">
        <f t="shared" si="19"/>
        <v>7.4570200000000009</v>
      </c>
      <c r="K95" s="1424">
        <f t="shared" si="19"/>
        <v>0</v>
      </c>
      <c r="L95" s="1424">
        <f t="shared" si="19"/>
        <v>25.040485000000011</v>
      </c>
      <c r="M95" s="1428" t="s">
        <v>226</v>
      </c>
    </row>
    <row r="96" spans="2:13">
      <c r="B96" s="1019" t="s">
        <v>1470</v>
      </c>
      <c r="C96" s="187" t="s">
        <v>1641</v>
      </c>
      <c r="D96" s="495" t="s">
        <v>1281</v>
      </c>
      <c r="E96" s="1510">
        <v>260</v>
      </c>
      <c r="F96" s="1586">
        <v>1088</v>
      </c>
      <c r="G96" s="1526">
        <f t="shared" ref="G96:G115" si="20">E96*F96</f>
        <v>282880</v>
      </c>
      <c r="H96" s="1331">
        <f t="shared" ref="H96:H157" si="21">E96*F96/1000000</f>
        <v>0.28288000000000002</v>
      </c>
      <c r="I96" s="1533"/>
      <c r="J96" s="1415">
        <f>H96</f>
        <v>0.28288000000000002</v>
      </c>
      <c r="K96" s="1691"/>
      <c r="L96" s="1518">
        <f t="shared" ref="L96:L159" si="22">SUM(I96:K96)</f>
        <v>0.28288000000000002</v>
      </c>
      <c r="M96" s="842"/>
    </row>
    <row r="97" spans="2:13">
      <c r="B97" s="1019" t="s">
        <v>1642</v>
      </c>
      <c r="C97" s="187">
        <v>35346</v>
      </c>
      <c r="D97" s="495" t="s">
        <v>419</v>
      </c>
      <c r="E97" s="1510">
        <v>315</v>
      </c>
      <c r="F97" s="1586">
        <v>50</v>
      </c>
      <c r="G97" s="1526">
        <f t="shared" si="20"/>
        <v>15750</v>
      </c>
      <c r="H97" s="1331">
        <f t="shared" si="21"/>
        <v>1.575E-2</v>
      </c>
      <c r="I97" s="1533"/>
      <c r="J97" s="1415">
        <f>H97</f>
        <v>1.575E-2</v>
      </c>
      <c r="K97" s="1691"/>
      <c r="L97" s="1518">
        <f t="shared" si="22"/>
        <v>1.575E-2</v>
      </c>
      <c r="M97" s="842"/>
    </row>
    <row r="98" spans="2:13">
      <c r="B98" s="1019" t="s">
        <v>1642</v>
      </c>
      <c r="C98" s="187">
        <v>35346</v>
      </c>
      <c r="D98" s="495" t="s">
        <v>419</v>
      </c>
      <c r="E98" s="1510">
        <v>315</v>
      </c>
      <c r="F98" s="1586">
        <v>125</v>
      </c>
      <c r="G98" s="1526">
        <f t="shared" si="20"/>
        <v>39375</v>
      </c>
      <c r="H98" s="1331">
        <f t="shared" si="21"/>
        <v>3.9375E-2</v>
      </c>
      <c r="I98" s="1533"/>
      <c r="J98" s="1415">
        <f>H98</f>
        <v>3.9375E-2</v>
      </c>
      <c r="K98" s="1691"/>
      <c r="L98" s="1518">
        <f t="shared" si="22"/>
        <v>3.9375E-2</v>
      </c>
      <c r="M98" s="842"/>
    </row>
    <row r="99" spans="2:13">
      <c r="B99" s="1019" t="s">
        <v>1643</v>
      </c>
      <c r="C99" s="187" t="s">
        <v>1644</v>
      </c>
      <c r="D99" s="495" t="s">
        <v>1254</v>
      </c>
      <c r="E99" s="1510">
        <v>335</v>
      </c>
      <c r="F99" s="1586">
        <v>3045</v>
      </c>
      <c r="G99" s="1526">
        <f t="shared" si="20"/>
        <v>1020075</v>
      </c>
      <c r="H99" s="1331">
        <f t="shared" si="21"/>
        <v>1.0200750000000001</v>
      </c>
      <c r="I99" s="1533"/>
      <c r="J99" s="1415">
        <f>H99</f>
        <v>1.0200750000000001</v>
      </c>
      <c r="K99" s="1691"/>
      <c r="L99" s="1518">
        <f t="shared" si="22"/>
        <v>1.0200750000000001</v>
      </c>
      <c r="M99" s="842"/>
    </row>
    <row r="100" spans="2:13">
      <c r="B100" s="1019" t="s">
        <v>1645</v>
      </c>
      <c r="C100" s="187" t="s">
        <v>1646</v>
      </c>
      <c r="D100" s="495" t="s">
        <v>1254</v>
      </c>
      <c r="E100" s="1510">
        <v>325</v>
      </c>
      <c r="F100" s="1586">
        <v>145</v>
      </c>
      <c r="G100" s="1526">
        <f t="shared" si="20"/>
        <v>47125</v>
      </c>
      <c r="H100" s="1331">
        <f t="shared" si="21"/>
        <v>4.7125E-2</v>
      </c>
      <c r="I100" s="1533">
        <f>H100</f>
        <v>4.7125E-2</v>
      </c>
      <c r="J100" s="1415"/>
      <c r="K100" s="1691"/>
      <c r="L100" s="1518">
        <f t="shared" si="22"/>
        <v>4.7125E-2</v>
      </c>
      <c r="M100" s="842"/>
    </row>
    <row r="101" spans="2:13">
      <c r="B101" s="1781" t="s">
        <v>1645</v>
      </c>
      <c r="C101" s="1782" t="s">
        <v>1647</v>
      </c>
      <c r="D101" s="1783" t="s">
        <v>1254</v>
      </c>
      <c r="E101" s="1784">
        <v>325</v>
      </c>
      <c r="F101" s="1785">
        <v>2030</v>
      </c>
      <c r="G101" s="1786">
        <f t="shared" si="20"/>
        <v>659750</v>
      </c>
      <c r="H101" s="1787">
        <f t="shared" si="21"/>
        <v>0.65974999999999995</v>
      </c>
      <c r="I101" s="1788"/>
      <c r="J101" s="1789"/>
      <c r="K101" s="1790">
        <f>H101</f>
        <v>0.65974999999999995</v>
      </c>
      <c r="L101" s="1791">
        <f t="shared" si="22"/>
        <v>0.65974999999999995</v>
      </c>
      <c r="M101" s="1792" t="s">
        <v>406</v>
      </c>
    </row>
    <row r="102" spans="2:13">
      <c r="B102" s="1781" t="s">
        <v>1645</v>
      </c>
      <c r="C102" s="1782" t="s">
        <v>1648</v>
      </c>
      <c r="D102" s="1783" t="s">
        <v>1254</v>
      </c>
      <c r="E102" s="1784">
        <v>325</v>
      </c>
      <c r="F102" s="1785">
        <v>2030</v>
      </c>
      <c r="G102" s="1786">
        <f>E102*F102</f>
        <v>659750</v>
      </c>
      <c r="H102" s="1787">
        <f t="shared" si="21"/>
        <v>0.65974999999999995</v>
      </c>
      <c r="I102" s="1788"/>
      <c r="J102" s="1789"/>
      <c r="K102" s="1790">
        <f>H102</f>
        <v>0.65974999999999995</v>
      </c>
      <c r="L102" s="1791">
        <f t="shared" si="22"/>
        <v>0.65974999999999995</v>
      </c>
      <c r="M102" s="1792" t="s">
        <v>406</v>
      </c>
    </row>
    <row r="103" spans="2:13">
      <c r="B103" s="1019" t="s">
        <v>1645</v>
      </c>
      <c r="C103" s="187" t="s">
        <v>1649</v>
      </c>
      <c r="D103" s="495" t="s">
        <v>1254</v>
      </c>
      <c r="E103" s="1510">
        <v>325</v>
      </c>
      <c r="F103" s="1586">
        <v>29</v>
      </c>
      <c r="G103" s="1526">
        <f t="shared" si="20"/>
        <v>9425</v>
      </c>
      <c r="H103" s="1331">
        <f t="shared" si="21"/>
        <v>9.4249999999999994E-3</v>
      </c>
      <c r="I103" s="1533"/>
      <c r="J103" s="1415">
        <f>H103</f>
        <v>9.4249999999999994E-3</v>
      </c>
      <c r="K103" s="1691"/>
      <c r="L103" s="1518">
        <f t="shared" si="22"/>
        <v>9.4249999999999994E-3</v>
      </c>
      <c r="M103" s="842"/>
    </row>
    <row r="104" spans="2:13">
      <c r="B104" s="1019" t="s">
        <v>1065</v>
      </c>
      <c r="C104" s="187" t="s">
        <v>1650</v>
      </c>
      <c r="D104" s="495" t="s">
        <v>1249</v>
      </c>
      <c r="E104" s="1510">
        <v>280</v>
      </c>
      <c r="F104" s="1586">
        <v>832</v>
      </c>
      <c r="G104" s="1526">
        <f t="shared" si="20"/>
        <v>232960</v>
      </c>
      <c r="H104" s="1331">
        <f t="shared" si="21"/>
        <v>0.23296</v>
      </c>
      <c r="I104" s="1533">
        <f>H104</f>
        <v>0.23296</v>
      </c>
      <c r="J104" s="1415"/>
      <c r="K104" s="1691"/>
      <c r="L104" s="1518">
        <f t="shared" si="22"/>
        <v>0.23296</v>
      </c>
      <c r="M104" s="842"/>
    </row>
    <row r="105" spans="2:13">
      <c r="B105" s="1019" t="s">
        <v>60</v>
      </c>
      <c r="C105" s="187" t="s">
        <v>1651</v>
      </c>
      <c r="D105" s="495" t="s">
        <v>1652</v>
      </c>
      <c r="E105" s="1510">
        <v>280</v>
      </c>
      <c r="F105" s="1586">
        <v>1664</v>
      </c>
      <c r="G105" s="1526">
        <f>E105*F105</f>
        <v>465920</v>
      </c>
      <c r="H105" s="1331">
        <f t="shared" si="21"/>
        <v>0.46592</v>
      </c>
      <c r="I105" s="1533"/>
      <c r="J105" s="1415">
        <f>H105</f>
        <v>0.46592</v>
      </c>
      <c r="K105" s="1691"/>
      <c r="L105" s="1518">
        <f t="shared" si="22"/>
        <v>0.46592</v>
      </c>
      <c r="M105" s="842"/>
    </row>
    <row r="106" spans="2:13">
      <c r="B106" s="1019" t="s">
        <v>60</v>
      </c>
      <c r="C106" s="187" t="s">
        <v>1653</v>
      </c>
      <c r="D106" s="495" t="s">
        <v>1652</v>
      </c>
      <c r="E106" s="1510">
        <v>280</v>
      </c>
      <c r="F106" s="1586">
        <v>1664</v>
      </c>
      <c r="G106" s="1526">
        <f>E106*F106</f>
        <v>465920</v>
      </c>
      <c r="H106" s="1331">
        <f t="shared" si="21"/>
        <v>0.46592</v>
      </c>
      <c r="I106" s="1533"/>
      <c r="J106" s="1415">
        <f>H106</f>
        <v>0.46592</v>
      </c>
      <c r="K106" s="1691"/>
      <c r="L106" s="1518">
        <f t="shared" si="22"/>
        <v>0.46592</v>
      </c>
      <c r="M106" s="842"/>
    </row>
    <row r="107" spans="2:13">
      <c r="B107" s="1019" t="s">
        <v>373</v>
      </c>
      <c r="C107" s="187" t="s">
        <v>1654</v>
      </c>
      <c r="D107" s="495" t="s">
        <v>223</v>
      </c>
      <c r="E107" s="1510">
        <v>270</v>
      </c>
      <c r="F107" s="1586">
        <v>290</v>
      </c>
      <c r="G107" s="1526">
        <f t="shared" si="20"/>
        <v>78300</v>
      </c>
      <c r="H107" s="1331">
        <f t="shared" si="21"/>
        <v>7.8299999999999995E-2</v>
      </c>
      <c r="I107" s="1533">
        <f>H107</f>
        <v>7.8299999999999995E-2</v>
      </c>
      <c r="J107" s="1415"/>
      <c r="K107" s="1691"/>
      <c r="L107" s="1518">
        <f t="shared" si="22"/>
        <v>7.8299999999999995E-2</v>
      </c>
      <c r="M107" s="842"/>
    </row>
    <row r="108" spans="2:13">
      <c r="B108" s="1019" t="s">
        <v>373</v>
      </c>
      <c r="C108" s="187" t="s">
        <v>1655</v>
      </c>
      <c r="D108" s="495" t="s">
        <v>223</v>
      </c>
      <c r="E108" s="1510">
        <v>270</v>
      </c>
      <c r="F108" s="1586">
        <v>638</v>
      </c>
      <c r="G108" s="1526">
        <f t="shared" si="20"/>
        <v>172260</v>
      </c>
      <c r="H108" s="1331">
        <f t="shared" si="21"/>
        <v>0.17226</v>
      </c>
      <c r="I108" s="1533">
        <f>H108</f>
        <v>0.17226</v>
      </c>
      <c r="J108" s="1415"/>
      <c r="K108" s="1691"/>
      <c r="L108" s="1518">
        <f t="shared" si="22"/>
        <v>0.17226</v>
      </c>
      <c r="M108" s="842"/>
    </row>
    <row r="109" spans="2:13">
      <c r="B109" s="1019" t="s">
        <v>373</v>
      </c>
      <c r="C109" s="187" t="s">
        <v>1655</v>
      </c>
      <c r="D109" s="495" t="s">
        <v>1249</v>
      </c>
      <c r="E109" s="1510">
        <v>280</v>
      </c>
      <c r="F109" s="1586">
        <v>128</v>
      </c>
      <c r="G109" s="1526">
        <f t="shared" si="20"/>
        <v>35840</v>
      </c>
      <c r="H109" s="1331">
        <f t="shared" si="21"/>
        <v>3.5839999999999997E-2</v>
      </c>
      <c r="I109" s="1533">
        <f>H109</f>
        <v>3.5839999999999997E-2</v>
      </c>
      <c r="J109" s="1415"/>
      <c r="K109" s="1691"/>
      <c r="L109" s="1518">
        <f t="shared" si="22"/>
        <v>3.5839999999999997E-2</v>
      </c>
      <c r="M109" s="842"/>
    </row>
    <row r="110" spans="2:13">
      <c r="B110" s="1019" t="s">
        <v>373</v>
      </c>
      <c r="C110" s="187" t="s">
        <v>1656</v>
      </c>
      <c r="D110" s="495" t="s">
        <v>223</v>
      </c>
      <c r="E110" s="1510">
        <v>270</v>
      </c>
      <c r="F110" s="1586">
        <v>580</v>
      </c>
      <c r="G110" s="1526">
        <f t="shared" si="20"/>
        <v>156600</v>
      </c>
      <c r="H110" s="1331">
        <f t="shared" si="21"/>
        <v>0.15659999999999999</v>
      </c>
      <c r="I110" s="1533">
        <f>H110</f>
        <v>0.15659999999999999</v>
      </c>
      <c r="J110" s="1415"/>
      <c r="K110" s="1691"/>
      <c r="L110" s="1518">
        <f t="shared" si="22"/>
        <v>0.15659999999999999</v>
      </c>
      <c r="M110" s="842"/>
    </row>
    <row r="111" spans="2:13">
      <c r="B111" s="1019" t="s">
        <v>373</v>
      </c>
      <c r="C111" s="187" t="s">
        <v>1656</v>
      </c>
      <c r="D111" s="495" t="s">
        <v>1249</v>
      </c>
      <c r="E111" s="1510">
        <v>280</v>
      </c>
      <c r="F111" s="1586">
        <v>160</v>
      </c>
      <c r="G111" s="1526">
        <f t="shared" si="20"/>
        <v>44800</v>
      </c>
      <c r="H111" s="1331">
        <f t="shared" si="21"/>
        <v>4.48E-2</v>
      </c>
      <c r="I111" s="1533">
        <f>H111</f>
        <v>4.48E-2</v>
      </c>
      <c r="J111" s="1415"/>
      <c r="K111" s="1691"/>
      <c r="L111" s="1518">
        <f t="shared" si="22"/>
        <v>4.48E-2</v>
      </c>
      <c r="M111" s="842"/>
    </row>
    <row r="112" spans="2:13">
      <c r="B112" s="1019" t="s">
        <v>373</v>
      </c>
      <c r="C112" s="187" t="s">
        <v>1657</v>
      </c>
      <c r="D112" s="495" t="s">
        <v>223</v>
      </c>
      <c r="E112" s="1510">
        <v>270</v>
      </c>
      <c r="F112" s="1586">
        <v>435</v>
      </c>
      <c r="G112" s="1526">
        <f>E112*F112</f>
        <v>117450</v>
      </c>
      <c r="H112" s="1331">
        <f t="shared" si="21"/>
        <v>0.11745</v>
      </c>
      <c r="I112" s="1533"/>
      <c r="J112" s="1415">
        <f>H112</f>
        <v>0.11745</v>
      </c>
      <c r="K112" s="1691"/>
      <c r="L112" s="1518">
        <f t="shared" si="22"/>
        <v>0.11745</v>
      </c>
      <c r="M112" s="842"/>
    </row>
    <row r="113" spans="2:13">
      <c r="B113" s="1019" t="s">
        <v>373</v>
      </c>
      <c r="C113" s="187" t="s">
        <v>1657</v>
      </c>
      <c r="D113" s="495" t="s">
        <v>1249</v>
      </c>
      <c r="E113" s="1510">
        <v>275</v>
      </c>
      <c r="F113" s="1586">
        <v>352</v>
      </c>
      <c r="G113" s="1526">
        <f>E113*F113</f>
        <v>96800</v>
      </c>
      <c r="H113" s="1331">
        <f t="shared" si="21"/>
        <v>9.6799999999999997E-2</v>
      </c>
      <c r="I113" s="1533"/>
      <c r="J113" s="1415">
        <f>H113</f>
        <v>9.6799999999999997E-2</v>
      </c>
      <c r="K113" s="1691"/>
      <c r="L113" s="1518">
        <f t="shared" si="22"/>
        <v>9.6799999999999997E-2</v>
      </c>
      <c r="M113" s="842"/>
    </row>
    <row r="114" spans="2:13">
      <c r="B114" s="1019" t="s">
        <v>373</v>
      </c>
      <c r="C114" s="187" t="s">
        <v>1658</v>
      </c>
      <c r="D114" s="495" t="s">
        <v>223</v>
      </c>
      <c r="E114" s="1510">
        <v>270</v>
      </c>
      <c r="F114" s="1586">
        <v>754</v>
      </c>
      <c r="G114" s="1526">
        <f>E114*F114</f>
        <v>203580</v>
      </c>
      <c r="H114" s="1331">
        <f t="shared" si="21"/>
        <v>0.20358000000000001</v>
      </c>
      <c r="I114" s="1533"/>
      <c r="J114" s="1415">
        <f>H114</f>
        <v>0.20358000000000001</v>
      </c>
      <c r="K114" s="1691"/>
      <c r="L114" s="1518">
        <f t="shared" si="22"/>
        <v>0.20358000000000001</v>
      </c>
      <c r="M114" s="842"/>
    </row>
    <row r="115" spans="2:13">
      <c r="B115" s="1019" t="s">
        <v>1315</v>
      </c>
      <c r="C115" s="187" t="s">
        <v>1659</v>
      </c>
      <c r="D115" s="495" t="s">
        <v>1341</v>
      </c>
      <c r="E115" s="1510">
        <v>275</v>
      </c>
      <c r="F115" s="1586">
        <v>448</v>
      </c>
      <c r="G115" s="1526">
        <f t="shared" si="20"/>
        <v>123200</v>
      </c>
      <c r="H115" s="1331">
        <f t="shared" si="21"/>
        <v>0.1232</v>
      </c>
      <c r="I115" s="1533">
        <f>H115</f>
        <v>0.1232</v>
      </c>
      <c r="J115" s="1415"/>
      <c r="K115" s="1691"/>
      <c r="L115" s="1518">
        <f t="shared" si="22"/>
        <v>0.1232</v>
      </c>
      <c r="M115" s="842"/>
    </row>
    <row r="116" spans="2:13">
      <c r="B116" s="1019" t="s">
        <v>1315</v>
      </c>
      <c r="C116" s="187" t="s">
        <v>1659</v>
      </c>
      <c r="D116" s="495" t="s">
        <v>1341</v>
      </c>
      <c r="E116" s="1510">
        <v>280</v>
      </c>
      <c r="F116" s="1586">
        <v>192</v>
      </c>
      <c r="G116" s="1526">
        <f t="shared" ref="G116:G159" si="23">E116*F116</f>
        <v>53760</v>
      </c>
      <c r="H116" s="1331">
        <f t="shared" si="21"/>
        <v>5.3760000000000002E-2</v>
      </c>
      <c r="I116" s="1533">
        <f>H116</f>
        <v>5.3760000000000002E-2</v>
      </c>
      <c r="J116" s="1415"/>
      <c r="K116" s="1691"/>
      <c r="L116" s="1518">
        <f t="shared" si="22"/>
        <v>5.3760000000000002E-2</v>
      </c>
      <c r="M116" s="842"/>
    </row>
    <row r="117" spans="2:13">
      <c r="B117" s="1019" t="s">
        <v>1315</v>
      </c>
      <c r="C117" s="187" t="s">
        <v>1659</v>
      </c>
      <c r="D117" s="495" t="s">
        <v>1350</v>
      </c>
      <c r="E117" s="1510">
        <v>325</v>
      </c>
      <c r="F117" s="1586">
        <v>87</v>
      </c>
      <c r="G117" s="1526">
        <f t="shared" si="23"/>
        <v>28275</v>
      </c>
      <c r="H117" s="1331">
        <f t="shared" si="21"/>
        <v>2.8275000000000002E-2</v>
      </c>
      <c r="I117" s="1533">
        <f>H117</f>
        <v>2.8275000000000002E-2</v>
      </c>
      <c r="J117" s="1415"/>
      <c r="K117" s="1691"/>
      <c r="L117" s="1518">
        <f t="shared" si="22"/>
        <v>2.8275000000000002E-2</v>
      </c>
      <c r="M117" s="842"/>
    </row>
    <row r="118" spans="2:13">
      <c r="B118" s="1019" t="s">
        <v>1487</v>
      </c>
      <c r="C118" s="187" t="s">
        <v>1660</v>
      </c>
      <c r="D118" s="495" t="s">
        <v>1249</v>
      </c>
      <c r="E118" s="1510">
        <v>280</v>
      </c>
      <c r="F118" s="1586">
        <v>320</v>
      </c>
      <c r="G118" s="1526">
        <f t="shared" si="23"/>
        <v>89600</v>
      </c>
      <c r="H118" s="1331">
        <f t="shared" si="21"/>
        <v>8.9599999999999999E-2</v>
      </c>
      <c r="I118" s="1533">
        <f>H118</f>
        <v>8.9599999999999999E-2</v>
      </c>
      <c r="J118" s="1415"/>
      <c r="K118" s="1691"/>
      <c r="L118" s="1518">
        <f t="shared" si="22"/>
        <v>8.9599999999999999E-2</v>
      </c>
      <c r="M118" s="842"/>
    </row>
    <row r="119" spans="2:13">
      <c r="B119" s="1019" t="s">
        <v>493</v>
      </c>
      <c r="C119" s="187">
        <v>1029</v>
      </c>
      <c r="D119" s="495" t="s">
        <v>1249</v>
      </c>
      <c r="E119" s="1510">
        <v>280</v>
      </c>
      <c r="F119" s="1586">
        <v>192</v>
      </c>
      <c r="G119" s="1526">
        <f t="shared" si="23"/>
        <v>53760</v>
      </c>
      <c r="H119" s="1331">
        <f t="shared" si="21"/>
        <v>5.3760000000000002E-2</v>
      </c>
      <c r="I119" s="1533">
        <f>H119</f>
        <v>5.3760000000000002E-2</v>
      </c>
      <c r="J119" s="1415"/>
      <c r="K119" s="1691"/>
      <c r="L119" s="1518">
        <f t="shared" si="22"/>
        <v>5.3760000000000002E-2</v>
      </c>
      <c r="M119" s="842"/>
    </row>
    <row r="120" spans="2:13">
      <c r="B120" s="1019" t="s">
        <v>35</v>
      </c>
      <c r="C120" s="187">
        <v>3930</v>
      </c>
      <c r="D120" s="495" t="s">
        <v>1254</v>
      </c>
      <c r="E120" s="1510">
        <v>335</v>
      </c>
      <c r="F120" s="1586">
        <v>551</v>
      </c>
      <c r="G120" s="1526">
        <f t="shared" si="23"/>
        <v>184585</v>
      </c>
      <c r="H120" s="1331">
        <f t="shared" si="21"/>
        <v>0.184585</v>
      </c>
      <c r="I120" s="1533"/>
      <c r="J120" s="1415">
        <f t="shared" ref="J120:J126" si="24">H120</f>
        <v>0.184585</v>
      </c>
      <c r="K120" s="1691"/>
      <c r="L120" s="1518">
        <f t="shared" si="22"/>
        <v>0.184585</v>
      </c>
      <c r="M120" s="842"/>
    </row>
    <row r="121" spans="2:13">
      <c r="B121" s="1019" t="s">
        <v>35</v>
      </c>
      <c r="C121" s="187">
        <v>3931</v>
      </c>
      <c r="D121" s="495" t="s">
        <v>1249</v>
      </c>
      <c r="E121" s="1510">
        <v>275</v>
      </c>
      <c r="F121" s="1586">
        <v>544</v>
      </c>
      <c r="G121" s="1526">
        <f t="shared" si="23"/>
        <v>149600</v>
      </c>
      <c r="H121" s="1331">
        <f t="shared" si="21"/>
        <v>0.14960000000000001</v>
      </c>
      <c r="I121" s="1533"/>
      <c r="J121" s="1415">
        <f t="shared" si="24"/>
        <v>0.14960000000000001</v>
      </c>
      <c r="K121" s="1691"/>
      <c r="L121" s="1518">
        <f t="shared" si="22"/>
        <v>0.14960000000000001</v>
      </c>
      <c r="M121" s="842"/>
    </row>
    <row r="122" spans="2:13">
      <c r="B122" s="1019" t="s">
        <v>843</v>
      </c>
      <c r="C122" s="187">
        <v>1102275</v>
      </c>
      <c r="D122" s="495" t="s">
        <v>1661</v>
      </c>
      <c r="E122" s="1510">
        <v>275</v>
      </c>
      <c r="F122" s="1586">
        <v>32</v>
      </c>
      <c r="G122" s="1526">
        <f t="shared" si="23"/>
        <v>8800</v>
      </c>
      <c r="H122" s="1331">
        <f t="shared" si="21"/>
        <v>8.8000000000000005E-3</v>
      </c>
      <c r="I122" s="1533"/>
      <c r="J122" s="1415">
        <f t="shared" si="24"/>
        <v>8.8000000000000005E-3</v>
      </c>
      <c r="K122" s="1691"/>
      <c r="L122" s="1518">
        <f t="shared" si="22"/>
        <v>8.8000000000000005E-3</v>
      </c>
      <c r="M122" s="842"/>
    </row>
    <row r="123" spans="2:13">
      <c r="B123" s="1019" t="s">
        <v>63</v>
      </c>
      <c r="C123" s="187" t="s">
        <v>1662</v>
      </c>
      <c r="D123" s="495" t="s">
        <v>1254</v>
      </c>
      <c r="E123" s="1510">
        <v>335</v>
      </c>
      <c r="F123" s="1586">
        <v>1508</v>
      </c>
      <c r="G123" s="1526">
        <f t="shared" si="23"/>
        <v>505180</v>
      </c>
      <c r="H123" s="1331">
        <f t="shared" si="21"/>
        <v>0.50517999999999996</v>
      </c>
      <c r="I123" s="1533"/>
      <c r="J123" s="1415">
        <f t="shared" si="24"/>
        <v>0.50517999999999996</v>
      </c>
      <c r="K123" s="1691"/>
      <c r="L123" s="1518">
        <f t="shared" si="22"/>
        <v>0.50517999999999996</v>
      </c>
      <c r="M123" s="842"/>
    </row>
    <row r="124" spans="2:13">
      <c r="B124" s="1019" t="s">
        <v>1663</v>
      </c>
      <c r="C124" s="187">
        <v>19102016</v>
      </c>
      <c r="D124" s="495" t="s">
        <v>1332</v>
      </c>
      <c r="E124" s="1510">
        <v>315</v>
      </c>
      <c r="F124" s="1586">
        <v>319</v>
      </c>
      <c r="G124" s="1526">
        <f t="shared" si="23"/>
        <v>100485</v>
      </c>
      <c r="H124" s="1331">
        <f t="shared" si="21"/>
        <v>0.100485</v>
      </c>
      <c r="I124" s="1533"/>
      <c r="J124" s="1415">
        <f t="shared" si="24"/>
        <v>0.100485</v>
      </c>
      <c r="K124" s="1691"/>
      <c r="L124" s="1518">
        <f t="shared" si="22"/>
        <v>0.100485</v>
      </c>
      <c r="M124" s="842"/>
    </row>
    <row r="125" spans="2:13">
      <c r="B125" s="1019" t="s">
        <v>1322</v>
      </c>
      <c r="C125" s="187">
        <v>100591</v>
      </c>
      <c r="D125" s="495" t="s">
        <v>1254</v>
      </c>
      <c r="E125" s="1510">
        <v>335</v>
      </c>
      <c r="F125" s="1586">
        <v>667</v>
      </c>
      <c r="G125" s="1526">
        <f t="shared" si="23"/>
        <v>223445</v>
      </c>
      <c r="H125" s="1331">
        <f t="shared" si="21"/>
        <v>0.223445</v>
      </c>
      <c r="I125" s="1533"/>
      <c r="J125" s="1415">
        <f t="shared" si="24"/>
        <v>0.223445</v>
      </c>
      <c r="K125" s="1691"/>
      <c r="L125" s="1518">
        <f t="shared" si="22"/>
        <v>0.223445</v>
      </c>
      <c r="M125" s="842"/>
    </row>
    <row r="126" spans="2:13">
      <c r="B126" s="1019" t="s">
        <v>1664</v>
      </c>
      <c r="C126" s="187">
        <v>19</v>
      </c>
      <c r="D126" s="495" t="s">
        <v>201</v>
      </c>
      <c r="E126" s="1510">
        <v>305</v>
      </c>
      <c r="F126" s="1586">
        <v>48</v>
      </c>
      <c r="G126" s="1526">
        <f t="shared" si="23"/>
        <v>14640</v>
      </c>
      <c r="H126" s="1331">
        <f t="shared" si="21"/>
        <v>1.464E-2</v>
      </c>
      <c r="I126" s="1533"/>
      <c r="J126" s="1415">
        <f t="shared" si="24"/>
        <v>1.464E-2</v>
      </c>
      <c r="K126" s="1691"/>
      <c r="L126" s="1518">
        <f t="shared" si="22"/>
        <v>1.464E-2</v>
      </c>
      <c r="M126" s="842"/>
    </row>
    <row r="127" spans="2:13">
      <c r="B127" s="1019" t="s">
        <v>1665</v>
      </c>
      <c r="C127" s="187" t="s">
        <v>1666</v>
      </c>
      <c r="D127" s="495" t="s">
        <v>1667</v>
      </c>
      <c r="E127" s="1510">
        <v>310</v>
      </c>
      <c r="F127" s="1586">
        <v>110</v>
      </c>
      <c r="G127" s="1526">
        <f t="shared" si="23"/>
        <v>34100</v>
      </c>
      <c r="H127" s="1331">
        <f t="shared" si="21"/>
        <v>3.4099999999999998E-2</v>
      </c>
      <c r="I127" s="1533">
        <f>H127</f>
        <v>3.4099999999999998E-2</v>
      </c>
      <c r="J127" s="1415"/>
      <c r="K127" s="1691"/>
      <c r="L127" s="1518">
        <f t="shared" si="22"/>
        <v>3.4099999999999998E-2</v>
      </c>
      <c r="M127" s="842"/>
    </row>
    <row r="128" spans="2:13">
      <c r="B128" s="1019" t="s">
        <v>1325</v>
      </c>
      <c r="C128" s="187">
        <v>349665</v>
      </c>
      <c r="D128" s="495" t="s">
        <v>201</v>
      </c>
      <c r="E128" s="1510">
        <v>305</v>
      </c>
      <c r="F128" s="1586">
        <v>912</v>
      </c>
      <c r="G128" s="1526">
        <f t="shared" si="23"/>
        <v>278160</v>
      </c>
      <c r="H128" s="1331">
        <f t="shared" si="21"/>
        <v>0.27816000000000002</v>
      </c>
      <c r="I128" s="1533"/>
      <c r="J128" s="1415">
        <f>H128</f>
        <v>0.27816000000000002</v>
      </c>
      <c r="K128" s="1691"/>
      <c r="L128" s="1518">
        <f t="shared" si="22"/>
        <v>0.27816000000000002</v>
      </c>
      <c r="M128" s="842"/>
    </row>
    <row r="129" spans="2:13">
      <c r="B129" s="1019" t="s">
        <v>1325</v>
      </c>
      <c r="C129" s="187">
        <v>349682</v>
      </c>
      <c r="D129" s="495" t="s">
        <v>917</v>
      </c>
      <c r="E129" s="1510">
        <v>310</v>
      </c>
      <c r="F129" s="1586">
        <v>384</v>
      </c>
      <c r="G129" s="1526">
        <f t="shared" si="23"/>
        <v>119040</v>
      </c>
      <c r="H129" s="1331">
        <f t="shared" si="21"/>
        <v>0.11904000000000001</v>
      </c>
      <c r="I129" s="1533"/>
      <c r="J129" s="1415">
        <f>H129</f>
        <v>0.11904000000000001</v>
      </c>
      <c r="K129" s="1691"/>
      <c r="L129" s="1518">
        <f t="shared" si="22"/>
        <v>0.11904000000000001</v>
      </c>
      <c r="M129" s="842"/>
    </row>
    <row r="130" spans="2:13">
      <c r="B130" s="1019" t="s">
        <v>1325</v>
      </c>
      <c r="C130" s="187">
        <v>349682</v>
      </c>
      <c r="D130" s="495" t="s">
        <v>945</v>
      </c>
      <c r="E130" s="1510">
        <v>305</v>
      </c>
      <c r="F130" s="1586">
        <v>288</v>
      </c>
      <c r="G130" s="1526">
        <f t="shared" si="23"/>
        <v>87840</v>
      </c>
      <c r="H130" s="1331">
        <f t="shared" si="21"/>
        <v>8.7840000000000001E-2</v>
      </c>
      <c r="I130" s="1533"/>
      <c r="J130" s="1415">
        <f>H130</f>
        <v>8.7840000000000001E-2</v>
      </c>
      <c r="K130" s="1691"/>
      <c r="L130" s="1518">
        <f t="shared" si="22"/>
        <v>8.7840000000000001E-2</v>
      </c>
      <c r="M130" s="842"/>
    </row>
    <row r="131" spans="2:13">
      <c r="B131" s="1019" t="s">
        <v>1325</v>
      </c>
      <c r="C131" s="187">
        <v>348586</v>
      </c>
      <c r="D131" s="495" t="s">
        <v>1254</v>
      </c>
      <c r="E131" s="1510">
        <v>335</v>
      </c>
      <c r="F131" s="1586">
        <v>696</v>
      </c>
      <c r="G131" s="1526">
        <f t="shared" si="23"/>
        <v>233160</v>
      </c>
      <c r="H131" s="1331">
        <f t="shared" si="21"/>
        <v>0.23316000000000001</v>
      </c>
      <c r="I131" s="1533"/>
      <c r="J131" s="1415">
        <f>H131</f>
        <v>0.23316000000000001</v>
      </c>
      <c r="K131" s="1691"/>
      <c r="L131" s="1518">
        <f t="shared" si="22"/>
        <v>0.23316000000000001</v>
      </c>
      <c r="M131" s="842"/>
    </row>
    <row r="132" spans="2:13">
      <c r="B132" s="1781" t="s">
        <v>1325</v>
      </c>
      <c r="C132" s="1782">
        <v>349681</v>
      </c>
      <c r="D132" s="1783" t="s">
        <v>1254</v>
      </c>
      <c r="E132" s="1784">
        <v>335</v>
      </c>
      <c r="F132" s="1785">
        <v>870</v>
      </c>
      <c r="G132" s="1786">
        <f t="shared" si="23"/>
        <v>291450</v>
      </c>
      <c r="H132" s="1787">
        <f t="shared" si="21"/>
        <v>0.29144999999999999</v>
      </c>
      <c r="I132" s="1788"/>
      <c r="J132" s="1789"/>
      <c r="K132" s="1790">
        <f>H132</f>
        <v>0.29144999999999999</v>
      </c>
      <c r="L132" s="1791">
        <f t="shared" si="22"/>
        <v>0.29144999999999999</v>
      </c>
      <c r="M132" s="1792" t="s">
        <v>406</v>
      </c>
    </row>
    <row r="133" spans="2:13">
      <c r="B133" s="1781" t="s">
        <v>1325</v>
      </c>
      <c r="C133" s="1782">
        <v>350572</v>
      </c>
      <c r="D133" s="1783" t="s">
        <v>945</v>
      </c>
      <c r="E133" s="1784">
        <v>305</v>
      </c>
      <c r="F133" s="1785">
        <v>1344</v>
      </c>
      <c r="G133" s="1786">
        <f t="shared" si="23"/>
        <v>409920</v>
      </c>
      <c r="H133" s="1787">
        <f t="shared" si="21"/>
        <v>0.40992000000000001</v>
      </c>
      <c r="I133" s="1788"/>
      <c r="J133" s="1789"/>
      <c r="K133" s="1790">
        <f>H133</f>
        <v>0.40992000000000001</v>
      </c>
      <c r="L133" s="1791">
        <f t="shared" si="22"/>
        <v>0.40992000000000001</v>
      </c>
      <c r="M133" s="1792" t="s">
        <v>406</v>
      </c>
    </row>
    <row r="134" spans="2:13">
      <c r="B134" s="1019" t="s">
        <v>1328</v>
      </c>
      <c r="C134" s="187">
        <v>1016</v>
      </c>
      <c r="D134" s="495" t="s">
        <v>1263</v>
      </c>
      <c r="E134" s="1510">
        <v>265</v>
      </c>
      <c r="F134" s="1586">
        <v>546</v>
      </c>
      <c r="G134" s="1526">
        <f t="shared" si="23"/>
        <v>144690</v>
      </c>
      <c r="H134" s="1331">
        <f t="shared" si="21"/>
        <v>0.14469000000000001</v>
      </c>
      <c r="I134" s="1533"/>
      <c r="J134" s="1415">
        <f>H134</f>
        <v>0.14469000000000001</v>
      </c>
      <c r="K134" s="1691"/>
      <c r="L134" s="1518">
        <f t="shared" si="22"/>
        <v>0.14469000000000001</v>
      </c>
      <c r="M134" s="842"/>
    </row>
    <row r="135" spans="2:13">
      <c r="B135" s="1019" t="s">
        <v>1328</v>
      </c>
      <c r="C135" s="187">
        <v>1019</v>
      </c>
      <c r="D135" s="495" t="s">
        <v>1254</v>
      </c>
      <c r="E135" s="1510">
        <v>340</v>
      </c>
      <c r="F135" s="1586">
        <v>435</v>
      </c>
      <c r="G135" s="1526">
        <f t="shared" si="23"/>
        <v>147900</v>
      </c>
      <c r="H135" s="1331">
        <f t="shared" si="21"/>
        <v>0.1479</v>
      </c>
      <c r="I135" s="1533"/>
      <c r="J135" s="1415">
        <f>H135</f>
        <v>0.1479</v>
      </c>
      <c r="K135" s="1691"/>
      <c r="L135" s="1518">
        <f t="shared" si="22"/>
        <v>0.1479</v>
      </c>
      <c r="M135" s="842"/>
    </row>
    <row r="136" spans="2:13">
      <c r="B136" s="1019" t="s">
        <v>1328</v>
      </c>
      <c r="C136" s="187">
        <v>1020</v>
      </c>
      <c r="D136" s="495" t="s">
        <v>419</v>
      </c>
      <c r="E136" s="1510">
        <v>310</v>
      </c>
      <c r="F136" s="1586">
        <v>25</v>
      </c>
      <c r="G136" s="1526">
        <f t="shared" si="23"/>
        <v>7750</v>
      </c>
      <c r="H136" s="1331">
        <f t="shared" si="21"/>
        <v>7.7499999999999999E-3</v>
      </c>
      <c r="I136" s="1533"/>
      <c r="J136" s="1415">
        <f>H136</f>
        <v>7.7499999999999999E-3</v>
      </c>
      <c r="K136" s="1691"/>
      <c r="L136" s="1518">
        <f t="shared" si="22"/>
        <v>7.7499999999999999E-3</v>
      </c>
      <c r="M136" s="842"/>
    </row>
    <row r="137" spans="2:13">
      <c r="B137" s="1019" t="s">
        <v>1328</v>
      </c>
      <c r="C137" s="187">
        <v>1020</v>
      </c>
      <c r="D137" s="495" t="s">
        <v>419</v>
      </c>
      <c r="E137" s="1510">
        <v>310</v>
      </c>
      <c r="F137" s="1586">
        <v>200</v>
      </c>
      <c r="G137" s="1526">
        <f t="shared" si="23"/>
        <v>62000</v>
      </c>
      <c r="H137" s="1331">
        <f t="shared" si="21"/>
        <v>6.2E-2</v>
      </c>
      <c r="I137" s="1533"/>
      <c r="J137" s="1415">
        <f>H137</f>
        <v>6.2E-2</v>
      </c>
      <c r="K137" s="1691"/>
      <c r="L137" s="1518">
        <f t="shared" si="22"/>
        <v>6.2E-2</v>
      </c>
      <c r="M137" s="842"/>
    </row>
    <row r="138" spans="2:13">
      <c r="B138" s="1019" t="s">
        <v>1328</v>
      </c>
      <c r="C138" s="187">
        <v>1020</v>
      </c>
      <c r="D138" s="495" t="s">
        <v>566</v>
      </c>
      <c r="E138" s="1510">
        <v>310</v>
      </c>
      <c r="F138" s="1586">
        <v>75</v>
      </c>
      <c r="G138" s="1526">
        <f t="shared" si="23"/>
        <v>23250</v>
      </c>
      <c r="H138" s="1331">
        <f t="shared" si="21"/>
        <v>2.325E-2</v>
      </c>
      <c r="I138" s="1533"/>
      <c r="J138" s="1415">
        <f>H138</f>
        <v>2.325E-2</v>
      </c>
      <c r="K138" s="1691"/>
      <c r="L138" s="1518">
        <f t="shared" si="22"/>
        <v>2.325E-2</v>
      </c>
      <c r="M138" s="842"/>
    </row>
    <row r="139" spans="2:13">
      <c r="B139" s="1019" t="s">
        <v>471</v>
      </c>
      <c r="C139" s="187" t="s">
        <v>1668</v>
      </c>
      <c r="D139" s="495" t="s">
        <v>1254</v>
      </c>
      <c r="E139" s="1510">
        <v>335</v>
      </c>
      <c r="F139" s="1586">
        <v>203</v>
      </c>
      <c r="G139" s="1526">
        <f t="shared" si="23"/>
        <v>68005</v>
      </c>
      <c r="H139" s="1331">
        <f t="shared" si="21"/>
        <v>6.8004999999999996E-2</v>
      </c>
      <c r="I139" s="1533">
        <f>H139</f>
        <v>6.8004999999999996E-2</v>
      </c>
      <c r="J139" s="1415"/>
      <c r="K139" s="1691"/>
      <c r="L139" s="1518">
        <f t="shared" si="22"/>
        <v>6.8004999999999996E-2</v>
      </c>
      <c r="M139" s="842"/>
    </row>
    <row r="140" spans="2:13">
      <c r="B140" s="1019" t="s">
        <v>471</v>
      </c>
      <c r="C140" s="187" t="s">
        <v>1669</v>
      </c>
      <c r="D140" s="495" t="s">
        <v>1254</v>
      </c>
      <c r="E140" s="1510">
        <v>335</v>
      </c>
      <c r="F140" s="1586">
        <v>203</v>
      </c>
      <c r="G140" s="1526">
        <f t="shared" si="23"/>
        <v>68005</v>
      </c>
      <c r="H140" s="1331">
        <f t="shared" si="21"/>
        <v>6.8004999999999996E-2</v>
      </c>
      <c r="I140" s="1533">
        <f>H140</f>
        <v>6.8004999999999996E-2</v>
      </c>
      <c r="J140" s="1415"/>
      <c r="K140" s="1691"/>
      <c r="L140" s="1518">
        <f t="shared" si="22"/>
        <v>6.8004999999999996E-2</v>
      </c>
      <c r="M140" s="842"/>
    </row>
    <row r="141" spans="2:13">
      <c r="B141" s="1019" t="s">
        <v>1670</v>
      </c>
      <c r="C141" s="187" t="s">
        <v>1671</v>
      </c>
      <c r="D141" s="495" t="s">
        <v>1249</v>
      </c>
      <c r="E141" s="1510">
        <v>280</v>
      </c>
      <c r="F141" s="1586">
        <v>608</v>
      </c>
      <c r="G141" s="1526">
        <f t="shared" si="23"/>
        <v>170240</v>
      </c>
      <c r="H141" s="1331">
        <f t="shared" si="21"/>
        <v>0.17024</v>
      </c>
      <c r="I141" s="1533"/>
      <c r="J141" s="1415">
        <f>H141</f>
        <v>0.17024</v>
      </c>
      <c r="K141" s="1691"/>
      <c r="L141" s="1518">
        <f t="shared" si="22"/>
        <v>0.17024</v>
      </c>
      <c r="M141" s="842"/>
    </row>
    <row r="142" spans="2:13">
      <c r="B142" s="1019" t="s">
        <v>1670</v>
      </c>
      <c r="C142" s="187" t="s">
        <v>1671</v>
      </c>
      <c r="D142" s="495" t="s">
        <v>1254</v>
      </c>
      <c r="E142" s="1510">
        <v>335</v>
      </c>
      <c r="F142" s="1586">
        <v>203</v>
      </c>
      <c r="G142" s="1526">
        <f t="shared" si="23"/>
        <v>68005</v>
      </c>
      <c r="H142" s="1331">
        <f t="shared" si="21"/>
        <v>6.8004999999999996E-2</v>
      </c>
      <c r="I142" s="1533"/>
      <c r="J142" s="1415">
        <f>H142</f>
        <v>6.8004999999999996E-2</v>
      </c>
      <c r="K142" s="1691"/>
      <c r="L142" s="1518">
        <f t="shared" si="22"/>
        <v>6.8004999999999996E-2</v>
      </c>
      <c r="M142" s="842"/>
    </row>
    <row r="143" spans="2:13">
      <c r="B143" s="1019" t="s">
        <v>1336</v>
      </c>
      <c r="C143" s="187" t="s">
        <v>1672</v>
      </c>
      <c r="D143" s="495" t="s">
        <v>1341</v>
      </c>
      <c r="E143" s="1510">
        <v>275</v>
      </c>
      <c r="F143" s="1586">
        <v>320</v>
      </c>
      <c r="G143" s="1526">
        <f t="shared" si="23"/>
        <v>88000</v>
      </c>
      <c r="H143" s="1331">
        <f t="shared" si="21"/>
        <v>8.7999999999999995E-2</v>
      </c>
      <c r="I143" s="1533"/>
      <c r="J143" s="1415">
        <f>H143</f>
        <v>8.7999999999999995E-2</v>
      </c>
      <c r="K143" s="1691"/>
      <c r="L143" s="1518">
        <f t="shared" si="22"/>
        <v>8.7999999999999995E-2</v>
      </c>
      <c r="M143" s="842"/>
    </row>
    <row r="144" spans="2:13">
      <c r="B144" s="1019" t="s">
        <v>1673</v>
      </c>
      <c r="C144" s="187">
        <v>10265</v>
      </c>
      <c r="D144" s="495" t="s">
        <v>1341</v>
      </c>
      <c r="E144" s="1510">
        <v>280</v>
      </c>
      <c r="F144" s="1586">
        <v>192</v>
      </c>
      <c r="G144" s="1526">
        <f t="shared" si="23"/>
        <v>53760</v>
      </c>
      <c r="H144" s="1331">
        <f t="shared" si="21"/>
        <v>5.3760000000000002E-2</v>
      </c>
      <c r="I144" s="1533"/>
      <c r="J144" s="1415">
        <f>H144</f>
        <v>5.3760000000000002E-2</v>
      </c>
      <c r="K144" s="1691"/>
      <c r="L144" s="1518">
        <f t="shared" si="22"/>
        <v>5.3760000000000002E-2</v>
      </c>
      <c r="M144" s="842"/>
    </row>
    <row r="145" spans="2:13">
      <c r="B145" s="1019" t="s">
        <v>1673</v>
      </c>
      <c r="C145" s="187">
        <v>10265</v>
      </c>
      <c r="D145" s="495" t="s">
        <v>1281</v>
      </c>
      <c r="E145" s="1510">
        <v>265</v>
      </c>
      <c r="F145" s="1586">
        <v>128</v>
      </c>
      <c r="G145" s="1526">
        <f t="shared" si="23"/>
        <v>33920</v>
      </c>
      <c r="H145" s="1331">
        <f t="shared" si="21"/>
        <v>3.3919999999999999E-2</v>
      </c>
      <c r="I145" s="1533"/>
      <c r="J145" s="1415">
        <f>H145</f>
        <v>3.3919999999999999E-2</v>
      </c>
      <c r="K145" s="1691"/>
      <c r="L145" s="1518">
        <f t="shared" si="22"/>
        <v>3.3919999999999999E-2</v>
      </c>
      <c r="M145" s="842"/>
    </row>
    <row r="146" spans="2:13">
      <c r="B146" s="1019" t="s">
        <v>1500</v>
      </c>
      <c r="C146" s="187" t="s">
        <v>1674</v>
      </c>
      <c r="D146" s="495" t="s">
        <v>1254</v>
      </c>
      <c r="E146" s="1510">
        <v>330</v>
      </c>
      <c r="F146" s="1586">
        <v>144</v>
      </c>
      <c r="G146" s="1526">
        <f t="shared" si="23"/>
        <v>47520</v>
      </c>
      <c r="H146" s="1331">
        <f t="shared" si="21"/>
        <v>4.752E-2</v>
      </c>
      <c r="I146" s="1533">
        <f>H146</f>
        <v>4.752E-2</v>
      </c>
      <c r="J146" s="1415"/>
      <c r="K146" s="1691"/>
      <c r="L146" s="1518">
        <f t="shared" si="22"/>
        <v>4.752E-2</v>
      </c>
      <c r="M146" s="842"/>
    </row>
    <row r="147" spans="2:13">
      <c r="B147" s="1019" t="s">
        <v>1500</v>
      </c>
      <c r="C147" s="187" t="s">
        <v>1675</v>
      </c>
      <c r="D147" s="495" t="s">
        <v>1254</v>
      </c>
      <c r="E147" s="1510">
        <v>330</v>
      </c>
      <c r="F147" s="1586">
        <v>132</v>
      </c>
      <c r="G147" s="1526">
        <f t="shared" si="23"/>
        <v>43560</v>
      </c>
      <c r="H147" s="1331">
        <f t="shared" si="21"/>
        <v>4.3560000000000001E-2</v>
      </c>
      <c r="I147" s="1533">
        <f>H147</f>
        <v>4.3560000000000001E-2</v>
      </c>
      <c r="J147" s="1415"/>
      <c r="K147" s="1691"/>
      <c r="L147" s="1518">
        <f t="shared" si="22"/>
        <v>4.3560000000000001E-2</v>
      </c>
      <c r="M147" s="842"/>
    </row>
    <row r="148" spans="2:13">
      <c r="B148" s="1019" t="s">
        <v>1500</v>
      </c>
      <c r="C148" s="187" t="s">
        <v>1676</v>
      </c>
      <c r="D148" s="495" t="s">
        <v>1263</v>
      </c>
      <c r="E148" s="1510">
        <v>265</v>
      </c>
      <c r="F148" s="1586">
        <v>910</v>
      </c>
      <c r="G148" s="1526">
        <f t="shared" si="23"/>
        <v>241150</v>
      </c>
      <c r="H148" s="1331">
        <f t="shared" si="21"/>
        <v>0.24115</v>
      </c>
      <c r="I148" s="1533">
        <f>H148</f>
        <v>0.24115</v>
      </c>
      <c r="J148" s="1415"/>
      <c r="K148" s="1691"/>
      <c r="L148" s="1518">
        <f t="shared" si="22"/>
        <v>0.24115</v>
      </c>
      <c r="M148" s="842"/>
    </row>
    <row r="149" spans="2:13">
      <c r="B149" s="1019" t="s">
        <v>1677</v>
      </c>
      <c r="C149" s="187">
        <v>1609400</v>
      </c>
      <c r="D149" s="495" t="s">
        <v>201</v>
      </c>
      <c r="E149" s="1510">
        <v>305</v>
      </c>
      <c r="F149" s="1586">
        <v>288</v>
      </c>
      <c r="G149" s="1526">
        <f t="shared" si="23"/>
        <v>87840</v>
      </c>
      <c r="H149" s="1331">
        <f t="shared" si="21"/>
        <v>8.7840000000000001E-2</v>
      </c>
      <c r="I149" s="1533"/>
      <c r="J149" s="1415">
        <f>H149</f>
        <v>8.7840000000000001E-2</v>
      </c>
      <c r="K149" s="1691"/>
      <c r="L149" s="1518">
        <f t="shared" si="22"/>
        <v>8.7840000000000001E-2</v>
      </c>
      <c r="M149" s="842"/>
    </row>
    <row r="150" spans="2:13">
      <c r="B150" s="1019" t="s">
        <v>1677</v>
      </c>
      <c r="C150" s="187">
        <v>1609400</v>
      </c>
      <c r="D150" s="495" t="s">
        <v>1263</v>
      </c>
      <c r="E150" s="1510">
        <v>260</v>
      </c>
      <c r="F150" s="1586">
        <v>104</v>
      </c>
      <c r="G150" s="1526">
        <f t="shared" si="23"/>
        <v>27040</v>
      </c>
      <c r="H150" s="1331">
        <f t="shared" si="21"/>
        <v>2.7040000000000002E-2</v>
      </c>
      <c r="I150" s="1533"/>
      <c r="J150" s="1415">
        <f>H150</f>
        <v>2.7040000000000002E-2</v>
      </c>
      <c r="K150" s="1691"/>
      <c r="L150" s="1518">
        <f t="shared" si="22"/>
        <v>2.7040000000000002E-2</v>
      </c>
      <c r="M150" s="842"/>
    </row>
    <row r="151" spans="2:13">
      <c r="B151" s="1019" t="s">
        <v>1344</v>
      </c>
      <c r="C151" s="187" t="s">
        <v>1678</v>
      </c>
      <c r="D151" s="495" t="s">
        <v>1332</v>
      </c>
      <c r="E151" s="1510">
        <v>315</v>
      </c>
      <c r="F151" s="1586">
        <v>435</v>
      </c>
      <c r="G151" s="1526">
        <f t="shared" si="23"/>
        <v>137025</v>
      </c>
      <c r="H151" s="1331">
        <f t="shared" si="21"/>
        <v>0.13702500000000001</v>
      </c>
      <c r="I151" s="1533">
        <f>H151</f>
        <v>0.13702500000000001</v>
      </c>
      <c r="J151" s="1415"/>
      <c r="K151" s="1691"/>
      <c r="L151" s="1518">
        <f t="shared" si="22"/>
        <v>0.13702500000000001</v>
      </c>
      <c r="M151" s="842"/>
    </row>
    <row r="152" spans="2:13">
      <c r="B152" s="1019" t="s">
        <v>1679</v>
      </c>
      <c r="C152" s="187">
        <v>22213</v>
      </c>
      <c r="D152" s="495" t="s">
        <v>1249</v>
      </c>
      <c r="E152" s="1510">
        <v>275</v>
      </c>
      <c r="F152" s="1586">
        <v>1952</v>
      </c>
      <c r="G152" s="1526">
        <f t="shared" si="23"/>
        <v>536800</v>
      </c>
      <c r="H152" s="1331">
        <f t="shared" si="21"/>
        <v>0.53680000000000005</v>
      </c>
      <c r="I152" s="1533"/>
      <c r="J152" s="1415">
        <f>H152</f>
        <v>0.53680000000000005</v>
      </c>
      <c r="K152" s="1691"/>
      <c r="L152" s="1518">
        <f t="shared" si="22"/>
        <v>0.53680000000000005</v>
      </c>
      <c r="M152" s="842"/>
    </row>
    <row r="153" spans="2:13">
      <c r="B153" s="1019" t="s">
        <v>1680</v>
      </c>
      <c r="C153" s="187" t="s">
        <v>1681</v>
      </c>
      <c r="D153" s="495" t="s">
        <v>1254</v>
      </c>
      <c r="E153" s="1510">
        <v>325</v>
      </c>
      <c r="F153" s="1586">
        <v>145</v>
      </c>
      <c r="G153" s="1526">
        <f t="shared" si="23"/>
        <v>47125</v>
      </c>
      <c r="H153" s="1331">
        <f t="shared" si="21"/>
        <v>4.7125E-2</v>
      </c>
      <c r="I153" s="1533">
        <f>H153</f>
        <v>4.7125E-2</v>
      </c>
      <c r="J153" s="1415"/>
      <c r="K153" s="1691"/>
      <c r="L153" s="1518">
        <f t="shared" si="22"/>
        <v>4.7125E-2</v>
      </c>
      <c r="M153" s="842"/>
    </row>
    <row r="154" spans="2:13">
      <c r="B154" s="1019" t="s">
        <v>1682</v>
      </c>
      <c r="C154" s="187">
        <v>1</v>
      </c>
      <c r="D154" s="495" t="s">
        <v>1249</v>
      </c>
      <c r="E154" s="1510">
        <v>280</v>
      </c>
      <c r="F154" s="1586">
        <v>32</v>
      </c>
      <c r="G154" s="1526">
        <f t="shared" si="23"/>
        <v>8960</v>
      </c>
      <c r="H154" s="1331">
        <f t="shared" si="21"/>
        <v>8.9599999999999992E-3</v>
      </c>
      <c r="I154" s="1533">
        <f>H154</f>
        <v>8.9599999999999992E-3</v>
      </c>
      <c r="J154" s="1415"/>
      <c r="K154" s="1691"/>
      <c r="L154" s="1518">
        <f t="shared" si="22"/>
        <v>8.9599999999999992E-3</v>
      </c>
      <c r="M154" s="842"/>
    </row>
    <row r="155" spans="2:13">
      <c r="B155" s="1019" t="s">
        <v>1683</v>
      </c>
      <c r="C155" s="187" t="s">
        <v>1684</v>
      </c>
      <c r="D155" s="495" t="s">
        <v>1249</v>
      </c>
      <c r="E155" s="1510">
        <v>280</v>
      </c>
      <c r="F155" s="1586">
        <v>32</v>
      </c>
      <c r="G155" s="1526">
        <f t="shared" si="23"/>
        <v>8960</v>
      </c>
      <c r="H155" s="1331">
        <f t="shared" si="21"/>
        <v>8.9599999999999992E-3</v>
      </c>
      <c r="I155" s="1533"/>
      <c r="J155" s="1415">
        <f>H155</f>
        <v>8.9599999999999992E-3</v>
      </c>
      <c r="K155" s="1691"/>
      <c r="L155" s="1518">
        <f t="shared" si="22"/>
        <v>8.9599999999999992E-3</v>
      </c>
      <c r="M155" s="842"/>
    </row>
    <row r="156" spans="2:13">
      <c r="B156" s="1019" t="s">
        <v>1354</v>
      </c>
      <c r="C156" s="187" t="s">
        <v>1685</v>
      </c>
      <c r="D156" s="495" t="s">
        <v>1263</v>
      </c>
      <c r="E156" s="1510">
        <v>265</v>
      </c>
      <c r="F156" s="1586">
        <v>624</v>
      </c>
      <c r="G156" s="1526">
        <f t="shared" si="23"/>
        <v>165360</v>
      </c>
      <c r="H156" s="1331">
        <f t="shared" si="21"/>
        <v>0.16536000000000001</v>
      </c>
      <c r="I156" s="1533">
        <v>0.16536000000000001</v>
      </c>
      <c r="J156" s="1415"/>
      <c r="K156" s="1691"/>
      <c r="L156" s="1518">
        <f t="shared" si="22"/>
        <v>0.16536000000000001</v>
      </c>
      <c r="M156" s="842"/>
    </row>
    <row r="157" spans="2:13">
      <c r="B157" s="1019" t="s">
        <v>1354</v>
      </c>
      <c r="C157" s="187" t="s">
        <v>1685</v>
      </c>
      <c r="D157" s="495" t="s">
        <v>1263</v>
      </c>
      <c r="E157" s="1510">
        <v>265</v>
      </c>
      <c r="F157" s="1586">
        <v>780</v>
      </c>
      <c r="G157" s="1526">
        <f t="shared" si="23"/>
        <v>206700</v>
      </c>
      <c r="H157" s="1331">
        <f t="shared" si="21"/>
        <v>0.20669999999999999</v>
      </c>
      <c r="I157" s="1533"/>
      <c r="J157" s="1415">
        <f>H157</f>
        <v>0.20669999999999999</v>
      </c>
      <c r="K157" s="1691"/>
      <c r="L157" s="1518">
        <f t="shared" si="22"/>
        <v>0.20669999999999999</v>
      </c>
      <c r="M157" s="842"/>
    </row>
    <row r="158" spans="2:13">
      <c r="B158" s="1019" t="s">
        <v>1356</v>
      </c>
      <c r="C158" s="187" t="s">
        <v>1686</v>
      </c>
      <c r="D158" s="495" t="s">
        <v>1321</v>
      </c>
      <c r="E158" s="1510">
        <v>325</v>
      </c>
      <c r="F158" s="1586">
        <v>10643</v>
      </c>
      <c r="G158" s="1526">
        <f t="shared" si="23"/>
        <v>3458975</v>
      </c>
      <c r="H158" s="1331">
        <f>E158*F158/1000000</f>
        <v>3.4589750000000001</v>
      </c>
      <c r="I158" s="1533">
        <f>H158</f>
        <v>3.4589750000000001</v>
      </c>
      <c r="J158" s="1415"/>
      <c r="K158" s="1691"/>
      <c r="L158" s="1518">
        <f t="shared" si="22"/>
        <v>3.4589750000000001</v>
      </c>
      <c r="M158" s="842"/>
    </row>
    <row r="159" spans="2:13">
      <c r="B159" s="1019" t="s">
        <v>1687</v>
      </c>
      <c r="C159" s="187" t="s">
        <v>1688</v>
      </c>
      <c r="D159" s="495" t="s">
        <v>1341</v>
      </c>
      <c r="E159" s="1510">
        <v>275</v>
      </c>
      <c r="F159" s="1586">
        <v>128</v>
      </c>
      <c r="G159" s="1526">
        <f t="shared" si="23"/>
        <v>35200</v>
      </c>
      <c r="H159" s="1331">
        <f>E159*F159/1000000</f>
        <v>3.5200000000000002E-2</v>
      </c>
      <c r="I159" s="1533">
        <f>H159</f>
        <v>3.5200000000000002E-2</v>
      </c>
      <c r="J159" s="1415"/>
      <c r="K159" s="1691"/>
      <c r="L159" s="1518">
        <f t="shared" si="22"/>
        <v>3.5200000000000002E-2</v>
      </c>
      <c r="M159" s="842"/>
    </row>
    <row r="160" spans="2:13" s="123" customFormat="1" ht="14.25" customHeight="1">
      <c r="B160" s="1422" t="s">
        <v>197</v>
      </c>
      <c r="C160" s="1422"/>
      <c r="D160" s="1422"/>
      <c r="E160" s="1422"/>
      <c r="F160" s="1423">
        <f t="shared" ref="F160:L160" si="25">SUM(F96:F159)</f>
        <v>45038</v>
      </c>
      <c r="G160" s="1423">
        <f t="shared" si="25"/>
        <v>13781300</v>
      </c>
      <c r="H160" s="1424">
        <f t="shared" si="25"/>
        <v>13.781299999999993</v>
      </c>
      <c r="I160" s="1424">
        <f t="shared" si="25"/>
        <v>5.4714650000000002</v>
      </c>
      <c r="J160" s="1424">
        <f t="shared" si="25"/>
        <v>6.2889649999999993</v>
      </c>
      <c r="K160" s="1424">
        <f t="shared" si="25"/>
        <v>2.0208699999999999</v>
      </c>
      <c r="L160" s="1424">
        <f t="shared" si="25"/>
        <v>13.781299999999993</v>
      </c>
      <c r="M160" s="1425" t="s">
        <v>346</v>
      </c>
    </row>
    <row r="161" spans="2:13" s="123" customFormat="1" ht="14.25" customHeight="1">
      <c r="B161" s="1507" t="s">
        <v>1363</v>
      </c>
      <c r="C161" s="187" t="s">
        <v>1689</v>
      </c>
      <c r="D161" s="495" t="s">
        <v>1281</v>
      </c>
      <c r="E161" s="1510">
        <v>265</v>
      </c>
      <c r="F161" s="1586">
        <v>416</v>
      </c>
      <c r="G161" s="1526">
        <f t="shared" ref="G161:G187" si="26">E161*F161</f>
        <v>110240</v>
      </c>
      <c r="H161" s="1331">
        <f t="shared" ref="H161:H187" si="27">E161*F161/1000000</f>
        <v>0.11024</v>
      </c>
      <c r="I161" s="1533">
        <f t="shared" ref="I161:I166" si="28">H161</f>
        <v>0.11024</v>
      </c>
      <c r="J161" s="1415"/>
      <c r="K161" s="1691"/>
      <c r="L161" s="1518">
        <f>SUM(I161:K161)</f>
        <v>0.11024</v>
      </c>
      <c r="M161" s="842"/>
    </row>
    <row r="162" spans="2:13" s="123" customFormat="1" ht="14.25" customHeight="1">
      <c r="B162" s="1507" t="s">
        <v>1363</v>
      </c>
      <c r="C162" s="187" t="s">
        <v>1689</v>
      </c>
      <c r="D162" s="495" t="s">
        <v>121</v>
      </c>
      <c r="E162" s="1510">
        <v>270</v>
      </c>
      <c r="F162" s="1586">
        <v>377</v>
      </c>
      <c r="G162" s="1526">
        <f t="shared" si="26"/>
        <v>101790</v>
      </c>
      <c r="H162" s="1331">
        <f t="shared" si="27"/>
        <v>0.10179000000000001</v>
      </c>
      <c r="I162" s="1533">
        <f t="shared" si="28"/>
        <v>0.10179000000000001</v>
      </c>
      <c r="J162" s="1415"/>
      <c r="K162" s="1691"/>
      <c r="L162" s="1518">
        <f t="shared" ref="L162:L186" si="29">SUM(I162:K162)</f>
        <v>0.10179000000000001</v>
      </c>
      <c r="M162" s="842"/>
    </row>
    <row r="163" spans="2:13" s="123" customFormat="1" ht="14.25" customHeight="1">
      <c r="B163" s="1507" t="s">
        <v>1363</v>
      </c>
      <c r="C163" s="187" t="s">
        <v>1690</v>
      </c>
      <c r="D163" s="495" t="s">
        <v>1691</v>
      </c>
      <c r="E163" s="1510">
        <v>305</v>
      </c>
      <c r="F163" s="1586">
        <v>336</v>
      </c>
      <c r="G163" s="1526">
        <f t="shared" si="26"/>
        <v>102480</v>
      </c>
      <c r="H163" s="1331">
        <f t="shared" si="27"/>
        <v>0.10248</v>
      </c>
      <c r="I163" s="1533">
        <f t="shared" si="28"/>
        <v>0.10248</v>
      </c>
      <c r="J163" s="1415"/>
      <c r="K163" s="1691"/>
      <c r="L163" s="1518">
        <f t="shared" si="29"/>
        <v>0.10248</v>
      </c>
      <c r="M163" s="842"/>
    </row>
    <row r="164" spans="2:13" s="123" customFormat="1" ht="14.25" customHeight="1">
      <c r="B164" s="1507" t="s">
        <v>821</v>
      </c>
      <c r="C164" s="187" t="s">
        <v>1692</v>
      </c>
      <c r="D164" s="495" t="s">
        <v>1367</v>
      </c>
      <c r="E164" s="1510">
        <v>325</v>
      </c>
      <c r="F164" s="1586">
        <v>87</v>
      </c>
      <c r="G164" s="1526">
        <f t="shared" si="26"/>
        <v>28275</v>
      </c>
      <c r="H164" s="1331">
        <f t="shared" si="27"/>
        <v>2.8275000000000002E-2</v>
      </c>
      <c r="I164" s="1533">
        <f t="shared" si="28"/>
        <v>2.8275000000000002E-2</v>
      </c>
      <c r="J164" s="1415"/>
      <c r="K164" s="1691"/>
      <c r="L164" s="1518">
        <f t="shared" si="29"/>
        <v>2.8275000000000002E-2</v>
      </c>
      <c r="M164" s="842"/>
    </row>
    <row r="165" spans="2:13" s="123" customFormat="1" ht="14.25" customHeight="1">
      <c r="B165" s="1507" t="s">
        <v>821</v>
      </c>
      <c r="C165" s="187" t="s">
        <v>1693</v>
      </c>
      <c r="D165" s="495" t="s">
        <v>1367</v>
      </c>
      <c r="E165" s="1510">
        <v>335</v>
      </c>
      <c r="F165" s="1586">
        <v>29</v>
      </c>
      <c r="G165" s="1526">
        <f t="shared" si="26"/>
        <v>9715</v>
      </c>
      <c r="H165" s="1331">
        <f t="shared" si="27"/>
        <v>9.7149999999999997E-3</v>
      </c>
      <c r="I165" s="1533">
        <f t="shared" si="28"/>
        <v>9.7149999999999997E-3</v>
      </c>
      <c r="J165" s="1415"/>
      <c r="K165" s="1691"/>
      <c r="L165" s="1518">
        <f t="shared" si="29"/>
        <v>9.7149999999999997E-3</v>
      </c>
      <c r="M165" s="842"/>
    </row>
    <row r="166" spans="2:13" s="123" customFormat="1" ht="14.25" customHeight="1">
      <c r="B166" s="1507" t="s">
        <v>821</v>
      </c>
      <c r="C166" s="187" t="s">
        <v>1694</v>
      </c>
      <c r="D166" s="495" t="s">
        <v>1367</v>
      </c>
      <c r="E166" s="1510">
        <v>330</v>
      </c>
      <c r="F166" s="1586">
        <v>203</v>
      </c>
      <c r="G166" s="1526">
        <f t="shared" si="26"/>
        <v>66990</v>
      </c>
      <c r="H166" s="1331">
        <f t="shared" si="27"/>
        <v>6.6989999999999994E-2</v>
      </c>
      <c r="I166" s="1533">
        <f t="shared" si="28"/>
        <v>6.6989999999999994E-2</v>
      </c>
      <c r="J166" s="1415"/>
      <c r="K166" s="1691"/>
      <c r="L166" s="1518">
        <f t="shared" si="29"/>
        <v>6.6989999999999994E-2</v>
      </c>
      <c r="M166" s="842"/>
    </row>
    <row r="167" spans="2:13" s="123" customFormat="1" ht="14.25" customHeight="1">
      <c r="B167" s="1507" t="s">
        <v>821</v>
      </c>
      <c r="C167" s="187" t="s">
        <v>1695</v>
      </c>
      <c r="D167" s="495" t="s">
        <v>1281</v>
      </c>
      <c r="E167" s="1510">
        <v>260</v>
      </c>
      <c r="F167" s="1586">
        <v>832</v>
      </c>
      <c r="G167" s="1526">
        <f t="shared" si="26"/>
        <v>216320</v>
      </c>
      <c r="H167" s="1331">
        <f t="shared" si="27"/>
        <v>0.21632000000000001</v>
      </c>
      <c r="I167" s="1533"/>
      <c r="J167" s="1415">
        <f>H167</f>
        <v>0.21632000000000001</v>
      </c>
      <c r="K167" s="1691"/>
      <c r="L167" s="1518">
        <f t="shared" si="29"/>
        <v>0.21632000000000001</v>
      </c>
      <c r="M167" s="842"/>
    </row>
    <row r="168" spans="2:13" s="123" customFormat="1" ht="14.25" customHeight="1">
      <c r="B168" s="1507" t="s">
        <v>821</v>
      </c>
      <c r="C168" s="187" t="s">
        <v>1695</v>
      </c>
      <c r="D168" s="495" t="s">
        <v>1281</v>
      </c>
      <c r="E168" s="1510">
        <v>265</v>
      </c>
      <c r="F168" s="1586">
        <v>832</v>
      </c>
      <c r="G168" s="1526">
        <f t="shared" si="26"/>
        <v>220480</v>
      </c>
      <c r="H168" s="1331">
        <f t="shared" si="27"/>
        <v>0.22048000000000001</v>
      </c>
      <c r="I168" s="1533"/>
      <c r="J168" s="1415">
        <f>H168</f>
        <v>0.22048000000000001</v>
      </c>
      <c r="K168" s="1691"/>
      <c r="L168" s="1518">
        <f t="shared" si="29"/>
        <v>0.22048000000000001</v>
      </c>
      <c r="M168" s="842"/>
    </row>
    <row r="169" spans="2:13" s="123" customFormat="1" ht="14.25" customHeight="1">
      <c r="B169" s="1507" t="s">
        <v>821</v>
      </c>
      <c r="C169" s="187" t="s">
        <v>1696</v>
      </c>
      <c r="D169" s="495" t="s">
        <v>1265</v>
      </c>
      <c r="E169" s="1510">
        <v>260</v>
      </c>
      <c r="F169" s="1586">
        <v>832</v>
      </c>
      <c r="G169" s="1526">
        <f>E169*F169</f>
        <v>216320</v>
      </c>
      <c r="H169" s="1331">
        <f>E169*F169/1000000</f>
        <v>0.21632000000000001</v>
      </c>
      <c r="I169" s="1533"/>
      <c r="J169" s="1415">
        <f>H169</f>
        <v>0.21632000000000001</v>
      </c>
      <c r="K169" s="1691"/>
      <c r="L169" s="1518">
        <f>SUM(I169:K169)</f>
        <v>0.21632000000000001</v>
      </c>
      <c r="M169" s="842"/>
    </row>
    <row r="170" spans="2:13" s="123" customFormat="1" ht="14.25" customHeight="1">
      <c r="B170" s="1507" t="s">
        <v>821</v>
      </c>
      <c r="C170" s="187" t="s">
        <v>1697</v>
      </c>
      <c r="D170" s="495" t="s">
        <v>1249</v>
      </c>
      <c r="E170" s="1510">
        <v>275</v>
      </c>
      <c r="F170" s="1586">
        <v>128</v>
      </c>
      <c r="G170" s="1526">
        <f>E170*F170</f>
        <v>35200</v>
      </c>
      <c r="H170" s="1331">
        <f>E170*F170/1000000</f>
        <v>3.5200000000000002E-2</v>
      </c>
      <c r="I170" s="1533"/>
      <c r="J170" s="1415">
        <f>H170</f>
        <v>3.5200000000000002E-2</v>
      </c>
      <c r="K170" s="1691"/>
      <c r="L170" s="1518">
        <f>SUM(I170:K170)</f>
        <v>3.5200000000000002E-2</v>
      </c>
      <c r="M170" s="842"/>
    </row>
    <row r="171" spans="2:13" s="123" customFormat="1" ht="14.25" customHeight="1">
      <c r="B171" s="1507" t="s">
        <v>1513</v>
      </c>
      <c r="C171" s="187" t="s">
        <v>1698</v>
      </c>
      <c r="D171" s="495" t="s">
        <v>1249</v>
      </c>
      <c r="E171" s="1510">
        <v>280</v>
      </c>
      <c r="F171" s="1795">
        <v>160</v>
      </c>
      <c r="G171" s="1526">
        <f>E171*F171</f>
        <v>44800</v>
      </c>
      <c r="H171" s="1331">
        <f>E171*F171/1000000</f>
        <v>4.48E-2</v>
      </c>
      <c r="I171" s="1533">
        <f>H171</f>
        <v>4.48E-2</v>
      </c>
      <c r="J171" s="1415"/>
      <c r="K171" s="1691"/>
      <c r="L171" s="1518">
        <f>SUM(I171:K171)</f>
        <v>4.48E-2</v>
      </c>
      <c r="M171" s="1793" t="s">
        <v>1699</v>
      </c>
    </row>
    <row r="172" spans="2:13" s="123" customFormat="1" ht="14.25" customHeight="1">
      <c r="B172" s="1507" t="s">
        <v>1700</v>
      </c>
      <c r="C172" s="187" t="s">
        <v>1701</v>
      </c>
      <c r="D172" s="495" t="s">
        <v>1367</v>
      </c>
      <c r="E172" s="1510">
        <v>325</v>
      </c>
      <c r="F172" s="1586">
        <v>522</v>
      </c>
      <c r="G172" s="1526">
        <f t="shared" si="26"/>
        <v>169650</v>
      </c>
      <c r="H172" s="1331">
        <f t="shared" si="27"/>
        <v>0.16965</v>
      </c>
      <c r="I172" s="1533">
        <f>H172</f>
        <v>0.16965</v>
      </c>
      <c r="J172" s="1415"/>
      <c r="K172" s="1691"/>
      <c r="L172" s="1518">
        <f t="shared" si="29"/>
        <v>0.16965</v>
      </c>
      <c r="M172" s="842"/>
    </row>
    <row r="173" spans="2:13" s="123" customFormat="1" ht="14.25" customHeight="1">
      <c r="B173" s="1794" t="s">
        <v>71</v>
      </c>
      <c r="C173" s="1782" t="s">
        <v>1702</v>
      </c>
      <c r="D173" s="1783" t="s">
        <v>1367</v>
      </c>
      <c r="E173" s="1784">
        <v>335</v>
      </c>
      <c r="F173" s="1785">
        <v>1073</v>
      </c>
      <c r="G173" s="1786">
        <f>E173*F173</f>
        <v>359455</v>
      </c>
      <c r="H173" s="1787">
        <f>E173*F173/1000000</f>
        <v>0.35945500000000002</v>
      </c>
      <c r="I173" s="1788"/>
      <c r="J173" s="1789"/>
      <c r="K173" s="1790">
        <f>H173</f>
        <v>0.35945500000000002</v>
      </c>
      <c r="L173" s="1791">
        <f t="shared" ref="L173:L179" si="30">SUM(I173:K173)</f>
        <v>0.35945500000000002</v>
      </c>
      <c r="M173" s="1792" t="s">
        <v>1703</v>
      </c>
    </row>
    <row r="174" spans="2:13" s="123" customFormat="1" ht="14.25" customHeight="1">
      <c r="B174" s="1794" t="s">
        <v>71</v>
      </c>
      <c r="C174" s="1782" t="s">
        <v>1704</v>
      </c>
      <c r="D174" s="1783" t="s">
        <v>1367</v>
      </c>
      <c r="E174" s="1784">
        <v>335</v>
      </c>
      <c r="F174" s="1785">
        <v>957</v>
      </c>
      <c r="G174" s="1786">
        <f>E174*F174</f>
        <v>320595</v>
      </c>
      <c r="H174" s="1787">
        <f>E174*F174/1000000</f>
        <v>0.32059500000000002</v>
      </c>
      <c r="I174" s="1788"/>
      <c r="J174" s="1789"/>
      <c r="K174" s="1790">
        <f>H174</f>
        <v>0.32059500000000002</v>
      </c>
      <c r="L174" s="1791">
        <f t="shared" si="30"/>
        <v>0.32059500000000002</v>
      </c>
      <c r="M174" s="1792" t="s">
        <v>1703</v>
      </c>
    </row>
    <row r="175" spans="2:13" s="123" customFormat="1" ht="14.25" customHeight="1">
      <c r="B175" s="1794" t="s">
        <v>71</v>
      </c>
      <c r="C175" s="1782" t="s">
        <v>1704</v>
      </c>
      <c r="D175" s="1783" t="s">
        <v>1367</v>
      </c>
      <c r="E175" s="1784">
        <v>335</v>
      </c>
      <c r="F175" s="1785">
        <v>2030</v>
      </c>
      <c r="G175" s="1786">
        <f>E175*F175</f>
        <v>680050</v>
      </c>
      <c r="H175" s="1787">
        <f>E175*F175/1000000</f>
        <v>0.68005000000000004</v>
      </c>
      <c r="I175" s="1788"/>
      <c r="J175" s="1789"/>
      <c r="K175" s="1790">
        <f>H175</f>
        <v>0.68005000000000004</v>
      </c>
      <c r="L175" s="1791">
        <f t="shared" si="30"/>
        <v>0.68005000000000004</v>
      </c>
      <c r="M175" s="1792" t="s">
        <v>1703</v>
      </c>
    </row>
    <row r="176" spans="2:13" s="123" customFormat="1" ht="14.25" customHeight="1">
      <c r="B176" s="1507" t="s">
        <v>1705</v>
      </c>
      <c r="C176" s="187">
        <v>1565</v>
      </c>
      <c r="D176" s="495" t="s">
        <v>1367</v>
      </c>
      <c r="E176" s="1510">
        <v>330</v>
      </c>
      <c r="F176" s="1586">
        <v>1537</v>
      </c>
      <c r="G176" s="1526">
        <f t="shared" si="26"/>
        <v>507210</v>
      </c>
      <c r="H176" s="1331">
        <f t="shared" si="27"/>
        <v>0.50721000000000005</v>
      </c>
      <c r="I176" s="1533"/>
      <c r="J176" s="1415">
        <f>H176</f>
        <v>0.50721000000000005</v>
      </c>
      <c r="K176" s="1691"/>
      <c r="L176" s="1518">
        <f t="shared" si="30"/>
        <v>0.50721000000000005</v>
      </c>
      <c r="M176" s="842"/>
    </row>
    <row r="177" spans="2:13" s="123" customFormat="1" ht="14.25" customHeight="1">
      <c r="B177" s="1507" t="s">
        <v>576</v>
      </c>
      <c r="C177" s="187">
        <v>359</v>
      </c>
      <c r="D177" s="495" t="s">
        <v>959</v>
      </c>
      <c r="E177" s="1510">
        <v>335</v>
      </c>
      <c r="F177" s="1586">
        <v>1595</v>
      </c>
      <c r="G177" s="1526">
        <f>E177*F177</f>
        <v>534325</v>
      </c>
      <c r="H177" s="1331">
        <f>E177*F177/1000000</f>
        <v>0.53432500000000005</v>
      </c>
      <c r="I177" s="1533"/>
      <c r="J177" s="1415">
        <f>H177</f>
        <v>0.53432500000000005</v>
      </c>
      <c r="K177" s="1691"/>
      <c r="L177" s="1518">
        <f t="shared" si="30"/>
        <v>0.53432500000000005</v>
      </c>
      <c r="M177" s="842"/>
    </row>
    <row r="178" spans="2:13" s="123" customFormat="1" ht="14.25" customHeight="1">
      <c r="B178" s="1794" t="s">
        <v>1532</v>
      </c>
      <c r="C178" s="1782" t="s">
        <v>1706</v>
      </c>
      <c r="D178" s="1783" t="s">
        <v>1367</v>
      </c>
      <c r="E178" s="1784">
        <v>340</v>
      </c>
      <c r="F178" s="1785">
        <v>2262</v>
      </c>
      <c r="G178" s="1786">
        <f>E178*F178</f>
        <v>769080</v>
      </c>
      <c r="H178" s="1787">
        <f>E178*F178/1000000</f>
        <v>0.76907999999999999</v>
      </c>
      <c r="I178" s="1788"/>
      <c r="J178" s="1789"/>
      <c r="K178" s="1790">
        <f>H178</f>
        <v>0.76907999999999999</v>
      </c>
      <c r="L178" s="1791">
        <f t="shared" si="30"/>
        <v>0.76907999999999999</v>
      </c>
      <c r="M178" s="1792" t="s">
        <v>406</v>
      </c>
    </row>
    <row r="179" spans="2:13" s="123" customFormat="1" ht="14.25" customHeight="1">
      <c r="B179" s="1507" t="s">
        <v>1532</v>
      </c>
      <c r="C179" s="187" t="s">
        <v>1707</v>
      </c>
      <c r="D179" s="495" t="s">
        <v>1281</v>
      </c>
      <c r="E179" s="1510">
        <v>265</v>
      </c>
      <c r="F179" s="1586">
        <v>2496</v>
      </c>
      <c r="G179" s="1526">
        <f>E179*F179</f>
        <v>661440</v>
      </c>
      <c r="H179" s="1331">
        <f>E179*F179/1000000</f>
        <v>0.66144000000000003</v>
      </c>
      <c r="I179" s="1533"/>
      <c r="J179" s="1415">
        <f>H179</f>
        <v>0.66144000000000003</v>
      </c>
      <c r="K179" s="1691"/>
      <c r="L179" s="1518">
        <f t="shared" si="30"/>
        <v>0.66144000000000003</v>
      </c>
      <c r="M179" s="842"/>
    </row>
    <row r="180" spans="2:13" s="123" customFormat="1" ht="14.25" customHeight="1">
      <c r="B180" s="1507" t="s">
        <v>1708</v>
      </c>
      <c r="C180" s="187" t="s">
        <v>1709</v>
      </c>
      <c r="D180" s="495" t="s">
        <v>959</v>
      </c>
      <c r="E180" s="1510">
        <v>330</v>
      </c>
      <c r="F180" s="1586">
        <v>1160</v>
      </c>
      <c r="G180" s="1526">
        <f t="shared" si="26"/>
        <v>382800</v>
      </c>
      <c r="H180" s="1331">
        <f t="shared" si="27"/>
        <v>0.38279999999999997</v>
      </c>
      <c r="I180" s="1533"/>
      <c r="J180" s="1415">
        <f>H180</f>
        <v>0.38279999999999997</v>
      </c>
      <c r="K180" s="1691"/>
      <c r="L180" s="1518">
        <f t="shared" si="29"/>
        <v>0.38279999999999997</v>
      </c>
      <c r="M180" s="842"/>
    </row>
    <row r="181" spans="2:13" s="123" customFormat="1" ht="14.25" customHeight="1">
      <c r="B181" s="1507" t="s">
        <v>1708</v>
      </c>
      <c r="C181" s="187" t="s">
        <v>1709</v>
      </c>
      <c r="D181" s="495" t="s">
        <v>959</v>
      </c>
      <c r="E181" s="1510">
        <v>330</v>
      </c>
      <c r="F181" s="1586">
        <v>377</v>
      </c>
      <c r="G181" s="1526">
        <f t="shared" si="26"/>
        <v>124410</v>
      </c>
      <c r="H181" s="1331">
        <f t="shared" si="27"/>
        <v>0.12441000000000001</v>
      </c>
      <c r="I181" s="1533">
        <f>H181</f>
        <v>0.12441000000000001</v>
      </c>
      <c r="J181" s="1415"/>
      <c r="K181" s="1691"/>
      <c r="L181" s="1518">
        <f t="shared" si="29"/>
        <v>0.12441000000000001</v>
      </c>
      <c r="M181" s="842"/>
    </row>
    <row r="182" spans="2:13" s="123" customFormat="1" ht="14.25" customHeight="1">
      <c r="B182" s="1507" t="s">
        <v>1708</v>
      </c>
      <c r="C182" s="187" t="s">
        <v>1709</v>
      </c>
      <c r="D182" s="495" t="s">
        <v>1710</v>
      </c>
      <c r="E182" s="1510">
        <v>265</v>
      </c>
      <c r="F182" s="1586">
        <v>416</v>
      </c>
      <c r="G182" s="1526">
        <f t="shared" si="26"/>
        <v>110240</v>
      </c>
      <c r="H182" s="1331">
        <f t="shared" si="27"/>
        <v>0.11024</v>
      </c>
      <c r="I182" s="1533">
        <f>H182</f>
        <v>0.11024</v>
      </c>
      <c r="J182" s="1415"/>
      <c r="K182" s="1691"/>
      <c r="L182" s="1518">
        <f t="shared" si="29"/>
        <v>0.11024</v>
      </c>
      <c r="M182" s="842"/>
    </row>
    <row r="183" spans="2:13" s="123" customFormat="1" ht="14.25" customHeight="1">
      <c r="B183" s="1507" t="s">
        <v>1711</v>
      </c>
      <c r="C183" s="187">
        <v>74284</v>
      </c>
      <c r="D183" s="495" t="s">
        <v>1367</v>
      </c>
      <c r="E183" s="1510">
        <v>330</v>
      </c>
      <c r="F183" s="1586">
        <v>145</v>
      </c>
      <c r="G183" s="1526">
        <f t="shared" si="26"/>
        <v>47850</v>
      </c>
      <c r="H183" s="1331">
        <f t="shared" si="27"/>
        <v>4.7849999999999997E-2</v>
      </c>
      <c r="I183" s="1533"/>
      <c r="J183" s="1415">
        <f>H183</f>
        <v>4.7849999999999997E-2</v>
      </c>
      <c r="K183" s="1691"/>
      <c r="L183" s="1518">
        <f>SUM(I183:K183)</f>
        <v>4.7849999999999997E-2</v>
      </c>
      <c r="M183" s="842"/>
    </row>
    <row r="184" spans="2:13" s="123" customFormat="1" ht="14.25" customHeight="1">
      <c r="B184" s="1507" t="s">
        <v>1711</v>
      </c>
      <c r="C184" s="187">
        <v>74284</v>
      </c>
      <c r="D184" s="495" t="s">
        <v>1367</v>
      </c>
      <c r="E184" s="1510">
        <v>335</v>
      </c>
      <c r="F184" s="1586">
        <v>58</v>
      </c>
      <c r="G184" s="1526">
        <f t="shared" si="26"/>
        <v>19430</v>
      </c>
      <c r="H184" s="1331">
        <f t="shared" si="27"/>
        <v>1.9429999999999999E-2</v>
      </c>
      <c r="I184" s="1533"/>
      <c r="J184" s="1415">
        <f>H184</f>
        <v>1.9429999999999999E-2</v>
      </c>
      <c r="K184" s="1691"/>
      <c r="L184" s="1518">
        <f>SUM(I184:K184)</f>
        <v>1.9429999999999999E-2</v>
      </c>
      <c r="M184" s="842"/>
    </row>
    <row r="185" spans="2:13" s="123" customFormat="1" ht="14.25" customHeight="1">
      <c r="B185" s="1507" t="s">
        <v>1380</v>
      </c>
      <c r="C185" s="187" t="s">
        <v>1712</v>
      </c>
      <c r="D185" s="495" t="s">
        <v>1249</v>
      </c>
      <c r="E185" s="1510">
        <v>280</v>
      </c>
      <c r="F185" s="1586">
        <v>64</v>
      </c>
      <c r="G185" s="1526">
        <f>E185*F185</f>
        <v>17920</v>
      </c>
      <c r="H185" s="1331">
        <f>E185*F185/1000000</f>
        <v>1.7919999999999998E-2</v>
      </c>
      <c r="I185" s="1533"/>
      <c r="J185" s="1415">
        <f>H185</f>
        <v>1.7919999999999998E-2</v>
      </c>
      <c r="K185" s="1691"/>
      <c r="L185" s="1518">
        <f>SUM(I185:K185)</f>
        <v>1.7919999999999998E-2</v>
      </c>
      <c r="M185" s="842"/>
    </row>
    <row r="186" spans="2:13" s="123" customFormat="1" ht="14.25" customHeight="1">
      <c r="B186" s="1507" t="s">
        <v>1380</v>
      </c>
      <c r="C186" s="187" t="s">
        <v>1712</v>
      </c>
      <c r="D186" s="495" t="s">
        <v>1249</v>
      </c>
      <c r="E186" s="1510">
        <v>275</v>
      </c>
      <c r="F186" s="1586">
        <v>256</v>
      </c>
      <c r="G186" s="1526">
        <f t="shared" si="26"/>
        <v>70400</v>
      </c>
      <c r="H186" s="1331">
        <f t="shared" si="27"/>
        <v>7.0400000000000004E-2</v>
      </c>
      <c r="I186" s="1533"/>
      <c r="J186" s="1415">
        <f>H186</f>
        <v>7.0400000000000004E-2</v>
      </c>
      <c r="K186" s="1691"/>
      <c r="L186" s="1518">
        <f t="shared" si="29"/>
        <v>7.0400000000000004E-2</v>
      </c>
      <c r="M186" s="842"/>
    </row>
    <row r="187" spans="2:13" s="123" customFormat="1" ht="14.25" customHeight="1">
      <c r="B187" s="1507" t="s">
        <v>1380</v>
      </c>
      <c r="C187" s="187" t="s">
        <v>1712</v>
      </c>
      <c r="D187" s="495" t="s">
        <v>1249</v>
      </c>
      <c r="E187" s="1510">
        <v>280</v>
      </c>
      <c r="F187" s="1586">
        <v>768</v>
      </c>
      <c r="G187" s="1526">
        <f t="shared" si="26"/>
        <v>215040</v>
      </c>
      <c r="H187" s="1331">
        <f t="shared" si="27"/>
        <v>0.21504000000000001</v>
      </c>
      <c r="I187" s="1533"/>
      <c r="J187" s="1415">
        <f>H187</f>
        <v>0.21504000000000001</v>
      </c>
      <c r="K187" s="1691"/>
      <c r="L187" s="1518">
        <f>SUM(I187:K187)</f>
        <v>0.21504000000000001</v>
      </c>
      <c r="M187" s="842"/>
    </row>
    <row r="188" spans="2:13" s="123" customFormat="1" ht="14.25" customHeight="1">
      <c r="B188" s="1422" t="s">
        <v>197</v>
      </c>
      <c r="C188" s="1422"/>
      <c r="D188" s="1422"/>
      <c r="E188" s="1422"/>
      <c r="F188" s="1423">
        <f t="shared" ref="F188:L188" si="31">SUM(F161:F187)</f>
        <v>19948</v>
      </c>
      <c r="G188" s="1423">
        <f t="shared" si="31"/>
        <v>6142505</v>
      </c>
      <c r="H188" s="1424">
        <f t="shared" si="31"/>
        <v>6.1425050000000008</v>
      </c>
      <c r="I188" s="1424">
        <f t="shared" si="31"/>
        <v>0.86858999999999997</v>
      </c>
      <c r="J188" s="1424">
        <f t="shared" si="31"/>
        <v>3.1447350000000003</v>
      </c>
      <c r="K188" s="1424">
        <f t="shared" si="31"/>
        <v>2.1291799999999999</v>
      </c>
      <c r="L188" s="1424">
        <f t="shared" si="31"/>
        <v>6.1425050000000008</v>
      </c>
      <c r="M188" s="1425" t="s">
        <v>1386</v>
      </c>
    </row>
    <row r="189" spans="2:13" s="123" customFormat="1" ht="14.25" customHeight="1">
      <c r="B189" s="1507" t="s">
        <v>1388</v>
      </c>
      <c r="C189" s="187" t="s">
        <v>1540</v>
      </c>
      <c r="D189" s="495" t="s">
        <v>1390</v>
      </c>
      <c r="E189" s="1510">
        <v>335</v>
      </c>
      <c r="F189" s="1586">
        <v>24882</v>
      </c>
      <c r="G189" s="1526">
        <f t="shared" ref="G189:G204" si="32">E189*F189</f>
        <v>8335470</v>
      </c>
      <c r="H189" s="1331">
        <f t="shared" ref="H189:H204" si="33">E189*F189/1000000</f>
        <v>8.3354700000000008</v>
      </c>
      <c r="I189" s="1533"/>
      <c r="J189" s="1415">
        <f>H189</f>
        <v>8.3354700000000008</v>
      </c>
      <c r="K189" s="1691"/>
      <c r="L189" s="1518">
        <f>SUM(I189:K189)</f>
        <v>8.3354700000000008</v>
      </c>
      <c r="M189" s="842"/>
    </row>
    <row r="190" spans="2:13" s="123" customFormat="1" ht="14.25" customHeight="1">
      <c r="B190" s="1507" t="s">
        <v>1388</v>
      </c>
      <c r="C190" s="187" t="s">
        <v>1540</v>
      </c>
      <c r="D190" s="495" t="s">
        <v>1390</v>
      </c>
      <c r="E190" s="1510">
        <v>335</v>
      </c>
      <c r="F190" s="1586">
        <v>29406</v>
      </c>
      <c r="G190" s="1526">
        <f t="shared" ref="G190:G195" si="34">E190*F190</f>
        <v>9851010</v>
      </c>
      <c r="H190" s="1331">
        <f t="shared" ref="H190:H195" si="35">E190*F190/1000000</f>
        <v>9.8510100000000005</v>
      </c>
      <c r="I190" s="1533"/>
      <c r="J190" s="1415">
        <f t="shared" ref="J190:J195" si="36">H190</f>
        <v>9.8510100000000005</v>
      </c>
      <c r="K190" s="1691"/>
      <c r="L190" s="1518">
        <f t="shared" ref="L190:L195" si="37">SUM(I190:K190)</f>
        <v>9.8510100000000005</v>
      </c>
      <c r="M190" s="842"/>
    </row>
    <row r="191" spans="2:13" s="123" customFormat="1" ht="14.25" customHeight="1">
      <c r="B191" s="1507" t="s">
        <v>1388</v>
      </c>
      <c r="C191" s="187" t="s">
        <v>1540</v>
      </c>
      <c r="D191" s="495" t="s">
        <v>1390</v>
      </c>
      <c r="E191" s="1510">
        <v>330</v>
      </c>
      <c r="F191" s="1586">
        <v>20300</v>
      </c>
      <c r="G191" s="1526">
        <f t="shared" si="34"/>
        <v>6699000</v>
      </c>
      <c r="H191" s="1331">
        <f t="shared" si="35"/>
        <v>6.6989999999999998</v>
      </c>
      <c r="I191" s="1533"/>
      <c r="J191" s="1415">
        <f t="shared" si="36"/>
        <v>6.6989999999999998</v>
      </c>
      <c r="K191" s="1691"/>
      <c r="L191" s="1518">
        <f t="shared" si="37"/>
        <v>6.6989999999999998</v>
      </c>
      <c r="M191" s="842"/>
    </row>
    <row r="192" spans="2:13" s="123" customFormat="1" ht="14.25" customHeight="1">
      <c r="B192" s="1507" t="s">
        <v>1388</v>
      </c>
      <c r="C192" s="187" t="s">
        <v>1540</v>
      </c>
      <c r="D192" s="495" t="s">
        <v>1541</v>
      </c>
      <c r="E192" s="1510">
        <v>335</v>
      </c>
      <c r="F192" s="1586">
        <v>4524</v>
      </c>
      <c r="G192" s="1526">
        <f t="shared" si="34"/>
        <v>1515540</v>
      </c>
      <c r="H192" s="1331">
        <f t="shared" si="35"/>
        <v>1.5155400000000001</v>
      </c>
      <c r="I192" s="1533"/>
      <c r="J192" s="1415">
        <f t="shared" si="36"/>
        <v>1.5155400000000001</v>
      </c>
      <c r="K192" s="1691"/>
      <c r="L192" s="1518">
        <f t="shared" si="37"/>
        <v>1.5155400000000001</v>
      </c>
      <c r="M192" s="842"/>
    </row>
    <row r="193" spans="2:13" s="123" customFormat="1" ht="14.25" customHeight="1">
      <c r="B193" s="1590" t="s">
        <v>1388</v>
      </c>
      <c r="C193" s="1607" t="s">
        <v>1543</v>
      </c>
      <c r="D193" s="1672" t="s">
        <v>1390</v>
      </c>
      <c r="E193" s="1601">
        <v>335</v>
      </c>
      <c r="F193" s="1673">
        <f>10556-754</f>
        <v>9802</v>
      </c>
      <c r="G193" s="1674">
        <f t="shared" si="34"/>
        <v>3283670</v>
      </c>
      <c r="H193" s="1675">
        <f t="shared" si="35"/>
        <v>3.2836699999999999</v>
      </c>
      <c r="I193" s="1676"/>
      <c r="J193" s="1677">
        <f t="shared" si="36"/>
        <v>3.2836699999999999</v>
      </c>
      <c r="K193" s="1796"/>
      <c r="L193" s="1797">
        <f t="shared" si="37"/>
        <v>3.2836699999999999</v>
      </c>
      <c r="M193" s="1776"/>
    </row>
    <row r="194" spans="2:13" s="123" customFormat="1" ht="14.25" customHeight="1">
      <c r="B194" s="1507" t="s">
        <v>1388</v>
      </c>
      <c r="C194" s="187" t="s">
        <v>1543</v>
      </c>
      <c r="D194" s="495" t="s">
        <v>1390</v>
      </c>
      <c r="E194" s="1510">
        <v>330</v>
      </c>
      <c r="F194" s="1586">
        <v>2320</v>
      </c>
      <c r="G194" s="1526">
        <f t="shared" si="34"/>
        <v>765600</v>
      </c>
      <c r="H194" s="1331">
        <f t="shared" si="35"/>
        <v>0.76559999999999995</v>
      </c>
      <c r="I194" s="1533"/>
      <c r="J194" s="1415">
        <f t="shared" si="36"/>
        <v>0.76559999999999995</v>
      </c>
      <c r="K194" s="1691"/>
      <c r="L194" s="1518">
        <f t="shared" si="37"/>
        <v>0.76559999999999995</v>
      </c>
      <c r="M194" s="842"/>
    </row>
    <row r="195" spans="2:13" s="123" customFormat="1" ht="14.25" customHeight="1">
      <c r="B195" s="1507" t="s">
        <v>1388</v>
      </c>
      <c r="C195" s="187" t="s">
        <v>1543</v>
      </c>
      <c r="D195" s="495" t="s">
        <v>1541</v>
      </c>
      <c r="E195" s="1510">
        <v>335</v>
      </c>
      <c r="F195" s="1586">
        <v>4205</v>
      </c>
      <c r="G195" s="1526">
        <f t="shared" si="34"/>
        <v>1408675</v>
      </c>
      <c r="H195" s="1331">
        <f t="shared" si="35"/>
        <v>1.4086749999999999</v>
      </c>
      <c r="I195" s="1533"/>
      <c r="J195" s="1415">
        <f t="shared" si="36"/>
        <v>1.4086749999999999</v>
      </c>
      <c r="K195" s="1691"/>
      <c r="L195" s="1518">
        <f t="shared" si="37"/>
        <v>1.4086749999999999</v>
      </c>
      <c r="M195" s="842"/>
    </row>
    <row r="196" spans="2:13" s="123" customFormat="1" ht="14.25" customHeight="1">
      <c r="B196" s="1507" t="s">
        <v>1391</v>
      </c>
      <c r="C196" s="187" t="s">
        <v>1713</v>
      </c>
      <c r="D196" s="495" t="s">
        <v>1541</v>
      </c>
      <c r="E196" s="1510">
        <v>330</v>
      </c>
      <c r="F196" s="1586">
        <v>14326</v>
      </c>
      <c r="G196" s="1526">
        <f t="shared" si="32"/>
        <v>4727580</v>
      </c>
      <c r="H196" s="1331">
        <f t="shared" si="33"/>
        <v>4.7275799999999997</v>
      </c>
      <c r="I196" s="1533">
        <f t="shared" ref="I196:I201" si="38">H196</f>
        <v>4.7275799999999997</v>
      </c>
      <c r="J196" s="1415"/>
      <c r="K196" s="1691"/>
      <c r="L196" s="1518">
        <f t="shared" ref="L196:L204" si="39">SUM(I196:K196)</f>
        <v>4.7275799999999997</v>
      </c>
      <c r="M196" s="842"/>
    </row>
    <row r="197" spans="2:13" s="123" customFormat="1" ht="14.25" customHeight="1">
      <c r="B197" s="1507" t="s">
        <v>1391</v>
      </c>
      <c r="C197" s="187" t="s">
        <v>1713</v>
      </c>
      <c r="D197" s="495" t="s">
        <v>1541</v>
      </c>
      <c r="E197" s="1510">
        <v>335</v>
      </c>
      <c r="F197" s="1586">
        <v>36192</v>
      </c>
      <c r="G197" s="1526">
        <f t="shared" si="32"/>
        <v>12124320</v>
      </c>
      <c r="H197" s="1331">
        <f t="shared" si="33"/>
        <v>12.124320000000001</v>
      </c>
      <c r="I197" s="1533">
        <f t="shared" si="38"/>
        <v>12.124320000000001</v>
      </c>
      <c r="J197" s="1415"/>
      <c r="K197" s="1691"/>
      <c r="L197" s="1518">
        <f t="shared" si="39"/>
        <v>12.124320000000001</v>
      </c>
      <c r="M197" s="842"/>
    </row>
    <row r="198" spans="2:13" s="123" customFormat="1" ht="14.25" customHeight="1">
      <c r="B198" s="1507" t="s">
        <v>1391</v>
      </c>
      <c r="C198" s="187" t="s">
        <v>1713</v>
      </c>
      <c r="D198" s="495" t="s">
        <v>1541</v>
      </c>
      <c r="E198" s="1510">
        <v>330</v>
      </c>
      <c r="F198" s="1586">
        <v>899</v>
      </c>
      <c r="G198" s="1526">
        <f t="shared" si="32"/>
        <v>296670</v>
      </c>
      <c r="H198" s="1331">
        <f t="shared" si="33"/>
        <v>0.29666999999999999</v>
      </c>
      <c r="I198" s="1533">
        <f t="shared" si="38"/>
        <v>0.29666999999999999</v>
      </c>
      <c r="J198" s="1415"/>
      <c r="K198" s="1691"/>
      <c r="L198" s="1518">
        <f t="shared" si="39"/>
        <v>0.29666999999999999</v>
      </c>
      <c r="M198" s="842"/>
    </row>
    <row r="199" spans="2:13" s="123" customFormat="1" ht="14.25" customHeight="1">
      <c r="B199" s="1507" t="s">
        <v>1391</v>
      </c>
      <c r="C199" s="187" t="s">
        <v>1713</v>
      </c>
      <c r="D199" s="495" t="s">
        <v>1541</v>
      </c>
      <c r="E199" s="1510">
        <v>335</v>
      </c>
      <c r="F199" s="1586">
        <v>36946</v>
      </c>
      <c r="G199" s="1526">
        <f t="shared" si="32"/>
        <v>12376910</v>
      </c>
      <c r="H199" s="1331">
        <f t="shared" si="33"/>
        <v>12.376910000000001</v>
      </c>
      <c r="I199" s="1533">
        <f t="shared" si="38"/>
        <v>12.376910000000001</v>
      </c>
      <c r="J199" s="1415"/>
      <c r="K199" s="1691"/>
      <c r="L199" s="1518">
        <f t="shared" si="39"/>
        <v>12.376910000000001</v>
      </c>
      <c r="M199" s="842"/>
    </row>
    <row r="200" spans="2:13" s="123" customFormat="1" ht="14.25" customHeight="1">
      <c r="B200" s="1507" t="s">
        <v>1395</v>
      </c>
      <c r="C200" s="187" t="s">
        <v>1714</v>
      </c>
      <c r="D200" s="495" t="s">
        <v>1254</v>
      </c>
      <c r="E200" s="1510">
        <v>330</v>
      </c>
      <c r="F200" s="1586">
        <v>8613</v>
      </c>
      <c r="G200" s="1526">
        <f t="shared" si="32"/>
        <v>2842290</v>
      </c>
      <c r="H200" s="1331">
        <f t="shared" si="33"/>
        <v>2.8422900000000002</v>
      </c>
      <c r="I200" s="1533">
        <f t="shared" si="38"/>
        <v>2.8422900000000002</v>
      </c>
      <c r="J200" s="1415"/>
      <c r="K200" s="1691"/>
      <c r="L200" s="1518">
        <f t="shared" si="39"/>
        <v>2.8422900000000002</v>
      </c>
      <c r="M200" s="842"/>
    </row>
    <row r="201" spans="2:13" s="123" customFormat="1" ht="14.25" customHeight="1">
      <c r="B201" s="1507" t="s">
        <v>1395</v>
      </c>
      <c r="C201" s="187" t="s">
        <v>1715</v>
      </c>
      <c r="D201" s="495" t="s">
        <v>1254</v>
      </c>
      <c r="E201" s="1510">
        <v>330</v>
      </c>
      <c r="F201" s="1586">
        <v>6322</v>
      </c>
      <c r="G201" s="1526">
        <f t="shared" si="32"/>
        <v>2086260</v>
      </c>
      <c r="H201" s="1331">
        <f t="shared" si="33"/>
        <v>2.0862599999999998</v>
      </c>
      <c r="I201" s="1533">
        <f t="shared" si="38"/>
        <v>2.0862599999999998</v>
      </c>
      <c r="J201" s="1415"/>
      <c r="K201" s="1691"/>
      <c r="L201" s="1518">
        <f t="shared" si="39"/>
        <v>2.0862599999999998</v>
      </c>
      <c r="M201" s="842"/>
    </row>
    <row r="202" spans="2:13" s="123" customFormat="1" ht="14.25" customHeight="1">
      <c r="B202" s="1507" t="s">
        <v>1716</v>
      </c>
      <c r="C202" s="187" t="s">
        <v>1717</v>
      </c>
      <c r="D202" s="495" t="s">
        <v>1254</v>
      </c>
      <c r="E202" s="1510">
        <v>335</v>
      </c>
      <c r="F202" s="1586">
        <v>23084</v>
      </c>
      <c r="G202" s="1526">
        <f t="shared" si="32"/>
        <v>7733140</v>
      </c>
      <c r="H202" s="1331">
        <f t="shared" si="33"/>
        <v>7.7331399999999997</v>
      </c>
      <c r="I202" s="1533">
        <f>H202</f>
        <v>7.7331399999999997</v>
      </c>
      <c r="J202" s="1415"/>
      <c r="K202" s="1691"/>
      <c r="L202" s="1518">
        <f t="shared" si="39"/>
        <v>7.7331399999999997</v>
      </c>
      <c r="M202" s="842"/>
    </row>
    <row r="203" spans="2:13" s="123" customFormat="1" ht="14.25" customHeight="1">
      <c r="B203" s="1507" t="s">
        <v>1718</v>
      </c>
      <c r="C203" s="187" t="s">
        <v>1719</v>
      </c>
      <c r="D203" s="495" t="s">
        <v>1254</v>
      </c>
      <c r="E203" s="1510">
        <v>335</v>
      </c>
      <c r="F203" s="1586">
        <v>17864</v>
      </c>
      <c r="G203" s="1526">
        <f t="shared" si="32"/>
        <v>5984440</v>
      </c>
      <c r="H203" s="1331">
        <f t="shared" si="33"/>
        <v>5.9844400000000002</v>
      </c>
      <c r="I203" s="1533"/>
      <c r="J203" s="1415">
        <f>H203</f>
        <v>5.9844400000000002</v>
      </c>
      <c r="K203" s="1691"/>
      <c r="L203" s="1518">
        <f t="shared" si="39"/>
        <v>5.9844400000000002</v>
      </c>
      <c r="M203" s="842"/>
    </row>
    <row r="204" spans="2:13" s="123" customFormat="1" ht="14.25" customHeight="1">
      <c r="B204" s="1507" t="s">
        <v>1718</v>
      </c>
      <c r="C204" s="187" t="s">
        <v>1720</v>
      </c>
      <c r="D204" s="495" t="s">
        <v>1254</v>
      </c>
      <c r="E204" s="1510">
        <v>335</v>
      </c>
      <c r="F204" s="1586">
        <v>19980</v>
      </c>
      <c r="G204" s="1526">
        <f t="shared" si="32"/>
        <v>6693300</v>
      </c>
      <c r="H204" s="1331">
        <f t="shared" si="33"/>
        <v>6.6932999999999998</v>
      </c>
      <c r="I204" s="1533"/>
      <c r="J204" s="1415">
        <f>H204</f>
        <v>6.6932999999999998</v>
      </c>
      <c r="K204" s="1691"/>
      <c r="L204" s="1518">
        <f t="shared" si="39"/>
        <v>6.6932999999999998</v>
      </c>
      <c r="M204" s="842"/>
    </row>
    <row r="205" spans="2:13" s="123" customFormat="1" ht="14.25" customHeight="1">
      <c r="B205" s="1507" t="s">
        <v>1718</v>
      </c>
      <c r="C205" s="1507" t="s">
        <v>1545</v>
      </c>
      <c r="D205" s="1510" t="s">
        <v>1254</v>
      </c>
      <c r="E205" s="1510">
        <v>335</v>
      </c>
      <c r="F205" s="1525">
        <v>18576</v>
      </c>
      <c r="G205" s="1526">
        <f t="shared" ref="G205:G210" si="40">F205*E205</f>
        <v>6222960</v>
      </c>
      <c r="H205" s="1331">
        <f t="shared" ref="H205:H210" si="41">G205/1000000</f>
        <v>6.2229599999999996</v>
      </c>
      <c r="I205" s="1406">
        <f>H205</f>
        <v>6.2229599999999996</v>
      </c>
      <c r="J205" s="1551"/>
      <c r="K205" s="1481"/>
      <c r="L205" s="1517">
        <f t="shared" ref="L205:L210" si="42">I205+J205+K205</f>
        <v>6.2229599999999996</v>
      </c>
      <c r="M205" s="842"/>
    </row>
    <row r="206" spans="2:13" s="123" customFormat="1" ht="14.25" customHeight="1">
      <c r="B206" s="1507" t="s">
        <v>1718</v>
      </c>
      <c r="C206" s="187" t="s">
        <v>1546</v>
      </c>
      <c r="D206" s="495" t="s">
        <v>1254</v>
      </c>
      <c r="E206" s="1510">
        <v>335</v>
      </c>
      <c r="F206" s="1586">
        <v>13662</v>
      </c>
      <c r="G206" s="1526">
        <f t="shared" si="40"/>
        <v>4576770</v>
      </c>
      <c r="H206" s="1331">
        <f t="shared" si="41"/>
        <v>4.5767699999999998</v>
      </c>
      <c r="I206" s="1533"/>
      <c r="J206" s="1415">
        <f>H206</f>
        <v>4.5767699999999998</v>
      </c>
      <c r="K206" s="1691"/>
      <c r="L206" s="1518">
        <f t="shared" si="42"/>
        <v>4.5767699999999998</v>
      </c>
      <c r="M206" s="842"/>
    </row>
    <row r="207" spans="2:13" s="123" customFormat="1" ht="14.25" customHeight="1">
      <c r="B207" s="1507" t="s">
        <v>1718</v>
      </c>
      <c r="C207" s="187" t="s">
        <v>1547</v>
      </c>
      <c r="D207" s="495" t="s">
        <v>1254</v>
      </c>
      <c r="E207" s="1510">
        <v>335</v>
      </c>
      <c r="F207" s="1586">
        <v>3564</v>
      </c>
      <c r="G207" s="1526">
        <f t="shared" si="40"/>
        <v>1193940</v>
      </c>
      <c r="H207" s="1331">
        <f t="shared" si="41"/>
        <v>1.19394</v>
      </c>
      <c r="I207" s="1533"/>
      <c r="J207" s="1415">
        <f>H207</f>
        <v>1.19394</v>
      </c>
      <c r="K207" s="1691"/>
      <c r="L207" s="1518">
        <f t="shared" si="42"/>
        <v>1.19394</v>
      </c>
      <c r="M207" s="842"/>
    </row>
    <row r="208" spans="2:13" s="123" customFormat="1" ht="14.25" customHeight="1">
      <c r="B208" s="1507" t="s">
        <v>1718</v>
      </c>
      <c r="C208" s="187" t="s">
        <v>1550</v>
      </c>
      <c r="D208" s="495" t="s">
        <v>1254</v>
      </c>
      <c r="E208" s="1510">
        <v>335</v>
      </c>
      <c r="F208" s="1586">
        <v>7540</v>
      </c>
      <c r="G208" s="1526">
        <f t="shared" si="40"/>
        <v>2525900</v>
      </c>
      <c r="H208" s="1331">
        <f t="shared" si="41"/>
        <v>2.5259</v>
      </c>
      <c r="I208" s="1533">
        <f>H208</f>
        <v>2.5259</v>
      </c>
      <c r="J208" s="1415"/>
      <c r="K208" s="1691"/>
      <c r="L208" s="1518">
        <f t="shared" si="42"/>
        <v>2.5259</v>
      </c>
      <c r="M208" s="842"/>
    </row>
    <row r="209" spans="2:15" s="123" customFormat="1" ht="14.25" customHeight="1">
      <c r="B209" s="1507" t="s">
        <v>1718</v>
      </c>
      <c r="C209" s="187" t="s">
        <v>1558</v>
      </c>
      <c r="D209" s="495" t="s">
        <v>1254</v>
      </c>
      <c r="E209" s="1510">
        <v>330</v>
      </c>
      <c r="F209" s="1586">
        <v>9831</v>
      </c>
      <c r="G209" s="1526">
        <f t="shared" si="40"/>
        <v>3244230</v>
      </c>
      <c r="H209" s="1331">
        <f t="shared" si="41"/>
        <v>3.2442299999999999</v>
      </c>
      <c r="I209" s="1533"/>
      <c r="J209" s="1415">
        <f>H209</f>
        <v>3.2442299999999999</v>
      </c>
      <c r="K209" s="1691"/>
      <c r="L209" s="1518">
        <f t="shared" si="42"/>
        <v>3.2442299999999999</v>
      </c>
      <c r="M209" s="842"/>
      <c r="N209" s="1872"/>
      <c r="O209" s="1872"/>
    </row>
    <row r="210" spans="2:15" s="123" customFormat="1" ht="14.25" customHeight="1">
      <c r="B210" s="1507" t="s">
        <v>1718</v>
      </c>
      <c r="C210" s="187" t="s">
        <v>1558</v>
      </c>
      <c r="D210" s="495" t="s">
        <v>1254</v>
      </c>
      <c r="E210" s="1510">
        <v>335</v>
      </c>
      <c r="F210" s="1586">
        <v>9802</v>
      </c>
      <c r="G210" s="1526">
        <f t="shared" si="40"/>
        <v>3283670</v>
      </c>
      <c r="H210" s="1331">
        <f t="shared" si="41"/>
        <v>3.2836699999999999</v>
      </c>
      <c r="I210" s="1533"/>
      <c r="J210" s="1415">
        <f>H210</f>
        <v>3.2836699999999999</v>
      </c>
      <c r="K210" s="1691"/>
      <c r="L210" s="1518">
        <f t="shared" si="42"/>
        <v>3.2836699999999999</v>
      </c>
      <c r="M210" s="842"/>
      <c r="N210" s="1872"/>
      <c r="O210" s="1872"/>
    </row>
    <row r="211" spans="2:15" s="123" customFormat="1" ht="14.25" customHeight="1">
      <c r="B211" s="1422" t="s">
        <v>197</v>
      </c>
      <c r="C211" s="1422"/>
      <c r="D211" s="1422"/>
      <c r="E211" s="1422"/>
      <c r="F211" s="1423">
        <f t="shared" ref="F211:L211" si="43">SUM(F189:F210)</f>
        <v>322640</v>
      </c>
      <c r="G211" s="1423">
        <f t="shared" si="43"/>
        <v>107771345</v>
      </c>
      <c r="H211" s="1424">
        <f t="shared" si="43"/>
        <v>107.77134500000001</v>
      </c>
      <c r="I211" s="1424">
        <f t="shared" si="43"/>
        <v>50.936030000000002</v>
      </c>
      <c r="J211" s="1424">
        <f t="shared" si="43"/>
        <v>56.835315000000008</v>
      </c>
      <c r="K211" s="1424">
        <f t="shared" si="43"/>
        <v>0</v>
      </c>
      <c r="L211" s="1424">
        <f t="shared" si="43"/>
        <v>107.77134500000001</v>
      </c>
      <c r="M211" s="1425" t="s">
        <v>1387</v>
      </c>
      <c r="N211" s="308"/>
      <c r="O211" s="1872"/>
    </row>
    <row r="212" spans="2:15" s="308" customFormat="1">
      <c r="B212" s="1509" t="s">
        <v>956</v>
      </c>
      <c r="C212" s="692" t="s">
        <v>1721</v>
      </c>
      <c r="D212" s="692" t="s">
        <v>1254</v>
      </c>
      <c r="E212" s="692">
        <v>335</v>
      </c>
      <c r="F212" s="1618">
        <v>19051</v>
      </c>
      <c r="G212" s="1618">
        <f t="shared" ref="G212:G230" si="44">E212*F212</f>
        <v>6382085</v>
      </c>
      <c r="H212" s="1551">
        <f t="shared" ref="H212:H230" si="45">G212/1000000</f>
        <v>6.382085</v>
      </c>
      <c r="I212" s="1551">
        <f>H212</f>
        <v>6.382085</v>
      </c>
      <c r="J212" s="1551"/>
      <c r="K212" s="1684"/>
      <c r="L212" s="1518">
        <f t="shared" ref="L212:L230" si="46">SUM(I212:K212)</f>
        <v>6.382085</v>
      </c>
      <c r="M212" s="1516"/>
    </row>
    <row r="213" spans="2:15" s="308" customFormat="1">
      <c r="B213" s="692" t="s">
        <v>956</v>
      </c>
      <c r="C213" s="692" t="s">
        <v>1560</v>
      </c>
      <c r="D213" s="692" t="s">
        <v>1254</v>
      </c>
      <c r="E213" s="692">
        <v>335</v>
      </c>
      <c r="F213" s="1618">
        <f>1508-17</f>
        <v>1491</v>
      </c>
      <c r="G213" s="1618">
        <f t="shared" si="44"/>
        <v>499485</v>
      </c>
      <c r="H213" s="1551">
        <f t="shared" si="45"/>
        <v>0.49948500000000001</v>
      </c>
      <c r="I213" s="1551"/>
      <c r="J213" s="1551">
        <f t="shared" ref="J213:J230" si="47">H213</f>
        <v>0.49948500000000001</v>
      </c>
      <c r="K213" s="1684"/>
      <c r="L213" s="1518">
        <f t="shared" si="46"/>
        <v>0.49948500000000001</v>
      </c>
      <c r="M213" s="1516"/>
    </row>
    <row r="214" spans="2:15" s="308" customFormat="1">
      <c r="B214" s="692" t="s">
        <v>956</v>
      </c>
      <c r="C214" s="692" t="s">
        <v>1560</v>
      </c>
      <c r="D214" s="692" t="s">
        <v>1254</v>
      </c>
      <c r="E214" s="692">
        <v>335</v>
      </c>
      <c r="F214" s="1618">
        <v>58</v>
      </c>
      <c r="G214" s="1618">
        <f t="shared" si="44"/>
        <v>19430</v>
      </c>
      <c r="H214" s="1551">
        <f t="shared" si="45"/>
        <v>1.9429999999999999E-2</v>
      </c>
      <c r="I214" s="1551">
        <f>H214</f>
        <v>1.9429999999999999E-2</v>
      </c>
      <c r="J214" s="1551"/>
      <c r="K214" s="1684"/>
      <c r="L214" s="1518">
        <f t="shared" si="46"/>
        <v>1.9429999999999999E-2</v>
      </c>
      <c r="M214" s="1516"/>
    </row>
    <row r="215" spans="2:15" s="308" customFormat="1">
      <c r="B215" s="692" t="s">
        <v>1722</v>
      </c>
      <c r="C215" s="692">
        <v>10017</v>
      </c>
      <c r="D215" s="957" t="s">
        <v>1561</v>
      </c>
      <c r="E215" s="692">
        <v>335</v>
      </c>
      <c r="F215" s="1618">
        <v>19140</v>
      </c>
      <c r="G215" s="1618">
        <f>F215*E215</f>
        <v>6411900</v>
      </c>
      <c r="H215" s="1551">
        <f>G215/1000000</f>
        <v>6.4119000000000002</v>
      </c>
      <c r="I215" s="1551"/>
      <c r="J215" s="1551">
        <f>H215</f>
        <v>6.4119000000000002</v>
      </c>
      <c r="K215" s="1684"/>
      <c r="L215" s="1518">
        <f>SUM(I215:K215)</f>
        <v>6.4119000000000002</v>
      </c>
      <c r="M215" s="1516"/>
    </row>
    <row r="216" spans="2:15" s="308" customFormat="1">
      <c r="B216" s="692" t="s">
        <v>1722</v>
      </c>
      <c r="C216" s="692">
        <v>10017</v>
      </c>
      <c r="D216" s="957" t="s">
        <v>1561</v>
      </c>
      <c r="E216" s="692">
        <v>335</v>
      </c>
      <c r="F216" s="1618">
        <v>10556</v>
      </c>
      <c r="G216" s="1618">
        <f>F216*E216</f>
        <v>3536260</v>
      </c>
      <c r="H216" s="1551">
        <f>G216/1000000</f>
        <v>3.53626</v>
      </c>
      <c r="I216" s="1551"/>
      <c r="J216" s="1551">
        <f>H216</f>
        <v>3.53626</v>
      </c>
      <c r="K216" s="1684"/>
      <c r="L216" s="1518">
        <f>SUM(I216:K216)</f>
        <v>3.53626</v>
      </c>
      <c r="M216" s="1516"/>
      <c r="N216" s="1872"/>
    </row>
    <row r="217" spans="2:15" s="308" customFormat="1">
      <c r="B217" s="692" t="s">
        <v>333</v>
      </c>
      <c r="C217" s="692" t="s">
        <v>1723</v>
      </c>
      <c r="D217" s="957" t="s">
        <v>1254</v>
      </c>
      <c r="E217" s="692">
        <v>330</v>
      </c>
      <c r="F217" s="1618">
        <v>16588</v>
      </c>
      <c r="G217" s="1618">
        <f t="shared" si="44"/>
        <v>5474040</v>
      </c>
      <c r="H217" s="1551">
        <f t="shared" si="45"/>
        <v>5.4740399999999996</v>
      </c>
      <c r="I217" s="1551"/>
      <c r="J217" s="1551">
        <f t="shared" si="47"/>
        <v>5.4740399999999996</v>
      </c>
      <c r="K217" s="1684"/>
      <c r="L217" s="1518">
        <f t="shared" si="46"/>
        <v>5.4740399999999996</v>
      </c>
      <c r="M217" s="1516"/>
    </row>
    <row r="218" spans="2:15" s="123" customFormat="1" ht="14.25" customHeight="1">
      <c r="B218" s="1507" t="s">
        <v>333</v>
      </c>
      <c r="C218" s="1507" t="s">
        <v>1723</v>
      </c>
      <c r="D218" s="1510" t="s">
        <v>1254</v>
      </c>
      <c r="E218" s="1507">
        <v>330</v>
      </c>
      <c r="F218" s="1525">
        <v>16588</v>
      </c>
      <c r="G218" s="1618">
        <f t="shared" si="44"/>
        <v>5474040</v>
      </c>
      <c r="H218" s="1551">
        <f t="shared" si="45"/>
        <v>5.4740399999999996</v>
      </c>
      <c r="I218" s="1551"/>
      <c r="J218" s="1551">
        <f t="shared" si="47"/>
        <v>5.4740399999999996</v>
      </c>
      <c r="K218" s="1684"/>
      <c r="L218" s="1518">
        <f t="shared" si="46"/>
        <v>5.4740399999999996</v>
      </c>
      <c r="M218" s="842"/>
      <c r="N218" s="308"/>
      <c r="O218" s="1872"/>
    </row>
    <row r="219" spans="2:15" s="308" customFormat="1">
      <c r="B219" s="692" t="s">
        <v>333</v>
      </c>
      <c r="C219" s="692" t="s">
        <v>1723</v>
      </c>
      <c r="D219" s="692" t="s">
        <v>1254</v>
      </c>
      <c r="E219" s="692">
        <v>330</v>
      </c>
      <c r="F219" s="1618">
        <v>22330</v>
      </c>
      <c r="G219" s="1618">
        <f t="shared" si="44"/>
        <v>7368900</v>
      </c>
      <c r="H219" s="1551">
        <f t="shared" si="45"/>
        <v>7.3689</v>
      </c>
      <c r="I219" s="1551"/>
      <c r="J219" s="1551">
        <f t="shared" si="47"/>
        <v>7.3689</v>
      </c>
      <c r="K219" s="1684"/>
      <c r="L219" s="1518">
        <f t="shared" si="46"/>
        <v>7.3689</v>
      </c>
      <c r="M219" s="1516"/>
    </row>
    <row r="220" spans="2:15" s="308" customFormat="1">
      <c r="B220" s="692" t="s">
        <v>333</v>
      </c>
      <c r="C220" s="692" t="s">
        <v>1723</v>
      </c>
      <c r="D220" s="692" t="s">
        <v>1254</v>
      </c>
      <c r="E220" s="692">
        <v>335</v>
      </c>
      <c r="F220" s="1618">
        <v>3828</v>
      </c>
      <c r="G220" s="1618">
        <f t="shared" si="44"/>
        <v>1282380</v>
      </c>
      <c r="H220" s="1551">
        <f t="shared" si="45"/>
        <v>1.2823800000000001</v>
      </c>
      <c r="I220" s="1551"/>
      <c r="J220" s="1551">
        <f t="shared" si="47"/>
        <v>1.2823800000000001</v>
      </c>
      <c r="K220" s="1684"/>
      <c r="L220" s="1518">
        <f t="shared" si="46"/>
        <v>1.2823800000000001</v>
      </c>
      <c r="M220" s="1516"/>
    </row>
    <row r="221" spans="2:15" s="308" customFormat="1">
      <c r="B221" s="692" t="s">
        <v>333</v>
      </c>
      <c r="C221" s="692" t="s">
        <v>1723</v>
      </c>
      <c r="D221" s="692" t="s">
        <v>1254</v>
      </c>
      <c r="E221" s="692">
        <v>335</v>
      </c>
      <c r="F221" s="1618">
        <v>33176</v>
      </c>
      <c r="G221" s="1618">
        <f t="shared" si="44"/>
        <v>11113960</v>
      </c>
      <c r="H221" s="1551">
        <f t="shared" si="45"/>
        <v>11.113960000000001</v>
      </c>
      <c r="I221" s="1551"/>
      <c r="J221" s="1551">
        <f t="shared" si="47"/>
        <v>11.113960000000001</v>
      </c>
      <c r="K221" s="1684"/>
      <c r="L221" s="1518">
        <f t="shared" si="46"/>
        <v>11.113960000000001</v>
      </c>
      <c r="M221" s="1516"/>
      <c r="N221" s="1766"/>
    </row>
    <row r="222" spans="2:15" s="308" customFormat="1">
      <c r="B222" s="692" t="s">
        <v>333</v>
      </c>
      <c r="C222" s="692" t="s">
        <v>1723</v>
      </c>
      <c r="D222" s="692" t="s">
        <v>1254</v>
      </c>
      <c r="E222" s="692">
        <v>330</v>
      </c>
      <c r="F222" s="1618">
        <v>8294</v>
      </c>
      <c r="G222" s="1618">
        <f t="shared" si="44"/>
        <v>2737020</v>
      </c>
      <c r="H222" s="1551">
        <f t="shared" si="45"/>
        <v>2.7370199999999998</v>
      </c>
      <c r="I222" s="1551"/>
      <c r="J222" s="1551">
        <f t="shared" si="47"/>
        <v>2.7370199999999998</v>
      </c>
      <c r="K222" s="1684"/>
      <c r="L222" s="1518">
        <f t="shared" si="46"/>
        <v>2.7370199999999998</v>
      </c>
      <c r="M222" s="1516"/>
      <c r="N222" s="1766"/>
    </row>
    <row r="223" spans="2:15" s="308" customFormat="1">
      <c r="B223" s="692" t="s">
        <v>333</v>
      </c>
      <c r="C223" s="692" t="s">
        <v>1723</v>
      </c>
      <c r="D223" s="692" t="s">
        <v>1254</v>
      </c>
      <c r="E223" s="692">
        <v>330</v>
      </c>
      <c r="F223" s="1618">
        <v>8294</v>
      </c>
      <c r="G223" s="1618">
        <f t="shared" si="44"/>
        <v>2737020</v>
      </c>
      <c r="H223" s="1551">
        <f t="shared" si="45"/>
        <v>2.7370199999999998</v>
      </c>
      <c r="I223" s="1551"/>
      <c r="J223" s="1551">
        <f t="shared" si="47"/>
        <v>2.7370199999999998</v>
      </c>
      <c r="K223" s="1684"/>
      <c r="L223" s="1518">
        <f t="shared" si="46"/>
        <v>2.7370199999999998</v>
      </c>
      <c r="M223" s="1765"/>
      <c r="O223" s="1766"/>
    </row>
    <row r="224" spans="2:15" s="308" customFormat="1">
      <c r="B224" s="692" t="s">
        <v>333</v>
      </c>
      <c r="C224" s="692" t="s">
        <v>1723</v>
      </c>
      <c r="D224" s="692" t="s">
        <v>1254</v>
      </c>
      <c r="E224" s="692">
        <v>330</v>
      </c>
      <c r="F224" s="1618">
        <v>18502</v>
      </c>
      <c r="G224" s="1618">
        <f t="shared" si="44"/>
        <v>6105660</v>
      </c>
      <c r="H224" s="1551">
        <f t="shared" si="45"/>
        <v>6.1056600000000003</v>
      </c>
      <c r="I224" s="1551"/>
      <c r="J224" s="1551">
        <f t="shared" si="47"/>
        <v>6.1056600000000003</v>
      </c>
      <c r="K224" s="1684"/>
      <c r="L224" s="1518">
        <f t="shared" si="46"/>
        <v>6.1056600000000003</v>
      </c>
      <c r="M224" s="1765"/>
      <c r="O224" s="1766"/>
    </row>
    <row r="225" spans="2:15" s="308" customFormat="1">
      <c r="B225" s="692" t="s">
        <v>333</v>
      </c>
      <c r="C225" s="692" t="s">
        <v>1723</v>
      </c>
      <c r="D225" s="692" t="s">
        <v>1254</v>
      </c>
      <c r="E225" s="692">
        <v>330</v>
      </c>
      <c r="F225" s="1618">
        <v>18502</v>
      </c>
      <c r="G225" s="1618">
        <f t="shared" si="44"/>
        <v>6105660</v>
      </c>
      <c r="H225" s="1551">
        <f t="shared" si="45"/>
        <v>6.1056600000000003</v>
      </c>
      <c r="I225" s="1551"/>
      <c r="J225" s="1551">
        <f t="shared" si="47"/>
        <v>6.1056600000000003</v>
      </c>
      <c r="K225" s="1684"/>
      <c r="L225" s="1518">
        <f t="shared" si="46"/>
        <v>6.1056600000000003</v>
      </c>
      <c r="M225" s="1516"/>
    </row>
    <row r="226" spans="2:15" s="308" customFormat="1">
      <c r="B226" s="692" t="s">
        <v>333</v>
      </c>
      <c r="C226" s="692" t="s">
        <v>1723</v>
      </c>
      <c r="D226" s="692" t="s">
        <v>1254</v>
      </c>
      <c r="E226" s="692">
        <v>330</v>
      </c>
      <c r="F226" s="1618">
        <v>36424</v>
      </c>
      <c r="G226" s="1618">
        <f t="shared" si="44"/>
        <v>12019920</v>
      </c>
      <c r="H226" s="1551">
        <f t="shared" si="45"/>
        <v>12.019920000000001</v>
      </c>
      <c r="I226" s="1551"/>
      <c r="J226" s="1551">
        <f t="shared" si="47"/>
        <v>12.019920000000001</v>
      </c>
      <c r="K226" s="1684"/>
      <c r="L226" s="1518">
        <f t="shared" si="46"/>
        <v>12.019920000000001</v>
      </c>
      <c r="M226" s="1516"/>
    </row>
    <row r="227" spans="2:15" s="308" customFormat="1">
      <c r="B227" s="692" t="s">
        <v>333</v>
      </c>
      <c r="C227" s="692" t="s">
        <v>1723</v>
      </c>
      <c r="D227" s="692" t="s">
        <v>1254</v>
      </c>
      <c r="E227" s="692">
        <v>330</v>
      </c>
      <c r="F227" s="1618">
        <v>44660</v>
      </c>
      <c r="G227" s="1618">
        <f t="shared" si="44"/>
        <v>14737800</v>
      </c>
      <c r="H227" s="1551">
        <f t="shared" si="45"/>
        <v>14.7378</v>
      </c>
      <c r="I227" s="1551"/>
      <c r="J227" s="1551">
        <f t="shared" si="47"/>
        <v>14.7378</v>
      </c>
      <c r="K227" s="1684"/>
      <c r="L227" s="1518">
        <f t="shared" si="46"/>
        <v>14.7378</v>
      </c>
      <c r="M227" s="1516"/>
    </row>
    <row r="228" spans="2:15" s="308" customFormat="1">
      <c r="B228" s="692" t="s">
        <v>333</v>
      </c>
      <c r="C228" s="692" t="s">
        <v>1723</v>
      </c>
      <c r="D228" s="692" t="s">
        <v>1254</v>
      </c>
      <c r="E228" s="692">
        <v>330</v>
      </c>
      <c r="F228" s="1618">
        <v>12760</v>
      </c>
      <c r="G228" s="1618">
        <f t="shared" si="44"/>
        <v>4210800</v>
      </c>
      <c r="H228" s="1551">
        <f t="shared" si="45"/>
        <v>4.2107999999999999</v>
      </c>
      <c r="I228" s="1551"/>
      <c r="J228" s="1551">
        <f t="shared" si="47"/>
        <v>4.2107999999999999</v>
      </c>
      <c r="K228" s="1684"/>
      <c r="L228" s="1518">
        <f t="shared" si="46"/>
        <v>4.2107999999999999</v>
      </c>
      <c r="M228" s="1516"/>
      <c r="N228" s="1766"/>
    </row>
    <row r="229" spans="2:15" s="308" customFormat="1">
      <c r="B229" s="692" t="s">
        <v>333</v>
      </c>
      <c r="C229" s="692" t="s">
        <v>1723</v>
      </c>
      <c r="D229" s="692" t="s">
        <v>1254</v>
      </c>
      <c r="E229" s="692">
        <v>330</v>
      </c>
      <c r="F229" s="1618">
        <v>12122</v>
      </c>
      <c r="G229" s="1618">
        <f t="shared" si="44"/>
        <v>4000260</v>
      </c>
      <c r="H229" s="1551">
        <f t="shared" si="45"/>
        <v>4.0002599999999999</v>
      </c>
      <c r="I229" s="1551"/>
      <c r="J229" s="1551">
        <f t="shared" si="47"/>
        <v>4.0002599999999999</v>
      </c>
      <c r="K229" s="1684"/>
      <c r="L229" s="1518">
        <f t="shared" si="46"/>
        <v>4.0002599999999999</v>
      </c>
      <c r="M229" s="1516"/>
      <c r="N229" s="1388"/>
    </row>
    <row r="230" spans="2:15" s="308" customFormat="1">
      <c r="B230" s="692" t="s">
        <v>333</v>
      </c>
      <c r="C230" s="692" t="s">
        <v>1723</v>
      </c>
      <c r="D230" s="692" t="s">
        <v>1254</v>
      </c>
      <c r="E230" s="692">
        <v>330</v>
      </c>
      <c r="F230" s="1618">
        <v>5104</v>
      </c>
      <c r="G230" s="1618">
        <f t="shared" si="44"/>
        <v>1684320</v>
      </c>
      <c r="H230" s="1551">
        <f t="shared" si="45"/>
        <v>1.68432</v>
      </c>
      <c r="I230" s="1551"/>
      <c r="J230" s="1551">
        <f t="shared" si="47"/>
        <v>1.68432</v>
      </c>
      <c r="K230" s="1684"/>
      <c r="L230" s="1518">
        <f t="shared" si="46"/>
        <v>1.68432</v>
      </c>
      <c r="M230" s="1767"/>
      <c r="N230" s="1388"/>
      <c r="O230" s="1766"/>
    </row>
    <row r="231" spans="2:15">
      <c r="B231" s="1422" t="s">
        <v>197</v>
      </c>
      <c r="C231" s="1294"/>
      <c r="D231" s="1294"/>
      <c r="E231" s="1692"/>
      <c r="F231" s="1692">
        <f t="shared" ref="F231:L231" si="48">SUM(F212:F230)</f>
        <v>307468</v>
      </c>
      <c r="G231" s="1692">
        <f t="shared" si="48"/>
        <v>101900940</v>
      </c>
      <c r="H231" s="890">
        <f t="shared" si="48"/>
        <v>101.90094000000001</v>
      </c>
      <c r="I231" s="890">
        <f t="shared" si="48"/>
        <v>6.4015149999999998</v>
      </c>
      <c r="J231" s="890">
        <f t="shared" si="48"/>
        <v>95.499425000000016</v>
      </c>
      <c r="K231" s="1685">
        <f t="shared" si="48"/>
        <v>0</v>
      </c>
      <c r="L231" s="890">
        <f t="shared" si="48"/>
        <v>101.90094000000001</v>
      </c>
      <c r="M231" s="1425" t="s">
        <v>246</v>
      </c>
      <c r="N231" s="1871"/>
      <c r="O231" s="1871"/>
    </row>
    <row r="232" spans="2:15" ht="15.75">
      <c r="B232" s="1318"/>
      <c r="C232" s="1318"/>
      <c r="D232" s="1319"/>
      <c r="E232" s="1318"/>
      <c r="F232" s="1320">
        <f t="shared" ref="F232:L232" si="49">F231+F160+F95+F211+F188</f>
        <v>778734</v>
      </c>
      <c r="G232" s="1320">
        <f t="shared" si="49"/>
        <v>254636575</v>
      </c>
      <c r="H232" s="1583">
        <f t="shared" si="49"/>
        <v>254.63657500000002</v>
      </c>
      <c r="I232" s="1583">
        <f t="shared" si="49"/>
        <v>81.261065000000002</v>
      </c>
      <c r="J232" s="1583">
        <f t="shared" si="49"/>
        <v>169.22546000000003</v>
      </c>
      <c r="K232" s="1583">
        <f t="shared" si="49"/>
        <v>4.1500500000000002</v>
      </c>
      <c r="L232" s="1583">
        <f t="shared" si="49"/>
        <v>254.63657500000002</v>
      </c>
      <c r="M232" s="1322"/>
      <c r="N232" s="1293"/>
      <c r="O232" s="1871"/>
    </row>
    <row r="233" spans="2:15" ht="15.75">
      <c r="B233" s="1871"/>
      <c r="C233" s="1871"/>
      <c r="D233" s="1871"/>
      <c r="E233" s="1871"/>
      <c r="H233" s="1700" t="s">
        <v>1061</v>
      </c>
      <c r="I233" s="1701">
        <f>I232/L232</f>
        <v>0.31912565977609458</v>
      </c>
      <c r="K233" s="1693" t="s">
        <v>516</v>
      </c>
      <c r="L233" s="1360">
        <v>255</v>
      </c>
      <c r="M233" s="1871"/>
      <c r="N233" s="1871"/>
      <c r="O233" s="1871"/>
    </row>
    <row r="234" spans="2:15" s="1293" customFormat="1" ht="15.75">
      <c r="B234" s="1871"/>
      <c r="C234" s="1871"/>
      <c r="D234" s="1871"/>
      <c r="E234" s="1871"/>
      <c r="F234" s="1295"/>
      <c r="G234" s="1291"/>
      <c r="H234" s="1700" t="s">
        <v>1201</v>
      </c>
      <c r="I234" s="1632">
        <f>I232/L233</f>
        <v>0.31867084313725491</v>
      </c>
      <c r="J234" s="1583">
        <f>L232</f>
        <v>254.63657500000002</v>
      </c>
      <c r="K234" s="1693" t="s">
        <v>517</v>
      </c>
      <c r="L234" s="1363">
        <f>L232-L233</f>
        <v>-0.36342499999997813</v>
      </c>
      <c r="M234" s="1871"/>
      <c r="N234" s="1871"/>
    </row>
    <row r="235" spans="2:15" ht="18.75" customHeight="1">
      <c r="B235" s="1871"/>
      <c r="C235" s="1871"/>
      <c r="D235" s="1871"/>
      <c r="E235" s="1871"/>
      <c r="J235" s="1583">
        <f>I232+J232</f>
        <v>250.48652500000003</v>
      </c>
      <c r="K235" s="1693" t="s">
        <v>517</v>
      </c>
      <c r="L235" s="1702">
        <f>I232+J232-L233</f>
        <v>-4.5134749999999713</v>
      </c>
      <c r="M235" s="1871"/>
      <c r="N235" s="1871"/>
      <c r="O235" s="1871"/>
    </row>
    <row r="236" spans="2:15" ht="18.75" customHeight="1">
      <c r="B236" s="1871"/>
      <c r="C236" s="1871"/>
      <c r="D236" s="1871"/>
      <c r="E236" s="1871"/>
      <c r="I236" s="1292">
        <f>L232</f>
        <v>254.63657500000002</v>
      </c>
      <c r="J236" s="1583">
        <f>L232+L243</f>
        <v>254.63657500000002</v>
      </c>
      <c r="K236" s="1693" t="s">
        <v>517</v>
      </c>
      <c r="L236" s="1363">
        <f>J236-L233</f>
        <v>-0.36342499999997813</v>
      </c>
      <c r="M236" s="1871" t="s">
        <v>1405</v>
      </c>
      <c r="N236" s="1871"/>
      <c r="O236" s="1871"/>
    </row>
    <row r="238" spans="2:15" ht="15.75">
      <c r="B238" s="1302" t="s">
        <v>1724</v>
      </c>
      <c r="C238" s="1871"/>
      <c r="D238" s="1871"/>
      <c r="E238" s="1871"/>
      <c r="M238" s="1871"/>
      <c r="N238" s="1872"/>
      <c r="O238" s="1871"/>
    </row>
    <row r="239" spans="2:15" ht="30">
      <c r="B239" s="1345" t="s">
        <v>3</v>
      </c>
      <c r="C239" s="1345" t="s">
        <v>4</v>
      </c>
      <c r="D239" s="1346" t="s">
        <v>5</v>
      </c>
      <c r="E239" s="1345" t="s">
        <v>6</v>
      </c>
      <c r="F239" s="1347" t="s">
        <v>7</v>
      </c>
      <c r="G239" s="1348" t="s">
        <v>185</v>
      </c>
      <c r="H239" s="1348" t="s">
        <v>186</v>
      </c>
      <c r="I239" s="1349"/>
      <c r="J239" s="1350" t="s">
        <v>188</v>
      </c>
      <c r="K239" s="1402" t="s">
        <v>10</v>
      </c>
      <c r="L239" s="1350" t="s">
        <v>11</v>
      </c>
      <c r="M239" s="1346" t="s">
        <v>13</v>
      </c>
      <c r="N239" s="1872"/>
      <c r="O239" s="1871"/>
    </row>
    <row r="240" spans="2:15" s="123" customFormat="1" ht="14.25" customHeight="1">
      <c r="B240" s="1507"/>
      <c r="C240" s="1507"/>
      <c r="D240" s="1510"/>
      <c r="E240" s="1510"/>
      <c r="F240" s="1525"/>
      <c r="G240" s="1526"/>
      <c r="H240" s="1331"/>
      <c r="I240" s="1406"/>
      <c r="J240" s="1551"/>
      <c r="K240" s="1481"/>
      <c r="L240" s="1517"/>
      <c r="M240" s="842"/>
      <c r="N240" s="1872"/>
      <c r="O240" s="1872"/>
    </row>
    <row r="241" spans="2:14" s="123" customFormat="1" ht="14.25" customHeight="1">
      <c r="B241" s="1507"/>
      <c r="C241" s="1507"/>
      <c r="D241" s="1510"/>
      <c r="E241" s="1510"/>
      <c r="F241" s="1525"/>
      <c r="G241" s="1526"/>
      <c r="H241" s="1331"/>
      <c r="I241" s="1406"/>
      <c r="J241" s="1551"/>
      <c r="K241" s="1481"/>
      <c r="L241" s="1517"/>
      <c r="M241" s="842"/>
      <c r="N241" s="1871"/>
    </row>
    <row r="242" spans="2:14" s="123" customFormat="1" ht="14.25" customHeight="1">
      <c r="B242" s="1507"/>
      <c r="C242" s="1507"/>
      <c r="D242" s="1510"/>
      <c r="E242" s="1510"/>
      <c r="F242" s="1525"/>
      <c r="G242" s="1526"/>
      <c r="H242" s="1331"/>
      <c r="I242" s="1406"/>
      <c r="J242" s="1551"/>
      <c r="K242" s="1481"/>
      <c r="L242" s="1517"/>
      <c r="M242" s="842"/>
      <c r="N242" s="1871"/>
    </row>
    <row r="243" spans="2:14">
      <c r="B243" s="1354" t="s">
        <v>197</v>
      </c>
      <c r="C243" s="1354"/>
      <c r="D243" s="1354"/>
      <c r="E243" s="1354"/>
      <c r="F243" s="1355"/>
      <c r="G243" s="1630">
        <f t="shared" ref="G243:L243" si="50">SUM(G240:G242)</f>
        <v>0</v>
      </c>
      <c r="H243" s="1356">
        <f t="shared" si="50"/>
        <v>0</v>
      </c>
      <c r="I243" s="1356">
        <f t="shared" si="50"/>
        <v>0</v>
      </c>
      <c r="J243" s="1357">
        <f t="shared" si="50"/>
        <v>0</v>
      </c>
      <c r="K243" s="1357">
        <f t="shared" si="50"/>
        <v>0</v>
      </c>
      <c r="L243" s="1352">
        <f t="shared" si="50"/>
        <v>0</v>
      </c>
      <c r="M243" s="1359"/>
      <c r="N243" s="1871"/>
    </row>
  </sheetData>
  <autoFilter ref="B2:M236" xr:uid="{00000000-0009-0000-0000-000029000000}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3">
    <tabColor theme="0"/>
  </sheetPr>
  <dimension ref="B1:O187"/>
  <sheetViews>
    <sheetView zoomScale="80" zoomScaleNormal="80" workbookViewId="0">
      <pane ySplit="2" topLeftCell="A147" activePane="bottomLeft" state="frozen"/>
      <selection pane="bottomLeft" activeCell="M174" sqref="M174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183</v>
      </c>
      <c r="C1" s="1871"/>
      <c r="D1" s="1871"/>
      <c r="E1" s="1871"/>
      <c r="M1" s="1871" t="s">
        <v>1725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1726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 t="s">
        <v>1727</v>
      </c>
      <c r="D3" s="957" t="s">
        <v>1565</v>
      </c>
      <c r="E3" s="692">
        <v>265</v>
      </c>
      <c r="F3" s="1618">
        <v>864</v>
      </c>
      <c r="G3" s="1618">
        <f>F3*E3</f>
        <v>228960</v>
      </c>
      <c r="H3" s="1524">
        <f>G3/1000000</f>
        <v>0.22896</v>
      </c>
      <c r="I3" s="1406">
        <f>H3</f>
        <v>0.22896</v>
      </c>
      <c r="J3" s="1524"/>
      <c r="K3" s="1568"/>
      <c r="L3" s="1517">
        <f>I3+J3+K3</f>
        <v>0.22896</v>
      </c>
      <c r="M3" s="842"/>
    </row>
    <row r="4" spans="2:13" s="123" customFormat="1" ht="14.25" customHeight="1">
      <c r="B4" s="1507" t="s">
        <v>1567</v>
      </c>
      <c r="C4" s="692" t="s">
        <v>1728</v>
      </c>
      <c r="D4" s="957" t="s">
        <v>1729</v>
      </c>
      <c r="E4" s="692">
        <v>325</v>
      </c>
      <c r="F4" s="1618">
        <v>2088</v>
      </c>
      <c r="G4" s="1618">
        <f>F4*E4</f>
        <v>678600</v>
      </c>
      <c r="H4" s="1524">
        <f>G4/1000000</f>
        <v>0.67859999999999998</v>
      </c>
      <c r="I4" s="1406">
        <f t="shared" ref="I4:I57" si="0">H4</f>
        <v>0.67859999999999998</v>
      </c>
      <c r="J4" s="1524"/>
      <c r="K4" s="1568"/>
      <c r="L4" s="1517">
        <f>I4+J4+K4</f>
        <v>0.67859999999999998</v>
      </c>
      <c r="M4" s="842"/>
    </row>
    <row r="5" spans="2:13" s="123" customFormat="1" ht="14.25" customHeight="1">
      <c r="B5" s="1507" t="s">
        <v>47</v>
      </c>
      <c r="C5" s="692">
        <v>14772</v>
      </c>
      <c r="D5" s="957" t="s">
        <v>1281</v>
      </c>
      <c r="E5" s="692">
        <v>265</v>
      </c>
      <c r="F5" s="1618">
        <v>512</v>
      </c>
      <c r="G5" s="1618">
        <f>F5*E5</f>
        <v>135680</v>
      </c>
      <c r="H5" s="1524">
        <f>G5/1000000</f>
        <v>0.13568</v>
      </c>
      <c r="I5" s="1406">
        <f t="shared" si="0"/>
        <v>0.13568</v>
      </c>
      <c r="J5" s="1524"/>
      <c r="K5" s="1568"/>
      <c r="L5" s="1517">
        <f>I5+J5+K5</f>
        <v>0.13568</v>
      </c>
      <c r="M5" s="842"/>
    </row>
    <row r="6" spans="2:13" s="123" customFormat="1" ht="14.25" customHeight="1">
      <c r="B6" s="1507" t="s">
        <v>1569</v>
      </c>
      <c r="C6" s="692" t="s">
        <v>1730</v>
      </c>
      <c r="D6" s="957" t="s">
        <v>1254</v>
      </c>
      <c r="E6" s="692">
        <v>330</v>
      </c>
      <c r="F6" s="1618">
        <v>3190</v>
      </c>
      <c r="G6" s="1618">
        <f>F6*E6</f>
        <v>1052700</v>
      </c>
      <c r="H6" s="1524">
        <f>G6/1000000</f>
        <v>1.0527</v>
      </c>
      <c r="I6" s="1406">
        <f t="shared" si="0"/>
        <v>1.0527</v>
      </c>
      <c r="J6" s="1524"/>
      <c r="K6" s="1568"/>
      <c r="L6" s="1517">
        <f>I6+J6+K6</f>
        <v>1.0527</v>
      </c>
      <c r="M6" s="842"/>
    </row>
    <row r="7" spans="2:13" s="123" customFormat="1" ht="14.25" customHeight="1">
      <c r="B7" s="1507" t="s">
        <v>1569</v>
      </c>
      <c r="C7" s="692" t="s">
        <v>1731</v>
      </c>
      <c r="D7" s="957" t="s">
        <v>1254</v>
      </c>
      <c r="E7" s="692">
        <v>335</v>
      </c>
      <c r="F7" s="1618">
        <v>2523</v>
      </c>
      <c r="G7" s="1618">
        <f t="shared" ref="G7:G22" si="1">F7*E7</f>
        <v>845205</v>
      </c>
      <c r="H7" s="1524">
        <f t="shared" ref="H7:H22" si="2">G7/1000000</f>
        <v>0.84520499999999998</v>
      </c>
      <c r="I7" s="1406">
        <f t="shared" si="0"/>
        <v>0.84520499999999998</v>
      </c>
      <c r="J7" s="1524"/>
      <c r="K7" s="1568"/>
      <c r="L7" s="1517">
        <f t="shared" ref="L7:L22" si="3">I7+J7+K7</f>
        <v>0.84520499999999998</v>
      </c>
      <c r="M7" s="842"/>
    </row>
    <row r="8" spans="2:13" s="123" customFormat="1" ht="14.25" customHeight="1">
      <c r="B8" s="1507" t="s">
        <v>1569</v>
      </c>
      <c r="C8" s="692" t="s">
        <v>1732</v>
      </c>
      <c r="D8" s="957" t="s">
        <v>1254</v>
      </c>
      <c r="E8" s="692">
        <v>330</v>
      </c>
      <c r="F8" s="1618">
        <v>3828</v>
      </c>
      <c r="G8" s="1618">
        <f t="shared" si="1"/>
        <v>1263240</v>
      </c>
      <c r="H8" s="1524">
        <f t="shared" si="2"/>
        <v>1.2632399999999999</v>
      </c>
      <c r="I8" s="1406">
        <f t="shared" si="0"/>
        <v>1.2632399999999999</v>
      </c>
      <c r="J8" s="1524"/>
      <c r="K8" s="1568"/>
      <c r="L8" s="1517">
        <f t="shared" si="3"/>
        <v>1.2632399999999999</v>
      </c>
      <c r="M8" s="842"/>
    </row>
    <row r="9" spans="2:13" s="123" customFormat="1" ht="14.25" customHeight="1">
      <c r="B9" s="1507" t="s">
        <v>1569</v>
      </c>
      <c r="C9" s="692" t="s">
        <v>1733</v>
      </c>
      <c r="D9" s="957" t="s">
        <v>1254</v>
      </c>
      <c r="E9" s="692">
        <v>330</v>
      </c>
      <c r="F9" s="1618">
        <v>3828</v>
      </c>
      <c r="G9" s="1618">
        <f t="shared" si="1"/>
        <v>1263240</v>
      </c>
      <c r="H9" s="1524">
        <f t="shared" si="2"/>
        <v>1.2632399999999999</v>
      </c>
      <c r="I9" s="1406">
        <f t="shared" si="0"/>
        <v>1.2632399999999999</v>
      </c>
      <c r="J9" s="1524"/>
      <c r="K9" s="1568"/>
      <c r="L9" s="1517">
        <f t="shared" si="3"/>
        <v>1.2632399999999999</v>
      </c>
      <c r="M9" s="842"/>
    </row>
    <row r="10" spans="2:13" s="123" customFormat="1" ht="14.25" customHeight="1">
      <c r="B10" s="1507" t="s">
        <v>1571</v>
      </c>
      <c r="C10" s="692" t="s">
        <v>1734</v>
      </c>
      <c r="D10" s="957" t="s">
        <v>1254</v>
      </c>
      <c r="E10" s="692">
        <v>335</v>
      </c>
      <c r="F10" s="1618">
        <v>5945</v>
      </c>
      <c r="G10" s="1618">
        <f t="shared" si="1"/>
        <v>1991575</v>
      </c>
      <c r="H10" s="1524">
        <f t="shared" si="2"/>
        <v>1.9915750000000001</v>
      </c>
      <c r="I10" s="1406">
        <f t="shared" si="0"/>
        <v>1.9915750000000001</v>
      </c>
      <c r="J10" s="1524"/>
      <c r="K10" s="1568"/>
      <c r="L10" s="1517">
        <f t="shared" si="3"/>
        <v>1.9915750000000001</v>
      </c>
      <c r="M10" s="842"/>
    </row>
    <row r="11" spans="2:13" s="123" customFormat="1" ht="14.25" customHeight="1">
      <c r="B11" s="1507" t="s">
        <v>1735</v>
      </c>
      <c r="C11" s="692" t="s">
        <v>1736</v>
      </c>
      <c r="D11" s="957" t="s">
        <v>1254</v>
      </c>
      <c r="E11" s="692">
        <v>330</v>
      </c>
      <c r="F11" s="1618">
        <v>3944</v>
      </c>
      <c r="G11" s="1618">
        <f t="shared" si="1"/>
        <v>1301520</v>
      </c>
      <c r="H11" s="1524">
        <f t="shared" si="2"/>
        <v>1.30152</v>
      </c>
      <c r="I11" s="1406">
        <f t="shared" si="0"/>
        <v>1.30152</v>
      </c>
      <c r="J11" s="1524"/>
      <c r="K11" s="1568"/>
      <c r="L11" s="1517">
        <f t="shared" si="3"/>
        <v>1.30152</v>
      </c>
      <c r="M11" s="842"/>
    </row>
    <row r="12" spans="2:13" s="123" customFormat="1" ht="14.25" customHeight="1">
      <c r="B12" s="1507" t="s">
        <v>1735</v>
      </c>
      <c r="C12" s="692" t="s">
        <v>1737</v>
      </c>
      <c r="D12" s="957" t="s">
        <v>1254</v>
      </c>
      <c r="E12" s="692">
        <v>330</v>
      </c>
      <c r="F12" s="1618">
        <v>7453</v>
      </c>
      <c r="G12" s="1618">
        <f t="shared" si="1"/>
        <v>2459490</v>
      </c>
      <c r="H12" s="1524">
        <f t="shared" si="2"/>
        <v>2.4594900000000002</v>
      </c>
      <c r="I12" s="1406">
        <f t="shared" si="0"/>
        <v>2.4594900000000002</v>
      </c>
      <c r="J12" s="1524"/>
      <c r="K12" s="1568"/>
      <c r="L12" s="1517">
        <f t="shared" si="3"/>
        <v>2.4594900000000002</v>
      </c>
      <c r="M12" s="842"/>
    </row>
    <row r="13" spans="2:13" s="123" customFormat="1" ht="14.25" customHeight="1">
      <c r="B13" s="1507" t="s">
        <v>1735</v>
      </c>
      <c r="C13" s="692">
        <v>395</v>
      </c>
      <c r="D13" s="957" t="s">
        <v>1254</v>
      </c>
      <c r="E13" s="692">
        <v>325</v>
      </c>
      <c r="F13" s="1618">
        <v>16675</v>
      </c>
      <c r="G13" s="1618">
        <f t="shared" si="1"/>
        <v>5419375</v>
      </c>
      <c r="H13" s="1524">
        <f t="shared" si="2"/>
        <v>5.4193749999999996</v>
      </c>
      <c r="I13" s="1406">
        <f t="shared" si="0"/>
        <v>5.4193749999999996</v>
      </c>
      <c r="J13" s="1524"/>
      <c r="K13" s="1568"/>
      <c r="L13" s="1517">
        <f t="shared" si="3"/>
        <v>5.4193749999999996</v>
      </c>
      <c r="M13" s="842"/>
    </row>
    <row r="14" spans="2:13" s="123" customFormat="1" ht="14.25" customHeight="1">
      <c r="B14" s="1507" t="s">
        <v>1738</v>
      </c>
      <c r="C14" s="692" t="s">
        <v>1739</v>
      </c>
      <c r="D14" s="957" t="s">
        <v>1254</v>
      </c>
      <c r="E14" s="692">
        <v>325</v>
      </c>
      <c r="F14" s="1618">
        <v>638</v>
      </c>
      <c r="G14" s="1618">
        <f t="shared" si="1"/>
        <v>207350</v>
      </c>
      <c r="H14" s="1524">
        <f t="shared" si="2"/>
        <v>0.20735000000000001</v>
      </c>
      <c r="I14" s="1406">
        <f t="shared" si="0"/>
        <v>0.20735000000000001</v>
      </c>
      <c r="J14" s="1524"/>
      <c r="K14" s="1568"/>
      <c r="L14" s="1517">
        <f t="shared" si="3"/>
        <v>0.20735000000000001</v>
      </c>
      <c r="M14" s="842"/>
    </row>
    <row r="15" spans="2:13" s="123" customFormat="1" ht="14.25" customHeight="1">
      <c r="B15" s="1507" t="s">
        <v>1581</v>
      </c>
      <c r="C15" s="692" t="s">
        <v>1740</v>
      </c>
      <c r="D15" s="957" t="s">
        <v>1249</v>
      </c>
      <c r="E15" s="692">
        <v>275</v>
      </c>
      <c r="F15" s="1618">
        <v>64</v>
      </c>
      <c r="G15" s="1618">
        <f t="shared" si="1"/>
        <v>17600</v>
      </c>
      <c r="H15" s="1524">
        <f t="shared" si="2"/>
        <v>1.7600000000000001E-2</v>
      </c>
      <c r="I15" s="1406">
        <f t="shared" si="0"/>
        <v>1.7600000000000001E-2</v>
      </c>
      <c r="J15" s="1524"/>
      <c r="K15" s="1568"/>
      <c r="L15" s="1517">
        <f t="shared" si="3"/>
        <v>1.7600000000000001E-2</v>
      </c>
      <c r="M15" s="842"/>
    </row>
    <row r="16" spans="2:13" s="123" customFormat="1" ht="14.25" customHeight="1">
      <c r="B16" s="1507" t="s">
        <v>1413</v>
      </c>
      <c r="C16" s="692" t="s">
        <v>1741</v>
      </c>
      <c r="D16" s="957" t="s">
        <v>1281</v>
      </c>
      <c r="E16" s="692">
        <v>265</v>
      </c>
      <c r="F16" s="1618">
        <v>96</v>
      </c>
      <c r="G16" s="1618">
        <f t="shared" si="1"/>
        <v>25440</v>
      </c>
      <c r="H16" s="1524">
        <f t="shared" si="2"/>
        <v>2.5440000000000001E-2</v>
      </c>
      <c r="I16" s="1406">
        <f t="shared" si="0"/>
        <v>2.5440000000000001E-2</v>
      </c>
      <c r="J16" s="1524"/>
      <c r="K16" s="1568"/>
      <c r="L16" s="1517">
        <f t="shared" si="3"/>
        <v>2.5440000000000001E-2</v>
      </c>
      <c r="M16" s="842"/>
    </row>
    <row r="17" spans="2:13" s="123" customFormat="1" ht="14.25" customHeight="1">
      <c r="B17" s="1507" t="s">
        <v>1415</v>
      </c>
      <c r="C17" s="692" t="s">
        <v>1742</v>
      </c>
      <c r="D17" s="957" t="s">
        <v>1281</v>
      </c>
      <c r="E17" s="692">
        <v>265</v>
      </c>
      <c r="F17" s="1618">
        <v>32</v>
      </c>
      <c r="G17" s="1618">
        <f t="shared" si="1"/>
        <v>8480</v>
      </c>
      <c r="H17" s="1524">
        <f t="shared" si="2"/>
        <v>8.4799999999999997E-3</v>
      </c>
      <c r="I17" s="1406">
        <f t="shared" si="0"/>
        <v>8.4799999999999997E-3</v>
      </c>
      <c r="J17" s="1524"/>
      <c r="K17" s="1568"/>
      <c r="L17" s="1517">
        <f t="shared" si="3"/>
        <v>8.4799999999999997E-3</v>
      </c>
      <c r="M17" s="842"/>
    </row>
    <row r="18" spans="2:13" s="123" customFormat="1" ht="14.25" customHeight="1">
      <c r="B18" s="1507" t="s">
        <v>1415</v>
      </c>
      <c r="C18" s="692" t="s">
        <v>1743</v>
      </c>
      <c r="D18" s="957" t="s">
        <v>1281</v>
      </c>
      <c r="E18" s="692">
        <v>265</v>
      </c>
      <c r="F18" s="1618">
        <v>64</v>
      </c>
      <c r="G18" s="1618">
        <f t="shared" si="1"/>
        <v>16960</v>
      </c>
      <c r="H18" s="1524">
        <f t="shared" si="2"/>
        <v>1.6959999999999999E-2</v>
      </c>
      <c r="I18" s="1406">
        <f t="shared" si="0"/>
        <v>1.6959999999999999E-2</v>
      </c>
      <c r="J18" s="1524"/>
      <c r="K18" s="1568"/>
      <c r="L18" s="1517">
        <f t="shared" si="3"/>
        <v>1.6959999999999999E-2</v>
      </c>
      <c r="M18" s="842"/>
    </row>
    <row r="19" spans="2:13" s="123" customFormat="1" ht="14.25" customHeight="1">
      <c r="B19" s="1507" t="s">
        <v>1415</v>
      </c>
      <c r="C19" s="692" t="s">
        <v>1744</v>
      </c>
      <c r="D19" s="957" t="s">
        <v>1281</v>
      </c>
      <c r="E19" s="692">
        <v>265</v>
      </c>
      <c r="F19" s="1618">
        <v>32</v>
      </c>
      <c r="G19" s="1618">
        <f t="shared" si="1"/>
        <v>8480</v>
      </c>
      <c r="H19" s="1524">
        <f t="shared" si="2"/>
        <v>8.4799999999999997E-3</v>
      </c>
      <c r="I19" s="1406">
        <f t="shared" si="0"/>
        <v>8.4799999999999997E-3</v>
      </c>
      <c r="J19" s="1524"/>
      <c r="K19" s="1568"/>
      <c r="L19" s="1517">
        <f t="shared" si="3"/>
        <v>8.4799999999999997E-3</v>
      </c>
      <c r="M19" s="842"/>
    </row>
    <row r="20" spans="2:13" s="123" customFormat="1" ht="14.25" customHeight="1">
      <c r="B20" s="1507" t="s">
        <v>1415</v>
      </c>
      <c r="C20" s="692" t="s">
        <v>1744</v>
      </c>
      <c r="D20" s="957" t="s">
        <v>1254</v>
      </c>
      <c r="E20" s="692">
        <v>325</v>
      </c>
      <c r="F20" s="1618">
        <v>87</v>
      </c>
      <c r="G20" s="1618">
        <f t="shared" si="1"/>
        <v>28275</v>
      </c>
      <c r="H20" s="1524">
        <f t="shared" si="2"/>
        <v>2.8275000000000002E-2</v>
      </c>
      <c r="I20" s="1406">
        <f t="shared" si="0"/>
        <v>2.8275000000000002E-2</v>
      </c>
      <c r="J20" s="1524"/>
      <c r="K20" s="1568"/>
      <c r="L20" s="1517">
        <f t="shared" si="3"/>
        <v>2.8275000000000002E-2</v>
      </c>
      <c r="M20" s="842"/>
    </row>
    <row r="21" spans="2:13" s="123" customFormat="1" ht="14.25" customHeight="1">
      <c r="B21" s="1507" t="s">
        <v>1415</v>
      </c>
      <c r="C21" s="692" t="s">
        <v>1745</v>
      </c>
      <c r="D21" s="957" t="s">
        <v>1249</v>
      </c>
      <c r="E21" s="692">
        <v>275</v>
      </c>
      <c r="F21" s="1618">
        <v>32</v>
      </c>
      <c r="G21" s="1618">
        <f t="shared" si="1"/>
        <v>8800</v>
      </c>
      <c r="H21" s="1524">
        <f t="shared" si="2"/>
        <v>8.8000000000000005E-3</v>
      </c>
      <c r="I21" s="1406">
        <f t="shared" si="0"/>
        <v>8.8000000000000005E-3</v>
      </c>
      <c r="J21" s="1524"/>
      <c r="K21" s="1568"/>
      <c r="L21" s="1517">
        <f t="shared" si="3"/>
        <v>8.8000000000000005E-3</v>
      </c>
      <c r="M21" s="842"/>
    </row>
    <row r="22" spans="2:13" s="123" customFormat="1" ht="14.25" customHeight="1">
      <c r="B22" s="1507" t="s">
        <v>1415</v>
      </c>
      <c r="C22" s="692" t="s">
        <v>1746</v>
      </c>
      <c r="D22" s="957" t="s">
        <v>1281</v>
      </c>
      <c r="E22" s="692">
        <v>265</v>
      </c>
      <c r="F22" s="1618">
        <v>32</v>
      </c>
      <c r="G22" s="1618">
        <f t="shared" si="1"/>
        <v>8480</v>
      </c>
      <c r="H22" s="1524">
        <f t="shared" si="2"/>
        <v>8.4799999999999997E-3</v>
      </c>
      <c r="I22" s="1406">
        <f t="shared" si="0"/>
        <v>8.4799999999999997E-3</v>
      </c>
      <c r="J22" s="1524"/>
      <c r="K22" s="1568"/>
      <c r="L22" s="1517">
        <f t="shared" si="3"/>
        <v>8.4799999999999997E-3</v>
      </c>
      <c r="M22" s="842"/>
    </row>
    <row r="23" spans="2:13" s="123" customFormat="1" ht="14.25" customHeight="1">
      <c r="B23" s="1507" t="s">
        <v>1415</v>
      </c>
      <c r="C23" s="692" t="s">
        <v>1747</v>
      </c>
      <c r="D23" s="957" t="s">
        <v>1249</v>
      </c>
      <c r="E23" s="692">
        <v>275</v>
      </c>
      <c r="F23" s="1618">
        <v>64</v>
      </c>
      <c r="G23" s="1618">
        <f t="shared" ref="G23:G57" si="4">F23*E23</f>
        <v>17600</v>
      </c>
      <c r="H23" s="1524">
        <f t="shared" ref="H23:H57" si="5">G23/1000000</f>
        <v>1.7600000000000001E-2</v>
      </c>
      <c r="I23" s="1406">
        <f t="shared" si="0"/>
        <v>1.7600000000000001E-2</v>
      </c>
      <c r="J23" s="1524"/>
      <c r="K23" s="1568"/>
      <c r="L23" s="1517">
        <f t="shared" ref="L23:L57" si="6">I23+J23+K23</f>
        <v>1.7600000000000001E-2</v>
      </c>
      <c r="M23" s="842"/>
    </row>
    <row r="24" spans="2:13" s="123" customFormat="1" ht="14.25" customHeight="1">
      <c r="B24" s="1507" t="s">
        <v>1415</v>
      </c>
      <c r="C24" s="692" t="s">
        <v>1748</v>
      </c>
      <c r="D24" s="957" t="s">
        <v>1254</v>
      </c>
      <c r="E24" s="692">
        <v>325</v>
      </c>
      <c r="F24" s="1618">
        <v>29</v>
      </c>
      <c r="G24" s="1618">
        <f t="shared" si="4"/>
        <v>9425</v>
      </c>
      <c r="H24" s="1524">
        <f t="shared" si="5"/>
        <v>9.4249999999999994E-3</v>
      </c>
      <c r="I24" s="1406">
        <f t="shared" si="0"/>
        <v>9.4249999999999994E-3</v>
      </c>
      <c r="J24" s="1524"/>
      <c r="K24" s="1568"/>
      <c r="L24" s="1517">
        <f t="shared" si="6"/>
        <v>9.4249999999999994E-3</v>
      </c>
      <c r="M24" s="842"/>
    </row>
    <row r="25" spans="2:13" s="123" customFormat="1" ht="14.25" customHeight="1">
      <c r="B25" s="1507" t="s">
        <v>1420</v>
      </c>
      <c r="C25" s="692" t="s">
        <v>1749</v>
      </c>
      <c r="D25" s="957" t="s">
        <v>1254</v>
      </c>
      <c r="E25" s="692">
        <v>325</v>
      </c>
      <c r="F25" s="1618">
        <v>87</v>
      </c>
      <c r="G25" s="1618">
        <f t="shared" si="4"/>
        <v>28275</v>
      </c>
      <c r="H25" s="1524">
        <f t="shared" si="5"/>
        <v>2.8275000000000002E-2</v>
      </c>
      <c r="I25" s="1406">
        <f t="shared" si="0"/>
        <v>2.8275000000000002E-2</v>
      </c>
      <c r="J25" s="1524"/>
      <c r="K25" s="1568"/>
      <c r="L25" s="1517">
        <f t="shared" si="6"/>
        <v>2.8275000000000002E-2</v>
      </c>
      <c r="M25" s="842"/>
    </row>
    <row r="26" spans="2:13" s="123" customFormat="1" ht="14.25" customHeight="1">
      <c r="B26" s="1507" t="s">
        <v>1750</v>
      </c>
      <c r="C26" s="692">
        <v>17685</v>
      </c>
      <c r="D26" s="957" t="s">
        <v>1249</v>
      </c>
      <c r="E26" s="692">
        <v>280</v>
      </c>
      <c r="F26" s="1618">
        <v>192</v>
      </c>
      <c r="G26" s="1618">
        <f t="shared" si="4"/>
        <v>53760</v>
      </c>
      <c r="H26" s="1524">
        <f t="shared" si="5"/>
        <v>5.3760000000000002E-2</v>
      </c>
      <c r="I26" s="1406">
        <f t="shared" si="0"/>
        <v>5.3760000000000002E-2</v>
      </c>
      <c r="J26" s="1524"/>
      <c r="K26" s="1568"/>
      <c r="L26" s="1517">
        <f t="shared" si="6"/>
        <v>5.3760000000000002E-2</v>
      </c>
      <c r="M26" s="842"/>
    </row>
    <row r="27" spans="2:13" s="123" customFormat="1" ht="14.25" customHeight="1">
      <c r="B27" s="1507" t="s">
        <v>1750</v>
      </c>
      <c r="C27" s="692">
        <v>17685</v>
      </c>
      <c r="D27" s="957" t="s">
        <v>1254</v>
      </c>
      <c r="E27" s="692">
        <v>325</v>
      </c>
      <c r="F27" s="1618">
        <v>116</v>
      </c>
      <c r="G27" s="1618">
        <f t="shared" si="4"/>
        <v>37700</v>
      </c>
      <c r="H27" s="1524">
        <f t="shared" si="5"/>
        <v>3.7699999999999997E-2</v>
      </c>
      <c r="I27" s="1406">
        <f t="shared" si="0"/>
        <v>3.7699999999999997E-2</v>
      </c>
      <c r="J27" s="1524"/>
      <c r="K27" s="1568"/>
      <c r="L27" s="1517">
        <f t="shared" si="6"/>
        <v>3.7699999999999997E-2</v>
      </c>
      <c r="M27" s="842"/>
    </row>
    <row r="28" spans="2:13" s="123" customFormat="1" ht="14.25" customHeight="1">
      <c r="B28" s="1507" t="s">
        <v>194</v>
      </c>
      <c r="C28" s="692" t="s">
        <v>1751</v>
      </c>
      <c r="D28" s="957" t="s">
        <v>1249</v>
      </c>
      <c r="E28" s="692">
        <v>280</v>
      </c>
      <c r="F28" s="1618">
        <v>32</v>
      </c>
      <c r="G28" s="1618">
        <f t="shared" si="4"/>
        <v>8960</v>
      </c>
      <c r="H28" s="1524">
        <f t="shared" si="5"/>
        <v>8.9599999999999992E-3</v>
      </c>
      <c r="I28" s="1406">
        <f t="shared" si="0"/>
        <v>8.9599999999999992E-3</v>
      </c>
      <c r="J28" s="1524"/>
      <c r="K28" s="1568"/>
      <c r="L28" s="1517">
        <f t="shared" si="6"/>
        <v>8.9599999999999992E-3</v>
      </c>
      <c r="M28" s="842"/>
    </row>
    <row r="29" spans="2:13" s="123" customFormat="1" ht="14.25" customHeight="1">
      <c r="B29" s="1507" t="s">
        <v>1261</v>
      </c>
      <c r="C29" s="692" t="s">
        <v>1752</v>
      </c>
      <c r="D29" s="957" t="s">
        <v>1281</v>
      </c>
      <c r="E29" s="692">
        <v>265</v>
      </c>
      <c r="F29" s="1618">
        <v>832</v>
      </c>
      <c r="G29" s="1618">
        <f t="shared" si="4"/>
        <v>220480</v>
      </c>
      <c r="H29" s="1524">
        <f t="shared" si="5"/>
        <v>0.22048000000000001</v>
      </c>
      <c r="I29" s="1406">
        <f t="shared" si="0"/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1753</v>
      </c>
      <c r="D30" s="957" t="s">
        <v>1249</v>
      </c>
      <c r="E30" s="692">
        <v>280</v>
      </c>
      <c r="F30" s="1618">
        <v>832</v>
      </c>
      <c r="G30" s="1618">
        <f t="shared" si="4"/>
        <v>232960</v>
      </c>
      <c r="H30" s="1524">
        <f t="shared" si="5"/>
        <v>0.23296</v>
      </c>
      <c r="I30" s="1406">
        <f t="shared" si="0"/>
        <v>0.23296</v>
      </c>
      <c r="J30" s="1524"/>
      <c r="K30" s="1568"/>
      <c r="L30" s="1517">
        <f t="shared" si="6"/>
        <v>0.23296</v>
      </c>
      <c r="M30" s="842"/>
    </row>
    <row r="31" spans="2:13" s="123" customFormat="1" ht="14.25" customHeight="1">
      <c r="B31" s="1507" t="s">
        <v>1259</v>
      </c>
      <c r="C31" s="692" t="s">
        <v>1754</v>
      </c>
      <c r="D31" s="957" t="s">
        <v>1281</v>
      </c>
      <c r="E31" s="692">
        <v>265</v>
      </c>
      <c r="F31" s="1618">
        <v>416</v>
      </c>
      <c r="G31" s="1618">
        <f t="shared" si="4"/>
        <v>110240</v>
      </c>
      <c r="H31" s="1524">
        <f t="shared" si="5"/>
        <v>0.11024</v>
      </c>
      <c r="I31" s="1406">
        <f t="shared" si="0"/>
        <v>0.11024</v>
      </c>
      <c r="J31" s="1524"/>
      <c r="K31" s="1568"/>
      <c r="L31" s="1517">
        <f t="shared" si="6"/>
        <v>0.11024</v>
      </c>
      <c r="M31" s="842"/>
    </row>
    <row r="32" spans="2:13" s="123" customFormat="1" ht="14.25" customHeight="1">
      <c r="B32" s="1507" t="s">
        <v>1259</v>
      </c>
      <c r="C32" s="692" t="s">
        <v>1755</v>
      </c>
      <c r="D32" s="957" t="s">
        <v>1281</v>
      </c>
      <c r="E32" s="692">
        <v>265</v>
      </c>
      <c r="F32" s="1618">
        <v>416</v>
      </c>
      <c r="G32" s="1618">
        <f t="shared" si="4"/>
        <v>110240</v>
      </c>
      <c r="H32" s="1524">
        <f t="shared" si="5"/>
        <v>0.11024</v>
      </c>
      <c r="I32" s="1406">
        <f t="shared" si="0"/>
        <v>0.11024</v>
      </c>
      <c r="J32" s="1524"/>
      <c r="K32" s="1568"/>
      <c r="L32" s="1517">
        <f t="shared" si="6"/>
        <v>0.11024</v>
      </c>
      <c r="M32" s="842"/>
    </row>
    <row r="33" spans="2:13" s="123" customFormat="1" ht="14.25" customHeight="1">
      <c r="B33" s="1507" t="s">
        <v>1259</v>
      </c>
      <c r="C33" s="692" t="s">
        <v>1756</v>
      </c>
      <c r="D33" s="957" t="s">
        <v>1281</v>
      </c>
      <c r="E33" s="692">
        <v>265</v>
      </c>
      <c r="F33" s="1618">
        <v>832</v>
      </c>
      <c r="G33" s="1618">
        <f t="shared" si="4"/>
        <v>220480</v>
      </c>
      <c r="H33" s="1524">
        <f t="shared" si="5"/>
        <v>0.22048000000000001</v>
      </c>
      <c r="I33" s="1406">
        <f t="shared" si="0"/>
        <v>0.22048000000000001</v>
      </c>
      <c r="J33" s="1524"/>
      <c r="K33" s="1568"/>
      <c r="L33" s="1517">
        <f t="shared" si="6"/>
        <v>0.22048000000000001</v>
      </c>
      <c r="M33" s="842"/>
    </row>
    <row r="34" spans="2:13" s="123" customFormat="1" ht="14.25" customHeight="1">
      <c r="B34" s="1507" t="s">
        <v>20</v>
      </c>
      <c r="C34" s="692">
        <v>1247</v>
      </c>
      <c r="D34" s="957" t="s">
        <v>1249</v>
      </c>
      <c r="E34" s="692">
        <v>280</v>
      </c>
      <c r="F34" s="1618">
        <v>1024</v>
      </c>
      <c r="G34" s="1618">
        <f t="shared" si="4"/>
        <v>286720</v>
      </c>
      <c r="H34" s="1524">
        <f t="shared" si="5"/>
        <v>0.28671999999999997</v>
      </c>
      <c r="I34" s="1406">
        <f t="shared" si="0"/>
        <v>0.28671999999999997</v>
      </c>
      <c r="J34" s="1524"/>
      <c r="K34" s="1568"/>
      <c r="L34" s="1517">
        <f t="shared" si="6"/>
        <v>0.28671999999999997</v>
      </c>
      <c r="M34" s="842"/>
    </row>
    <row r="35" spans="2:13" s="123" customFormat="1" ht="14.25" customHeight="1">
      <c r="B35" s="1507" t="s">
        <v>20</v>
      </c>
      <c r="C35" s="692">
        <v>1248</v>
      </c>
      <c r="D35" s="957" t="s">
        <v>1249</v>
      </c>
      <c r="E35" s="692">
        <v>280</v>
      </c>
      <c r="F35" s="1618">
        <v>2144</v>
      </c>
      <c r="G35" s="1618">
        <f t="shared" si="4"/>
        <v>600320</v>
      </c>
      <c r="H35" s="1524">
        <f t="shared" si="5"/>
        <v>0.60031999999999996</v>
      </c>
      <c r="I35" s="1406">
        <f t="shared" si="0"/>
        <v>0.60031999999999996</v>
      </c>
      <c r="J35" s="1524"/>
      <c r="K35" s="1568"/>
      <c r="L35" s="1517">
        <f t="shared" si="6"/>
        <v>0.60031999999999996</v>
      </c>
      <c r="M35" s="842"/>
    </row>
    <row r="36" spans="2:13" s="123" customFormat="1" ht="14.25" customHeight="1">
      <c r="B36" s="1507" t="s">
        <v>20</v>
      </c>
      <c r="C36" s="692">
        <v>1249</v>
      </c>
      <c r="D36" s="957" t="s">
        <v>1249</v>
      </c>
      <c r="E36" s="692">
        <v>280</v>
      </c>
      <c r="F36" s="1618">
        <v>832</v>
      </c>
      <c r="G36" s="1618">
        <f t="shared" si="4"/>
        <v>232960</v>
      </c>
      <c r="H36" s="1524">
        <f t="shared" si="5"/>
        <v>0.23296</v>
      </c>
      <c r="I36" s="1406">
        <f t="shared" si="0"/>
        <v>0.23296</v>
      </c>
      <c r="J36" s="1524"/>
      <c r="K36" s="1568"/>
      <c r="L36" s="1517">
        <f t="shared" si="6"/>
        <v>0.23296</v>
      </c>
      <c r="M36" s="842"/>
    </row>
    <row r="37" spans="2:13" s="123" customFormat="1" ht="14.25" customHeight="1">
      <c r="B37" s="1507" t="s">
        <v>20</v>
      </c>
      <c r="C37" s="692">
        <v>1258</v>
      </c>
      <c r="D37" s="957" t="s">
        <v>1254</v>
      </c>
      <c r="E37" s="692">
        <v>325</v>
      </c>
      <c r="F37" s="1618">
        <v>116</v>
      </c>
      <c r="G37" s="1618">
        <f t="shared" si="4"/>
        <v>37700</v>
      </c>
      <c r="H37" s="1524">
        <f t="shared" si="5"/>
        <v>3.7699999999999997E-2</v>
      </c>
      <c r="I37" s="1406">
        <f t="shared" si="0"/>
        <v>3.7699999999999997E-2</v>
      </c>
      <c r="J37" s="1524"/>
      <c r="K37" s="1568"/>
      <c r="L37" s="1517">
        <f t="shared" si="6"/>
        <v>3.7699999999999997E-2</v>
      </c>
      <c r="M37" s="842"/>
    </row>
    <row r="38" spans="2:13" s="123" customFormat="1" ht="14.25" customHeight="1">
      <c r="B38" s="1507" t="s">
        <v>1274</v>
      </c>
      <c r="C38" s="692" t="s">
        <v>1757</v>
      </c>
      <c r="D38" s="957" t="s">
        <v>1758</v>
      </c>
      <c r="E38" s="692">
        <v>335</v>
      </c>
      <c r="F38" s="1618">
        <f>754*2</f>
        <v>1508</v>
      </c>
      <c r="G38" s="1618">
        <f t="shared" si="4"/>
        <v>505180</v>
      </c>
      <c r="H38" s="1524">
        <f t="shared" si="5"/>
        <v>0.50517999999999996</v>
      </c>
      <c r="I38" s="1406">
        <f t="shared" si="0"/>
        <v>0.50517999999999996</v>
      </c>
      <c r="J38" s="1524"/>
      <c r="K38" s="1568"/>
      <c r="L38" s="1517">
        <f t="shared" si="6"/>
        <v>0.50517999999999996</v>
      </c>
      <c r="M38" s="842"/>
    </row>
    <row r="39" spans="2:13" s="123" customFormat="1" ht="14.25" customHeight="1">
      <c r="B39" s="1507" t="s">
        <v>1274</v>
      </c>
      <c r="C39" s="692" t="s">
        <v>1759</v>
      </c>
      <c r="D39" s="957" t="s">
        <v>1760</v>
      </c>
      <c r="E39" s="692">
        <v>335</v>
      </c>
      <c r="F39" s="1618">
        <f>754*2</f>
        <v>1508</v>
      </c>
      <c r="G39" s="1618">
        <f t="shared" si="4"/>
        <v>505180</v>
      </c>
      <c r="H39" s="1524">
        <f t="shared" si="5"/>
        <v>0.50517999999999996</v>
      </c>
      <c r="I39" s="1406">
        <f t="shared" si="0"/>
        <v>0.50517999999999996</v>
      </c>
      <c r="J39" s="1524"/>
      <c r="K39" s="1568"/>
      <c r="L39" s="1517">
        <f t="shared" si="6"/>
        <v>0.50517999999999996</v>
      </c>
      <c r="M39" s="842"/>
    </row>
    <row r="40" spans="2:13" s="123" customFormat="1" ht="14.25" customHeight="1">
      <c r="B40" s="1507" t="s">
        <v>1274</v>
      </c>
      <c r="C40" s="692" t="s">
        <v>1761</v>
      </c>
      <c r="D40" s="957" t="s">
        <v>1729</v>
      </c>
      <c r="E40" s="692">
        <v>335</v>
      </c>
      <c r="F40" s="1618">
        <v>696</v>
      </c>
      <c r="G40" s="1618">
        <f t="shared" si="4"/>
        <v>233160</v>
      </c>
      <c r="H40" s="1524">
        <f t="shared" si="5"/>
        <v>0.23316000000000001</v>
      </c>
      <c r="I40" s="1406">
        <f t="shared" si="0"/>
        <v>0.23316000000000001</v>
      </c>
      <c r="J40" s="1524"/>
      <c r="K40" s="1568"/>
      <c r="L40" s="1517">
        <f t="shared" si="6"/>
        <v>0.23316000000000001</v>
      </c>
      <c r="M40" s="842"/>
    </row>
    <row r="41" spans="2:13" s="123" customFormat="1" ht="14.25" customHeight="1">
      <c r="B41" s="1507" t="s">
        <v>1274</v>
      </c>
      <c r="C41" s="692">
        <v>402</v>
      </c>
      <c r="D41" s="957" t="s">
        <v>1729</v>
      </c>
      <c r="E41" s="692">
        <v>325</v>
      </c>
      <c r="F41" s="1618">
        <v>29</v>
      </c>
      <c r="G41" s="1618">
        <f t="shared" si="4"/>
        <v>9425</v>
      </c>
      <c r="H41" s="1524">
        <f t="shared" si="5"/>
        <v>9.4249999999999994E-3</v>
      </c>
      <c r="I41" s="1406">
        <f t="shared" si="0"/>
        <v>9.4249999999999994E-3</v>
      </c>
      <c r="J41" s="1524"/>
      <c r="K41" s="1568"/>
      <c r="L41" s="1517">
        <f t="shared" si="6"/>
        <v>9.4249999999999994E-3</v>
      </c>
      <c r="M41" s="842"/>
    </row>
    <row r="42" spans="2:13" s="123" customFormat="1" ht="14.25" customHeight="1">
      <c r="B42" s="1507" t="s">
        <v>1283</v>
      </c>
      <c r="C42" s="692" t="s">
        <v>1762</v>
      </c>
      <c r="D42" s="957" t="s">
        <v>1254</v>
      </c>
      <c r="E42" s="692">
        <v>330</v>
      </c>
      <c r="F42" s="1618">
        <v>4031</v>
      </c>
      <c r="G42" s="1618">
        <f t="shared" si="4"/>
        <v>1330230</v>
      </c>
      <c r="H42" s="1524">
        <f t="shared" si="5"/>
        <v>1.33023</v>
      </c>
      <c r="I42" s="1406">
        <f t="shared" si="0"/>
        <v>1.33023</v>
      </c>
      <c r="J42" s="1524"/>
      <c r="K42" s="1568"/>
      <c r="L42" s="1517">
        <f t="shared" si="6"/>
        <v>1.33023</v>
      </c>
      <c r="M42" s="842"/>
    </row>
    <row r="43" spans="2:13" s="123" customFormat="1" ht="14.25" customHeight="1">
      <c r="B43" s="1507" t="s">
        <v>1598</v>
      </c>
      <c r="C43" s="692" t="s">
        <v>1763</v>
      </c>
      <c r="D43" s="957" t="s">
        <v>1249</v>
      </c>
      <c r="E43" s="692">
        <v>275</v>
      </c>
      <c r="F43" s="1618">
        <v>1920</v>
      </c>
      <c r="G43" s="1618">
        <f t="shared" si="4"/>
        <v>528000</v>
      </c>
      <c r="H43" s="1524">
        <f t="shared" si="5"/>
        <v>0.52800000000000002</v>
      </c>
      <c r="I43" s="1406">
        <f t="shared" si="0"/>
        <v>0.52800000000000002</v>
      </c>
      <c r="J43" s="1524"/>
      <c r="K43" s="1568"/>
      <c r="L43" s="1517">
        <f t="shared" si="6"/>
        <v>0.52800000000000002</v>
      </c>
      <c r="M43" s="842"/>
    </row>
    <row r="44" spans="2:13" s="123" customFormat="1" ht="14.25" customHeight="1">
      <c r="B44" s="1507" t="s">
        <v>1764</v>
      </c>
      <c r="C44" s="692">
        <v>1014</v>
      </c>
      <c r="D44" s="957" t="s">
        <v>1263</v>
      </c>
      <c r="E44" s="692">
        <v>265</v>
      </c>
      <c r="F44" s="1618">
        <v>676</v>
      </c>
      <c r="G44" s="1618">
        <f t="shared" si="4"/>
        <v>179140</v>
      </c>
      <c r="H44" s="1524">
        <f t="shared" si="5"/>
        <v>0.17913999999999999</v>
      </c>
      <c r="I44" s="1406">
        <f t="shared" si="0"/>
        <v>0.17913999999999999</v>
      </c>
      <c r="J44" s="1524"/>
      <c r="K44" s="1568"/>
      <c r="L44" s="1517">
        <f t="shared" si="6"/>
        <v>0.17913999999999999</v>
      </c>
      <c r="M44" s="842"/>
    </row>
    <row r="45" spans="2:13" s="123" customFormat="1" ht="14.25" customHeight="1">
      <c r="B45" s="1507" t="s">
        <v>1764</v>
      </c>
      <c r="C45" s="692" t="s">
        <v>1765</v>
      </c>
      <c r="D45" s="957" t="s">
        <v>1263</v>
      </c>
      <c r="E45" s="692">
        <v>265</v>
      </c>
      <c r="F45" s="1618">
        <v>130</v>
      </c>
      <c r="G45" s="1618">
        <f t="shared" si="4"/>
        <v>34450</v>
      </c>
      <c r="H45" s="1524">
        <f t="shared" si="5"/>
        <v>3.4450000000000001E-2</v>
      </c>
      <c r="I45" s="1406">
        <f t="shared" si="0"/>
        <v>3.4450000000000001E-2</v>
      </c>
      <c r="J45" s="1524"/>
      <c r="K45" s="1568"/>
      <c r="L45" s="1517">
        <f t="shared" si="6"/>
        <v>3.4450000000000001E-2</v>
      </c>
      <c r="M45" s="842"/>
    </row>
    <row r="46" spans="2:13" s="123" customFormat="1" ht="14.25" customHeight="1">
      <c r="B46" s="1507" t="s">
        <v>30</v>
      </c>
      <c r="C46" s="692">
        <v>626686</v>
      </c>
      <c r="D46" s="957" t="s">
        <v>1729</v>
      </c>
      <c r="E46" s="692">
        <v>325</v>
      </c>
      <c r="F46" s="1618">
        <v>638</v>
      </c>
      <c r="G46" s="1618">
        <f t="shared" si="4"/>
        <v>207350</v>
      </c>
      <c r="H46" s="1524">
        <f t="shared" si="5"/>
        <v>0.20735000000000001</v>
      </c>
      <c r="I46" s="1406">
        <f t="shared" si="0"/>
        <v>0.20735000000000001</v>
      </c>
      <c r="J46" s="1524"/>
      <c r="K46" s="1568"/>
      <c r="L46" s="1517">
        <f t="shared" si="6"/>
        <v>0.20735000000000001</v>
      </c>
      <c r="M46" s="842"/>
    </row>
    <row r="47" spans="2:13" s="123" customFormat="1" ht="14.25" customHeight="1">
      <c r="B47" s="1507" t="s">
        <v>30</v>
      </c>
      <c r="C47" s="692">
        <v>626687</v>
      </c>
      <c r="D47" s="957" t="s">
        <v>1729</v>
      </c>
      <c r="E47" s="692">
        <v>325</v>
      </c>
      <c r="F47" s="1618">
        <v>638</v>
      </c>
      <c r="G47" s="1618">
        <f t="shared" si="4"/>
        <v>207350</v>
      </c>
      <c r="H47" s="1524">
        <f t="shared" si="5"/>
        <v>0.20735000000000001</v>
      </c>
      <c r="I47" s="1406">
        <f t="shared" si="0"/>
        <v>0.20735000000000001</v>
      </c>
      <c r="J47" s="1524"/>
      <c r="K47" s="1568"/>
      <c r="L47" s="1517">
        <f t="shared" si="6"/>
        <v>0.20735000000000001</v>
      </c>
      <c r="M47" s="842"/>
    </row>
    <row r="48" spans="2:13" s="123" customFormat="1" ht="14.25" customHeight="1">
      <c r="B48" s="1507" t="s">
        <v>30</v>
      </c>
      <c r="C48" s="692">
        <v>626749</v>
      </c>
      <c r="D48" s="957" t="s">
        <v>1729</v>
      </c>
      <c r="E48" s="692">
        <v>325</v>
      </c>
      <c r="F48" s="1618">
        <v>638</v>
      </c>
      <c r="G48" s="1618">
        <f t="shared" si="4"/>
        <v>207350</v>
      </c>
      <c r="H48" s="1524">
        <f t="shared" si="5"/>
        <v>0.20735000000000001</v>
      </c>
      <c r="I48" s="1406">
        <f t="shared" si="0"/>
        <v>0.20735000000000001</v>
      </c>
      <c r="J48" s="1524"/>
      <c r="K48" s="1568"/>
      <c r="L48" s="1517">
        <f t="shared" si="6"/>
        <v>0.20735000000000001</v>
      </c>
      <c r="M48" s="842"/>
    </row>
    <row r="49" spans="2:13" s="123" customFormat="1" ht="14.25" customHeight="1">
      <c r="B49" s="1507" t="s">
        <v>1766</v>
      </c>
      <c r="C49" s="692" t="s">
        <v>1767</v>
      </c>
      <c r="D49" s="957" t="s">
        <v>445</v>
      </c>
      <c r="E49" s="692">
        <v>305</v>
      </c>
      <c r="F49" s="1618">
        <v>1100</v>
      </c>
      <c r="G49" s="1618">
        <f t="shared" si="4"/>
        <v>335500</v>
      </c>
      <c r="H49" s="1524">
        <f t="shared" si="5"/>
        <v>0.33550000000000002</v>
      </c>
      <c r="I49" s="1406">
        <f t="shared" si="0"/>
        <v>0.33550000000000002</v>
      </c>
      <c r="J49" s="1524"/>
      <c r="K49" s="1568"/>
      <c r="L49" s="1517">
        <f t="shared" si="6"/>
        <v>0.33550000000000002</v>
      </c>
      <c r="M49" s="842"/>
    </row>
    <row r="50" spans="2:13" s="123" customFormat="1" ht="14.25" customHeight="1">
      <c r="B50" s="1507" t="s">
        <v>1766</v>
      </c>
      <c r="C50" s="692" t="s">
        <v>1604</v>
      </c>
      <c r="D50" s="957" t="s">
        <v>445</v>
      </c>
      <c r="E50" s="692">
        <v>305</v>
      </c>
      <c r="F50" s="1618">
        <v>1500</v>
      </c>
      <c r="G50" s="1618">
        <f t="shared" si="4"/>
        <v>457500</v>
      </c>
      <c r="H50" s="1524">
        <f t="shared" si="5"/>
        <v>0.45750000000000002</v>
      </c>
      <c r="I50" s="1406">
        <f t="shared" si="0"/>
        <v>0.45750000000000002</v>
      </c>
      <c r="J50" s="1524"/>
      <c r="K50" s="1568"/>
      <c r="L50" s="1517">
        <f t="shared" si="6"/>
        <v>0.45750000000000002</v>
      </c>
      <c r="M50" s="842"/>
    </row>
    <row r="51" spans="2:13" s="123" customFormat="1" ht="14.25" customHeight="1">
      <c r="B51" s="1507" t="s">
        <v>1766</v>
      </c>
      <c r="C51" s="692" t="s">
        <v>1605</v>
      </c>
      <c r="D51" s="957" t="s">
        <v>445</v>
      </c>
      <c r="E51" s="692">
        <v>305</v>
      </c>
      <c r="F51" s="1618">
        <v>3000</v>
      </c>
      <c r="G51" s="1618">
        <f t="shared" si="4"/>
        <v>915000</v>
      </c>
      <c r="H51" s="1524">
        <f t="shared" si="5"/>
        <v>0.91500000000000004</v>
      </c>
      <c r="I51" s="1406">
        <f t="shared" si="0"/>
        <v>0.91500000000000004</v>
      </c>
      <c r="J51" s="1524"/>
      <c r="K51" s="1568"/>
      <c r="L51" s="1517">
        <f t="shared" si="6"/>
        <v>0.91500000000000004</v>
      </c>
      <c r="M51" s="842"/>
    </row>
    <row r="52" spans="2:13" s="123" customFormat="1" ht="14.25" customHeight="1">
      <c r="B52" s="1507" t="s">
        <v>1627</v>
      </c>
      <c r="C52" s="692">
        <v>2053</v>
      </c>
      <c r="D52" s="957" t="s">
        <v>1249</v>
      </c>
      <c r="E52" s="692">
        <v>275</v>
      </c>
      <c r="F52" s="1618">
        <v>320</v>
      </c>
      <c r="G52" s="1618">
        <f t="shared" si="4"/>
        <v>88000</v>
      </c>
      <c r="H52" s="1524">
        <f t="shared" si="5"/>
        <v>8.7999999999999995E-2</v>
      </c>
      <c r="I52" s="1406">
        <f t="shared" si="0"/>
        <v>8.7999999999999995E-2</v>
      </c>
      <c r="J52" s="1524"/>
      <c r="K52" s="1568"/>
      <c r="L52" s="1517">
        <f t="shared" si="6"/>
        <v>8.7999999999999995E-2</v>
      </c>
      <c r="M52" s="842"/>
    </row>
    <row r="53" spans="2:13" s="123" customFormat="1" ht="14.25" customHeight="1">
      <c r="B53" s="1507" t="s">
        <v>1768</v>
      </c>
      <c r="C53" s="692" t="s">
        <v>1769</v>
      </c>
      <c r="D53" s="957" t="s">
        <v>1249</v>
      </c>
      <c r="E53" s="692">
        <v>275</v>
      </c>
      <c r="F53" s="1618">
        <v>224</v>
      </c>
      <c r="G53" s="1618">
        <f t="shared" si="4"/>
        <v>61600</v>
      </c>
      <c r="H53" s="1524">
        <f t="shared" si="5"/>
        <v>6.1600000000000002E-2</v>
      </c>
      <c r="I53" s="1406">
        <f t="shared" si="0"/>
        <v>6.1600000000000002E-2</v>
      </c>
      <c r="J53" s="1524"/>
      <c r="K53" s="1568"/>
      <c r="L53" s="1517">
        <f t="shared" si="6"/>
        <v>6.1600000000000002E-2</v>
      </c>
      <c r="M53" s="842"/>
    </row>
    <row r="54" spans="2:13" s="123" customFormat="1" ht="14.25" customHeight="1">
      <c r="B54" s="1507" t="s">
        <v>1298</v>
      </c>
      <c r="C54" s="692" t="s">
        <v>1770</v>
      </c>
      <c r="D54" s="957" t="s">
        <v>1254</v>
      </c>
      <c r="E54" s="692">
        <v>335</v>
      </c>
      <c r="F54" s="1618">
        <v>290</v>
      </c>
      <c r="G54" s="1618">
        <f t="shared" si="4"/>
        <v>97150</v>
      </c>
      <c r="H54" s="1524">
        <f t="shared" si="5"/>
        <v>9.715E-2</v>
      </c>
      <c r="I54" s="1406">
        <f t="shared" si="0"/>
        <v>9.715E-2</v>
      </c>
      <c r="J54" s="1524"/>
      <c r="K54" s="1568"/>
      <c r="L54" s="1517">
        <f t="shared" si="6"/>
        <v>9.715E-2</v>
      </c>
      <c r="M54" s="842"/>
    </row>
    <row r="55" spans="2:13" s="123" customFormat="1" ht="14.25" customHeight="1">
      <c r="B55" s="1507" t="s">
        <v>1298</v>
      </c>
      <c r="C55" s="692" t="s">
        <v>1771</v>
      </c>
      <c r="D55" s="957" t="s">
        <v>1249</v>
      </c>
      <c r="E55" s="692">
        <v>280</v>
      </c>
      <c r="F55" s="1618">
        <v>1664</v>
      </c>
      <c r="G55" s="1618">
        <f t="shared" si="4"/>
        <v>465920</v>
      </c>
      <c r="H55" s="1524">
        <f t="shared" si="5"/>
        <v>0.46592</v>
      </c>
      <c r="I55" s="1406">
        <f t="shared" si="0"/>
        <v>0.46592</v>
      </c>
      <c r="J55" s="1524"/>
      <c r="K55" s="1568"/>
      <c r="L55" s="1517">
        <f t="shared" si="6"/>
        <v>0.46592</v>
      </c>
      <c r="M55" s="842"/>
    </row>
    <row r="56" spans="2:13" s="123" customFormat="1" ht="14.25" customHeight="1">
      <c r="B56" s="1507" t="s">
        <v>1298</v>
      </c>
      <c r="C56" s="692" t="s">
        <v>1772</v>
      </c>
      <c r="D56" s="957" t="s">
        <v>1249</v>
      </c>
      <c r="E56" s="692">
        <v>280</v>
      </c>
      <c r="F56" s="1618">
        <v>1664</v>
      </c>
      <c r="G56" s="1618">
        <f t="shared" si="4"/>
        <v>465920</v>
      </c>
      <c r="H56" s="1524">
        <f t="shared" si="5"/>
        <v>0.46592</v>
      </c>
      <c r="I56" s="1406">
        <f t="shared" si="0"/>
        <v>0.46592</v>
      </c>
      <c r="J56" s="1524"/>
      <c r="K56" s="1568"/>
      <c r="L56" s="1517">
        <f t="shared" si="6"/>
        <v>0.46592</v>
      </c>
      <c r="M56" s="842"/>
    </row>
    <row r="57" spans="2:13" s="123" customFormat="1" ht="14.25" customHeight="1">
      <c r="B57" s="1507" t="s">
        <v>1463</v>
      </c>
      <c r="C57" s="692" t="s">
        <v>1773</v>
      </c>
      <c r="D57" s="957" t="s">
        <v>1729</v>
      </c>
      <c r="E57" s="692">
        <v>325</v>
      </c>
      <c r="F57" s="1618">
        <v>1914</v>
      </c>
      <c r="G57" s="1618">
        <f t="shared" si="4"/>
        <v>622050</v>
      </c>
      <c r="H57" s="1524">
        <f t="shared" si="5"/>
        <v>0.62204999999999999</v>
      </c>
      <c r="I57" s="1406">
        <f t="shared" si="0"/>
        <v>0.62204999999999999</v>
      </c>
      <c r="J57" s="1524"/>
      <c r="K57" s="1568"/>
      <c r="L57" s="1517">
        <f t="shared" si="6"/>
        <v>0.62204999999999999</v>
      </c>
      <c r="M57" s="842"/>
    </row>
    <row r="58" spans="2:13" ht="15" customHeight="1">
      <c r="B58" s="1422" t="s">
        <v>197</v>
      </c>
      <c r="C58" s="1422"/>
      <c r="D58" s="1422"/>
      <c r="E58" s="1422"/>
      <c r="F58" s="1423">
        <f t="shared" ref="F58:L58" si="7">SUM(F3:F57)</f>
        <v>83979</v>
      </c>
      <c r="G58" s="1423">
        <f t="shared" si="7"/>
        <v>26632725</v>
      </c>
      <c r="H58" s="1424">
        <f t="shared" si="7"/>
        <v>26.632725000000004</v>
      </c>
      <c r="I58" s="1424">
        <f t="shared" si="7"/>
        <v>26.632725000000004</v>
      </c>
      <c r="J58" s="1424">
        <f t="shared" si="7"/>
        <v>0</v>
      </c>
      <c r="K58" s="1424">
        <f t="shared" si="7"/>
        <v>0</v>
      </c>
      <c r="L58" s="1424">
        <f t="shared" si="7"/>
        <v>26.632725000000004</v>
      </c>
      <c r="M58" s="1428" t="s">
        <v>226</v>
      </c>
    </row>
    <row r="59" spans="2:13">
      <c r="B59" s="1019" t="s">
        <v>1774</v>
      </c>
      <c r="C59" s="187">
        <v>100001601</v>
      </c>
      <c r="D59" s="495" t="s">
        <v>258</v>
      </c>
      <c r="E59" s="1510">
        <v>305</v>
      </c>
      <c r="F59" s="1586">
        <v>100</v>
      </c>
      <c r="G59" s="1526">
        <f t="shared" ref="G59:G90" si="8">E59*F59</f>
        <v>30500</v>
      </c>
      <c r="H59" s="1331">
        <f t="shared" ref="H59:H90" si="9">E59*F59/1000000</f>
        <v>3.0499999999999999E-2</v>
      </c>
      <c r="I59" s="1533">
        <f>H59</f>
        <v>3.0499999999999999E-2</v>
      </c>
      <c r="J59" s="1415"/>
      <c r="K59" s="1691"/>
      <c r="L59" s="1518">
        <f t="shared" ref="L59:L90" si="10">SUM(I59:K59)</f>
        <v>3.0499999999999999E-2</v>
      </c>
      <c r="M59" s="842"/>
    </row>
    <row r="60" spans="2:13">
      <c r="B60" s="1019" t="s">
        <v>1065</v>
      </c>
      <c r="C60" s="187" t="s">
        <v>1775</v>
      </c>
      <c r="D60" s="495" t="s">
        <v>1249</v>
      </c>
      <c r="E60" s="1510">
        <v>280</v>
      </c>
      <c r="F60" s="1586">
        <v>832</v>
      </c>
      <c r="G60" s="1526">
        <f t="shared" si="8"/>
        <v>232960</v>
      </c>
      <c r="H60" s="1331">
        <f t="shared" si="9"/>
        <v>0.23296</v>
      </c>
      <c r="I60" s="1533">
        <f t="shared" ref="I60:I120" si="11">H60</f>
        <v>0.23296</v>
      </c>
      <c r="J60" s="1415"/>
      <c r="K60" s="1691"/>
      <c r="L60" s="1518">
        <f t="shared" si="10"/>
        <v>0.23296</v>
      </c>
      <c r="M60" s="842"/>
    </row>
    <row r="61" spans="2:13">
      <c r="B61" s="1019" t="s">
        <v>60</v>
      </c>
      <c r="C61" s="187" t="s">
        <v>1776</v>
      </c>
      <c r="D61" s="495" t="s">
        <v>1047</v>
      </c>
      <c r="E61" s="1510">
        <v>265</v>
      </c>
      <c r="F61" s="1586">
        <v>832</v>
      </c>
      <c r="G61" s="1526">
        <f t="shared" si="8"/>
        <v>220480</v>
      </c>
      <c r="H61" s="1331">
        <f t="shared" si="9"/>
        <v>0.22048000000000001</v>
      </c>
      <c r="I61" s="1533">
        <f t="shared" si="11"/>
        <v>0.22048000000000001</v>
      </c>
      <c r="J61" s="1415"/>
      <c r="K61" s="1691"/>
      <c r="L61" s="1518">
        <f t="shared" si="10"/>
        <v>0.22048000000000001</v>
      </c>
      <c r="M61" s="842"/>
    </row>
    <row r="62" spans="2:13">
      <c r="B62" s="1019" t="s">
        <v>373</v>
      </c>
      <c r="C62" s="187" t="s">
        <v>1777</v>
      </c>
      <c r="D62" s="495" t="s">
        <v>1281</v>
      </c>
      <c r="E62" s="1510">
        <v>260</v>
      </c>
      <c r="F62" s="1586">
        <v>832</v>
      </c>
      <c r="G62" s="1526">
        <f t="shared" si="8"/>
        <v>216320</v>
      </c>
      <c r="H62" s="1331">
        <f t="shared" si="9"/>
        <v>0.21632000000000001</v>
      </c>
      <c r="I62" s="1533">
        <f t="shared" si="11"/>
        <v>0.21632000000000001</v>
      </c>
      <c r="J62" s="1415"/>
      <c r="K62" s="1691"/>
      <c r="L62" s="1518">
        <f t="shared" si="10"/>
        <v>0.21632000000000001</v>
      </c>
      <c r="M62" s="842"/>
    </row>
    <row r="63" spans="2:13">
      <c r="B63" s="1019" t="s">
        <v>373</v>
      </c>
      <c r="C63" s="187" t="s">
        <v>1778</v>
      </c>
      <c r="D63" s="495" t="s">
        <v>1281</v>
      </c>
      <c r="E63" s="1510">
        <v>260</v>
      </c>
      <c r="F63" s="1586">
        <v>832</v>
      </c>
      <c r="G63" s="1526">
        <f t="shared" si="8"/>
        <v>216320</v>
      </c>
      <c r="H63" s="1331">
        <f t="shared" si="9"/>
        <v>0.21632000000000001</v>
      </c>
      <c r="I63" s="1533">
        <f t="shared" si="11"/>
        <v>0.21632000000000001</v>
      </c>
      <c r="J63" s="1415"/>
      <c r="K63" s="1691"/>
      <c r="L63" s="1518">
        <f t="shared" si="10"/>
        <v>0.21632000000000001</v>
      </c>
      <c r="M63" s="842"/>
    </row>
    <row r="64" spans="2:13">
      <c r="B64" s="1019" t="s">
        <v>373</v>
      </c>
      <c r="C64" s="187" t="s">
        <v>1779</v>
      </c>
      <c r="D64" s="495" t="s">
        <v>1281</v>
      </c>
      <c r="E64" s="1510">
        <v>260</v>
      </c>
      <c r="F64" s="1586">
        <v>832</v>
      </c>
      <c r="G64" s="1526">
        <f t="shared" si="8"/>
        <v>216320</v>
      </c>
      <c r="H64" s="1331">
        <f t="shared" si="9"/>
        <v>0.21632000000000001</v>
      </c>
      <c r="I64" s="1533">
        <f t="shared" si="11"/>
        <v>0.21632000000000001</v>
      </c>
      <c r="J64" s="1415"/>
      <c r="K64" s="1691"/>
      <c r="L64" s="1518">
        <f t="shared" si="10"/>
        <v>0.21632000000000001</v>
      </c>
      <c r="M64" s="842"/>
    </row>
    <row r="65" spans="2:13">
      <c r="B65" s="1019" t="s">
        <v>373</v>
      </c>
      <c r="C65" s="187" t="s">
        <v>1780</v>
      </c>
      <c r="D65" s="495" t="s">
        <v>1249</v>
      </c>
      <c r="E65" s="1510">
        <v>275</v>
      </c>
      <c r="F65" s="1586">
        <v>832</v>
      </c>
      <c r="G65" s="1526">
        <f t="shared" si="8"/>
        <v>228800</v>
      </c>
      <c r="H65" s="1331">
        <f t="shared" si="9"/>
        <v>0.2288</v>
      </c>
      <c r="I65" s="1533">
        <f t="shared" si="11"/>
        <v>0.2288</v>
      </c>
      <c r="J65" s="1415"/>
      <c r="K65" s="1691"/>
      <c r="L65" s="1518">
        <f t="shared" si="10"/>
        <v>0.2288</v>
      </c>
      <c r="M65" s="842"/>
    </row>
    <row r="66" spans="2:13">
      <c r="B66" s="1019" t="s">
        <v>373</v>
      </c>
      <c r="C66" s="187" t="s">
        <v>1781</v>
      </c>
      <c r="D66" s="495" t="s">
        <v>1281</v>
      </c>
      <c r="E66" s="1510">
        <v>260</v>
      </c>
      <c r="F66" s="1586">
        <v>832</v>
      </c>
      <c r="G66" s="1526">
        <f t="shared" si="8"/>
        <v>216320</v>
      </c>
      <c r="H66" s="1331">
        <f t="shared" si="9"/>
        <v>0.21632000000000001</v>
      </c>
      <c r="I66" s="1533">
        <f t="shared" si="11"/>
        <v>0.21632000000000001</v>
      </c>
      <c r="J66" s="1415"/>
      <c r="K66" s="1691"/>
      <c r="L66" s="1518">
        <f t="shared" si="10"/>
        <v>0.21632000000000001</v>
      </c>
      <c r="M66" s="842"/>
    </row>
    <row r="67" spans="2:13">
      <c r="B67" s="1019" t="s">
        <v>1487</v>
      </c>
      <c r="C67" s="187" t="s">
        <v>1782</v>
      </c>
      <c r="D67" s="495" t="s">
        <v>1281</v>
      </c>
      <c r="E67" s="1510">
        <v>260</v>
      </c>
      <c r="F67" s="1586">
        <v>64</v>
      </c>
      <c r="G67" s="1526">
        <f t="shared" si="8"/>
        <v>16640</v>
      </c>
      <c r="H67" s="1331">
        <f t="shared" si="9"/>
        <v>1.6639999999999999E-2</v>
      </c>
      <c r="I67" s="1533">
        <f t="shared" si="11"/>
        <v>1.6639999999999999E-2</v>
      </c>
      <c r="J67" s="1415"/>
      <c r="K67" s="1691"/>
      <c r="L67" s="1518">
        <f t="shared" si="10"/>
        <v>1.6639999999999999E-2</v>
      </c>
      <c r="M67" s="842"/>
    </row>
    <row r="68" spans="2:13">
      <c r="B68" s="1019" t="s">
        <v>1783</v>
      </c>
      <c r="C68" s="187">
        <v>8252016</v>
      </c>
      <c r="D68" s="495" t="s">
        <v>201</v>
      </c>
      <c r="E68" s="1510">
        <v>305</v>
      </c>
      <c r="F68" s="1586">
        <v>192</v>
      </c>
      <c r="G68" s="1526">
        <f t="shared" si="8"/>
        <v>58560</v>
      </c>
      <c r="H68" s="1331">
        <f t="shared" si="9"/>
        <v>5.8560000000000001E-2</v>
      </c>
      <c r="I68" s="1533">
        <f t="shared" si="11"/>
        <v>5.8560000000000001E-2</v>
      </c>
      <c r="J68" s="1415"/>
      <c r="K68" s="1691"/>
      <c r="L68" s="1518">
        <f t="shared" si="10"/>
        <v>5.8560000000000001E-2</v>
      </c>
      <c r="M68" s="842"/>
    </row>
    <row r="69" spans="2:13">
      <c r="B69" s="1019" t="s">
        <v>843</v>
      </c>
      <c r="C69" s="187" t="s">
        <v>1784</v>
      </c>
      <c r="D69" s="495" t="s">
        <v>1249</v>
      </c>
      <c r="E69" s="1510">
        <v>275</v>
      </c>
      <c r="F69" s="1586">
        <v>128</v>
      </c>
      <c r="G69" s="1526">
        <f t="shared" si="8"/>
        <v>35200</v>
      </c>
      <c r="H69" s="1331">
        <f t="shared" si="9"/>
        <v>3.5200000000000002E-2</v>
      </c>
      <c r="I69" s="1533">
        <f t="shared" si="11"/>
        <v>3.5200000000000002E-2</v>
      </c>
      <c r="J69" s="1415"/>
      <c r="K69" s="1691"/>
      <c r="L69" s="1518">
        <f t="shared" si="10"/>
        <v>3.5200000000000002E-2</v>
      </c>
      <c r="M69" s="842"/>
    </row>
    <row r="70" spans="2:13">
      <c r="B70" s="1019" t="s">
        <v>592</v>
      </c>
      <c r="C70" s="187" t="s">
        <v>1785</v>
      </c>
      <c r="D70" s="495" t="s">
        <v>1254</v>
      </c>
      <c r="E70" s="1510">
        <v>330</v>
      </c>
      <c r="F70" s="1586">
        <v>406</v>
      </c>
      <c r="G70" s="1526">
        <f t="shared" si="8"/>
        <v>133980</v>
      </c>
      <c r="H70" s="1331">
        <f t="shared" si="9"/>
        <v>0.13397999999999999</v>
      </c>
      <c r="I70" s="1533">
        <f t="shared" si="11"/>
        <v>0.13397999999999999</v>
      </c>
      <c r="J70" s="1415"/>
      <c r="K70" s="1691"/>
      <c r="L70" s="1518">
        <f t="shared" si="10"/>
        <v>0.13397999999999999</v>
      </c>
      <c r="M70" s="842"/>
    </row>
    <row r="71" spans="2:13">
      <c r="B71" s="1019" t="s">
        <v>592</v>
      </c>
      <c r="C71" s="187" t="s">
        <v>1786</v>
      </c>
      <c r="D71" s="495" t="s">
        <v>1249</v>
      </c>
      <c r="E71" s="1510">
        <v>280</v>
      </c>
      <c r="F71" s="1586">
        <v>64</v>
      </c>
      <c r="G71" s="1526">
        <f t="shared" si="8"/>
        <v>17920</v>
      </c>
      <c r="H71" s="1331">
        <f t="shared" si="9"/>
        <v>1.7919999999999998E-2</v>
      </c>
      <c r="I71" s="1533">
        <f t="shared" si="11"/>
        <v>1.7919999999999998E-2</v>
      </c>
      <c r="J71" s="1415"/>
      <c r="K71" s="1691"/>
      <c r="L71" s="1518">
        <f t="shared" si="10"/>
        <v>1.7919999999999998E-2</v>
      </c>
      <c r="M71" s="842"/>
    </row>
    <row r="72" spans="2:13">
      <c r="B72" s="1019" t="s">
        <v>221</v>
      </c>
      <c r="C72" s="187" t="s">
        <v>1787</v>
      </c>
      <c r="D72" s="495" t="s">
        <v>1249</v>
      </c>
      <c r="E72" s="1510">
        <v>275</v>
      </c>
      <c r="F72" s="1586">
        <v>736</v>
      </c>
      <c r="G72" s="1526">
        <f t="shared" si="8"/>
        <v>202400</v>
      </c>
      <c r="H72" s="1331">
        <f t="shared" si="9"/>
        <v>0.2024</v>
      </c>
      <c r="I72" s="1533">
        <f t="shared" si="11"/>
        <v>0.2024</v>
      </c>
      <c r="J72" s="1415"/>
      <c r="K72" s="1691"/>
      <c r="L72" s="1518">
        <f t="shared" si="10"/>
        <v>0.2024</v>
      </c>
      <c r="M72" s="842"/>
    </row>
    <row r="73" spans="2:13">
      <c r="B73" s="1019" t="s">
        <v>1322</v>
      </c>
      <c r="C73" s="187">
        <v>100597</v>
      </c>
      <c r="D73" s="495" t="s">
        <v>1254</v>
      </c>
      <c r="E73" s="1510">
        <v>335</v>
      </c>
      <c r="F73" s="1586">
        <v>348</v>
      </c>
      <c r="G73" s="1526">
        <f t="shared" si="8"/>
        <v>116580</v>
      </c>
      <c r="H73" s="1331">
        <f t="shared" si="9"/>
        <v>0.11658</v>
      </c>
      <c r="I73" s="1533">
        <f t="shared" si="11"/>
        <v>0.11658</v>
      </c>
      <c r="J73" s="1415"/>
      <c r="K73" s="1691"/>
      <c r="L73" s="1518">
        <f t="shared" si="10"/>
        <v>0.11658</v>
      </c>
      <c r="M73" s="842"/>
    </row>
    <row r="74" spans="2:13">
      <c r="B74" s="1019" t="s">
        <v>1322</v>
      </c>
      <c r="C74" s="187">
        <v>100590</v>
      </c>
      <c r="D74" s="495" t="s">
        <v>1254</v>
      </c>
      <c r="E74" s="1510">
        <v>335</v>
      </c>
      <c r="F74" s="1586">
        <v>1305</v>
      </c>
      <c r="G74" s="1526">
        <f t="shared" si="8"/>
        <v>437175</v>
      </c>
      <c r="H74" s="1331">
        <f t="shared" si="9"/>
        <v>0.43717499999999998</v>
      </c>
      <c r="I74" s="1533">
        <f t="shared" si="11"/>
        <v>0.43717499999999998</v>
      </c>
      <c r="J74" s="1415"/>
      <c r="K74" s="1691"/>
      <c r="L74" s="1518">
        <f t="shared" si="10"/>
        <v>0.43717499999999998</v>
      </c>
      <c r="M74" s="842"/>
    </row>
    <row r="75" spans="2:13">
      <c r="B75" s="1019" t="s">
        <v>1322</v>
      </c>
      <c r="C75" s="187">
        <v>100600</v>
      </c>
      <c r="D75" s="495" t="s">
        <v>1254</v>
      </c>
      <c r="E75" s="1510">
        <v>335</v>
      </c>
      <c r="F75" s="1586">
        <v>319</v>
      </c>
      <c r="G75" s="1526">
        <f t="shared" si="8"/>
        <v>106865</v>
      </c>
      <c r="H75" s="1331">
        <f t="shared" si="9"/>
        <v>0.106865</v>
      </c>
      <c r="I75" s="1533">
        <f t="shared" si="11"/>
        <v>0.106865</v>
      </c>
      <c r="J75" s="1415"/>
      <c r="K75" s="1691"/>
      <c r="L75" s="1518">
        <f t="shared" si="10"/>
        <v>0.106865</v>
      </c>
      <c r="M75" s="842"/>
    </row>
    <row r="76" spans="2:13">
      <c r="B76" s="1019" t="s">
        <v>1664</v>
      </c>
      <c r="C76" s="187">
        <v>17</v>
      </c>
      <c r="D76" s="495" t="s">
        <v>1254</v>
      </c>
      <c r="E76" s="1510">
        <v>325</v>
      </c>
      <c r="F76" s="1586">
        <v>174</v>
      </c>
      <c r="G76" s="1526">
        <f t="shared" si="8"/>
        <v>56550</v>
      </c>
      <c r="H76" s="1331">
        <f t="shared" si="9"/>
        <v>5.6550000000000003E-2</v>
      </c>
      <c r="I76" s="1533">
        <f t="shared" si="11"/>
        <v>5.6550000000000003E-2</v>
      </c>
      <c r="J76" s="1415"/>
      <c r="K76" s="1691"/>
      <c r="L76" s="1518">
        <f t="shared" si="10"/>
        <v>5.6550000000000003E-2</v>
      </c>
      <c r="M76" s="842"/>
    </row>
    <row r="77" spans="2:13">
      <c r="B77" s="1019" t="s">
        <v>1664</v>
      </c>
      <c r="C77" s="187">
        <v>18</v>
      </c>
      <c r="D77" s="495" t="s">
        <v>201</v>
      </c>
      <c r="E77" s="1510">
        <v>305</v>
      </c>
      <c r="F77" s="1586">
        <v>2016</v>
      </c>
      <c r="G77" s="1526">
        <f t="shared" si="8"/>
        <v>614880</v>
      </c>
      <c r="H77" s="1331">
        <f t="shared" si="9"/>
        <v>0.61487999999999998</v>
      </c>
      <c r="I77" s="1533">
        <f t="shared" si="11"/>
        <v>0.61487999999999998</v>
      </c>
      <c r="J77" s="1415"/>
      <c r="K77" s="1691"/>
      <c r="L77" s="1518">
        <f t="shared" si="10"/>
        <v>0.61487999999999998</v>
      </c>
      <c r="M77" s="842"/>
    </row>
    <row r="78" spans="2:13">
      <c r="B78" s="1019" t="s">
        <v>1788</v>
      </c>
      <c r="C78" s="187">
        <v>348806</v>
      </c>
      <c r="D78" s="495" t="s">
        <v>1263</v>
      </c>
      <c r="E78" s="1510">
        <v>265</v>
      </c>
      <c r="F78" s="1586">
        <v>156</v>
      </c>
      <c r="G78" s="1526">
        <f t="shared" si="8"/>
        <v>41340</v>
      </c>
      <c r="H78" s="1331">
        <f t="shared" si="9"/>
        <v>4.1340000000000002E-2</v>
      </c>
      <c r="I78" s="1533">
        <f t="shared" si="11"/>
        <v>4.1340000000000002E-2</v>
      </c>
      <c r="J78" s="1415"/>
      <c r="K78" s="1691"/>
      <c r="L78" s="1518">
        <f t="shared" si="10"/>
        <v>4.1340000000000002E-2</v>
      </c>
      <c r="M78" s="842"/>
    </row>
    <row r="79" spans="2:13">
      <c r="B79" s="1019" t="s">
        <v>1788</v>
      </c>
      <c r="C79" s="187">
        <v>348824</v>
      </c>
      <c r="D79" s="495" t="s">
        <v>1263</v>
      </c>
      <c r="E79" s="1510">
        <v>265</v>
      </c>
      <c r="F79" s="1586">
        <v>26</v>
      </c>
      <c r="G79" s="1526">
        <f t="shared" si="8"/>
        <v>6890</v>
      </c>
      <c r="H79" s="1331">
        <f t="shared" si="9"/>
        <v>6.8900000000000003E-3</v>
      </c>
      <c r="I79" s="1533">
        <f t="shared" si="11"/>
        <v>6.8900000000000003E-3</v>
      </c>
      <c r="J79" s="1415"/>
      <c r="K79" s="1691"/>
      <c r="L79" s="1518">
        <f t="shared" si="10"/>
        <v>6.8900000000000003E-3</v>
      </c>
      <c r="M79" s="842"/>
    </row>
    <row r="80" spans="2:13">
      <c r="B80" s="1019" t="s">
        <v>1328</v>
      </c>
      <c r="C80" s="187">
        <v>1009</v>
      </c>
      <c r="D80" s="495" t="s">
        <v>1254</v>
      </c>
      <c r="E80" s="1510">
        <v>330</v>
      </c>
      <c r="F80" s="1586">
        <v>261</v>
      </c>
      <c r="G80" s="1526">
        <f t="shared" si="8"/>
        <v>86130</v>
      </c>
      <c r="H80" s="1331">
        <f t="shared" si="9"/>
        <v>8.6129999999999998E-2</v>
      </c>
      <c r="I80" s="1533">
        <f t="shared" si="11"/>
        <v>8.6129999999999998E-2</v>
      </c>
      <c r="J80" s="1415"/>
      <c r="K80" s="1691"/>
      <c r="L80" s="1518">
        <f t="shared" si="10"/>
        <v>8.6129999999999998E-2</v>
      </c>
      <c r="M80" s="842"/>
    </row>
    <row r="81" spans="2:13">
      <c r="B81" s="1019" t="s">
        <v>1328</v>
      </c>
      <c r="C81" s="187">
        <v>1010</v>
      </c>
      <c r="D81" s="495" t="s">
        <v>1249</v>
      </c>
      <c r="E81" s="1510">
        <v>275</v>
      </c>
      <c r="F81" s="1586">
        <v>64</v>
      </c>
      <c r="G81" s="1526">
        <f t="shared" si="8"/>
        <v>17600</v>
      </c>
      <c r="H81" s="1331">
        <f t="shared" si="9"/>
        <v>1.7600000000000001E-2</v>
      </c>
      <c r="I81" s="1533">
        <f t="shared" si="11"/>
        <v>1.7600000000000001E-2</v>
      </c>
      <c r="J81" s="1415"/>
      <c r="K81" s="1691"/>
      <c r="L81" s="1518">
        <f t="shared" si="10"/>
        <v>1.7600000000000001E-2</v>
      </c>
      <c r="M81" s="842"/>
    </row>
    <row r="82" spans="2:13">
      <c r="B82" s="1019" t="s">
        <v>1328</v>
      </c>
      <c r="C82" s="187">
        <v>1010</v>
      </c>
      <c r="D82" s="495" t="s">
        <v>201</v>
      </c>
      <c r="E82" s="1510">
        <v>305</v>
      </c>
      <c r="F82" s="1586">
        <v>288</v>
      </c>
      <c r="G82" s="1526">
        <f t="shared" si="8"/>
        <v>87840</v>
      </c>
      <c r="H82" s="1331">
        <f t="shared" si="9"/>
        <v>8.7840000000000001E-2</v>
      </c>
      <c r="I82" s="1533">
        <f t="shared" si="11"/>
        <v>8.7840000000000001E-2</v>
      </c>
      <c r="J82" s="1415"/>
      <c r="K82" s="1691"/>
      <c r="L82" s="1518">
        <f t="shared" si="10"/>
        <v>8.7840000000000001E-2</v>
      </c>
      <c r="M82" s="842"/>
    </row>
    <row r="83" spans="2:13">
      <c r="B83" s="1019" t="s">
        <v>1328</v>
      </c>
      <c r="C83" s="187">
        <v>1010</v>
      </c>
      <c r="D83" s="495" t="s">
        <v>1254</v>
      </c>
      <c r="E83" s="1510">
        <v>330</v>
      </c>
      <c r="F83" s="1586">
        <v>87</v>
      </c>
      <c r="G83" s="1526">
        <f t="shared" si="8"/>
        <v>28710</v>
      </c>
      <c r="H83" s="1331">
        <f t="shared" si="9"/>
        <v>2.8709999999999999E-2</v>
      </c>
      <c r="I83" s="1533">
        <f t="shared" si="11"/>
        <v>2.8709999999999999E-2</v>
      </c>
      <c r="J83" s="1415"/>
      <c r="K83" s="1691"/>
      <c r="L83" s="1518">
        <f t="shared" si="10"/>
        <v>2.8709999999999999E-2</v>
      </c>
      <c r="M83" s="842"/>
    </row>
    <row r="84" spans="2:13">
      <c r="B84" s="1019" t="s">
        <v>1328</v>
      </c>
      <c r="C84" s="187">
        <v>1011</v>
      </c>
      <c r="D84" s="495" t="s">
        <v>1249</v>
      </c>
      <c r="E84" s="1510">
        <v>275</v>
      </c>
      <c r="F84" s="1586">
        <v>32</v>
      </c>
      <c r="G84" s="1526">
        <f t="shared" si="8"/>
        <v>8800</v>
      </c>
      <c r="H84" s="1331">
        <f t="shared" si="9"/>
        <v>8.8000000000000005E-3</v>
      </c>
      <c r="I84" s="1533">
        <f t="shared" si="11"/>
        <v>8.8000000000000005E-3</v>
      </c>
      <c r="J84" s="1415"/>
      <c r="K84" s="1691"/>
      <c r="L84" s="1518">
        <f t="shared" si="10"/>
        <v>8.8000000000000005E-3</v>
      </c>
      <c r="M84" s="842"/>
    </row>
    <row r="85" spans="2:13">
      <c r="B85" s="1019" t="s">
        <v>1328</v>
      </c>
      <c r="C85" s="187">
        <v>1012</v>
      </c>
      <c r="D85" s="495" t="s">
        <v>1281</v>
      </c>
      <c r="E85" s="1510">
        <v>265</v>
      </c>
      <c r="F85" s="1586">
        <v>832</v>
      </c>
      <c r="G85" s="1526">
        <f t="shared" si="8"/>
        <v>220480</v>
      </c>
      <c r="H85" s="1331">
        <f t="shared" si="9"/>
        <v>0.22048000000000001</v>
      </c>
      <c r="I85" s="1533">
        <f t="shared" si="11"/>
        <v>0.22048000000000001</v>
      </c>
      <c r="J85" s="1415"/>
      <c r="K85" s="1691"/>
      <c r="L85" s="1518">
        <f t="shared" si="10"/>
        <v>0.22048000000000001</v>
      </c>
      <c r="M85" s="842"/>
    </row>
    <row r="86" spans="2:13">
      <c r="B86" s="1019" t="s">
        <v>1328</v>
      </c>
      <c r="C86" s="187">
        <v>1013</v>
      </c>
      <c r="D86" s="495" t="s">
        <v>1249</v>
      </c>
      <c r="E86" s="1510">
        <v>275</v>
      </c>
      <c r="F86" s="1586">
        <v>288</v>
      </c>
      <c r="G86" s="1526">
        <f t="shared" si="8"/>
        <v>79200</v>
      </c>
      <c r="H86" s="1331">
        <f t="shared" si="9"/>
        <v>7.9200000000000007E-2</v>
      </c>
      <c r="I86" s="1533">
        <f t="shared" si="11"/>
        <v>7.9200000000000007E-2</v>
      </c>
      <c r="J86" s="1415"/>
      <c r="K86" s="1691"/>
      <c r="L86" s="1518">
        <f t="shared" si="10"/>
        <v>7.9200000000000007E-2</v>
      </c>
      <c r="M86" s="842"/>
    </row>
    <row r="87" spans="2:13">
      <c r="B87" s="1019" t="s">
        <v>1328</v>
      </c>
      <c r="C87" s="187">
        <v>1013</v>
      </c>
      <c r="D87" s="495" t="s">
        <v>1254</v>
      </c>
      <c r="E87" s="1510">
        <v>330</v>
      </c>
      <c r="F87" s="1586">
        <v>58</v>
      </c>
      <c r="G87" s="1526">
        <f t="shared" si="8"/>
        <v>19140</v>
      </c>
      <c r="H87" s="1331">
        <f t="shared" si="9"/>
        <v>1.9140000000000001E-2</v>
      </c>
      <c r="I87" s="1533">
        <f t="shared" si="11"/>
        <v>1.9140000000000001E-2</v>
      </c>
      <c r="J87" s="1415"/>
      <c r="K87" s="1691"/>
      <c r="L87" s="1518">
        <f t="shared" si="10"/>
        <v>1.9140000000000001E-2</v>
      </c>
      <c r="M87" s="842"/>
    </row>
    <row r="88" spans="2:13">
      <c r="B88" s="1019" t="s">
        <v>1328</v>
      </c>
      <c r="C88" s="187">
        <v>1014</v>
      </c>
      <c r="D88" s="495" t="s">
        <v>1249</v>
      </c>
      <c r="E88" s="1510">
        <v>275</v>
      </c>
      <c r="F88" s="1586">
        <v>64</v>
      </c>
      <c r="G88" s="1526">
        <f t="shared" si="8"/>
        <v>17600</v>
      </c>
      <c r="H88" s="1331">
        <f t="shared" si="9"/>
        <v>1.7600000000000001E-2</v>
      </c>
      <c r="I88" s="1533">
        <f t="shared" si="11"/>
        <v>1.7600000000000001E-2</v>
      </c>
      <c r="J88" s="1415"/>
      <c r="K88" s="1691"/>
      <c r="L88" s="1518">
        <f t="shared" si="10"/>
        <v>1.7600000000000001E-2</v>
      </c>
      <c r="M88" s="842"/>
    </row>
    <row r="89" spans="2:13">
      <c r="B89" s="1019" t="s">
        <v>1328</v>
      </c>
      <c r="C89" s="187">
        <v>1014</v>
      </c>
      <c r="D89" s="495" t="s">
        <v>201</v>
      </c>
      <c r="E89" s="1510">
        <v>305</v>
      </c>
      <c r="F89" s="1586">
        <v>528</v>
      </c>
      <c r="G89" s="1526">
        <f t="shared" si="8"/>
        <v>161040</v>
      </c>
      <c r="H89" s="1331">
        <f t="shared" si="9"/>
        <v>0.16103999999999999</v>
      </c>
      <c r="I89" s="1533">
        <f t="shared" si="11"/>
        <v>0.16103999999999999</v>
      </c>
      <c r="J89" s="1415"/>
      <c r="K89" s="1691"/>
      <c r="L89" s="1518">
        <f t="shared" si="10"/>
        <v>0.16103999999999999</v>
      </c>
      <c r="M89" s="842"/>
    </row>
    <row r="90" spans="2:13">
      <c r="B90" s="1019" t="s">
        <v>1789</v>
      </c>
      <c r="C90" s="187" t="s">
        <v>1790</v>
      </c>
      <c r="D90" s="495" t="s">
        <v>1350</v>
      </c>
      <c r="E90" s="1510">
        <v>335</v>
      </c>
      <c r="F90" s="1586">
        <v>464</v>
      </c>
      <c r="G90" s="1526">
        <f t="shared" si="8"/>
        <v>155440</v>
      </c>
      <c r="H90" s="1331">
        <f t="shared" si="9"/>
        <v>0.15543999999999999</v>
      </c>
      <c r="I90" s="1533">
        <f t="shared" si="11"/>
        <v>0.15543999999999999</v>
      </c>
      <c r="J90" s="1415"/>
      <c r="K90" s="1691"/>
      <c r="L90" s="1518">
        <f t="shared" si="10"/>
        <v>0.15543999999999999</v>
      </c>
      <c r="M90" s="842"/>
    </row>
    <row r="91" spans="2:13">
      <c r="B91" s="1019" t="s">
        <v>1791</v>
      </c>
      <c r="C91" s="187" t="s">
        <v>1792</v>
      </c>
      <c r="D91" s="495" t="s">
        <v>1254</v>
      </c>
      <c r="E91" s="1510">
        <v>335</v>
      </c>
      <c r="F91" s="1586">
        <v>8613</v>
      </c>
      <c r="G91" s="1526">
        <f t="shared" ref="G91:G120" si="12">E91*F91</f>
        <v>2885355</v>
      </c>
      <c r="H91" s="1331">
        <f t="shared" ref="H91:H120" si="13">E91*F91/1000000</f>
        <v>2.8853550000000001</v>
      </c>
      <c r="I91" s="1533">
        <f t="shared" si="11"/>
        <v>2.8853550000000001</v>
      </c>
      <c r="J91" s="1415"/>
      <c r="K91" s="1691"/>
      <c r="L91" s="1518">
        <f t="shared" ref="L91:L120" si="14">SUM(I91:K91)</f>
        <v>2.8853550000000001</v>
      </c>
      <c r="M91" s="842"/>
    </row>
    <row r="92" spans="2:13">
      <c r="B92" s="1019" t="s">
        <v>1791</v>
      </c>
      <c r="C92" s="187" t="s">
        <v>1793</v>
      </c>
      <c r="D92" s="495" t="s">
        <v>1254</v>
      </c>
      <c r="E92" s="1510">
        <v>335</v>
      </c>
      <c r="F92" s="1586">
        <v>4292</v>
      </c>
      <c r="G92" s="1526">
        <f t="shared" si="12"/>
        <v>1437820</v>
      </c>
      <c r="H92" s="1331">
        <f t="shared" si="13"/>
        <v>1.4378200000000001</v>
      </c>
      <c r="I92" s="1533">
        <f t="shared" si="11"/>
        <v>1.4378200000000001</v>
      </c>
      <c r="J92" s="1415"/>
      <c r="K92" s="1691"/>
      <c r="L92" s="1518">
        <f t="shared" si="14"/>
        <v>1.4378200000000001</v>
      </c>
      <c r="M92" s="842"/>
    </row>
    <row r="93" spans="2:13">
      <c r="B93" s="1019" t="s">
        <v>38</v>
      </c>
      <c r="C93" s="187" t="s">
        <v>1794</v>
      </c>
      <c r="D93" s="495" t="s">
        <v>1249</v>
      </c>
      <c r="E93" s="1510">
        <v>280</v>
      </c>
      <c r="F93" s="1586">
        <v>256</v>
      </c>
      <c r="G93" s="1526">
        <f t="shared" si="12"/>
        <v>71680</v>
      </c>
      <c r="H93" s="1331">
        <f t="shared" si="13"/>
        <v>7.1679999999999994E-2</v>
      </c>
      <c r="I93" s="1533">
        <f t="shared" si="11"/>
        <v>7.1679999999999994E-2</v>
      </c>
      <c r="J93" s="1415"/>
      <c r="K93" s="1691"/>
      <c r="L93" s="1518">
        <f t="shared" si="14"/>
        <v>7.1679999999999994E-2</v>
      </c>
      <c r="M93" s="842"/>
    </row>
    <row r="94" spans="2:13">
      <c r="B94" s="1019" t="s">
        <v>38</v>
      </c>
      <c r="C94" s="187" t="s">
        <v>1794</v>
      </c>
      <c r="D94" s="495" t="s">
        <v>1254</v>
      </c>
      <c r="E94" s="1510">
        <v>335</v>
      </c>
      <c r="F94" s="1586">
        <v>522</v>
      </c>
      <c r="G94" s="1526">
        <f t="shared" si="12"/>
        <v>174870</v>
      </c>
      <c r="H94" s="1331">
        <f t="shared" si="13"/>
        <v>0.17487</v>
      </c>
      <c r="I94" s="1533">
        <f t="shared" si="11"/>
        <v>0.17487</v>
      </c>
      <c r="J94" s="1415"/>
      <c r="K94" s="1691"/>
      <c r="L94" s="1518">
        <f t="shared" si="14"/>
        <v>0.17487</v>
      </c>
      <c r="M94" s="842"/>
    </row>
    <row r="95" spans="2:13">
      <c r="B95" s="1019" t="s">
        <v>1336</v>
      </c>
      <c r="C95" s="187" t="s">
        <v>1795</v>
      </c>
      <c r="D95" s="495" t="s">
        <v>1249</v>
      </c>
      <c r="E95" s="1510">
        <v>275</v>
      </c>
      <c r="F95" s="1586">
        <v>64</v>
      </c>
      <c r="G95" s="1526">
        <f t="shared" si="12"/>
        <v>17600</v>
      </c>
      <c r="H95" s="1331">
        <f t="shared" si="13"/>
        <v>1.7600000000000001E-2</v>
      </c>
      <c r="I95" s="1533">
        <f t="shared" si="11"/>
        <v>1.7600000000000001E-2</v>
      </c>
      <c r="J95" s="1415"/>
      <c r="K95" s="1691"/>
      <c r="L95" s="1518">
        <f t="shared" si="14"/>
        <v>1.7600000000000001E-2</v>
      </c>
      <c r="M95" s="842"/>
    </row>
    <row r="96" spans="2:13">
      <c r="B96" s="1019" t="s">
        <v>1336</v>
      </c>
      <c r="C96" s="187" t="s">
        <v>1795</v>
      </c>
      <c r="D96" s="495" t="s">
        <v>1249</v>
      </c>
      <c r="E96" s="1510">
        <v>275</v>
      </c>
      <c r="F96" s="1586">
        <v>256</v>
      </c>
      <c r="G96" s="1526">
        <f t="shared" si="12"/>
        <v>70400</v>
      </c>
      <c r="H96" s="1331">
        <f t="shared" si="13"/>
        <v>7.0400000000000004E-2</v>
      </c>
      <c r="I96" s="1533">
        <f t="shared" si="11"/>
        <v>7.0400000000000004E-2</v>
      </c>
      <c r="J96" s="1415"/>
      <c r="K96" s="1691"/>
      <c r="L96" s="1518">
        <f t="shared" si="14"/>
        <v>7.0400000000000004E-2</v>
      </c>
      <c r="M96" s="842"/>
    </row>
    <row r="97" spans="2:13">
      <c r="B97" s="1019" t="s">
        <v>1336</v>
      </c>
      <c r="C97" s="187" t="s">
        <v>1796</v>
      </c>
      <c r="D97" s="495" t="s">
        <v>1249</v>
      </c>
      <c r="E97" s="1510">
        <v>275</v>
      </c>
      <c r="F97" s="1586">
        <v>64</v>
      </c>
      <c r="G97" s="1526">
        <f t="shared" si="12"/>
        <v>17600</v>
      </c>
      <c r="H97" s="1331">
        <f t="shared" si="13"/>
        <v>1.7600000000000001E-2</v>
      </c>
      <c r="I97" s="1533">
        <f t="shared" si="11"/>
        <v>1.7600000000000001E-2</v>
      </c>
      <c r="J97" s="1415"/>
      <c r="K97" s="1691"/>
      <c r="L97" s="1518">
        <f t="shared" si="14"/>
        <v>1.7600000000000001E-2</v>
      </c>
      <c r="M97" s="842"/>
    </row>
    <row r="98" spans="2:13">
      <c r="B98" s="1019" t="s">
        <v>1340</v>
      </c>
      <c r="C98" s="187">
        <v>10264</v>
      </c>
      <c r="D98" s="495" t="s">
        <v>1281</v>
      </c>
      <c r="E98" s="1510">
        <v>265</v>
      </c>
      <c r="F98" s="1586">
        <v>192</v>
      </c>
      <c r="G98" s="1526">
        <f t="shared" si="12"/>
        <v>50880</v>
      </c>
      <c r="H98" s="1331">
        <f t="shared" si="13"/>
        <v>5.0880000000000002E-2</v>
      </c>
      <c r="I98" s="1533">
        <f t="shared" si="11"/>
        <v>5.0880000000000002E-2</v>
      </c>
      <c r="J98" s="1415"/>
      <c r="K98" s="1691"/>
      <c r="L98" s="1518">
        <f t="shared" si="14"/>
        <v>5.0880000000000002E-2</v>
      </c>
      <c r="M98" s="842"/>
    </row>
    <row r="99" spans="2:13">
      <c r="B99" s="1019" t="s">
        <v>1340</v>
      </c>
      <c r="C99" s="187">
        <v>10264</v>
      </c>
      <c r="D99" s="495" t="s">
        <v>1249</v>
      </c>
      <c r="E99" s="1510">
        <v>280</v>
      </c>
      <c r="F99" s="1586">
        <v>128</v>
      </c>
      <c r="G99" s="1526">
        <f t="shared" si="12"/>
        <v>35840</v>
      </c>
      <c r="H99" s="1331">
        <f t="shared" si="13"/>
        <v>3.5839999999999997E-2</v>
      </c>
      <c r="I99" s="1533">
        <f t="shared" si="11"/>
        <v>3.5839999999999997E-2</v>
      </c>
      <c r="J99" s="1415"/>
      <c r="K99" s="1691"/>
      <c r="L99" s="1518">
        <f t="shared" si="14"/>
        <v>3.5839999999999997E-2</v>
      </c>
      <c r="M99" s="842"/>
    </row>
    <row r="100" spans="2:13">
      <c r="B100" s="1019" t="s">
        <v>1344</v>
      </c>
      <c r="C100" s="187" t="s">
        <v>1797</v>
      </c>
      <c r="D100" s="495" t="s">
        <v>1281</v>
      </c>
      <c r="E100" s="1510">
        <v>265</v>
      </c>
      <c r="F100" s="1586">
        <v>704</v>
      </c>
      <c r="G100" s="1526">
        <f t="shared" si="12"/>
        <v>186560</v>
      </c>
      <c r="H100" s="1331">
        <f t="shared" si="13"/>
        <v>0.18656</v>
      </c>
      <c r="I100" s="1533">
        <f t="shared" si="11"/>
        <v>0.18656</v>
      </c>
      <c r="J100" s="1415"/>
      <c r="K100" s="1691"/>
      <c r="L100" s="1518">
        <f t="shared" si="14"/>
        <v>0.18656</v>
      </c>
      <c r="M100" s="842"/>
    </row>
    <row r="101" spans="2:13">
      <c r="B101" s="1019" t="s">
        <v>1344</v>
      </c>
      <c r="C101" s="187" t="s">
        <v>1798</v>
      </c>
      <c r="D101" s="495" t="s">
        <v>1281</v>
      </c>
      <c r="E101" s="1510">
        <v>265</v>
      </c>
      <c r="F101" s="1586">
        <v>736</v>
      </c>
      <c r="G101" s="1526">
        <f t="shared" si="12"/>
        <v>195040</v>
      </c>
      <c r="H101" s="1331">
        <f t="shared" si="13"/>
        <v>0.19503999999999999</v>
      </c>
      <c r="I101" s="1533">
        <f t="shared" si="11"/>
        <v>0.19503999999999999</v>
      </c>
      <c r="J101" s="1415"/>
      <c r="K101" s="1691"/>
      <c r="L101" s="1518">
        <f t="shared" si="14"/>
        <v>0.19503999999999999</v>
      </c>
      <c r="M101" s="842"/>
    </row>
    <row r="102" spans="2:13">
      <c r="B102" s="1019" t="s">
        <v>1680</v>
      </c>
      <c r="C102" s="187">
        <v>3</v>
      </c>
      <c r="D102" s="495" t="s">
        <v>1254</v>
      </c>
      <c r="E102" s="1510">
        <v>325</v>
      </c>
      <c r="F102" s="1586">
        <v>145</v>
      </c>
      <c r="G102" s="1526">
        <f t="shared" si="12"/>
        <v>47125</v>
      </c>
      <c r="H102" s="1331">
        <f t="shared" si="13"/>
        <v>4.7125E-2</v>
      </c>
      <c r="I102" s="1533">
        <f t="shared" si="11"/>
        <v>4.7125E-2</v>
      </c>
      <c r="J102" s="1415"/>
      <c r="K102" s="1691"/>
      <c r="L102" s="1518">
        <f t="shared" si="14"/>
        <v>4.7125E-2</v>
      </c>
      <c r="M102" s="842"/>
    </row>
    <row r="103" spans="2:13">
      <c r="B103" s="1019" t="s">
        <v>1680</v>
      </c>
      <c r="C103" s="187" t="s">
        <v>1799</v>
      </c>
      <c r="D103" s="495" t="s">
        <v>1281</v>
      </c>
      <c r="E103" s="1510">
        <v>265</v>
      </c>
      <c r="F103" s="1586">
        <v>32</v>
      </c>
      <c r="G103" s="1526">
        <f t="shared" si="12"/>
        <v>8480</v>
      </c>
      <c r="H103" s="1331">
        <f t="shared" si="13"/>
        <v>8.4799999999999997E-3</v>
      </c>
      <c r="I103" s="1533">
        <f t="shared" si="11"/>
        <v>8.4799999999999997E-3</v>
      </c>
      <c r="J103" s="1415"/>
      <c r="K103" s="1691"/>
      <c r="L103" s="1518">
        <f t="shared" si="14"/>
        <v>8.4799999999999997E-3</v>
      </c>
      <c r="M103" s="842"/>
    </row>
    <row r="104" spans="2:13">
      <c r="B104" s="1019" t="s">
        <v>1680</v>
      </c>
      <c r="C104" s="187" t="s">
        <v>1800</v>
      </c>
      <c r="D104" s="495" t="s">
        <v>1249</v>
      </c>
      <c r="E104" s="1510">
        <v>280</v>
      </c>
      <c r="F104" s="1586">
        <v>832</v>
      </c>
      <c r="G104" s="1526">
        <f t="shared" si="12"/>
        <v>232960</v>
      </c>
      <c r="H104" s="1331">
        <f t="shared" si="13"/>
        <v>0.23296</v>
      </c>
      <c r="I104" s="1533">
        <f t="shared" si="11"/>
        <v>0.23296</v>
      </c>
      <c r="J104" s="1415"/>
      <c r="K104" s="1691"/>
      <c r="L104" s="1518">
        <f t="shared" si="14"/>
        <v>0.23296</v>
      </c>
      <c r="M104" s="842"/>
    </row>
    <row r="105" spans="2:13">
      <c r="B105" s="1019" t="s">
        <v>1680</v>
      </c>
      <c r="C105" s="187" t="s">
        <v>1801</v>
      </c>
      <c r="D105" s="495" t="s">
        <v>1254</v>
      </c>
      <c r="E105" s="1510">
        <v>335</v>
      </c>
      <c r="F105" s="1586">
        <v>406</v>
      </c>
      <c r="G105" s="1526">
        <f t="shared" si="12"/>
        <v>136010</v>
      </c>
      <c r="H105" s="1331">
        <f t="shared" si="13"/>
        <v>0.13600999999999999</v>
      </c>
      <c r="I105" s="1533">
        <f t="shared" si="11"/>
        <v>0.13600999999999999</v>
      </c>
      <c r="J105" s="1415"/>
      <c r="K105" s="1691"/>
      <c r="L105" s="1518">
        <f t="shared" si="14"/>
        <v>0.13600999999999999</v>
      </c>
      <c r="M105" s="842"/>
    </row>
    <row r="106" spans="2:13">
      <c r="B106" s="1019" t="s">
        <v>1680</v>
      </c>
      <c r="C106" s="187" t="s">
        <v>1802</v>
      </c>
      <c r="D106" s="495" t="s">
        <v>1254</v>
      </c>
      <c r="E106" s="1510">
        <v>330</v>
      </c>
      <c r="F106" s="1586">
        <v>290</v>
      </c>
      <c r="G106" s="1526">
        <f t="shared" si="12"/>
        <v>95700</v>
      </c>
      <c r="H106" s="1331">
        <f t="shared" si="13"/>
        <v>9.5699999999999993E-2</v>
      </c>
      <c r="I106" s="1533">
        <f t="shared" si="11"/>
        <v>9.5699999999999993E-2</v>
      </c>
      <c r="J106" s="1415"/>
      <c r="K106" s="1691"/>
      <c r="L106" s="1518">
        <f t="shared" si="14"/>
        <v>9.5699999999999993E-2</v>
      </c>
      <c r="M106" s="842"/>
    </row>
    <row r="107" spans="2:13">
      <c r="B107" s="1019" t="s">
        <v>1680</v>
      </c>
      <c r="C107" s="187">
        <v>98</v>
      </c>
      <c r="D107" s="495" t="s">
        <v>1254</v>
      </c>
      <c r="E107" s="1510">
        <v>325</v>
      </c>
      <c r="F107" s="1586">
        <v>174</v>
      </c>
      <c r="G107" s="1526">
        <f t="shared" si="12"/>
        <v>56550</v>
      </c>
      <c r="H107" s="1331">
        <f t="shared" si="13"/>
        <v>5.6550000000000003E-2</v>
      </c>
      <c r="I107" s="1533">
        <f t="shared" si="11"/>
        <v>5.6550000000000003E-2</v>
      </c>
      <c r="J107" s="1415"/>
      <c r="K107" s="1691"/>
      <c r="L107" s="1518">
        <f t="shared" si="14"/>
        <v>5.6550000000000003E-2</v>
      </c>
      <c r="M107" s="842"/>
    </row>
    <row r="108" spans="2:13">
      <c r="B108" s="1019" t="s">
        <v>1680</v>
      </c>
      <c r="C108" s="187">
        <v>99</v>
      </c>
      <c r="D108" s="495" t="s">
        <v>1254</v>
      </c>
      <c r="E108" s="1510">
        <v>330</v>
      </c>
      <c r="F108" s="1586">
        <v>261</v>
      </c>
      <c r="G108" s="1526">
        <f t="shared" si="12"/>
        <v>86130</v>
      </c>
      <c r="H108" s="1331">
        <f t="shared" si="13"/>
        <v>8.6129999999999998E-2</v>
      </c>
      <c r="I108" s="1533">
        <f t="shared" si="11"/>
        <v>8.6129999999999998E-2</v>
      </c>
      <c r="J108" s="1415"/>
      <c r="K108" s="1691"/>
      <c r="L108" s="1518">
        <f t="shared" si="14"/>
        <v>8.6129999999999998E-2</v>
      </c>
      <c r="M108" s="842"/>
    </row>
    <row r="109" spans="2:13">
      <c r="B109" s="1019" t="s">
        <v>1680</v>
      </c>
      <c r="C109" s="187">
        <v>71</v>
      </c>
      <c r="D109" s="495" t="s">
        <v>1350</v>
      </c>
      <c r="E109" s="1510">
        <v>330</v>
      </c>
      <c r="F109" s="1586">
        <v>3335</v>
      </c>
      <c r="G109" s="1526">
        <f t="shared" si="12"/>
        <v>1100550</v>
      </c>
      <c r="H109" s="1331">
        <f t="shared" si="13"/>
        <v>1.1005499999999999</v>
      </c>
      <c r="I109" s="1533">
        <f t="shared" si="11"/>
        <v>1.1005499999999999</v>
      </c>
      <c r="J109" s="1415"/>
      <c r="K109" s="1691"/>
      <c r="L109" s="1518">
        <f t="shared" si="14"/>
        <v>1.1005499999999999</v>
      </c>
      <c r="M109" s="842"/>
    </row>
    <row r="110" spans="2:13">
      <c r="B110" s="1019" t="s">
        <v>1222</v>
      </c>
      <c r="C110" s="1768" t="s">
        <v>1803</v>
      </c>
      <c r="D110" s="495" t="s">
        <v>201</v>
      </c>
      <c r="E110" s="1510">
        <v>305</v>
      </c>
      <c r="F110" s="1586">
        <v>22</v>
      </c>
      <c r="G110" s="1526">
        <f t="shared" si="12"/>
        <v>6710</v>
      </c>
      <c r="H110" s="1331">
        <f t="shared" si="13"/>
        <v>6.7099999999999998E-3</v>
      </c>
      <c r="I110" s="1533">
        <f t="shared" si="11"/>
        <v>6.7099999999999998E-3</v>
      </c>
      <c r="J110" s="1415"/>
      <c r="K110" s="1691"/>
      <c r="L110" s="1518">
        <f t="shared" si="14"/>
        <v>6.7099999999999998E-3</v>
      </c>
      <c r="M110" s="842"/>
    </row>
    <row r="111" spans="2:13">
      <c r="B111" s="1019" t="s">
        <v>1222</v>
      </c>
      <c r="C111" s="1768" t="s">
        <v>1804</v>
      </c>
      <c r="D111" s="495" t="s">
        <v>1805</v>
      </c>
      <c r="E111" s="1510">
        <v>260</v>
      </c>
      <c r="F111" s="1586">
        <v>32</v>
      </c>
      <c r="G111" s="1526">
        <f t="shared" si="12"/>
        <v>8320</v>
      </c>
      <c r="H111" s="1331">
        <f t="shared" si="13"/>
        <v>8.3199999999999993E-3</v>
      </c>
      <c r="I111" s="1533">
        <f t="shared" si="11"/>
        <v>8.3199999999999993E-3</v>
      </c>
      <c r="J111" s="1415"/>
      <c r="K111" s="1691"/>
      <c r="L111" s="1518">
        <f t="shared" si="14"/>
        <v>8.3199999999999993E-3</v>
      </c>
      <c r="M111" s="842"/>
    </row>
    <row r="112" spans="2:13">
      <c r="B112" s="1019" t="s">
        <v>1222</v>
      </c>
      <c r="C112" s="1768" t="s">
        <v>1806</v>
      </c>
      <c r="D112" s="495" t="s">
        <v>201</v>
      </c>
      <c r="E112" s="1510">
        <v>305</v>
      </c>
      <c r="F112" s="1586">
        <v>66</v>
      </c>
      <c r="G112" s="1526">
        <f t="shared" si="12"/>
        <v>20130</v>
      </c>
      <c r="H112" s="1331">
        <f t="shared" si="13"/>
        <v>2.0129999999999999E-2</v>
      </c>
      <c r="I112" s="1533">
        <f t="shared" si="11"/>
        <v>2.0129999999999999E-2</v>
      </c>
      <c r="J112" s="1415"/>
      <c r="K112" s="1691"/>
      <c r="L112" s="1518">
        <f t="shared" si="14"/>
        <v>2.0129999999999999E-2</v>
      </c>
      <c r="M112" s="842"/>
    </row>
    <row r="113" spans="2:13">
      <c r="B113" s="1019" t="s">
        <v>1222</v>
      </c>
      <c r="C113" s="1768" t="s">
        <v>1807</v>
      </c>
      <c r="D113" s="495" t="s">
        <v>201</v>
      </c>
      <c r="E113" s="1510">
        <v>305</v>
      </c>
      <c r="F113" s="1586">
        <v>44</v>
      </c>
      <c r="G113" s="1526">
        <f t="shared" si="12"/>
        <v>13420</v>
      </c>
      <c r="H113" s="1331">
        <f t="shared" si="13"/>
        <v>1.342E-2</v>
      </c>
      <c r="I113" s="1533">
        <f t="shared" si="11"/>
        <v>1.342E-2</v>
      </c>
      <c r="J113" s="1415"/>
      <c r="K113" s="1691"/>
      <c r="L113" s="1518">
        <f t="shared" si="14"/>
        <v>1.342E-2</v>
      </c>
      <c r="M113" s="842"/>
    </row>
    <row r="114" spans="2:13">
      <c r="B114" s="1019" t="s">
        <v>1808</v>
      </c>
      <c r="C114" s="187">
        <v>10031</v>
      </c>
      <c r="D114" s="495" t="s">
        <v>1254</v>
      </c>
      <c r="E114" s="1510">
        <v>335</v>
      </c>
      <c r="F114" s="1586">
        <v>864</v>
      </c>
      <c r="G114" s="1526">
        <f t="shared" si="12"/>
        <v>289440</v>
      </c>
      <c r="H114" s="1331">
        <f t="shared" si="13"/>
        <v>0.28943999999999998</v>
      </c>
      <c r="I114" s="1533">
        <f t="shared" si="11"/>
        <v>0.28943999999999998</v>
      </c>
      <c r="J114" s="1415"/>
      <c r="K114" s="1691"/>
      <c r="L114" s="1518">
        <f t="shared" si="14"/>
        <v>0.28943999999999998</v>
      </c>
      <c r="M114" s="842"/>
    </row>
    <row r="115" spans="2:13">
      <c r="B115" s="1019" t="s">
        <v>1808</v>
      </c>
      <c r="C115" s="187">
        <v>10032</v>
      </c>
      <c r="D115" s="495" t="s">
        <v>1254</v>
      </c>
      <c r="E115" s="1510">
        <v>335</v>
      </c>
      <c r="F115" s="1586">
        <v>864</v>
      </c>
      <c r="G115" s="1526">
        <f t="shared" si="12"/>
        <v>289440</v>
      </c>
      <c r="H115" s="1331">
        <f t="shared" si="13"/>
        <v>0.28943999999999998</v>
      </c>
      <c r="I115" s="1533">
        <f t="shared" si="11"/>
        <v>0.28943999999999998</v>
      </c>
      <c r="J115" s="1415"/>
      <c r="K115" s="1691"/>
      <c r="L115" s="1518">
        <f t="shared" si="14"/>
        <v>0.28943999999999998</v>
      </c>
      <c r="M115" s="842"/>
    </row>
    <row r="116" spans="2:13">
      <c r="B116" s="1019" t="s">
        <v>1808</v>
      </c>
      <c r="C116" s="187">
        <v>10033</v>
      </c>
      <c r="D116" s="495" t="s">
        <v>1254</v>
      </c>
      <c r="E116" s="1510">
        <v>335</v>
      </c>
      <c r="F116" s="1586">
        <v>476</v>
      </c>
      <c r="G116" s="1526">
        <f t="shared" si="12"/>
        <v>159460</v>
      </c>
      <c r="H116" s="1331">
        <f t="shared" si="13"/>
        <v>0.15945999999999999</v>
      </c>
      <c r="I116" s="1533">
        <f t="shared" si="11"/>
        <v>0.15945999999999999</v>
      </c>
      <c r="J116" s="1415"/>
      <c r="K116" s="1691"/>
      <c r="L116" s="1518">
        <f t="shared" si="14"/>
        <v>0.15945999999999999</v>
      </c>
      <c r="M116" s="842"/>
    </row>
    <row r="117" spans="2:13" s="308" customFormat="1">
      <c r="B117" s="1019" t="s">
        <v>1354</v>
      </c>
      <c r="C117" s="187" t="s">
        <v>1809</v>
      </c>
      <c r="D117" s="495" t="s">
        <v>1281</v>
      </c>
      <c r="E117" s="1510">
        <v>265</v>
      </c>
      <c r="F117" s="1586">
        <v>320</v>
      </c>
      <c r="G117" s="1526">
        <f t="shared" si="12"/>
        <v>84800</v>
      </c>
      <c r="H117" s="1331">
        <f t="shared" si="13"/>
        <v>8.48E-2</v>
      </c>
      <c r="I117" s="1533">
        <f t="shared" si="11"/>
        <v>8.48E-2</v>
      </c>
      <c r="J117" s="1415"/>
      <c r="K117" s="1691"/>
      <c r="L117" s="1518">
        <f t="shared" si="14"/>
        <v>8.48E-2</v>
      </c>
      <c r="M117" s="842"/>
    </row>
    <row r="118" spans="2:13" s="308" customFormat="1">
      <c r="B118" s="1019" t="s">
        <v>1354</v>
      </c>
      <c r="C118" s="187" t="s">
        <v>1809</v>
      </c>
      <c r="D118" s="495" t="s">
        <v>1281</v>
      </c>
      <c r="E118" s="1510">
        <v>265</v>
      </c>
      <c r="F118" s="1586">
        <v>640</v>
      </c>
      <c r="G118" s="1526">
        <f t="shared" si="12"/>
        <v>169600</v>
      </c>
      <c r="H118" s="1331">
        <f t="shared" si="13"/>
        <v>0.1696</v>
      </c>
      <c r="I118" s="1533">
        <f t="shared" si="11"/>
        <v>0.1696</v>
      </c>
      <c r="J118" s="1415"/>
      <c r="K118" s="1691"/>
      <c r="L118" s="1518">
        <f t="shared" si="14"/>
        <v>0.1696</v>
      </c>
      <c r="M118" s="842"/>
    </row>
    <row r="119" spans="2:13" s="123" customFormat="1" ht="14.25" customHeight="1">
      <c r="B119" s="1019" t="s">
        <v>707</v>
      </c>
      <c r="C119" s="187" t="s">
        <v>1810</v>
      </c>
      <c r="D119" s="495" t="s">
        <v>1254</v>
      </c>
      <c r="E119" s="1510">
        <v>335</v>
      </c>
      <c r="F119" s="1586">
        <v>1508</v>
      </c>
      <c r="G119" s="1526">
        <f t="shared" si="12"/>
        <v>505180</v>
      </c>
      <c r="H119" s="1331">
        <f t="shared" si="13"/>
        <v>0.50517999999999996</v>
      </c>
      <c r="I119" s="1533">
        <f t="shared" si="11"/>
        <v>0.50517999999999996</v>
      </c>
      <c r="J119" s="1415"/>
      <c r="K119" s="1691"/>
      <c r="L119" s="1518">
        <f t="shared" si="14"/>
        <v>0.50517999999999996</v>
      </c>
      <c r="M119" s="842"/>
    </row>
    <row r="120" spans="2:13" s="123" customFormat="1" ht="14.25" customHeight="1">
      <c r="B120" s="1019" t="s">
        <v>1811</v>
      </c>
      <c r="C120" s="187" t="s">
        <v>1812</v>
      </c>
      <c r="D120" s="495" t="s">
        <v>1263</v>
      </c>
      <c r="E120" s="1510">
        <v>260</v>
      </c>
      <c r="F120" s="1586">
        <v>676</v>
      </c>
      <c r="G120" s="1526">
        <f t="shared" si="12"/>
        <v>175760</v>
      </c>
      <c r="H120" s="1331">
        <f t="shared" si="13"/>
        <v>0.17576</v>
      </c>
      <c r="I120" s="1533">
        <f t="shared" si="11"/>
        <v>0.17576</v>
      </c>
      <c r="J120" s="1415"/>
      <c r="K120" s="1691"/>
      <c r="L120" s="1518">
        <f t="shared" si="14"/>
        <v>0.17576</v>
      </c>
      <c r="M120" s="842"/>
    </row>
    <row r="121" spans="2:13" s="123" customFormat="1" ht="14.25" customHeight="1">
      <c r="B121" s="1422" t="s">
        <v>197</v>
      </c>
      <c r="C121" s="1422"/>
      <c r="D121" s="1422"/>
      <c r="E121" s="1422"/>
      <c r="F121" s="1423">
        <f t="shared" ref="F121:L121" si="15">SUM(F59:F120)</f>
        <v>41638</v>
      </c>
      <c r="G121" s="1423">
        <f t="shared" si="15"/>
        <v>12934390</v>
      </c>
      <c r="H121" s="1424">
        <f t="shared" si="15"/>
        <v>12.934390000000002</v>
      </c>
      <c r="I121" s="1424">
        <f t="shared" si="15"/>
        <v>12.934390000000002</v>
      </c>
      <c r="J121" s="1424">
        <f t="shared" si="15"/>
        <v>0</v>
      </c>
      <c r="K121" s="1424">
        <f t="shared" si="15"/>
        <v>0</v>
      </c>
      <c r="L121" s="1424">
        <f t="shared" si="15"/>
        <v>12.934390000000002</v>
      </c>
      <c r="M121" s="1425" t="s">
        <v>346</v>
      </c>
    </row>
    <row r="122" spans="2:13" s="123" customFormat="1" ht="14.25" customHeight="1">
      <c r="B122" s="1507" t="s">
        <v>821</v>
      </c>
      <c r="C122" s="187" t="s">
        <v>1813</v>
      </c>
      <c r="D122" s="495" t="s">
        <v>1281</v>
      </c>
      <c r="E122" s="1510">
        <v>260</v>
      </c>
      <c r="F122" s="1586">
        <v>832</v>
      </c>
      <c r="G122" s="1526">
        <f>E122*F122</f>
        <v>216320</v>
      </c>
      <c r="H122" s="1331">
        <f>E122*F122/1000000</f>
        <v>0.21632000000000001</v>
      </c>
      <c r="I122" s="1533"/>
      <c r="J122" s="1415">
        <f>H122</f>
        <v>0.21632000000000001</v>
      </c>
      <c r="K122" s="1691"/>
      <c r="L122" s="1518">
        <f>SUM(I122:K122)</f>
        <v>0.21632000000000001</v>
      </c>
      <c r="M122" s="842"/>
    </row>
    <row r="123" spans="2:13" s="123" customFormat="1" ht="14.25" customHeight="1">
      <c r="B123" s="1507" t="s">
        <v>821</v>
      </c>
      <c r="C123" s="187" t="s">
        <v>1813</v>
      </c>
      <c r="D123" s="495" t="s">
        <v>1281</v>
      </c>
      <c r="E123" s="1510">
        <v>265</v>
      </c>
      <c r="F123" s="1586">
        <v>832</v>
      </c>
      <c r="G123" s="1526">
        <f>E123*F123</f>
        <v>220480</v>
      </c>
      <c r="H123" s="1331">
        <f>E123*F123/1000000</f>
        <v>0.22048000000000001</v>
      </c>
      <c r="I123" s="1533"/>
      <c r="J123" s="1415">
        <f>H123</f>
        <v>0.22048000000000001</v>
      </c>
      <c r="K123" s="1691"/>
      <c r="L123" s="1518">
        <f>SUM(I123:K123)</f>
        <v>0.22048000000000001</v>
      </c>
      <c r="M123" s="842"/>
    </row>
    <row r="124" spans="2:13" s="123" customFormat="1" ht="14.25" customHeight="1">
      <c r="B124" s="1507" t="s">
        <v>1700</v>
      </c>
      <c r="C124" s="187" t="s">
        <v>1814</v>
      </c>
      <c r="D124" s="495" t="s">
        <v>121</v>
      </c>
      <c r="E124" s="1510">
        <v>270</v>
      </c>
      <c r="F124" s="1586">
        <v>1044</v>
      </c>
      <c r="G124" s="1526">
        <f>E124*F124</f>
        <v>281880</v>
      </c>
      <c r="H124" s="1331">
        <f>E124*F124/1000000</f>
        <v>0.28188000000000002</v>
      </c>
      <c r="I124" s="1533"/>
      <c r="J124" s="1415">
        <f>H124</f>
        <v>0.28188000000000002</v>
      </c>
      <c r="K124" s="1691"/>
      <c r="L124" s="1518">
        <f>SUM(I124:K124)</f>
        <v>0.28188000000000002</v>
      </c>
      <c r="M124" s="842"/>
    </row>
    <row r="125" spans="2:13" s="123" customFormat="1" ht="14.25" customHeight="1">
      <c r="B125" s="1507" t="s">
        <v>1700</v>
      </c>
      <c r="C125" s="187" t="s">
        <v>1701</v>
      </c>
      <c r="D125" s="495" t="s">
        <v>1367</v>
      </c>
      <c r="E125" s="1510">
        <v>325</v>
      </c>
      <c r="F125" s="1586">
        <v>4234</v>
      </c>
      <c r="G125" s="1526">
        <f>E125*F125</f>
        <v>1376050</v>
      </c>
      <c r="H125" s="1331">
        <f>E125*F125/1000000</f>
        <v>1.37605</v>
      </c>
      <c r="I125" s="1533"/>
      <c r="J125" s="1415">
        <f>H125</f>
        <v>1.37605</v>
      </c>
      <c r="K125" s="1691"/>
      <c r="L125" s="1518">
        <f>SUM(I125:K125)</f>
        <v>1.37605</v>
      </c>
      <c r="M125" s="842"/>
    </row>
    <row r="126" spans="2:13" s="123" customFormat="1" ht="14.25" customHeight="1">
      <c r="B126" s="1507" t="s">
        <v>1815</v>
      </c>
      <c r="C126" s="187" t="s">
        <v>1816</v>
      </c>
      <c r="D126" s="495" t="s">
        <v>1281</v>
      </c>
      <c r="E126" s="1510">
        <v>265</v>
      </c>
      <c r="F126" s="1586">
        <v>2496</v>
      </c>
      <c r="G126" s="1526">
        <f>E126*F126</f>
        <v>661440</v>
      </c>
      <c r="H126" s="1331">
        <f>E126*F126/1000000</f>
        <v>0.66144000000000003</v>
      </c>
      <c r="I126" s="1533"/>
      <c r="J126" s="1415">
        <f>H126</f>
        <v>0.66144000000000003</v>
      </c>
      <c r="K126" s="1691"/>
      <c r="L126" s="1518">
        <f>SUM(I126:K126)</f>
        <v>0.66144000000000003</v>
      </c>
      <c r="M126" s="842"/>
    </row>
    <row r="127" spans="2:13" s="123" customFormat="1" ht="14.25" customHeight="1">
      <c r="B127" s="1422" t="s">
        <v>197</v>
      </c>
      <c r="C127" s="1422"/>
      <c r="D127" s="1422"/>
      <c r="E127" s="1422"/>
      <c r="F127" s="1423">
        <f t="shared" ref="F127:L127" si="16">SUM(F122:F126)</f>
        <v>9438</v>
      </c>
      <c r="G127" s="1423">
        <f t="shared" si="16"/>
        <v>2756170</v>
      </c>
      <c r="H127" s="1424">
        <f t="shared" si="16"/>
        <v>2.75617</v>
      </c>
      <c r="I127" s="1424">
        <f t="shared" si="16"/>
        <v>0</v>
      </c>
      <c r="J127" s="1424">
        <f t="shared" si="16"/>
        <v>2.75617</v>
      </c>
      <c r="K127" s="1424">
        <f t="shared" si="16"/>
        <v>0</v>
      </c>
      <c r="L127" s="1424">
        <f t="shared" si="16"/>
        <v>2.75617</v>
      </c>
      <c r="M127" s="1425" t="s">
        <v>1386</v>
      </c>
    </row>
    <row r="128" spans="2:13" s="123" customFormat="1" ht="14.25" customHeight="1">
      <c r="B128" s="1507" t="s">
        <v>1391</v>
      </c>
      <c r="C128" s="187" t="s">
        <v>1817</v>
      </c>
      <c r="D128" s="495" t="s">
        <v>1404</v>
      </c>
      <c r="E128" s="1510">
        <v>335</v>
      </c>
      <c r="F128" s="1586">
        <v>9918</v>
      </c>
      <c r="G128" s="1526">
        <f t="shared" ref="G128:G134" si="17">E128*F128</f>
        <v>3322530</v>
      </c>
      <c r="H128" s="1331">
        <f>E128*F128/1000000</f>
        <v>3.32253</v>
      </c>
      <c r="I128" s="1533">
        <f>H128</f>
        <v>3.32253</v>
      </c>
      <c r="J128" s="1415"/>
      <c r="K128" s="1691"/>
      <c r="L128" s="1518">
        <f t="shared" ref="L128:L134" si="18">SUM(I128:K128)</f>
        <v>3.32253</v>
      </c>
      <c r="M128" s="842"/>
    </row>
    <row r="129" spans="2:13" s="123" customFormat="1" ht="14.25" customHeight="1">
      <c r="B129" s="1507" t="s">
        <v>1391</v>
      </c>
      <c r="C129" s="187" t="s">
        <v>1713</v>
      </c>
      <c r="D129" s="495" t="s">
        <v>1541</v>
      </c>
      <c r="E129" s="1510">
        <v>330</v>
      </c>
      <c r="F129" s="1586">
        <v>9570</v>
      </c>
      <c r="G129" s="1526">
        <f t="shared" si="17"/>
        <v>3158100</v>
      </c>
      <c r="H129" s="1331">
        <f t="shared" ref="H129:H134" si="19">E129*F129/1000000</f>
        <v>3.1581000000000001</v>
      </c>
      <c r="I129" s="1533">
        <f>H129</f>
        <v>3.1581000000000001</v>
      </c>
      <c r="J129" s="1415"/>
      <c r="K129" s="1691"/>
      <c r="L129" s="1518">
        <f t="shared" si="18"/>
        <v>3.1581000000000001</v>
      </c>
      <c r="M129" s="842"/>
    </row>
    <row r="130" spans="2:13" s="123" customFormat="1" ht="14.25" customHeight="1">
      <c r="B130" s="1507" t="s">
        <v>1391</v>
      </c>
      <c r="C130" s="187" t="s">
        <v>1713</v>
      </c>
      <c r="D130" s="495" t="s">
        <v>1541</v>
      </c>
      <c r="E130" s="1510">
        <v>330</v>
      </c>
      <c r="F130" s="1586">
        <v>7540</v>
      </c>
      <c r="G130" s="1526">
        <f t="shared" si="17"/>
        <v>2488200</v>
      </c>
      <c r="H130" s="1331">
        <f>E130*F130/1000000</f>
        <v>2.4882</v>
      </c>
      <c r="I130" s="1533">
        <f>H130</f>
        <v>2.4882</v>
      </c>
      <c r="J130" s="1415"/>
      <c r="K130" s="1691"/>
      <c r="L130" s="1518">
        <f>SUM(I130:K130)</f>
        <v>2.4882</v>
      </c>
      <c r="M130" s="842"/>
    </row>
    <row r="131" spans="2:13" s="123" customFormat="1" ht="14.25" customHeight="1">
      <c r="B131" s="1507" t="s">
        <v>1391</v>
      </c>
      <c r="C131" s="187" t="s">
        <v>1713</v>
      </c>
      <c r="D131" s="495" t="s">
        <v>1541</v>
      </c>
      <c r="E131" s="1510">
        <v>330</v>
      </c>
      <c r="F131" s="1586">
        <v>8700</v>
      </c>
      <c r="G131" s="1526">
        <f t="shared" si="17"/>
        <v>2871000</v>
      </c>
      <c r="H131" s="1331">
        <f t="shared" si="19"/>
        <v>2.871</v>
      </c>
      <c r="I131" s="1533"/>
      <c r="J131" s="1415">
        <f>H131</f>
        <v>2.871</v>
      </c>
      <c r="K131" s="1691"/>
      <c r="L131" s="1518">
        <f t="shared" si="18"/>
        <v>2.871</v>
      </c>
      <c r="M131" s="842"/>
    </row>
    <row r="132" spans="2:13" s="123" customFormat="1" ht="14.25" customHeight="1">
      <c r="B132" s="1507" t="s">
        <v>1391</v>
      </c>
      <c r="C132" s="187" t="s">
        <v>1713</v>
      </c>
      <c r="D132" s="495" t="s">
        <v>1541</v>
      </c>
      <c r="E132" s="1510">
        <v>335</v>
      </c>
      <c r="F132" s="1586">
        <v>37468</v>
      </c>
      <c r="G132" s="1526">
        <f t="shared" si="17"/>
        <v>12551780</v>
      </c>
      <c r="H132" s="1331">
        <f t="shared" si="19"/>
        <v>12.551780000000001</v>
      </c>
      <c r="I132" s="1533"/>
      <c r="J132" s="1415">
        <f>H132</f>
        <v>12.551780000000001</v>
      </c>
      <c r="K132" s="1691"/>
      <c r="L132" s="1518">
        <f t="shared" si="18"/>
        <v>12.551780000000001</v>
      </c>
      <c r="M132" s="842"/>
    </row>
    <row r="133" spans="2:13" s="123" customFormat="1" ht="14.25" customHeight="1">
      <c r="B133" s="1507" t="s">
        <v>1395</v>
      </c>
      <c r="C133" s="187" t="s">
        <v>1715</v>
      </c>
      <c r="D133" s="495" t="s">
        <v>1254</v>
      </c>
      <c r="E133" s="1510">
        <v>330</v>
      </c>
      <c r="F133" s="1586">
        <v>15080</v>
      </c>
      <c r="G133" s="1526">
        <f>E133*F133</f>
        <v>4976400</v>
      </c>
      <c r="H133" s="1331">
        <f>E133*F133/1000000</f>
        <v>4.9763999999999999</v>
      </c>
      <c r="I133" s="1533"/>
      <c r="J133" s="1415">
        <f>H133</f>
        <v>4.9763999999999999</v>
      </c>
      <c r="K133" s="1691"/>
      <c r="L133" s="1518">
        <f>SUM(I133:K133)</f>
        <v>4.9763999999999999</v>
      </c>
      <c r="M133" s="842"/>
    </row>
    <row r="134" spans="2:13" s="123" customFormat="1" ht="14.25" customHeight="1">
      <c r="B134" s="1507" t="s">
        <v>1716</v>
      </c>
      <c r="C134" s="187" t="s">
        <v>1717</v>
      </c>
      <c r="D134" s="495" t="s">
        <v>1254</v>
      </c>
      <c r="E134" s="1510">
        <v>335</v>
      </c>
      <c r="F134" s="1586">
        <v>24882</v>
      </c>
      <c r="G134" s="1526">
        <f t="shared" si="17"/>
        <v>8335470</v>
      </c>
      <c r="H134" s="1331">
        <f t="shared" si="19"/>
        <v>8.3354700000000008</v>
      </c>
      <c r="I134" s="1533"/>
      <c r="J134" s="1415">
        <f>H134</f>
        <v>8.3354700000000008</v>
      </c>
      <c r="K134" s="1691"/>
      <c r="L134" s="1518">
        <f t="shared" si="18"/>
        <v>8.3354700000000008</v>
      </c>
      <c r="M134" s="842"/>
    </row>
    <row r="135" spans="2:13" s="123" customFormat="1" ht="14.25" customHeight="1">
      <c r="B135" s="1422" t="s">
        <v>197</v>
      </c>
      <c r="C135" s="1422"/>
      <c r="D135" s="1422"/>
      <c r="E135" s="1422"/>
      <c r="F135" s="1423">
        <f t="shared" ref="F135:L135" si="20">SUM(F128:F134)</f>
        <v>113158</v>
      </c>
      <c r="G135" s="1423">
        <f t="shared" si="20"/>
        <v>37703480</v>
      </c>
      <c r="H135" s="1424">
        <f t="shared" si="20"/>
        <v>37.703479999999999</v>
      </c>
      <c r="I135" s="1424">
        <f t="shared" si="20"/>
        <v>8.9688300000000005</v>
      </c>
      <c r="J135" s="1424">
        <f t="shared" si="20"/>
        <v>28.734650000000002</v>
      </c>
      <c r="K135" s="1424">
        <f t="shared" si="20"/>
        <v>0</v>
      </c>
      <c r="L135" s="1424">
        <f t="shared" si="20"/>
        <v>37.703479999999999</v>
      </c>
      <c r="M135" s="1425" t="s">
        <v>1387</v>
      </c>
    </row>
    <row r="136" spans="2:13" s="308" customFormat="1">
      <c r="B136" s="1509" t="s">
        <v>956</v>
      </c>
      <c r="C136" s="692" t="s">
        <v>1818</v>
      </c>
      <c r="D136" s="692" t="s">
        <v>1367</v>
      </c>
      <c r="E136" s="692">
        <v>335</v>
      </c>
      <c r="F136" s="1618">
        <v>7656</v>
      </c>
      <c r="G136" s="1618">
        <f>E136*F136</f>
        <v>2564760</v>
      </c>
      <c r="H136" s="1551">
        <f>G136/1000000</f>
        <v>2.5647600000000002</v>
      </c>
      <c r="I136" s="1551">
        <f>H136</f>
        <v>2.5647600000000002</v>
      </c>
      <c r="J136" s="1551"/>
      <c r="K136" s="1684"/>
      <c r="L136" s="1518">
        <f>SUM(I136:K136)</f>
        <v>2.5647600000000002</v>
      </c>
      <c r="M136" s="1516"/>
    </row>
    <row r="137" spans="2:13" s="308" customFormat="1">
      <c r="B137" s="692" t="s">
        <v>956</v>
      </c>
      <c r="C137" s="692" t="s">
        <v>1818</v>
      </c>
      <c r="D137" s="692" t="s">
        <v>1367</v>
      </c>
      <c r="E137" s="692">
        <v>335</v>
      </c>
      <c r="F137" s="1618">
        <v>12122</v>
      </c>
      <c r="G137" s="1618">
        <f t="shared" ref="G137:G165" si="21">E137*F137</f>
        <v>4060870</v>
      </c>
      <c r="H137" s="1551">
        <f t="shared" ref="H137:H165" si="22">G137/1000000</f>
        <v>4.0608700000000004</v>
      </c>
      <c r="I137" s="1551">
        <f>H137</f>
        <v>4.0608700000000004</v>
      </c>
      <c r="J137" s="1551"/>
      <c r="K137" s="1684"/>
      <c r="L137" s="1518">
        <f t="shared" ref="L137:L165" si="23">SUM(I137:K137)</f>
        <v>4.0608700000000004</v>
      </c>
      <c r="M137" s="1516"/>
    </row>
    <row r="138" spans="2:13" s="308" customFormat="1">
      <c r="B138" s="692" t="s">
        <v>956</v>
      </c>
      <c r="C138" s="692" t="s">
        <v>1818</v>
      </c>
      <c r="D138" s="692" t="s">
        <v>1367</v>
      </c>
      <c r="E138" s="692">
        <v>335</v>
      </c>
      <c r="F138" s="1618">
        <v>22968</v>
      </c>
      <c r="G138" s="1618">
        <f t="shared" si="21"/>
        <v>7694280</v>
      </c>
      <c r="H138" s="1551">
        <f t="shared" si="22"/>
        <v>7.69428</v>
      </c>
      <c r="I138" s="1551">
        <f>H138</f>
        <v>7.69428</v>
      </c>
      <c r="J138" s="1551"/>
      <c r="K138" s="1684"/>
      <c r="L138" s="1518">
        <f t="shared" si="23"/>
        <v>7.69428</v>
      </c>
      <c r="M138" s="1516"/>
    </row>
    <row r="139" spans="2:13" s="308" customFormat="1">
      <c r="B139" s="692" t="s">
        <v>956</v>
      </c>
      <c r="C139" s="692" t="s">
        <v>1818</v>
      </c>
      <c r="D139" s="957" t="s">
        <v>1367</v>
      </c>
      <c r="E139" s="692">
        <v>335</v>
      </c>
      <c r="F139" s="1618">
        <v>24480</v>
      </c>
      <c r="G139" s="1618">
        <f t="shared" si="21"/>
        <v>8200800</v>
      </c>
      <c r="H139" s="1551">
        <f t="shared" si="22"/>
        <v>8.2007999999999992</v>
      </c>
      <c r="I139" s="1551">
        <f>H139</f>
        <v>8.2007999999999992</v>
      </c>
      <c r="J139" s="1551"/>
      <c r="K139" s="1684"/>
      <c r="L139" s="1518">
        <f t="shared" si="23"/>
        <v>8.2007999999999992</v>
      </c>
      <c r="M139" s="1516"/>
    </row>
    <row r="140" spans="2:13" s="123" customFormat="1" ht="14.25" customHeight="1">
      <c r="B140" s="1507" t="s">
        <v>956</v>
      </c>
      <c r="C140" s="1507" t="s">
        <v>1819</v>
      </c>
      <c r="D140" s="1510" t="s">
        <v>1367</v>
      </c>
      <c r="E140" s="1507">
        <v>335</v>
      </c>
      <c r="F140" s="1525">
        <v>4466</v>
      </c>
      <c r="G140" s="1618">
        <f t="shared" si="21"/>
        <v>1496110</v>
      </c>
      <c r="H140" s="1551">
        <f t="shared" si="22"/>
        <v>1.4961100000000001</v>
      </c>
      <c r="I140" s="1551">
        <f t="shared" ref="I140:I151" si="24">H140</f>
        <v>1.4961100000000001</v>
      </c>
      <c r="J140" s="1551"/>
      <c r="K140" s="1684"/>
      <c r="L140" s="1518">
        <f t="shared" si="23"/>
        <v>1.4961100000000001</v>
      </c>
      <c r="M140" s="842"/>
    </row>
    <row r="141" spans="2:13" s="308" customFormat="1">
      <c r="B141" s="692" t="s">
        <v>956</v>
      </c>
      <c r="C141" s="692" t="s">
        <v>1819</v>
      </c>
      <c r="D141" s="692" t="s">
        <v>1367</v>
      </c>
      <c r="E141" s="692">
        <v>335</v>
      </c>
      <c r="F141" s="1618">
        <v>15950</v>
      </c>
      <c r="G141" s="1618">
        <f t="shared" si="21"/>
        <v>5343250</v>
      </c>
      <c r="H141" s="1551">
        <f t="shared" si="22"/>
        <v>5.3432500000000003</v>
      </c>
      <c r="I141" s="1551">
        <f t="shared" si="24"/>
        <v>5.3432500000000003</v>
      </c>
      <c r="J141" s="1551"/>
      <c r="K141" s="1684"/>
      <c r="L141" s="1518">
        <f t="shared" si="23"/>
        <v>5.3432500000000003</v>
      </c>
      <c r="M141" s="1516"/>
    </row>
    <row r="142" spans="2:13" s="308" customFormat="1">
      <c r="B142" s="692" t="s">
        <v>956</v>
      </c>
      <c r="C142" s="692" t="s">
        <v>1819</v>
      </c>
      <c r="D142" s="692" t="s">
        <v>1367</v>
      </c>
      <c r="E142" s="692">
        <v>335</v>
      </c>
      <c r="F142" s="1618">
        <v>12122</v>
      </c>
      <c r="G142" s="1618">
        <f t="shared" si="21"/>
        <v>4060870</v>
      </c>
      <c r="H142" s="1551">
        <f t="shared" si="22"/>
        <v>4.0608700000000004</v>
      </c>
      <c r="I142" s="1551">
        <f t="shared" si="24"/>
        <v>4.0608700000000004</v>
      </c>
      <c r="J142" s="1551"/>
      <c r="K142" s="1684"/>
      <c r="L142" s="1518">
        <f t="shared" si="23"/>
        <v>4.0608700000000004</v>
      </c>
      <c r="M142" s="1516"/>
    </row>
    <row r="143" spans="2:13" s="308" customFormat="1">
      <c r="B143" s="692" t="s">
        <v>956</v>
      </c>
      <c r="C143" s="692" t="s">
        <v>1819</v>
      </c>
      <c r="D143" s="692" t="s">
        <v>1367</v>
      </c>
      <c r="E143" s="692">
        <v>335</v>
      </c>
      <c r="F143" s="1618">
        <v>18100</v>
      </c>
      <c r="G143" s="1618">
        <f t="shared" si="21"/>
        <v>6063500</v>
      </c>
      <c r="H143" s="1551">
        <f t="shared" si="22"/>
        <v>6.0635000000000003</v>
      </c>
      <c r="I143" s="1551">
        <f t="shared" si="24"/>
        <v>6.0635000000000003</v>
      </c>
      <c r="J143" s="1551"/>
      <c r="K143" s="1684"/>
      <c r="L143" s="1518">
        <f t="shared" si="23"/>
        <v>6.0635000000000003</v>
      </c>
      <c r="M143" s="1516"/>
    </row>
    <row r="144" spans="2:13" s="308" customFormat="1">
      <c r="B144" s="692" t="s">
        <v>956</v>
      </c>
      <c r="C144" s="692" t="s">
        <v>1819</v>
      </c>
      <c r="D144" s="692" t="s">
        <v>1367</v>
      </c>
      <c r="E144" s="692">
        <v>335</v>
      </c>
      <c r="F144" s="1618">
        <v>7656</v>
      </c>
      <c r="G144" s="1618">
        <f t="shared" si="21"/>
        <v>2564760</v>
      </c>
      <c r="H144" s="1551">
        <f t="shared" si="22"/>
        <v>2.5647600000000002</v>
      </c>
      <c r="I144" s="1551">
        <f t="shared" si="24"/>
        <v>2.5647600000000002</v>
      </c>
      <c r="J144" s="1551"/>
      <c r="K144" s="1684"/>
      <c r="L144" s="1518">
        <f t="shared" si="23"/>
        <v>2.5647600000000002</v>
      </c>
      <c r="M144" s="1516"/>
    </row>
    <row r="145" spans="2:15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16588</v>
      </c>
      <c r="G145" s="1618">
        <f t="shared" si="21"/>
        <v>5556980</v>
      </c>
      <c r="H145" s="1551">
        <f t="shared" si="22"/>
        <v>5.5569800000000003</v>
      </c>
      <c r="I145" s="1551">
        <f t="shared" si="24"/>
        <v>5.5569800000000003</v>
      </c>
      <c r="J145" s="1551"/>
      <c r="K145" s="1684"/>
      <c r="L145" s="1518">
        <f t="shared" si="23"/>
        <v>5.5569800000000003</v>
      </c>
      <c r="M145" s="1765"/>
      <c r="N145" s="1766"/>
      <c r="O145" s="1766"/>
    </row>
    <row r="146" spans="2:15" s="308" customFormat="1">
      <c r="B146" s="692" t="s">
        <v>956</v>
      </c>
      <c r="C146" s="692" t="s">
        <v>1820</v>
      </c>
      <c r="D146" s="692" t="s">
        <v>1367</v>
      </c>
      <c r="E146" s="692">
        <v>335</v>
      </c>
      <c r="F146" s="1618">
        <v>24244</v>
      </c>
      <c r="G146" s="1618">
        <f t="shared" si="21"/>
        <v>8121740</v>
      </c>
      <c r="H146" s="1551">
        <f t="shared" si="22"/>
        <v>8.1217400000000008</v>
      </c>
      <c r="I146" s="1551">
        <f t="shared" si="24"/>
        <v>8.1217400000000008</v>
      </c>
      <c r="J146" s="1551"/>
      <c r="K146" s="1684"/>
      <c r="L146" s="1518">
        <f t="shared" si="23"/>
        <v>8.1217400000000008</v>
      </c>
      <c r="M146" s="1765"/>
      <c r="N146" s="1766"/>
      <c r="O146" s="1766"/>
    </row>
    <row r="147" spans="2:15" s="308" customFormat="1">
      <c r="B147" s="692" t="s">
        <v>956</v>
      </c>
      <c r="C147" s="692" t="s">
        <v>1820</v>
      </c>
      <c r="D147" s="692" t="s">
        <v>1367</v>
      </c>
      <c r="E147" s="692">
        <v>335</v>
      </c>
      <c r="F147" s="1618">
        <v>23204</v>
      </c>
      <c r="G147" s="1618">
        <f t="shared" si="21"/>
        <v>7773340</v>
      </c>
      <c r="H147" s="1551">
        <f t="shared" si="22"/>
        <v>7.7733400000000001</v>
      </c>
      <c r="I147" s="1551">
        <f t="shared" si="24"/>
        <v>7.7733400000000001</v>
      </c>
      <c r="J147" s="1551"/>
      <c r="K147" s="1684"/>
      <c r="L147" s="1518">
        <f t="shared" si="23"/>
        <v>7.7733400000000001</v>
      </c>
      <c r="M147" s="1516"/>
    </row>
    <row r="148" spans="2:15" s="308" customFormat="1">
      <c r="B148" s="692" t="s">
        <v>956</v>
      </c>
      <c r="C148" s="692" t="s">
        <v>1821</v>
      </c>
      <c r="D148" s="692" t="s">
        <v>1367</v>
      </c>
      <c r="E148" s="692">
        <v>330</v>
      </c>
      <c r="F148" s="1618">
        <v>15080</v>
      </c>
      <c r="G148" s="1618">
        <f t="shared" si="21"/>
        <v>4976400</v>
      </c>
      <c r="H148" s="1551">
        <f t="shared" si="22"/>
        <v>4.9763999999999999</v>
      </c>
      <c r="I148" s="1551">
        <f t="shared" si="24"/>
        <v>4.9763999999999999</v>
      </c>
      <c r="J148" s="1551"/>
      <c r="K148" s="1684"/>
      <c r="L148" s="1518">
        <f t="shared" si="23"/>
        <v>4.9763999999999999</v>
      </c>
      <c r="M148" s="1516"/>
    </row>
    <row r="149" spans="2:15" s="308" customFormat="1">
      <c r="B149" s="692" t="s">
        <v>956</v>
      </c>
      <c r="C149" s="692" t="s">
        <v>1821</v>
      </c>
      <c r="D149" s="692" t="s">
        <v>1367</v>
      </c>
      <c r="E149" s="692">
        <v>330</v>
      </c>
      <c r="F149" s="1618">
        <v>24882</v>
      </c>
      <c r="G149" s="1618">
        <f t="shared" si="21"/>
        <v>8211060</v>
      </c>
      <c r="H149" s="1551">
        <f t="shared" si="22"/>
        <v>8.2110599999999998</v>
      </c>
      <c r="I149" s="1551">
        <f t="shared" si="24"/>
        <v>8.2110599999999998</v>
      </c>
      <c r="J149" s="1551"/>
      <c r="K149" s="1684"/>
      <c r="L149" s="1518">
        <f t="shared" si="23"/>
        <v>8.2110599999999998</v>
      </c>
      <c r="M149" s="1516"/>
    </row>
    <row r="150" spans="2:15" s="308" customFormat="1">
      <c r="B150" s="692" t="s">
        <v>956</v>
      </c>
      <c r="C150" s="692" t="s">
        <v>1821</v>
      </c>
      <c r="D150" s="692" t="s">
        <v>1367</v>
      </c>
      <c r="E150" s="692">
        <v>330</v>
      </c>
      <c r="F150" s="1618">
        <v>16588</v>
      </c>
      <c r="G150" s="1618">
        <f t="shared" si="21"/>
        <v>5474040</v>
      </c>
      <c r="H150" s="1551">
        <f t="shared" si="22"/>
        <v>5.4740399999999996</v>
      </c>
      <c r="I150" s="1551">
        <f t="shared" si="24"/>
        <v>5.4740399999999996</v>
      </c>
      <c r="J150" s="1551"/>
      <c r="K150" s="1684"/>
      <c r="L150" s="1518">
        <f t="shared" si="23"/>
        <v>5.4740399999999996</v>
      </c>
      <c r="M150" s="1516"/>
    </row>
    <row r="151" spans="2:15" s="308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8294</v>
      </c>
      <c r="G151" s="1618">
        <f t="shared" si="21"/>
        <v>2737020</v>
      </c>
      <c r="H151" s="1551">
        <f t="shared" si="22"/>
        <v>2.7370199999999998</v>
      </c>
      <c r="I151" s="1551">
        <f t="shared" si="24"/>
        <v>2.7370199999999998</v>
      </c>
      <c r="J151" s="1551"/>
      <c r="K151" s="1684"/>
      <c r="L151" s="1518">
        <f t="shared" si="23"/>
        <v>2.7370199999999998</v>
      </c>
      <c r="M151" s="1516"/>
    </row>
    <row r="152" spans="2:15" s="308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8294</v>
      </c>
      <c r="G152" s="1618">
        <f t="shared" si="21"/>
        <v>2737020</v>
      </c>
      <c r="H152" s="1551">
        <f t="shared" si="22"/>
        <v>2.7370199999999998</v>
      </c>
      <c r="I152" s="1551">
        <f t="shared" ref="I152:I159" si="25">H152</f>
        <v>2.7370199999999998</v>
      </c>
      <c r="J152" s="1551"/>
      <c r="K152" s="1684"/>
      <c r="L152" s="1518">
        <f t="shared" si="23"/>
        <v>2.7370199999999998</v>
      </c>
      <c r="M152" s="1767"/>
      <c r="N152" s="1766"/>
      <c r="O152" s="1766"/>
    </row>
    <row r="153" spans="2:15" s="308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16588</v>
      </c>
      <c r="G153" s="1618">
        <f t="shared" si="21"/>
        <v>5474040</v>
      </c>
      <c r="H153" s="1551">
        <f t="shared" si="22"/>
        <v>5.4740399999999996</v>
      </c>
      <c r="I153" s="1551">
        <f t="shared" si="25"/>
        <v>5.4740399999999996</v>
      </c>
      <c r="J153" s="1551"/>
      <c r="K153" s="1684"/>
      <c r="L153" s="1518">
        <f t="shared" si="23"/>
        <v>5.4740399999999996</v>
      </c>
      <c r="M153" s="1767"/>
      <c r="N153" s="1766"/>
      <c r="O153" s="1766"/>
    </row>
    <row r="154" spans="2:15" s="308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15981</v>
      </c>
      <c r="G154" s="1618">
        <f t="shared" si="21"/>
        <v>5273730</v>
      </c>
      <c r="H154" s="1551">
        <f t="shared" si="22"/>
        <v>5.2737299999999996</v>
      </c>
      <c r="I154" s="1551">
        <f t="shared" si="25"/>
        <v>5.2737299999999996</v>
      </c>
      <c r="J154" s="1551"/>
      <c r="K154" s="1684"/>
      <c r="L154" s="1518">
        <f t="shared" si="23"/>
        <v>5.2737299999999996</v>
      </c>
      <c r="M154" s="1516"/>
    </row>
    <row r="155" spans="2:15" s="308" customFormat="1">
      <c r="B155" s="692" t="s">
        <v>956</v>
      </c>
      <c r="C155" s="692" t="s">
        <v>1559</v>
      </c>
      <c r="D155" s="692" t="s">
        <v>1367</v>
      </c>
      <c r="E155" s="692">
        <v>335</v>
      </c>
      <c r="F155" s="1618">
        <v>1276</v>
      </c>
      <c r="G155" s="1618">
        <f t="shared" si="21"/>
        <v>427460</v>
      </c>
      <c r="H155" s="1551">
        <f t="shared" si="22"/>
        <v>0.42746000000000001</v>
      </c>
      <c r="I155" s="1551">
        <f t="shared" si="25"/>
        <v>0.42746000000000001</v>
      </c>
      <c r="J155" s="1551"/>
      <c r="K155" s="1684"/>
      <c r="L155" s="1518">
        <f t="shared" si="23"/>
        <v>0.42746000000000001</v>
      </c>
      <c r="M155" s="1516"/>
    </row>
    <row r="156" spans="2:15" s="308" customFormat="1">
      <c r="B156" s="692" t="s">
        <v>956</v>
      </c>
      <c r="C156" s="692" t="s">
        <v>1559</v>
      </c>
      <c r="D156" s="692" t="s">
        <v>1367</v>
      </c>
      <c r="E156" s="692">
        <v>335</v>
      </c>
      <c r="F156" s="1618">
        <v>8932</v>
      </c>
      <c r="G156" s="1618">
        <f t="shared" si="21"/>
        <v>2992220</v>
      </c>
      <c r="H156" s="1551">
        <f t="shared" si="22"/>
        <v>2.9922200000000001</v>
      </c>
      <c r="I156" s="1551">
        <f t="shared" si="25"/>
        <v>2.9922200000000001</v>
      </c>
      <c r="J156" s="1551"/>
      <c r="K156" s="1684"/>
      <c r="L156" s="1518">
        <f t="shared" si="23"/>
        <v>2.9922200000000001</v>
      </c>
      <c r="M156" s="1516"/>
    </row>
    <row r="157" spans="2:15" s="308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21"/>
        <v>2992220</v>
      </c>
      <c r="H157" s="1551">
        <f t="shared" si="22"/>
        <v>2.9922200000000001</v>
      </c>
      <c r="I157" s="1551">
        <f t="shared" si="25"/>
        <v>2.9922200000000001</v>
      </c>
      <c r="J157" s="1551"/>
      <c r="K157" s="1684"/>
      <c r="L157" s="1518">
        <f t="shared" si="23"/>
        <v>2.9922200000000001</v>
      </c>
      <c r="M157" s="1516"/>
    </row>
    <row r="158" spans="2:15" s="308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1828</v>
      </c>
      <c r="G158" s="1618">
        <f t="shared" si="21"/>
        <v>612380</v>
      </c>
      <c r="H158" s="1551">
        <f t="shared" si="22"/>
        <v>0.61238000000000004</v>
      </c>
      <c r="I158" s="1551">
        <f t="shared" si="25"/>
        <v>0.61238000000000004</v>
      </c>
      <c r="J158" s="1551"/>
      <c r="K158" s="1684"/>
      <c r="L158" s="1518">
        <f t="shared" si="23"/>
        <v>0.61238000000000004</v>
      </c>
      <c r="M158" s="1516"/>
    </row>
    <row r="159" spans="2:15" s="308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1105</v>
      </c>
      <c r="G159" s="1618">
        <f>E159*F159</f>
        <v>370175</v>
      </c>
      <c r="H159" s="1551">
        <f>G159/1000000</f>
        <v>0.37017499999999998</v>
      </c>
      <c r="I159" s="1551">
        <f t="shared" si="25"/>
        <v>0.37017499999999998</v>
      </c>
      <c r="J159" s="1551"/>
      <c r="K159" s="1684"/>
      <c r="L159" s="1518">
        <f>SUM(I159:K159)</f>
        <v>0.37017499999999998</v>
      </c>
      <c r="M159" s="1516"/>
    </row>
    <row r="160" spans="2:15" s="308" customFormat="1">
      <c r="B160" s="692" t="s">
        <v>956</v>
      </c>
      <c r="C160" s="692" t="s">
        <v>1822</v>
      </c>
      <c r="D160" s="692" t="s">
        <v>1367</v>
      </c>
      <c r="E160" s="692">
        <v>335</v>
      </c>
      <c r="F160" s="1618">
        <v>8932</v>
      </c>
      <c r="G160" s="1618">
        <f t="shared" si="21"/>
        <v>2992220</v>
      </c>
      <c r="H160" s="1551">
        <f t="shared" si="22"/>
        <v>2.9922200000000001</v>
      </c>
      <c r="I160" s="1551">
        <f t="shared" ref="I160:I166" si="26">H160</f>
        <v>2.9922200000000001</v>
      </c>
      <c r="J160" s="1551"/>
      <c r="K160" s="1684"/>
      <c r="L160" s="1518">
        <f t="shared" si="23"/>
        <v>2.9922200000000001</v>
      </c>
      <c r="M160" s="1516"/>
    </row>
    <row r="161" spans="2:14" s="308" customFormat="1">
      <c r="B161" s="692" t="s">
        <v>956</v>
      </c>
      <c r="C161" s="692" t="s">
        <v>1822</v>
      </c>
      <c r="D161" s="692" t="s">
        <v>1367</v>
      </c>
      <c r="E161" s="692">
        <v>335</v>
      </c>
      <c r="F161" s="1618">
        <v>8932</v>
      </c>
      <c r="G161" s="1618">
        <f t="shared" si="21"/>
        <v>2992220</v>
      </c>
      <c r="H161" s="1551">
        <f t="shared" si="22"/>
        <v>2.9922200000000001</v>
      </c>
      <c r="I161" s="1551">
        <f t="shared" si="26"/>
        <v>2.9922200000000001</v>
      </c>
      <c r="J161" s="1551"/>
      <c r="K161" s="1684"/>
      <c r="L161" s="1518">
        <f t="shared" si="23"/>
        <v>2.9922200000000001</v>
      </c>
      <c r="M161" s="1516"/>
    </row>
    <row r="162" spans="2:14" s="308" customFormat="1">
      <c r="B162" s="692" t="s">
        <v>956</v>
      </c>
      <c r="C162" s="692" t="s">
        <v>1822</v>
      </c>
      <c r="D162" s="692" t="s">
        <v>1367</v>
      </c>
      <c r="E162" s="692">
        <v>335</v>
      </c>
      <c r="F162" s="1618">
        <v>8932</v>
      </c>
      <c r="G162" s="1618">
        <f>E162*F162</f>
        <v>2992220</v>
      </c>
      <c r="H162" s="1551">
        <f>G162/1000000</f>
        <v>2.9922200000000001</v>
      </c>
      <c r="I162" s="1551">
        <f>H162</f>
        <v>2.9922200000000001</v>
      </c>
      <c r="J162" s="1551"/>
      <c r="K162" s="1684"/>
      <c r="L162" s="1518">
        <f>SUM(I162:K162)</f>
        <v>2.9922200000000001</v>
      </c>
      <c r="M162" s="1516"/>
    </row>
    <row r="163" spans="2:14" s="308" customFormat="1">
      <c r="B163" s="692" t="s">
        <v>956</v>
      </c>
      <c r="C163" s="692" t="s">
        <v>1822</v>
      </c>
      <c r="D163" s="692" t="s">
        <v>1367</v>
      </c>
      <c r="E163" s="692">
        <v>335</v>
      </c>
      <c r="F163" s="1618">
        <v>14007</v>
      </c>
      <c r="G163" s="1618">
        <f t="shared" si="21"/>
        <v>4692345</v>
      </c>
      <c r="H163" s="1551">
        <f t="shared" si="22"/>
        <v>4.6923450000000004</v>
      </c>
      <c r="I163" s="1551">
        <f t="shared" si="26"/>
        <v>4.6923450000000004</v>
      </c>
      <c r="J163" s="1551"/>
      <c r="K163" s="1684"/>
      <c r="L163" s="1518">
        <f t="shared" si="23"/>
        <v>4.6923450000000004</v>
      </c>
      <c r="M163" s="1516"/>
    </row>
    <row r="164" spans="2:14" s="308" customFormat="1">
      <c r="B164" s="692" t="s">
        <v>956</v>
      </c>
      <c r="C164" s="692" t="s">
        <v>1721</v>
      </c>
      <c r="D164" s="692" t="s">
        <v>1367</v>
      </c>
      <c r="E164" s="692">
        <v>335</v>
      </c>
      <c r="F164" s="1618">
        <v>16588</v>
      </c>
      <c r="G164" s="1618">
        <f t="shared" si="21"/>
        <v>5556980</v>
      </c>
      <c r="H164" s="1551">
        <f t="shared" si="22"/>
        <v>5.5569800000000003</v>
      </c>
      <c r="I164" s="1551">
        <f t="shared" si="26"/>
        <v>5.5569800000000003</v>
      </c>
      <c r="J164" s="1551"/>
      <c r="K164" s="1684"/>
      <c r="L164" s="1518">
        <f t="shared" si="23"/>
        <v>5.5569800000000003</v>
      </c>
      <c r="M164" s="1516"/>
    </row>
    <row r="165" spans="2:14" s="308" customFormat="1">
      <c r="B165" s="692" t="s">
        <v>956</v>
      </c>
      <c r="C165" s="692" t="s">
        <v>1721</v>
      </c>
      <c r="D165" s="692" t="s">
        <v>1367</v>
      </c>
      <c r="E165" s="692">
        <v>335</v>
      </c>
      <c r="F165" s="1618">
        <v>16588</v>
      </c>
      <c r="G165" s="1618">
        <f t="shared" si="21"/>
        <v>5556980</v>
      </c>
      <c r="H165" s="1551">
        <f t="shared" si="22"/>
        <v>5.5569800000000003</v>
      </c>
      <c r="I165" s="1551">
        <f t="shared" si="26"/>
        <v>5.5569800000000003</v>
      </c>
      <c r="J165" s="1551"/>
      <c r="K165" s="1684"/>
      <c r="L165" s="1518">
        <f t="shared" si="23"/>
        <v>5.5569800000000003</v>
      </c>
      <c r="M165" s="1516"/>
    </row>
    <row r="166" spans="2:14">
      <c r="B166" s="692" t="s">
        <v>956</v>
      </c>
      <c r="C166" s="692" t="s">
        <v>1721</v>
      </c>
      <c r="D166" s="692" t="s">
        <v>1367</v>
      </c>
      <c r="E166" s="692">
        <v>335</v>
      </c>
      <c r="F166" s="1618">
        <v>16588</v>
      </c>
      <c r="G166" s="1618">
        <f>E166*F166</f>
        <v>5556980</v>
      </c>
      <c r="H166" s="1551">
        <f>G166/1000000</f>
        <v>5.5569800000000003</v>
      </c>
      <c r="I166" s="1551">
        <f t="shared" si="26"/>
        <v>5.5569800000000003</v>
      </c>
      <c r="J166" s="1551"/>
      <c r="K166" s="1730"/>
      <c r="L166" s="1094">
        <f>SUM(I166:K166)</f>
        <v>5.5569800000000003</v>
      </c>
      <c r="M166" s="845"/>
      <c r="N166" s="1388"/>
    </row>
    <row r="167" spans="2:14">
      <c r="B167" s="692" t="s">
        <v>956</v>
      </c>
      <c r="C167" s="692" t="s">
        <v>1721</v>
      </c>
      <c r="D167" s="692" t="s">
        <v>1367</v>
      </c>
      <c r="E167" s="692">
        <v>335</v>
      </c>
      <c r="F167" s="1618">
        <v>16588</v>
      </c>
      <c r="G167" s="1618">
        <f>E167*F167</f>
        <v>5556980</v>
      </c>
      <c r="H167" s="1551">
        <f>G167/1000000</f>
        <v>5.5569800000000003</v>
      </c>
      <c r="I167" s="1551">
        <f>H167</f>
        <v>5.5569800000000003</v>
      </c>
      <c r="J167" s="1551"/>
      <c r="K167" s="1730"/>
      <c r="L167" s="1094">
        <f>SUM(I167:K167)</f>
        <v>5.5569800000000003</v>
      </c>
      <c r="M167" s="845"/>
      <c r="N167" s="1388"/>
    </row>
    <row r="168" spans="2:14">
      <c r="B168" s="692" t="s">
        <v>956</v>
      </c>
      <c r="C168" s="692" t="s">
        <v>1560</v>
      </c>
      <c r="D168" s="692" t="s">
        <v>1367</v>
      </c>
      <c r="E168" s="692">
        <v>330</v>
      </c>
      <c r="F168" s="1618">
        <v>464</v>
      </c>
      <c r="G168" s="1618">
        <f>E168*F168</f>
        <v>153120</v>
      </c>
      <c r="H168" s="1551">
        <f>G168/1000000</f>
        <v>0.15312000000000001</v>
      </c>
      <c r="I168" s="1551"/>
      <c r="J168" s="1551">
        <f>H168</f>
        <v>0.15312000000000001</v>
      </c>
      <c r="K168" s="1730"/>
      <c r="L168" s="1094">
        <f>SUM(I168:K168)</f>
        <v>0.15312000000000001</v>
      </c>
      <c r="M168" s="845"/>
      <c r="N168" s="1388"/>
    </row>
    <row r="169" spans="2:14">
      <c r="B169" s="1422" t="s">
        <v>197</v>
      </c>
      <c r="C169" s="1294"/>
      <c r="D169" s="1294"/>
      <c r="E169" s="1692"/>
      <c r="F169" s="1692">
        <f t="shared" ref="F169:L169" si="27">SUM(F136:F168)</f>
        <v>424955</v>
      </c>
      <c r="G169" s="1692">
        <f t="shared" si="27"/>
        <v>141829070</v>
      </c>
      <c r="H169" s="890">
        <f t="shared" si="27"/>
        <v>141.82907000000006</v>
      </c>
      <c r="I169" s="890">
        <f t="shared" si="27"/>
        <v>141.67595000000006</v>
      </c>
      <c r="J169" s="890">
        <f t="shared" si="27"/>
        <v>0.15312000000000001</v>
      </c>
      <c r="K169" s="1685">
        <f t="shared" si="27"/>
        <v>0</v>
      </c>
      <c r="L169" s="890">
        <f t="shared" si="27"/>
        <v>141.82907000000006</v>
      </c>
      <c r="M169" s="1425" t="s">
        <v>246</v>
      </c>
      <c r="N169" s="1388"/>
    </row>
    <row r="170" spans="2:14" ht="15.75">
      <c r="B170" s="1318"/>
      <c r="C170" s="1318"/>
      <c r="D170" s="1319"/>
      <c r="E170" s="1318"/>
      <c r="F170" s="1320">
        <f t="shared" ref="F170:L170" si="28">F169+F121+F58+F135+F127</f>
        <v>673168</v>
      </c>
      <c r="G170" s="1320">
        <f t="shared" si="28"/>
        <v>221855835</v>
      </c>
      <c r="H170" s="1583">
        <f t="shared" si="28"/>
        <v>221.85583500000007</v>
      </c>
      <c r="I170" s="1583">
        <f t="shared" si="28"/>
        <v>190.21189500000006</v>
      </c>
      <c r="J170" s="1583">
        <f t="shared" si="28"/>
        <v>31.643940000000004</v>
      </c>
      <c r="K170" s="1583">
        <f t="shared" si="28"/>
        <v>0</v>
      </c>
      <c r="L170" s="1583">
        <f t="shared" si="28"/>
        <v>221.85583500000007</v>
      </c>
      <c r="M170" s="1322"/>
      <c r="N170" s="1388"/>
    </row>
    <row r="171" spans="2:14" ht="15.75">
      <c r="B171" s="1871"/>
      <c r="C171" s="1871"/>
      <c r="D171" s="1871"/>
      <c r="E171" s="1871"/>
      <c r="H171" s="1700" t="s">
        <v>1061</v>
      </c>
      <c r="I171" s="1701">
        <f>I170/L170</f>
        <v>0.8573671050842544</v>
      </c>
      <c r="K171" s="1693" t="s">
        <v>516</v>
      </c>
      <c r="L171" s="1360">
        <v>210</v>
      </c>
      <c r="M171" s="1871"/>
      <c r="N171" s="1871"/>
    </row>
    <row r="172" spans="2:14" s="1293" customFormat="1" ht="15.75">
      <c r="B172" s="1871"/>
      <c r="C172" s="1871"/>
      <c r="D172" s="1871"/>
      <c r="E172" s="1871"/>
      <c r="F172" s="1295"/>
      <c r="G172" s="1291"/>
      <c r="H172" s="1700" t="s">
        <v>1201</v>
      </c>
      <c r="I172" s="1632">
        <f>I170/L171</f>
        <v>0.90577092857142882</v>
      </c>
      <c r="J172" s="1583">
        <f>L170</f>
        <v>221.85583500000007</v>
      </c>
      <c r="K172" s="1693" t="s">
        <v>517</v>
      </c>
      <c r="L172" s="1363">
        <f>L170-L171</f>
        <v>11.85583500000007</v>
      </c>
      <c r="M172" s="1871"/>
    </row>
    <row r="173" spans="2:14" ht="18.75" customHeight="1">
      <c r="B173" s="1871"/>
      <c r="C173" s="1871"/>
      <c r="D173" s="1871"/>
      <c r="E173" s="1871"/>
      <c r="J173" s="1583">
        <f>I170+J170</f>
        <v>221.85583500000007</v>
      </c>
      <c r="K173" s="1693" t="s">
        <v>517</v>
      </c>
      <c r="L173" s="1702">
        <f>I170+J170-L171</f>
        <v>11.85583500000007</v>
      </c>
      <c r="M173" s="1871"/>
      <c r="N173" s="1871"/>
    </row>
    <row r="174" spans="2:14" ht="18.75" customHeight="1">
      <c r="B174" s="1871"/>
      <c r="C174" s="1871"/>
      <c r="D174" s="1871"/>
      <c r="E174" s="1871"/>
      <c r="I174" s="1292">
        <f>L170</f>
        <v>221.85583500000007</v>
      </c>
      <c r="J174" s="1583">
        <f>L170</f>
        <v>221.85583500000007</v>
      </c>
      <c r="K174" s="1693" t="s">
        <v>517</v>
      </c>
      <c r="L174" s="1363">
        <f>J174-L171</f>
        <v>11.85583500000007</v>
      </c>
      <c r="M174" s="1871" t="s">
        <v>1405</v>
      </c>
      <c r="N174" s="1871"/>
    </row>
    <row r="176" spans="2:14" ht="15.75">
      <c r="B176" s="1302" t="s">
        <v>1724</v>
      </c>
      <c r="C176" s="1871"/>
      <c r="D176" s="1871"/>
      <c r="E176" s="1871"/>
      <c r="M176" s="1871"/>
      <c r="N176" s="1871"/>
    </row>
    <row r="177" spans="2:13" ht="30">
      <c r="B177" s="1345" t="s">
        <v>3</v>
      </c>
      <c r="C177" s="1345" t="s">
        <v>4</v>
      </c>
      <c r="D177" s="1346" t="s">
        <v>5</v>
      </c>
      <c r="E177" s="1345" t="s">
        <v>6</v>
      </c>
      <c r="F177" s="1347" t="s">
        <v>7</v>
      </c>
      <c r="G177" s="1348" t="s">
        <v>185</v>
      </c>
      <c r="H177" s="1348" t="s">
        <v>186</v>
      </c>
      <c r="I177" s="1349"/>
      <c r="J177" s="1350" t="s">
        <v>188</v>
      </c>
      <c r="K177" s="1402" t="s">
        <v>10</v>
      </c>
      <c r="L177" s="1350" t="s">
        <v>11</v>
      </c>
      <c r="M177" s="1346" t="s">
        <v>13</v>
      </c>
    </row>
    <row r="178" spans="2:13" s="123" customFormat="1" ht="14.25" customHeight="1">
      <c r="B178" s="1507"/>
      <c r="C178" s="1507"/>
      <c r="D178" s="1510"/>
      <c r="E178" s="1507"/>
      <c r="F178" s="1525"/>
      <c r="G178" s="1526">
        <f>E178*F178</f>
        <v>0</v>
      </c>
      <c r="H178" s="1331">
        <f>G178/1000000</f>
        <v>0</v>
      </c>
      <c r="I178" s="1406"/>
      <c r="J178" s="1551">
        <f t="shared" ref="J178:J186" si="29">H178</f>
        <v>0</v>
      </c>
      <c r="K178" s="1481"/>
      <c r="L178" s="1517">
        <f t="shared" ref="L178:L184" si="30">SUM(I178:K178)</f>
        <v>0</v>
      </c>
      <c r="M178" s="842"/>
    </row>
    <row r="179" spans="2:13" s="123" customFormat="1" ht="14.25" customHeight="1">
      <c r="B179" s="1507" t="s">
        <v>1823</v>
      </c>
      <c r="C179" s="1507"/>
      <c r="D179" s="1510" t="s">
        <v>201</v>
      </c>
      <c r="E179" s="1507">
        <v>305</v>
      </c>
      <c r="F179" s="1525"/>
      <c r="G179" s="1526">
        <v>500000</v>
      </c>
      <c r="H179" s="1331">
        <f t="shared" ref="H179:H184" si="31">G179/1000000</f>
        <v>0.5</v>
      </c>
      <c r="I179" s="1406"/>
      <c r="J179" s="1551">
        <f>H179</f>
        <v>0.5</v>
      </c>
      <c r="K179" s="1481"/>
      <c r="L179" s="1517">
        <f>SUM(I179:K179)</f>
        <v>0.5</v>
      </c>
      <c r="M179" s="842" t="s">
        <v>1824</v>
      </c>
    </row>
    <row r="180" spans="2:13" s="123" customFormat="1" ht="14.25" customHeight="1">
      <c r="B180" s="1507" t="s">
        <v>1825</v>
      </c>
      <c r="C180" s="1507"/>
      <c r="D180" s="1510" t="s">
        <v>959</v>
      </c>
      <c r="E180" s="1507">
        <v>330</v>
      </c>
      <c r="F180" s="1525">
        <v>12470</v>
      </c>
      <c r="G180" s="1526">
        <f>F180*E180</f>
        <v>4115100</v>
      </c>
      <c r="H180" s="1331">
        <f t="shared" si="31"/>
        <v>4.1151</v>
      </c>
      <c r="I180" s="1406"/>
      <c r="J180" s="1551">
        <f t="shared" si="29"/>
        <v>4.1151</v>
      </c>
      <c r="K180" s="1481"/>
      <c r="L180" s="1517">
        <f t="shared" si="30"/>
        <v>4.1151</v>
      </c>
      <c r="M180" s="842"/>
    </row>
    <row r="181" spans="2:13" s="123" customFormat="1" ht="14.25" customHeight="1">
      <c r="B181" s="1507" t="s">
        <v>1826</v>
      </c>
      <c r="C181" s="1507"/>
      <c r="D181" s="1507" t="s">
        <v>201</v>
      </c>
      <c r="E181" s="1510">
        <v>305</v>
      </c>
      <c r="F181" s="1525"/>
      <c r="G181" s="1526">
        <v>1000000</v>
      </c>
      <c r="H181" s="1331">
        <f t="shared" si="31"/>
        <v>1</v>
      </c>
      <c r="I181" s="1406"/>
      <c r="J181" s="1551">
        <f>H181</f>
        <v>1</v>
      </c>
      <c r="K181" s="1481"/>
      <c r="L181" s="1517">
        <f>I181+J181+K181</f>
        <v>1</v>
      </c>
      <c r="M181" s="842" t="s">
        <v>669</v>
      </c>
    </row>
    <row r="182" spans="2:13" s="123" customFormat="1" ht="14.25" customHeight="1">
      <c r="B182" s="1507"/>
      <c r="C182" s="1507"/>
      <c r="D182" s="1510"/>
      <c r="E182" s="1507"/>
      <c r="F182" s="1525"/>
      <c r="G182" s="1526"/>
      <c r="H182" s="1331">
        <f t="shared" si="31"/>
        <v>0</v>
      </c>
      <c r="I182" s="1406"/>
      <c r="J182" s="1551">
        <f t="shared" si="29"/>
        <v>0</v>
      </c>
      <c r="K182" s="1481"/>
      <c r="L182" s="1517">
        <f t="shared" si="30"/>
        <v>0</v>
      </c>
      <c r="M182" s="842"/>
    </row>
    <row r="183" spans="2:13" s="123" customFormat="1" ht="14.25" customHeight="1">
      <c r="B183" s="1507"/>
      <c r="C183" s="1507"/>
      <c r="D183" s="1510"/>
      <c r="E183" s="1507"/>
      <c r="F183" s="1525"/>
      <c r="G183" s="1526"/>
      <c r="H183" s="1331">
        <f t="shared" si="31"/>
        <v>0</v>
      </c>
      <c r="I183" s="1406"/>
      <c r="J183" s="1551">
        <f t="shared" si="29"/>
        <v>0</v>
      </c>
      <c r="K183" s="1481"/>
      <c r="L183" s="1517">
        <f t="shared" si="30"/>
        <v>0</v>
      </c>
      <c r="M183" s="842"/>
    </row>
    <row r="184" spans="2:13" s="123" customFormat="1" ht="14.25" customHeight="1">
      <c r="B184" s="1507"/>
      <c r="C184" s="1507"/>
      <c r="D184" s="1510"/>
      <c r="E184" s="1507"/>
      <c r="F184" s="1525"/>
      <c r="G184" s="1526"/>
      <c r="H184" s="1331">
        <f t="shared" si="31"/>
        <v>0</v>
      </c>
      <c r="I184" s="1406"/>
      <c r="J184" s="1551">
        <f t="shared" si="29"/>
        <v>0</v>
      </c>
      <c r="K184" s="1481"/>
      <c r="L184" s="1517">
        <f t="shared" si="30"/>
        <v>0</v>
      </c>
      <c r="M184" s="842"/>
    </row>
    <row r="185" spans="2:13" s="123" customFormat="1" ht="14.25" customHeight="1">
      <c r="B185" s="1507"/>
      <c r="C185" s="1507"/>
      <c r="D185" s="1510"/>
      <c r="E185" s="1507"/>
      <c r="F185" s="1525"/>
      <c r="G185" s="1526"/>
      <c r="H185" s="1331">
        <f>G185/1000000</f>
        <v>0</v>
      </c>
      <c r="I185" s="1406"/>
      <c r="J185" s="1551">
        <f t="shared" si="29"/>
        <v>0</v>
      </c>
      <c r="K185" s="1481"/>
      <c r="L185" s="1517">
        <f>I185+J185+K185</f>
        <v>0</v>
      </c>
      <c r="M185" s="842"/>
    </row>
    <row r="186" spans="2:13" s="123" customFormat="1" ht="14.25" customHeight="1">
      <c r="B186" s="1507"/>
      <c r="C186" s="1507"/>
      <c r="D186" s="1510"/>
      <c r="E186" s="1507"/>
      <c r="F186" s="1525"/>
      <c r="G186" s="1526"/>
      <c r="H186" s="1331">
        <f>G186/1000000</f>
        <v>0</v>
      </c>
      <c r="I186" s="1406"/>
      <c r="J186" s="1551">
        <f t="shared" si="29"/>
        <v>0</v>
      </c>
      <c r="K186" s="1481"/>
      <c r="L186" s="1517">
        <f>I186+J186+K186</f>
        <v>0</v>
      </c>
      <c r="M186" s="842"/>
    </row>
    <row r="187" spans="2:13">
      <c r="B187" s="1354" t="s">
        <v>197</v>
      </c>
      <c r="C187" s="1354"/>
      <c r="D187" s="1354"/>
      <c r="E187" s="1354"/>
      <c r="F187" s="1355"/>
      <c r="G187" s="1630">
        <f t="shared" ref="G187:L187" si="32">SUM(G178:G186)</f>
        <v>5615100</v>
      </c>
      <c r="H187" s="1356">
        <f t="shared" si="32"/>
        <v>5.6151</v>
      </c>
      <c r="I187" s="1356">
        <f t="shared" si="32"/>
        <v>0</v>
      </c>
      <c r="J187" s="1357">
        <f t="shared" si="32"/>
        <v>5.6151</v>
      </c>
      <c r="K187" s="1357">
        <f t="shared" si="32"/>
        <v>0</v>
      </c>
      <c r="L187" s="1352">
        <f t="shared" si="32"/>
        <v>5.6151</v>
      </c>
      <c r="M187" s="1359"/>
    </row>
  </sheetData>
  <autoFilter ref="B2:M174" xr:uid="{00000000-0009-0000-0000-00002B000000}"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0"/>
  </sheetPr>
  <dimension ref="B1:O208"/>
  <sheetViews>
    <sheetView zoomScale="80" zoomScaleNormal="80" workbookViewId="0">
      <pane ySplit="2" topLeftCell="A132" activePane="bottomLeft" state="frozen"/>
      <selection pane="bottomLeft" activeCell="F157" sqref="F157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545</v>
      </c>
      <c r="C1" s="1871"/>
      <c r="D1" s="1871"/>
      <c r="E1" s="1871"/>
      <c r="M1" s="1871" t="s">
        <v>1827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1828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1047</v>
      </c>
      <c r="E3" s="692">
        <v>265</v>
      </c>
      <c r="F3" s="1618">
        <v>5728</v>
      </c>
      <c r="G3" s="1618">
        <f t="shared" ref="G3:G27" si="0">F3*E3</f>
        <v>1517920</v>
      </c>
      <c r="H3" s="1524">
        <f t="shared" ref="H3:H27" si="1">G3/1000000</f>
        <v>1.5179199999999999</v>
      </c>
      <c r="I3" s="1406">
        <f>H3</f>
        <v>1.5179199999999999</v>
      </c>
      <c r="J3" s="1524"/>
      <c r="K3" s="1568"/>
      <c r="L3" s="1517">
        <f t="shared" ref="L3:L63" si="2">I3+J3+K3</f>
        <v>1.5179199999999999</v>
      </c>
      <c r="M3" s="842"/>
    </row>
    <row r="4" spans="2:13" s="123" customFormat="1" ht="14.25" customHeight="1">
      <c r="B4" s="1507" t="s">
        <v>816</v>
      </c>
      <c r="C4" s="692">
        <v>85994</v>
      </c>
      <c r="D4" s="957" t="s">
        <v>1047</v>
      </c>
      <c r="E4" s="692">
        <v>265</v>
      </c>
      <c r="F4" s="1618">
        <v>1664</v>
      </c>
      <c r="G4" s="1618">
        <f t="shared" si="0"/>
        <v>440960</v>
      </c>
      <c r="H4" s="1524">
        <f t="shared" si="1"/>
        <v>0.44096000000000002</v>
      </c>
      <c r="I4" s="1406">
        <f>H4</f>
        <v>0.44096000000000002</v>
      </c>
      <c r="J4" s="1524"/>
      <c r="K4" s="1568"/>
      <c r="L4" s="1517">
        <f t="shared" si="2"/>
        <v>0.44096000000000002</v>
      </c>
      <c r="M4" s="842"/>
    </row>
    <row r="5" spans="2:13" s="123" customFormat="1" ht="14.25" customHeight="1">
      <c r="B5" s="1757" t="s">
        <v>816</v>
      </c>
      <c r="C5" s="1758">
        <v>85994</v>
      </c>
      <c r="D5" s="1759" t="s">
        <v>1047</v>
      </c>
      <c r="E5" s="1758">
        <v>265</v>
      </c>
      <c r="F5" s="1760">
        <v>3088</v>
      </c>
      <c r="G5" s="1760">
        <f t="shared" si="0"/>
        <v>818320</v>
      </c>
      <c r="H5" s="1761">
        <f t="shared" si="1"/>
        <v>0.81832000000000005</v>
      </c>
      <c r="I5" s="1762"/>
      <c r="J5" s="1761">
        <f t="shared" ref="J5:J10" si="3">H5</f>
        <v>0.81832000000000005</v>
      </c>
      <c r="K5" s="1763"/>
      <c r="L5" s="1517">
        <f>I5+J5+K5</f>
        <v>0.81832000000000005</v>
      </c>
      <c r="M5" s="1764" t="s">
        <v>406</v>
      </c>
    </row>
    <row r="6" spans="2:13" s="123" customFormat="1" ht="14.25" customHeight="1">
      <c r="B6" s="1757" t="s">
        <v>816</v>
      </c>
      <c r="C6" s="1758">
        <v>85994</v>
      </c>
      <c r="D6" s="1759" t="s">
        <v>1047</v>
      </c>
      <c r="E6" s="1758">
        <v>265</v>
      </c>
      <c r="F6" s="1760">
        <v>5616</v>
      </c>
      <c r="G6" s="1760">
        <f t="shared" si="0"/>
        <v>1488240</v>
      </c>
      <c r="H6" s="1761">
        <f t="shared" si="1"/>
        <v>1.48824</v>
      </c>
      <c r="I6" s="1762"/>
      <c r="J6" s="1761">
        <f t="shared" si="3"/>
        <v>1.48824</v>
      </c>
      <c r="K6" s="1763"/>
      <c r="L6" s="1517">
        <f t="shared" si="2"/>
        <v>1.48824</v>
      </c>
      <c r="M6" s="1764" t="s">
        <v>406</v>
      </c>
    </row>
    <row r="7" spans="2:13" s="123" customFormat="1" ht="14.25" customHeight="1">
      <c r="B7" s="1507" t="s">
        <v>816</v>
      </c>
      <c r="C7" s="692">
        <v>88737</v>
      </c>
      <c r="D7" s="957" t="s">
        <v>1249</v>
      </c>
      <c r="E7" s="692">
        <v>280</v>
      </c>
      <c r="F7" s="1618">
        <v>864</v>
      </c>
      <c r="G7" s="1618">
        <f t="shared" si="0"/>
        <v>241920</v>
      </c>
      <c r="H7" s="1524">
        <f t="shared" si="1"/>
        <v>0.24192</v>
      </c>
      <c r="I7" s="1406"/>
      <c r="J7" s="1524">
        <f t="shared" si="3"/>
        <v>0.24192</v>
      </c>
      <c r="K7" s="1568"/>
      <c r="L7" s="1517">
        <f>I7+J7+K7</f>
        <v>0.24192</v>
      </c>
      <c r="M7" s="842"/>
    </row>
    <row r="8" spans="2:13" s="123" customFormat="1" ht="14.25" customHeight="1">
      <c r="B8" s="1507" t="s">
        <v>47</v>
      </c>
      <c r="C8" s="692">
        <v>14744</v>
      </c>
      <c r="D8" s="957" t="s">
        <v>1281</v>
      </c>
      <c r="E8" s="692">
        <v>265</v>
      </c>
      <c r="F8" s="1618">
        <v>384</v>
      </c>
      <c r="G8" s="1618">
        <f t="shared" si="0"/>
        <v>101760</v>
      </c>
      <c r="H8" s="1524">
        <f t="shared" si="1"/>
        <v>0.10176</v>
      </c>
      <c r="I8" s="1406"/>
      <c r="J8" s="1524">
        <f t="shared" si="3"/>
        <v>0.10176</v>
      </c>
      <c r="K8" s="1568"/>
      <c r="L8" s="1517">
        <f t="shared" si="2"/>
        <v>0.10176</v>
      </c>
      <c r="M8" s="842"/>
    </row>
    <row r="9" spans="2:13" s="123" customFormat="1" ht="14.25" customHeight="1">
      <c r="B9" s="1507" t="s">
        <v>1569</v>
      </c>
      <c r="C9" s="692" t="s">
        <v>1829</v>
      </c>
      <c r="D9" s="957" t="s">
        <v>1254</v>
      </c>
      <c r="E9" s="692">
        <v>330</v>
      </c>
      <c r="F9" s="1618">
        <v>1276</v>
      </c>
      <c r="G9" s="1618">
        <f t="shared" si="0"/>
        <v>421080</v>
      </c>
      <c r="H9" s="1524">
        <f t="shared" si="1"/>
        <v>0.42108000000000001</v>
      </c>
      <c r="I9" s="1406"/>
      <c r="J9" s="1524">
        <f t="shared" si="3"/>
        <v>0.42108000000000001</v>
      </c>
      <c r="K9" s="1568"/>
      <c r="L9" s="1517">
        <f t="shared" si="2"/>
        <v>0.42108000000000001</v>
      </c>
      <c r="M9" s="842"/>
    </row>
    <row r="10" spans="2:13" s="123" customFormat="1" ht="14.25" customHeight="1">
      <c r="B10" s="1507" t="s">
        <v>1573</v>
      </c>
      <c r="C10" s="692" t="s">
        <v>1830</v>
      </c>
      <c r="D10" s="957" t="s">
        <v>1254</v>
      </c>
      <c r="E10" s="692">
        <v>335</v>
      </c>
      <c r="F10" s="1618">
        <v>1972</v>
      </c>
      <c r="G10" s="1618">
        <f t="shared" si="0"/>
        <v>660620</v>
      </c>
      <c r="H10" s="1524">
        <f t="shared" si="1"/>
        <v>0.66061999999999999</v>
      </c>
      <c r="I10" s="1406"/>
      <c r="J10" s="1524">
        <f t="shared" si="3"/>
        <v>0.66061999999999999</v>
      </c>
      <c r="K10" s="1568"/>
      <c r="L10" s="1517">
        <f t="shared" si="2"/>
        <v>0.66061999999999999</v>
      </c>
      <c r="M10" s="842"/>
    </row>
    <row r="11" spans="2:13" s="123" customFormat="1" ht="14.25" customHeight="1">
      <c r="B11" s="1507" t="s">
        <v>1579</v>
      </c>
      <c r="C11" s="692" t="s">
        <v>1831</v>
      </c>
      <c r="D11" s="957" t="s">
        <v>1729</v>
      </c>
      <c r="E11" s="692">
        <v>325</v>
      </c>
      <c r="F11" s="1618">
        <v>638</v>
      </c>
      <c r="G11" s="1618">
        <f t="shared" si="0"/>
        <v>207350</v>
      </c>
      <c r="H11" s="1524">
        <f t="shared" si="1"/>
        <v>0.20735000000000001</v>
      </c>
      <c r="I11" s="1406">
        <f>H11</f>
        <v>0.20735000000000001</v>
      </c>
      <c r="J11" s="1524"/>
      <c r="K11" s="1568"/>
      <c r="L11" s="1517">
        <f>I11+J11+K11</f>
        <v>0.20735000000000001</v>
      </c>
      <c r="M11" s="842"/>
    </row>
    <row r="12" spans="2:13" s="123" customFormat="1" ht="14.25" customHeight="1">
      <c r="B12" s="1507" t="s">
        <v>1413</v>
      </c>
      <c r="C12" s="692" t="s">
        <v>1832</v>
      </c>
      <c r="D12" s="957" t="s">
        <v>1281</v>
      </c>
      <c r="E12" s="692">
        <v>265</v>
      </c>
      <c r="F12" s="1618">
        <v>96</v>
      </c>
      <c r="G12" s="1618">
        <f t="shared" si="0"/>
        <v>25440</v>
      </c>
      <c r="H12" s="1524">
        <f t="shared" si="1"/>
        <v>2.5440000000000001E-2</v>
      </c>
      <c r="I12" s="1406"/>
      <c r="J12" s="1524">
        <f>H12</f>
        <v>2.5440000000000001E-2</v>
      </c>
      <c r="K12" s="1568"/>
      <c r="L12" s="1517">
        <f>I12+J12+K12</f>
        <v>2.5440000000000001E-2</v>
      </c>
      <c r="M12" s="842"/>
    </row>
    <row r="13" spans="2:13" s="123" customFormat="1" ht="14.25" customHeight="1">
      <c r="B13" s="1507" t="s">
        <v>1252</v>
      </c>
      <c r="C13" s="692" t="s">
        <v>1833</v>
      </c>
      <c r="D13" s="957" t="s">
        <v>1254</v>
      </c>
      <c r="E13" s="692">
        <v>325</v>
      </c>
      <c r="F13" s="1618">
        <v>29</v>
      </c>
      <c r="G13" s="1618">
        <f t="shared" si="0"/>
        <v>9425</v>
      </c>
      <c r="H13" s="1524">
        <f t="shared" si="1"/>
        <v>9.4249999999999994E-3</v>
      </c>
      <c r="I13" s="1406">
        <f t="shared" ref="I13:I19" si="4">H13</f>
        <v>9.4249999999999994E-3</v>
      </c>
      <c r="J13" s="1524"/>
      <c r="K13" s="1568"/>
      <c r="L13" s="1517">
        <f>I13+J13+K13</f>
        <v>9.4249999999999994E-3</v>
      </c>
      <c r="M13" s="842"/>
    </row>
    <row r="14" spans="2:13" s="123" customFormat="1" ht="14.25" customHeight="1">
      <c r="B14" s="1507" t="s">
        <v>1252</v>
      </c>
      <c r="C14" s="692" t="s">
        <v>1834</v>
      </c>
      <c r="D14" s="957" t="s">
        <v>1265</v>
      </c>
      <c r="E14" s="692">
        <v>265</v>
      </c>
      <c r="F14" s="1618">
        <v>96</v>
      </c>
      <c r="G14" s="1618">
        <f t="shared" si="0"/>
        <v>25440</v>
      </c>
      <c r="H14" s="1524">
        <f t="shared" si="1"/>
        <v>2.5440000000000001E-2</v>
      </c>
      <c r="I14" s="1406">
        <f t="shared" si="4"/>
        <v>2.5440000000000001E-2</v>
      </c>
      <c r="J14" s="1524"/>
      <c r="K14" s="1568"/>
      <c r="L14" s="1517">
        <f t="shared" si="2"/>
        <v>2.5440000000000001E-2</v>
      </c>
      <c r="M14" s="842"/>
    </row>
    <row r="15" spans="2:13" s="123" customFormat="1" ht="14.25" customHeight="1">
      <c r="B15" s="1507" t="s">
        <v>1252</v>
      </c>
      <c r="C15" s="692" t="s">
        <v>1834</v>
      </c>
      <c r="D15" s="957" t="s">
        <v>1254</v>
      </c>
      <c r="E15" s="692">
        <v>325</v>
      </c>
      <c r="F15" s="1618">
        <v>1044</v>
      </c>
      <c r="G15" s="1618">
        <f t="shared" si="0"/>
        <v>339300</v>
      </c>
      <c r="H15" s="1524">
        <f t="shared" si="1"/>
        <v>0.33929999999999999</v>
      </c>
      <c r="I15" s="1406">
        <f t="shared" si="4"/>
        <v>0.33929999999999999</v>
      </c>
      <c r="J15" s="1524"/>
      <c r="K15" s="1568"/>
      <c r="L15" s="1517">
        <f t="shared" si="2"/>
        <v>0.33929999999999999</v>
      </c>
      <c r="M15" s="842"/>
    </row>
    <row r="16" spans="2:13" s="123" customFormat="1" ht="14.25" customHeight="1">
      <c r="B16" s="1507" t="s">
        <v>1252</v>
      </c>
      <c r="C16" s="692" t="s">
        <v>1834</v>
      </c>
      <c r="D16" s="957" t="s">
        <v>445</v>
      </c>
      <c r="E16" s="692">
        <v>310</v>
      </c>
      <c r="F16" s="1618">
        <v>50</v>
      </c>
      <c r="G16" s="1618">
        <f t="shared" si="0"/>
        <v>15500</v>
      </c>
      <c r="H16" s="1524">
        <f t="shared" si="1"/>
        <v>1.55E-2</v>
      </c>
      <c r="I16" s="1406">
        <f t="shared" si="4"/>
        <v>1.55E-2</v>
      </c>
      <c r="J16" s="1524"/>
      <c r="K16" s="1568"/>
      <c r="L16" s="1517">
        <f t="shared" si="2"/>
        <v>1.55E-2</v>
      </c>
      <c r="M16" s="842"/>
    </row>
    <row r="17" spans="2:13" s="123" customFormat="1" ht="14.25" customHeight="1">
      <c r="B17" s="1507" t="s">
        <v>1252</v>
      </c>
      <c r="C17" s="692" t="s">
        <v>1835</v>
      </c>
      <c r="D17" s="957" t="s">
        <v>1265</v>
      </c>
      <c r="E17" s="692">
        <v>265</v>
      </c>
      <c r="F17" s="1618">
        <v>64</v>
      </c>
      <c r="G17" s="1618">
        <f t="shared" si="0"/>
        <v>16960</v>
      </c>
      <c r="H17" s="1524">
        <f t="shared" si="1"/>
        <v>1.6959999999999999E-2</v>
      </c>
      <c r="I17" s="1406">
        <f t="shared" si="4"/>
        <v>1.6959999999999999E-2</v>
      </c>
      <c r="J17" s="1524"/>
      <c r="K17" s="1568"/>
      <c r="L17" s="1517">
        <f t="shared" si="2"/>
        <v>1.6959999999999999E-2</v>
      </c>
      <c r="M17" s="842"/>
    </row>
    <row r="18" spans="2:13" s="123" customFormat="1" ht="14.25" customHeight="1">
      <c r="B18" s="1507" t="s">
        <v>1836</v>
      </c>
      <c r="C18" s="692" t="s">
        <v>1837</v>
      </c>
      <c r="D18" s="957" t="s">
        <v>1249</v>
      </c>
      <c r="E18" s="692">
        <v>275</v>
      </c>
      <c r="F18" s="1618">
        <v>256</v>
      </c>
      <c r="G18" s="1618">
        <f t="shared" si="0"/>
        <v>70400</v>
      </c>
      <c r="H18" s="1524">
        <f t="shared" si="1"/>
        <v>7.0400000000000004E-2</v>
      </c>
      <c r="I18" s="1406">
        <f t="shared" si="4"/>
        <v>7.0400000000000004E-2</v>
      </c>
      <c r="J18" s="1524"/>
      <c r="K18" s="1568"/>
      <c r="L18" s="1517">
        <f t="shared" si="2"/>
        <v>7.0400000000000004E-2</v>
      </c>
      <c r="M18" s="842"/>
    </row>
    <row r="19" spans="2:13" s="123" customFormat="1" ht="14.25" customHeight="1">
      <c r="B19" s="1507" t="s">
        <v>1838</v>
      </c>
      <c r="C19" s="692" t="s">
        <v>1839</v>
      </c>
      <c r="D19" s="957" t="s">
        <v>897</v>
      </c>
      <c r="E19" s="692">
        <v>305</v>
      </c>
      <c r="F19" s="1618">
        <v>168</v>
      </c>
      <c r="G19" s="1618">
        <f t="shared" si="0"/>
        <v>51240</v>
      </c>
      <c r="H19" s="1524">
        <f t="shared" si="1"/>
        <v>5.1240000000000001E-2</v>
      </c>
      <c r="I19" s="1406">
        <f t="shared" si="4"/>
        <v>5.1240000000000001E-2</v>
      </c>
      <c r="J19" s="1524"/>
      <c r="K19" s="1568"/>
      <c r="L19" s="1517">
        <f t="shared" si="2"/>
        <v>5.1240000000000001E-2</v>
      </c>
      <c r="M19" s="842"/>
    </row>
    <row r="20" spans="2:13" s="123" customFormat="1" ht="14.25" customHeight="1">
      <c r="B20" s="1507" t="s">
        <v>1252</v>
      </c>
      <c r="C20" s="692" t="s">
        <v>1840</v>
      </c>
      <c r="D20" s="957" t="s">
        <v>1254</v>
      </c>
      <c r="E20" s="957">
        <v>330</v>
      </c>
      <c r="F20" s="1618">
        <v>232</v>
      </c>
      <c r="G20" s="1618">
        <f t="shared" si="0"/>
        <v>76560</v>
      </c>
      <c r="H20" s="1524">
        <f t="shared" si="1"/>
        <v>7.6560000000000003E-2</v>
      </c>
      <c r="I20" s="1406"/>
      <c r="J20" s="1524">
        <f>H20</f>
        <v>7.6560000000000003E-2</v>
      </c>
      <c r="K20" s="1568"/>
      <c r="L20" s="1517">
        <f>I20+J20+K20</f>
        <v>7.6560000000000003E-2</v>
      </c>
      <c r="M20" s="842"/>
    </row>
    <row r="21" spans="2:13" s="123" customFormat="1" ht="14.25" customHeight="1">
      <c r="B21" s="1507" t="s">
        <v>1841</v>
      </c>
      <c r="C21" s="692" t="s">
        <v>1842</v>
      </c>
      <c r="D21" s="957" t="s">
        <v>897</v>
      </c>
      <c r="E21" s="957">
        <v>305</v>
      </c>
      <c r="F21" s="1618">
        <v>264</v>
      </c>
      <c r="G21" s="1618">
        <f t="shared" si="0"/>
        <v>80520</v>
      </c>
      <c r="H21" s="1524">
        <f t="shared" si="1"/>
        <v>8.0519999999999994E-2</v>
      </c>
      <c r="I21" s="1406"/>
      <c r="J21" s="1524">
        <f>H21</f>
        <v>8.0519999999999994E-2</v>
      </c>
      <c r="K21" s="1568"/>
      <c r="L21" s="1517">
        <f t="shared" si="2"/>
        <v>8.0519999999999994E-2</v>
      </c>
      <c r="M21" s="842"/>
    </row>
    <row r="22" spans="2:13" s="123" customFormat="1" ht="14.25" customHeight="1">
      <c r="B22" s="1507" t="s">
        <v>1841</v>
      </c>
      <c r="C22" s="692" t="s">
        <v>1842</v>
      </c>
      <c r="D22" s="957" t="s">
        <v>1254</v>
      </c>
      <c r="E22" s="957">
        <v>330</v>
      </c>
      <c r="F22" s="1618">
        <v>319</v>
      </c>
      <c r="G22" s="1618">
        <f t="shared" si="0"/>
        <v>105270</v>
      </c>
      <c r="H22" s="1524">
        <f t="shared" si="1"/>
        <v>0.10527</v>
      </c>
      <c r="I22" s="1406"/>
      <c r="J22" s="1524">
        <f>H22</f>
        <v>0.10527</v>
      </c>
      <c r="K22" s="1568"/>
      <c r="L22" s="1517">
        <f t="shared" si="2"/>
        <v>0.10527</v>
      </c>
      <c r="M22" s="842"/>
    </row>
    <row r="23" spans="2:13" s="123" customFormat="1" ht="14.25" customHeight="1">
      <c r="B23" s="1507" t="s">
        <v>17</v>
      </c>
      <c r="C23" s="692">
        <v>17556</v>
      </c>
      <c r="D23" s="692" t="s">
        <v>1249</v>
      </c>
      <c r="E23" s="957">
        <v>280</v>
      </c>
      <c r="F23" s="1618">
        <v>96</v>
      </c>
      <c r="G23" s="1618">
        <f t="shared" si="0"/>
        <v>26880</v>
      </c>
      <c r="H23" s="1524">
        <f t="shared" si="1"/>
        <v>2.6880000000000001E-2</v>
      </c>
      <c r="I23" s="1406">
        <f>H23</f>
        <v>2.6880000000000001E-2</v>
      </c>
      <c r="J23" s="1524"/>
      <c r="K23" s="1568"/>
      <c r="L23" s="1517">
        <f>I23+J23+K23</f>
        <v>2.6880000000000001E-2</v>
      </c>
      <c r="M23" s="842"/>
    </row>
    <row r="24" spans="2:13" s="123" customFormat="1" ht="14.25" customHeight="1">
      <c r="B24" s="1507" t="s">
        <v>17</v>
      </c>
      <c r="C24" s="692">
        <v>17631</v>
      </c>
      <c r="D24" s="957" t="s">
        <v>1281</v>
      </c>
      <c r="E24" s="957">
        <v>265</v>
      </c>
      <c r="F24" s="1618">
        <v>320</v>
      </c>
      <c r="G24" s="1618">
        <f t="shared" si="0"/>
        <v>84800</v>
      </c>
      <c r="H24" s="1524">
        <f t="shared" si="1"/>
        <v>8.48E-2</v>
      </c>
      <c r="I24" s="1406"/>
      <c r="J24" s="1524">
        <f>H24</f>
        <v>8.48E-2</v>
      </c>
      <c r="K24" s="1568"/>
      <c r="L24" s="1517">
        <f>I24+J24+K24</f>
        <v>8.48E-2</v>
      </c>
      <c r="M24" s="842"/>
    </row>
    <row r="25" spans="2:13" s="123" customFormat="1" ht="14.25" customHeight="1">
      <c r="B25" s="1507" t="s">
        <v>321</v>
      </c>
      <c r="C25" s="692" t="s">
        <v>1843</v>
      </c>
      <c r="D25" s="957" t="s">
        <v>1249</v>
      </c>
      <c r="E25" s="957">
        <v>280</v>
      </c>
      <c r="F25" s="1618">
        <v>832</v>
      </c>
      <c r="G25" s="1618">
        <f t="shared" si="0"/>
        <v>232960</v>
      </c>
      <c r="H25" s="1524">
        <f t="shared" si="1"/>
        <v>0.23296</v>
      </c>
      <c r="I25" s="1406">
        <f>H25</f>
        <v>0.23296</v>
      </c>
      <c r="J25" s="1524"/>
      <c r="K25" s="1568"/>
      <c r="L25" s="1517">
        <f>I25+J25+K25</f>
        <v>0.23296</v>
      </c>
      <c r="M25" s="842"/>
    </row>
    <row r="26" spans="2:13" s="123" customFormat="1" ht="14.25" customHeight="1">
      <c r="B26" s="1507" t="s">
        <v>321</v>
      </c>
      <c r="C26" s="692" t="s">
        <v>1752</v>
      </c>
      <c r="D26" s="957" t="s">
        <v>1249</v>
      </c>
      <c r="E26" s="957">
        <v>280</v>
      </c>
      <c r="F26" s="1618">
        <v>832</v>
      </c>
      <c r="G26" s="1618">
        <f t="shared" si="0"/>
        <v>232960</v>
      </c>
      <c r="H26" s="1524">
        <f t="shared" si="1"/>
        <v>0.23296</v>
      </c>
      <c r="I26" s="1406"/>
      <c r="J26" s="1524">
        <f>H26</f>
        <v>0.23296</v>
      </c>
      <c r="K26" s="1568"/>
      <c r="L26" s="1517">
        <f>I26+J26+K26</f>
        <v>0.23296</v>
      </c>
      <c r="M26" s="842"/>
    </row>
    <row r="27" spans="2:13" s="123" customFormat="1" ht="14.25" customHeight="1">
      <c r="B27" s="1507" t="s">
        <v>1261</v>
      </c>
      <c r="C27" s="692" t="s">
        <v>1844</v>
      </c>
      <c r="D27" s="957" t="s">
        <v>1249</v>
      </c>
      <c r="E27" s="692">
        <v>280</v>
      </c>
      <c r="F27" s="1618">
        <v>832</v>
      </c>
      <c r="G27" s="1618">
        <f t="shared" si="0"/>
        <v>232960</v>
      </c>
      <c r="H27" s="1524">
        <f t="shared" si="1"/>
        <v>0.23296</v>
      </c>
      <c r="I27" s="1406">
        <f t="shared" ref="I27:I32" si="5">H27</f>
        <v>0.23296</v>
      </c>
      <c r="J27" s="1524"/>
      <c r="K27" s="1568"/>
      <c r="L27" s="1517">
        <f t="shared" si="2"/>
        <v>0.23296</v>
      </c>
      <c r="M27" s="842"/>
    </row>
    <row r="28" spans="2:13" s="123" customFormat="1" ht="14.25" customHeight="1">
      <c r="B28" s="1507" t="s">
        <v>1261</v>
      </c>
      <c r="C28" s="692" t="s">
        <v>1845</v>
      </c>
      <c r="D28" s="957" t="s">
        <v>1265</v>
      </c>
      <c r="E28" s="692">
        <v>265</v>
      </c>
      <c r="F28" s="1618">
        <v>832</v>
      </c>
      <c r="G28" s="1618">
        <f t="shared" ref="G28:G34" si="6">F28*E28</f>
        <v>220480</v>
      </c>
      <c r="H28" s="1524">
        <f t="shared" ref="H28:H34" si="7">G28/1000000</f>
        <v>0.22048000000000001</v>
      </c>
      <c r="I28" s="1406">
        <f t="shared" si="5"/>
        <v>0.22048000000000001</v>
      </c>
      <c r="J28" s="1524"/>
      <c r="K28" s="1568"/>
      <c r="L28" s="1517">
        <f t="shared" si="2"/>
        <v>0.22048000000000001</v>
      </c>
      <c r="M28" s="842"/>
    </row>
    <row r="29" spans="2:13" s="123" customFormat="1" ht="14.25" customHeight="1">
      <c r="B29" s="1507" t="s">
        <v>1261</v>
      </c>
      <c r="C29" s="692" t="s">
        <v>1845</v>
      </c>
      <c r="D29" s="957" t="s">
        <v>1265</v>
      </c>
      <c r="E29" s="692">
        <v>265</v>
      </c>
      <c r="F29" s="1618">
        <v>832</v>
      </c>
      <c r="G29" s="1618">
        <f t="shared" si="6"/>
        <v>220480</v>
      </c>
      <c r="H29" s="1524">
        <f t="shared" si="7"/>
        <v>0.22048000000000001</v>
      </c>
      <c r="I29" s="1406">
        <f t="shared" si="5"/>
        <v>0.22048000000000001</v>
      </c>
      <c r="J29" s="1524"/>
      <c r="K29" s="1568"/>
      <c r="L29" s="1517">
        <f t="shared" si="2"/>
        <v>0.22048000000000001</v>
      </c>
      <c r="M29" s="842"/>
    </row>
    <row r="30" spans="2:13" s="123" customFormat="1" ht="14.25" customHeight="1">
      <c r="B30" s="1507" t="s">
        <v>1261</v>
      </c>
      <c r="C30" s="692" t="s">
        <v>1845</v>
      </c>
      <c r="D30" s="957" t="s">
        <v>1265</v>
      </c>
      <c r="E30" s="692">
        <v>265</v>
      </c>
      <c r="F30" s="1618">
        <v>832</v>
      </c>
      <c r="G30" s="1618">
        <f t="shared" si="6"/>
        <v>220480</v>
      </c>
      <c r="H30" s="1524">
        <f t="shared" si="7"/>
        <v>0.22048000000000001</v>
      </c>
      <c r="I30" s="1406">
        <f t="shared" si="5"/>
        <v>0.22048000000000001</v>
      </c>
      <c r="J30" s="1524"/>
      <c r="K30" s="1568"/>
      <c r="L30" s="1517">
        <f t="shared" si="2"/>
        <v>0.22048000000000001</v>
      </c>
      <c r="M30" s="842"/>
    </row>
    <row r="31" spans="2:13" s="123" customFormat="1" ht="14.25" customHeight="1">
      <c r="B31" s="1507" t="s">
        <v>1261</v>
      </c>
      <c r="C31" s="692" t="s">
        <v>1845</v>
      </c>
      <c r="D31" s="957" t="s">
        <v>1265</v>
      </c>
      <c r="E31" s="692">
        <v>265</v>
      </c>
      <c r="F31" s="1618">
        <v>832</v>
      </c>
      <c r="G31" s="1618">
        <f t="shared" si="6"/>
        <v>220480</v>
      </c>
      <c r="H31" s="1524">
        <f t="shared" si="7"/>
        <v>0.22048000000000001</v>
      </c>
      <c r="I31" s="1406">
        <f t="shared" si="5"/>
        <v>0.22048000000000001</v>
      </c>
      <c r="J31" s="1524"/>
      <c r="K31" s="1568"/>
      <c r="L31" s="1517">
        <f t="shared" si="2"/>
        <v>0.22048000000000001</v>
      </c>
      <c r="M31" s="842"/>
    </row>
    <row r="32" spans="2:13" s="123" customFormat="1" ht="14.25" customHeight="1">
      <c r="B32" s="1507" t="s">
        <v>1261</v>
      </c>
      <c r="C32" s="692" t="s">
        <v>1845</v>
      </c>
      <c r="D32" s="957" t="s">
        <v>1265</v>
      </c>
      <c r="E32" s="692">
        <v>265</v>
      </c>
      <c r="F32" s="1618">
        <v>832</v>
      </c>
      <c r="G32" s="1618">
        <f t="shared" si="6"/>
        <v>220480</v>
      </c>
      <c r="H32" s="1524">
        <f t="shared" si="7"/>
        <v>0.22048000000000001</v>
      </c>
      <c r="I32" s="1406">
        <f t="shared" si="5"/>
        <v>0.22048000000000001</v>
      </c>
      <c r="J32" s="1524"/>
      <c r="K32" s="1568"/>
      <c r="L32" s="1517">
        <f t="shared" si="2"/>
        <v>0.22048000000000001</v>
      </c>
      <c r="M32" s="842"/>
    </row>
    <row r="33" spans="2:13" s="123" customFormat="1" ht="14.25" customHeight="1">
      <c r="B33" s="1507" t="s">
        <v>1261</v>
      </c>
      <c r="C33" s="692" t="s">
        <v>1846</v>
      </c>
      <c r="D33" s="957" t="s">
        <v>1263</v>
      </c>
      <c r="E33" s="692">
        <v>265</v>
      </c>
      <c r="F33" s="1618">
        <v>884</v>
      </c>
      <c r="G33" s="1618">
        <f t="shared" si="6"/>
        <v>234260</v>
      </c>
      <c r="H33" s="1524">
        <f t="shared" si="7"/>
        <v>0.23426</v>
      </c>
      <c r="I33" s="1406"/>
      <c r="J33" s="1524">
        <f>H33</f>
        <v>0.23426</v>
      </c>
      <c r="K33" s="1568"/>
      <c r="L33" s="1517">
        <f t="shared" si="2"/>
        <v>0.23426</v>
      </c>
      <c r="M33" s="842"/>
    </row>
    <row r="34" spans="2:13" s="123" customFormat="1" ht="14.25" customHeight="1">
      <c r="B34" s="1507" t="s">
        <v>1259</v>
      </c>
      <c r="C34" s="692" t="s">
        <v>1847</v>
      </c>
      <c r="D34" s="957" t="s">
        <v>1332</v>
      </c>
      <c r="E34" s="692">
        <v>315</v>
      </c>
      <c r="F34" s="1618">
        <v>29</v>
      </c>
      <c r="G34" s="1618">
        <f t="shared" si="6"/>
        <v>9135</v>
      </c>
      <c r="H34" s="1524">
        <f t="shared" si="7"/>
        <v>9.1350000000000008E-3</v>
      </c>
      <c r="I34" s="1406">
        <f>H34</f>
        <v>9.1350000000000008E-3</v>
      </c>
      <c r="J34" s="1524"/>
      <c r="K34" s="1568"/>
      <c r="L34" s="1517">
        <f t="shared" si="2"/>
        <v>9.1350000000000008E-3</v>
      </c>
      <c r="M34" s="842"/>
    </row>
    <row r="35" spans="2:13" s="123" customFormat="1" ht="14.25" customHeight="1">
      <c r="B35" s="1507" t="s">
        <v>1259</v>
      </c>
      <c r="C35" s="692" t="s">
        <v>1848</v>
      </c>
      <c r="D35" s="957" t="s">
        <v>1281</v>
      </c>
      <c r="E35" s="692">
        <v>265</v>
      </c>
      <c r="F35" s="1618">
        <v>832</v>
      </c>
      <c r="G35" s="1618">
        <f t="shared" ref="G35:G45" si="8">F35*E35</f>
        <v>220480</v>
      </c>
      <c r="H35" s="1524">
        <f t="shared" ref="H35:H45" si="9">G35/1000000</f>
        <v>0.22048000000000001</v>
      </c>
      <c r="I35" s="1406"/>
      <c r="J35" s="1524">
        <f>H35</f>
        <v>0.22048000000000001</v>
      </c>
      <c r="K35" s="1568"/>
      <c r="L35" s="1517">
        <f t="shared" si="2"/>
        <v>0.22048000000000001</v>
      </c>
      <c r="M35" s="842"/>
    </row>
    <row r="36" spans="2:13" s="123" customFormat="1" ht="14.25" customHeight="1">
      <c r="B36" s="1507" t="s">
        <v>493</v>
      </c>
      <c r="C36" s="692">
        <v>1028</v>
      </c>
      <c r="D36" s="957" t="s">
        <v>1263</v>
      </c>
      <c r="E36" s="692">
        <v>265</v>
      </c>
      <c r="F36" s="1618">
        <v>156</v>
      </c>
      <c r="G36" s="1618">
        <f t="shared" si="8"/>
        <v>41340</v>
      </c>
      <c r="H36" s="1524">
        <f t="shared" si="9"/>
        <v>4.1340000000000002E-2</v>
      </c>
      <c r="I36" s="1406">
        <f>H36</f>
        <v>4.1340000000000002E-2</v>
      </c>
      <c r="J36" s="1524"/>
      <c r="K36" s="1568"/>
      <c r="L36" s="1517">
        <f t="shared" si="2"/>
        <v>4.1340000000000002E-2</v>
      </c>
      <c r="M36" s="842"/>
    </row>
    <row r="37" spans="2:13" s="123" customFormat="1" ht="14.25" customHeight="1">
      <c r="B37" s="1507" t="s">
        <v>1274</v>
      </c>
      <c r="C37" s="692" t="s">
        <v>1761</v>
      </c>
      <c r="D37" s="957" t="s">
        <v>1254</v>
      </c>
      <c r="E37" s="692">
        <v>335</v>
      </c>
      <c r="F37" s="1618">
        <v>754</v>
      </c>
      <c r="G37" s="1618">
        <f t="shared" si="8"/>
        <v>252590</v>
      </c>
      <c r="H37" s="1524">
        <f t="shared" si="9"/>
        <v>0.25258999999999998</v>
      </c>
      <c r="I37" s="1406">
        <f>H37</f>
        <v>0.25258999999999998</v>
      </c>
      <c r="J37" s="1524"/>
      <c r="K37" s="1568"/>
      <c r="L37" s="1517">
        <f>SUM(I37:K37)</f>
        <v>0.25258999999999998</v>
      </c>
      <c r="M37" s="842"/>
    </row>
    <row r="38" spans="2:13" s="123" customFormat="1" ht="14.25" customHeight="1">
      <c r="B38" s="1507" t="s">
        <v>1274</v>
      </c>
      <c r="C38" s="692" t="s">
        <v>1761</v>
      </c>
      <c r="D38" s="957" t="s">
        <v>1254</v>
      </c>
      <c r="E38" s="692">
        <v>335</v>
      </c>
      <c r="F38" s="1618">
        <v>754</v>
      </c>
      <c r="G38" s="1618">
        <f t="shared" si="8"/>
        <v>252590</v>
      </c>
      <c r="H38" s="1524">
        <f t="shared" si="9"/>
        <v>0.25258999999999998</v>
      </c>
      <c r="I38" s="1406"/>
      <c r="J38" s="1524">
        <f>H38</f>
        <v>0.25258999999999998</v>
      </c>
      <c r="K38" s="1568"/>
      <c r="L38" s="1517">
        <f>SUM(I38:K38)</f>
        <v>0.25258999999999998</v>
      </c>
      <c r="M38" s="842"/>
    </row>
    <row r="39" spans="2:13" s="123" customFormat="1" ht="14.25" customHeight="1">
      <c r="B39" s="1507" t="s">
        <v>1274</v>
      </c>
      <c r="C39" s="692" t="s">
        <v>1761</v>
      </c>
      <c r="D39" s="957" t="s">
        <v>1254</v>
      </c>
      <c r="E39" s="692">
        <v>335</v>
      </c>
      <c r="F39" s="1618">
        <v>754</v>
      </c>
      <c r="G39" s="1618">
        <f t="shared" si="8"/>
        <v>252590</v>
      </c>
      <c r="H39" s="1524">
        <f t="shared" si="9"/>
        <v>0.25258999999999998</v>
      </c>
      <c r="I39" s="1406"/>
      <c r="J39" s="1524">
        <f>H39</f>
        <v>0.25258999999999998</v>
      </c>
      <c r="K39" s="1568"/>
      <c r="L39" s="1517">
        <f>SUM(I39:K39)</f>
        <v>0.25258999999999998</v>
      </c>
      <c r="M39" s="842"/>
    </row>
    <row r="40" spans="2:13" s="123" customFormat="1" ht="14.25" customHeight="1">
      <c r="B40" s="1507" t="s">
        <v>1849</v>
      </c>
      <c r="C40" s="1507">
        <v>1746</v>
      </c>
      <c r="D40" s="1510" t="s">
        <v>445</v>
      </c>
      <c r="E40" s="1507">
        <v>305</v>
      </c>
      <c r="F40" s="1525">
        <v>425</v>
      </c>
      <c r="G40" s="1618">
        <f t="shared" si="8"/>
        <v>129625</v>
      </c>
      <c r="H40" s="1524">
        <f t="shared" si="9"/>
        <v>0.12962499999999999</v>
      </c>
      <c r="I40" s="1406">
        <f t="shared" ref="I40:I56" si="10">H40</f>
        <v>0.12962499999999999</v>
      </c>
      <c r="J40" s="1551"/>
      <c r="K40" s="1481"/>
      <c r="L40" s="1517">
        <f>SUM(I40:K40)</f>
        <v>0.12962499999999999</v>
      </c>
      <c r="M40" s="842"/>
    </row>
    <row r="41" spans="2:13" s="123" customFormat="1" ht="14.25" customHeight="1">
      <c r="B41" s="1507" t="s">
        <v>1598</v>
      </c>
      <c r="C41" s="692" t="s">
        <v>1850</v>
      </c>
      <c r="D41" s="957" t="s">
        <v>1249</v>
      </c>
      <c r="E41" s="692">
        <v>275</v>
      </c>
      <c r="F41" s="1618">
        <v>960</v>
      </c>
      <c r="G41" s="1618">
        <f t="shared" si="8"/>
        <v>264000</v>
      </c>
      <c r="H41" s="1524">
        <f t="shared" si="9"/>
        <v>0.26400000000000001</v>
      </c>
      <c r="I41" s="1406">
        <f t="shared" si="10"/>
        <v>0.26400000000000001</v>
      </c>
      <c r="J41" s="1524"/>
      <c r="K41" s="1568"/>
      <c r="L41" s="1517">
        <f t="shared" si="2"/>
        <v>0.26400000000000001</v>
      </c>
      <c r="M41" s="1756"/>
    </row>
    <row r="42" spans="2:13" s="123" customFormat="1" ht="14.25" customHeight="1">
      <c r="B42" s="1507" t="s">
        <v>1598</v>
      </c>
      <c r="C42" s="692" t="s">
        <v>1850</v>
      </c>
      <c r="D42" s="957" t="s">
        <v>1249</v>
      </c>
      <c r="E42" s="692">
        <v>275</v>
      </c>
      <c r="F42" s="1618">
        <v>960</v>
      </c>
      <c r="G42" s="1618">
        <f t="shared" si="8"/>
        <v>264000</v>
      </c>
      <c r="H42" s="1524">
        <f t="shared" si="9"/>
        <v>0.26400000000000001</v>
      </c>
      <c r="I42" s="1406">
        <f t="shared" si="10"/>
        <v>0.26400000000000001</v>
      </c>
      <c r="J42" s="1524"/>
      <c r="K42" s="1568"/>
      <c r="L42" s="1517">
        <f t="shared" si="2"/>
        <v>0.26400000000000001</v>
      </c>
      <c r="M42" s="842"/>
    </row>
    <row r="43" spans="2:13" s="123" customFormat="1" ht="14.25" customHeight="1">
      <c r="B43" s="1507" t="s">
        <v>23</v>
      </c>
      <c r="C43" s="692" t="s">
        <v>1851</v>
      </c>
      <c r="D43" s="957" t="s">
        <v>1263</v>
      </c>
      <c r="E43" s="692">
        <v>265</v>
      </c>
      <c r="F43" s="1618">
        <v>884</v>
      </c>
      <c r="G43" s="1618">
        <f t="shared" si="8"/>
        <v>234260</v>
      </c>
      <c r="H43" s="1524">
        <f t="shared" si="9"/>
        <v>0.23426</v>
      </c>
      <c r="I43" s="1406">
        <f t="shared" si="10"/>
        <v>0.23426</v>
      </c>
      <c r="J43" s="1524"/>
      <c r="K43" s="1568"/>
      <c r="L43" s="1517">
        <f t="shared" si="2"/>
        <v>0.23426</v>
      </c>
      <c r="M43" s="842"/>
    </row>
    <row r="44" spans="2:13" s="123" customFormat="1" ht="14.25" customHeight="1">
      <c r="B44" s="1507" t="s">
        <v>23</v>
      </c>
      <c r="C44" s="692" t="s">
        <v>1852</v>
      </c>
      <c r="D44" s="957" t="s">
        <v>1263</v>
      </c>
      <c r="E44" s="692">
        <v>265</v>
      </c>
      <c r="F44" s="1618">
        <v>884</v>
      </c>
      <c r="G44" s="1618">
        <f t="shared" si="8"/>
        <v>234260</v>
      </c>
      <c r="H44" s="1524">
        <f t="shared" si="9"/>
        <v>0.23426</v>
      </c>
      <c r="I44" s="1406">
        <f t="shared" si="10"/>
        <v>0.23426</v>
      </c>
      <c r="J44" s="1524"/>
      <c r="K44" s="1568"/>
      <c r="L44" s="1517">
        <f t="shared" si="2"/>
        <v>0.23426</v>
      </c>
      <c r="M44" s="842"/>
    </row>
    <row r="45" spans="2:13" s="123" customFormat="1" ht="14.25" customHeight="1">
      <c r="B45" s="1507" t="s">
        <v>1448</v>
      </c>
      <c r="C45" s="692" t="s">
        <v>1853</v>
      </c>
      <c r="D45" s="957" t="s">
        <v>1263</v>
      </c>
      <c r="E45" s="692">
        <v>260</v>
      </c>
      <c r="F45" s="1618">
        <v>884</v>
      </c>
      <c r="G45" s="1618">
        <f t="shared" si="8"/>
        <v>229840</v>
      </c>
      <c r="H45" s="1524">
        <f t="shared" si="9"/>
        <v>0.22983999999999999</v>
      </c>
      <c r="I45" s="1406">
        <f t="shared" si="10"/>
        <v>0.22983999999999999</v>
      </c>
      <c r="J45" s="1524"/>
      <c r="K45" s="1568"/>
      <c r="L45" s="1517">
        <f>I45+J45+K45</f>
        <v>0.22983999999999999</v>
      </c>
      <c r="M45" s="842"/>
    </row>
    <row r="46" spans="2:13" s="123" customFormat="1" ht="14.25" customHeight="1">
      <c r="B46" s="1507" t="s">
        <v>1620</v>
      </c>
      <c r="C46" s="692" t="s">
        <v>1854</v>
      </c>
      <c r="D46" s="957" t="s">
        <v>1263</v>
      </c>
      <c r="E46" s="692">
        <v>260</v>
      </c>
      <c r="F46" s="1618">
        <v>884</v>
      </c>
      <c r="G46" s="1618">
        <f t="shared" ref="G46:G51" si="11">F46*E46</f>
        <v>229840</v>
      </c>
      <c r="H46" s="1524">
        <f t="shared" ref="H46:H51" si="12">G46/1000000</f>
        <v>0.22983999999999999</v>
      </c>
      <c r="I46" s="1406">
        <f t="shared" si="10"/>
        <v>0.22983999999999999</v>
      </c>
      <c r="J46" s="1524"/>
      <c r="K46" s="1568"/>
      <c r="L46" s="1517">
        <f t="shared" ref="L46:L56" si="13">I46+J46+K46</f>
        <v>0.22983999999999999</v>
      </c>
      <c r="M46" s="842"/>
    </row>
    <row r="47" spans="2:13" s="123" customFormat="1" ht="14.25" customHeight="1">
      <c r="B47" s="1507" t="s">
        <v>1620</v>
      </c>
      <c r="C47" s="692" t="s">
        <v>1855</v>
      </c>
      <c r="D47" s="957" t="s">
        <v>1263</v>
      </c>
      <c r="E47" s="692">
        <v>265</v>
      </c>
      <c r="F47" s="1618">
        <v>884</v>
      </c>
      <c r="G47" s="1618">
        <f t="shared" si="11"/>
        <v>234260</v>
      </c>
      <c r="H47" s="1524">
        <f t="shared" si="12"/>
        <v>0.23426</v>
      </c>
      <c r="I47" s="1406">
        <f t="shared" si="10"/>
        <v>0.23426</v>
      </c>
      <c r="J47" s="1524"/>
      <c r="K47" s="1568"/>
      <c r="L47" s="1517">
        <f t="shared" si="13"/>
        <v>0.23426</v>
      </c>
      <c r="M47" s="842"/>
    </row>
    <row r="48" spans="2:13" s="123" customFormat="1" ht="14.25" customHeight="1">
      <c r="B48" s="1507" t="s">
        <v>1620</v>
      </c>
      <c r="C48" s="692" t="s">
        <v>1856</v>
      </c>
      <c r="D48" s="957" t="s">
        <v>1263</v>
      </c>
      <c r="E48" s="692">
        <v>265</v>
      </c>
      <c r="F48" s="1618">
        <v>884</v>
      </c>
      <c r="G48" s="1618">
        <f t="shared" si="11"/>
        <v>234260</v>
      </c>
      <c r="H48" s="1524">
        <f t="shared" si="12"/>
        <v>0.23426</v>
      </c>
      <c r="I48" s="1406">
        <f t="shared" si="10"/>
        <v>0.23426</v>
      </c>
      <c r="J48" s="1524"/>
      <c r="K48" s="1568"/>
      <c r="L48" s="1517">
        <f t="shared" si="13"/>
        <v>0.23426</v>
      </c>
      <c r="M48" s="842"/>
    </row>
    <row r="49" spans="2:13" s="123" customFormat="1" ht="14.25" customHeight="1">
      <c r="B49" s="1507" t="s">
        <v>1620</v>
      </c>
      <c r="C49" s="692" t="s">
        <v>1857</v>
      </c>
      <c r="D49" s="957" t="s">
        <v>1263</v>
      </c>
      <c r="E49" s="692">
        <v>265</v>
      </c>
      <c r="F49" s="1618">
        <v>884</v>
      </c>
      <c r="G49" s="1618">
        <f t="shared" si="11"/>
        <v>234260</v>
      </c>
      <c r="H49" s="1524">
        <f t="shared" si="12"/>
        <v>0.23426</v>
      </c>
      <c r="I49" s="1406">
        <f t="shared" si="10"/>
        <v>0.23426</v>
      </c>
      <c r="J49" s="1524"/>
      <c r="K49" s="1568"/>
      <c r="L49" s="1517">
        <f t="shared" si="13"/>
        <v>0.23426</v>
      </c>
      <c r="M49" s="842"/>
    </row>
    <row r="50" spans="2:13" s="123" customFormat="1" ht="14.25" customHeight="1">
      <c r="B50" s="1507" t="s">
        <v>1620</v>
      </c>
      <c r="C50" s="692" t="s">
        <v>1858</v>
      </c>
      <c r="D50" s="957" t="s">
        <v>1263</v>
      </c>
      <c r="E50" s="692">
        <v>265</v>
      </c>
      <c r="F50" s="1618">
        <v>884</v>
      </c>
      <c r="G50" s="1618">
        <f t="shared" si="11"/>
        <v>234260</v>
      </c>
      <c r="H50" s="1524">
        <f t="shared" si="12"/>
        <v>0.23426</v>
      </c>
      <c r="I50" s="1406">
        <f t="shared" si="10"/>
        <v>0.23426</v>
      </c>
      <c r="J50" s="1524"/>
      <c r="K50" s="1568"/>
      <c r="L50" s="1517">
        <f t="shared" si="13"/>
        <v>0.23426</v>
      </c>
      <c r="M50" s="842"/>
    </row>
    <row r="51" spans="2:13" s="123" customFormat="1" ht="14.25" customHeight="1">
      <c r="B51" s="1507" t="s">
        <v>1620</v>
      </c>
      <c r="C51" s="692" t="s">
        <v>1859</v>
      </c>
      <c r="D51" s="957" t="s">
        <v>1318</v>
      </c>
      <c r="E51" s="692">
        <v>260</v>
      </c>
      <c r="F51" s="1618">
        <v>884</v>
      </c>
      <c r="G51" s="1618">
        <f t="shared" si="11"/>
        <v>229840</v>
      </c>
      <c r="H51" s="1524">
        <f t="shared" si="12"/>
        <v>0.22983999999999999</v>
      </c>
      <c r="I51" s="1406">
        <f t="shared" si="10"/>
        <v>0.22983999999999999</v>
      </c>
      <c r="J51" s="1524"/>
      <c r="K51" s="1568"/>
      <c r="L51" s="1517">
        <f t="shared" si="13"/>
        <v>0.22983999999999999</v>
      </c>
      <c r="M51" s="842"/>
    </row>
    <row r="52" spans="2:13" s="123" customFormat="1" ht="14.25" customHeight="1">
      <c r="B52" s="1507" t="s">
        <v>1620</v>
      </c>
      <c r="C52" s="692" t="s">
        <v>1860</v>
      </c>
      <c r="D52" s="957" t="s">
        <v>1318</v>
      </c>
      <c r="E52" s="692">
        <v>260</v>
      </c>
      <c r="F52" s="1618">
        <v>884</v>
      </c>
      <c r="G52" s="1618">
        <f t="shared" ref="G52:G70" si="14">F52*E52</f>
        <v>229840</v>
      </c>
      <c r="H52" s="1524">
        <f t="shared" ref="H52:H70" si="15">G52/1000000</f>
        <v>0.22983999999999999</v>
      </c>
      <c r="I52" s="1406">
        <f t="shared" si="10"/>
        <v>0.22983999999999999</v>
      </c>
      <c r="J52" s="1524"/>
      <c r="K52" s="1568"/>
      <c r="L52" s="1517">
        <f t="shared" si="13"/>
        <v>0.22983999999999999</v>
      </c>
      <c r="M52" s="842"/>
    </row>
    <row r="53" spans="2:13" s="123" customFormat="1" ht="14.25" customHeight="1">
      <c r="B53" s="1507" t="s">
        <v>1620</v>
      </c>
      <c r="C53" s="692" t="s">
        <v>1861</v>
      </c>
      <c r="D53" s="957" t="s">
        <v>1318</v>
      </c>
      <c r="E53" s="692">
        <v>260</v>
      </c>
      <c r="F53" s="1618">
        <v>884</v>
      </c>
      <c r="G53" s="1618">
        <f t="shared" si="14"/>
        <v>229840</v>
      </c>
      <c r="H53" s="1524">
        <f t="shared" si="15"/>
        <v>0.22983999999999999</v>
      </c>
      <c r="I53" s="1406">
        <f t="shared" si="10"/>
        <v>0.22983999999999999</v>
      </c>
      <c r="J53" s="1524"/>
      <c r="K53" s="1568"/>
      <c r="L53" s="1517">
        <f t="shared" si="13"/>
        <v>0.22983999999999999</v>
      </c>
      <c r="M53" s="842"/>
    </row>
    <row r="54" spans="2:13" s="123" customFormat="1" ht="14.25" customHeight="1">
      <c r="B54" s="1507" t="s">
        <v>1620</v>
      </c>
      <c r="C54" s="692" t="s">
        <v>1862</v>
      </c>
      <c r="D54" s="957" t="s">
        <v>1318</v>
      </c>
      <c r="E54" s="692">
        <v>260</v>
      </c>
      <c r="F54" s="1618">
        <v>884</v>
      </c>
      <c r="G54" s="1618">
        <f t="shared" si="14"/>
        <v>229840</v>
      </c>
      <c r="H54" s="1524">
        <f t="shared" si="15"/>
        <v>0.22983999999999999</v>
      </c>
      <c r="I54" s="1406">
        <f t="shared" si="10"/>
        <v>0.22983999999999999</v>
      </c>
      <c r="J54" s="1524"/>
      <c r="K54" s="1568"/>
      <c r="L54" s="1517">
        <f t="shared" si="13"/>
        <v>0.22983999999999999</v>
      </c>
      <c r="M54" s="842"/>
    </row>
    <row r="55" spans="2:13" s="123" customFormat="1" ht="14.25" customHeight="1">
      <c r="B55" s="1507" t="s">
        <v>1620</v>
      </c>
      <c r="C55" s="692" t="s">
        <v>1863</v>
      </c>
      <c r="D55" s="957" t="s">
        <v>1318</v>
      </c>
      <c r="E55" s="692">
        <v>260</v>
      </c>
      <c r="F55" s="1618">
        <v>884</v>
      </c>
      <c r="G55" s="1618">
        <f t="shared" si="14"/>
        <v>229840</v>
      </c>
      <c r="H55" s="1524">
        <f t="shared" si="15"/>
        <v>0.22983999999999999</v>
      </c>
      <c r="I55" s="1406">
        <f t="shared" si="10"/>
        <v>0.22983999999999999</v>
      </c>
      <c r="J55" s="1524"/>
      <c r="K55" s="1568"/>
      <c r="L55" s="1517">
        <f t="shared" si="13"/>
        <v>0.22983999999999999</v>
      </c>
      <c r="M55" s="842"/>
    </row>
    <row r="56" spans="2:13" s="123" customFormat="1" ht="14.25" customHeight="1">
      <c r="B56" s="1507" t="s">
        <v>1620</v>
      </c>
      <c r="C56" s="692" t="s">
        <v>1864</v>
      </c>
      <c r="D56" s="957" t="s">
        <v>1318</v>
      </c>
      <c r="E56" s="692">
        <v>260</v>
      </c>
      <c r="F56" s="1618">
        <v>884</v>
      </c>
      <c r="G56" s="1618">
        <f t="shared" si="14"/>
        <v>229840</v>
      </c>
      <c r="H56" s="1524">
        <f t="shared" si="15"/>
        <v>0.22983999999999999</v>
      </c>
      <c r="I56" s="1406">
        <f t="shared" si="10"/>
        <v>0.22983999999999999</v>
      </c>
      <c r="J56" s="1524"/>
      <c r="K56" s="1568"/>
      <c r="L56" s="1517">
        <f t="shared" si="13"/>
        <v>0.22983999999999999</v>
      </c>
      <c r="M56" s="842"/>
    </row>
    <row r="57" spans="2:13" s="123" customFormat="1" ht="14.25" customHeight="1">
      <c r="B57" s="1507" t="s">
        <v>30</v>
      </c>
      <c r="C57" s="692">
        <v>624552</v>
      </c>
      <c r="D57" s="957" t="s">
        <v>1254</v>
      </c>
      <c r="E57" s="692">
        <v>325</v>
      </c>
      <c r="F57" s="1618">
        <v>638</v>
      </c>
      <c r="G57" s="1618">
        <f t="shared" si="14"/>
        <v>207350</v>
      </c>
      <c r="H57" s="1524">
        <f t="shared" si="15"/>
        <v>0.20735000000000001</v>
      </c>
      <c r="I57" s="1406">
        <f t="shared" ref="I57:I64" si="16">H57</f>
        <v>0.20735000000000001</v>
      </c>
      <c r="J57" s="1524"/>
      <c r="K57" s="1568"/>
      <c r="L57" s="1517">
        <f t="shared" si="2"/>
        <v>0.20735000000000001</v>
      </c>
      <c r="M57" s="842"/>
    </row>
    <row r="58" spans="2:13" s="123" customFormat="1" ht="14.25" customHeight="1">
      <c r="B58" s="1507" t="s">
        <v>30</v>
      </c>
      <c r="C58" s="692">
        <v>624553</v>
      </c>
      <c r="D58" s="957" t="s">
        <v>1254</v>
      </c>
      <c r="E58" s="692">
        <v>325</v>
      </c>
      <c r="F58" s="1618">
        <v>638</v>
      </c>
      <c r="G58" s="1618">
        <f t="shared" si="14"/>
        <v>207350</v>
      </c>
      <c r="H58" s="1524">
        <f t="shared" si="15"/>
        <v>0.20735000000000001</v>
      </c>
      <c r="I58" s="1406">
        <f t="shared" si="16"/>
        <v>0.20735000000000001</v>
      </c>
      <c r="J58" s="1524"/>
      <c r="K58" s="1568"/>
      <c r="L58" s="1517">
        <f t="shared" si="2"/>
        <v>0.20735000000000001</v>
      </c>
      <c r="M58" s="842"/>
    </row>
    <row r="59" spans="2:13" s="123" customFormat="1" ht="14.25" customHeight="1">
      <c r="B59" s="1507" t="s">
        <v>30</v>
      </c>
      <c r="C59" s="692">
        <v>623630</v>
      </c>
      <c r="D59" s="957" t="s">
        <v>1249</v>
      </c>
      <c r="E59" s="692">
        <v>275</v>
      </c>
      <c r="F59" s="1618">
        <v>768</v>
      </c>
      <c r="G59" s="1618">
        <f t="shared" si="14"/>
        <v>211200</v>
      </c>
      <c r="H59" s="1524">
        <f t="shared" si="15"/>
        <v>0.2112</v>
      </c>
      <c r="I59" s="1406">
        <f t="shared" si="16"/>
        <v>0.2112</v>
      </c>
      <c r="J59" s="1524"/>
      <c r="K59" s="1568"/>
      <c r="L59" s="1517">
        <f t="shared" si="2"/>
        <v>0.2112</v>
      </c>
      <c r="M59" s="842"/>
    </row>
    <row r="60" spans="2:13" s="123" customFormat="1" ht="14.25" customHeight="1">
      <c r="B60" s="1507" t="s">
        <v>30</v>
      </c>
      <c r="C60" s="692">
        <v>623986</v>
      </c>
      <c r="D60" s="957" t="s">
        <v>1249</v>
      </c>
      <c r="E60" s="692">
        <v>275</v>
      </c>
      <c r="F60" s="1618">
        <v>832</v>
      </c>
      <c r="G60" s="1618">
        <f t="shared" si="14"/>
        <v>228800</v>
      </c>
      <c r="H60" s="1524">
        <f t="shared" si="15"/>
        <v>0.2288</v>
      </c>
      <c r="I60" s="1406">
        <f t="shared" si="16"/>
        <v>0.2288</v>
      </c>
      <c r="J60" s="1524"/>
      <c r="K60" s="1568"/>
      <c r="L60" s="1517">
        <f t="shared" si="2"/>
        <v>0.2288</v>
      </c>
      <c r="M60" s="842"/>
    </row>
    <row r="61" spans="2:13" s="123" customFormat="1" ht="14.25" customHeight="1">
      <c r="B61" s="1507" t="s">
        <v>30</v>
      </c>
      <c r="C61" s="692">
        <v>623988</v>
      </c>
      <c r="D61" s="957" t="s">
        <v>1249</v>
      </c>
      <c r="E61" s="692">
        <v>275</v>
      </c>
      <c r="F61" s="1618">
        <v>832</v>
      </c>
      <c r="G61" s="1618">
        <f t="shared" si="14"/>
        <v>228800</v>
      </c>
      <c r="H61" s="1524">
        <f t="shared" si="15"/>
        <v>0.2288</v>
      </c>
      <c r="I61" s="1406">
        <f t="shared" si="16"/>
        <v>0.2288</v>
      </c>
      <c r="J61" s="1524"/>
      <c r="K61" s="1568"/>
      <c r="L61" s="1517">
        <f t="shared" si="2"/>
        <v>0.2288</v>
      </c>
      <c r="M61" s="842"/>
    </row>
    <row r="62" spans="2:13" s="123" customFormat="1" ht="14.25" customHeight="1">
      <c r="B62" s="1507" t="s">
        <v>1865</v>
      </c>
      <c r="C62" s="692">
        <v>1492</v>
      </c>
      <c r="D62" s="957" t="s">
        <v>1249</v>
      </c>
      <c r="E62" s="692">
        <v>280</v>
      </c>
      <c r="F62" s="1618">
        <v>832</v>
      </c>
      <c r="G62" s="1618">
        <f t="shared" si="14"/>
        <v>232960</v>
      </c>
      <c r="H62" s="1524">
        <f t="shared" si="15"/>
        <v>0.23296</v>
      </c>
      <c r="I62" s="1406">
        <f t="shared" si="16"/>
        <v>0.23296</v>
      </c>
      <c r="J62" s="1524"/>
      <c r="K62" s="1568"/>
      <c r="L62" s="1517">
        <f t="shared" si="2"/>
        <v>0.23296</v>
      </c>
      <c r="M62" s="842"/>
    </row>
    <row r="63" spans="2:13" s="123" customFormat="1" ht="14.25" customHeight="1">
      <c r="B63" s="1507" t="s">
        <v>1865</v>
      </c>
      <c r="C63" s="692">
        <v>1471</v>
      </c>
      <c r="D63" s="957" t="s">
        <v>1249</v>
      </c>
      <c r="E63" s="692">
        <v>280</v>
      </c>
      <c r="F63" s="1618">
        <v>832</v>
      </c>
      <c r="G63" s="1618">
        <f t="shared" si="14"/>
        <v>232960</v>
      </c>
      <c r="H63" s="1524">
        <f t="shared" si="15"/>
        <v>0.23296</v>
      </c>
      <c r="I63" s="1406">
        <f t="shared" si="16"/>
        <v>0.23296</v>
      </c>
      <c r="J63" s="1524"/>
      <c r="K63" s="1568"/>
      <c r="L63" s="1517">
        <f t="shared" si="2"/>
        <v>0.23296</v>
      </c>
      <c r="M63" s="842"/>
    </row>
    <row r="64" spans="2:13" s="123" customFormat="1" ht="14.25" customHeight="1">
      <c r="B64" s="1507" t="s">
        <v>1454</v>
      </c>
      <c r="C64" s="692" t="s">
        <v>1866</v>
      </c>
      <c r="D64" s="957" t="s">
        <v>1254</v>
      </c>
      <c r="E64" s="692">
        <v>325</v>
      </c>
      <c r="F64" s="1618">
        <v>174</v>
      </c>
      <c r="G64" s="1618">
        <f t="shared" si="14"/>
        <v>56550</v>
      </c>
      <c r="H64" s="1524">
        <f t="shared" si="15"/>
        <v>5.6550000000000003E-2</v>
      </c>
      <c r="I64" s="1406">
        <f t="shared" si="16"/>
        <v>5.6550000000000003E-2</v>
      </c>
      <c r="J64" s="1524"/>
      <c r="K64" s="1568"/>
      <c r="L64" s="1517">
        <f t="shared" ref="L64:L70" si="17">I64+J64+K64</f>
        <v>5.6550000000000003E-2</v>
      </c>
      <c r="M64" s="842"/>
    </row>
    <row r="65" spans="2:13" s="123" customFormat="1" ht="14.25" customHeight="1">
      <c r="B65" s="1507" t="s">
        <v>1454</v>
      </c>
      <c r="C65" s="692" t="s">
        <v>1866</v>
      </c>
      <c r="D65" s="957" t="s">
        <v>1254</v>
      </c>
      <c r="E65" s="692">
        <v>325</v>
      </c>
      <c r="F65" s="1618">
        <v>174</v>
      </c>
      <c r="G65" s="1618">
        <f t="shared" si="14"/>
        <v>56550</v>
      </c>
      <c r="H65" s="1524">
        <f t="shared" si="15"/>
        <v>5.6550000000000003E-2</v>
      </c>
      <c r="I65" s="1406"/>
      <c r="J65" s="1524">
        <f t="shared" ref="J65:J70" si="18">H65</f>
        <v>5.6550000000000003E-2</v>
      </c>
      <c r="K65" s="1568"/>
      <c r="L65" s="1517">
        <f t="shared" si="17"/>
        <v>5.6550000000000003E-2</v>
      </c>
      <c r="M65" s="842"/>
    </row>
    <row r="66" spans="2:13" s="123" customFormat="1" ht="14.25" customHeight="1">
      <c r="B66" s="1507" t="s">
        <v>1298</v>
      </c>
      <c r="C66" s="692" t="s">
        <v>1867</v>
      </c>
      <c r="D66" s="957" t="s">
        <v>1249</v>
      </c>
      <c r="E66" s="692">
        <v>280</v>
      </c>
      <c r="F66" s="1618">
        <f>1664/2</f>
        <v>832</v>
      </c>
      <c r="G66" s="1618">
        <f t="shared" si="14"/>
        <v>232960</v>
      </c>
      <c r="H66" s="1524">
        <f t="shared" si="15"/>
        <v>0.23296</v>
      </c>
      <c r="I66" s="1406"/>
      <c r="J66" s="1524">
        <f t="shared" si="18"/>
        <v>0.23296</v>
      </c>
      <c r="K66" s="1568"/>
      <c r="L66" s="1517">
        <f t="shared" si="17"/>
        <v>0.23296</v>
      </c>
      <c r="M66" s="842"/>
    </row>
    <row r="67" spans="2:13" s="123" customFormat="1" ht="14.25" customHeight="1">
      <c r="B67" s="1507" t="s">
        <v>1298</v>
      </c>
      <c r="C67" s="692" t="s">
        <v>1867</v>
      </c>
      <c r="D67" s="957" t="s">
        <v>1249</v>
      </c>
      <c r="E67" s="692">
        <v>280</v>
      </c>
      <c r="F67" s="1618">
        <f>1664/2</f>
        <v>832</v>
      </c>
      <c r="G67" s="1618">
        <f t="shared" si="14"/>
        <v>232960</v>
      </c>
      <c r="H67" s="1524">
        <f t="shared" si="15"/>
        <v>0.23296</v>
      </c>
      <c r="I67" s="1406"/>
      <c r="J67" s="1524">
        <f t="shared" si="18"/>
        <v>0.23296</v>
      </c>
      <c r="K67" s="1568"/>
      <c r="L67" s="1517">
        <f t="shared" si="17"/>
        <v>0.23296</v>
      </c>
      <c r="M67" s="842"/>
    </row>
    <row r="68" spans="2:13" s="123" customFormat="1" ht="14.25" customHeight="1">
      <c r="B68" s="1507" t="s">
        <v>1306</v>
      </c>
      <c r="C68" s="692" t="s">
        <v>1868</v>
      </c>
      <c r="D68" s="957" t="s">
        <v>1047</v>
      </c>
      <c r="E68" s="692">
        <v>265</v>
      </c>
      <c r="F68" s="1618">
        <v>32</v>
      </c>
      <c r="G68" s="1618">
        <f t="shared" si="14"/>
        <v>8480</v>
      </c>
      <c r="H68" s="1524">
        <f t="shared" si="15"/>
        <v>8.4799999999999997E-3</v>
      </c>
      <c r="I68" s="1406"/>
      <c r="J68" s="1524">
        <f t="shared" si="18"/>
        <v>8.4799999999999997E-3</v>
      </c>
      <c r="K68" s="1568"/>
      <c r="L68" s="1517">
        <f t="shared" si="17"/>
        <v>8.4799999999999997E-3</v>
      </c>
      <c r="M68" s="842"/>
    </row>
    <row r="69" spans="2:13" s="123" customFormat="1" ht="14.25" customHeight="1">
      <c r="B69" s="1507" t="s">
        <v>1306</v>
      </c>
      <c r="C69" s="692" t="s">
        <v>1869</v>
      </c>
      <c r="D69" s="957" t="s">
        <v>1729</v>
      </c>
      <c r="E69" s="692">
        <v>325</v>
      </c>
      <c r="F69" s="1618">
        <v>1276</v>
      </c>
      <c r="G69" s="1618">
        <f t="shared" si="14"/>
        <v>414700</v>
      </c>
      <c r="H69" s="1524">
        <f t="shared" si="15"/>
        <v>0.41470000000000001</v>
      </c>
      <c r="I69" s="1406"/>
      <c r="J69" s="1524">
        <f t="shared" si="18"/>
        <v>0.41470000000000001</v>
      </c>
      <c r="K69" s="1568"/>
      <c r="L69" s="1517">
        <f t="shared" si="17"/>
        <v>0.41470000000000001</v>
      </c>
      <c r="M69" s="842"/>
    </row>
    <row r="70" spans="2:13" s="123" customFormat="1" ht="14.25" customHeight="1">
      <c r="B70" s="1507" t="s">
        <v>1870</v>
      </c>
      <c r="C70" s="692" t="s">
        <v>1871</v>
      </c>
      <c r="D70" s="957" t="s">
        <v>634</v>
      </c>
      <c r="E70" s="692">
        <v>265</v>
      </c>
      <c r="F70" s="1618">
        <v>2</v>
      </c>
      <c r="G70" s="1618">
        <f t="shared" si="14"/>
        <v>530</v>
      </c>
      <c r="H70" s="1524">
        <f t="shared" si="15"/>
        <v>5.2999999999999998E-4</v>
      </c>
      <c r="I70" s="1406"/>
      <c r="J70" s="1524">
        <f t="shared" si="18"/>
        <v>5.2999999999999998E-4</v>
      </c>
      <c r="K70" s="1568"/>
      <c r="L70" s="1517">
        <f t="shared" si="17"/>
        <v>5.2999999999999998E-4</v>
      </c>
      <c r="M70" s="842"/>
    </row>
    <row r="71" spans="2:13" ht="15" customHeight="1">
      <c r="B71" s="1422" t="s">
        <v>197</v>
      </c>
      <c r="C71" s="1422"/>
      <c r="D71" s="1422"/>
      <c r="E71" s="1422"/>
      <c r="F71" s="1423">
        <f t="shared" ref="F71:L71" si="19">SUM(F3:F70)</f>
        <v>58498</v>
      </c>
      <c r="G71" s="1423">
        <f t="shared" si="19"/>
        <v>16344225</v>
      </c>
      <c r="H71" s="1424">
        <f t="shared" si="19"/>
        <v>16.344225000000002</v>
      </c>
      <c r="I71" s="1424">
        <f t="shared" si="19"/>
        <v>10.100634999999999</v>
      </c>
      <c r="J71" s="1424">
        <f t="shared" si="19"/>
        <v>6.2435900000000002</v>
      </c>
      <c r="K71" s="1424">
        <f t="shared" si="19"/>
        <v>0</v>
      </c>
      <c r="L71" s="1424">
        <f t="shared" si="19"/>
        <v>16.344225000000002</v>
      </c>
      <c r="M71" s="1428" t="s">
        <v>226</v>
      </c>
    </row>
    <row r="72" spans="2:13">
      <c r="B72" s="1019" t="s">
        <v>1872</v>
      </c>
      <c r="C72" s="187" t="s">
        <v>1873</v>
      </c>
      <c r="D72" s="495" t="s">
        <v>1281</v>
      </c>
      <c r="E72" s="1510">
        <v>260</v>
      </c>
      <c r="F72" s="1586">
        <v>960</v>
      </c>
      <c r="G72" s="1526">
        <f>E72*F72</f>
        <v>249600</v>
      </c>
      <c r="H72" s="1331">
        <f>E72*F72/1000000</f>
        <v>0.24959999999999999</v>
      </c>
      <c r="I72" s="1533">
        <f t="shared" ref="I72:I78" si="20">H72</f>
        <v>0.24959999999999999</v>
      </c>
      <c r="J72" s="1415"/>
      <c r="K72" s="1691"/>
      <c r="L72" s="1518">
        <f>SUM(I72:K72)</f>
        <v>0.24959999999999999</v>
      </c>
      <c r="M72" s="842"/>
    </row>
    <row r="73" spans="2:13">
      <c r="B73" s="1019" t="s">
        <v>1874</v>
      </c>
      <c r="C73" s="187">
        <v>6</v>
      </c>
      <c r="D73" s="495" t="s">
        <v>201</v>
      </c>
      <c r="E73" s="1510">
        <v>305</v>
      </c>
      <c r="F73" s="1586">
        <v>22</v>
      </c>
      <c r="G73" s="1526">
        <f>E73*F73</f>
        <v>6710</v>
      </c>
      <c r="H73" s="1331">
        <f>E73*F73/1000000</f>
        <v>6.7099999999999998E-3</v>
      </c>
      <c r="I73" s="1533">
        <f t="shared" si="20"/>
        <v>6.7099999999999998E-3</v>
      </c>
      <c r="J73" s="1415"/>
      <c r="K73" s="1691"/>
      <c r="L73" s="1518">
        <f>SUM(I73:K73)</f>
        <v>6.7099999999999998E-3</v>
      </c>
      <c r="M73" s="842"/>
    </row>
    <row r="74" spans="2:13">
      <c r="B74" s="1019" t="s">
        <v>60</v>
      </c>
      <c r="C74" s="187" t="s">
        <v>1875</v>
      </c>
      <c r="D74" s="495" t="s">
        <v>1047</v>
      </c>
      <c r="E74" s="1510">
        <v>265</v>
      </c>
      <c r="F74" s="1586">
        <v>832</v>
      </c>
      <c r="G74" s="1526">
        <f>E74*F74</f>
        <v>220480</v>
      </c>
      <c r="H74" s="1331">
        <f>E74*F74/1000000</f>
        <v>0.22048000000000001</v>
      </c>
      <c r="I74" s="1533">
        <f t="shared" si="20"/>
        <v>0.22048000000000001</v>
      </c>
      <c r="J74" s="1415"/>
      <c r="K74" s="1691"/>
      <c r="L74" s="1518">
        <f>SUM(I74:K74)</f>
        <v>0.22048000000000001</v>
      </c>
      <c r="M74" s="842"/>
    </row>
    <row r="75" spans="2:13">
      <c r="B75" s="1019" t="s">
        <v>60</v>
      </c>
      <c r="C75" s="187" t="s">
        <v>1876</v>
      </c>
      <c r="D75" s="495" t="s">
        <v>1249</v>
      </c>
      <c r="E75" s="1510">
        <v>280</v>
      </c>
      <c r="F75" s="1586">
        <v>832</v>
      </c>
      <c r="G75" s="1526">
        <f t="shared" ref="G75:G82" si="21">E75*F75</f>
        <v>232960</v>
      </c>
      <c r="H75" s="1331">
        <f t="shared" ref="H75:H82" si="22">E75*F75/1000000</f>
        <v>0.23296</v>
      </c>
      <c r="I75" s="1533">
        <f t="shared" si="20"/>
        <v>0.23296</v>
      </c>
      <c r="J75" s="1415"/>
      <c r="K75" s="1691"/>
      <c r="L75" s="1518">
        <f t="shared" ref="L75:L84" si="23">SUM(I75:K75)</f>
        <v>0.23296</v>
      </c>
      <c r="M75" s="842"/>
    </row>
    <row r="76" spans="2:13">
      <c r="B76" s="1019" t="s">
        <v>60</v>
      </c>
      <c r="C76" s="187" t="s">
        <v>1877</v>
      </c>
      <c r="D76" s="495" t="s">
        <v>1249</v>
      </c>
      <c r="E76" s="1510">
        <v>280</v>
      </c>
      <c r="F76" s="1586">
        <v>832</v>
      </c>
      <c r="G76" s="1526">
        <f t="shared" si="21"/>
        <v>232960</v>
      </c>
      <c r="H76" s="1331">
        <f t="shared" si="22"/>
        <v>0.23296</v>
      </c>
      <c r="I76" s="1533">
        <f t="shared" si="20"/>
        <v>0.23296</v>
      </c>
      <c r="J76" s="1415"/>
      <c r="K76" s="1691"/>
      <c r="L76" s="1518">
        <f t="shared" si="23"/>
        <v>0.23296</v>
      </c>
      <c r="M76" s="842"/>
    </row>
    <row r="77" spans="2:13">
      <c r="B77" s="1019" t="s">
        <v>60</v>
      </c>
      <c r="C77" s="187" t="s">
        <v>1878</v>
      </c>
      <c r="D77" s="495" t="s">
        <v>1249</v>
      </c>
      <c r="E77" s="1510">
        <v>280</v>
      </c>
      <c r="F77" s="1586">
        <v>832</v>
      </c>
      <c r="G77" s="1526">
        <f t="shared" si="21"/>
        <v>232960</v>
      </c>
      <c r="H77" s="1331">
        <f t="shared" si="22"/>
        <v>0.23296</v>
      </c>
      <c r="I77" s="1533">
        <f t="shared" si="20"/>
        <v>0.23296</v>
      </c>
      <c r="J77" s="1415"/>
      <c r="K77" s="1691"/>
      <c r="L77" s="1518">
        <f t="shared" si="23"/>
        <v>0.23296</v>
      </c>
      <c r="M77" s="842"/>
    </row>
    <row r="78" spans="2:13">
      <c r="B78" s="1019" t="s">
        <v>60</v>
      </c>
      <c r="C78" s="187" t="s">
        <v>1879</v>
      </c>
      <c r="D78" s="495" t="s">
        <v>1249</v>
      </c>
      <c r="E78" s="1510">
        <v>280</v>
      </c>
      <c r="F78" s="1586">
        <v>832</v>
      </c>
      <c r="G78" s="1526">
        <f t="shared" si="21"/>
        <v>232960</v>
      </c>
      <c r="H78" s="1331">
        <f t="shared" si="22"/>
        <v>0.23296</v>
      </c>
      <c r="I78" s="1533">
        <f t="shared" si="20"/>
        <v>0.23296</v>
      </c>
      <c r="J78" s="1415"/>
      <c r="K78" s="1691"/>
      <c r="L78" s="1518">
        <f t="shared" si="23"/>
        <v>0.23296</v>
      </c>
      <c r="M78" s="842"/>
    </row>
    <row r="79" spans="2:13">
      <c r="B79" s="1019" t="s">
        <v>60</v>
      </c>
      <c r="C79" s="187" t="s">
        <v>1880</v>
      </c>
      <c r="D79" s="495" t="s">
        <v>1249</v>
      </c>
      <c r="E79" s="1510">
        <v>280</v>
      </c>
      <c r="F79" s="1586">
        <v>832</v>
      </c>
      <c r="G79" s="1526">
        <f t="shared" si="21"/>
        <v>232960</v>
      </c>
      <c r="H79" s="1331">
        <f t="shared" si="22"/>
        <v>0.23296</v>
      </c>
      <c r="I79" s="1533">
        <f>H79</f>
        <v>0.23296</v>
      </c>
      <c r="J79" s="1415"/>
      <c r="K79" s="1691"/>
      <c r="L79" s="1518">
        <f t="shared" si="23"/>
        <v>0.23296</v>
      </c>
      <c r="M79" s="842"/>
    </row>
    <row r="80" spans="2:13">
      <c r="B80" s="1019" t="s">
        <v>60</v>
      </c>
      <c r="C80" s="187" t="s">
        <v>1881</v>
      </c>
      <c r="D80" s="495" t="s">
        <v>1281</v>
      </c>
      <c r="E80" s="1510">
        <v>265</v>
      </c>
      <c r="F80" s="1586">
        <v>64</v>
      </c>
      <c r="G80" s="1526">
        <f>E80*F80</f>
        <v>16960</v>
      </c>
      <c r="H80" s="1331">
        <f>E80*F80/1000000</f>
        <v>1.6959999999999999E-2</v>
      </c>
      <c r="I80" s="1533"/>
      <c r="J80" s="1415">
        <f>H80</f>
        <v>1.6959999999999999E-2</v>
      </c>
      <c r="K80" s="1691"/>
      <c r="L80" s="1518">
        <f>SUM(I80:K80)</f>
        <v>1.6959999999999999E-2</v>
      </c>
      <c r="M80" s="842"/>
    </row>
    <row r="81" spans="2:13">
      <c r="B81" s="1019" t="s">
        <v>373</v>
      </c>
      <c r="C81" s="187" t="s">
        <v>1882</v>
      </c>
      <c r="D81" s="495" t="s">
        <v>1281</v>
      </c>
      <c r="E81" s="1510">
        <v>260</v>
      </c>
      <c r="F81" s="1586">
        <v>832</v>
      </c>
      <c r="G81" s="1526">
        <f t="shared" si="21"/>
        <v>216320</v>
      </c>
      <c r="H81" s="1331">
        <f t="shared" si="22"/>
        <v>0.21632000000000001</v>
      </c>
      <c r="I81" s="1533">
        <f>H81</f>
        <v>0.21632000000000001</v>
      </c>
      <c r="J81" s="1415"/>
      <c r="K81" s="1691"/>
      <c r="L81" s="1518">
        <f t="shared" si="23"/>
        <v>0.21632000000000001</v>
      </c>
      <c r="M81" s="842"/>
    </row>
    <row r="82" spans="2:13">
      <c r="B82" s="1019" t="s">
        <v>373</v>
      </c>
      <c r="C82" s="187" t="s">
        <v>1883</v>
      </c>
      <c r="D82" s="495" t="s">
        <v>1281</v>
      </c>
      <c r="E82" s="1510">
        <v>260</v>
      </c>
      <c r="F82" s="1586">
        <v>832</v>
      </c>
      <c r="G82" s="1526">
        <f t="shared" si="21"/>
        <v>216320</v>
      </c>
      <c r="H82" s="1331">
        <f t="shared" si="22"/>
        <v>0.21632000000000001</v>
      </c>
      <c r="I82" s="1533"/>
      <c r="J82" s="1415">
        <f>H82</f>
        <v>0.21632000000000001</v>
      </c>
      <c r="K82" s="1691"/>
      <c r="L82" s="1518">
        <f t="shared" si="23"/>
        <v>0.21632000000000001</v>
      </c>
      <c r="M82" s="842"/>
    </row>
    <row r="83" spans="2:13">
      <c r="B83" s="1019" t="s">
        <v>373</v>
      </c>
      <c r="C83" s="187" t="s">
        <v>1884</v>
      </c>
      <c r="D83" s="495" t="s">
        <v>1281</v>
      </c>
      <c r="E83" s="1510">
        <v>260</v>
      </c>
      <c r="F83" s="1586">
        <v>832</v>
      </c>
      <c r="G83" s="1526">
        <f t="shared" ref="G83:G106" si="24">E83*F83</f>
        <v>216320</v>
      </c>
      <c r="H83" s="1331">
        <f t="shared" ref="H83:H106" si="25">E83*F83/1000000</f>
        <v>0.21632000000000001</v>
      </c>
      <c r="I83" s="1533"/>
      <c r="J83" s="1415">
        <f>H83</f>
        <v>0.21632000000000001</v>
      </c>
      <c r="K83" s="1691"/>
      <c r="L83" s="1518">
        <f t="shared" si="23"/>
        <v>0.21632000000000001</v>
      </c>
      <c r="M83" s="842"/>
    </row>
    <row r="84" spans="2:13">
      <c r="B84" s="1019" t="s">
        <v>373</v>
      </c>
      <c r="C84" s="187" t="s">
        <v>1885</v>
      </c>
      <c r="D84" s="495" t="s">
        <v>1281</v>
      </c>
      <c r="E84" s="1510">
        <v>260</v>
      </c>
      <c r="F84" s="1586">
        <v>832</v>
      </c>
      <c r="G84" s="1526">
        <f t="shared" si="24"/>
        <v>216320</v>
      </c>
      <c r="H84" s="1331">
        <f t="shared" si="25"/>
        <v>0.21632000000000001</v>
      </c>
      <c r="I84" s="1533"/>
      <c r="J84" s="1415">
        <f>H84</f>
        <v>0.21632000000000001</v>
      </c>
      <c r="K84" s="1691"/>
      <c r="L84" s="1518">
        <f t="shared" si="23"/>
        <v>0.21632000000000001</v>
      </c>
      <c r="M84" s="842"/>
    </row>
    <row r="85" spans="2:13">
      <c r="B85" s="1019" t="s">
        <v>1886</v>
      </c>
      <c r="C85" s="187" t="s">
        <v>1887</v>
      </c>
      <c r="D85" s="495" t="s">
        <v>1281</v>
      </c>
      <c r="E85" s="1510">
        <v>260</v>
      </c>
      <c r="F85" s="1586">
        <v>64</v>
      </c>
      <c r="G85" s="1526">
        <f t="shared" si="24"/>
        <v>16640</v>
      </c>
      <c r="H85" s="1331">
        <f t="shared" si="25"/>
        <v>1.6639999999999999E-2</v>
      </c>
      <c r="I85" s="1533">
        <f>H85</f>
        <v>1.6639999999999999E-2</v>
      </c>
      <c r="J85" s="1415"/>
      <c r="K85" s="1691"/>
      <c r="L85" s="1518">
        <f t="shared" ref="L85:L93" si="26">SUM(I85:K85)</f>
        <v>1.6639999999999999E-2</v>
      </c>
      <c r="M85" s="842"/>
    </row>
    <row r="86" spans="2:13">
      <c r="B86" s="1019" t="s">
        <v>493</v>
      </c>
      <c r="C86" s="187">
        <v>1029</v>
      </c>
      <c r="D86" s="495" t="s">
        <v>1263</v>
      </c>
      <c r="E86" s="1510">
        <v>265</v>
      </c>
      <c r="F86" s="1586">
        <v>104</v>
      </c>
      <c r="G86" s="1526">
        <f t="shared" si="24"/>
        <v>27560</v>
      </c>
      <c r="H86" s="1331">
        <f t="shared" si="25"/>
        <v>2.7560000000000001E-2</v>
      </c>
      <c r="I86" s="1533">
        <f>H86</f>
        <v>2.7560000000000001E-2</v>
      </c>
      <c r="J86" s="1415"/>
      <c r="K86" s="1691"/>
      <c r="L86" s="1518">
        <f t="shared" si="26"/>
        <v>2.7560000000000001E-2</v>
      </c>
      <c r="M86" s="842"/>
    </row>
    <row r="87" spans="2:13">
      <c r="B87" s="1019" t="s">
        <v>1783</v>
      </c>
      <c r="C87" s="187">
        <v>8152016</v>
      </c>
      <c r="D87" s="495" t="s">
        <v>1281</v>
      </c>
      <c r="E87" s="1510">
        <v>265</v>
      </c>
      <c r="F87" s="1586">
        <v>32</v>
      </c>
      <c r="G87" s="1526">
        <f t="shared" si="24"/>
        <v>8480</v>
      </c>
      <c r="H87" s="1331">
        <f t="shared" si="25"/>
        <v>8.4799999999999997E-3</v>
      </c>
      <c r="I87" s="1533">
        <f>H87</f>
        <v>8.4799999999999997E-3</v>
      </c>
      <c r="J87" s="1415"/>
      <c r="K87" s="1691"/>
      <c r="L87" s="1518">
        <f t="shared" si="26"/>
        <v>8.4799999999999997E-3</v>
      </c>
      <c r="M87" s="842"/>
    </row>
    <row r="88" spans="2:13">
      <c r="B88" s="1019" t="s">
        <v>1888</v>
      </c>
      <c r="C88" s="187">
        <v>1102271</v>
      </c>
      <c r="D88" s="495" t="s">
        <v>1318</v>
      </c>
      <c r="E88" s="1510">
        <v>265</v>
      </c>
      <c r="F88" s="1586">
        <v>104</v>
      </c>
      <c r="G88" s="1526">
        <f t="shared" si="24"/>
        <v>27560</v>
      </c>
      <c r="H88" s="1331">
        <f t="shared" si="25"/>
        <v>2.7560000000000001E-2</v>
      </c>
      <c r="I88" s="1533">
        <f>H88</f>
        <v>2.7560000000000001E-2</v>
      </c>
      <c r="J88" s="1415"/>
      <c r="K88" s="1691"/>
      <c r="L88" s="1518">
        <f t="shared" si="26"/>
        <v>2.7560000000000001E-2</v>
      </c>
      <c r="M88" s="842"/>
    </row>
    <row r="89" spans="2:13">
      <c r="B89" s="1019" t="s">
        <v>1663</v>
      </c>
      <c r="C89" s="187">
        <v>20160812</v>
      </c>
      <c r="D89" s="495" t="s">
        <v>1254</v>
      </c>
      <c r="E89" s="1510">
        <v>325</v>
      </c>
      <c r="F89" s="1586">
        <v>145</v>
      </c>
      <c r="G89" s="1526">
        <f t="shared" si="24"/>
        <v>47125</v>
      </c>
      <c r="H89" s="1331">
        <f t="shared" si="25"/>
        <v>4.7125E-2</v>
      </c>
      <c r="I89" s="1533">
        <f>H89</f>
        <v>4.7125E-2</v>
      </c>
      <c r="J89" s="1415"/>
      <c r="K89" s="1691"/>
      <c r="L89" s="1518">
        <f t="shared" si="26"/>
        <v>4.7125E-2</v>
      </c>
      <c r="M89" s="842"/>
    </row>
    <row r="90" spans="2:13">
      <c r="B90" s="1019" t="s">
        <v>1322</v>
      </c>
      <c r="C90" s="187">
        <v>100593</v>
      </c>
      <c r="D90" s="495" t="s">
        <v>1254</v>
      </c>
      <c r="E90" s="1510">
        <v>335</v>
      </c>
      <c r="F90" s="1586">
        <v>319</v>
      </c>
      <c r="G90" s="1526">
        <f t="shared" si="24"/>
        <v>106865</v>
      </c>
      <c r="H90" s="1331">
        <f t="shared" si="25"/>
        <v>0.106865</v>
      </c>
      <c r="I90" s="1533"/>
      <c r="J90" s="1415">
        <f>H90</f>
        <v>0.106865</v>
      </c>
      <c r="K90" s="1691"/>
      <c r="L90" s="1518">
        <f t="shared" si="26"/>
        <v>0.106865</v>
      </c>
      <c r="M90" s="842"/>
    </row>
    <row r="91" spans="2:13">
      <c r="B91" s="1019" t="s">
        <v>931</v>
      </c>
      <c r="C91" s="187">
        <v>1004007</v>
      </c>
      <c r="D91" s="495" t="s">
        <v>212</v>
      </c>
      <c r="E91" s="1510">
        <v>265</v>
      </c>
      <c r="F91" s="1586">
        <v>130</v>
      </c>
      <c r="G91" s="1526">
        <f t="shared" si="24"/>
        <v>34450</v>
      </c>
      <c r="H91" s="1331">
        <f t="shared" si="25"/>
        <v>3.4450000000000001E-2</v>
      </c>
      <c r="I91" s="1533"/>
      <c r="J91" s="1415">
        <f>H91</f>
        <v>3.4450000000000001E-2</v>
      </c>
      <c r="K91" s="1691"/>
      <c r="L91" s="1518">
        <f t="shared" si="26"/>
        <v>3.4450000000000001E-2</v>
      </c>
      <c r="M91" s="842"/>
    </row>
    <row r="92" spans="2:13">
      <c r="B92" s="1019" t="s">
        <v>1333</v>
      </c>
      <c r="C92" s="187">
        <v>63</v>
      </c>
      <c r="D92" s="495" t="s">
        <v>1281</v>
      </c>
      <c r="E92" s="1510">
        <v>265</v>
      </c>
      <c r="F92" s="1586">
        <v>160</v>
      </c>
      <c r="G92" s="1526">
        <f t="shared" si="24"/>
        <v>42400</v>
      </c>
      <c r="H92" s="1331">
        <f t="shared" si="25"/>
        <v>4.24E-2</v>
      </c>
      <c r="I92" s="1533">
        <f>H92</f>
        <v>4.24E-2</v>
      </c>
      <c r="J92" s="1415"/>
      <c r="K92" s="1691"/>
      <c r="L92" s="1518">
        <f t="shared" si="26"/>
        <v>4.24E-2</v>
      </c>
      <c r="M92" s="842"/>
    </row>
    <row r="93" spans="2:13">
      <c r="B93" s="1019" t="s">
        <v>1333</v>
      </c>
      <c r="C93" s="187">
        <v>64</v>
      </c>
      <c r="D93" s="495" t="s">
        <v>1249</v>
      </c>
      <c r="E93" s="1510">
        <v>275</v>
      </c>
      <c r="F93" s="1586">
        <v>320</v>
      </c>
      <c r="G93" s="1526">
        <f t="shared" si="24"/>
        <v>88000</v>
      </c>
      <c r="H93" s="1331">
        <f t="shared" si="25"/>
        <v>8.7999999999999995E-2</v>
      </c>
      <c r="I93" s="1533"/>
      <c r="J93" s="1415">
        <f>H93</f>
        <v>8.7999999999999995E-2</v>
      </c>
      <c r="K93" s="1691"/>
      <c r="L93" s="1518">
        <f t="shared" si="26"/>
        <v>8.7999999999999995E-2</v>
      </c>
      <c r="M93" s="842"/>
    </row>
    <row r="94" spans="2:13">
      <c r="B94" s="1019" t="s">
        <v>576</v>
      </c>
      <c r="C94" s="187">
        <v>352</v>
      </c>
      <c r="D94" s="495" t="s">
        <v>1254</v>
      </c>
      <c r="E94" s="1510">
        <v>325</v>
      </c>
      <c r="F94" s="1586">
        <v>1856</v>
      </c>
      <c r="G94" s="1526">
        <f t="shared" si="24"/>
        <v>603200</v>
      </c>
      <c r="H94" s="1331">
        <f t="shared" si="25"/>
        <v>0.60319999999999996</v>
      </c>
      <c r="I94" s="1533">
        <f>H94</f>
        <v>0.60319999999999996</v>
      </c>
      <c r="J94" s="1415"/>
      <c r="K94" s="1691"/>
      <c r="L94" s="1518">
        <f t="shared" ref="L94:L106" si="27">SUM(I94:K94)</f>
        <v>0.60319999999999996</v>
      </c>
      <c r="M94" s="842"/>
    </row>
    <row r="95" spans="2:13">
      <c r="B95" s="1019" t="s">
        <v>1336</v>
      </c>
      <c r="C95" s="187" t="s">
        <v>1889</v>
      </c>
      <c r="D95" s="495" t="s">
        <v>1249</v>
      </c>
      <c r="E95" s="1510">
        <v>275</v>
      </c>
      <c r="F95" s="1586">
        <v>32</v>
      </c>
      <c r="G95" s="1526">
        <f t="shared" si="24"/>
        <v>8800</v>
      </c>
      <c r="H95" s="1331">
        <f t="shared" si="25"/>
        <v>8.8000000000000005E-3</v>
      </c>
      <c r="I95" s="1533">
        <f>H95</f>
        <v>8.8000000000000005E-3</v>
      </c>
      <c r="J95" s="1415"/>
      <c r="K95" s="1691"/>
      <c r="L95" s="1518">
        <f t="shared" si="27"/>
        <v>8.8000000000000005E-3</v>
      </c>
      <c r="M95" s="842"/>
    </row>
    <row r="96" spans="2:13">
      <c r="B96" s="1019" t="s">
        <v>1336</v>
      </c>
      <c r="C96" s="187" t="s">
        <v>1890</v>
      </c>
      <c r="D96" s="495" t="s">
        <v>1249</v>
      </c>
      <c r="E96" s="1510">
        <v>275</v>
      </c>
      <c r="F96" s="1586">
        <v>32</v>
      </c>
      <c r="G96" s="1526">
        <f t="shared" si="24"/>
        <v>8800</v>
      </c>
      <c r="H96" s="1331">
        <f t="shared" si="25"/>
        <v>8.8000000000000005E-3</v>
      </c>
      <c r="I96" s="1533">
        <f>H96</f>
        <v>8.8000000000000005E-3</v>
      </c>
      <c r="J96" s="1415"/>
      <c r="K96" s="1691"/>
      <c r="L96" s="1518">
        <f t="shared" si="27"/>
        <v>8.8000000000000005E-3</v>
      </c>
      <c r="M96" s="842"/>
    </row>
    <row r="97" spans="2:13">
      <c r="B97" s="1019" t="s">
        <v>1336</v>
      </c>
      <c r="C97" s="187" t="s">
        <v>1891</v>
      </c>
      <c r="D97" s="495" t="s">
        <v>1249</v>
      </c>
      <c r="E97" s="1510">
        <v>275</v>
      </c>
      <c r="F97" s="1586">
        <v>64</v>
      </c>
      <c r="G97" s="1526">
        <f t="shared" si="24"/>
        <v>17600</v>
      </c>
      <c r="H97" s="1331">
        <f t="shared" si="25"/>
        <v>1.7600000000000001E-2</v>
      </c>
      <c r="I97" s="1533">
        <f>H97</f>
        <v>1.7600000000000001E-2</v>
      </c>
      <c r="J97" s="1415"/>
      <c r="K97" s="1691"/>
      <c r="L97" s="1518">
        <f t="shared" si="27"/>
        <v>1.7600000000000001E-2</v>
      </c>
      <c r="M97" s="842"/>
    </row>
    <row r="98" spans="2:13">
      <c r="B98" s="1019" t="s">
        <v>1336</v>
      </c>
      <c r="C98" s="187" t="s">
        <v>1892</v>
      </c>
      <c r="D98" s="495" t="s">
        <v>1249</v>
      </c>
      <c r="E98" s="1510">
        <v>275</v>
      </c>
      <c r="F98" s="1586">
        <v>64</v>
      </c>
      <c r="G98" s="1526">
        <f t="shared" si="24"/>
        <v>17600</v>
      </c>
      <c r="H98" s="1331">
        <f t="shared" si="25"/>
        <v>1.7600000000000001E-2</v>
      </c>
      <c r="I98" s="1533"/>
      <c r="J98" s="1415">
        <f>H98</f>
        <v>1.7600000000000001E-2</v>
      </c>
      <c r="K98" s="1691"/>
      <c r="L98" s="1518">
        <f t="shared" si="27"/>
        <v>1.7600000000000001E-2</v>
      </c>
      <c r="M98" s="842"/>
    </row>
    <row r="99" spans="2:13">
      <c r="B99" s="1019" t="s">
        <v>1893</v>
      </c>
      <c r="C99" s="187">
        <v>7282016</v>
      </c>
      <c r="D99" s="495" t="s">
        <v>1047</v>
      </c>
      <c r="E99" s="1510">
        <v>265</v>
      </c>
      <c r="F99" s="1586">
        <v>512</v>
      </c>
      <c r="G99" s="1526">
        <f t="shared" si="24"/>
        <v>135680</v>
      </c>
      <c r="H99" s="1331">
        <f t="shared" si="25"/>
        <v>0.13568</v>
      </c>
      <c r="I99" s="1533">
        <f>H99</f>
        <v>0.13568</v>
      </c>
      <c r="J99" s="1415"/>
      <c r="K99" s="1691"/>
      <c r="L99" s="1518">
        <f t="shared" si="27"/>
        <v>0.13568</v>
      </c>
      <c r="M99" s="842"/>
    </row>
    <row r="100" spans="2:13">
      <c r="B100" s="1019" t="s">
        <v>1344</v>
      </c>
      <c r="C100" s="187" t="s">
        <v>1894</v>
      </c>
      <c r="D100" s="495" t="s">
        <v>212</v>
      </c>
      <c r="E100" s="1510">
        <v>265</v>
      </c>
      <c r="F100" s="1586">
        <v>1358</v>
      </c>
      <c r="G100" s="1526">
        <f t="shared" si="24"/>
        <v>359870</v>
      </c>
      <c r="H100" s="1331">
        <f t="shared" si="25"/>
        <v>0.35987000000000002</v>
      </c>
      <c r="I100" s="1533"/>
      <c r="J100" s="1415">
        <f>H100</f>
        <v>0.35987000000000002</v>
      </c>
      <c r="K100" s="1691"/>
      <c r="L100" s="1518">
        <f t="shared" si="27"/>
        <v>0.35987000000000002</v>
      </c>
      <c r="M100" s="842"/>
    </row>
    <row r="101" spans="2:13">
      <c r="B101" s="1019" t="s">
        <v>1344</v>
      </c>
      <c r="C101" s="187" t="s">
        <v>1895</v>
      </c>
      <c r="D101" s="495" t="s">
        <v>108</v>
      </c>
      <c r="E101" s="1510">
        <v>255</v>
      </c>
      <c r="F101" s="1586">
        <v>1056</v>
      </c>
      <c r="G101" s="1526">
        <f t="shared" si="24"/>
        <v>269280</v>
      </c>
      <c r="H101" s="1331">
        <f t="shared" si="25"/>
        <v>0.26928000000000002</v>
      </c>
      <c r="I101" s="1533">
        <f>H101</f>
        <v>0.26928000000000002</v>
      </c>
      <c r="J101" s="1415"/>
      <c r="K101" s="1691"/>
      <c r="L101" s="1518">
        <f t="shared" si="27"/>
        <v>0.26928000000000002</v>
      </c>
      <c r="M101" s="842"/>
    </row>
    <row r="102" spans="2:13" s="308" customFormat="1">
      <c r="B102" s="1019" t="s">
        <v>1680</v>
      </c>
      <c r="C102" s="187">
        <v>10101</v>
      </c>
      <c r="D102" s="495" t="s">
        <v>1254</v>
      </c>
      <c r="E102" s="1510">
        <v>320</v>
      </c>
      <c r="F102" s="1586">
        <v>812</v>
      </c>
      <c r="G102" s="1526">
        <f t="shared" si="24"/>
        <v>259840</v>
      </c>
      <c r="H102" s="1331">
        <f t="shared" si="25"/>
        <v>0.25984000000000002</v>
      </c>
      <c r="I102" s="1533">
        <f>H102</f>
        <v>0.25984000000000002</v>
      </c>
      <c r="J102" s="1415"/>
      <c r="K102" s="1691"/>
      <c r="L102" s="1518">
        <f t="shared" si="27"/>
        <v>0.25984000000000002</v>
      </c>
      <c r="M102" s="842"/>
    </row>
    <row r="103" spans="2:13" s="123" customFormat="1" ht="14.25" customHeight="1">
      <c r="B103" s="1019" t="s">
        <v>1680</v>
      </c>
      <c r="C103" s="187">
        <v>10102</v>
      </c>
      <c r="D103" s="495" t="s">
        <v>1254</v>
      </c>
      <c r="E103" s="1510">
        <v>330</v>
      </c>
      <c r="F103" s="1586">
        <v>2987</v>
      </c>
      <c r="G103" s="1526">
        <f t="shared" si="24"/>
        <v>985710</v>
      </c>
      <c r="H103" s="1331">
        <f t="shared" si="25"/>
        <v>0.98570999999999998</v>
      </c>
      <c r="I103" s="1533"/>
      <c r="J103" s="1415">
        <f>H103</f>
        <v>0.98570999999999998</v>
      </c>
      <c r="K103" s="1691"/>
      <c r="L103" s="1518">
        <f t="shared" si="27"/>
        <v>0.98570999999999998</v>
      </c>
      <c r="M103" s="842"/>
    </row>
    <row r="104" spans="2:13" s="123" customFormat="1" ht="14.25" customHeight="1">
      <c r="B104" s="1019" t="s">
        <v>1680</v>
      </c>
      <c r="C104" s="187" t="s">
        <v>1896</v>
      </c>
      <c r="D104" s="495" t="s">
        <v>1281</v>
      </c>
      <c r="E104" s="1510">
        <v>260</v>
      </c>
      <c r="F104" s="1586">
        <v>480</v>
      </c>
      <c r="G104" s="1526">
        <f t="shared" si="24"/>
        <v>124800</v>
      </c>
      <c r="H104" s="1331">
        <f t="shared" si="25"/>
        <v>0.12479999999999999</v>
      </c>
      <c r="I104" s="1533">
        <f>H104</f>
        <v>0.12479999999999999</v>
      </c>
      <c r="J104" s="1415"/>
      <c r="K104" s="1691"/>
      <c r="L104" s="1518">
        <f t="shared" si="27"/>
        <v>0.12479999999999999</v>
      </c>
      <c r="M104" s="842"/>
    </row>
    <row r="105" spans="2:13" s="123" customFormat="1" ht="14.25" customHeight="1">
      <c r="B105" s="1019" t="s">
        <v>1222</v>
      </c>
      <c r="C105" s="187" t="s">
        <v>1897</v>
      </c>
      <c r="D105" s="495" t="s">
        <v>1281</v>
      </c>
      <c r="E105" s="1510">
        <v>265</v>
      </c>
      <c r="F105" s="1586">
        <v>96</v>
      </c>
      <c r="G105" s="1526">
        <f t="shared" si="24"/>
        <v>25440</v>
      </c>
      <c r="H105" s="1331">
        <f t="shared" si="25"/>
        <v>2.5440000000000001E-2</v>
      </c>
      <c r="I105" s="1533">
        <f>H105</f>
        <v>2.5440000000000001E-2</v>
      </c>
      <c r="J105" s="1415"/>
      <c r="K105" s="1691"/>
      <c r="L105" s="1518">
        <f t="shared" si="27"/>
        <v>2.5440000000000001E-2</v>
      </c>
      <c r="M105" s="842"/>
    </row>
    <row r="106" spans="2:13" s="123" customFormat="1" ht="14.25" customHeight="1">
      <c r="B106" s="1019" t="s">
        <v>1898</v>
      </c>
      <c r="C106" s="187" t="s">
        <v>1899</v>
      </c>
      <c r="D106" s="495" t="s">
        <v>1281</v>
      </c>
      <c r="E106" s="1510">
        <v>265</v>
      </c>
      <c r="F106" s="1586">
        <v>320</v>
      </c>
      <c r="G106" s="1526">
        <f t="shared" si="24"/>
        <v>84800</v>
      </c>
      <c r="H106" s="1331">
        <f t="shared" si="25"/>
        <v>8.48E-2</v>
      </c>
      <c r="I106" s="1533"/>
      <c r="J106" s="1415">
        <f>H106</f>
        <v>8.48E-2</v>
      </c>
      <c r="K106" s="1691"/>
      <c r="L106" s="1518">
        <f t="shared" si="27"/>
        <v>8.48E-2</v>
      </c>
      <c r="M106" s="842"/>
    </row>
    <row r="107" spans="2:13" s="123" customFormat="1" ht="14.25" customHeight="1">
      <c r="B107" s="1422" t="s">
        <v>197</v>
      </c>
      <c r="C107" s="1422"/>
      <c r="D107" s="1422"/>
      <c r="E107" s="1422"/>
      <c r="F107" s="1423">
        <f t="shared" ref="F107:L107" si="28">SUM(F72:F106)</f>
        <v>20413</v>
      </c>
      <c r="G107" s="1423">
        <f t="shared" si="28"/>
        <v>5824330</v>
      </c>
      <c r="H107" s="1424">
        <f t="shared" si="28"/>
        <v>5.8243299999999989</v>
      </c>
      <c r="I107" s="1424">
        <f t="shared" si="28"/>
        <v>3.4811150000000004</v>
      </c>
      <c r="J107" s="1424">
        <f t="shared" si="28"/>
        <v>2.3432149999999998</v>
      </c>
      <c r="K107" s="1424">
        <f t="shared" si="28"/>
        <v>0</v>
      </c>
      <c r="L107" s="1424">
        <f t="shared" si="28"/>
        <v>5.8243299999999989</v>
      </c>
      <c r="M107" s="1425" t="s">
        <v>346</v>
      </c>
    </row>
    <row r="108" spans="2:13" s="123" customFormat="1" ht="14.25" customHeight="1">
      <c r="B108" s="1507" t="s">
        <v>1708</v>
      </c>
      <c r="C108" s="187" t="s">
        <v>1709</v>
      </c>
      <c r="D108" s="495" t="s">
        <v>1710</v>
      </c>
      <c r="E108" s="1510">
        <v>265</v>
      </c>
      <c r="F108" s="1586">
        <v>1024</v>
      </c>
      <c r="G108" s="1526">
        <f>E108*F108</f>
        <v>271360</v>
      </c>
      <c r="H108" s="1331">
        <f>E108*F108/1000000</f>
        <v>0.27135999999999999</v>
      </c>
      <c r="I108" s="1533"/>
      <c r="J108" s="1415">
        <f>H108</f>
        <v>0.27135999999999999</v>
      </c>
      <c r="K108" s="1691"/>
      <c r="L108" s="1518">
        <f>SUM(I108:K108)</f>
        <v>0.27135999999999999</v>
      </c>
      <c r="M108" s="842"/>
    </row>
    <row r="109" spans="2:13" s="123" customFormat="1" ht="14.25" customHeight="1">
      <c r="B109" s="1507" t="s">
        <v>1521</v>
      </c>
      <c r="C109" s="187">
        <v>1716</v>
      </c>
      <c r="D109" s="495" t="s">
        <v>1900</v>
      </c>
      <c r="E109" s="1510">
        <v>305</v>
      </c>
      <c r="F109" s="1586">
        <v>500</v>
      </c>
      <c r="G109" s="1526">
        <f>E109*F109</f>
        <v>152500</v>
      </c>
      <c r="H109" s="1331">
        <f>E109*F109/1000000</f>
        <v>0.1525</v>
      </c>
      <c r="I109" s="1533"/>
      <c r="J109" s="1415">
        <f>H109</f>
        <v>0.1525</v>
      </c>
      <c r="K109" s="1691"/>
      <c r="L109" s="1518">
        <f>SUM(I109:K109)</f>
        <v>0.1525</v>
      </c>
      <c r="M109" s="842"/>
    </row>
    <row r="110" spans="2:13" s="123" customFormat="1" ht="14.25" customHeight="1">
      <c r="B110" s="1422" t="s">
        <v>197</v>
      </c>
      <c r="C110" s="1422"/>
      <c r="D110" s="1422"/>
      <c r="E110" s="1422"/>
      <c r="F110" s="1423">
        <f t="shared" ref="F110:L110" si="29">SUM(F108:F109)</f>
        <v>1524</v>
      </c>
      <c r="G110" s="1423">
        <f t="shared" si="29"/>
        <v>423860</v>
      </c>
      <c r="H110" s="1424">
        <f t="shared" si="29"/>
        <v>0.42386000000000001</v>
      </c>
      <c r="I110" s="1424">
        <f t="shared" si="29"/>
        <v>0</v>
      </c>
      <c r="J110" s="1424">
        <f t="shared" si="29"/>
        <v>0.42386000000000001</v>
      </c>
      <c r="K110" s="1424">
        <f t="shared" si="29"/>
        <v>0</v>
      </c>
      <c r="L110" s="1424">
        <f t="shared" si="29"/>
        <v>0.42386000000000001</v>
      </c>
      <c r="M110" s="1425" t="s">
        <v>1386</v>
      </c>
    </row>
    <row r="111" spans="2:13" s="123" customFormat="1" ht="14.25" customHeight="1">
      <c r="B111" s="1507"/>
      <c r="C111" s="187"/>
      <c r="D111" s="495"/>
      <c r="E111" s="1510"/>
      <c r="F111" s="1586"/>
      <c r="G111" s="1526"/>
      <c r="H111" s="1331"/>
      <c r="I111" s="1533"/>
      <c r="J111" s="1415"/>
      <c r="K111" s="1691"/>
      <c r="L111" s="1518"/>
      <c r="M111" s="842"/>
    </row>
    <row r="112" spans="2:13" s="123" customFormat="1" ht="14.25" customHeight="1">
      <c r="B112" s="1507" t="s">
        <v>1901</v>
      </c>
      <c r="C112" s="187" t="s">
        <v>1713</v>
      </c>
      <c r="D112" s="495" t="s">
        <v>1541</v>
      </c>
      <c r="E112" s="1510">
        <v>330</v>
      </c>
      <c r="F112" s="1586">
        <v>6032</v>
      </c>
      <c r="G112" s="1526">
        <f t="shared" ref="G112:G119" si="30">E112*F112</f>
        <v>1990560</v>
      </c>
      <c r="H112" s="1331">
        <f t="shared" ref="H112:H119" si="31">E112*F112/1000000</f>
        <v>1.9905600000000001</v>
      </c>
      <c r="I112" s="1533">
        <f t="shared" ref="I112:I117" si="32">H112</f>
        <v>1.9905600000000001</v>
      </c>
      <c r="J112" s="1415"/>
      <c r="K112" s="1691"/>
      <c r="L112" s="1518">
        <f t="shared" ref="L112:L121" si="33">SUM(I112:K112)</f>
        <v>1.9905600000000001</v>
      </c>
      <c r="M112" s="842"/>
    </row>
    <row r="113" spans="2:13" s="123" customFormat="1" ht="14.25" customHeight="1">
      <c r="B113" s="1507" t="s">
        <v>1901</v>
      </c>
      <c r="C113" s="187" t="s">
        <v>1713</v>
      </c>
      <c r="D113" s="495" t="s">
        <v>1541</v>
      </c>
      <c r="E113" s="1510">
        <v>335</v>
      </c>
      <c r="F113" s="1586">
        <v>4524</v>
      </c>
      <c r="G113" s="1526">
        <f t="shared" si="30"/>
        <v>1515540</v>
      </c>
      <c r="H113" s="1331">
        <f t="shared" si="31"/>
        <v>1.5155400000000001</v>
      </c>
      <c r="I113" s="1533">
        <f t="shared" si="32"/>
        <v>1.5155400000000001</v>
      </c>
      <c r="J113" s="1415"/>
      <c r="K113" s="1691"/>
      <c r="L113" s="1518">
        <f t="shared" si="33"/>
        <v>1.5155400000000001</v>
      </c>
      <c r="M113" s="842"/>
    </row>
    <row r="114" spans="2:13" s="123" customFormat="1" ht="14.25" customHeight="1">
      <c r="B114" s="1507" t="s">
        <v>1901</v>
      </c>
      <c r="C114" s="187" t="s">
        <v>1713</v>
      </c>
      <c r="D114" s="495" t="s">
        <v>1541</v>
      </c>
      <c r="E114" s="1510">
        <v>330</v>
      </c>
      <c r="F114" s="1586">
        <v>4466</v>
      </c>
      <c r="G114" s="1526">
        <f t="shared" si="30"/>
        <v>1473780</v>
      </c>
      <c r="H114" s="1331">
        <f t="shared" si="31"/>
        <v>1.4737800000000001</v>
      </c>
      <c r="I114" s="1533">
        <f t="shared" si="32"/>
        <v>1.4737800000000001</v>
      </c>
      <c r="J114" s="1415"/>
      <c r="K114" s="1691"/>
      <c r="L114" s="1518">
        <f t="shared" si="33"/>
        <v>1.4737800000000001</v>
      </c>
      <c r="M114" s="842"/>
    </row>
    <row r="115" spans="2:13" s="123" customFormat="1" ht="14.25" customHeight="1">
      <c r="B115" s="1507" t="s">
        <v>1901</v>
      </c>
      <c r="C115" s="187" t="s">
        <v>1713</v>
      </c>
      <c r="D115" s="495" t="s">
        <v>1541</v>
      </c>
      <c r="E115" s="1510">
        <v>335</v>
      </c>
      <c r="F115" s="1586">
        <v>4524</v>
      </c>
      <c r="G115" s="1526">
        <f t="shared" si="30"/>
        <v>1515540</v>
      </c>
      <c r="H115" s="1331">
        <f t="shared" si="31"/>
        <v>1.5155400000000001</v>
      </c>
      <c r="I115" s="1533">
        <f t="shared" si="32"/>
        <v>1.5155400000000001</v>
      </c>
      <c r="J115" s="1415"/>
      <c r="K115" s="1691"/>
      <c r="L115" s="1518">
        <f t="shared" si="33"/>
        <v>1.5155400000000001</v>
      </c>
      <c r="M115" s="842"/>
    </row>
    <row r="116" spans="2:13" s="123" customFormat="1" ht="14.25" customHeight="1">
      <c r="B116" s="1507" t="s">
        <v>1901</v>
      </c>
      <c r="C116" s="187" t="s">
        <v>1902</v>
      </c>
      <c r="D116" s="495" t="s">
        <v>1541</v>
      </c>
      <c r="E116" s="1510">
        <v>330</v>
      </c>
      <c r="F116" s="1586">
        <v>4524</v>
      </c>
      <c r="G116" s="1526">
        <f>E116*F116</f>
        <v>1492920</v>
      </c>
      <c r="H116" s="1331">
        <f>E116*F116/1000000</f>
        <v>1.49292</v>
      </c>
      <c r="I116" s="1533">
        <f t="shared" si="32"/>
        <v>1.49292</v>
      </c>
      <c r="J116" s="1415"/>
      <c r="K116" s="1691"/>
      <c r="L116" s="1518">
        <f t="shared" si="33"/>
        <v>1.49292</v>
      </c>
      <c r="M116" s="842"/>
    </row>
    <row r="117" spans="2:13" s="123" customFormat="1" ht="14.25" customHeight="1">
      <c r="B117" s="1507" t="s">
        <v>1901</v>
      </c>
      <c r="C117" s="187" t="s">
        <v>1903</v>
      </c>
      <c r="D117" s="495" t="s">
        <v>1541</v>
      </c>
      <c r="E117" s="1510">
        <v>335</v>
      </c>
      <c r="F117" s="1586">
        <v>4524</v>
      </c>
      <c r="G117" s="1526">
        <f>E117*F117</f>
        <v>1515540</v>
      </c>
      <c r="H117" s="1331">
        <f>E117*F117/1000000</f>
        <v>1.5155400000000001</v>
      </c>
      <c r="I117" s="1533">
        <f t="shared" si="32"/>
        <v>1.5155400000000001</v>
      </c>
      <c r="J117" s="1415"/>
      <c r="K117" s="1691"/>
      <c r="L117" s="1518">
        <f t="shared" si="33"/>
        <v>1.5155400000000001</v>
      </c>
      <c r="M117" s="842"/>
    </row>
    <row r="118" spans="2:13" s="123" customFormat="1" ht="14.25" customHeight="1">
      <c r="B118" s="1507" t="s">
        <v>1901</v>
      </c>
      <c r="C118" s="187" t="s">
        <v>1713</v>
      </c>
      <c r="D118" s="495" t="s">
        <v>1541</v>
      </c>
      <c r="E118" s="1510">
        <v>330</v>
      </c>
      <c r="F118" s="1586">
        <v>1218</v>
      </c>
      <c r="G118" s="1526">
        <f>E118*F118</f>
        <v>401940</v>
      </c>
      <c r="H118" s="1331">
        <f>E118*F118/1000000</f>
        <v>0.40194000000000002</v>
      </c>
      <c r="I118" s="1533"/>
      <c r="J118" s="1415">
        <f>H118</f>
        <v>0.40194000000000002</v>
      </c>
      <c r="K118" s="1691"/>
      <c r="L118" s="1518">
        <f t="shared" si="33"/>
        <v>0.40194000000000002</v>
      </c>
      <c r="M118" s="842"/>
    </row>
    <row r="119" spans="2:13" s="123" customFormat="1" ht="14.25" customHeight="1">
      <c r="B119" s="1507" t="s">
        <v>1901</v>
      </c>
      <c r="C119" s="187" t="s">
        <v>1713</v>
      </c>
      <c r="D119" s="495" t="s">
        <v>1541</v>
      </c>
      <c r="E119" s="1510">
        <v>335</v>
      </c>
      <c r="F119" s="1586">
        <v>11310</v>
      </c>
      <c r="G119" s="1526">
        <f t="shared" si="30"/>
        <v>3788850</v>
      </c>
      <c r="H119" s="1331">
        <f t="shared" si="31"/>
        <v>3.7888500000000001</v>
      </c>
      <c r="I119" s="1533"/>
      <c r="J119" s="1415">
        <f>H119</f>
        <v>3.7888500000000001</v>
      </c>
      <c r="K119" s="1691"/>
      <c r="L119" s="1518">
        <f t="shared" si="33"/>
        <v>3.7888500000000001</v>
      </c>
      <c r="M119" s="842"/>
    </row>
    <row r="120" spans="2:13" s="123" customFormat="1" ht="14.25" customHeight="1">
      <c r="B120" s="1507" t="s">
        <v>1901</v>
      </c>
      <c r="C120" s="187" t="s">
        <v>1713</v>
      </c>
      <c r="D120" s="495" t="s">
        <v>1541</v>
      </c>
      <c r="E120" s="1510">
        <v>335</v>
      </c>
      <c r="F120" s="1586">
        <v>10904</v>
      </c>
      <c r="G120" s="1526">
        <f>E120*F120</f>
        <v>3652840</v>
      </c>
      <c r="H120" s="1331">
        <f>E120*F120/1000000</f>
        <v>3.6528399999999999</v>
      </c>
      <c r="I120" s="1533"/>
      <c r="J120" s="1415">
        <f>H120</f>
        <v>3.6528399999999999</v>
      </c>
      <c r="K120" s="1691"/>
      <c r="L120" s="1518">
        <f t="shared" si="33"/>
        <v>3.6528399999999999</v>
      </c>
      <c r="M120" s="842"/>
    </row>
    <row r="121" spans="2:13" s="123" customFormat="1" ht="14.25" customHeight="1">
      <c r="B121" s="493" t="s">
        <v>1716</v>
      </c>
      <c r="C121" s="198">
        <v>112762</v>
      </c>
      <c r="D121" s="1410" t="s">
        <v>296</v>
      </c>
      <c r="E121" s="493">
        <v>310</v>
      </c>
      <c r="F121" s="1744">
        <v>150</v>
      </c>
      <c r="G121" s="1526">
        <f>E121*F121</f>
        <v>46500</v>
      </c>
      <c r="H121" s="1331">
        <f>E121*F121/1000000</f>
        <v>4.65E-2</v>
      </c>
      <c r="I121" s="1533">
        <f>H121</f>
        <v>4.65E-2</v>
      </c>
      <c r="J121" s="1415"/>
      <c r="K121" s="1745"/>
      <c r="L121" s="1518">
        <f t="shared" si="33"/>
        <v>4.65E-2</v>
      </c>
      <c r="M121" s="962"/>
    </row>
    <row r="122" spans="2:13" s="123" customFormat="1" ht="14.25" customHeight="1">
      <c r="B122" s="1422" t="s">
        <v>197</v>
      </c>
      <c r="C122" s="1422"/>
      <c r="D122" s="1422"/>
      <c r="E122" s="1422"/>
      <c r="F122" s="1423">
        <f>SUM(F112:F121)</f>
        <v>52176</v>
      </c>
      <c r="G122" s="1423">
        <f t="shared" ref="G122:L122" si="34">SUM(G112:G121)</f>
        <v>17394010</v>
      </c>
      <c r="H122" s="1424">
        <f t="shared" si="34"/>
        <v>17.394010000000002</v>
      </c>
      <c r="I122" s="1424">
        <f>SUM(I112:I121)</f>
        <v>9.5503799999999988</v>
      </c>
      <c r="J122" s="1424">
        <f t="shared" si="34"/>
        <v>7.8436299999999992</v>
      </c>
      <c r="K122" s="1424">
        <f t="shared" si="34"/>
        <v>0</v>
      </c>
      <c r="L122" s="1424">
        <f t="shared" si="34"/>
        <v>17.394010000000002</v>
      </c>
      <c r="M122" s="1425" t="s">
        <v>1387</v>
      </c>
    </row>
    <row r="123" spans="2:13" s="308" customFormat="1">
      <c r="B123" s="1509" t="s">
        <v>956</v>
      </c>
      <c r="C123" s="692" t="s">
        <v>1904</v>
      </c>
      <c r="D123" s="692" t="s">
        <v>1367</v>
      </c>
      <c r="E123" s="692">
        <v>325</v>
      </c>
      <c r="F123" s="1618">
        <v>2552</v>
      </c>
      <c r="G123" s="1618">
        <f>E123*F123</f>
        <v>829400</v>
      </c>
      <c r="H123" s="1551">
        <f>G123/1000000</f>
        <v>0.82940000000000003</v>
      </c>
      <c r="I123" s="1551">
        <f t="shared" ref="I123:I130" si="35">H123</f>
        <v>0.82940000000000003</v>
      </c>
      <c r="J123" s="1551"/>
      <c r="K123" s="1684"/>
      <c r="L123" s="1518">
        <f t="shared" ref="L123:L167" si="36">SUM(I123:K123)</f>
        <v>0.82940000000000003</v>
      </c>
      <c r="M123" s="1516"/>
    </row>
    <row r="124" spans="2:13" s="308" customFormat="1">
      <c r="B124" s="692" t="s">
        <v>956</v>
      </c>
      <c r="C124" s="692" t="s">
        <v>1904</v>
      </c>
      <c r="D124" s="692" t="s">
        <v>1367</v>
      </c>
      <c r="E124" s="692">
        <v>325</v>
      </c>
      <c r="F124" s="1618">
        <v>26501</v>
      </c>
      <c r="G124" s="1618">
        <f t="shared" ref="G124:G148" si="37">E124*F124</f>
        <v>8612825</v>
      </c>
      <c r="H124" s="1551">
        <f t="shared" ref="H124:H148" si="38">G124/1000000</f>
        <v>8.6128250000000008</v>
      </c>
      <c r="I124" s="1551">
        <f t="shared" si="35"/>
        <v>8.6128250000000008</v>
      </c>
      <c r="J124" s="1551"/>
      <c r="K124" s="1684"/>
      <c r="L124" s="1094">
        <f t="shared" si="36"/>
        <v>8.6128250000000008</v>
      </c>
      <c r="M124" s="1516"/>
    </row>
    <row r="125" spans="2:13" s="308" customFormat="1">
      <c r="B125" s="692" t="s">
        <v>956</v>
      </c>
      <c r="C125" s="692" t="s">
        <v>1904</v>
      </c>
      <c r="D125" s="692" t="s">
        <v>1367</v>
      </c>
      <c r="E125" s="692">
        <v>325</v>
      </c>
      <c r="F125" s="1618">
        <v>638</v>
      </c>
      <c r="G125" s="1618">
        <f>E125*F125</f>
        <v>207350</v>
      </c>
      <c r="H125" s="1551">
        <f>G125/1000000</f>
        <v>0.20735000000000001</v>
      </c>
      <c r="I125" s="1551">
        <f>H125</f>
        <v>0.20735000000000001</v>
      </c>
      <c r="J125" s="1551"/>
      <c r="K125" s="1684"/>
      <c r="L125" s="1094">
        <f>SUM(I125:K125)</f>
        <v>0.20735000000000001</v>
      </c>
      <c r="M125" s="1516"/>
    </row>
    <row r="126" spans="2:13" s="308" customFormat="1">
      <c r="B126" s="692" t="s">
        <v>956</v>
      </c>
      <c r="C126" s="692" t="s">
        <v>1905</v>
      </c>
      <c r="D126" s="957" t="s">
        <v>1522</v>
      </c>
      <c r="E126" s="692">
        <v>315</v>
      </c>
      <c r="F126" s="1618">
        <v>87</v>
      </c>
      <c r="G126" s="1618">
        <f>E126*F126</f>
        <v>27405</v>
      </c>
      <c r="H126" s="1551">
        <f>G126/1000000</f>
        <v>2.7404999999999999E-2</v>
      </c>
      <c r="I126" s="1551">
        <f>H126</f>
        <v>2.7404999999999999E-2</v>
      </c>
      <c r="J126" s="1551"/>
      <c r="K126" s="1399"/>
      <c r="L126" s="1094">
        <f t="shared" si="36"/>
        <v>2.7404999999999999E-2</v>
      </c>
      <c r="M126" s="1516"/>
    </row>
    <row r="127" spans="2:13" s="123" customFormat="1" ht="14.25" customHeight="1">
      <c r="B127" s="1507" t="s">
        <v>956</v>
      </c>
      <c r="C127" s="1507" t="s">
        <v>1906</v>
      </c>
      <c r="D127" s="1510" t="s">
        <v>959</v>
      </c>
      <c r="E127" s="1507">
        <v>330</v>
      </c>
      <c r="F127" s="1525">
        <v>203</v>
      </c>
      <c r="G127" s="1526">
        <f>E127*F127</f>
        <v>66990</v>
      </c>
      <c r="H127" s="1331">
        <f t="shared" si="38"/>
        <v>6.6989999999999994E-2</v>
      </c>
      <c r="I127" s="1406">
        <f t="shared" si="35"/>
        <v>6.6989999999999994E-2</v>
      </c>
      <c r="J127" s="1551"/>
      <c r="K127" s="1481"/>
      <c r="L127" s="1517">
        <f>SUM(I127:K127)</f>
        <v>6.6989999999999994E-2</v>
      </c>
      <c r="M127" s="842"/>
    </row>
    <row r="128" spans="2:13" s="308" customFormat="1">
      <c r="B128" s="692" t="s">
        <v>956</v>
      </c>
      <c r="C128" s="692" t="s">
        <v>1818</v>
      </c>
      <c r="D128" s="692" t="s">
        <v>1367</v>
      </c>
      <c r="E128" s="692">
        <v>335</v>
      </c>
      <c r="F128" s="1618">
        <v>638</v>
      </c>
      <c r="G128" s="1618">
        <f t="shared" si="37"/>
        <v>213730</v>
      </c>
      <c r="H128" s="1551">
        <f t="shared" si="38"/>
        <v>0.21373</v>
      </c>
      <c r="I128" s="1551">
        <f t="shared" si="35"/>
        <v>0.21373</v>
      </c>
      <c r="J128" s="1551"/>
      <c r="K128" s="1684"/>
      <c r="L128" s="1094">
        <f t="shared" si="36"/>
        <v>0.21373</v>
      </c>
      <c r="M128" s="1516"/>
    </row>
    <row r="129" spans="2:15" s="308" customFormat="1">
      <c r="B129" s="692" t="s">
        <v>956</v>
      </c>
      <c r="C129" s="692" t="s">
        <v>1818</v>
      </c>
      <c r="D129" s="692" t="s">
        <v>1367</v>
      </c>
      <c r="E129" s="692">
        <v>335</v>
      </c>
      <c r="F129" s="1618">
        <v>21054</v>
      </c>
      <c r="G129" s="1618">
        <f t="shared" si="37"/>
        <v>7053090</v>
      </c>
      <c r="H129" s="1551">
        <f t="shared" si="38"/>
        <v>7.0530900000000001</v>
      </c>
      <c r="I129" s="1551">
        <f t="shared" si="35"/>
        <v>7.0530900000000001</v>
      </c>
      <c r="J129" s="1551"/>
      <c r="K129" s="1684"/>
      <c r="L129" s="1094">
        <f t="shared" si="36"/>
        <v>7.0530900000000001</v>
      </c>
      <c r="M129" s="1516"/>
    </row>
    <row r="130" spans="2:15" s="308" customFormat="1">
      <c r="B130" s="692" t="s">
        <v>956</v>
      </c>
      <c r="C130" s="692" t="s">
        <v>1818</v>
      </c>
      <c r="D130" s="692" t="s">
        <v>1367</v>
      </c>
      <c r="E130" s="692">
        <v>335</v>
      </c>
      <c r="F130" s="1618">
        <v>14674</v>
      </c>
      <c r="G130" s="1618">
        <f t="shared" si="37"/>
        <v>4915790</v>
      </c>
      <c r="H130" s="1551">
        <f t="shared" si="38"/>
        <v>4.9157900000000003</v>
      </c>
      <c r="I130" s="1551">
        <f t="shared" si="35"/>
        <v>4.9157900000000003</v>
      </c>
      <c r="J130" s="1551"/>
      <c r="K130" s="1684"/>
      <c r="L130" s="1094">
        <f t="shared" si="36"/>
        <v>4.9157900000000003</v>
      </c>
      <c r="M130" s="1516"/>
    </row>
    <row r="131" spans="2:15" s="308" customFormat="1">
      <c r="B131" s="692" t="s">
        <v>956</v>
      </c>
      <c r="C131" s="692" t="s">
        <v>1818</v>
      </c>
      <c r="D131" s="692" t="s">
        <v>1367</v>
      </c>
      <c r="E131" s="692">
        <v>335</v>
      </c>
      <c r="F131" s="1618">
        <v>24244</v>
      </c>
      <c r="G131" s="1618">
        <f t="shared" si="37"/>
        <v>8121740</v>
      </c>
      <c r="H131" s="1551">
        <f t="shared" si="38"/>
        <v>8.1217400000000008</v>
      </c>
      <c r="I131" s="1551">
        <f t="shared" ref="I131:I166" si="39">H131</f>
        <v>8.1217400000000008</v>
      </c>
      <c r="J131" s="1551"/>
      <c r="K131" s="1684"/>
      <c r="L131" s="1094">
        <f t="shared" si="36"/>
        <v>8.1217400000000008</v>
      </c>
      <c r="M131" s="1516"/>
    </row>
    <row r="132" spans="2:15" s="308" customFormat="1">
      <c r="B132" s="692" t="s">
        <v>956</v>
      </c>
      <c r="C132" s="692" t="s">
        <v>1818</v>
      </c>
      <c r="D132" s="692" t="s">
        <v>1367</v>
      </c>
      <c r="E132" s="692">
        <v>335</v>
      </c>
      <c r="F132" s="1618">
        <v>24244</v>
      </c>
      <c r="G132" s="1618">
        <f t="shared" si="37"/>
        <v>8121740</v>
      </c>
      <c r="H132" s="1551">
        <f t="shared" si="38"/>
        <v>8.1217400000000008</v>
      </c>
      <c r="I132" s="1551">
        <f t="shared" si="39"/>
        <v>8.1217400000000008</v>
      </c>
      <c r="J132" s="1551"/>
      <c r="K132" s="1684"/>
      <c r="L132" s="1094">
        <f t="shared" si="36"/>
        <v>8.1217400000000008</v>
      </c>
      <c r="M132" s="1765"/>
      <c r="N132" s="1766"/>
      <c r="O132" s="1766"/>
    </row>
    <row r="133" spans="2:15" s="308" customFormat="1">
      <c r="B133" s="692" t="s">
        <v>956</v>
      </c>
      <c r="C133" s="692" t="s">
        <v>1818</v>
      </c>
      <c r="D133" s="692" t="s">
        <v>1367</v>
      </c>
      <c r="E133" s="692">
        <v>335</v>
      </c>
      <c r="F133" s="1618">
        <v>4466</v>
      </c>
      <c r="G133" s="1618">
        <f>E133*F133</f>
        <v>1496110</v>
      </c>
      <c r="H133" s="1551">
        <f>G133/1000000</f>
        <v>1.4961100000000001</v>
      </c>
      <c r="I133" s="1551">
        <f>H133</f>
        <v>1.4961100000000001</v>
      </c>
      <c r="J133" s="1551"/>
      <c r="K133" s="1684"/>
      <c r="L133" s="1094">
        <f>SUM(I133:K133)</f>
        <v>1.4961100000000001</v>
      </c>
      <c r="M133" s="1765"/>
      <c r="N133" s="1766"/>
      <c r="O133" s="1766"/>
    </row>
    <row r="134" spans="2:15" s="308" customFormat="1">
      <c r="B134" s="692" t="s">
        <v>956</v>
      </c>
      <c r="C134" s="692" t="s">
        <v>1819</v>
      </c>
      <c r="D134" s="692" t="s">
        <v>1367</v>
      </c>
      <c r="E134" s="692">
        <v>335</v>
      </c>
      <c r="F134" s="1618">
        <v>21054</v>
      </c>
      <c r="G134" s="1618">
        <f t="shared" si="37"/>
        <v>7053090</v>
      </c>
      <c r="H134" s="1551">
        <f t="shared" si="38"/>
        <v>7.0530900000000001</v>
      </c>
      <c r="I134" s="1551">
        <f t="shared" si="39"/>
        <v>7.0530900000000001</v>
      </c>
      <c r="J134" s="1551"/>
      <c r="K134" s="1684"/>
      <c r="L134" s="1094">
        <f t="shared" si="36"/>
        <v>7.0530900000000001</v>
      </c>
      <c r="M134" s="1516"/>
    </row>
    <row r="135" spans="2:15" s="308" customFormat="1">
      <c r="B135" s="692" t="s">
        <v>956</v>
      </c>
      <c r="C135" s="692" t="s">
        <v>1819</v>
      </c>
      <c r="D135" s="692" t="s">
        <v>1367</v>
      </c>
      <c r="E135" s="692">
        <v>335</v>
      </c>
      <c r="F135" s="1618">
        <v>21054</v>
      </c>
      <c r="G135" s="1618">
        <f t="shared" si="37"/>
        <v>7053090</v>
      </c>
      <c r="H135" s="1551">
        <f t="shared" si="38"/>
        <v>7.0530900000000001</v>
      </c>
      <c r="I135" s="1551">
        <f t="shared" si="39"/>
        <v>7.0530900000000001</v>
      </c>
      <c r="J135" s="1551"/>
      <c r="K135" s="1684"/>
      <c r="L135" s="1094">
        <f t="shared" si="36"/>
        <v>7.0530900000000001</v>
      </c>
      <c r="M135" s="1516"/>
    </row>
    <row r="136" spans="2:15" s="308" customFormat="1">
      <c r="B136" s="692" t="s">
        <v>956</v>
      </c>
      <c r="C136" s="692" t="s">
        <v>1819</v>
      </c>
      <c r="D136" s="692" t="s">
        <v>1367</v>
      </c>
      <c r="E136" s="692">
        <v>335</v>
      </c>
      <c r="F136" s="1618">
        <v>21054</v>
      </c>
      <c r="G136" s="1618">
        <f t="shared" si="37"/>
        <v>7053090</v>
      </c>
      <c r="H136" s="1551">
        <f t="shared" si="38"/>
        <v>7.0530900000000001</v>
      </c>
      <c r="I136" s="1551">
        <f t="shared" si="39"/>
        <v>7.0530900000000001</v>
      </c>
      <c r="J136" s="1551"/>
      <c r="K136" s="1684"/>
      <c r="L136" s="1094">
        <f t="shared" si="36"/>
        <v>7.0530900000000001</v>
      </c>
      <c r="M136" s="1516"/>
    </row>
    <row r="137" spans="2:15" s="308" customFormat="1">
      <c r="B137" s="692" t="s">
        <v>956</v>
      </c>
      <c r="C137" s="692" t="s">
        <v>1819</v>
      </c>
      <c r="D137" s="692" t="s">
        <v>1367</v>
      </c>
      <c r="E137" s="692">
        <v>335</v>
      </c>
      <c r="F137" s="1618">
        <v>6380</v>
      </c>
      <c r="G137" s="1618">
        <f t="shared" si="37"/>
        <v>2137300</v>
      </c>
      <c r="H137" s="1551">
        <f t="shared" si="38"/>
        <v>2.1373000000000002</v>
      </c>
      <c r="I137" s="1551">
        <f t="shared" si="39"/>
        <v>2.1373000000000002</v>
      </c>
      <c r="J137" s="1551"/>
      <c r="K137" s="1684"/>
      <c r="L137" s="1094">
        <f t="shared" si="36"/>
        <v>2.1373000000000002</v>
      </c>
      <c r="M137" s="1516"/>
    </row>
    <row r="138" spans="2:15" s="308" customFormat="1">
      <c r="B138" s="692" t="s">
        <v>956</v>
      </c>
      <c r="C138" s="692" t="s">
        <v>1819</v>
      </c>
      <c r="D138" s="692" t="s">
        <v>1367</v>
      </c>
      <c r="E138" s="692">
        <v>335</v>
      </c>
      <c r="F138" s="1618">
        <v>17864</v>
      </c>
      <c r="G138" s="1618">
        <f t="shared" si="37"/>
        <v>5984440</v>
      </c>
      <c r="H138" s="1551">
        <f t="shared" si="38"/>
        <v>5.9844400000000002</v>
      </c>
      <c r="I138" s="1551">
        <f t="shared" si="39"/>
        <v>5.9844400000000002</v>
      </c>
      <c r="J138" s="1551"/>
      <c r="K138" s="1684"/>
      <c r="L138" s="1094">
        <f t="shared" si="36"/>
        <v>5.9844400000000002</v>
      </c>
      <c r="M138" s="1516"/>
    </row>
    <row r="139" spans="2:15" s="308" customFormat="1">
      <c r="B139" s="692" t="s">
        <v>956</v>
      </c>
      <c r="C139" s="692" t="s">
        <v>1819</v>
      </c>
      <c r="D139" s="692" t="s">
        <v>1367</v>
      </c>
      <c r="E139" s="692">
        <v>335</v>
      </c>
      <c r="F139" s="1618">
        <v>16588</v>
      </c>
      <c r="G139" s="1618">
        <f t="shared" si="37"/>
        <v>5556980</v>
      </c>
      <c r="H139" s="1551">
        <f t="shared" si="38"/>
        <v>5.5569800000000003</v>
      </c>
      <c r="I139" s="1551">
        <f t="shared" si="39"/>
        <v>5.5569800000000003</v>
      </c>
      <c r="J139" s="1551"/>
      <c r="K139" s="1684"/>
      <c r="L139" s="1094">
        <f t="shared" si="36"/>
        <v>5.5569800000000003</v>
      </c>
      <c r="M139" s="1767"/>
      <c r="N139" s="1766"/>
      <c r="O139" s="1766"/>
    </row>
    <row r="140" spans="2:15" s="308" customFormat="1">
      <c r="B140" s="692" t="s">
        <v>956</v>
      </c>
      <c r="C140" s="692" t="s">
        <v>1819</v>
      </c>
      <c r="D140" s="692" t="s">
        <v>1367</v>
      </c>
      <c r="E140" s="692">
        <v>335</v>
      </c>
      <c r="F140" s="1618">
        <v>3828</v>
      </c>
      <c r="G140" s="1618">
        <f>E140*F140</f>
        <v>1282380</v>
      </c>
      <c r="H140" s="1551">
        <f>G140/1000000</f>
        <v>1.2823800000000001</v>
      </c>
      <c r="I140" s="1551">
        <f>H140</f>
        <v>1.2823800000000001</v>
      </c>
      <c r="J140" s="1551"/>
      <c r="K140" s="1684"/>
      <c r="L140" s="1094">
        <f>SUM(I140:K140)</f>
        <v>1.2823800000000001</v>
      </c>
      <c r="M140" s="1767"/>
      <c r="N140" s="1766"/>
      <c r="O140" s="1766"/>
    </row>
    <row r="141" spans="2:15" s="308" customFormat="1">
      <c r="B141" s="692" t="s">
        <v>956</v>
      </c>
      <c r="C141" s="692" t="s">
        <v>1820</v>
      </c>
      <c r="D141" s="692" t="s">
        <v>1367</v>
      </c>
      <c r="E141" s="692">
        <v>335</v>
      </c>
      <c r="F141" s="1618">
        <v>21692</v>
      </c>
      <c r="G141" s="1618">
        <f t="shared" si="37"/>
        <v>7266820</v>
      </c>
      <c r="H141" s="1551">
        <f t="shared" si="38"/>
        <v>7.2668200000000001</v>
      </c>
      <c r="I141" s="1551">
        <f t="shared" si="39"/>
        <v>7.2668200000000001</v>
      </c>
      <c r="J141" s="1551"/>
      <c r="K141" s="1684"/>
      <c r="L141" s="1094">
        <f t="shared" si="36"/>
        <v>7.2668200000000001</v>
      </c>
      <c r="M141" s="1516"/>
    </row>
    <row r="142" spans="2:15" s="308" customFormat="1">
      <c r="B142" s="692" t="s">
        <v>956</v>
      </c>
      <c r="C142" s="692" t="s">
        <v>1820</v>
      </c>
      <c r="D142" s="692" t="s">
        <v>1367</v>
      </c>
      <c r="E142" s="692">
        <v>335</v>
      </c>
      <c r="F142" s="1618">
        <v>18502</v>
      </c>
      <c r="G142" s="1618">
        <f t="shared" si="37"/>
        <v>6198170</v>
      </c>
      <c r="H142" s="1551">
        <f t="shared" si="38"/>
        <v>6.1981700000000002</v>
      </c>
      <c r="I142" s="1551">
        <f t="shared" si="39"/>
        <v>6.1981700000000002</v>
      </c>
      <c r="J142" s="1551"/>
      <c r="K142" s="1684"/>
      <c r="L142" s="1094">
        <f t="shared" si="36"/>
        <v>6.1981700000000002</v>
      </c>
      <c r="M142" s="1516"/>
    </row>
    <row r="143" spans="2:15" s="308" customFormat="1">
      <c r="B143" s="692" t="s">
        <v>956</v>
      </c>
      <c r="C143" s="692" t="s">
        <v>1820</v>
      </c>
      <c r="D143" s="692" t="s">
        <v>1367</v>
      </c>
      <c r="E143" s="692">
        <v>335</v>
      </c>
      <c r="F143" s="1618">
        <v>18502</v>
      </c>
      <c r="G143" s="1618">
        <f t="shared" si="37"/>
        <v>6198170</v>
      </c>
      <c r="H143" s="1551">
        <f t="shared" si="38"/>
        <v>6.1981700000000002</v>
      </c>
      <c r="I143" s="1551">
        <f t="shared" si="39"/>
        <v>6.1981700000000002</v>
      </c>
      <c r="J143" s="1551"/>
      <c r="K143" s="1684"/>
      <c r="L143" s="1094">
        <f t="shared" si="36"/>
        <v>6.1981700000000002</v>
      </c>
      <c r="M143" s="1516"/>
    </row>
    <row r="144" spans="2:15" s="308" customFormat="1">
      <c r="B144" s="692" t="s">
        <v>956</v>
      </c>
      <c r="C144" s="692" t="s">
        <v>1820</v>
      </c>
      <c r="D144" s="692" t="s">
        <v>1367</v>
      </c>
      <c r="E144" s="692">
        <v>335</v>
      </c>
      <c r="F144" s="1618">
        <v>24244</v>
      </c>
      <c r="G144" s="1618">
        <f t="shared" si="37"/>
        <v>8121740</v>
      </c>
      <c r="H144" s="1551">
        <f t="shared" si="38"/>
        <v>8.1217400000000008</v>
      </c>
      <c r="I144" s="1551">
        <f t="shared" si="39"/>
        <v>8.1217400000000008</v>
      </c>
      <c r="J144" s="1551"/>
      <c r="K144" s="1684"/>
      <c r="L144" s="1094">
        <f t="shared" si="36"/>
        <v>8.1217400000000008</v>
      </c>
      <c r="M144" s="1516"/>
    </row>
    <row r="145" spans="2:14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7656</v>
      </c>
      <c r="G145" s="1618">
        <f t="shared" si="37"/>
        <v>2564760</v>
      </c>
      <c r="H145" s="1551">
        <f t="shared" si="38"/>
        <v>2.5647600000000002</v>
      </c>
      <c r="I145" s="1551">
        <f t="shared" si="39"/>
        <v>2.5647600000000002</v>
      </c>
      <c r="J145" s="1551"/>
      <c r="K145" s="1684"/>
      <c r="L145" s="1094">
        <f t="shared" si="36"/>
        <v>2.5647600000000002</v>
      </c>
      <c r="M145" s="1516"/>
    </row>
    <row r="146" spans="2:14" s="308" customFormat="1">
      <c r="B146" s="692" t="s">
        <v>956</v>
      </c>
      <c r="C146" s="692" t="s">
        <v>1907</v>
      </c>
      <c r="D146" s="692" t="s">
        <v>1367</v>
      </c>
      <c r="E146" s="692">
        <v>335</v>
      </c>
      <c r="F146" s="1618">
        <v>5946</v>
      </c>
      <c r="G146" s="1618">
        <f t="shared" si="37"/>
        <v>1991910</v>
      </c>
      <c r="H146" s="1551">
        <f t="shared" si="38"/>
        <v>1.9919100000000001</v>
      </c>
      <c r="I146" s="1551">
        <f t="shared" si="39"/>
        <v>1.9919100000000001</v>
      </c>
      <c r="J146" s="1551"/>
      <c r="K146" s="1684"/>
      <c r="L146" s="1094">
        <f t="shared" si="36"/>
        <v>1.9919100000000001</v>
      </c>
      <c r="M146" s="1516"/>
    </row>
    <row r="147" spans="2:14" s="308" customFormat="1">
      <c r="B147" s="692" t="s">
        <v>956</v>
      </c>
      <c r="C147" s="692" t="s">
        <v>1908</v>
      </c>
      <c r="D147" s="692" t="s">
        <v>1367</v>
      </c>
      <c r="E147" s="692">
        <v>335</v>
      </c>
      <c r="F147" s="1618">
        <v>10012</v>
      </c>
      <c r="G147" s="1618">
        <f t="shared" si="37"/>
        <v>3354020</v>
      </c>
      <c r="H147" s="1551">
        <f t="shared" si="38"/>
        <v>3.3540199999999998</v>
      </c>
      <c r="I147" s="1551">
        <f t="shared" si="39"/>
        <v>3.3540199999999998</v>
      </c>
      <c r="J147" s="1551"/>
      <c r="K147" s="1684"/>
      <c r="L147" s="1094">
        <f t="shared" si="36"/>
        <v>3.3540199999999998</v>
      </c>
      <c r="M147" s="1516"/>
    </row>
    <row r="148" spans="2:14" s="308" customFormat="1">
      <c r="B148" s="692" t="s">
        <v>956</v>
      </c>
      <c r="C148" s="692" t="s">
        <v>1908</v>
      </c>
      <c r="D148" s="692" t="s">
        <v>1367</v>
      </c>
      <c r="E148" s="692">
        <v>335</v>
      </c>
      <c r="F148" s="1618">
        <v>3190</v>
      </c>
      <c r="G148" s="1618">
        <f t="shared" si="37"/>
        <v>1068650</v>
      </c>
      <c r="H148" s="1551">
        <f t="shared" si="38"/>
        <v>1.0686500000000001</v>
      </c>
      <c r="I148" s="1551">
        <f t="shared" si="39"/>
        <v>1.0686500000000001</v>
      </c>
      <c r="J148" s="1551"/>
      <c r="K148" s="1684"/>
      <c r="L148" s="1094">
        <f t="shared" si="36"/>
        <v>1.0686500000000001</v>
      </c>
      <c r="M148" s="1516"/>
    </row>
    <row r="149" spans="2:14">
      <c r="B149" s="692" t="s">
        <v>956</v>
      </c>
      <c r="C149" s="692" t="s">
        <v>1908</v>
      </c>
      <c r="D149" s="692" t="s">
        <v>1367</v>
      </c>
      <c r="E149" s="692">
        <v>335</v>
      </c>
      <c r="F149" s="1618">
        <v>7018</v>
      </c>
      <c r="G149" s="1618">
        <f t="shared" ref="G149:G160" si="40">E149*F149</f>
        <v>2351030</v>
      </c>
      <c r="H149" s="1551">
        <f t="shared" ref="H149:H160" si="41">G149/1000000</f>
        <v>2.3510300000000002</v>
      </c>
      <c r="I149" s="1551">
        <f t="shared" si="39"/>
        <v>2.3510300000000002</v>
      </c>
      <c r="J149" s="1551"/>
      <c r="K149" s="1730"/>
      <c r="L149" s="1094">
        <f t="shared" si="36"/>
        <v>2.3510300000000002</v>
      </c>
      <c r="M149" s="845"/>
      <c r="N149" s="1388"/>
    </row>
    <row r="150" spans="2:14">
      <c r="B150" s="692" t="s">
        <v>956</v>
      </c>
      <c r="C150" s="692" t="s">
        <v>1908</v>
      </c>
      <c r="D150" s="692" t="s">
        <v>1367</v>
      </c>
      <c r="E150" s="692">
        <v>335</v>
      </c>
      <c r="F150" s="1618">
        <v>2299</v>
      </c>
      <c r="G150" s="1618">
        <f t="shared" si="40"/>
        <v>770165</v>
      </c>
      <c r="H150" s="1551">
        <f t="shared" si="41"/>
        <v>0.77016499999999999</v>
      </c>
      <c r="I150" s="1551">
        <f t="shared" si="39"/>
        <v>0.77016499999999999</v>
      </c>
      <c r="J150" s="1551"/>
      <c r="K150" s="1730"/>
      <c r="L150" s="1094">
        <f t="shared" si="36"/>
        <v>0.77016499999999999</v>
      </c>
      <c r="M150" s="845"/>
      <c r="N150" s="1388"/>
    </row>
    <row r="151" spans="2:14" s="1732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16588</v>
      </c>
      <c r="G151" s="1618">
        <f t="shared" si="40"/>
        <v>5474040</v>
      </c>
      <c r="H151" s="1551">
        <f t="shared" si="41"/>
        <v>5.4740399999999996</v>
      </c>
      <c r="I151" s="1551">
        <f t="shared" si="39"/>
        <v>5.4740399999999996</v>
      </c>
      <c r="J151" s="1551"/>
      <c r="K151" s="1730"/>
      <c r="L151" s="1094">
        <f t="shared" si="36"/>
        <v>5.4740399999999996</v>
      </c>
      <c r="M151" s="1743"/>
      <c r="N151" s="1731"/>
    </row>
    <row r="152" spans="2:14" s="1732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16588</v>
      </c>
      <c r="G152" s="1618">
        <f t="shared" si="40"/>
        <v>5474040</v>
      </c>
      <c r="H152" s="1551">
        <f t="shared" si="41"/>
        <v>5.4740399999999996</v>
      </c>
      <c r="I152" s="1551">
        <f t="shared" si="39"/>
        <v>5.4740399999999996</v>
      </c>
      <c r="J152" s="1551"/>
      <c r="K152" s="1730"/>
      <c r="L152" s="1094">
        <f t="shared" si="36"/>
        <v>5.4740399999999996</v>
      </c>
      <c r="M152" s="1743"/>
      <c r="N152" s="1731"/>
    </row>
    <row r="153" spans="2:14" s="1732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24882</v>
      </c>
      <c r="G153" s="1618">
        <f t="shared" si="40"/>
        <v>8211060</v>
      </c>
      <c r="H153" s="1551">
        <f t="shared" si="41"/>
        <v>8.2110599999999998</v>
      </c>
      <c r="I153" s="1551">
        <f t="shared" si="39"/>
        <v>8.2110599999999998</v>
      </c>
      <c r="J153" s="1551"/>
      <c r="K153" s="1684"/>
      <c r="L153" s="1094">
        <f t="shared" si="36"/>
        <v>8.2110599999999998</v>
      </c>
      <c r="M153" s="845"/>
      <c r="N153" s="1731"/>
    </row>
    <row r="154" spans="2:14" s="1732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24882</v>
      </c>
      <c r="G154" s="1618">
        <f t="shared" si="40"/>
        <v>8211060</v>
      </c>
      <c r="H154" s="1551">
        <f t="shared" si="41"/>
        <v>8.2110599999999998</v>
      </c>
      <c r="I154" s="1551">
        <f t="shared" si="39"/>
        <v>8.2110599999999998</v>
      </c>
      <c r="J154" s="1551"/>
      <c r="K154" s="1684"/>
      <c r="L154" s="1094">
        <f t="shared" si="36"/>
        <v>8.2110599999999998</v>
      </c>
      <c r="M154" s="845"/>
      <c r="N154" s="1731"/>
    </row>
    <row r="155" spans="2:14" s="1732" customFormat="1">
      <c r="B155" s="692" t="s">
        <v>956</v>
      </c>
      <c r="C155" s="692" t="s">
        <v>1821</v>
      </c>
      <c r="D155" s="692" t="s">
        <v>1367</v>
      </c>
      <c r="E155" s="692">
        <v>330</v>
      </c>
      <c r="F155" s="1618">
        <v>24882</v>
      </c>
      <c r="G155" s="1618">
        <f t="shared" si="40"/>
        <v>8211060</v>
      </c>
      <c r="H155" s="1551">
        <f t="shared" si="41"/>
        <v>8.2110599999999998</v>
      </c>
      <c r="I155" s="1551">
        <f t="shared" si="39"/>
        <v>8.2110599999999998</v>
      </c>
      <c r="J155" s="1551"/>
      <c r="K155" s="1684"/>
      <c r="L155" s="1094">
        <f t="shared" si="36"/>
        <v>8.2110599999999998</v>
      </c>
      <c r="M155" s="845"/>
      <c r="N155" s="1731"/>
    </row>
    <row r="156" spans="2:14" s="1732" customFormat="1">
      <c r="B156" s="692" t="s">
        <v>956</v>
      </c>
      <c r="C156" s="692" t="s">
        <v>1821</v>
      </c>
      <c r="D156" s="692" t="s">
        <v>1367</v>
      </c>
      <c r="E156" s="692">
        <v>330</v>
      </c>
      <c r="F156" s="1618">
        <f>9048+754</f>
        <v>9802</v>
      </c>
      <c r="G156" s="1618">
        <f t="shared" si="40"/>
        <v>3234660</v>
      </c>
      <c r="H156" s="1551">
        <f t="shared" si="41"/>
        <v>3.2346599999999999</v>
      </c>
      <c r="I156" s="1551">
        <f t="shared" si="39"/>
        <v>3.2346599999999999</v>
      </c>
      <c r="J156" s="1551"/>
      <c r="K156" s="1684"/>
      <c r="L156" s="1094">
        <f>SUM(I156:K156)</f>
        <v>3.2346599999999999</v>
      </c>
      <c r="M156" s="845"/>
      <c r="N156" s="1731"/>
    </row>
    <row r="157" spans="2:14" s="1732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40"/>
        <v>2992220</v>
      </c>
      <c r="H157" s="1551">
        <f t="shared" si="41"/>
        <v>2.9922200000000001</v>
      </c>
      <c r="I157" s="1551">
        <f t="shared" si="39"/>
        <v>2.9922200000000001</v>
      </c>
      <c r="J157" s="1551"/>
      <c r="K157" s="1684"/>
      <c r="L157" s="1094">
        <f t="shared" si="36"/>
        <v>2.9922200000000001</v>
      </c>
      <c r="M157" s="1743"/>
      <c r="N157" s="1731"/>
    </row>
    <row r="158" spans="2:14" s="1732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8932</v>
      </c>
      <c r="G158" s="1618">
        <f t="shared" si="40"/>
        <v>2992220</v>
      </c>
      <c r="H158" s="1551">
        <f t="shared" si="41"/>
        <v>2.9922200000000001</v>
      </c>
      <c r="I158" s="1551">
        <f t="shared" si="39"/>
        <v>2.9922200000000001</v>
      </c>
      <c r="J158" s="1551"/>
      <c r="K158" s="1684"/>
      <c r="L158" s="1094">
        <f t="shared" si="36"/>
        <v>2.9922200000000001</v>
      </c>
      <c r="M158" s="868"/>
      <c r="N158" s="1731"/>
    </row>
    <row r="159" spans="2:14" s="1732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8932</v>
      </c>
      <c r="G159" s="1618">
        <f t="shared" si="40"/>
        <v>2992220</v>
      </c>
      <c r="H159" s="1551">
        <f t="shared" si="41"/>
        <v>2.9922200000000001</v>
      </c>
      <c r="I159" s="1551">
        <f t="shared" si="39"/>
        <v>2.9922200000000001</v>
      </c>
      <c r="J159" s="1551"/>
      <c r="K159" s="1684"/>
      <c r="L159" s="1094">
        <f t="shared" si="36"/>
        <v>2.9922200000000001</v>
      </c>
      <c r="M159" s="868"/>
      <c r="N159" s="1731"/>
    </row>
    <row r="160" spans="2:14" s="1732" customFormat="1">
      <c r="B160" s="1509" t="s">
        <v>956</v>
      </c>
      <c r="C160" s="692" t="s">
        <v>1559</v>
      </c>
      <c r="D160" s="692" t="s">
        <v>1367</v>
      </c>
      <c r="E160" s="692">
        <v>335</v>
      </c>
      <c r="F160" s="1618">
        <v>8932</v>
      </c>
      <c r="G160" s="1618">
        <f t="shared" si="40"/>
        <v>2992220</v>
      </c>
      <c r="H160" s="1551">
        <f t="shared" si="41"/>
        <v>2.9922200000000001</v>
      </c>
      <c r="I160" s="1551">
        <f t="shared" si="39"/>
        <v>2.9922200000000001</v>
      </c>
      <c r="J160" s="1551"/>
      <c r="K160" s="1684"/>
      <c r="L160" s="1518">
        <f t="shared" si="36"/>
        <v>2.9922200000000001</v>
      </c>
      <c r="M160" s="1741"/>
      <c r="N160" s="1731"/>
    </row>
    <row r="161" spans="2:14" s="1732" customFormat="1">
      <c r="B161" s="1509" t="s">
        <v>956</v>
      </c>
      <c r="C161" s="692" t="s">
        <v>1559</v>
      </c>
      <c r="D161" s="692" t="s">
        <v>1367</v>
      </c>
      <c r="E161" s="692">
        <v>335</v>
      </c>
      <c r="F161" s="1618">
        <v>8932</v>
      </c>
      <c r="G161" s="1618">
        <f t="shared" ref="G161:G167" si="42">E161*F161</f>
        <v>2992220</v>
      </c>
      <c r="H161" s="1551">
        <f t="shared" ref="H161:H167" si="43">G161/1000000</f>
        <v>2.9922200000000001</v>
      </c>
      <c r="I161" s="1551">
        <f t="shared" si="39"/>
        <v>2.9922200000000001</v>
      </c>
      <c r="J161" s="1551"/>
      <c r="K161" s="1684"/>
      <c r="L161" s="1518">
        <f t="shared" si="36"/>
        <v>2.9922200000000001</v>
      </c>
      <c r="M161" s="1741"/>
      <c r="N161" s="1731"/>
    </row>
    <row r="162" spans="2:14" s="1732" customFormat="1">
      <c r="B162" s="1509" t="s">
        <v>956</v>
      </c>
      <c r="C162" s="692" t="s">
        <v>1559</v>
      </c>
      <c r="D162" s="692" t="s">
        <v>1367</v>
      </c>
      <c r="E162" s="692">
        <v>335</v>
      </c>
      <c r="F162" s="1618">
        <v>7656</v>
      </c>
      <c r="G162" s="1618">
        <f>E162*F162</f>
        <v>2564760</v>
      </c>
      <c r="H162" s="1551">
        <f>G162/1000000</f>
        <v>2.5647600000000002</v>
      </c>
      <c r="I162" s="1551">
        <f t="shared" si="39"/>
        <v>2.5647600000000002</v>
      </c>
      <c r="J162" s="1551"/>
      <c r="K162" s="1684"/>
      <c r="L162" s="1518">
        <f>SUM(I162:K162)</f>
        <v>2.5647600000000002</v>
      </c>
      <c r="M162" s="1741"/>
      <c r="N162" s="1731"/>
    </row>
    <row r="163" spans="2:14" s="1732" customFormat="1">
      <c r="B163" s="1509" t="s">
        <v>956</v>
      </c>
      <c r="C163" s="692" t="s">
        <v>1822</v>
      </c>
      <c r="D163" s="692" t="s">
        <v>1367</v>
      </c>
      <c r="E163" s="692">
        <v>335</v>
      </c>
      <c r="F163" s="1618">
        <f>14*638</f>
        <v>8932</v>
      </c>
      <c r="G163" s="1618">
        <f t="shared" si="42"/>
        <v>2992220</v>
      </c>
      <c r="H163" s="1551">
        <f t="shared" si="43"/>
        <v>2.9922200000000001</v>
      </c>
      <c r="I163" s="1551">
        <f t="shared" si="39"/>
        <v>2.9922200000000001</v>
      </c>
      <c r="J163" s="1551"/>
      <c r="K163" s="1684"/>
      <c r="L163" s="1518">
        <f t="shared" si="36"/>
        <v>2.9922200000000001</v>
      </c>
      <c r="M163" s="1741"/>
      <c r="N163" s="1731"/>
    </row>
    <row r="164" spans="2:14" s="1732" customFormat="1">
      <c r="B164" s="1509" t="s">
        <v>956</v>
      </c>
      <c r="C164" s="692" t="s">
        <v>1822</v>
      </c>
      <c r="D164" s="692" t="s">
        <v>1367</v>
      </c>
      <c r="E164" s="692">
        <v>335</v>
      </c>
      <c r="F164" s="1618">
        <v>8932</v>
      </c>
      <c r="G164" s="1618">
        <f t="shared" si="42"/>
        <v>2992220</v>
      </c>
      <c r="H164" s="1551">
        <f t="shared" si="43"/>
        <v>2.9922200000000001</v>
      </c>
      <c r="I164" s="1551">
        <f t="shared" si="39"/>
        <v>2.9922200000000001</v>
      </c>
      <c r="J164" s="1551"/>
      <c r="K164" s="1684"/>
      <c r="L164" s="1518">
        <f t="shared" si="36"/>
        <v>2.9922200000000001</v>
      </c>
      <c r="M164" s="1741"/>
      <c r="N164" s="1731"/>
    </row>
    <row r="165" spans="2:14" s="1732" customFormat="1">
      <c r="B165" s="1509" t="s">
        <v>956</v>
      </c>
      <c r="C165" s="692" t="s">
        <v>1822</v>
      </c>
      <c r="D165" s="692" t="s">
        <v>1367</v>
      </c>
      <c r="E165" s="692">
        <v>335</v>
      </c>
      <c r="F165" s="1618">
        <v>8932</v>
      </c>
      <c r="G165" s="1618">
        <f t="shared" si="42"/>
        <v>2992220</v>
      </c>
      <c r="H165" s="1551">
        <f t="shared" si="43"/>
        <v>2.9922200000000001</v>
      </c>
      <c r="I165" s="1551">
        <f t="shared" si="39"/>
        <v>2.9922200000000001</v>
      </c>
      <c r="J165" s="1551"/>
      <c r="K165" s="1684"/>
      <c r="L165" s="1518">
        <f t="shared" si="36"/>
        <v>2.9922200000000001</v>
      </c>
      <c r="M165" s="1741"/>
      <c r="N165" s="1731"/>
    </row>
    <row r="166" spans="2:14" s="1732" customFormat="1">
      <c r="B166" s="1509" t="s">
        <v>956</v>
      </c>
      <c r="C166" s="692" t="s">
        <v>1822</v>
      </c>
      <c r="D166" s="692" t="s">
        <v>1367</v>
      </c>
      <c r="E166" s="692">
        <v>335</v>
      </c>
      <c r="F166" s="1618">
        <v>8932</v>
      </c>
      <c r="G166" s="1618">
        <f t="shared" si="42"/>
        <v>2992220</v>
      </c>
      <c r="H166" s="1551">
        <f t="shared" si="43"/>
        <v>2.9922200000000001</v>
      </c>
      <c r="I166" s="1551">
        <f t="shared" si="39"/>
        <v>2.9922200000000001</v>
      </c>
      <c r="J166" s="1551"/>
      <c r="K166" s="1684"/>
      <c r="L166" s="1518">
        <f t="shared" si="36"/>
        <v>2.9922200000000001</v>
      </c>
      <c r="M166" s="1741"/>
      <c r="N166" s="1731"/>
    </row>
    <row r="167" spans="2:14" s="1732" customFormat="1">
      <c r="B167" s="1509" t="s">
        <v>956</v>
      </c>
      <c r="C167" s="692" t="s">
        <v>1822</v>
      </c>
      <c r="D167" s="692" t="s">
        <v>1367</v>
      </c>
      <c r="E167" s="692">
        <v>335</v>
      </c>
      <c r="F167" s="1618">
        <v>8932</v>
      </c>
      <c r="G167" s="1618">
        <f t="shared" si="42"/>
        <v>2992220</v>
      </c>
      <c r="H167" s="1551">
        <f t="shared" si="43"/>
        <v>2.9922200000000001</v>
      </c>
      <c r="I167" s="1551"/>
      <c r="J167" s="1551">
        <f>H167</f>
        <v>2.9922200000000001</v>
      </c>
      <c r="K167" s="1684"/>
      <c r="L167" s="1518">
        <f t="shared" si="36"/>
        <v>2.9922200000000001</v>
      </c>
      <c r="M167" s="1516"/>
      <c r="N167" s="1731"/>
    </row>
    <row r="168" spans="2:14">
      <c r="B168" s="1422" t="s">
        <v>197</v>
      </c>
      <c r="C168" s="1294"/>
      <c r="D168" s="1294"/>
      <c r="E168" s="1692"/>
      <c r="F168" s="1692">
        <f t="shared" ref="F168:L168" si="44">SUM(F123:F167)</f>
        <v>560784</v>
      </c>
      <c r="G168" s="1692">
        <f t="shared" si="44"/>
        <v>186974855</v>
      </c>
      <c r="H168" s="890">
        <f t="shared" si="44"/>
        <v>186.97485500000008</v>
      </c>
      <c r="I168" s="890">
        <f t="shared" si="44"/>
        <v>183.98263500000007</v>
      </c>
      <c r="J168" s="890">
        <f t="shared" si="44"/>
        <v>2.9922200000000001</v>
      </c>
      <c r="K168" s="1685">
        <f t="shared" si="44"/>
        <v>0</v>
      </c>
      <c r="L168" s="890">
        <f t="shared" si="44"/>
        <v>186.97485500000008</v>
      </c>
      <c r="M168" s="1425" t="s">
        <v>246</v>
      </c>
      <c r="N168" s="1388"/>
    </row>
    <row r="169" spans="2:14" ht="15.75">
      <c r="B169" s="1318"/>
      <c r="C169" s="1318"/>
      <c r="D169" s="1319"/>
      <c r="E169" s="1318"/>
      <c r="F169" s="1320">
        <f t="shared" ref="F169:L169" si="45">F168+F107+F71+F122+F110</f>
        <v>693395</v>
      </c>
      <c r="G169" s="1320">
        <f t="shared" si="45"/>
        <v>226961280</v>
      </c>
      <c r="H169" s="1583">
        <f t="shared" si="45"/>
        <v>226.96128000000007</v>
      </c>
      <c r="I169" s="1583">
        <f t="shared" si="45"/>
        <v>207.11476500000006</v>
      </c>
      <c r="J169" s="1583">
        <f t="shared" si="45"/>
        <v>19.846515</v>
      </c>
      <c r="K169" s="1583">
        <f t="shared" si="45"/>
        <v>0</v>
      </c>
      <c r="L169" s="1583">
        <f t="shared" si="45"/>
        <v>226.96128000000007</v>
      </c>
      <c r="M169" s="1322"/>
      <c r="N169" s="1388"/>
    </row>
    <row r="170" spans="2:14" ht="15.75">
      <c r="B170" s="1871"/>
      <c r="C170" s="1871"/>
      <c r="D170" s="1871"/>
      <c r="E170" s="1871"/>
      <c r="H170" s="1700" t="s">
        <v>1061</v>
      </c>
      <c r="I170" s="1701">
        <f>I169/L169</f>
        <v>0.91255550285934228</v>
      </c>
      <c r="K170" s="1693" t="s">
        <v>516</v>
      </c>
      <c r="L170" s="1360">
        <v>225</v>
      </c>
      <c r="M170" s="1871"/>
      <c r="N170" s="1871"/>
    </row>
    <row r="171" spans="2:14" s="1293" customFormat="1" ht="15.75">
      <c r="B171" s="1871"/>
      <c r="C171" s="1871"/>
      <c r="D171" s="1871"/>
      <c r="E171" s="1871"/>
      <c r="F171" s="1295"/>
      <c r="G171" s="1291"/>
      <c r="H171" s="1700" t="s">
        <v>1201</v>
      </c>
      <c r="I171" s="1632">
        <f>I169/L170</f>
        <v>0.9205100666666669</v>
      </c>
      <c r="J171" s="1583">
        <f>L169</f>
        <v>226.96128000000007</v>
      </c>
      <c r="K171" s="1693" t="s">
        <v>517</v>
      </c>
      <c r="L171" s="1363">
        <f>L169-L170</f>
        <v>1.9612800000000732</v>
      </c>
      <c r="M171" s="1871"/>
    </row>
    <row r="172" spans="2:14" ht="18.75" customHeight="1">
      <c r="B172" s="1871"/>
      <c r="C172" s="1871"/>
      <c r="D172" s="1871"/>
      <c r="E172" s="1871"/>
      <c r="J172" s="1583">
        <f>I169+J169</f>
        <v>226.96128000000007</v>
      </c>
      <c r="K172" s="1693" t="s">
        <v>517</v>
      </c>
      <c r="L172" s="1702">
        <f>I169+J169-L170</f>
        <v>1.9612800000000732</v>
      </c>
      <c r="M172" s="1871"/>
      <c r="N172" s="1871"/>
    </row>
    <row r="173" spans="2:14" ht="18.75" customHeight="1">
      <c r="B173" s="1871"/>
      <c r="C173" s="1871"/>
      <c r="D173" s="1871"/>
      <c r="E173" s="1871"/>
      <c r="I173" s="1292">
        <f>L169</f>
        <v>226.96128000000007</v>
      </c>
      <c r="J173" s="1583">
        <f>L169+L176</f>
        <v>226.96128000000007</v>
      </c>
      <c r="K173" s="1693" t="s">
        <v>517</v>
      </c>
      <c r="L173" s="1363">
        <f>J173-L170</f>
        <v>1.9612800000000732</v>
      </c>
      <c r="M173" s="1871" t="s">
        <v>1909</v>
      </c>
      <c r="N173" s="1871"/>
    </row>
    <row r="174" spans="2:14" ht="15.75">
      <c r="B174" s="1302" t="s">
        <v>1910</v>
      </c>
      <c r="C174" s="1871"/>
      <c r="D174" s="1871"/>
      <c r="E174" s="1871"/>
      <c r="M174" s="1871"/>
      <c r="N174" s="1871"/>
    </row>
    <row r="175" spans="2:14" ht="30">
      <c r="B175" s="1345" t="s">
        <v>3</v>
      </c>
      <c r="C175" s="1345" t="s">
        <v>4</v>
      </c>
      <c r="D175" s="1346" t="s">
        <v>5</v>
      </c>
      <c r="E175" s="1345" t="s">
        <v>6</v>
      </c>
      <c r="F175" s="1347" t="s">
        <v>7</v>
      </c>
      <c r="G175" s="1348" t="s">
        <v>185</v>
      </c>
      <c r="H175" s="1348" t="s">
        <v>186</v>
      </c>
      <c r="I175" s="1349"/>
      <c r="J175" s="1350" t="s">
        <v>188</v>
      </c>
      <c r="K175" s="1402" t="s">
        <v>10</v>
      </c>
      <c r="L175" s="1350" t="s">
        <v>11</v>
      </c>
      <c r="M175" s="1346" t="s">
        <v>13</v>
      </c>
      <c r="N175" s="1871"/>
    </row>
    <row r="176" spans="2:14">
      <c r="B176" s="1354" t="s">
        <v>197</v>
      </c>
      <c r="C176" s="1354"/>
      <c r="D176" s="1354"/>
      <c r="E176" s="1354"/>
      <c r="F176" s="1355"/>
      <c r="G176" s="1630">
        <v>0</v>
      </c>
      <c r="H176" s="1356">
        <v>0</v>
      </c>
      <c r="I176" s="1356">
        <v>0</v>
      </c>
      <c r="J176" s="1357">
        <v>0</v>
      </c>
      <c r="K176" s="1357">
        <v>0</v>
      </c>
      <c r="L176" s="1352">
        <v>0</v>
      </c>
      <c r="M176" s="1359"/>
      <c r="N176" s="1871"/>
    </row>
    <row r="178" spans="2:13" ht="15.75">
      <c r="B178" s="1302" t="s">
        <v>1911</v>
      </c>
      <c r="C178" s="1871"/>
      <c r="D178" s="1871"/>
      <c r="E178" s="1871"/>
      <c r="M178" s="1871"/>
    </row>
    <row r="179" spans="2:13" ht="30">
      <c r="B179" s="1345" t="s">
        <v>3</v>
      </c>
      <c r="C179" s="1345" t="s">
        <v>4</v>
      </c>
      <c r="D179" s="1346" t="s">
        <v>5</v>
      </c>
      <c r="E179" s="1345" t="s">
        <v>6</v>
      </c>
      <c r="F179" s="1347" t="s">
        <v>7</v>
      </c>
      <c r="G179" s="1348" t="s">
        <v>185</v>
      </c>
      <c r="H179" s="1348" t="s">
        <v>186</v>
      </c>
      <c r="I179" s="1349"/>
      <c r="J179" s="1350" t="s">
        <v>188</v>
      </c>
      <c r="K179" s="1402" t="s">
        <v>10</v>
      </c>
      <c r="L179" s="1350" t="s">
        <v>11</v>
      </c>
      <c r="M179" s="1346" t="s">
        <v>13</v>
      </c>
    </row>
    <row r="180" spans="2:13" s="123" customFormat="1" ht="14.25" customHeight="1">
      <c r="B180" s="1507"/>
      <c r="C180" s="1507"/>
      <c r="D180" s="1510"/>
      <c r="E180" s="1507"/>
      <c r="F180" s="1525"/>
      <c r="G180" s="1526">
        <f>E180*F180</f>
        <v>0</v>
      </c>
      <c r="H180" s="1331">
        <f t="shared" ref="H180:H196" si="46">G180/1000000</f>
        <v>0</v>
      </c>
      <c r="I180" s="1406"/>
      <c r="J180" s="1551">
        <f t="shared" ref="J180:J196" si="47">H180</f>
        <v>0</v>
      </c>
      <c r="K180" s="1481"/>
      <c r="L180" s="1517">
        <f t="shared" ref="L180:L192" si="48">SUM(I180:K180)</f>
        <v>0</v>
      </c>
      <c r="M180" s="842"/>
    </row>
    <row r="181" spans="2:13" s="123" customFormat="1" ht="14.25" customHeight="1">
      <c r="B181" s="1507" t="s">
        <v>1912</v>
      </c>
      <c r="C181" s="1507"/>
      <c r="D181" s="1510" t="s">
        <v>1254</v>
      </c>
      <c r="E181" s="1507">
        <v>325</v>
      </c>
      <c r="F181" s="1525"/>
      <c r="G181" s="1526">
        <v>800000</v>
      </c>
      <c r="H181" s="1331">
        <f>G181/1000000</f>
        <v>0.8</v>
      </c>
      <c r="I181" s="1406"/>
      <c r="J181" s="1551">
        <f>H181</f>
        <v>0.8</v>
      </c>
      <c r="K181" s="1481"/>
      <c r="L181" s="1517">
        <f>I181+J181+K181</f>
        <v>0.8</v>
      </c>
      <c r="M181" s="842" t="s">
        <v>669</v>
      </c>
    </row>
    <row r="182" spans="2:13" s="123" customFormat="1" ht="14.25" customHeight="1">
      <c r="B182" s="1507" t="s">
        <v>1913</v>
      </c>
      <c r="C182" s="1507"/>
      <c r="D182" s="1510" t="s">
        <v>1254</v>
      </c>
      <c r="E182" s="1507">
        <v>325</v>
      </c>
      <c r="F182" s="1525"/>
      <c r="G182" s="1526">
        <v>1200000</v>
      </c>
      <c r="H182" s="1331">
        <v>0.37</v>
      </c>
      <c r="I182" s="1406"/>
      <c r="J182" s="1551">
        <f>H182</f>
        <v>0.37</v>
      </c>
      <c r="K182" s="1481"/>
      <c r="L182" s="1517">
        <f>I182+J182+K182</f>
        <v>0.37</v>
      </c>
      <c r="M182" s="842" t="s">
        <v>1914</v>
      </c>
    </row>
    <row r="183" spans="2:13" s="123" customFormat="1" ht="14.25" customHeight="1">
      <c r="B183" s="1507" t="s">
        <v>1915</v>
      </c>
      <c r="C183" s="1507"/>
      <c r="D183" s="1510" t="s">
        <v>1254</v>
      </c>
      <c r="E183" s="1507">
        <v>335</v>
      </c>
      <c r="F183" s="1525"/>
      <c r="G183" s="1526">
        <v>1000000</v>
      </c>
      <c r="H183" s="1331">
        <f t="shared" si="46"/>
        <v>1</v>
      </c>
      <c r="I183" s="1406"/>
      <c r="J183" s="1551">
        <f t="shared" si="47"/>
        <v>1</v>
      </c>
      <c r="K183" s="1481"/>
      <c r="L183" s="1517">
        <f t="shared" si="48"/>
        <v>1</v>
      </c>
      <c r="M183" s="842"/>
    </row>
    <row r="184" spans="2:13" s="123" customFormat="1" ht="14.25" customHeight="1">
      <c r="B184" s="1507" t="s">
        <v>83</v>
      </c>
      <c r="C184" s="1507"/>
      <c r="D184" s="1510" t="s">
        <v>1254</v>
      </c>
      <c r="E184" s="1507">
        <v>335</v>
      </c>
      <c r="F184" s="1525"/>
      <c r="G184" s="1526">
        <v>6000000</v>
      </c>
      <c r="H184" s="1331">
        <f t="shared" si="46"/>
        <v>6</v>
      </c>
      <c r="I184" s="1406"/>
      <c r="J184" s="1551">
        <f t="shared" si="47"/>
        <v>6</v>
      </c>
      <c r="K184" s="1481"/>
      <c r="L184" s="1517">
        <f t="shared" si="48"/>
        <v>6</v>
      </c>
      <c r="M184" s="842"/>
    </row>
    <row r="185" spans="2:13" s="123" customFormat="1" ht="14.25" customHeight="1">
      <c r="B185" s="1507" t="s">
        <v>1916</v>
      </c>
      <c r="C185" s="1507"/>
      <c r="D185" s="1510" t="s">
        <v>1917</v>
      </c>
      <c r="E185" s="1507">
        <v>335</v>
      </c>
      <c r="F185" s="1525"/>
      <c r="G185" s="1526">
        <v>19940000</v>
      </c>
      <c r="H185" s="1331">
        <f t="shared" si="46"/>
        <v>19.940000000000001</v>
      </c>
      <c r="I185" s="1406"/>
      <c r="J185" s="1551">
        <f t="shared" si="47"/>
        <v>19.940000000000001</v>
      </c>
      <c r="K185" s="1481"/>
      <c r="L185" s="1517">
        <f t="shared" si="48"/>
        <v>19.940000000000001</v>
      </c>
      <c r="M185" s="842"/>
    </row>
    <row r="186" spans="2:13" s="123" customFormat="1" ht="14.25" customHeight="1">
      <c r="B186" s="1749" t="s">
        <v>1918</v>
      </c>
      <c r="C186" s="1749"/>
      <c r="D186" s="1750" t="s">
        <v>108</v>
      </c>
      <c r="E186" s="1749" t="s">
        <v>668</v>
      </c>
      <c r="F186" s="1751"/>
      <c r="G186" s="1752"/>
      <c r="H186" s="1753">
        <v>0.3</v>
      </c>
      <c r="I186" s="1406"/>
      <c r="J186" s="1551">
        <f>H186</f>
        <v>0.3</v>
      </c>
      <c r="K186" s="1481"/>
      <c r="L186" s="1517">
        <f>SUM(I186:K186)</f>
        <v>0.3</v>
      </c>
      <c r="M186" s="842" t="s">
        <v>669</v>
      </c>
    </row>
    <row r="187" spans="2:13" s="123" customFormat="1" ht="14.25" customHeight="1">
      <c r="B187" s="1507" t="s">
        <v>1680</v>
      </c>
      <c r="C187" s="1507"/>
      <c r="D187" s="1510" t="s">
        <v>1919</v>
      </c>
      <c r="E187" s="1507" t="s">
        <v>1920</v>
      </c>
      <c r="F187" s="1525"/>
      <c r="G187" s="1526">
        <v>1000000</v>
      </c>
      <c r="H187" s="1331">
        <f t="shared" si="46"/>
        <v>1</v>
      </c>
      <c r="I187" s="1406"/>
      <c r="J187" s="1551">
        <f t="shared" si="47"/>
        <v>1</v>
      </c>
      <c r="K187" s="1481"/>
      <c r="L187" s="1517">
        <f t="shared" si="48"/>
        <v>1</v>
      </c>
      <c r="M187" s="842"/>
    </row>
    <row r="188" spans="2:13" s="123" customFormat="1" ht="14.25" customHeight="1">
      <c r="B188" s="1507" t="s">
        <v>1680</v>
      </c>
      <c r="C188" s="1507"/>
      <c r="D188" s="1510" t="s">
        <v>1254</v>
      </c>
      <c r="E188" s="1507">
        <v>330</v>
      </c>
      <c r="F188" s="1525"/>
      <c r="G188" s="1526">
        <v>6000000</v>
      </c>
      <c r="H188" s="1331">
        <f t="shared" si="46"/>
        <v>6</v>
      </c>
      <c r="I188" s="1406"/>
      <c r="J188" s="1551">
        <f t="shared" si="47"/>
        <v>6</v>
      </c>
      <c r="K188" s="1481"/>
      <c r="L188" s="1517">
        <f t="shared" si="48"/>
        <v>6</v>
      </c>
      <c r="M188" s="842"/>
    </row>
    <row r="189" spans="2:13" s="123" customFormat="1" ht="14.25" customHeight="1">
      <c r="B189" s="1511" t="s">
        <v>1825</v>
      </c>
      <c r="C189" s="1511"/>
      <c r="D189" s="1512" t="s">
        <v>1254</v>
      </c>
      <c r="E189" s="1511">
        <v>330</v>
      </c>
      <c r="F189" s="1529"/>
      <c r="G189" s="1746">
        <v>5000000</v>
      </c>
      <c r="H189" s="1491">
        <f>G189/1000000</f>
        <v>5</v>
      </c>
      <c r="I189" s="1747"/>
      <c r="J189" s="1754">
        <f t="shared" si="47"/>
        <v>5</v>
      </c>
      <c r="K189" s="1755"/>
      <c r="L189" s="1520">
        <f t="shared" si="48"/>
        <v>5</v>
      </c>
      <c r="M189" s="1748"/>
    </row>
    <row r="190" spans="2:13" s="123" customFormat="1" ht="14.25" customHeight="1">
      <c r="B190" s="1749" t="s">
        <v>1921</v>
      </c>
      <c r="C190" s="1749"/>
      <c r="D190" s="1750" t="s">
        <v>108</v>
      </c>
      <c r="E190" s="1749" t="s">
        <v>668</v>
      </c>
      <c r="F190" s="1751"/>
      <c r="G190" s="1752"/>
      <c r="H190" s="1753">
        <v>0.2</v>
      </c>
      <c r="I190" s="1406"/>
      <c r="J190" s="1551">
        <f>H190</f>
        <v>0.2</v>
      </c>
      <c r="K190" s="1481"/>
      <c r="L190" s="1517">
        <f>SUM(I190:K190)</f>
        <v>0.2</v>
      </c>
      <c r="M190" s="842" t="s">
        <v>669</v>
      </c>
    </row>
    <row r="191" spans="2:13" s="123" customFormat="1" ht="14.25" customHeight="1">
      <c r="B191" s="1749" t="s">
        <v>119</v>
      </c>
      <c r="C191" s="1749"/>
      <c r="D191" s="1750" t="s">
        <v>959</v>
      </c>
      <c r="E191" s="1749">
        <v>330</v>
      </c>
      <c r="F191" s="1751">
        <f>4*638</f>
        <v>2552</v>
      </c>
      <c r="G191" s="1752">
        <f>E191*F191</f>
        <v>842160</v>
      </c>
      <c r="H191" s="1753">
        <f>G191/1000000</f>
        <v>0.84216000000000002</v>
      </c>
      <c r="I191" s="1406"/>
      <c r="J191" s="1551">
        <f>H191</f>
        <v>0.84216000000000002</v>
      </c>
      <c r="K191" s="1481"/>
      <c r="L191" s="1517">
        <f>SUM(I191:K191)</f>
        <v>0.84216000000000002</v>
      </c>
      <c r="M191" s="842" t="s">
        <v>669</v>
      </c>
    </row>
    <row r="192" spans="2:13" s="123" customFormat="1" ht="14.25" customHeight="1">
      <c r="B192" s="1507" t="s">
        <v>1922</v>
      </c>
      <c r="C192" s="1507"/>
      <c r="D192" s="1510" t="s">
        <v>1254</v>
      </c>
      <c r="E192" s="1507">
        <v>335</v>
      </c>
      <c r="F192" s="1525"/>
      <c r="G192" s="1526">
        <v>20000000</v>
      </c>
      <c r="H192" s="1331">
        <f t="shared" si="46"/>
        <v>20</v>
      </c>
      <c r="I192" s="1406"/>
      <c r="J192" s="1551">
        <f t="shared" si="47"/>
        <v>20</v>
      </c>
      <c r="K192" s="1481"/>
      <c r="L192" s="1517">
        <f t="shared" si="48"/>
        <v>20</v>
      </c>
      <c r="M192" s="842"/>
    </row>
    <row r="193" spans="2:13" s="123" customFormat="1" ht="14.25" customHeight="1">
      <c r="B193" s="1507" t="s">
        <v>1912</v>
      </c>
      <c r="C193" s="1507"/>
      <c r="D193" s="1510" t="s">
        <v>1254</v>
      </c>
      <c r="E193" s="1507">
        <v>325</v>
      </c>
      <c r="F193" s="1525"/>
      <c r="G193" s="1526">
        <v>2400000</v>
      </c>
      <c r="H193" s="1331">
        <f t="shared" si="46"/>
        <v>2.4</v>
      </c>
      <c r="I193" s="1406"/>
      <c r="J193" s="1551">
        <f t="shared" si="47"/>
        <v>2.4</v>
      </c>
      <c r="K193" s="1481"/>
      <c r="L193" s="1517">
        <f>I193+J193+K193</f>
        <v>2.4</v>
      </c>
      <c r="M193" s="842" t="s">
        <v>1824</v>
      </c>
    </row>
    <row r="194" spans="2:13" s="123" customFormat="1" ht="14.25" customHeight="1">
      <c r="B194" s="1507" t="s">
        <v>1923</v>
      </c>
      <c r="C194" s="1507"/>
      <c r="D194" s="1510" t="s">
        <v>1254</v>
      </c>
      <c r="E194" s="1507">
        <v>325</v>
      </c>
      <c r="F194" s="1525"/>
      <c r="G194" s="1526">
        <v>6500000</v>
      </c>
      <c r="H194" s="1331">
        <f t="shared" si="46"/>
        <v>6.5</v>
      </c>
      <c r="I194" s="1406"/>
      <c r="J194" s="1551">
        <f t="shared" si="47"/>
        <v>6.5</v>
      </c>
      <c r="K194" s="1481"/>
      <c r="L194" s="1517">
        <f>I194+J194+K194</f>
        <v>6.5</v>
      </c>
      <c r="M194" s="842"/>
    </row>
    <row r="195" spans="2:13" s="123" customFormat="1" ht="14.25" customHeight="1">
      <c r="B195" s="1507" t="s">
        <v>1826</v>
      </c>
      <c r="C195" s="1507"/>
      <c r="D195" s="1510" t="s">
        <v>201</v>
      </c>
      <c r="E195" s="1507">
        <v>305</v>
      </c>
      <c r="F195" s="1525"/>
      <c r="G195" s="1526">
        <v>1000000</v>
      </c>
      <c r="H195" s="1331">
        <f>G195/1000000</f>
        <v>1</v>
      </c>
      <c r="I195" s="1406"/>
      <c r="J195" s="1551">
        <f>H195</f>
        <v>1</v>
      </c>
      <c r="K195" s="1481"/>
      <c r="L195" s="1517">
        <f>I195+J195+K195</f>
        <v>1</v>
      </c>
      <c r="M195" s="842" t="s">
        <v>1824</v>
      </c>
    </row>
    <row r="196" spans="2:13" s="123" customFormat="1" ht="14.25" customHeight="1">
      <c r="B196" s="1507" t="s">
        <v>1924</v>
      </c>
      <c r="C196" s="1507"/>
      <c r="D196" s="1510" t="s">
        <v>1254</v>
      </c>
      <c r="E196" s="1507">
        <v>330</v>
      </c>
      <c r="F196" s="1525"/>
      <c r="G196" s="1526">
        <v>2800000</v>
      </c>
      <c r="H196" s="1331">
        <f t="shared" si="46"/>
        <v>2.8</v>
      </c>
      <c r="I196" s="1406"/>
      <c r="J196" s="1551">
        <f t="shared" si="47"/>
        <v>2.8</v>
      </c>
      <c r="K196" s="1481"/>
      <c r="L196" s="1517">
        <f>I196+J196+K196</f>
        <v>2.8</v>
      </c>
      <c r="M196" s="842"/>
    </row>
    <row r="197" spans="2:13">
      <c r="B197" s="1354" t="s">
        <v>197</v>
      </c>
      <c r="C197" s="1354"/>
      <c r="D197" s="1354"/>
      <c r="E197" s="1354"/>
      <c r="F197" s="1355"/>
      <c r="G197" s="1630">
        <f t="shared" ref="G197:L197" si="49">SUM(G180:G196)</f>
        <v>74482160</v>
      </c>
      <c r="H197" s="1356">
        <f t="shared" si="49"/>
        <v>74.152159999999995</v>
      </c>
      <c r="I197" s="1356">
        <f t="shared" si="49"/>
        <v>0</v>
      </c>
      <c r="J197" s="1357">
        <f t="shared" si="49"/>
        <v>74.152159999999995</v>
      </c>
      <c r="K197" s="1357">
        <f t="shared" si="49"/>
        <v>0</v>
      </c>
      <c r="L197" s="1352">
        <f t="shared" si="49"/>
        <v>74.152159999999995</v>
      </c>
      <c r="M197" s="1359"/>
    </row>
    <row r="198" spans="2:13" ht="15.75">
      <c r="B198" s="1302" t="s">
        <v>1724</v>
      </c>
      <c r="C198" s="1871"/>
      <c r="D198" s="1871"/>
      <c r="E198" s="1871"/>
      <c r="M198" s="1871"/>
    </row>
    <row r="199" spans="2:13" ht="30">
      <c r="B199" s="1345" t="s">
        <v>3</v>
      </c>
      <c r="C199" s="1345" t="s">
        <v>4</v>
      </c>
      <c r="D199" s="1346" t="s">
        <v>5</v>
      </c>
      <c r="E199" s="1345" t="s">
        <v>6</v>
      </c>
      <c r="F199" s="1347" t="s">
        <v>7</v>
      </c>
      <c r="G199" s="1348" t="s">
        <v>185</v>
      </c>
      <c r="H199" s="1348" t="s">
        <v>186</v>
      </c>
      <c r="I199" s="1349"/>
      <c r="J199" s="1350" t="s">
        <v>188</v>
      </c>
      <c r="K199" s="1402" t="s">
        <v>10</v>
      </c>
      <c r="L199" s="1350" t="s">
        <v>11</v>
      </c>
      <c r="M199" s="1346" t="s">
        <v>13</v>
      </c>
    </row>
    <row r="200" spans="2:13" s="123" customFormat="1" ht="14.25" customHeight="1">
      <c r="B200" s="1507"/>
      <c r="C200" s="1507"/>
      <c r="D200" s="1510"/>
      <c r="E200" s="1507"/>
      <c r="F200" s="1525"/>
      <c r="G200" s="1526">
        <f>E200*F200</f>
        <v>0</v>
      </c>
      <c r="H200" s="1331">
        <f t="shared" ref="H200:H207" si="50">G200/1000000</f>
        <v>0</v>
      </c>
      <c r="I200" s="1406"/>
      <c r="J200" s="1551">
        <f t="shared" ref="J200:J207" si="51">H200</f>
        <v>0</v>
      </c>
      <c r="K200" s="1481"/>
      <c r="L200" s="1517">
        <f t="shared" ref="L200:L205" si="52">SUM(I200:K200)</f>
        <v>0</v>
      </c>
      <c r="M200" s="842"/>
    </row>
    <row r="201" spans="2:13" s="123" customFormat="1" ht="14.25" customHeight="1">
      <c r="B201" s="1507" t="s">
        <v>1823</v>
      </c>
      <c r="C201" s="1507"/>
      <c r="D201" s="1510" t="s">
        <v>201</v>
      </c>
      <c r="E201" s="1507">
        <v>305</v>
      </c>
      <c r="F201" s="1525"/>
      <c r="G201" s="1526">
        <v>500000</v>
      </c>
      <c r="H201" s="1331">
        <f t="shared" si="50"/>
        <v>0.5</v>
      </c>
      <c r="I201" s="1406"/>
      <c r="J201" s="1551">
        <f>H201</f>
        <v>0.5</v>
      </c>
      <c r="K201" s="1481"/>
      <c r="L201" s="1517">
        <f>SUM(I201:K201)</f>
        <v>0.5</v>
      </c>
      <c r="M201" s="842" t="s">
        <v>1824</v>
      </c>
    </row>
    <row r="202" spans="2:13" s="123" customFormat="1" ht="14.25" customHeight="1">
      <c r="B202" s="1507"/>
      <c r="C202" s="1507"/>
      <c r="D202" s="1510"/>
      <c r="E202" s="1507"/>
      <c r="F202" s="1525"/>
      <c r="G202" s="1526"/>
      <c r="H202" s="1331">
        <f t="shared" si="50"/>
        <v>0</v>
      </c>
      <c r="I202" s="1406"/>
      <c r="J202" s="1551">
        <f t="shared" si="51"/>
        <v>0</v>
      </c>
      <c r="K202" s="1481"/>
      <c r="L202" s="1517">
        <f t="shared" si="52"/>
        <v>0</v>
      </c>
      <c r="M202" s="842"/>
    </row>
    <row r="203" spans="2:13" s="123" customFormat="1" ht="14.25" customHeight="1">
      <c r="B203" s="1507"/>
      <c r="C203" s="1507"/>
      <c r="D203" s="1510"/>
      <c r="E203" s="1507"/>
      <c r="F203" s="1525"/>
      <c r="G203" s="1526"/>
      <c r="H203" s="1331">
        <f t="shared" si="50"/>
        <v>0</v>
      </c>
      <c r="I203" s="1406"/>
      <c r="J203" s="1551">
        <f t="shared" si="51"/>
        <v>0</v>
      </c>
      <c r="K203" s="1481"/>
      <c r="L203" s="1517">
        <f t="shared" si="52"/>
        <v>0</v>
      </c>
      <c r="M203" s="842"/>
    </row>
    <row r="204" spans="2:13" s="123" customFormat="1" ht="14.25" customHeight="1">
      <c r="B204" s="1507"/>
      <c r="C204" s="1507"/>
      <c r="D204" s="1510"/>
      <c r="E204" s="1507"/>
      <c r="F204" s="1525"/>
      <c r="G204" s="1526"/>
      <c r="H204" s="1331">
        <f t="shared" si="50"/>
        <v>0</v>
      </c>
      <c r="I204" s="1406"/>
      <c r="J204" s="1551">
        <f t="shared" si="51"/>
        <v>0</v>
      </c>
      <c r="K204" s="1481"/>
      <c r="L204" s="1517">
        <f t="shared" si="52"/>
        <v>0</v>
      </c>
      <c r="M204" s="842"/>
    </row>
    <row r="205" spans="2:13" s="123" customFormat="1" ht="14.25" customHeight="1">
      <c r="B205" s="1507"/>
      <c r="C205" s="1507"/>
      <c r="D205" s="1510"/>
      <c r="E205" s="1507"/>
      <c r="F205" s="1525"/>
      <c r="G205" s="1526"/>
      <c r="H205" s="1331">
        <f t="shared" si="50"/>
        <v>0</v>
      </c>
      <c r="I205" s="1406"/>
      <c r="J205" s="1551">
        <f t="shared" si="51"/>
        <v>0</v>
      </c>
      <c r="K205" s="1481"/>
      <c r="L205" s="1517">
        <f t="shared" si="52"/>
        <v>0</v>
      </c>
      <c r="M205" s="842"/>
    </row>
    <row r="206" spans="2:13" s="123" customFormat="1" ht="14.25" customHeight="1">
      <c r="B206" s="1507"/>
      <c r="C206" s="1507"/>
      <c r="D206" s="1510"/>
      <c r="E206" s="1507"/>
      <c r="F206" s="1525"/>
      <c r="G206" s="1526"/>
      <c r="H206" s="1331">
        <f t="shared" si="50"/>
        <v>0</v>
      </c>
      <c r="I206" s="1406"/>
      <c r="J206" s="1551">
        <f t="shared" si="51"/>
        <v>0</v>
      </c>
      <c r="K206" s="1481"/>
      <c r="L206" s="1517">
        <f>I206+J206+K206</f>
        <v>0</v>
      </c>
      <c r="M206" s="842"/>
    </row>
    <row r="207" spans="2:13" s="123" customFormat="1" ht="14.25" customHeight="1">
      <c r="B207" s="1507"/>
      <c r="C207" s="1507"/>
      <c r="D207" s="1510"/>
      <c r="E207" s="1507"/>
      <c r="F207" s="1525"/>
      <c r="G207" s="1526"/>
      <c r="H207" s="1331">
        <f t="shared" si="50"/>
        <v>0</v>
      </c>
      <c r="I207" s="1406"/>
      <c r="J207" s="1551">
        <f t="shared" si="51"/>
        <v>0</v>
      </c>
      <c r="K207" s="1481"/>
      <c r="L207" s="1517">
        <f>I207+J207+K207</f>
        <v>0</v>
      </c>
      <c r="M207" s="842"/>
    </row>
    <row r="208" spans="2:13">
      <c r="B208" s="1354" t="s">
        <v>197</v>
      </c>
      <c r="C208" s="1354"/>
      <c r="D208" s="1354"/>
      <c r="E208" s="1354"/>
      <c r="F208" s="1355"/>
      <c r="G208" s="1630">
        <f t="shared" ref="G208:L208" si="53">SUM(G200:G207)</f>
        <v>500000</v>
      </c>
      <c r="H208" s="1356">
        <f t="shared" si="53"/>
        <v>0.5</v>
      </c>
      <c r="I208" s="1356">
        <f t="shared" si="53"/>
        <v>0</v>
      </c>
      <c r="J208" s="1357">
        <f t="shared" si="53"/>
        <v>0.5</v>
      </c>
      <c r="K208" s="1357">
        <f t="shared" si="53"/>
        <v>0</v>
      </c>
      <c r="L208" s="1352">
        <f t="shared" si="53"/>
        <v>0.5</v>
      </c>
      <c r="M208" s="1359"/>
    </row>
  </sheetData>
  <autoFilter ref="B2:M176" xr:uid="{00000000-0009-0000-0000-00002C000000}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4">
    <tabColor theme="0"/>
  </sheetPr>
  <dimension ref="B1:N156"/>
  <sheetViews>
    <sheetView topLeftCell="B1" zoomScale="80" zoomScaleNormal="80" workbookViewId="0">
      <pane ySplit="2" topLeftCell="A3" activePane="bottomLeft" state="frozen"/>
      <selection pane="bottomLeft" activeCell="C163" sqref="C163"/>
    </sheetView>
  </sheetViews>
  <sheetFormatPr defaultColWidth="9.140625" defaultRowHeight="15" outlineLevelCol="1"/>
  <cols>
    <col min="1" max="1" width="2.5703125" style="1513" customWidth="1"/>
    <col min="2" max="2" width="49.71093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34.85546875" style="1513" customWidth="1"/>
    <col min="14" max="16384" width="9.140625" style="1513"/>
  </cols>
  <sheetData>
    <row r="1" spans="2:13" ht="18.75" customHeight="1">
      <c r="B1" s="1302" t="s">
        <v>1035</v>
      </c>
      <c r="C1" s="1871"/>
      <c r="D1" s="1871"/>
      <c r="E1" s="1871"/>
      <c r="M1" s="1871" t="s">
        <v>1925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1926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407</v>
      </c>
      <c r="C3" s="692">
        <v>84915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 t="shared" ref="H3:H27" si="0">G3/1000000</f>
        <v>0.13568</v>
      </c>
      <c r="I3" s="1406">
        <f>H3</f>
        <v>0.13568</v>
      </c>
      <c r="J3" s="1524"/>
      <c r="K3" s="1568"/>
      <c r="L3" s="1517">
        <f>I3+J3+K3</f>
        <v>0.13568</v>
      </c>
      <c r="M3" s="842"/>
    </row>
    <row r="4" spans="2:13" s="123" customFormat="1" ht="14.25" customHeight="1">
      <c r="B4" s="1507" t="s">
        <v>407</v>
      </c>
      <c r="C4" s="692">
        <v>84915</v>
      </c>
      <c r="D4" s="957" t="s">
        <v>1565</v>
      </c>
      <c r="E4" s="692">
        <v>265</v>
      </c>
      <c r="F4" s="1618">
        <v>896</v>
      </c>
      <c r="G4" s="1618">
        <f t="shared" ref="G4:G11" si="1">F4*E4</f>
        <v>237440</v>
      </c>
      <c r="H4" s="1524">
        <f t="shared" ref="H4:H11" si="2">G4/1000000</f>
        <v>0.23744000000000001</v>
      </c>
      <c r="I4" s="1406">
        <f t="shared" ref="I4:I11" si="3">H4</f>
        <v>0.23744000000000001</v>
      </c>
      <c r="J4" s="1524"/>
      <c r="K4" s="1568"/>
      <c r="L4" s="1517">
        <f t="shared" ref="L4:L30" si="4">I4+J4+K4</f>
        <v>0.23744000000000001</v>
      </c>
      <c r="M4" s="842"/>
    </row>
    <row r="5" spans="2:13" s="123" customFormat="1" ht="14.25" customHeight="1">
      <c r="B5" s="1507" t="s">
        <v>407</v>
      </c>
      <c r="C5" s="692">
        <v>84915</v>
      </c>
      <c r="D5" s="957" t="s">
        <v>1565</v>
      </c>
      <c r="E5" s="692">
        <v>265</v>
      </c>
      <c r="F5" s="1618">
        <v>2688</v>
      </c>
      <c r="G5" s="1618">
        <f t="shared" si="1"/>
        <v>712320</v>
      </c>
      <c r="H5" s="1524">
        <f t="shared" si="2"/>
        <v>0.71231999999999995</v>
      </c>
      <c r="I5" s="1406">
        <f t="shared" si="3"/>
        <v>0.71231999999999995</v>
      </c>
      <c r="J5" s="1524"/>
      <c r="K5" s="1568"/>
      <c r="L5" s="1517">
        <f t="shared" si="4"/>
        <v>0.71231999999999995</v>
      </c>
      <c r="M5" s="842"/>
    </row>
    <row r="6" spans="2:13" s="123" customFormat="1" ht="14.25" customHeight="1">
      <c r="B6" s="1507" t="s">
        <v>407</v>
      </c>
      <c r="C6" s="692">
        <v>84915</v>
      </c>
      <c r="D6" s="957" t="s">
        <v>1565</v>
      </c>
      <c r="E6" s="692">
        <v>265</v>
      </c>
      <c r="F6" s="1618">
        <v>1728</v>
      </c>
      <c r="G6" s="1618">
        <f t="shared" si="1"/>
        <v>457920</v>
      </c>
      <c r="H6" s="1524">
        <f t="shared" si="2"/>
        <v>0.45791999999999999</v>
      </c>
      <c r="I6" s="1406">
        <f t="shared" si="3"/>
        <v>0.45791999999999999</v>
      </c>
      <c r="J6" s="1524"/>
      <c r="K6" s="1568"/>
      <c r="L6" s="1517">
        <f t="shared" si="4"/>
        <v>0.45791999999999999</v>
      </c>
      <c r="M6" s="842"/>
    </row>
    <row r="7" spans="2:13" s="123" customFormat="1" ht="14.25" customHeight="1">
      <c r="B7" s="1507" t="s">
        <v>407</v>
      </c>
      <c r="C7" s="692">
        <v>84915</v>
      </c>
      <c r="D7" s="957" t="s">
        <v>1565</v>
      </c>
      <c r="E7" s="692">
        <v>265</v>
      </c>
      <c r="F7" s="1618">
        <v>5760</v>
      </c>
      <c r="G7" s="1618">
        <f t="shared" si="1"/>
        <v>1526400</v>
      </c>
      <c r="H7" s="1524">
        <f t="shared" si="2"/>
        <v>1.5264</v>
      </c>
      <c r="I7" s="1406">
        <f t="shared" si="3"/>
        <v>1.5264</v>
      </c>
      <c r="J7" s="1524"/>
      <c r="K7" s="1568"/>
      <c r="L7" s="1517">
        <f t="shared" si="4"/>
        <v>1.5264</v>
      </c>
      <c r="M7" s="842"/>
    </row>
    <row r="8" spans="2:13" s="123" customFormat="1" ht="14.25" customHeight="1">
      <c r="B8" s="1507" t="s">
        <v>407</v>
      </c>
      <c r="C8" s="692">
        <v>84915</v>
      </c>
      <c r="D8" s="957" t="s">
        <v>1565</v>
      </c>
      <c r="E8" s="692">
        <v>265</v>
      </c>
      <c r="F8" s="1618">
        <v>3392</v>
      </c>
      <c r="G8" s="1618">
        <f t="shared" si="1"/>
        <v>898880</v>
      </c>
      <c r="H8" s="1524">
        <f t="shared" si="2"/>
        <v>0.89888000000000001</v>
      </c>
      <c r="I8" s="1406">
        <f t="shared" si="3"/>
        <v>0.89888000000000001</v>
      </c>
      <c r="J8" s="1524"/>
      <c r="K8" s="1568"/>
      <c r="L8" s="1517">
        <f t="shared" si="4"/>
        <v>0.89888000000000001</v>
      </c>
      <c r="M8" s="842"/>
    </row>
    <row r="9" spans="2:13" s="123" customFormat="1" ht="14.25" customHeight="1">
      <c r="B9" s="1507" t="s">
        <v>407</v>
      </c>
      <c r="C9" s="692">
        <v>84915</v>
      </c>
      <c r="D9" s="957" t="s">
        <v>1565</v>
      </c>
      <c r="E9" s="692">
        <v>265</v>
      </c>
      <c r="F9" s="1618">
        <v>256</v>
      </c>
      <c r="G9" s="1618">
        <f t="shared" si="1"/>
        <v>67840</v>
      </c>
      <c r="H9" s="1524">
        <f t="shared" si="2"/>
        <v>6.7839999999999998E-2</v>
      </c>
      <c r="I9" s="1406">
        <f t="shared" si="3"/>
        <v>6.7839999999999998E-2</v>
      </c>
      <c r="J9" s="1524"/>
      <c r="K9" s="1568"/>
      <c r="L9" s="1517">
        <f t="shared" si="4"/>
        <v>6.7839999999999998E-2</v>
      </c>
      <c r="M9" s="842"/>
    </row>
    <row r="10" spans="2:13" s="123" customFormat="1" ht="14.25" customHeight="1">
      <c r="B10" s="1507" t="s">
        <v>407</v>
      </c>
      <c r="C10" s="692">
        <v>84915</v>
      </c>
      <c r="D10" s="957" t="s">
        <v>1565</v>
      </c>
      <c r="E10" s="692">
        <v>265</v>
      </c>
      <c r="F10" s="1618">
        <v>832</v>
      </c>
      <c r="G10" s="1618">
        <f t="shared" si="1"/>
        <v>220480</v>
      </c>
      <c r="H10" s="1524">
        <f t="shared" si="2"/>
        <v>0.22048000000000001</v>
      </c>
      <c r="I10" s="1406">
        <f t="shared" si="3"/>
        <v>0.22048000000000001</v>
      </c>
      <c r="J10" s="1524"/>
      <c r="K10" s="1568"/>
      <c r="L10" s="1517">
        <f t="shared" si="4"/>
        <v>0.22048000000000001</v>
      </c>
      <c r="M10" s="842"/>
    </row>
    <row r="11" spans="2:13" s="123" customFormat="1" ht="14.25" customHeight="1">
      <c r="B11" s="1507" t="s">
        <v>407</v>
      </c>
      <c r="C11" s="692">
        <v>84915</v>
      </c>
      <c r="D11" s="957" t="s">
        <v>1565</v>
      </c>
      <c r="E11" s="692">
        <v>265</v>
      </c>
      <c r="F11" s="1618">
        <v>2496</v>
      </c>
      <c r="G11" s="1618">
        <f t="shared" si="1"/>
        <v>661440</v>
      </c>
      <c r="H11" s="1524">
        <f t="shared" si="2"/>
        <v>0.66144000000000003</v>
      </c>
      <c r="I11" s="1406">
        <f t="shared" si="3"/>
        <v>0.66144000000000003</v>
      </c>
      <c r="J11" s="1524"/>
      <c r="K11" s="1568"/>
      <c r="L11" s="1517">
        <f t="shared" si="4"/>
        <v>0.66144000000000003</v>
      </c>
      <c r="M11" s="842"/>
    </row>
    <row r="12" spans="2:13" s="123" customFormat="1" ht="14.25" customHeight="1">
      <c r="B12" s="1507" t="s">
        <v>1927</v>
      </c>
      <c r="C12" s="692" t="s">
        <v>1928</v>
      </c>
      <c r="D12" s="957" t="s">
        <v>445</v>
      </c>
      <c r="E12" s="692">
        <v>305</v>
      </c>
      <c r="F12" s="1618">
        <v>750</v>
      </c>
      <c r="G12" s="1618">
        <f t="shared" ref="G12:G27" si="5">F12*E12</f>
        <v>228750</v>
      </c>
      <c r="H12" s="1524">
        <f t="shared" si="0"/>
        <v>0.22875000000000001</v>
      </c>
      <c r="I12" s="1406">
        <f>H12</f>
        <v>0.22875000000000001</v>
      </c>
      <c r="J12" s="1524"/>
      <c r="K12" s="1568"/>
      <c r="L12" s="1517">
        <f t="shared" si="4"/>
        <v>0.22875000000000001</v>
      </c>
      <c r="M12" s="842"/>
    </row>
    <row r="13" spans="2:13" s="123" customFormat="1" ht="14.25" customHeight="1">
      <c r="B13" s="1507" t="s">
        <v>1927</v>
      </c>
      <c r="C13" s="692" t="s">
        <v>1929</v>
      </c>
      <c r="D13" s="957" t="s">
        <v>445</v>
      </c>
      <c r="E13" s="692">
        <v>305</v>
      </c>
      <c r="F13" s="1618">
        <v>750</v>
      </c>
      <c r="G13" s="1618">
        <f t="shared" si="5"/>
        <v>228750</v>
      </c>
      <c r="H13" s="1524">
        <f t="shared" si="0"/>
        <v>0.22875000000000001</v>
      </c>
      <c r="I13" s="1406">
        <f t="shared" ref="I13:I21" si="6">H13</f>
        <v>0.22875000000000001</v>
      </c>
      <c r="J13" s="1524"/>
      <c r="K13" s="1568"/>
      <c r="L13" s="1517">
        <f t="shared" si="4"/>
        <v>0.22875000000000001</v>
      </c>
      <c r="M13" s="842"/>
    </row>
    <row r="14" spans="2:13" s="123" customFormat="1" ht="14.25" customHeight="1">
      <c r="B14" s="1507" t="s">
        <v>1927</v>
      </c>
      <c r="C14" s="692" t="s">
        <v>1930</v>
      </c>
      <c r="D14" s="957" t="s">
        <v>445</v>
      </c>
      <c r="E14" s="692">
        <v>305</v>
      </c>
      <c r="F14" s="1618">
        <v>600</v>
      </c>
      <c r="G14" s="1618">
        <f t="shared" si="5"/>
        <v>183000</v>
      </c>
      <c r="H14" s="1524">
        <f t="shared" si="0"/>
        <v>0.183</v>
      </c>
      <c r="I14" s="1406">
        <f t="shared" si="6"/>
        <v>0.183</v>
      </c>
      <c r="J14" s="1524"/>
      <c r="K14" s="1568"/>
      <c r="L14" s="1517">
        <f t="shared" si="4"/>
        <v>0.183</v>
      </c>
      <c r="M14" s="842"/>
    </row>
    <row r="15" spans="2:13" s="123" customFormat="1" ht="14.25" customHeight="1">
      <c r="B15" s="1507" t="s">
        <v>1931</v>
      </c>
      <c r="C15" s="692" t="s">
        <v>1932</v>
      </c>
      <c r="D15" s="957" t="s">
        <v>445</v>
      </c>
      <c r="E15" s="692">
        <v>310</v>
      </c>
      <c r="F15" s="1618">
        <v>150</v>
      </c>
      <c r="G15" s="1618">
        <f t="shared" si="5"/>
        <v>46500</v>
      </c>
      <c r="H15" s="1524">
        <f t="shared" si="0"/>
        <v>4.65E-2</v>
      </c>
      <c r="I15" s="1406">
        <f t="shared" si="6"/>
        <v>4.65E-2</v>
      </c>
      <c r="J15" s="1524"/>
      <c r="K15" s="1568"/>
      <c r="L15" s="1517">
        <f t="shared" si="4"/>
        <v>4.65E-2</v>
      </c>
      <c r="M15" s="842"/>
    </row>
    <row r="16" spans="2:13" s="123" customFormat="1" ht="14.25" customHeight="1">
      <c r="B16" s="1507" t="s">
        <v>1413</v>
      </c>
      <c r="C16" s="692" t="s">
        <v>1933</v>
      </c>
      <c r="D16" s="957" t="s">
        <v>1263</v>
      </c>
      <c r="E16" s="692">
        <v>265</v>
      </c>
      <c r="F16" s="1618">
        <v>104</v>
      </c>
      <c r="G16" s="1618">
        <f t="shared" si="5"/>
        <v>27560</v>
      </c>
      <c r="H16" s="1524">
        <f t="shared" si="0"/>
        <v>2.7560000000000001E-2</v>
      </c>
      <c r="I16" s="1406">
        <f t="shared" si="6"/>
        <v>2.7560000000000001E-2</v>
      </c>
      <c r="J16" s="1524"/>
      <c r="K16" s="1568"/>
      <c r="L16" s="1517">
        <f t="shared" si="4"/>
        <v>2.7560000000000001E-2</v>
      </c>
      <c r="M16" s="842"/>
    </row>
    <row r="17" spans="2:13" s="123" customFormat="1" ht="14.25" customHeight="1">
      <c r="B17" s="1507" t="s">
        <v>1415</v>
      </c>
      <c r="C17" s="692" t="s">
        <v>1934</v>
      </c>
      <c r="D17" s="957" t="s">
        <v>1263</v>
      </c>
      <c r="E17" s="692">
        <v>260</v>
      </c>
      <c r="F17" s="1618">
        <v>26</v>
      </c>
      <c r="G17" s="1618">
        <f t="shared" si="5"/>
        <v>6760</v>
      </c>
      <c r="H17" s="1524">
        <f t="shared" si="0"/>
        <v>6.7600000000000004E-3</v>
      </c>
      <c r="I17" s="1406">
        <f t="shared" si="6"/>
        <v>6.7600000000000004E-3</v>
      </c>
      <c r="J17" s="1524"/>
      <c r="K17" s="1568"/>
      <c r="L17" s="1517">
        <f t="shared" si="4"/>
        <v>6.7600000000000004E-3</v>
      </c>
      <c r="M17" s="842"/>
    </row>
    <row r="18" spans="2:13" s="123" customFormat="1" ht="14.25" customHeight="1">
      <c r="B18" s="1507" t="s">
        <v>1415</v>
      </c>
      <c r="C18" s="692" t="s">
        <v>1935</v>
      </c>
      <c r="D18" s="957" t="s">
        <v>1332</v>
      </c>
      <c r="E18" s="692">
        <v>315</v>
      </c>
      <c r="F18" s="1618">
        <v>29</v>
      </c>
      <c r="G18" s="1618">
        <f t="shared" si="5"/>
        <v>9135</v>
      </c>
      <c r="H18" s="1524">
        <f t="shared" si="0"/>
        <v>9.1350000000000008E-3</v>
      </c>
      <c r="I18" s="1406">
        <f t="shared" si="6"/>
        <v>9.1350000000000008E-3</v>
      </c>
      <c r="J18" s="1524"/>
      <c r="K18" s="1568"/>
      <c r="L18" s="1517">
        <f t="shared" si="4"/>
        <v>9.1350000000000008E-3</v>
      </c>
      <c r="M18" s="842"/>
    </row>
    <row r="19" spans="2:13" s="123" customFormat="1" ht="14.25" customHeight="1">
      <c r="B19" s="1507" t="s">
        <v>1415</v>
      </c>
      <c r="C19" s="692" t="s">
        <v>1936</v>
      </c>
      <c r="D19" s="957" t="s">
        <v>109</v>
      </c>
      <c r="E19" s="692">
        <v>265</v>
      </c>
      <c r="F19" s="1618">
        <v>64</v>
      </c>
      <c r="G19" s="1618">
        <f t="shared" si="5"/>
        <v>16960</v>
      </c>
      <c r="H19" s="1524">
        <f t="shared" si="0"/>
        <v>1.6959999999999999E-2</v>
      </c>
      <c r="I19" s="1406">
        <f t="shared" si="6"/>
        <v>1.6959999999999999E-2</v>
      </c>
      <c r="J19" s="1524"/>
      <c r="K19" s="1568"/>
      <c r="L19" s="1517">
        <f t="shared" si="4"/>
        <v>1.6959999999999999E-2</v>
      </c>
      <c r="M19" s="842"/>
    </row>
    <row r="20" spans="2:13" s="123" customFormat="1" ht="14.25" customHeight="1">
      <c r="B20" s="1507" t="s">
        <v>1415</v>
      </c>
      <c r="C20" s="692" t="s">
        <v>1936</v>
      </c>
      <c r="D20" s="957" t="s">
        <v>1254</v>
      </c>
      <c r="E20" s="692">
        <v>325</v>
      </c>
      <c r="F20" s="1618">
        <v>29</v>
      </c>
      <c r="G20" s="1618">
        <f t="shared" si="5"/>
        <v>9425</v>
      </c>
      <c r="H20" s="1524">
        <f t="shared" si="0"/>
        <v>9.4249999999999994E-3</v>
      </c>
      <c r="I20" s="1406">
        <f t="shared" si="6"/>
        <v>9.4249999999999994E-3</v>
      </c>
      <c r="J20" s="1524"/>
      <c r="K20" s="1568"/>
      <c r="L20" s="1517">
        <f t="shared" si="4"/>
        <v>9.4249999999999994E-3</v>
      </c>
      <c r="M20" s="842"/>
    </row>
    <row r="21" spans="2:13" s="123" customFormat="1" ht="14.25" customHeight="1">
      <c r="B21" s="1507" t="s">
        <v>1836</v>
      </c>
      <c r="C21" s="692" t="s">
        <v>1937</v>
      </c>
      <c r="D21" s="957" t="s">
        <v>109</v>
      </c>
      <c r="E21" s="692">
        <v>265</v>
      </c>
      <c r="F21" s="1618">
        <v>160</v>
      </c>
      <c r="G21" s="1618">
        <f t="shared" si="5"/>
        <v>42400</v>
      </c>
      <c r="H21" s="1524">
        <f t="shared" si="0"/>
        <v>4.24E-2</v>
      </c>
      <c r="I21" s="1406">
        <f t="shared" si="6"/>
        <v>4.24E-2</v>
      </c>
      <c r="J21" s="1524"/>
      <c r="K21" s="1568"/>
      <c r="L21" s="1517">
        <f t="shared" si="4"/>
        <v>4.24E-2</v>
      </c>
      <c r="M21" s="842"/>
    </row>
    <row r="22" spans="2:13" s="123" customFormat="1" ht="14.25" customHeight="1">
      <c r="B22" s="1507" t="s">
        <v>321</v>
      </c>
      <c r="C22" s="692" t="s">
        <v>1938</v>
      </c>
      <c r="D22" s="957" t="s">
        <v>1265</v>
      </c>
      <c r="E22" s="692">
        <v>265</v>
      </c>
      <c r="F22" s="1618">
        <v>832</v>
      </c>
      <c r="G22" s="1618">
        <f t="shared" si="5"/>
        <v>220480</v>
      </c>
      <c r="H22" s="1524">
        <f t="shared" si="0"/>
        <v>0.22048000000000001</v>
      </c>
      <c r="I22" s="1406">
        <f t="shared" ref="I22:I27" si="7">H22</f>
        <v>0.22048000000000001</v>
      </c>
      <c r="J22" s="1524"/>
      <c r="K22" s="1568"/>
      <c r="L22" s="1517">
        <f t="shared" si="4"/>
        <v>0.22048000000000001</v>
      </c>
      <c r="M22" s="842"/>
    </row>
    <row r="23" spans="2:13" s="123" customFormat="1" ht="14.25" customHeight="1">
      <c r="B23" s="1507" t="s">
        <v>321</v>
      </c>
      <c r="C23" s="692" t="s">
        <v>1939</v>
      </c>
      <c r="D23" s="957" t="s">
        <v>1265</v>
      </c>
      <c r="E23" s="692">
        <v>265</v>
      </c>
      <c r="F23" s="1618">
        <v>832</v>
      </c>
      <c r="G23" s="1618">
        <f>F23*E23</f>
        <v>220480</v>
      </c>
      <c r="H23" s="1524">
        <f>G23/1000000</f>
        <v>0.22048000000000001</v>
      </c>
      <c r="I23" s="1406">
        <f t="shared" si="7"/>
        <v>0.22048000000000001</v>
      </c>
      <c r="J23" s="1524"/>
      <c r="K23" s="1568"/>
      <c r="L23" s="1517">
        <f t="shared" si="4"/>
        <v>0.22048000000000001</v>
      </c>
      <c r="M23" s="842"/>
    </row>
    <row r="24" spans="2:13" s="123" customFormat="1" ht="14.25" customHeight="1">
      <c r="B24" s="1507" t="s">
        <v>321</v>
      </c>
      <c r="C24" s="692" t="s">
        <v>1939</v>
      </c>
      <c r="D24" s="957" t="s">
        <v>1265</v>
      </c>
      <c r="E24" s="692">
        <v>265</v>
      </c>
      <c r="F24" s="1618">
        <v>832</v>
      </c>
      <c r="G24" s="1618">
        <f>F24*E24</f>
        <v>220480</v>
      </c>
      <c r="H24" s="1524">
        <f>G24/1000000</f>
        <v>0.22048000000000001</v>
      </c>
      <c r="I24" s="1406">
        <f t="shared" si="7"/>
        <v>0.22048000000000001</v>
      </c>
      <c r="J24" s="1524"/>
      <c r="K24" s="1568"/>
      <c r="L24" s="1517">
        <f t="shared" si="4"/>
        <v>0.22048000000000001</v>
      </c>
      <c r="M24" s="842"/>
    </row>
    <row r="25" spans="2:13" s="123" customFormat="1" ht="14.25" customHeight="1">
      <c r="B25" s="1507" t="s">
        <v>321</v>
      </c>
      <c r="C25" s="692" t="s">
        <v>1940</v>
      </c>
      <c r="D25" s="957" t="s">
        <v>1265</v>
      </c>
      <c r="E25" s="692">
        <v>265</v>
      </c>
      <c r="F25" s="1618">
        <v>832</v>
      </c>
      <c r="G25" s="1618">
        <f>F25*E25</f>
        <v>220480</v>
      </c>
      <c r="H25" s="1524">
        <f>G25/1000000</f>
        <v>0.22048000000000001</v>
      </c>
      <c r="I25" s="1406">
        <f t="shared" si="7"/>
        <v>0.22048000000000001</v>
      </c>
      <c r="J25" s="1524"/>
      <c r="K25" s="1568"/>
      <c r="L25" s="1517">
        <f t="shared" si="4"/>
        <v>0.22048000000000001</v>
      </c>
      <c r="M25" s="842"/>
    </row>
    <row r="26" spans="2:13" s="123" customFormat="1" ht="14.25" customHeight="1">
      <c r="B26" s="1507" t="s">
        <v>321</v>
      </c>
      <c r="C26" s="692" t="s">
        <v>1940</v>
      </c>
      <c r="D26" s="957" t="s">
        <v>1265</v>
      </c>
      <c r="E26" s="692">
        <v>265</v>
      </c>
      <c r="F26" s="1618">
        <v>832</v>
      </c>
      <c r="G26" s="1618">
        <f>F26*E26</f>
        <v>220480</v>
      </c>
      <c r="H26" s="1524">
        <f>G26/1000000</f>
        <v>0.22048000000000001</v>
      </c>
      <c r="I26" s="1406">
        <f t="shared" si="7"/>
        <v>0.22048000000000001</v>
      </c>
      <c r="J26" s="1524"/>
      <c r="K26" s="1568"/>
      <c r="L26" s="1517">
        <f>I26+J26+K26</f>
        <v>0.22048000000000001</v>
      </c>
      <c r="M26" s="842"/>
    </row>
    <row r="27" spans="2:13" s="123" customFormat="1" ht="14.25" customHeight="1">
      <c r="B27" s="1507" t="s">
        <v>1274</v>
      </c>
      <c r="C27" s="692" t="s">
        <v>1941</v>
      </c>
      <c r="D27" s="957" t="s">
        <v>1942</v>
      </c>
      <c r="E27" s="692">
        <v>330</v>
      </c>
      <c r="F27" s="1618">
        <v>29</v>
      </c>
      <c r="G27" s="1618">
        <f t="shared" si="5"/>
        <v>9570</v>
      </c>
      <c r="H27" s="1524">
        <f t="shared" si="0"/>
        <v>9.5700000000000004E-3</v>
      </c>
      <c r="I27" s="1406">
        <f t="shared" si="7"/>
        <v>9.5700000000000004E-3</v>
      </c>
      <c r="J27" s="1524"/>
      <c r="K27" s="1568"/>
      <c r="L27" s="1517">
        <f>I27+J27+K27</f>
        <v>9.5700000000000004E-3</v>
      </c>
      <c r="M27" s="842"/>
    </row>
    <row r="28" spans="2:13" s="123" customFormat="1" ht="14.25" customHeight="1">
      <c r="B28" s="1507" t="s">
        <v>1598</v>
      </c>
      <c r="C28" s="692" t="s">
        <v>1943</v>
      </c>
      <c r="D28" s="957" t="s">
        <v>1263</v>
      </c>
      <c r="E28" s="692">
        <v>265</v>
      </c>
      <c r="F28" s="1618">
        <v>884</v>
      </c>
      <c r="G28" s="1618">
        <f>F28*E28</f>
        <v>234260</v>
      </c>
      <c r="H28" s="1524">
        <f>G28/1000000</f>
        <v>0.23426</v>
      </c>
      <c r="I28" s="1406">
        <f t="shared" ref="I28:I64" si="8">H28</f>
        <v>0.23426</v>
      </c>
      <c r="J28" s="1524"/>
      <c r="K28" s="1568"/>
      <c r="L28" s="1517">
        <f t="shared" si="4"/>
        <v>0.23426</v>
      </c>
      <c r="M28" s="842"/>
    </row>
    <row r="29" spans="2:13" s="123" customFormat="1" ht="14.25" customHeight="1">
      <c r="B29" s="1507" t="s">
        <v>1598</v>
      </c>
      <c r="C29" s="692" t="s">
        <v>1944</v>
      </c>
      <c r="D29" s="957" t="s">
        <v>1263</v>
      </c>
      <c r="E29" s="692">
        <v>265</v>
      </c>
      <c r="F29" s="1618">
        <v>884</v>
      </c>
      <c r="G29" s="1618">
        <f>F29*E29</f>
        <v>234260</v>
      </c>
      <c r="H29" s="1524">
        <f>G29/1000000</f>
        <v>0.23426</v>
      </c>
      <c r="I29" s="1406">
        <f t="shared" si="8"/>
        <v>0.23426</v>
      </c>
      <c r="J29" s="1524"/>
      <c r="K29" s="1568"/>
      <c r="L29" s="1517">
        <f t="shared" si="4"/>
        <v>0.23426</v>
      </c>
      <c r="M29" s="842"/>
    </row>
    <row r="30" spans="2:13" s="123" customFormat="1" ht="14.25" customHeight="1">
      <c r="B30" s="1507" t="s">
        <v>23</v>
      </c>
      <c r="C30" s="692" t="s">
        <v>1945</v>
      </c>
      <c r="D30" s="957" t="s">
        <v>1263</v>
      </c>
      <c r="E30" s="692">
        <v>265</v>
      </c>
      <c r="F30" s="1618">
        <v>416</v>
      </c>
      <c r="G30" s="1618">
        <f>F30*E30</f>
        <v>110240</v>
      </c>
      <c r="H30" s="1524">
        <f>G30/1000000</f>
        <v>0.11024</v>
      </c>
      <c r="I30" s="1406">
        <f t="shared" si="8"/>
        <v>0.11024</v>
      </c>
      <c r="J30" s="1524"/>
      <c r="K30" s="1568"/>
      <c r="L30" s="1517">
        <f t="shared" si="4"/>
        <v>0.11024</v>
      </c>
      <c r="M30" s="842"/>
    </row>
    <row r="31" spans="2:13" s="123" customFormat="1" ht="14.25" customHeight="1">
      <c r="B31" s="1507" t="s">
        <v>23</v>
      </c>
      <c r="C31" s="692" t="s">
        <v>1946</v>
      </c>
      <c r="D31" s="957" t="s">
        <v>1263</v>
      </c>
      <c r="E31" s="692">
        <v>265</v>
      </c>
      <c r="F31" s="1618">
        <v>416</v>
      </c>
      <c r="G31" s="1618">
        <f>F31*E31</f>
        <v>110240</v>
      </c>
      <c r="H31" s="1524">
        <f>G31/1000000</f>
        <v>0.11024</v>
      </c>
      <c r="I31" s="1406">
        <f t="shared" si="8"/>
        <v>0.11024</v>
      </c>
      <c r="J31" s="1524"/>
      <c r="K31" s="1568"/>
      <c r="L31" s="1517">
        <f t="shared" ref="L31:L48" si="9">I31+J31+K31</f>
        <v>0.11024</v>
      </c>
      <c r="M31" s="842"/>
    </row>
    <row r="32" spans="2:13" s="123" customFormat="1" ht="14.25" customHeight="1">
      <c r="B32" s="1507" t="s">
        <v>1764</v>
      </c>
      <c r="C32" s="692" t="s">
        <v>1947</v>
      </c>
      <c r="D32" s="957" t="s">
        <v>1263</v>
      </c>
      <c r="E32" s="692">
        <v>265</v>
      </c>
      <c r="F32" s="1618">
        <v>104</v>
      </c>
      <c r="G32" s="1618">
        <f>F32*E32</f>
        <v>27560</v>
      </c>
      <c r="H32" s="1524">
        <f>G32/1000000</f>
        <v>2.7560000000000001E-2</v>
      </c>
      <c r="I32" s="1406">
        <f t="shared" si="8"/>
        <v>2.7560000000000001E-2</v>
      </c>
      <c r="J32" s="1524"/>
      <c r="K32" s="1568"/>
      <c r="L32" s="1517">
        <f t="shared" si="9"/>
        <v>2.7560000000000001E-2</v>
      </c>
      <c r="M32" s="842"/>
    </row>
    <row r="33" spans="2:13" s="123" customFormat="1" ht="14.25" customHeight="1">
      <c r="B33" s="1507" t="s">
        <v>1766</v>
      </c>
      <c r="C33" s="692" t="s">
        <v>1948</v>
      </c>
      <c r="D33" s="957" t="s">
        <v>1318</v>
      </c>
      <c r="E33" s="692">
        <v>260</v>
      </c>
      <c r="F33" s="1618">
        <v>884</v>
      </c>
      <c r="G33" s="1618">
        <f t="shared" ref="G33:G64" si="10">F33*E33</f>
        <v>229840</v>
      </c>
      <c r="H33" s="1524">
        <f t="shared" ref="H33:H64" si="11">G33/1000000</f>
        <v>0.22983999999999999</v>
      </c>
      <c r="I33" s="1406">
        <f t="shared" si="8"/>
        <v>0.22983999999999999</v>
      </c>
      <c r="J33" s="1524"/>
      <c r="K33" s="1568"/>
      <c r="L33" s="1517">
        <f t="shared" si="9"/>
        <v>0.22983999999999999</v>
      </c>
      <c r="M33" s="842"/>
    </row>
    <row r="34" spans="2:13" s="123" customFormat="1" ht="14.25" customHeight="1">
      <c r="B34" s="1507" t="s">
        <v>1766</v>
      </c>
      <c r="C34" s="692" t="s">
        <v>1949</v>
      </c>
      <c r="D34" s="957" t="s">
        <v>1318</v>
      </c>
      <c r="E34" s="692">
        <v>260</v>
      </c>
      <c r="F34" s="1618">
        <v>884</v>
      </c>
      <c r="G34" s="1618">
        <f t="shared" si="10"/>
        <v>229840</v>
      </c>
      <c r="H34" s="1524">
        <f t="shared" si="11"/>
        <v>0.22983999999999999</v>
      </c>
      <c r="I34" s="1406">
        <f>H34</f>
        <v>0.22983999999999999</v>
      </c>
      <c r="J34" s="1524"/>
      <c r="K34" s="1568"/>
      <c r="L34" s="1517">
        <f t="shared" si="9"/>
        <v>0.22983999999999999</v>
      </c>
      <c r="M34" s="842"/>
    </row>
    <row r="35" spans="2:13" s="123" customFormat="1" ht="14.25" customHeight="1">
      <c r="B35" s="1507" t="s">
        <v>1766</v>
      </c>
      <c r="C35" s="692" t="s">
        <v>1950</v>
      </c>
      <c r="D35" s="957" t="s">
        <v>1318</v>
      </c>
      <c r="E35" s="692">
        <v>260</v>
      </c>
      <c r="F35" s="1618">
        <v>884</v>
      </c>
      <c r="G35" s="1618">
        <f t="shared" si="10"/>
        <v>229840</v>
      </c>
      <c r="H35" s="1524">
        <f t="shared" si="11"/>
        <v>0.22983999999999999</v>
      </c>
      <c r="I35" s="1406">
        <f t="shared" ref="I35:I44" si="12">H35</f>
        <v>0.22983999999999999</v>
      </c>
      <c r="J35" s="1524"/>
      <c r="K35" s="1568"/>
      <c r="L35" s="1517">
        <f t="shared" si="9"/>
        <v>0.22983999999999999</v>
      </c>
      <c r="M35" s="842"/>
    </row>
    <row r="36" spans="2:13" s="123" customFormat="1" ht="14.25" customHeight="1">
      <c r="B36" s="1507" t="s">
        <v>1766</v>
      </c>
      <c r="C36" s="692" t="s">
        <v>1951</v>
      </c>
      <c r="D36" s="957" t="s">
        <v>1318</v>
      </c>
      <c r="E36" s="692">
        <v>260</v>
      </c>
      <c r="F36" s="1618">
        <v>884</v>
      </c>
      <c r="G36" s="1618">
        <f t="shared" si="10"/>
        <v>229840</v>
      </c>
      <c r="H36" s="1524">
        <f t="shared" si="11"/>
        <v>0.22983999999999999</v>
      </c>
      <c r="I36" s="1406">
        <f t="shared" si="12"/>
        <v>0.22983999999999999</v>
      </c>
      <c r="J36" s="1524"/>
      <c r="K36" s="1568"/>
      <c r="L36" s="1517">
        <f t="shared" si="9"/>
        <v>0.22983999999999999</v>
      </c>
      <c r="M36" s="842"/>
    </row>
    <row r="37" spans="2:13" s="123" customFormat="1" ht="14.25" customHeight="1">
      <c r="B37" s="1507" t="s">
        <v>1766</v>
      </c>
      <c r="C37" s="692" t="s">
        <v>1952</v>
      </c>
      <c r="D37" s="957" t="s">
        <v>1318</v>
      </c>
      <c r="E37" s="692">
        <v>265</v>
      </c>
      <c r="F37" s="1618">
        <v>884</v>
      </c>
      <c r="G37" s="1618">
        <f t="shared" si="10"/>
        <v>234260</v>
      </c>
      <c r="H37" s="1524">
        <f t="shared" si="11"/>
        <v>0.23426</v>
      </c>
      <c r="I37" s="1406">
        <f t="shared" si="12"/>
        <v>0.23426</v>
      </c>
      <c r="J37" s="1524"/>
      <c r="K37" s="1568"/>
      <c r="L37" s="1517">
        <f t="shared" si="9"/>
        <v>0.23426</v>
      </c>
      <c r="M37" s="842"/>
    </row>
    <row r="38" spans="2:13" s="123" customFormat="1" ht="14.25" customHeight="1">
      <c r="B38" s="1507" t="s">
        <v>1766</v>
      </c>
      <c r="C38" s="692" t="s">
        <v>1953</v>
      </c>
      <c r="D38" s="957" t="s">
        <v>1318</v>
      </c>
      <c r="E38" s="692">
        <v>265</v>
      </c>
      <c r="F38" s="1618">
        <v>884</v>
      </c>
      <c r="G38" s="1618">
        <f t="shared" si="10"/>
        <v>234260</v>
      </c>
      <c r="H38" s="1524">
        <f t="shared" si="11"/>
        <v>0.23426</v>
      </c>
      <c r="I38" s="1406">
        <f t="shared" si="12"/>
        <v>0.23426</v>
      </c>
      <c r="J38" s="1524"/>
      <c r="K38" s="1568"/>
      <c r="L38" s="1517">
        <f t="shared" si="9"/>
        <v>0.23426</v>
      </c>
      <c r="M38" s="842"/>
    </row>
    <row r="39" spans="2:13" s="123" customFormat="1" ht="14.25" customHeight="1">
      <c r="B39" s="1507" t="s">
        <v>1766</v>
      </c>
      <c r="C39" s="692" t="s">
        <v>1954</v>
      </c>
      <c r="D39" s="957" t="s">
        <v>1318</v>
      </c>
      <c r="E39" s="692">
        <v>265</v>
      </c>
      <c r="F39" s="1618">
        <v>884</v>
      </c>
      <c r="G39" s="1618">
        <f t="shared" si="10"/>
        <v>234260</v>
      </c>
      <c r="H39" s="1524">
        <f t="shared" si="11"/>
        <v>0.23426</v>
      </c>
      <c r="I39" s="1406">
        <f t="shared" si="12"/>
        <v>0.23426</v>
      </c>
      <c r="J39" s="1524"/>
      <c r="K39" s="1568"/>
      <c r="L39" s="1517">
        <f t="shared" si="9"/>
        <v>0.23426</v>
      </c>
      <c r="M39" s="842"/>
    </row>
    <row r="40" spans="2:13" s="123" customFormat="1" ht="14.25" customHeight="1">
      <c r="B40" s="1507" t="s">
        <v>1766</v>
      </c>
      <c r="C40" s="692" t="s">
        <v>1955</v>
      </c>
      <c r="D40" s="957" t="s">
        <v>1318</v>
      </c>
      <c r="E40" s="692">
        <v>265</v>
      </c>
      <c r="F40" s="1618">
        <v>884</v>
      </c>
      <c r="G40" s="1618">
        <f t="shared" si="10"/>
        <v>234260</v>
      </c>
      <c r="H40" s="1524">
        <f t="shared" si="11"/>
        <v>0.23426</v>
      </c>
      <c r="I40" s="1406">
        <f t="shared" si="12"/>
        <v>0.23426</v>
      </c>
      <c r="J40" s="1524"/>
      <c r="K40" s="1568"/>
      <c r="L40" s="1517">
        <f t="shared" si="9"/>
        <v>0.23426</v>
      </c>
      <c r="M40" s="842"/>
    </row>
    <row r="41" spans="2:13" s="123" customFormat="1" ht="14.25" customHeight="1">
      <c r="B41" s="1507" t="s">
        <v>1766</v>
      </c>
      <c r="C41" s="692" t="s">
        <v>1956</v>
      </c>
      <c r="D41" s="957" t="s">
        <v>1318</v>
      </c>
      <c r="E41" s="692">
        <v>265</v>
      </c>
      <c r="F41" s="1618">
        <v>884</v>
      </c>
      <c r="G41" s="1618">
        <f t="shared" si="10"/>
        <v>234260</v>
      </c>
      <c r="H41" s="1524">
        <f t="shared" si="11"/>
        <v>0.23426</v>
      </c>
      <c r="I41" s="1406">
        <f t="shared" si="12"/>
        <v>0.23426</v>
      </c>
      <c r="J41" s="1524"/>
      <c r="K41" s="1568"/>
      <c r="L41" s="1517">
        <f t="shared" si="9"/>
        <v>0.23426</v>
      </c>
      <c r="M41" s="842"/>
    </row>
    <row r="42" spans="2:13" s="123" customFormat="1" ht="14.25" customHeight="1">
      <c r="B42" s="1507" t="s">
        <v>1766</v>
      </c>
      <c r="C42" s="692" t="s">
        <v>1957</v>
      </c>
      <c r="D42" s="957" t="s">
        <v>1318</v>
      </c>
      <c r="E42" s="692">
        <v>265</v>
      </c>
      <c r="F42" s="1618">
        <v>884</v>
      </c>
      <c r="G42" s="1618">
        <f t="shared" si="10"/>
        <v>234260</v>
      </c>
      <c r="H42" s="1524">
        <f t="shared" si="11"/>
        <v>0.23426</v>
      </c>
      <c r="I42" s="1406">
        <f t="shared" si="12"/>
        <v>0.23426</v>
      </c>
      <c r="J42" s="1524"/>
      <c r="K42" s="1568"/>
      <c r="L42" s="1517">
        <f t="shared" si="9"/>
        <v>0.23426</v>
      </c>
      <c r="M42" s="842"/>
    </row>
    <row r="43" spans="2:13" s="123" customFormat="1" ht="14.25" customHeight="1">
      <c r="B43" s="1507" t="s">
        <v>1766</v>
      </c>
      <c r="C43" s="692" t="s">
        <v>1958</v>
      </c>
      <c r="D43" s="957" t="s">
        <v>1318</v>
      </c>
      <c r="E43" s="692">
        <v>265</v>
      </c>
      <c r="F43" s="1618">
        <v>884</v>
      </c>
      <c r="G43" s="1618">
        <f t="shared" si="10"/>
        <v>234260</v>
      </c>
      <c r="H43" s="1524">
        <f t="shared" si="11"/>
        <v>0.23426</v>
      </c>
      <c r="I43" s="1406">
        <f t="shared" si="12"/>
        <v>0.23426</v>
      </c>
      <c r="J43" s="1524"/>
      <c r="K43" s="1568"/>
      <c r="L43" s="1517">
        <f t="shared" si="9"/>
        <v>0.23426</v>
      </c>
      <c r="M43" s="842"/>
    </row>
    <row r="44" spans="2:13" s="123" customFormat="1" ht="14.25" customHeight="1">
      <c r="B44" s="1507" t="s">
        <v>1766</v>
      </c>
      <c r="C44" s="692" t="s">
        <v>1959</v>
      </c>
      <c r="D44" s="957" t="s">
        <v>1318</v>
      </c>
      <c r="E44" s="692">
        <v>265</v>
      </c>
      <c r="F44" s="1618">
        <v>884</v>
      </c>
      <c r="G44" s="1618">
        <f t="shared" si="10"/>
        <v>234260</v>
      </c>
      <c r="H44" s="1524">
        <f t="shared" si="11"/>
        <v>0.23426</v>
      </c>
      <c r="I44" s="1406">
        <f t="shared" si="12"/>
        <v>0.23426</v>
      </c>
      <c r="J44" s="1524"/>
      <c r="K44" s="1568"/>
      <c r="L44" s="1517">
        <f t="shared" si="9"/>
        <v>0.23426</v>
      </c>
      <c r="M44" s="842"/>
    </row>
    <row r="45" spans="2:13" s="123" customFormat="1" ht="14.25" customHeight="1">
      <c r="B45" s="1507" t="s">
        <v>1766</v>
      </c>
      <c r="C45" s="692" t="s">
        <v>1960</v>
      </c>
      <c r="D45" s="957" t="s">
        <v>1318</v>
      </c>
      <c r="E45" s="692">
        <v>265</v>
      </c>
      <c r="F45" s="1618">
        <v>884</v>
      </c>
      <c r="G45" s="1618">
        <f t="shared" si="10"/>
        <v>234260</v>
      </c>
      <c r="H45" s="1524">
        <f t="shared" si="11"/>
        <v>0.23426</v>
      </c>
      <c r="I45" s="1406">
        <f t="shared" si="8"/>
        <v>0.23426</v>
      </c>
      <c r="J45" s="1524"/>
      <c r="K45" s="1568"/>
      <c r="L45" s="1517">
        <f t="shared" si="9"/>
        <v>0.23426</v>
      </c>
      <c r="M45" s="842"/>
    </row>
    <row r="46" spans="2:13" s="123" customFormat="1" ht="14.25" customHeight="1">
      <c r="B46" s="1507" t="s">
        <v>1766</v>
      </c>
      <c r="C46" s="692" t="s">
        <v>1961</v>
      </c>
      <c r="D46" s="957" t="s">
        <v>1263</v>
      </c>
      <c r="E46" s="692">
        <v>260</v>
      </c>
      <c r="F46" s="1618">
        <v>884</v>
      </c>
      <c r="G46" s="1618">
        <f t="shared" si="10"/>
        <v>229840</v>
      </c>
      <c r="H46" s="1524">
        <f t="shared" si="11"/>
        <v>0.22983999999999999</v>
      </c>
      <c r="I46" s="1406">
        <f t="shared" si="8"/>
        <v>0.22983999999999999</v>
      </c>
      <c r="J46" s="1524"/>
      <c r="K46" s="1568"/>
      <c r="L46" s="1517">
        <f t="shared" si="9"/>
        <v>0.22983999999999999</v>
      </c>
      <c r="M46" s="842"/>
    </row>
    <row r="47" spans="2:13" s="123" customFormat="1" ht="14.25" customHeight="1">
      <c r="B47" s="1507" t="s">
        <v>1766</v>
      </c>
      <c r="C47" s="1507" t="s">
        <v>1962</v>
      </c>
      <c r="D47" s="1510" t="s">
        <v>1263</v>
      </c>
      <c r="E47" s="1507">
        <v>260</v>
      </c>
      <c r="F47" s="1525">
        <v>208</v>
      </c>
      <c r="G47" s="1618">
        <f t="shared" si="10"/>
        <v>54080</v>
      </c>
      <c r="H47" s="1524">
        <f t="shared" si="11"/>
        <v>5.4080000000000003E-2</v>
      </c>
      <c r="I47" s="1406">
        <f t="shared" si="8"/>
        <v>5.4080000000000003E-2</v>
      </c>
      <c r="J47" s="1524"/>
      <c r="K47" s="1400"/>
      <c r="L47" s="1517">
        <f t="shared" si="9"/>
        <v>5.4080000000000003E-2</v>
      </c>
      <c r="M47" s="842"/>
    </row>
    <row r="48" spans="2:13" s="123" customFormat="1" ht="14.25" customHeight="1">
      <c r="B48" s="1507" t="s">
        <v>1766</v>
      </c>
      <c r="C48" s="1507" t="s">
        <v>1963</v>
      </c>
      <c r="D48" s="1510" t="s">
        <v>1263</v>
      </c>
      <c r="E48" s="1507">
        <v>265</v>
      </c>
      <c r="F48" s="1525">
        <v>884</v>
      </c>
      <c r="G48" s="1618">
        <f t="shared" si="10"/>
        <v>234260</v>
      </c>
      <c r="H48" s="1524">
        <f t="shared" si="11"/>
        <v>0.23426</v>
      </c>
      <c r="I48" s="1406">
        <f t="shared" si="8"/>
        <v>0.23426</v>
      </c>
      <c r="J48" s="1524"/>
      <c r="K48" s="1400"/>
      <c r="L48" s="1517">
        <f t="shared" si="9"/>
        <v>0.23426</v>
      </c>
      <c r="M48" s="842"/>
    </row>
    <row r="49" spans="2:14" s="123" customFormat="1" ht="14.25" customHeight="1">
      <c r="B49" s="1507" t="s">
        <v>1766</v>
      </c>
      <c r="C49" s="1507" t="s">
        <v>1964</v>
      </c>
      <c r="D49" s="1510" t="s">
        <v>1263</v>
      </c>
      <c r="E49" s="1507">
        <v>265</v>
      </c>
      <c r="F49" s="1525">
        <v>884</v>
      </c>
      <c r="G49" s="1618">
        <f t="shared" si="10"/>
        <v>234260</v>
      </c>
      <c r="H49" s="1524">
        <f t="shared" si="11"/>
        <v>0.23426</v>
      </c>
      <c r="I49" s="1406">
        <f t="shared" si="8"/>
        <v>0.23426</v>
      </c>
      <c r="J49" s="1524"/>
      <c r="K49" s="1400"/>
      <c r="L49" s="1518">
        <f t="shared" ref="L49:L56" si="13">I49+J49+K49</f>
        <v>0.23426</v>
      </c>
      <c r="M49" s="842"/>
      <c r="N49" s="1872"/>
    </row>
    <row r="50" spans="2:14" s="123" customFormat="1" ht="14.25" customHeight="1">
      <c r="B50" s="1507" t="s">
        <v>1766</v>
      </c>
      <c r="C50" s="1507" t="s">
        <v>1965</v>
      </c>
      <c r="D50" s="1510" t="s">
        <v>1263</v>
      </c>
      <c r="E50" s="1507">
        <v>265</v>
      </c>
      <c r="F50" s="1525">
        <v>884</v>
      </c>
      <c r="G50" s="1618">
        <f t="shared" si="10"/>
        <v>234260</v>
      </c>
      <c r="H50" s="1524">
        <f t="shared" si="11"/>
        <v>0.23426</v>
      </c>
      <c r="I50" s="1406">
        <f t="shared" si="8"/>
        <v>0.23426</v>
      </c>
      <c r="J50" s="1524"/>
      <c r="K50" s="1400"/>
      <c r="L50" s="1518">
        <f t="shared" si="13"/>
        <v>0.23426</v>
      </c>
      <c r="M50" s="842"/>
      <c r="N50" s="1872"/>
    </row>
    <row r="51" spans="2:14" s="123" customFormat="1" ht="14.25" customHeight="1">
      <c r="B51" s="1507" t="s">
        <v>1766</v>
      </c>
      <c r="C51" s="1507" t="s">
        <v>1966</v>
      </c>
      <c r="D51" s="1510" t="s">
        <v>1263</v>
      </c>
      <c r="E51" s="1507">
        <v>265</v>
      </c>
      <c r="F51" s="1525">
        <v>884</v>
      </c>
      <c r="G51" s="1618">
        <f t="shared" si="10"/>
        <v>234260</v>
      </c>
      <c r="H51" s="1524">
        <f t="shared" si="11"/>
        <v>0.23426</v>
      </c>
      <c r="I51" s="1406">
        <f t="shared" si="8"/>
        <v>0.23426</v>
      </c>
      <c r="J51" s="1524"/>
      <c r="K51" s="1400"/>
      <c r="L51" s="1518">
        <f t="shared" si="13"/>
        <v>0.23426</v>
      </c>
      <c r="M51" s="842"/>
      <c r="N51" s="1872"/>
    </row>
    <row r="52" spans="2:14" s="123" customFormat="1" ht="14.25" customHeight="1">
      <c r="B52" s="1507" t="s">
        <v>1766</v>
      </c>
      <c r="C52" s="1507" t="s">
        <v>1967</v>
      </c>
      <c r="D52" s="1510" t="s">
        <v>1263</v>
      </c>
      <c r="E52" s="1507">
        <v>265</v>
      </c>
      <c r="F52" s="1525">
        <v>676</v>
      </c>
      <c r="G52" s="1618">
        <f t="shared" si="10"/>
        <v>179140</v>
      </c>
      <c r="H52" s="1524">
        <f t="shared" si="11"/>
        <v>0.17913999999999999</v>
      </c>
      <c r="I52" s="1406">
        <f t="shared" si="8"/>
        <v>0.17913999999999999</v>
      </c>
      <c r="J52" s="1524"/>
      <c r="K52" s="1400"/>
      <c r="L52" s="1518">
        <f t="shared" si="13"/>
        <v>0.17913999999999999</v>
      </c>
      <c r="M52" s="842"/>
      <c r="N52" s="1872"/>
    </row>
    <row r="53" spans="2:14" s="123" customFormat="1" ht="14.25" customHeight="1">
      <c r="B53" s="1507" t="s">
        <v>1766</v>
      </c>
      <c r="C53" s="1507" t="s">
        <v>1967</v>
      </c>
      <c r="D53" s="1510" t="s">
        <v>1263</v>
      </c>
      <c r="E53" s="1507">
        <v>265</v>
      </c>
      <c r="F53" s="1525">
        <v>208</v>
      </c>
      <c r="G53" s="1618">
        <f t="shared" si="10"/>
        <v>55120</v>
      </c>
      <c r="H53" s="1524">
        <f t="shared" si="11"/>
        <v>5.5120000000000002E-2</v>
      </c>
      <c r="I53" s="1406">
        <f t="shared" si="8"/>
        <v>5.5120000000000002E-2</v>
      </c>
      <c r="J53" s="1524"/>
      <c r="K53" s="1400"/>
      <c r="L53" s="1518">
        <f t="shared" si="13"/>
        <v>5.5120000000000002E-2</v>
      </c>
      <c r="M53" s="842"/>
      <c r="N53" s="1872"/>
    </row>
    <row r="54" spans="2:14" s="123" customFormat="1" ht="14.25" customHeight="1">
      <c r="B54" s="1507" t="s">
        <v>1766</v>
      </c>
      <c r="C54" s="1507" t="s">
        <v>1968</v>
      </c>
      <c r="D54" s="1510" t="s">
        <v>1263</v>
      </c>
      <c r="E54" s="1507">
        <v>265</v>
      </c>
      <c r="F54" s="1525">
        <v>884</v>
      </c>
      <c r="G54" s="1618">
        <f t="shared" si="10"/>
        <v>234260</v>
      </c>
      <c r="H54" s="1524">
        <f t="shared" si="11"/>
        <v>0.23426</v>
      </c>
      <c r="I54" s="1406">
        <f t="shared" si="8"/>
        <v>0.23426</v>
      </c>
      <c r="J54" s="1524"/>
      <c r="K54" s="1400"/>
      <c r="L54" s="1518">
        <f t="shared" si="13"/>
        <v>0.23426</v>
      </c>
      <c r="M54" s="842"/>
      <c r="N54" s="1872"/>
    </row>
    <row r="55" spans="2:14" s="123" customFormat="1" ht="14.25" customHeight="1">
      <c r="B55" s="1507" t="s">
        <v>1766</v>
      </c>
      <c r="C55" s="1507" t="s">
        <v>1969</v>
      </c>
      <c r="D55" s="1510" t="s">
        <v>1263</v>
      </c>
      <c r="E55" s="1507">
        <v>265</v>
      </c>
      <c r="F55" s="1525">
        <v>312</v>
      </c>
      <c r="G55" s="1618">
        <f t="shared" si="10"/>
        <v>82680</v>
      </c>
      <c r="H55" s="1524">
        <f t="shared" si="11"/>
        <v>8.2680000000000003E-2</v>
      </c>
      <c r="I55" s="1406">
        <f t="shared" si="8"/>
        <v>8.2680000000000003E-2</v>
      </c>
      <c r="J55" s="1524"/>
      <c r="K55" s="1400"/>
      <c r="L55" s="1518">
        <f t="shared" si="13"/>
        <v>8.2680000000000003E-2</v>
      </c>
      <c r="M55" s="842"/>
      <c r="N55" s="1872"/>
    </row>
    <row r="56" spans="2:14" s="123" customFormat="1" ht="14.25" customHeight="1">
      <c r="B56" s="1507" t="s">
        <v>30</v>
      </c>
      <c r="C56" s="1507">
        <v>624314</v>
      </c>
      <c r="D56" s="1507" t="s">
        <v>1350</v>
      </c>
      <c r="E56" s="1507">
        <v>325</v>
      </c>
      <c r="F56" s="1525">
        <v>638</v>
      </c>
      <c r="G56" s="1618">
        <f t="shared" si="10"/>
        <v>207350</v>
      </c>
      <c r="H56" s="1524">
        <f t="shared" si="11"/>
        <v>0.20735000000000001</v>
      </c>
      <c r="I56" s="1406">
        <f t="shared" si="8"/>
        <v>0.20735000000000001</v>
      </c>
      <c r="J56" s="1524"/>
      <c r="K56" s="1400"/>
      <c r="L56" s="1518">
        <f t="shared" si="13"/>
        <v>0.20735000000000001</v>
      </c>
      <c r="M56" s="842"/>
      <c r="N56" s="1872"/>
    </row>
    <row r="57" spans="2:14" s="123" customFormat="1" ht="14.25" customHeight="1">
      <c r="B57" s="1507" t="s">
        <v>30</v>
      </c>
      <c r="C57" s="1507">
        <v>624313</v>
      </c>
      <c r="D57" s="1507" t="s">
        <v>1350</v>
      </c>
      <c r="E57" s="1507">
        <v>325</v>
      </c>
      <c r="F57" s="1525">
        <v>638</v>
      </c>
      <c r="G57" s="1618">
        <f t="shared" si="10"/>
        <v>207350</v>
      </c>
      <c r="H57" s="1524">
        <f t="shared" si="11"/>
        <v>0.20735000000000001</v>
      </c>
      <c r="I57" s="1406">
        <f t="shared" si="8"/>
        <v>0.20735000000000001</v>
      </c>
      <c r="J57" s="1524"/>
      <c r="K57" s="1400"/>
      <c r="L57" s="1518">
        <f>I57+J57+K57</f>
        <v>0.20735000000000001</v>
      </c>
      <c r="M57" s="845"/>
      <c r="N57" s="1872"/>
    </row>
    <row r="58" spans="2:14" s="123" customFormat="1" ht="14.25" customHeight="1">
      <c r="B58" s="1509" t="s">
        <v>30</v>
      </c>
      <c r="C58" s="1509">
        <v>624312</v>
      </c>
      <c r="D58" s="338" t="s">
        <v>1350</v>
      </c>
      <c r="E58" s="1509">
        <v>325</v>
      </c>
      <c r="F58" s="781">
        <v>638</v>
      </c>
      <c r="G58" s="1618">
        <f t="shared" si="10"/>
        <v>207350</v>
      </c>
      <c r="H58" s="1524">
        <f t="shared" si="11"/>
        <v>0.20735000000000001</v>
      </c>
      <c r="I58" s="1406">
        <f t="shared" si="8"/>
        <v>0.20735000000000001</v>
      </c>
      <c r="J58" s="1524"/>
      <c r="K58" s="1400"/>
      <c r="L58" s="1518">
        <f>I58+J58+K58</f>
        <v>0.20735000000000001</v>
      </c>
      <c r="M58" s="845"/>
      <c r="N58" s="1872"/>
    </row>
    <row r="59" spans="2:14" s="123" customFormat="1" ht="14.25" customHeight="1">
      <c r="B59" s="1509" t="s">
        <v>1970</v>
      </c>
      <c r="C59" s="1509">
        <v>1477</v>
      </c>
      <c r="D59" s="338" t="s">
        <v>1565</v>
      </c>
      <c r="E59" s="1509">
        <v>265</v>
      </c>
      <c r="F59" s="781">
        <v>832</v>
      </c>
      <c r="G59" s="1618">
        <f t="shared" si="10"/>
        <v>220480</v>
      </c>
      <c r="H59" s="1524">
        <f t="shared" si="11"/>
        <v>0.22048000000000001</v>
      </c>
      <c r="I59" s="1406">
        <f t="shared" si="8"/>
        <v>0.22048000000000001</v>
      </c>
      <c r="J59" s="1524"/>
      <c r="K59" s="1400"/>
      <c r="L59" s="1518">
        <f>SUM(I59:K59)</f>
        <v>0.22048000000000001</v>
      </c>
      <c r="M59" s="1739"/>
      <c r="N59" s="1872"/>
    </row>
    <row r="60" spans="2:14">
      <c r="B60" s="1510" t="s">
        <v>1971</v>
      </c>
      <c r="C60" s="1510" t="s">
        <v>1972</v>
      </c>
      <c r="D60" s="1510" t="s">
        <v>109</v>
      </c>
      <c r="E60" s="1507">
        <v>260</v>
      </c>
      <c r="F60" s="1413">
        <v>96</v>
      </c>
      <c r="G60" s="1618">
        <f t="shared" si="10"/>
        <v>24960</v>
      </c>
      <c r="H60" s="1524">
        <f t="shared" si="11"/>
        <v>2.496E-2</v>
      </c>
      <c r="I60" s="1406">
        <f t="shared" si="8"/>
        <v>2.496E-2</v>
      </c>
      <c r="J60" s="1524"/>
      <c r="K60" s="1536"/>
      <c r="L60" s="1517">
        <f>I60+J60+K60</f>
        <v>2.496E-2</v>
      </c>
      <c r="M60" s="1739"/>
      <c r="N60" s="1871"/>
    </row>
    <row r="61" spans="2:14">
      <c r="B61" s="1510" t="s">
        <v>1973</v>
      </c>
      <c r="C61" s="1507" t="s">
        <v>1974</v>
      </c>
      <c r="D61" s="1507" t="s">
        <v>1263</v>
      </c>
      <c r="E61" s="1507">
        <v>265</v>
      </c>
      <c r="F61" s="1525">
        <v>130</v>
      </c>
      <c r="G61" s="1618">
        <f t="shared" si="10"/>
        <v>34450</v>
      </c>
      <c r="H61" s="1524">
        <f t="shared" si="11"/>
        <v>3.4450000000000001E-2</v>
      </c>
      <c r="I61" s="1406">
        <f t="shared" si="8"/>
        <v>3.4450000000000001E-2</v>
      </c>
      <c r="J61" s="1524"/>
      <c r="K61" s="1536"/>
      <c r="L61" s="1517">
        <f>I61+J61+K61</f>
        <v>3.4450000000000001E-2</v>
      </c>
      <c r="M61" s="1739"/>
      <c r="N61" s="1388"/>
    </row>
    <row r="62" spans="2:14" ht="14.25" customHeight="1">
      <c r="B62" s="1510" t="s">
        <v>1306</v>
      </c>
      <c r="C62" s="1510" t="s">
        <v>1975</v>
      </c>
      <c r="D62" s="1510" t="s">
        <v>1263</v>
      </c>
      <c r="E62" s="1507">
        <v>265</v>
      </c>
      <c r="F62" s="1413">
        <v>130</v>
      </c>
      <c r="G62" s="1618">
        <f t="shared" si="10"/>
        <v>34450</v>
      </c>
      <c r="H62" s="1524">
        <f t="shared" si="11"/>
        <v>3.4450000000000001E-2</v>
      </c>
      <c r="I62" s="1406">
        <f t="shared" si="8"/>
        <v>3.4450000000000001E-2</v>
      </c>
      <c r="J62" s="1524"/>
      <c r="K62" s="1536"/>
      <c r="L62" s="1517">
        <f>I62+J62+K62</f>
        <v>3.4450000000000001E-2</v>
      </c>
      <c r="M62" s="1739"/>
      <c r="N62" s="1871"/>
    </row>
    <row r="63" spans="2:14" ht="15" customHeight="1">
      <c r="B63" s="1510" t="s">
        <v>1976</v>
      </c>
      <c r="C63" s="1510" t="s">
        <v>1977</v>
      </c>
      <c r="D63" s="1510" t="s">
        <v>1263</v>
      </c>
      <c r="E63" s="1507">
        <v>260</v>
      </c>
      <c r="F63" s="1413">
        <v>676</v>
      </c>
      <c r="G63" s="1618">
        <f t="shared" si="10"/>
        <v>175760</v>
      </c>
      <c r="H63" s="1524">
        <f t="shared" si="11"/>
        <v>0.17576</v>
      </c>
      <c r="I63" s="1406">
        <f t="shared" si="8"/>
        <v>0.17576</v>
      </c>
      <c r="J63" s="1524"/>
      <c r="K63" s="1536"/>
      <c r="L63" s="1517">
        <f>I63+J63+K63</f>
        <v>0.17576</v>
      </c>
      <c r="M63" s="1739"/>
      <c r="N63" s="1871"/>
    </row>
    <row r="64" spans="2:14" ht="15" customHeight="1">
      <c r="B64" s="187" t="s">
        <v>1976</v>
      </c>
      <c r="C64" s="187" t="s">
        <v>1978</v>
      </c>
      <c r="D64" s="495" t="s">
        <v>1263</v>
      </c>
      <c r="E64" s="1509">
        <v>260</v>
      </c>
      <c r="F64" s="791">
        <v>100</v>
      </c>
      <c r="G64" s="1618">
        <f t="shared" si="10"/>
        <v>26000</v>
      </c>
      <c r="H64" s="1524">
        <f t="shared" si="11"/>
        <v>2.5999999999999999E-2</v>
      </c>
      <c r="I64" s="1406">
        <f t="shared" si="8"/>
        <v>2.5999999999999999E-2</v>
      </c>
      <c r="J64" s="1524"/>
      <c r="K64" s="1536"/>
      <c r="L64" s="1517">
        <f>SUM(I64:K64)</f>
        <v>2.5999999999999999E-2</v>
      </c>
      <c r="M64" s="1739"/>
      <c r="N64" s="1871"/>
    </row>
    <row r="65" spans="2:13" ht="15" customHeight="1">
      <c r="B65" s="1422" t="s">
        <v>197</v>
      </c>
      <c r="C65" s="1422"/>
      <c r="D65" s="1422"/>
      <c r="E65" s="1422"/>
      <c r="F65" s="1423">
        <f t="shared" ref="F65:L65" si="14">SUM(F3:F64)</f>
        <v>50193</v>
      </c>
      <c r="G65" s="1423">
        <f t="shared" si="14"/>
        <v>13484180</v>
      </c>
      <c r="H65" s="1424">
        <f t="shared" si="14"/>
        <v>13.484180000000011</v>
      </c>
      <c r="I65" s="1424">
        <f t="shared" si="14"/>
        <v>13.484180000000011</v>
      </c>
      <c r="J65" s="1424">
        <f t="shared" si="14"/>
        <v>0</v>
      </c>
      <c r="K65" s="1424">
        <f t="shared" si="14"/>
        <v>0</v>
      </c>
      <c r="L65" s="1424">
        <f t="shared" si="14"/>
        <v>13.484180000000011</v>
      </c>
      <c r="M65" s="1428" t="s">
        <v>226</v>
      </c>
    </row>
    <row r="66" spans="2:13">
      <c r="B66" s="1019" t="s">
        <v>834</v>
      </c>
      <c r="C66" s="187">
        <v>16110873</v>
      </c>
      <c r="D66" s="495" t="s">
        <v>1281</v>
      </c>
      <c r="E66" s="1510">
        <v>260</v>
      </c>
      <c r="F66" s="1586">
        <v>832</v>
      </c>
      <c r="G66" s="1526">
        <f>E66*F66</f>
        <v>216320</v>
      </c>
      <c r="H66" s="1331">
        <f>E66*F66/1000000</f>
        <v>0.21632000000000001</v>
      </c>
      <c r="I66" s="1533">
        <f>H66</f>
        <v>0.21632000000000001</v>
      </c>
      <c r="J66" s="1415"/>
      <c r="K66" s="1691"/>
      <c r="L66" s="1518">
        <f t="shared" ref="L66:L94" si="15">SUM(I66:K66)</f>
        <v>0.21632000000000001</v>
      </c>
      <c r="M66" s="842"/>
    </row>
    <row r="67" spans="2:13">
      <c r="B67" s="1019" t="s">
        <v>834</v>
      </c>
      <c r="C67" s="187">
        <v>16210330</v>
      </c>
      <c r="D67" s="495" t="s">
        <v>108</v>
      </c>
      <c r="E67" s="1510">
        <v>260</v>
      </c>
      <c r="F67" s="1586">
        <v>608</v>
      </c>
      <c r="G67" s="1526">
        <f t="shared" ref="G67:G75" si="16">E67*F67</f>
        <v>158080</v>
      </c>
      <c r="H67" s="1331">
        <f t="shared" ref="H67:H75" si="17">E67*F67/1000000</f>
        <v>0.15808</v>
      </c>
      <c r="I67" s="1533">
        <f t="shared" ref="I67:I101" si="18">H67</f>
        <v>0.15808</v>
      </c>
      <c r="J67" s="1415"/>
      <c r="K67" s="1691"/>
      <c r="L67" s="1518">
        <f t="shared" ref="L67:L75" si="19">SUM(I67:K67)</f>
        <v>0.15808</v>
      </c>
      <c r="M67" s="842"/>
    </row>
    <row r="68" spans="2:13">
      <c r="B68" s="1019" t="s">
        <v>791</v>
      </c>
      <c r="C68" s="187" t="s">
        <v>1979</v>
      </c>
      <c r="D68" s="495" t="s">
        <v>201</v>
      </c>
      <c r="E68" s="1510">
        <v>305</v>
      </c>
      <c r="F68" s="1586">
        <v>72</v>
      </c>
      <c r="G68" s="1526">
        <f t="shared" si="16"/>
        <v>21960</v>
      </c>
      <c r="H68" s="1331">
        <f t="shared" si="17"/>
        <v>2.196E-2</v>
      </c>
      <c r="I68" s="1533">
        <f t="shared" si="18"/>
        <v>2.196E-2</v>
      </c>
      <c r="J68" s="1415"/>
      <c r="K68" s="1691"/>
      <c r="L68" s="1518">
        <f t="shared" si="19"/>
        <v>2.196E-2</v>
      </c>
      <c r="M68" s="842"/>
    </row>
    <row r="69" spans="2:13">
      <c r="B69" s="1019" t="s">
        <v>574</v>
      </c>
      <c r="C69" s="187">
        <v>100001505</v>
      </c>
      <c r="D69" s="495" t="s">
        <v>1980</v>
      </c>
      <c r="E69" s="1510">
        <v>305</v>
      </c>
      <c r="F69" s="1586">
        <v>120</v>
      </c>
      <c r="G69" s="1526">
        <f t="shared" si="16"/>
        <v>36600</v>
      </c>
      <c r="H69" s="1331">
        <f t="shared" si="17"/>
        <v>3.6600000000000001E-2</v>
      </c>
      <c r="I69" s="1533">
        <f t="shared" si="18"/>
        <v>3.6600000000000001E-2</v>
      </c>
      <c r="J69" s="1415"/>
      <c r="K69" s="1691"/>
      <c r="L69" s="1518">
        <f t="shared" si="19"/>
        <v>3.6600000000000001E-2</v>
      </c>
      <c r="M69" s="842"/>
    </row>
    <row r="70" spans="2:13">
      <c r="B70" s="1019" t="s">
        <v>574</v>
      </c>
      <c r="C70" s="187">
        <v>100001505</v>
      </c>
      <c r="D70" s="495" t="s">
        <v>1981</v>
      </c>
      <c r="E70" s="1510">
        <v>305</v>
      </c>
      <c r="F70" s="1586">
        <v>7</v>
      </c>
      <c r="G70" s="1526">
        <f t="shared" si="16"/>
        <v>2135</v>
      </c>
      <c r="H70" s="1331">
        <f t="shared" si="17"/>
        <v>2.1350000000000002E-3</v>
      </c>
      <c r="I70" s="1533">
        <f t="shared" si="18"/>
        <v>2.1350000000000002E-3</v>
      </c>
      <c r="J70" s="1415"/>
      <c r="K70" s="1691"/>
      <c r="L70" s="1518">
        <f t="shared" si="19"/>
        <v>2.1350000000000002E-3</v>
      </c>
      <c r="M70" s="842"/>
    </row>
    <row r="71" spans="2:13">
      <c r="B71" s="1019" t="s">
        <v>1982</v>
      </c>
      <c r="C71" s="187">
        <v>5</v>
      </c>
      <c r="D71" s="495" t="s">
        <v>201</v>
      </c>
      <c r="E71" s="1510">
        <v>305</v>
      </c>
      <c r="F71" s="1586">
        <v>22</v>
      </c>
      <c r="G71" s="1526">
        <f t="shared" si="16"/>
        <v>6710</v>
      </c>
      <c r="H71" s="1331">
        <f t="shared" si="17"/>
        <v>6.7099999999999998E-3</v>
      </c>
      <c r="I71" s="1533">
        <f t="shared" si="18"/>
        <v>6.7099999999999998E-3</v>
      </c>
      <c r="J71" s="1415"/>
      <c r="K71" s="1691"/>
      <c r="L71" s="1518">
        <f t="shared" si="19"/>
        <v>6.7099999999999998E-3</v>
      </c>
      <c r="M71" s="842"/>
    </row>
    <row r="72" spans="2:13">
      <c r="B72" s="1019" t="s">
        <v>56</v>
      </c>
      <c r="C72" s="187" t="s">
        <v>1983</v>
      </c>
      <c r="D72" s="495" t="s">
        <v>419</v>
      </c>
      <c r="E72" s="1510">
        <v>305</v>
      </c>
      <c r="F72" s="1586">
        <v>1000</v>
      </c>
      <c r="G72" s="1526">
        <f t="shared" si="16"/>
        <v>305000</v>
      </c>
      <c r="H72" s="1331">
        <f t="shared" si="17"/>
        <v>0.30499999999999999</v>
      </c>
      <c r="I72" s="1533">
        <f t="shared" si="18"/>
        <v>0.30499999999999999</v>
      </c>
      <c r="J72" s="1415"/>
      <c r="K72" s="1691"/>
      <c r="L72" s="1518">
        <f t="shared" si="19"/>
        <v>0.30499999999999999</v>
      </c>
      <c r="M72" s="842"/>
    </row>
    <row r="73" spans="2:13">
      <c r="B73" s="1019" t="s">
        <v>1984</v>
      </c>
      <c r="C73" s="187">
        <v>1026</v>
      </c>
      <c r="D73" s="495" t="s">
        <v>1985</v>
      </c>
      <c r="E73" s="1510">
        <v>265</v>
      </c>
      <c r="F73" s="1586">
        <v>260</v>
      </c>
      <c r="G73" s="1526">
        <f t="shared" si="16"/>
        <v>68900</v>
      </c>
      <c r="H73" s="1331">
        <f t="shared" si="17"/>
        <v>6.8900000000000003E-2</v>
      </c>
      <c r="I73" s="1533">
        <f t="shared" si="18"/>
        <v>6.8900000000000003E-2</v>
      </c>
      <c r="J73" s="1415"/>
      <c r="K73" s="1691"/>
      <c r="L73" s="1518">
        <f t="shared" si="19"/>
        <v>6.8900000000000003E-2</v>
      </c>
      <c r="M73" s="842"/>
    </row>
    <row r="74" spans="2:13">
      <c r="B74" s="1019" t="s">
        <v>35</v>
      </c>
      <c r="C74" s="187">
        <v>2538</v>
      </c>
      <c r="D74" s="495" t="s">
        <v>1565</v>
      </c>
      <c r="E74" s="1510">
        <v>265</v>
      </c>
      <c r="F74" s="1586">
        <v>832</v>
      </c>
      <c r="G74" s="1526">
        <f t="shared" si="16"/>
        <v>220480</v>
      </c>
      <c r="H74" s="1331">
        <f t="shared" si="17"/>
        <v>0.22048000000000001</v>
      </c>
      <c r="I74" s="1533">
        <f t="shared" si="18"/>
        <v>0.22048000000000001</v>
      </c>
      <c r="J74" s="1415"/>
      <c r="K74" s="1691"/>
      <c r="L74" s="1518">
        <f t="shared" si="19"/>
        <v>0.22048000000000001</v>
      </c>
      <c r="M74" s="842"/>
    </row>
    <row r="75" spans="2:13" s="308" customFormat="1">
      <c r="B75" s="1019" t="s">
        <v>1783</v>
      </c>
      <c r="C75" s="187">
        <v>6132016</v>
      </c>
      <c r="D75" s="495" t="s">
        <v>1985</v>
      </c>
      <c r="E75" s="1510">
        <v>260</v>
      </c>
      <c r="F75" s="1586">
        <v>78</v>
      </c>
      <c r="G75" s="1526">
        <f t="shared" si="16"/>
        <v>20280</v>
      </c>
      <c r="H75" s="1331">
        <f t="shared" si="17"/>
        <v>2.0279999999999999E-2</v>
      </c>
      <c r="I75" s="1533">
        <f t="shared" si="18"/>
        <v>2.0279999999999999E-2</v>
      </c>
      <c r="J75" s="1415"/>
      <c r="K75" s="1691"/>
      <c r="L75" s="1518">
        <f t="shared" si="19"/>
        <v>2.0279999999999999E-2</v>
      </c>
      <c r="M75" s="1740"/>
    </row>
    <row r="76" spans="2:13" s="308" customFormat="1">
      <c r="B76" s="1019" t="s">
        <v>843</v>
      </c>
      <c r="C76" s="187" t="s">
        <v>1986</v>
      </c>
      <c r="D76" s="495" t="s">
        <v>1987</v>
      </c>
      <c r="E76" s="1510">
        <v>260</v>
      </c>
      <c r="F76" s="1586">
        <v>32</v>
      </c>
      <c r="G76" s="1526">
        <f t="shared" ref="G76:G101" si="20">E76*F76</f>
        <v>8320</v>
      </c>
      <c r="H76" s="1331">
        <f t="shared" ref="H76:H101" si="21">E76*F76/1000000</f>
        <v>8.3199999999999993E-3</v>
      </c>
      <c r="I76" s="1533">
        <f t="shared" si="18"/>
        <v>8.3199999999999993E-3</v>
      </c>
      <c r="J76" s="1415"/>
      <c r="K76" s="1691"/>
      <c r="L76" s="1518">
        <f>SUM(I76:K76)</f>
        <v>8.3199999999999993E-3</v>
      </c>
      <c r="M76" s="842"/>
    </row>
    <row r="77" spans="2:13" s="308" customFormat="1">
      <c r="B77" s="1019" t="s">
        <v>843</v>
      </c>
      <c r="C77" s="187" t="s">
        <v>1988</v>
      </c>
      <c r="D77" s="495" t="s">
        <v>1985</v>
      </c>
      <c r="E77" s="1510">
        <v>265</v>
      </c>
      <c r="F77" s="1586">
        <v>104</v>
      </c>
      <c r="G77" s="1526">
        <f t="shared" si="20"/>
        <v>27560</v>
      </c>
      <c r="H77" s="1331">
        <f t="shared" si="21"/>
        <v>2.7560000000000001E-2</v>
      </c>
      <c r="I77" s="1533">
        <f t="shared" si="18"/>
        <v>2.7560000000000001E-2</v>
      </c>
      <c r="J77" s="1415"/>
      <c r="K77" s="1691"/>
      <c r="L77" s="1518">
        <f>SUM(I77:K77)</f>
        <v>2.7560000000000001E-2</v>
      </c>
      <c r="M77" s="842"/>
    </row>
    <row r="78" spans="2:13" s="123" customFormat="1" ht="14.25" customHeight="1">
      <c r="B78" s="1019" t="s">
        <v>495</v>
      </c>
      <c r="C78" s="187" t="s">
        <v>1989</v>
      </c>
      <c r="D78" s="495" t="s">
        <v>1805</v>
      </c>
      <c r="E78" s="1510">
        <v>265</v>
      </c>
      <c r="F78" s="1586">
        <v>320</v>
      </c>
      <c r="G78" s="1526">
        <f t="shared" si="20"/>
        <v>84800</v>
      </c>
      <c r="H78" s="1331">
        <f t="shared" si="21"/>
        <v>8.48E-2</v>
      </c>
      <c r="I78" s="1533">
        <f t="shared" si="18"/>
        <v>8.48E-2</v>
      </c>
      <c r="J78" s="1415"/>
      <c r="K78" s="1691"/>
      <c r="L78" s="1518">
        <f>SUM(I78:K78)</f>
        <v>8.48E-2</v>
      </c>
      <c r="M78" s="842"/>
    </row>
    <row r="79" spans="2:13" s="123" customFormat="1" ht="14.25" customHeight="1">
      <c r="B79" s="1019" t="s">
        <v>495</v>
      </c>
      <c r="C79" s="187" t="s">
        <v>1989</v>
      </c>
      <c r="D79" s="495" t="s">
        <v>1805</v>
      </c>
      <c r="E79" s="1510">
        <v>260</v>
      </c>
      <c r="F79" s="1586">
        <v>512</v>
      </c>
      <c r="G79" s="1526">
        <f t="shared" si="20"/>
        <v>133120</v>
      </c>
      <c r="H79" s="1331">
        <f t="shared" si="21"/>
        <v>0.13311999999999999</v>
      </c>
      <c r="I79" s="1533">
        <f t="shared" si="18"/>
        <v>0.13311999999999999</v>
      </c>
      <c r="J79" s="1415"/>
      <c r="K79" s="1691"/>
      <c r="L79" s="1518">
        <f>SUM(I79:K79)</f>
        <v>0.13311999999999999</v>
      </c>
      <c r="M79" s="842"/>
    </row>
    <row r="80" spans="2:13" s="123" customFormat="1" ht="14.25" customHeight="1">
      <c r="B80" s="1019" t="s">
        <v>931</v>
      </c>
      <c r="C80" s="187">
        <v>1003085</v>
      </c>
      <c r="D80" s="495" t="s">
        <v>1985</v>
      </c>
      <c r="E80" s="1510">
        <v>265</v>
      </c>
      <c r="F80" s="1586">
        <v>130</v>
      </c>
      <c r="G80" s="1526">
        <f t="shared" si="20"/>
        <v>34450</v>
      </c>
      <c r="H80" s="1331">
        <f t="shared" si="21"/>
        <v>3.4450000000000001E-2</v>
      </c>
      <c r="I80" s="1533">
        <f t="shared" si="18"/>
        <v>3.4450000000000001E-2</v>
      </c>
      <c r="J80" s="1415"/>
      <c r="K80" s="1691"/>
      <c r="L80" s="1518">
        <f t="shared" si="15"/>
        <v>3.4450000000000001E-2</v>
      </c>
      <c r="M80" s="842"/>
    </row>
    <row r="81" spans="2:13" s="123" customFormat="1" ht="14.25" customHeight="1">
      <c r="B81" s="1019" t="s">
        <v>1328</v>
      </c>
      <c r="C81" s="187">
        <v>1006</v>
      </c>
      <c r="D81" s="495" t="s">
        <v>1281</v>
      </c>
      <c r="E81" s="1510">
        <v>260</v>
      </c>
      <c r="F81" s="1586">
        <v>32</v>
      </c>
      <c r="G81" s="1526">
        <f t="shared" si="20"/>
        <v>8320</v>
      </c>
      <c r="H81" s="1331">
        <f t="shared" si="21"/>
        <v>8.3199999999999993E-3</v>
      </c>
      <c r="I81" s="1533">
        <f t="shared" si="18"/>
        <v>8.3199999999999993E-3</v>
      </c>
      <c r="J81" s="1415"/>
      <c r="K81" s="1691"/>
      <c r="L81" s="1518">
        <f t="shared" si="15"/>
        <v>8.3199999999999993E-3</v>
      </c>
      <c r="M81" s="842"/>
    </row>
    <row r="82" spans="2:13" s="123" customFormat="1" ht="14.25" customHeight="1">
      <c r="B82" s="1019" t="s">
        <v>1990</v>
      </c>
      <c r="C82" s="187" t="s">
        <v>1991</v>
      </c>
      <c r="D82" s="495" t="s">
        <v>1318</v>
      </c>
      <c r="E82" s="1510">
        <v>260</v>
      </c>
      <c r="F82" s="1586">
        <v>468</v>
      </c>
      <c r="G82" s="1526">
        <f t="shared" si="20"/>
        <v>121680</v>
      </c>
      <c r="H82" s="1331">
        <f t="shared" si="21"/>
        <v>0.12168</v>
      </c>
      <c r="I82" s="1533">
        <f>H82</f>
        <v>0.12168</v>
      </c>
      <c r="J82" s="1415"/>
      <c r="K82" s="1691"/>
      <c r="L82" s="1518">
        <f t="shared" si="15"/>
        <v>0.12168</v>
      </c>
      <c r="M82" s="842"/>
    </row>
    <row r="83" spans="2:13" s="123" customFormat="1" ht="14.25" customHeight="1">
      <c r="B83" s="1019" t="s">
        <v>1344</v>
      </c>
      <c r="C83" s="187" t="s">
        <v>1992</v>
      </c>
      <c r="D83" s="495" t="s">
        <v>850</v>
      </c>
      <c r="E83" s="1510">
        <v>255</v>
      </c>
      <c r="F83" s="1586">
        <v>160</v>
      </c>
      <c r="G83" s="1526">
        <f t="shared" si="20"/>
        <v>40800</v>
      </c>
      <c r="H83" s="1331">
        <f t="shared" si="21"/>
        <v>4.0800000000000003E-2</v>
      </c>
      <c r="I83" s="1533">
        <f t="shared" si="18"/>
        <v>4.0800000000000003E-2</v>
      </c>
      <c r="J83" s="1415"/>
      <c r="K83" s="1691"/>
      <c r="L83" s="1518">
        <f t="shared" si="15"/>
        <v>4.0800000000000003E-2</v>
      </c>
      <c r="M83" s="842"/>
    </row>
    <row r="84" spans="2:13" s="123" customFormat="1" ht="14.25" customHeight="1">
      <c r="B84" s="1019" t="s">
        <v>1344</v>
      </c>
      <c r="C84" s="187" t="s">
        <v>1993</v>
      </c>
      <c r="D84" s="495" t="s">
        <v>1994</v>
      </c>
      <c r="E84" s="1510">
        <v>265</v>
      </c>
      <c r="F84" s="1586">
        <v>186</v>
      </c>
      <c r="G84" s="1526">
        <f t="shared" si="20"/>
        <v>49290</v>
      </c>
      <c r="H84" s="1331">
        <f t="shared" si="21"/>
        <v>4.929E-2</v>
      </c>
      <c r="I84" s="1533">
        <f t="shared" si="18"/>
        <v>4.929E-2</v>
      </c>
      <c r="J84" s="1415"/>
      <c r="K84" s="1691"/>
      <c r="L84" s="1518">
        <f t="shared" si="15"/>
        <v>4.929E-2</v>
      </c>
      <c r="M84" s="842"/>
    </row>
    <row r="85" spans="2:13" s="123" customFormat="1" ht="14.25" customHeight="1">
      <c r="B85" s="1019" t="s">
        <v>1680</v>
      </c>
      <c r="C85" s="187" t="s">
        <v>1995</v>
      </c>
      <c r="D85" s="495" t="s">
        <v>1996</v>
      </c>
      <c r="E85" s="1510">
        <v>332</v>
      </c>
      <c r="F85" s="1586">
        <v>725</v>
      </c>
      <c r="G85" s="1526">
        <f t="shared" si="20"/>
        <v>240700</v>
      </c>
      <c r="H85" s="1331">
        <f t="shared" si="21"/>
        <v>0.2407</v>
      </c>
      <c r="I85" s="1533">
        <f t="shared" si="18"/>
        <v>0.2407</v>
      </c>
      <c r="J85" s="1415"/>
      <c r="K85" s="1691"/>
      <c r="L85" s="1518">
        <f t="shared" si="15"/>
        <v>0.2407</v>
      </c>
      <c r="M85" s="842"/>
    </row>
    <row r="86" spans="2:13" s="123" customFormat="1" ht="14.25" customHeight="1">
      <c r="B86" s="1019" t="s">
        <v>1680</v>
      </c>
      <c r="C86" s="187">
        <v>6</v>
      </c>
      <c r="D86" s="495" t="s">
        <v>1997</v>
      </c>
      <c r="E86" s="1510">
        <v>325</v>
      </c>
      <c r="F86" s="1586">
        <v>7714</v>
      </c>
      <c r="G86" s="1526">
        <f t="shared" si="20"/>
        <v>2507050</v>
      </c>
      <c r="H86" s="1331">
        <f t="shared" si="21"/>
        <v>2.50705</v>
      </c>
      <c r="I86" s="1533">
        <f t="shared" si="18"/>
        <v>2.50705</v>
      </c>
      <c r="J86" s="1415"/>
      <c r="K86" s="1691"/>
      <c r="L86" s="1518">
        <f t="shared" si="15"/>
        <v>2.50705</v>
      </c>
      <c r="M86" s="842"/>
    </row>
    <row r="87" spans="2:13" s="123" customFormat="1" ht="14.25" customHeight="1">
      <c r="B87" s="1019" t="s">
        <v>1680</v>
      </c>
      <c r="C87" s="187">
        <v>10</v>
      </c>
      <c r="D87" s="495" t="s">
        <v>1997</v>
      </c>
      <c r="E87" s="1510">
        <v>325</v>
      </c>
      <c r="F87" s="1586">
        <v>3190</v>
      </c>
      <c r="G87" s="1526">
        <f t="shared" si="20"/>
        <v>1036750</v>
      </c>
      <c r="H87" s="1331">
        <f t="shared" si="21"/>
        <v>1.0367500000000001</v>
      </c>
      <c r="I87" s="1533">
        <f t="shared" si="18"/>
        <v>1.0367500000000001</v>
      </c>
      <c r="J87" s="1415"/>
      <c r="K87" s="1691"/>
      <c r="L87" s="1518">
        <f t="shared" si="15"/>
        <v>1.0367500000000001</v>
      </c>
      <c r="M87" s="842"/>
    </row>
    <row r="88" spans="2:13" s="123" customFormat="1" ht="14.25" customHeight="1">
      <c r="B88" s="1019" t="s">
        <v>1680</v>
      </c>
      <c r="C88" s="187">
        <v>42</v>
      </c>
      <c r="D88" s="495" t="s">
        <v>1996</v>
      </c>
      <c r="E88" s="1510">
        <v>332</v>
      </c>
      <c r="F88" s="1586">
        <v>1305</v>
      </c>
      <c r="G88" s="1526">
        <f t="shared" si="20"/>
        <v>433260</v>
      </c>
      <c r="H88" s="1331">
        <f t="shared" si="21"/>
        <v>0.43325999999999998</v>
      </c>
      <c r="I88" s="1533">
        <f t="shared" si="18"/>
        <v>0.43325999999999998</v>
      </c>
      <c r="J88" s="1415"/>
      <c r="K88" s="1691"/>
      <c r="L88" s="1518">
        <f t="shared" si="15"/>
        <v>0.43325999999999998</v>
      </c>
      <c r="M88" s="842"/>
    </row>
    <row r="89" spans="2:13" s="123" customFormat="1" ht="14.25" customHeight="1">
      <c r="B89" s="1019" t="s">
        <v>1680</v>
      </c>
      <c r="C89" s="187">
        <v>46</v>
      </c>
      <c r="D89" s="495" t="s">
        <v>1996</v>
      </c>
      <c r="E89" s="1510">
        <v>332</v>
      </c>
      <c r="F89" s="1586">
        <v>145</v>
      </c>
      <c r="G89" s="1526">
        <f t="shared" si="20"/>
        <v>48140</v>
      </c>
      <c r="H89" s="1331">
        <f t="shared" si="21"/>
        <v>4.8140000000000002E-2</v>
      </c>
      <c r="I89" s="1533">
        <f t="shared" si="18"/>
        <v>4.8140000000000002E-2</v>
      </c>
      <c r="J89" s="1415"/>
      <c r="K89" s="1691"/>
      <c r="L89" s="1518">
        <f t="shared" si="15"/>
        <v>4.8140000000000002E-2</v>
      </c>
      <c r="M89" s="842"/>
    </row>
    <row r="90" spans="2:13" s="123" customFormat="1" ht="14.25" customHeight="1">
      <c r="B90" s="1019" t="s">
        <v>1680</v>
      </c>
      <c r="C90" s="187">
        <v>47</v>
      </c>
      <c r="D90" s="495" t="s">
        <v>1996</v>
      </c>
      <c r="E90" s="1510">
        <v>332</v>
      </c>
      <c r="F90" s="1586">
        <v>812</v>
      </c>
      <c r="G90" s="1526">
        <f t="shared" si="20"/>
        <v>269584</v>
      </c>
      <c r="H90" s="1331">
        <f t="shared" si="21"/>
        <v>0.26958399999999999</v>
      </c>
      <c r="I90" s="1533">
        <f t="shared" si="18"/>
        <v>0.26958399999999999</v>
      </c>
      <c r="J90" s="1415"/>
      <c r="K90" s="1691"/>
      <c r="L90" s="1518">
        <f t="shared" si="15"/>
        <v>0.26958399999999999</v>
      </c>
      <c r="M90" s="842"/>
    </row>
    <row r="91" spans="2:13" s="123" customFormat="1" ht="14.25" customHeight="1">
      <c r="B91" s="1019" t="s">
        <v>1680</v>
      </c>
      <c r="C91" s="187">
        <v>45</v>
      </c>
      <c r="D91" s="495" t="s">
        <v>1254</v>
      </c>
      <c r="E91" s="1510">
        <v>320</v>
      </c>
      <c r="F91" s="1586">
        <v>6989</v>
      </c>
      <c r="G91" s="1526">
        <f t="shared" si="20"/>
        <v>2236480</v>
      </c>
      <c r="H91" s="1331">
        <f t="shared" si="21"/>
        <v>2.2364799999999998</v>
      </c>
      <c r="I91" s="1533">
        <f t="shared" si="18"/>
        <v>2.2364799999999998</v>
      </c>
      <c r="J91" s="1415"/>
      <c r="K91" s="1691"/>
      <c r="L91" s="1518">
        <f>SUM(I91:K91)</f>
        <v>2.2364799999999998</v>
      </c>
      <c r="M91" s="842"/>
    </row>
    <row r="92" spans="2:13" s="123" customFormat="1" ht="14.25" customHeight="1">
      <c r="B92" s="1019" t="s">
        <v>1680</v>
      </c>
      <c r="C92" s="187" t="s">
        <v>1998</v>
      </c>
      <c r="D92" s="495" t="s">
        <v>1254</v>
      </c>
      <c r="E92" s="1510">
        <v>325</v>
      </c>
      <c r="F92" s="1586">
        <v>464</v>
      </c>
      <c r="G92" s="1526">
        <f t="shared" si="20"/>
        <v>150800</v>
      </c>
      <c r="H92" s="1331">
        <f t="shared" si="21"/>
        <v>0.15079999999999999</v>
      </c>
      <c r="I92" s="1533">
        <f t="shared" si="18"/>
        <v>0.15079999999999999</v>
      </c>
      <c r="J92" s="1415"/>
      <c r="K92" s="1691"/>
      <c r="L92" s="1518">
        <f>SUM(I92:K92)</f>
        <v>0.15079999999999999</v>
      </c>
      <c r="M92" s="842"/>
    </row>
    <row r="93" spans="2:13" s="123" customFormat="1" ht="14.25" customHeight="1">
      <c r="B93" s="1019" t="s">
        <v>1680</v>
      </c>
      <c r="C93" s="187">
        <v>38</v>
      </c>
      <c r="D93" s="495" t="s">
        <v>1996</v>
      </c>
      <c r="E93" s="1510">
        <v>332</v>
      </c>
      <c r="F93" s="1586">
        <v>812</v>
      </c>
      <c r="G93" s="1526">
        <f t="shared" si="20"/>
        <v>269584</v>
      </c>
      <c r="H93" s="1331">
        <f t="shared" si="21"/>
        <v>0.26958399999999999</v>
      </c>
      <c r="I93" s="1533">
        <f t="shared" si="18"/>
        <v>0.26958399999999999</v>
      </c>
      <c r="J93" s="1415"/>
      <c r="K93" s="1691"/>
      <c r="L93" s="1518">
        <f t="shared" si="15"/>
        <v>0.26958399999999999</v>
      </c>
      <c r="M93" s="842"/>
    </row>
    <row r="94" spans="2:13" s="123" customFormat="1" ht="14.25" customHeight="1">
      <c r="B94" s="1019" t="s">
        <v>1680</v>
      </c>
      <c r="C94" s="187" t="s">
        <v>1999</v>
      </c>
      <c r="D94" s="495" t="s">
        <v>1254</v>
      </c>
      <c r="E94" s="1510">
        <v>320</v>
      </c>
      <c r="F94" s="1586">
        <v>58</v>
      </c>
      <c r="G94" s="1526">
        <f t="shared" si="20"/>
        <v>18560</v>
      </c>
      <c r="H94" s="1331">
        <f t="shared" si="21"/>
        <v>1.856E-2</v>
      </c>
      <c r="I94" s="1533">
        <f t="shared" si="18"/>
        <v>1.856E-2</v>
      </c>
      <c r="J94" s="1415"/>
      <c r="K94" s="1691"/>
      <c r="L94" s="1518">
        <f t="shared" si="15"/>
        <v>1.856E-2</v>
      </c>
      <c r="M94" s="842"/>
    </row>
    <row r="95" spans="2:13" s="123" customFormat="1" ht="14.25" customHeight="1">
      <c r="B95" s="1019" t="s">
        <v>1680</v>
      </c>
      <c r="C95" s="187">
        <v>44</v>
      </c>
      <c r="D95" s="495" t="s">
        <v>2000</v>
      </c>
      <c r="E95" s="1510">
        <v>322</v>
      </c>
      <c r="F95" s="1586">
        <v>754</v>
      </c>
      <c r="G95" s="1526">
        <f t="shared" si="20"/>
        <v>242788</v>
      </c>
      <c r="H95" s="1331">
        <f t="shared" si="21"/>
        <v>0.242788</v>
      </c>
      <c r="I95" s="1533">
        <f t="shared" si="18"/>
        <v>0.242788</v>
      </c>
      <c r="J95" s="1415"/>
      <c r="K95" s="1691"/>
      <c r="L95" s="1518">
        <f t="shared" ref="L95:L101" si="22">SUM(I95:K95)</f>
        <v>0.242788</v>
      </c>
      <c r="M95" s="842"/>
    </row>
    <row r="96" spans="2:13" s="123" customFormat="1" ht="14.25" customHeight="1">
      <c r="B96" s="1019" t="s">
        <v>1680</v>
      </c>
      <c r="C96" s="187">
        <v>43</v>
      </c>
      <c r="D96" s="495" t="s">
        <v>2000</v>
      </c>
      <c r="E96" s="1510">
        <v>322</v>
      </c>
      <c r="F96" s="1586">
        <v>464</v>
      </c>
      <c r="G96" s="1526">
        <f t="shared" si="20"/>
        <v>149408</v>
      </c>
      <c r="H96" s="1331">
        <f t="shared" si="21"/>
        <v>0.14940800000000001</v>
      </c>
      <c r="I96" s="1533">
        <f t="shared" si="18"/>
        <v>0.14940800000000001</v>
      </c>
      <c r="J96" s="1415"/>
      <c r="K96" s="1691"/>
      <c r="L96" s="1518">
        <f t="shared" si="22"/>
        <v>0.14940800000000001</v>
      </c>
      <c r="M96" s="842"/>
    </row>
    <row r="97" spans="2:14" s="123" customFormat="1" ht="14.25" customHeight="1">
      <c r="B97" s="1019" t="s">
        <v>1680</v>
      </c>
      <c r="C97" s="187">
        <v>43</v>
      </c>
      <c r="D97" s="495" t="s">
        <v>1996</v>
      </c>
      <c r="E97" s="1510">
        <v>332</v>
      </c>
      <c r="F97" s="1586">
        <v>145</v>
      </c>
      <c r="G97" s="1526">
        <f t="shared" si="20"/>
        <v>48140</v>
      </c>
      <c r="H97" s="1331">
        <f t="shared" si="21"/>
        <v>4.8140000000000002E-2</v>
      </c>
      <c r="I97" s="1533">
        <f t="shared" si="18"/>
        <v>4.8140000000000002E-2</v>
      </c>
      <c r="J97" s="1415"/>
      <c r="K97" s="1691"/>
      <c r="L97" s="1518">
        <f t="shared" si="22"/>
        <v>4.8140000000000002E-2</v>
      </c>
      <c r="M97" s="842"/>
      <c r="N97" s="1872"/>
    </row>
    <row r="98" spans="2:14" s="123" customFormat="1" ht="14.25" customHeight="1">
      <c r="B98" s="1019" t="s">
        <v>1680</v>
      </c>
      <c r="C98" s="187">
        <v>35</v>
      </c>
      <c r="D98" s="495" t="s">
        <v>2000</v>
      </c>
      <c r="E98" s="1510">
        <v>322</v>
      </c>
      <c r="F98" s="1586">
        <v>29</v>
      </c>
      <c r="G98" s="1526">
        <f t="shared" si="20"/>
        <v>9338</v>
      </c>
      <c r="H98" s="1331">
        <f t="shared" si="21"/>
        <v>9.3380000000000008E-3</v>
      </c>
      <c r="I98" s="1533">
        <f t="shared" si="18"/>
        <v>9.3380000000000008E-3</v>
      </c>
      <c r="J98" s="1415"/>
      <c r="K98" s="1691"/>
      <c r="L98" s="1518">
        <f t="shared" si="22"/>
        <v>9.3380000000000008E-3</v>
      </c>
      <c r="M98" s="842"/>
      <c r="N98" s="1872"/>
    </row>
    <row r="99" spans="2:14" s="123" customFormat="1" ht="14.25" customHeight="1">
      <c r="B99" s="1019" t="s">
        <v>1680</v>
      </c>
      <c r="C99" s="187">
        <v>101</v>
      </c>
      <c r="D99" s="495" t="s">
        <v>2000</v>
      </c>
      <c r="E99" s="1510">
        <v>322</v>
      </c>
      <c r="F99" s="1586">
        <v>435</v>
      </c>
      <c r="G99" s="1526">
        <f t="shared" si="20"/>
        <v>140070</v>
      </c>
      <c r="H99" s="1331">
        <f t="shared" si="21"/>
        <v>0.14007</v>
      </c>
      <c r="I99" s="1533">
        <f t="shared" si="18"/>
        <v>0.14007</v>
      </c>
      <c r="J99" s="1415"/>
      <c r="K99" s="1691"/>
      <c r="L99" s="1518">
        <f t="shared" si="22"/>
        <v>0.14007</v>
      </c>
      <c r="M99" s="842"/>
      <c r="N99" s="1872"/>
    </row>
    <row r="100" spans="2:14" s="123" customFormat="1" ht="14.25" customHeight="1">
      <c r="B100" s="1019" t="s">
        <v>1811</v>
      </c>
      <c r="C100" s="187" t="s">
        <v>2001</v>
      </c>
      <c r="D100" s="495" t="s">
        <v>1318</v>
      </c>
      <c r="E100" s="1510">
        <v>260</v>
      </c>
      <c r="F100" s="1586">
        <v>676</v>
      </c>
      <c r="G100" s="1526">
        <f t="shared" si="20"/>
        <v>175760</v>
      </c>
      <c r="H100" s="1331">
        <f t="shared" si="21"/>
        <v>0.17576</v>
      </c>
      <c r="I100" s="1533">
        <f t="shared" si="18"/>
        <v>0.17576</v>
      </c>
      <c r="J100" s="1415"/>
      <c r="K100" s="1691"/>
      <c r="L100" s="1518">
        <f t="shared" si="22"/>
        <v>0.17576</v>
      </c>
      <c r="M100" s="842"/>
      <c r="N100" s="1872"/>
    </row>
    <row r="101" spans="2:14" s="123" customFormat="1" ht="14.25" customHeight="1">
      <c r="B101" s="1019" t="s">
        <v>1811</v>
      </c>
      <c r="C101" s="187" t="s">
        <v>2002</v>
      </c>
      <c r="D101" s="495" t="s">
        <v>1318</v>
      </c>
      <c r="E101" s="1510">
        <v>260</v>
      </c>
      <c r="F101" s="1586">
        <v>676</v>
      </c>
      <c r="G101" s="1526">
        <f t="shared" si="20"/>
        <v>175760</v>
      </c>
      <c r="H101" s="1331">
        <f t="shared" si="21"/>
        <v>0.17576</v>
      </c>
      <c r="I101" s="1533">
        <f t="shared" si="18"/>
        <v>0.17576</v>
      </c>
      <c r="J101" s="1415"/>
      <c r="K101" s="1691"/>
      <c r="L101" s="1518">
        <f t="shared" si="22"/>
        <v>0.17576</v>
      </c>
      <c r="M101" s="842"/>
      <c r="N101" s="1872"/>
    </row>
    <row r="102" spans="2:14" s="123" customFormat="1" ht="14.25" customHeight="1">
      <c r="B102" s="1422" t="s">
        <v>197</v>
      </c>
      <c r="C102" s="1422"/>
      <c r="D102" s="1422"/>
      <c r="E102" s="1422"/>
      <c r="F102" s="1423">
        <f t="shared" ref="F102:L102" si="23">SUM(F66:F101)</f>
        <v>31168</v>
      </c>
      <c r="G102" s="1423">
        <f t="shared" si="23"/>
        <v>9716977</v>
      </c>
      <c r="H102" s="1424">
        <f t="shared" si="23"/>
        <v>9.716977</v>
      </c>
      <c r="I102" s="1424">
        <f t="shared" si="23"/>
        <v>9.716977</v>
      </c>
      <c r="J102" s="1424">
        <f t="shared" si="23"/>
        <v>0</v>
      </c>
      <c r="K102" s="1424">
        <f t="shared" si="23"/>
        <v>0</v>
      </c>
      <c r="L102" s="1424">
        <f t="shared" si="23"/>
        <v>9.716977</v>
      </c>
      <c r="M102" s="1425" t="s">
        <v>346</v>
      </c>
      <c r="N102" s="1872"/>
    </row>
    <row r="103" spans="2:14" s="123" customFormat="1" ht="14.25" customHeight="1">
      <c r="B103" s="1507" t="s">
        <v>1901</v>
      </c>
      <c r="C103" s="187" t="s">
        <v>2003</v>
      </c>
      <c r="D103" s="495" t="s">
        <v>1254</v>
      </c>
      <c r="E103" s="1510">
        <v>330</v>
      </c>
      <c r="F103" s="1586">
        <v>17168</v>
      </c>
      <c r="G103" s="1526">
        <f>E103*F103</f>
        <v>5665440</v>
      </c>
      <c r="H103" s="1331">
        <f>E103*F103/1000000</f>
        <v>5.6654400000000003</v>
      </c>
      <c r="I103" s="1533">
        <f>H103</f>
        <v>5.6654400000000003</v>
      </c>
      <c r="J103" s="1415"/>
      <c r="K103" s="1691"/>
      <c r="L103" s="1518">
        <f>SUM(I103:K103)</f>
        <v>5.6654400000000003</v>
      </c>
      <c r="M103" s="842"/>
      <c r="N103" s="1872"/>
    </row>
    <row r="104" spans="2:14" s="123" customFormat="1" ht="14.25" customHeight="1">
      <c r="B104" s="1507" t="s">
        <v>1901</v>
      </c>
      <c r="C104" s="187" t="s">
        <v>2003</v>
      </c>
      <c r="D104" s="495" t="s">
        <v>1254</v>
      </c>
      <c r="E104" s="1510">
        <v>330</v>
      </c>
      <c r="F104" s="1586">
        <v>17168</v>
      </c>
      <c r="G104" s="1526">
        <f>E104*F104</f>
        <v>5665440</v>
      </c>
      <c r="H104" s="1331">
        <f>E104*F104/1000000</f>
        <v>5.6654400000000003</v>
      </c>
      <c r="I104" s="1533">
        <f>H104</f>
        <v>5.6654400000000003</v>
      </c>
      <c r="J104" s="1415"/>
      <c r="K104" s="1691"/>
      <c r="L104" s="1518">
        <f>SUM(I104:K104)</f>
        <v>5.6654400000000003</v>
      </c>
      <c r="M104" s="842"/>
      <c r="N104" s="1872"/>
    </row>
    <row r="105" spans="2:14" s="123" customFormat="1" ht="14.25" customHeight="1">
      <c r="B105" s="1507" t="s">
        <v>1901</v>
      </c>
      <c r="C105" s="187" t="s">
        <v>2003</v>
      </c>
      <c r="D105" s="495" t="s">
        <v>1254</v>
      </c>
      <c r="E105" s="1510">
        <v>330</v>
      </c>
      <c r="F105" s="1586">
        <v>17168</v>
      </c>
      <c r="G105" s="1526">
        <f>E105*F105</f>
        <v>5665440</v>
      </c>
      <c r="H105" s="1331">
        <f>E105*F105/1000000</f>
        <v>5.6654400000000003</v>
      </c>
      <c r="I105" s="1533">
        <f>H105</f>
        <v>5.6654400000000003</v>
      </c>
      <c r="J105" s="1415"/>
      <c r="K105" s="1691"/>
      <c r="L105" s="1518">
        <f>SUM(I105:K105)</f>
        <v>5.6654400000000003</v>
      </c>
      <c r="M105" s="842"/>
      <c r="N105" s="1872"/>
    </row>
    <row r="106" spans="2:14" s="123" customFormat="1" ht="14.25" customHeight="1">
      <c r="B106" s="1422" t="s">
        <v>197</v>
      </c>
      <c r="C106" s="1422"/>
      <c r="D106" s="1422"/>
      <c r="E106" s="1422"/>
      <c r="F106" s="1423">
        <f>SUM(F103:F105)</f>
        <v>51504</v>
      </c>
      <c r="G106" s="1423">
        <f t="shared" ref="G106:L106" si="24">SUM(G103:G105)</f>
        <v>16996320</v>
      </c>
      <c r="H106" s="1424">
        <f t="shared" si="24"/>
        <v>16.996320000000001</v>
      </c>
      <c r="I106" s="1424">
        <f t="shared" si="24"/>
        <v>16.996320000000001</v>
      </c>
      <c r="J106" s="1424">
        <f t="shared" si="24"/>
        <v>0</v>
      </c>
      <c r="K106" s="1424">
        <f t="shared" si="24"/>
        <v>0</v>
      </c>
      <c r="L106" s="1424">
        <f t="shared" si="24"/>
        <v>16.996320000000001</v>
      </c>
      <c r="M106" s="1425" t="s">
        <v>1387</v>
      </c>
      <c r="N106" s="1872"/>
    </row>
    <row r="107" spans="2:14">
      <c r="B107" s="1509" t="s">
        <v>956</v>
      </c>
      <c r="C107" s="692" t="s">
        <v>2004</v>
      </c>
      <c r="D107" s="692" t="s">
        <v>959</v>
      </c>
      <c r="E107" s="692">
        <v>330</v>
      </c>
      <c r="F107" s="1618">
        <v>58</v>
      </c>
      <c r="G107" s="1618">
        <f>E107*F107</f>
        <v>19140</v>
      </c>
      <c r="H107" s="1551">
        <f>G107/1000000</f>
        <v>1.9140000000000001E-2</v>
      </c>
      <c r="I107" s="1551">
        <f>H107</f>
        <v>1.9140000000000001E-2</v>
      </c>
      <c r="J107" s="1551"/>
      <c r="K107" s="1684"/>
      <c r="L107" s="1518">
        <f>SUM(I107:K107)</f>
        <v>1.9140000000000001E-2</v>
      </c>
      <c r="M107" s="1516"/>
      <c r="N107" s="1388"/>
    </row>
    <row r="108" spans="2:14">
      <c r="B108" s="1509" t="s">
        <v>956</v>
      </c>
      <c r="C108" s="692" t="s">
        <v>2004</v>
      </c>
      <c r="D108" s="692" t="s">
        <v>959</v>
      </c>
      <c r="E108" s="692">
        <v>330</v>
      </c>
      <c r="F108" s="1618">
        <v>16588</v>
      </c>
      <c r="G108" s="1618">
        <f>E108*F108</f>
        <v>5474040</v>
      </c>
      <c r="H108" s="1551">
        <f>G108/1000000</f>
        <v>5.4740399999999996</v>
      </c>
      <c r="I108" s="1551">
        <f>H108</f>
        <v>5.4740399999999996</v>
      </c>
      <c r="J108" s="1551"/>
      <c r="K108" s="1684"/>
      <c r="L108" s="1518">
        <f>SUM(I108:K108)</f>
        <v>5.4740399999999996</v>
      </c>
      <c r="M108" s="1516"/>
      <c r="N108" s="1388"/>
    </row>
    <row r="109" spans="2:14" s="308" customFormat="1">
      <c r="B109" s="1509" t="s">
        <v>956</v>
      </c>
      <c r="C109" s="692" t="s">
        <v>2004</v>
      </c>
      <c r="D109" s="692" t="s">
        <v>959</v>
      </c>
      <c r="E109" s="692">
        <v>330</v>
      </c>
      <c r="F109" s="1618">
        <v>16588</v>
      </c>
      <c r="G109" s="1618">
        <f t="shared" ref="G109:G143" si="25">E109*F109</f>
        <v>5474040</v>
      </c>
      <c r="H109" s="1551">
        <f t="shared" ref="H109:H133" si="26">G109/1000000</f>
        <v>5.4740399999999996</v>
      </c>
      <c r="I109" s="1551">
        <f>H109</f>
        <v>5.4740399999999996</v>
      </c>
      <c r="J109" s="1551"/>
      <c r="K109" s="1684"/>
      <c r="L109" s="1518">
        <f t="shared" ref="L109:L133" si="27">SUM(I109:K109)</f>
        <v>5.4740399999999996</v>
      </c>
      <c r="M109" s="1516"/>
    </row>
    <row r="110" spans="2:14">
      <c r="B110" s="692" t="s">
        <v>956</v>
      </c>
      <c r="C110" s="692" t="s">
        <v>2004</v>
      </c>
      <c r="D110" s="692" t="s">
        <v>959</v>
      </c>
      <c r="E110" s="692">
        <v>330</v>
      </c>
      <c r="F110" s="1618">
        <v>16588</v>
      </c>
      <c r="G110" s="1618">
        <f t="shared" si="25"/>
        <v>5474040</v>
      </c>
      <c r="H110" s="1551">
        <f t="shared" si="26"/>
        <v>5.4740399999999996</v>
      </c>
      <c r="I110" s="1551">
        <f>H110</f>
        <v>5.4740399999999996</v>
      </c>
      <c r="J110" s="1551"/>
      <c r="K110" s="1730"/>
      <c r="L110" s="1094">
        <f t="shared" si="27"/>
        <v>5.4740399999999996</v>
      </c>
      <c r="M110" s="845"/>
      <c r="N110" s="1388"/>
    </row>
    <row r="111" spans="2:14">
      <c r="B111" s="692" t="s">
        <v>956</v>
      </c>
      <c r="C111" s="692" t="s">
        <v>2004</v>
      </c>
      <c r="D111" s="692" t="s">
        <v>959</v>
      </c>
      <c r="E111" s="692">
        <v>330</v>
      </c>
      <c r="F111" s="1618">
        <v>16588</v>
      </c>
      <c r="G111" s="1618">
        <f t="shared" si="25"/>
        <v>5474040</v>
      </c>
      <c r="H111" s="1551">
        <f t="shared" si="26"/>
        <v>5.4740399999999996</v>
      </c>
      <c r="I111" s="1551">
        <f>H111</f>
        <v>5.4740399999999996</v>
      </c>
      <c r="J111" s="1551"/>
      <c r="K111" s="1730"/>
      <c r="L111" s="1094">
        <f t="shared" si="27"/>
        <v>5.4740399999999996</v>
      </c>
      <c r="M111" s="845"/>
      <c r="N111" s="1388"/>
    </row>
    <row r="112" spans="2:14" s="1732" customFormat="1">
      <c r="B112" s="692" t="s">
        <v>956</v>
      </c>
      <c r="C112" s="692" t="s">
        <v>2004</v>
      </c>
      <c r="D112" s="692" t="s">
        <v>959</v>
      </c>
      <c r="E112" s="692">
        <v>330</v>
      </c>
      <c r="F112" s="1618">
        <v>16588</v>
      </c>
      <c r="G112" s="1618">
        <f t="shared" si="25"/>
        <v>5474040</v>
      </c>
      <c r="H112" s="1551">
        <f t="shared" si="26"/>
        <v>5.4740399999999996</v>
      </c>
      <c r="I112" s="1551">
        <f t="shared" ref="I112:I132" si="28">H112</f>
        <v>5.4740399999999996</v>
      </c>
      <c r="J112" s="1551"/>
      <c r="K112" s="1730"/>
      <c r="L112" s="1094">
        <f t="shared" si="27"/>
        <v>5.4740399999999996</v>
      </c>
      <c r="M112" s="1743"/>
      <c r="N112" s="1731"/>
    </row>
    <row r="113" spans="2:14" s="1732" customFormat="1">
      <c r="B113" s="692" t="s">
        <v>956</v>
      </c>
      <c r="C113" s="692" t="s">
        <v>2004</v>
      </c>
      <c r="D113" s="692" t="s">
        <v>959</v>
      </c>
      <c r="E113" s="692">
        <v>330</v>
      </c>
      <c r="F113" s="1618">
        <v>10237</v>
      </c>
      <c r="G113" s="1618">
        <f>E113*F113</f>
        <v>3378210</v>
      </c>
      <c r="H113" s="1551">
        <f t="shared" si="26"/>
        <v>3.3782100000000002</v>
      </c>
      <c r="I113" s="1551">
        <f t="shared" si="28"/>
        <v>3.3782100000000002</v>
      </c>
      <c r="J113" s="1551"/>
      <c r="K113" s="1730"/>
      <c r="L113" s="1094">
        <f>SUM(I113:K113)</f>
        <v>3.3782100000000002</v>
      </c>
      <c r="M113" s="1743"/>
      <c r="N113" s="1731"/>
    </row>
    <row r="114" spans="2:14" s="1732" customFormat="1">
      <c r="B114" s="692" t="s">
        <v>956</v>
      </c>
      <c r="C114" s="692" t="s">
        <v>1904</v>
      </c>
      <c r="D114" s="692" t="s">
        <v>959</v>
      </c>
      <c r="E114" s="692">
        <v>325</v>
      </c>
      <c r="F114" s="1618">
        <v>24882</v>
      </c>
      <c r="G114" s="1618">
        <f t="shared" si="25"/>
        <v>8086650</v>
      </c>
      <c r="H114" s="1551">
        <f t="shared" si="26"/>
        <v>8.0866500000000006</v>
      </c>
      <c r="I114" s="1551">
        <f t="shared" si="28"/>
        <v>8.0866500000000006</v>
      </c>
      <c r="J114" s="1551"/>
      <c r="K114" s="1684"/>
      <c r="L114" s="1094">
        <f t="shared" si="27"/>
        <v>8.0866500000000006</v>
      </c>
      <c r="M114" s="845"/>
      <c r="N114" s="1731"/>
    </row>
    <row r="115" spans="2:14" s="1732" customFormat="1">
      <c r="B115" s="692" t="s">
        <v>956</v>
      </c>
      <c r="C115" s="692" t="s">
        <v>1904</v>
      </c>
      <c r="D115" s="692" t="s">
        <v>959</v>
      </c>
      <c r="E115" s="692">
        <v>325</v>
      </c>
      <c r="F115" s="1618">
        <v>33176</v>
      </c>
      <c r="G115" s="1618">
        <f t="shared" si="25"/>
        <v>10782200</v>
      </c>
      <c r="H115" s="1551">
        <f t="shared" si="26"/>
        <v>10.7822</v>
      </c>
      <c r="I115" s="1551">
        <f t="shared" si="28"/>
        <v>10.7822</v>
      </c>
      <c r="J115" s="1551"/>
      <c r="K115" s="1684"/>
      <c r="L115" s="1094">
        <f t="shared" si="27"/>
        <v>10.7822</v>
      </c>
      <c r="M115" s="845"/>
      <c r="N115" s="1731"/>
    </row>
    <row r="116" spans="2:14" s="1732" customFormat="1">
      <c r="B116" s="692" t="s">
        <v>956</v>
      </c>
      <c r="C116" s="692" t="s">
        <v>1904</v>
      </c>
      <c r="D116" s="692" t="s">
        <v>959</v>
      </c>
      <c r="E116" s="692">
        <v>325</v>
      </c>
      <c r="F116" s="1618">
        <v>33176</v>
      </c>
      <c r="G116" s="1618">
        <f t="shared" si="25"/>
        <v>10782200</v>
      </c>
      <c r="H116" s="1551">
        <f t="shared" si="26"/>
        <v>10.7822</v>
      </c>
      <c r="I116" s="1551">
        <f t="shared" si="28"/>
        <v>10.7822</v>
      </c>
      <c r="J116" s="1551"/>
      <c r="K116" s="1684"/>
      <c r="L116" s="1094">
        <f t="shared" si="27"/>
        <v>10.7822</v>
      </c>
      <c r="M116" s="845"/>
      <c r="N116" s="1731"/>
    </row>
    <row r="117" spans="2:14" s="1732" customFormat="1">
      <c r="B117" s="692" t="s">
        <v>956</v>
      </c>
      <c r="C117" s="692" t="s">
        <v>1904</v>
      </c>
      <c r="D117" s="692" t="s">
        <v>959</v>
      </c>
      <c r="E117" s="692">
        <v>325</v>
      </c>
      <c r="F117" s="1618">
        <v>33176</v>
      </c>
      <c r="G117" s="1618">
        <f>E117*F117</f>
        <v>10782200</v>
      </c>
      <c r="H117" s="1551">
        <f>G117/1000000</f>
        <v>10.7822</v>
      </c>
      <c r="I117" s="1551">
        <f t="shared" si="28"/>
        <v>10.7822</v>
      </c>
      <c r="J117" s="1551"/>
      <c r="K117" s="1684"/>
      <c r="L117" s="1094">
        <f t="shared" ref="L117:L122" si="29">SUM(I117:K117)</f>
        <v>10.7822</v>
      </c>
      <c r="M117" s="1743"/>
      <c r="N117" s="1731"/>
    </row>
    <row r="118" spans="2:14" s="1732" customFormat="1">
      <c r="B118" s="692" t="s">
        <v>956</v>
      </c>
      <c r="C118" s="692" t="s">
        <v>2005</v>
      </c>
      <c r="D118" s="692" t="s">
        <v>959</v>
      </c>
      <c r="E118" s="692">
        <v>330</v>
      </c>
      <c r="F118" s="1618">
        <v>16588</v>
      </c>
      <c r="G118" s="1618">
        <f>E118*F118</f>
        <v>5474040</v>
      </c>
      <c r="H118" s="1551">
        <f>G118/1000000</f>
        <v>5.4740399999999996</v>
      </c>
      <c r="I118" s="1551">
        <f t="shared" si="28"/>
        <v>5.4740399999999996</v>
      </c>
      <c r="J118" s="1551"/>
      <c r="K118" s="1684"/>
      <c r="L118" s="1094">
        <f t="shared" si="29"/>
        <v>5.4740399999999996</v>
      </c>
      <c r="M118" s="868"/>
      <c r="N118" s="1731"/>
    </row>
    <row r="119" spans="2:14" s="1732" customFormat="1">
      <c r="B119" s="1509" t="s">
        <v>956</v>
      </c>
      <c r="C119" s="692" t="s">
        <v>2005</v>
      </c>
      <c r="D119" s="692" t="s">
        <v>959</v>
      </c>
      <c r="E119" s="692">
        <v>330</v>
      </c>
      <c r="F119" s="1618">
        <v>15834</v>
      </c>
      <c r="G119" s="1618">
        <f t="shared" ref="G119:G125" si="30">E119*F119</f>
        <v>5225220</v>
      </c>
      <c r="H119" s="1551">
        <f t="shared" ref="H119:H125" si="31">G119/1000000</f>
        <v>5.2252200000000002</v>
      </c>
      <c r="I119" s="1551">
        <f t="shared" si="28"/>
        <v>5.2252200000000002</v>
      </c>
      <c r="J119" s="1551"/>
      <c r="K119" s="1684"/>
      <c r="L119" s="1518">
        <f t="shared" si="29"/>
        <v>5.2252200000000002</v>
      </c>
      <c r="M119" s="1741"/>
      <c r="N119" s="1731"/>
    </row>
    <row r="120" spans="2:14" s="1732" customFormat="1">
      <c r="B120" s="1509" t="s">
        <v>956</v>
      </c>
      <c r="C120" s="692" t="s">
        <v>2005</v>
      </c>
      <c r="D120" s="692" t="s">
        <v>959</v>
      </c>
      <c r="E120" s="692">
        <v>330</v>
      </c>
      <c r="F120" s="1618">
        <v>754</v>
      </c>
      <c r="G120" s="1618">
        <f t="shared" si="30"/>
        <v>248820</v>
      </c>
      <c r="H120" s="1551">
        <f t="shared" si="31"/>
        <v>0.24882000000000001</v>
      </c>
      <c r="I120" s="1551">
        <f t="shared" si="28"/>
        <v>0.24882000000000001</v>
      </c>
      <c r="J120" s="1551"/>
      <c r="K120" s="1684"/>
      <c r="L120" s="1518">
        <f t="shared" si="29"/>
        <v>0.24882000000000001</v>
      </c>
      <c r="M120" s="1516"/>
      <c r="N120" s="1731"/>
    </row>
    <row r="121" spans="2:14" s="1729" customFormat="1">
      <c r="B121" s="1509" t="s">
        <v>956</v>
      </c>
      <c r="C121" s="692" t="s">
        <v>2005</v>
      </c>
      <c r="D121" s="692" t="s">
        <v>959</v>
      </c>
      <c r="E121" s="692">
        <v>330</v>
      </c>
      <c r="F121" s="1618">
        <v>16588</v>
      </c>
      <c r="G121" s="1618">
        <f t="shared" si="30"/>
        <v>5474040</v>
      </c>
      <c r="H121" s="1551">
        <f t="shared" si="31"/>
        <v>5.4740399999999996</v>
      </c>
      <c r="I121" s="1551">
        <f t="shared" si="28"/>
        <v>5.4740399999999996</v>
      </c>
      <c r="J121" s="1551"/>
      <c r="K121" s="1684"/>
      <c r="L121" s="1518">
        <f t="shared" si="29"/>
        <v>5.4740399999999996</v>
      </c>
      <c r="M121" s="1516"/>
      <c r="N121" s="1728"/>
    </row>
    <row r="122" spans="2:14" s="1729" customFormat="1">
      <c r="B122" s="1509" t="s">
        <v>956</v>
      </c>
      <c r="C122" s="692" t="s">
        <v>2005</v>
      </c>
      <c r="D122" s="692" t="s">
        <v>959</v>
      </c>
      <c r="E122" s="692">
        <v>330</v>
      </c>
      <c r="F122" s="1618">
        <v>7121</v>
      </c>
      <c r="G122" s="1618">
        <f t="shared" si="30"/>
        <v>2349930</v>
      </c>
      <c r="H122" s="1551">
        <f t="shared" si="31"/>
        <v>2.3499300000000001</v>
      </c>
      <c r="I122" s="1551">
        <f t="shared" si="28"/>
        <v>2.3499300000000001</v>
      </c>
      <c r="J122" s="1551"/>
      <c r="K122" s="1684"/>
      <c r="L122" s="1518">
        <f t="shared" si="29"/>
        <v>2.3499300000000001</v>
      </c>
      <c r="M122" s="1741"/>
      <c r="N122" s="1728"/>
    </row>
    <row r="123" spans="2:14">
      <c r="B123" s="1509" t="s">
        <v>956</v>
      </c>
      <c r="C123" s="692" t="s">
        <v>1818</v>
      </c>
      <c r="D123" s="692" t="s">
        <v>959</v>
      </c>
      <c r="E123" s="692">
        <v>335</v>
      </c>
      <c r="F123" s="1618">
        <v>9570</v>
      </c>
      <c r="G123" s="1618">
        <f t="shared" si="30"/>
        <v>3205950</v>
      </c>
      <c r="H123" s="1551">
        <f t="shared" si="31"/>
        <v>3.2059500000000001</v>
      </c>
      <c r="I123" s="1551">
        <f t="shared" si="28"/>
        <v>3.2059500000000001</v>
      </c>
      <c r="J123" s="1551"/>
      <c r="K123" s="1684"/>
      <c r="L123" s="1518">
        <f t="shared" si="27"/>
        <v>3.2059500000000001</v>
      </c>
      <c r="M123" s="1516"/>
      <c r="N123" s="1388"/>
    </row>
    <row r="124" spans="2:14">
      <c r="B124" s="1509" t="s">
        <v>956</v>
      </c>
      <c r="C124" s="692" t="s">
        <v>1818</v>
      </c>
      <c r="D124" s="692" t="s">
        <v>959</v>
      </c>
      <c r="E124" s="692">
        <v>335</v>
      </c>
      <c r="F124" s="1618">
        <v>9570</v>
      </c>
      <c r="G124" s="1618">
        <f t="shared" si="30"/>
        <v>3205950</v>
      </c>
      <c r="H124" s="1551">
        <f t="shared" si="31"/>
        <v>3.2059500000000001</v>
      </c>
      <c r="I124" s="1551">
        <f t="shared" si="28"/>
        <v>3.2059500000000001</v>
      </c>
      <c r="J124" s="1551"/>
      <c r="K124" s="1684"/>
      <c r="L124" s="1518">
        <f>SUM(I124:K124)</f>
        <v>3.2059500000000001</v>
      </c>
      <c r="M124" s="1516"/>
      <c r="N124" s="1388"/>
    </row>
    <row r="125" spans="2:14">
      <c r="B125" s="692" t="s">
        <v>956</v>
      </c>
      <c r="C125" s="692" t="s">
        <v>1818</v>
      </c>
      <c r="D125" s="692" t="s">
        <v>959</v>
      </c>
      <c r="E125" s="692">
        <v>335</v>
      </c>
      <c r="F125" s="1618">
        <v>12760</v>
      </c>
      <c r="G125" s="1618">
        <f t="shared" si="30"/>
        <v>4274600</v>
      </c>
      <c r="H125" s="1551">
        <f t="shared" si="31"/>
        <v>4.2746000000000004</v>
      </c>
      <c r="I125" s="1551">
        <f t="shared" si="28"/>
        <v>4.2746000000000004</v>
      </c>
      <c r="J125" s="1551"/>
      <c r="K125" s="1684"/>
      <c r="L125" s="1094">
        <f t="shared" si="27"/>
        <v>4.2746000000000004</v>
      </c>
      <c r="M125" s="1743"/>
      <c r="N125" s="1388"/>
    </row>
    <row r="126" spans="2:14">
      <c r="B126" s="1509" t="s">
        <v>956</v>
      </c>
      <c r="C126" s="692" t="s">
        <v>1818</v>
      </c>
      <c r="D126" s="692" t="s">
        <v>959</v>
      </c>
      <c r="E126" s="692">
        <v>335</v>
      </c>
      <c r="F126" s="1618">
        <v>12760</v>
      </c>
      <c r="G126" s="1618">
        <f t="shared" si="25"/>
        <v>4274600</v>
      </c>
      <c r="H126" s="1551">
        <f t="shared" si="26"/>
        <v>4.2746000000000004</v>
      </c>
      <c r="I126" s="1551">
        <f t="shared" si="28"/>
        <v>4.2746000000000004</v>
      </c>
      <c r="J126" s="1551"/>
      <c r="K126" s="1684"/>
      <c r="L126" s="1518">
        <f t="shared" si="27"/>
        <v>4.2746000000000004</v>
      </c>
      <c r="M126" s="1741"/>
      <c r="N126" s="1388"/>
    </row>
    <row r="127" spans="2:14" s="1732" customFormat="1">
      <c r="B127" s="1509" t="s">
        <v>956</v>
      </c>
      <c r="C127" s="692" t="s">
        <v>1819</v>
      </c>
      <c r="D127" s="692" t="s">
        <v>959</v>
      </c>
      <c r="E127" s="692">
        <v>335</v>
      </c>
      <c r="F127" s="1618">
        <v>9570</v>
      </c>
      <c r="G127" s="1618">
        <f t="shared" si="25"/>
        <v>3205950</v>
      </c>
      <c r="H127" s="1551">
        <f t="shared" si="26"/>
        <v>3.2059500000000001</v>
      </c>
      <c r="I127" s="1551">
        <f t="shared" si="28"/>
        <v>3.2059500000000001</v>
      </c>
      <c r="J127" s="1551"/>
      <c r="K127" s="1684"/>
      <c r="L127" s="1518">
        <f t="shared" si="27"/>
        <v>3.2059500000000001</v>
      </c>
      <c r="M127" s="1516"/>
      <c r="N127" s="1731"/>
    </row>
    <row r="128" spans="2:14">
      <c r="B128" s="1509" t="s">
        <v>956</v>
      </c>
      <c r="C128" s="692" t="s">
        <v>1819</v>
      </c>
      <c r="D128" s="692" t="s">
        <v>959</v>
      </c>
      <c r="E128" s="692">
        <v>335</v>
      </c>
      <c r="F128" s="1618">
        <v>9570</v>
      </c>
      <c r="G128" s="1618">
        <f t="shared" si="25"/>
        <v>3205950</v>
      </c>
      <c r="H128" s="1551">
        <f t="shared" si="26"/>
        <v>3.2059500000000001</v>
      </c>
      <c r="I128" s="1551">
        <f t="shared" si="28"/>
        <v>3.2059500000000001</v>
      </c>
      <c r="J128" s="1551"/>
      <c r="K128" s="1684"/>
      <c r="L128" s="1518">
        <f t="shared" si="27"/>
        <v>3.2059500000000001</v>
      </c>
      <c r="M128" s="1516"/>
      <c r="N128" s="1388"/>
    </row>
    <row r="129" spans="2:14">
      <c r="B129" s="692" t="s">
        <v>956</v>
      </c>
      <c r="C129" s="692" t="s">
        <v>1819</v>
      </c>
      <c r="D129" s="692" t="s">
        <v>959</v>
      </c>
      <c r="E129" s="692">
        <v>335</v>
      </c>
      <c r="F129" s="1618">
        <v>9570</v>
      </c>
      <c r="G129" s="1618">
        <f>E129*F129</f>
        <v>3205950</v>
      </c>
      <c r="H129" s="1551">
        <f>G129/1000000</f>
        <v>3.2059500000000001</v>
      </c>
      <c r="I129" s="1551">
        <f t="shared" si="28"/>
        <v>3.2059500000000001</v>
      </c>
      <c r="J129" s="1551"/>
      <c r="K129" s="1730"/>
      <c r="L129" s="1094">
        <f>SUM(I129:K129)</f>
        <v>3.2059500000000001</v>
      </c>
      <c r="M129" s="868"/>
      <c r="N129" s="1388"/>
    </row>
    <row r="130" spans="2:14">
      <c r="B130" s="1509" t="s">
        <v>956</v>
      </c>
      <c r="C130" s="692" t="s">
        <v>1819</v>
      </c>
      <c r="D130" s="692" t="s">
        <v>959</v>
      </c>
      <c r="E130" s="692">
        <v>335</v>
      </c>
      <c r="F130" s="1618">
        <v>12760</v>
      </c>
      <c r="G130" s="1618">
        <f t="shared" si="25"/>
        <v>4274600</v>
      </c>
      <c r="H130" s="1551">
        <f t="shared" si="26"/>
        <v>4.2746000000000004</v>
      </c>
      <c r="I130" s="1551">
        <f t="shared" si="28"/>
        <v>4.2746000000000004</v>
      </c>
      <c r="J130" s="1551"/>
      <c r="K130" s="1684"/>
      <c r="L130" s="1518">
        <f t="shared" si="27"/>
        <v>4.2746000000000004</v>
      </c>
      <c r="M130" s="1516"/>
      <c r="N130" s="1388"/>
    </row>
    <row r="131" spans="2:14">
      <c r="B131" s="1509" t="s">
        <v>956</v>
      </c>
      <c r="C131" s="692" t="s">
        <v>1819</v>
      </c>
      <c r="D131" s="692" t="s">
        <v>959</v>
      </c>
      <c r="E131" s="692">
        <v>335</v>
      </c>
      <c r="F131" s="1618">
        <v>14674</v>
      </c>
      <c r="G131" s="1618">
        <f>E131*F131</f>
        <v>4915790</v>
      </c>
      <c r="H131" s="1551">
        <f>G131/1000000</f>
        <v>4.9157900000000003</v>
      </c>
      <c r="I131" s="1551">
        <f t="shared" si="28"/>
        <v>4.9157900000000003</v>
      </c>
      <c r="J131" s="1551"/>
      <c r="K131" s="1684"/>
      <c r="L131" s="1518">
        <f>SUM(I131:K131)</f>
        <v>4.9157900000000003</v>
      </c>
      <c r="M131" s="1741"/>
      <c r="N131" s="1388"/>
    </row>
    <row r="132" spans="2:14">
      <c r="B132" s="1509" t="s">
        <v>956</v>
      </c>
      <c r="C132" s="692" t="s">
        <v>1820</v>
      </c>
      <c r="D132" s="692" t="s">
        <v>959</v>
      </c>
      <c r="E132" s="692">
        <v>335</v>
      </c>
      <c r="F132" s="1618">
        <v>12760</v>
      </c>
      <c r="G132" s="1618">
        <f t="shared" si="25"/>
        <v>4274600</v>
      </c>
      <c r="H132" s="1551">
        <f t="shared" si="26"/>
        <v>4.2746000000000004</v>
      </c>
      <c r="I132" s="1551">
        <f t="shared" si="28"/>
        <v>4.2746000000000004</v>
      </c>
      <c r="J132" s="1551"/>
      <c r="K132" s="1684"/>
      <c r="L132" s="1518">
        <f t="shared" si="27"/>
        <v>4.2746000000000004</v>
      </c>
      <c r="M132" s="1516"/>
      <c r="N132" s="1388"/>
    </row>
    <row r="133" spans="2:14">
      <c r="B133" s="692" t="s">
        <v>956</v>
      </c>
      <c r="C133" s="692" t="s">
        <v>1820</v>
      </c>
      <c r="D133" s="692" t="s">
        <v>959</v>
      </c>
      <c r="E133" s="692">
        <v>335</v>
      </c>
      <c r="F133" s="1618">
        <v>9570</v>
      </c>
      <c r="G133" s="1618">
        <f t="shared" si="25"/>
        <v>3205950</v>
      </c>
      <c r="H133" s="1551">
        <f t="shared" si="26"/>
        <v>3.2059500000000001</v>
      </c>
      <c r="I133" s="1551">
        <f>H133</f>
        <v>3.2059500000000001</v>
      </c>
      <c r="J133" s="1551"/>
      <c r="K133" s="1730"/>
      <c r="L133" s="1094">
        <f t="shared" si="27"/>
        <v>3.2059500000000001</v>
      </c>
      <c r="M133" s="868"/>
      <c r="N133" s="1388"/>
    </row>
    <row r="134" spans="2:14">
      <c r="B134" s="692" t="s">
        <v>956</v>
      </c>
      <c r="C134" s="692" t="s">
        <v>1820</v>
      </c>
      <c r="D134" s="692" t="s">
        <v>959</v>
      </c>
      <c r="E134" s="692">
        <v>335</v>
      </c>
      <c r="F134" s="1618">
        <v>12760</v>
      </c>
      <c r="G134" s="1618">
        <f t="shared" si="25"/>
        <v>4274600</v>
      </c>
      <c r="H134" s="1551">
        <f>G134/1000000</f>
        <v>4.2746000000000004</v>
      </c>
      <c r="I134" s="1551">
        <f>H134</f>
        <v>4.2746000000000004</v>
      </c>
      <c r="J134" s="1551"/>
      <c r="K134" s="1730"/>
      <c r="L134" s="1094">
        <f>SUM(I134:K134)</f>
        <v>4.2746000000000004</v>
      </c>
      <c r="M134" s="845"/>
      <c r="N134" s="1388"/>
    </row>
    <row r="135" spans="2:14" s="1729" customFormat="1">
      <c r="B135" s="692" t="s">
        <v>956</v>
      </c>
      <c r="C135" s="692" t="s">
        <v>1820</v>
      </c>
      <c r="D135" s="692" t="s">
        <v>959</v>
      </c>
      <c r="E135" s="692">
        <v>335</v>
      </c>
      <c r="F135" s="1618">
        <v>12760</v>
      </c>
      <c r="G135" s="1618">
        <f t="shared" si="25"/>
        <v>4274600</v>
      </c>
      <c r="H135" s="1551">
        <f>G135/1000000</f>
        <v>4.2746000000000004</v>
      </c>
      <c r="I135" s="1551">
        <f t="shared" ref="I135:I143" si="32">H135</f>
        <v>4.2746000000000004</v>
      </c>
      <c r="J135" s="1551"/>
      <c r="K135" s="1730"/>
      <c r="L135" s="1094">
        <f>SUM(I135:K135)</f>
        <v>4.2746000000000004</v>
      </c>
      <c r="M135" s="1742"/>
      <c r="N135" s="1728"/>
    </row>
    <row r="136" spans="2:14" s="1732" customFormat="1">
      <c r="B136" s="1509" t="s">
        <v>956</v>
      </c>
      <c r="C136" s="692" t="s">
        <v>1907</v>
      </c>
      <c r="D136" s="692" t="s">
        <v>959</v>
      </c>
      <c r="E136" s="692">
        <v>335</v>
      </c>
      <c r="F136" s="1618">
        <v>18502</v>
      </c>
      <c r="G136" s="1618">
        <f t="shared" si="25"/>
        <v>6198170</v>
      </c>
      <c r="H136" s="1551">
        <f t="shared" ref="H136:H143" si="33">G136/1000000</f>
        <v>6.1981700000000002</v>
      </c>
      <c r="I136" s="1551">
        <f t="shared" si="32"/>
        <v>6.1981700000000002</v>
      </c>
      <c r="J136" s="1551"/>
      <c r="K136" s="1684"/>
      <c r="L136" s="1518">
        <f t="shared" ref="L136:L143" si="34">SUM(I136:K136)</f>
        <v>6.1981700000000002</v>
      </c>
      <c r="M136" s="1516"/>
      <c r="N136" s="1731"/>
    </row>
    <row r="137" spans="2:14" s="1729" customFormat="1">
      <c r="B137" s="1509" t="s">
        <v>956</v>
      </c>
      <c r="C137" s="692" t="s">
        <v>1907</v>
      </c>
      <c r="D137" s="692" t="s">
        <v>959</v>
      </c>
      <c r="E137" s="692">
        <v>335</v>
      </c>
      <c r="F137" s="1618">
        <v>18502</v>
      </c>
      <c r="G137" s="1618">
        <f t="shared" si="25"/>
        <v>6198170</v>
      </c>
      <c r="H137" s="1551">
        <f t="shared" si="33"/>
        <v>6.1981700000000002</v>
      </c>
      <c r="I137" s="1551">
        <f t="shared" si="32"/>
        <v>6.1981700000000002</v>
      </c>
      <c r="J137" s="1551"/>
      <c r="K137" s="1684"/>
      <c r="L137" s="1518">
        <f t="shared" si="34"/>
        <v>6.1981700000000002</v>
      </c>
      <c r="M137" s="1516"/>
      <c r="N137" s="1728"/>
    </row>
    <row r="138" spans="2:14">
      <c r="B138" s="1509" t="s">
        <v>956</v>
      </c>
      <c r="C138" s="692" t="s">
        <v>1907</v>
      </c>
      <c r="D138" s="692" t="s">
        <v>959</v>
      </c>
      <c r="E138" s="692">
        <v>335</v>
      </c>
      <c r="F138" s="1618">
        <v>18502</v>
      </c>
      <c r="G138" s="1618">
        <f t="shared" si="25"/>
        <v>6198170</v>
      </c>
      <c r="H138" s="1551">
        <f t="shared" si="33"/>
        <v>6.1981700000000002</v>
      </c>
      <c r="I138" s="1551">
        <f t="shared" si="32"/>
        <v>6.1981700000000002</v>
      </c>
      <c r="J138" s="1551"/>
      <c r="K138" s="1684"/>
      <c r="L138" s="1518">
        <f t="shared" si="34"/>
        <v>6.1981700000000002</v>
      </c>
      <c r="M138" s="1516"/>
      <c r="N138" s="1388"/>
    </row>
    <row r="139" spans="2:14">
      <c r="B139" s="1509" t="s">
        <v>956</v>
      </c>
      <c r="C139" s="692" t="s">
        <v>1907</v>
      </c>
      <c r="D139" s="692" t="s">
        <v>959</v>
      </c>
      <c r="E139" s="692">
        <v>335</v>
      </c>
      <c r="F139" s="1618">
        <v>5742</v>
      </c>
      <c r="G139" s="1618">
        <f t="shared" si="25"/>
        <v>1923570</v>
      </c>
      <c r="H139" s="1551">
        <f t="shared" si="33"/>
        <v>1.92357</v>
      </c>
      <c r="I139" s="1551">
        <f t="shared" si="32"/>
        <v>1.92357</v>
      </c>
      <c r="J139" s="1551"/>
      <c r="K139" s="1684"/>
      <c r="L139" s="1518">
        <f t="shared" si="34"/>
        <v>1.92357</v>
      </c>
      <c r="M139" s="1516"/>
      <c r="N139" s="1388"/>
    </row>
    <row r="140" spans="2:14">
      <c r="B140" s="1509" t="s">
        <v>956</v>
      </c>
      <c r="C140" s="692" t="s">
        <v>1907</v>
      </c>
      <c r="D140" s="692" t="s">
        <v>959</v>
      </c>
      <c r="E140" s="692">
        <v>335</v>
      </c>
      <c r="F140" s="1618">
        <v>24244</v>
      </c>
      <c r="G140" s="1618">
        <f t="shared" si="25"/>
        <v>8121740</v>
      </c>
      <c r="H140" s="1551">
        <f t="shared" si="33"/>
        <v>8.1217400000000008</v>
      </c>
      <c r="I140" s="1551">
        <f t="shared" si="32"/>
        <v>8.1217400000000008</v>
      </c>
      <c r="J140" s="1551"/>
      <c r="K140" s="1684"/>
      <c r="L140" s="1518">
        <f t="shared" si="34"/>
        <v>8.1217400000000008</v>
      </c>
      <c r="M140" s="1741"/>
      <c r="N140" s="1388"/>
    </row>
    <row r="141" spans="2:14">
      <c r="B141" s="1509" t="s">
        <v>956</v>
      </c>
      <c r="C141" s="692" t="s">
        <v>1908</v>
      </c>
      <c r="D141" s="692" t="s">
        <v>959</v>
      </c>
      <c r="E141" s="692">
        <v>335</v>
      </c>
      <c r="F141" s="1618">
        <v>9570</v>
      </c>
      <c r="G141" s="1618">
        <f t="shared" si="25"/>
        <v>3205950</v>
      </c>
      <c r="H141" s="1551">
        <f t="shared" si="33"/>
        <v>3.2059500000000001</v>
      </c>
      <c r="I141" s="1551">
        <f t="shared" si="32"/>
        <v>3.2059500000000001</v>
      </c>
      <c r="J141" s="1551"/>
      <c r="K141" s="1684"/>
      <c r="L141" s="1518">
        <f t="shared" si="34"/>
        <v>3.2059500000000001</v>
      </c>
      <c r="M141" s="1516"/>
      <c r="N141" s="1388"/>
    </row>
    <row r="142" spans="2:14">
      <c r="B142" s="1509" t="s">
        <v>956</v>
      </c>
      <c r="C142" s="692" t="s">
        <v>1908</v>
      </c>
      <c r="D142" s="692" t="s">
        <v>959</v>
      </c>
      <c r="E142" s="692">
        <v>335</v>
      </c>
      <c r="F142" s="1618">
        <v>9570</v>
      </c>
      <c r="G142" s="1618">
        <f>E142*F142</f>
        <v>3205950</v>
      </c>
      <c r="H142" s="1551">
        <f>G142/1000000</f>
        <v>3.2059500000000001</v>
      </c>
      <c r="I142" s="1551">
        <f t="shared" si="32"/>
        <v>3.2059500000000001</v>
      </c>
      <c r="J142" s="1551"/>
      <c r="K142" s="1684"/>
      <c r="L142" s="1518">
        <f>SUM(I142:K142)</f>
        <v>3.2059500000000001</v>
      </c>
      <c r="M142" s="1516"/>
      <c r="N142" s="1388"/>
    </row>
    <row r="143" spans="2:14">
      <c r="B143" s="1509" t="s">
        <v>956</v>
      </c>
      <c r="C143" s="692" t="s">
        <v>1908</v>
      </c>
      <c r="D143" s="692" t="s">
        <v>959</v>
      </c>
      <c r="E143" s="692">
        <v>335</v>
      </c>
      <c r="F143" s="1618">
        <v>9570</v>
      </c>
      <c r="G143" s="1618">
        <f t="shared" si="25"/>
        <v>3205950</v>
      </c>
      <c r="H143" s="1551">
        <f t="shared" si="33"/>
        <v>3.2059500000000001</v>
      </c>
      <c r="I143" s="1551">
        <f t="shared" si="32"/>
        <v>3.2059500000000001</v>
      </c>
      <c r="J143" s="1551"/>
      <c r="K143" s="1684"/>
      <c r="L143" s="1518">
        <f t="shared" si="34"/>
        <v>3.2059500000000001</v>
      </c>
      <c r="M143" s="1741"/>
      <c r="N143" s="1388"/>
    </row>
    <row r="144" spans="2:14">
      <c r="B144" s="1422" t="s">
        <v>197</v>
      </c>
      <c r="C144" s="1294"/>
      <c r="D144" s="1294"/>
      <c r="E144" s="1692"/>
      <c r="F144" s="1692">
        <f t="shared" ref="F144:L144" si="35">SUM(F107:F143)</f>
        <v>537386</v>
      </c>
      <c r="G144" s="1692">
        <f t="shared" si="35"/>
        <v>178029610</v>
      </c>
      <c r="H144" s="890">
        <f t="shared" si="35"/>
        <v>178.02961000000002</v>
      </c>
      <c r="I144" s="890">
        <f t="shared" si="35"/>
        <v>178.02961000000002</v>
      </c>
      <c r="J144" s="890">
        <f t="shared" si="35"/>
        <v>0</v>
      </c>
      <c r="K144" s="1685">
        <f t="shared" si="35"/>
        <v>0</v>
      </c>
      <c r="L144" s="890">
        <f t="shared" si="35"/>
        <v>178.02961000000002</v>
      </c>
      <c r="M144" s="1425" t="s">
        <v>246</v>
      </c>
      <c r="N144" s="1388"/>
    </row>
    <row r="145" spans="2:14" ht="15.75">
      <c r="B145" s="1318"/>
      <c r="C145" s="1318"/>
      <c r="D145" s="1319"/>
      <c r="E145" s="1318"/>
      <c r="F145" s="1320">
        <f t="shared" ref="F145:L145" si="36">F144+F102+F65+F106</f>
        <v>670251</v>
      </c>
      <c r="G145" s="1320">
        <f t="shared" si="36"/>
        <v>218227087</v>
      </c>
      <c r="H145" s="1583">
        <f t="shared" si="36"/>
        <v>218.22708700000004</v>
      </c>
      <c r="I145" s="1583">
        <f t="shared" si="36"/>
        <v>218.22708700000004</v>
      </c>
      <c r="J145" s="1583">
        <f t="shared" si="36"/>
        <v>0</v>
      </c>
      <c r="K145" s="1583">
        <f t="shared" si="36"/>
        <v>0</v>
      </c>
      <c r="L145" s="1583">
        <f t="shared" si="36"/>
        <v>218.22708700000004</v>
      </c>
      <c r="M145" s="1322"/>
      <c r="N145" s="1388"/>
    </row>
    <row r="146" spans="2:14" ht="15.75">
      <c r="B146" s="1871"/>
      <c r="C146" s="1871"/>
      <c r="D146" s="1871"/>
      <c r="E146" s="1871"/>
      <c r="H146" s="1700" t="s">
        <v>1061</v>
      </c>
      <c r="I146" s="1701">
        <f>I145/L146</f>
        <v>1.0245403145539909</v>
      </c>
      <c r="K146" s="1693" t="s">
        <v>516</v>
      </c>
      <c r="L146" s="1360">
        <v>213</v>
      </c>
      <c r="M146" s="1871"/>
      <c r="N146" s="1871"/>
    </row>
    <row r="147" spans="2:14" s="1293" customFormat="1" ht="15.75">
      <c r="B147" s="1871"/>
      <c r="C147" s="1871"/>
      <c r="D147" s="1871"/>
      <c r="E147" s="1871"/>
      <c r="F147" s="1295"/>
      <c r="G147" s="1291"/>
      <c r="H147" s="1291"/>
      <c r="I147" s="1291"/>
      <c r="J147" s="1583">
        <f>L145</f>
        <v>218.22708700000004</v>
      </c>
      <c r="K147" s="1693" t="s">
        <v>517</v>
      </c>
      <c r="L147" s="1363">
        <f>L145-L146</f>
        <v>5.22708700000004</v>
      </c>
      <c r="M147" s="1871"/>
    </row>
    <row r="148" spans="2:14" ht="18.75" customHeight="1">
      <c r="B148" s="1871"/>
      <c r="C148" s="1871"/>
      <c r="D148" s="1871"/>
      <c r="E148" s="1871"/>
      <c r="J148" s="1583">
        <f>I145+J145</f>
        <v>218.22708700000004</v>
      </c>
      <c r="K148" s="1693" t="s">
        <v>517</v>
      </c>
      <c r="L148" s="1702">
        <f>I145+J145-L146</f>
        <v>5.22708700000004</v>
      </c>
      <c r="M148" s="1871" t="s">
        <v>1062</v>
      </c>
      <c r="N148" s="1871"/>
    </row>
    <row r="149" spans="2:14" ht="18.75" customHeight="1">
      <c r="B149" s="1871"/>
      <c r="C149" s="1871"/>
      <c r="D149" s="1871"/>
      <c r="E149" s="1871"/>
      <c r="I149" s="1292">
        <f>L145</f>
        <v>218.22708700000004</v>
      </c>
      <c r="J149" s="1583">
        <f>I145+J145+L156+K145</f>
        <v>221.61292700000004</v>
      </c>
      <c r="K149" s="1693" t="s">
        <v>517</v>
      </c>
      <c r="L149" s="1363">
        <f>I145+J145+L156+K145-L146</f>
        <v>8.6129270000000417</v>
      </c>
      <c r="M149" s="1871" t="s">
        <v>1063</v>
      </c>
      <c r="N149" s="1871"/>
    </row>
    <row r="150" spans="2:14" ht="18.75" customHeight="1">
      <c r="B150" s="1302"/>
      <c r="C150" s="1871"/>
      <c r="D150" s="1871"/>
      <c r="E150" s="1871"/>
      <c r="M150" s="1871"/>
      <c r="N150" s="1871"/>
    </row>
    <row r="151" spans="2:14" ht="30">
      <c r="B151" s="1345" t="s">
        <v>3</v>
      </c>
      <c r="C151" s="1345" t="s">
        <v>4</v>
      </c>
      <c r="D151" s="1346" t="s">
        <v>5</v>
      </c>
      <c r="E151" s="1345" t="s">
        <v>6</v>
      </c>
      <c r="F151" s="1347" t="s">
        <v>7</v>
      </c>
      <c r="G151" s="1348" t="s">
        <v>185</v>
      </c>
      <c r="H151" s="1348" t="s">
        <v>186</v>
      </c>
      <c r="I151" s="1349"/>
      <c r="J151" s="1350" t="s">
        <v>188</v>
      </c>
      <c r="K151" s="1402" t="s">
        <v>10</v>
      </c>
      <c r="L151" s="1350" t="s">
        <v>11</v>
      </c>
      <c r="M151" s="1346" t="s">
        <v>13</v>
      </c>
      <c r="N151" s="1871"/>
    </row>
    <row r="152" spans="2:14" s="123" customFormat="1" ht="14.25" customHeight="1">
      <c r="B152" s="1507" t="s">
        <v>1901</v>
      </c>
      <c r="C152" s="1507" t="s">
        <v>2003</v>
      </c>
      <c r="D152" s="1510" t="s">
        <v>1254</v>
      </c>
      <c r="E152" s="1507">
        <v>330</v>
      </c>
      <c r="F152" s="1525">
        <v>9048</v>
      </c>
      <c r="G152" s="1526">
        <f>E152*F152</f>
        <v>2985840</v>
      </c>
      <c r="H152" s="1331">
        <f>E152*F152/1000000</f>
        <v>2.98584</v>
      </c>
      <c r="I152" s="1406"/>
      <c r="J152" s="1551">
        <f>H152</f>
        <v>2.98584</v>
      </c>
      <c r="K152" s="1481"/>
      <c r="L152" s="1517">
        <f>SUM(I152:K152)</f>
        <v>2.98584</v>
      </c>
      <c r="M152" s="842"/>
      <c r="N152" s="1872"/>
    </row>
    <row r="153" spans="2:14" s="123" customFormat="1" ht="14.25" customHeight="1">
      <c r="B153" s="1507"/>
      <c r="C153" s="1507"/>
      <c r="D153" s="495"/>
      <c r="E153" s="1507"/>
      <c r="F153" s="1525"/>
      <c r="G153" s="1526"/>
      <c r="H153" s="1331">
        <v>0.4</v>
      </c>
      <c r="I153" s="1406"/>
      <c r="J153" s="1551">
        <f>H153</f>
        <v>0.4</v>
      </c>
      <c r="K153" s="1481"/>
      <c r="L153" s="1517">
        <f>I153+J153+K153</f>
        <v>0.4</v>
      </c>
      <c r="M153" s="842"/>
      <c r="N153" s="1872"/>
    </row>
    <row r="154" spans="2:14" s="123" customFormat="1" ht="14.25" customHeight="1">
      <c r="B154" s="1507"/>
      <c r="C154" s="1507"/>
      <c r="D154" s="1510"/>
      <c r="E154" s="1507"/>
      <c r="F154" s="1525"/>
      <c r="G154" s="1526">
        <f>E154*F154</f>
        <v>0</v>
      </c>
      <c r="H154" s="1331">
        <f>G154/1000000</f>
        <v>0</v>
      </c>
      <c r="I154" s="1406"/>
      <c r="J154" s="1726">
        <f>H154</f>
        <v>0</v>
      </c>
      <c r="K154" s="1481"/>
      <c r="L154" s="1517">
        <f>I154+J154+K154</f>
        <v>0</v>
      </c>
      <c r="M154" s="842"/>
      <c r="N154" s="1872"/>
    </row>
    <row r="155" spans="2:14" s="123" customFormat="1" ht="14.25" customHeight="1">
      <c r="B155" s="1019"/>
      <c r="C155" s="187"/>
      <c r="D155" s="495"/>
      <c r="E155" s="1510"/>
      <c r="F155" s="1586"/>
      <c r="G155" s="1526">
        <f>E155*F155</f>
        <v>0</v>
      </c>
      <c r="H155" s="1331">
        <f>E155*F155/1000000</f>
        <v>0</v>
      </c>
      <c r="I155" s="1533"/>
      <c r="J155" s="1415"/>
      <c r="K155" s="1691">
        <f>H155</f>
        <v>0</v>
      </c>
      <c r="L155" s="1518">
        <f>SUM(I155:K155)</f>
        <v>0</v>
      </c>
      <c r="M155" s="842"/>
      <c r="N155" s="1872"/>
    </row>
    <row r="156" spans="2:14">
      <c r="B156" s="1354" t="s">
        <v>197</v>
      </c>
      <c r="C156" s="1354"/>
      <c r="D156" s="1354"/>
      <c r="E156" s="1354"/>
      <c r="F156" s="1355"/>
      <c r="G156" s="1630">
        <f t="shared" ref="G156:L156" si="37">SUM(G152:G155)</f>
        <v>2985840</v>
      </c>
      <c r="H156" s="1356">
        <f t="shared" si="37"/>
        <v>3.38584</v>
      </c>
      <c r="I156" s="1356">
        <f t="shared" si="37"/>
        <v>0</v>
      </c>
      <c r="J156" s="1357">
        <f t="shared" si="37"/>
        <v>3.38584</v>
      </c>
      <c r="K156" s="1357">
        <f t="shared" si="37"/>
        <v>0</v>
      </c>
      <c r="L156" s="1352">
        <f t="shared" si="37"/>
        <v>3.38584</v>
      </c>
      <c r="M156" s="1359"/>
      <c r="N156" s="1871"/>
    </row>
  </sheetData>
  <autoFilter ref="B2:M156" xr:uid="{00000000-0009-0000-0000-00002E000000}"/>
  <sortState xmlns:xlrd2="http://schemas.microsoft.com/office/spreadsheetml/2017/richdata2" ref="B3:M62">
    <sortCondition ref="B3:B62"/>
  </sortState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/>
  <dimension ref="A1:N163"/>
  <sheetViews>
    <sheetView workbookViewId="0">
      <selection activeCell="B31" sqref="B31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5.285156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2006</v>
      </c>
      <c r="C1" s="1871"/>
      <c r="D1" s="1871"/>
      <c r="E1" s="1871"/>
      <c r="M1" s="1871" t="s">
        <v>2007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816</v>
      </c>
      <c r="C3" s="1507">
        <v>84913</v>
      </c>
      <c r="D3" s="1507" t="s">
        <v>1565</v>
      </c>
      <c r="E3" s="1507">
        <v>265</v>
      </c>
      <c r="F3" s="1328">
        <v>832</v>
      </c>
      <c r="G3" s="1526">
        <f t="shared" ref="G3:G62" si="0">E3*F3</f>
        <v>220480</v>
      </c>
      <c r="H3" s="1331">
        <f t="shared" ref="H3:H40" si="1">G3/1000000</f>
        <v>0.22048000000000001</v>
      </c>
      <c r="I3" s="1522">
        <f>H3</f>
        <v>0.22048000000000001</v>
      </c>
      <c r="J3" s="1522"/>
      <c r="K3" s="1522"/>
      <c r="L3" s="1517">
        <f t="shared" ref="L3:L38" si="2">I3+J3+K3</f>
        <v>0.22048000000000001</v>
      </c>
      <c r="M3" s="843"/>
    </row>
    <row r="4" spans="2:13" ht="15" customHeight="1">
      <c r="B4" s="1510" t="s">
        <v>816</v>
      </c>
      <c r="C4" s="1510">
        <v>84913</v>
      </c>
      <c r="D4" s="1510" t="s">
        <v>1565</v>
      </c>
      <c r="E4" s="1507">
        <v>265</v>
      </c>
      <c r="F4" s="1413">
        <v>832</v>
      </c>
      <c r="G4" s="1526">
        <f t="shared" si="0"/>
        <v>220480</v>
      </c>
      <c r="H4" s="1331">
        <f t="shared" si="1"/>
        <v>0.22048000000000001</v>
      </c>
      <c r="I4" s="1522">
        <f t="shared" ref="I4:I16" si="3">H4</f>
        <v>0.22048000000000001</v>
      </c>
      <c r="J4" s="1522"/>
      <c r="K4" s="1522"/>
      <c r="L4" s="1517">
        <f t="shared" si="2"/>
        <v>0.22048000000000001</v>
      </c>
      <c r="M4" s="843"/>
    </row>
    <row r="5" spans="2:13" ht="15" customHeight="1">
      <c r="B5" s="1510" t="s">
        <v>816</v>
      </c>
      <c r="C5" s="1510">
        <v>84913</v>
      </c>
      <c r="D5" s="1510" t="s">
        <v>1565</v>
      </c>
      <c r="E5" s="1507">
        <v>265</v>
      </c>
      <c r="F5" s="1413">
        <v>832</v>
      </c>
      <c r="G5" s="1526">
        <f t="shared" si="0"/>
        <v>220480</v>
      </c>
      <c r="H5" s="1331">
        <f t="shared" si="1"/>
        <v>0.22048000000000001</v>
      </c>
      <c r="I5" s="1522">
        <f t="shared" si="3"/>
        <v>0.22048000000000001</v>
      </c>
      <c r="J5" s="1522"/>
      <c r="K5" s="1522"/>
      <c r="L5" s="1517">
        <f t="shared" si="2"/>
        <v>0.22048000000000001</v>
      </c>
      <c r="M5" s="1708"/>
    </row>
    <row r="6" spans="2:13" ht="15" customHeight="1">
      <c r="B6" s="1510" t="s">
        <v>816</v>
      </c>
      <c r="C6" s="1510">
        <v>84913</v>
      </c>
      <c r="D6" s="1510" t="s">
        <v>1565</v>
      </c>
      <c r="E6" s="1507">
        <v>265</v>
      </c>
      <c r="F6" s="1413">
        <v>832</v>
      </c>
      <c r="G6" s="1526">
        <f t="shared" si="0"/>
        <v>220480</v>
      </c>
      <c r="H6" s="1331">
        <f t="shared" si="1"/>
        <v>0.22048000000000001</v>
      </c>
      <c r="I6" s="1522">
        <f t="shared" si="3"/>
        <v>0.22048000000000001</v>
      </c>
      <c r="J6" s="1522"/>
      <c r="K6" s="1522"/>
      <c r="L6" s="1517">
        <f t="shared" si="2"/>
        <v>0.22048000000000001</v>
      </c>
      <c r="M6" s="1707"/>
    </row>
    <row r="7" spans="2:13" ht="15" customHeight="1">
      <c r="B7" s="1510" t="s">
        <v>816</v>
      </c>
      <c r="C7" s="1510">
        <v>84913</v>
      </c>
      <c r="D7" s="1510" t="s">
        <v>1565</v>
      </c>
      <c r="E7" s="1507">
        <v>265</v>
      </c>
      <c r="F7" s="1413">
        <v>832</v>
      </c>
      <c r="G7" s="1526">
        <f t="shared" si="0"/>
        <v>220480</v>
      </c>
      <c r="H7" s="1331">
        <f t="shared" si="1"/>
        <v>0.22048000000000001</v>
      </c>
      <c r="I7" s="1522">
        <f t="shared" si="3"/>
        <v>0.22048000000000001</v>
      </c>
      <c r="J7" s="1522"/>
      <c r="K7" s="1522"/>
      <c r="L7" s="1517">
        <f t="shared" si="2"/>
        <v>0.22048000000000001</v>
      </c>
      <c r="M7" s="842"/>
    </row>
    <row r="8" spans="2:13" ht="15" customHeight="1">
      <c r="B8" s="1510" t="s">
        <v>816</v>
      </c>
      <c r="C8" s="1510">
        <v>84913</v>
      </c>
      <c r="D8" s="1510" t="s">
        <v>1565</v>
      </c>
      <c r="E8" s="1507">
        <v>265</v>
      </c>
      <c r="F8" s="1413">
        <v>3328</v>
      </c>
      <c r="G8" s="1526">
        <f t="shared" si="0"/>
        <v>881920</v>
      </c>
      <c r="H8" s="1331">
        <f t="shared" si="1"/>
        <v>0.88192000000000004</v>
      </c>
      <c r="I8" s="1522">
        <f t="shared" si="3"/>
        <v>0.88192000000000004</v>
      </c>
      <c r="J8" s="1522"/>
      <c r="K8" s="1522"/>
      <c r="L8" s="1517">
        <f t="shared" si="2"/>
        <v>0.88192000000000004</v>
      </c>
      <c r="M8" s="842"/>
    </row>
    <row r="9" spans="2:13" ht="15" customHeight="1">
      <c r="B9" s="1510" t="s">
        <v>816</v>
      </c>
      <c r="C9" s="1510">
        <v>84913</v>
      </c>
      <c r="D9" s="1510" t="s">
        <v>1565</v>
      </c>
      <c r="E9" s="1507">
        <v>265</v>
      </c>
      <c r="F9" s="1413">
        <v>3328</v>
      </c>
      <c r="G9" s="1526">
        <f t="shared" si="0"/>
        <v>881920</v>
      </c>
      <c r="H9" s="1331">
        <f t="shared" si="1"/>
        <v>0.88192000000000004</v>
      </c>
      <c r="I9" s="1522">
        <f t="shared" si="3"/>
        <v>0.88192000000000004</v>
      </c>
      <c r="J9" s="1524"/>
      <c r="K9" s="1536"/>
      <c r="L9" s="1517">
        <f t="shared" si="2"/>
        <v>0.88192000000000004</v>
      </c>
      <c r="M9" s="842"/>
    </row>
    <row r="10" spans="2:13" ht="15" customHeight="1">
      <c r="B10" s="1510" t="s">
        <v>816</v>
      </c>
      <c r="C10" s="1510">
        <v>84913</v>
      </c>
      <c r="D10" s="1510" t="s">
        <v>1565</v>
      </c>
      <c r="E10" s="1507">
        <v>265</v>
      </c>
      <c r="F10" s="1413">
        <v>1664</v>
      </c>
      <c r="G10" s="1526">
        <f t="shared" si="0"/>
        <v>440960</v>
      </c>
      <c r="H10" s="1331">
        <f t="shared" si="1"/>
        <v>0.44096000000000002</v>
      </c>
      <c r="I10" s="1522">
        <f t="shared" si="3"/>
        <v>0.44096000000000002</v>
      </c>
      <c r="J10" s="1524"/>
      <c r="K10" s="1536"/>
      <c r="L10" s="1517">
        <f t="shared" si="2"/>
        <v>0.44096000000000002</v>
      </c>
      <c r="M10" s="842"/>
    </row>
    <row r="11" spans="2:13" ht="15" customHeight="1">
      <c r="B11" s="1510" t="s">
        <v>816</v>
      </c>
      <c r="C11" s="1510">
        <v>84913</v>
      </c>
      <c r="D11" s="1510" t="s">
        <v>1565</v>
      </c>
      <c r="E11" s="1507">
        <v>265</v>
      </c>
      <c r="F11" s="1413">
        <v>2496</v>
      </c>
      <c r="G11" s="1526">
        <f t="shared" si="0"/>
        <v>661440</v>
      </c>
      <c r="H11" s="1331">
        <f t="shared" si="1"/>
        <v>0.66144000000000003</v>
      </c>
      <c r="I11" s="1522">
        <f t="shared" si="3"/>
        <v>0.66144000000000003</v>
      </c>
      <c r="J11" s="1524"/>
      <c r="K11" s="1536"/>
      <c r="L11" s="1517">
        <f t="shared" si="2"/>
        <v>0.66144000000000003</v>
      </c>
      <c r="M11" s="842"/>
    </row>
    <row r="12" spans="2:13" ht="15" customHeight="1">
      <c r="B12" s="1510" t="s">
        <v>816</v>
      </c>
      <c r="C12" s="1510">
        <v>84913</v>
      </c>
      <c r="D12" s="1510" t="s">
        <v>1565</v>
      </c>
      <c r="E12" s="1507">
        <v>265</v>
      </c>
      <c r="F12" s="1413">
        <v>1664</v>
      </c>
      <c r="G12" s="1526">
        <f t="shared" si="0"/>
        <v>440960</v>
      </c>
      <c r="H12" s="1331">
        <f t="shared" si="1"/>
        <v>0.44096000000000002</v>
      </c>
      <c r="I12" s="1522">
        <f t="shared" si="3"/>
        <v>0.44096000000000002</v>
      </c>
      <c r="J12" s="1524"/>
      <c r="K12" s="1536"/>
      <c r="L12" s="1517">
        <f t="shared" si="2"/>
        <v>0.44096000000000002</v>
      </c>
      <c r="M12" s="842"/>
    </row>
    <row r="13" spans="2:13" ht="15.75" customHeight="1">
      <c r="B13" s="1510" t="s">
        <v>49</v>
      </c>
      <c r="C13" s="1510">
        <v>432</v>
      </c>
      <c r="D13" s="1510" t="s">
        <v>1565</v>
      </c>
      <c r="E13" s="1507">
        <v>265</v>
      </c>
      <c r="F13" s="1413">
        <v>960</v>
      </c>
      <c r="G13" s="1526">
        <f t="shared" si="0"/>
        <v>254400</v>
      </c>
      <c r="H13" s="1331">
        <f t="shared" si="1"/>
        <v>0.25440000000000002</v>
      </c>
      <c r="I13" s="1522">
        <f t="shared" si="3"/>
        <v>0.25440000000000002</v>
      </c>
      <c r="J13" s="1524"/>
      <c r="K13" s="1536"/>
      <c r="L13" s="1517">
        <f t="shared" si="2"/>
        <v>0.25440000000000002</v>
      </c>
      <c r="M13" s="842"/>
    </row>
    <row r="14" spans="2:13" ht="15" customHeight="1">
      <c r="B14" s="1510" t="s">
        <v>49</v>
      </c>
      <c r="C14" s="1510">
        <v>432</v>
      </c>
      <c r="D14" s="1510" t="s">
        <v>1565</v>
      </c>
      <c r="E14" s="1507">
        <v>265</v>
      </c>
      <c r="F14" s="1413">
        <v>960</v>
      </c>
      <c r="G14" s="1526">
        <f t="shared" si="0"/>
        <v>254400</v>
      </c>
      <c r="H14" s="1331">
        <f t="shared" si="1"/>
        <v>0.25440000000000002</v>
      </c>
      <c r="I14" s="1522">
        <f t="shared" si="3"/>
        <v>0.25440000000000002</v>
      </c>
      <c r="J14" s="1524"/>
      <c r="K14" s="1536"/>
      <c r="L14" s="1517">
        <f t="shared" si="2"/>
        <v>0.25440000000000002</v>
      </c>
      <c r="M14" s="842"/>
    </row>
    <row r="15" spans="2:13" ht="15" customHeight="1">
      <c r="B15" s="1510" t="s">
        <v>49</v>
      </c>
      <c r="C15" s="1510" t="s">
        <v>2009</v>
      </c>
      <c r="D15" s="1510" t="s">
        <v>1263</v>
      </c>
      <c r="E15" s="1507">
        <v>265</v>
      </c>
      <c r="F15" s="1413">
        <v>130</v>
      </c>
      <c r="G15" s="1526">
        <f t="shared" si="0"/>
        <v>34450</v>
      </c>
      <c r="H15" s="1331">
        <f t="shared" si="1"/>
        <v>3.4450000000000001E-2</v>
      </c>
      <c r="I15" s="1522">
        <f t="shared" si="3"/>
        <v>3.4450000000000001E-2</v>
      </c>
      <c r="J15" s="1524"/>
      <c r="K15" s="1536"/>
      <c r="L15" s="1517">
        <f t="shared" si="2"/>
        <v>3.4450000000000001E-2</v>
      </c>
      <c r="M15" s="842"/>
    </row>
    <row r="16" spans="2:13" ht="15" customHeight="1">
      <c r="B16" s="1510" t="s">
        <v>49</v>
      </c>
      <c r="C16" s="1510" t="s">
        <v>2010</v>
      </c>
      <c r="D16" s="1510" t="s">
        <v>445</v>
      </c>
      <c r="E16" s="1507">
        <v>305</v>
      </c>
      <c r="F16" s="1413">
        <v>750</v>
      </c>
      <c r="G16" s="1526">
        <f t="shared" si="0"/>
        <v>228750</v>
      </c>
      <c r="H16" s="1331">
        <f t="shared" si="1"/>
        <v>0.22875000000000001</v>
      </c>
      <c r="I16" s="1522">
        <f t="shared" si="3"/>
        <v>0.22875000000000001</v>
      </c>
      <c r="J16" s="1524"/>
      <c r="K16" s="1536"/>
      <c r="L16" s="1517">
        <f t="shared" si="2"/>
        <v>0.22875000000000001</v>
      </c>
      <c r="M16" s="842"/>
    </row>
    <row r="17" spans="2:14">
      <c r="B17" s="1510" t="s">
        <v>49</v>
      </c>
      <c r="C17" s="692" t="s">
        <v>2011</v>
      </c>
      <c r="D17" s="692" t="s">
        <v>917</v>
      </c>
      <c r="E17" s="692">
        <v>310</v>
      </c>
      <c r="F17" s="1618">
        <v>3336</v>
      </c>
      <c r="G17" s="1618">
        <f>F17*E17</f>
        <v>1034160</v>
      </c>
      <c r="H17" s="1331">
        <f t="shared" si="1"/>
        <v>1.03416</v>
      </c>
      <c r="I17" s="1551"/>
      <c r="J17" s="1524">
        <f>H17</f>
        <v>1.03416</v>
      </c>
      <c r="K17" s="1684"/>
      <c r="L17" s="1517">
        <f t="shared" si="2"/>
        <v>1.03416</v>
      </c>
      <c r="M17" s="842" t="s">
        <v>2012</v>
      </c>
      <c r="N17" s="1388"/>
    </row>
    <row r="18" spans="2:14" ht="14.25" customHeight="1">
      <c r="B18" s="1510" t="s">
        <v>321</v>
      </c>
      <c r="C18" s="1510" t="s">
        <v>2013</v>
      </c>
      <c r="D18" s="1510" t="s">
        <v>1265</v>
      </c>
      <c r="E18" s="1507">
        <v>265</v>
      </c>
      <c r="F18" s="1413">
        <v>832</v>
      </c>
      <c r="G18" s="1526">
        <f t="shared" si="0"/>
        <v>220480</v>
      </c>
      <c r="H18" s="1331">
        <f t="shared" si="1"/>
        <v>0.22048000000000001</v>
      </c>
      <c r="I18" s="1522">
        <f t="shared" ref="I18:I24" si="4">H18</f>
        <v>0.22048000000000001</v>
      </c>
      <c r="J18" s="1524"/>
      <c r="K18" s="1536"/>
      <c r="L18" s="1517">
        <f t="shared" si="2"/>
        <v>0.22048000000000001</v>
      </c>
      <c r="M18" s="842"/>
      <c r="N18" s="1871"/>
    </row>
    <row r="19" spans="2:14" ht="15" customHeight="1">
      <c r="B19" s="1510" t="s">
        <v>321</v>
      </c>
      <c r="C19" s="1510" t="s">
        <v>2014</v>
      </c>
      <c r="D19" s="1510" t="s">
        <v>1565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536"/>
      <c r="L19" s="1517">
        <f t="shared" si="2"/>
        <v>0.22048000000000001</v>
      </c>
      <c r="M19" s="842"/>
      <c r="N19" s="1871"/>
    </row>
    <row r="20" spans="2:14" ht="15" customHeight="1">
      <c r="B20" s="1510" t="s">
        <v>321</v>
      </c>
      <c r="C20" s="1510" t="s">
        <v>2015</v>
      </c>
      <c r="D20" s="1510" t="s">
        <v>1265</v>
      </c>
      <c r="E20" s="1507">
        <v>265</v>
      </c>
      <c r="F20" s="1413">
        <v>832</v>
      </c>
      <c r="G20" s="1526">
        <f t="shared" si="0"/>
        <v>220480</v>
      </c>
      <c r="H20" s="1331">
        <f t="shared" si="1"/>
        <v>0.22048000000000001</v>
      </c>
      <c r="I20" s="1522">
        <f t="shared" si="4"/>
        <v>0.22048000000000001</v>
      </c>
      <c r="J20" s="1524"/>
      <c r="K20" s="1536"/>
      <c r="L20" s="1517">
        <f t="shared" si="2"/>
        <v>0.22048000000000001</v>
      </c>
      <c r="M20" s="842"/>
      <c r="N20" s="1871"/>
    </row>
    <row r="21" spans="2:14" ht="15" customHeight="1">
      <c r="B21" s="1510" t="s">
        <v>321</v>
      </c>
      <c r="C21" s="1510" t="s">
        <v>2015</v>
      </c>
      <c r="D21" s="1510" t="s">
        <v>1265</v>
      </c>
      <c r="E21" s="1507">
        <v>265</v>
      </c>
      <c r="F21" s="1413">
        <v>832</v>
      </c>
      <c r="G21" s="1526">
        <f t="shared" si="0"/>
        <v>220480</v>
      </c>
      <c r="H21" s="1331">
        <f t="shared" si="1"/>
        <v>0.22048000000000001</v>
      </c>
      <c r="I21" s="1522">
        <f t="shared" si="4"/>
        <v>0.22048000000000001</v>
      </c>
      <c r="J21" s="1524"/>
      <c r="K21" s="1536"/>
      <c r="L21" s="1517">
        <f t="shared" si="2"/>
        <v>0.22048000000000001</v>
      </c>
      <c r="M21" s="842"/>
      <c r="N21" s="1871"/>
    </row>
    <row r="22" spans="2:14" ht="15" customHeight="1">
      <c r="B22" s="1510" t="s">
        <v>321</v>
      </c>
      <c r="C22" s="1510" t="s">
        <v>2016</v>
      </c>
      <c r="D22" s="1510" t="s">
        <v>1265</v>
      </c>
      <c r="E22" s="1507">
        <v>265</v>
      </c>
      <c r="F22" s="1413">
        <v>832</v>
      </c>
      <c r="G22" s="1526">
        <f t="shared" si="0"/>
        <v>220480</v>
      </c>
      <c r="H22" s="1331">
        <f t="shared" si="1"/>
        <v>0.22048000000000001</v>
      </c>
      <c r="I22" s="1522"/>
      <c r="J22" s="1524">
        <f>H22</f>
        <v>0.22048000000000001</v>
      </c>
      <c r="K22" s="1536"/>
      <c r="L22" s="1517">
        <f t="shared" si="2"/>
        <v>0.22048000000000001</v>
      </c>
      <c r="M22" s="842" t="s">
        <v>2017</v>
      </c>
      <c r="N22" s="1871"/>
    </row>
    <row r="23" spans="2:14" ht="15" customHeight="1">
      <c r="B23" s="1510" t="s">
        <v>2018</v>
      </c>
      <c r="C23" s="1510" t="s">
        <v>2019</v>
      </c>
      <c r="D23" s="1510" t="s">
        <v>1263</v>
      </c>
      <c r="E23" s="1507">
        <v>260</v>
      </c>
      <c r="F23" s="1413">
        <v>208</v>
      </c>
      <c r="G23" s="1526">
        <f t="shared" si="0"/>
        <v>54080</v>
      </c>
      <c r="H23" s="1331">
        <f t="shared" si="1"/>
        <v>5.4080000000000003E-2</v>
      </c>
      <c r="I23" s="1522">
        <f t="shared" si="4"/>
        <v>5.4080000000000003E-2</v>
      </c>
      <c r="J23" s="1524"/>
      <c r="K23" s="1536"/>
      <c r="L23" s="1517">
        <f t="shared" si="2"/>
        <v>5.4080000000000003E-2</v>
      </c>
      <c r="M23" s="842"/>
      <c r="N23" s="1871"/>
    </row>
    <row r="24" spans="2:14" ht="15" customHeight="1">
      <c r="B24" s="1510" t="s">
        <v>2018</v>
      </c>
      <c r="C24" s="1510" t="s">
        <v>2020</v>
      </c>
      <c r="D24" s="1510" t="s">
        <v>178</v>
      </c>
      <c r="E24" s="1507">
        <v>305</v>
      </c>
      <c r="F24" s="1413">
        <v>200</v>
      </c>
      <c r="G24" s="1526">
        <f t="shared" si="0"/>
        <v>61000</v>
      </c>
      <c r="H24" s="1331">
        <f t="shared" si="1"/>
        <v>6.0999999999999999E-2</v>
      </c>
      <c r="I24" s="1522">
        <f t="shared" si="4"/>
        <v>6.0999999999999999E-2</v>
      </c>
      <c r="J24" s="1524"/>
      <c r="K24" s="1536"/>
      <c r="L24" s="1517">
        <f t="shared" si="2"/>
        <v>6.0999999999999999E-2</v>
      </c>
      <c r="M24" s="842"/>
      <c r="N24" s="1871"/>
    </row>
    <row r="25" spans="2:14" ht="15" customHeight="1">
      <c r="B25" s="1510" t="s">
        <v>2018</v>
      </c>
      <c r="C25" s="1510" t="s">
        <v>2021</v>
      </c>
      <c r="D25" s="1510" t="s">
        <v>1263</v>
      </c>
      <c r="E25" s="1507">
        <v>260</v>
      </c>
      <c r="F25" s="1413">
        <v>208</v>
      </c>
      <c r="G25" s="1526">
        <f t="shared" si="0"/>
        <v>54080</v>
      </c>
      <c r="H25" s="1331">
        <f t="shared" si="1"/>
        <v>5.4080000000000003E-2</v>
      </c>
      <c r="I25" s="1522">
        <f>H25</f>
        <v>5.4080000000000003E-2</v>
      </c>
      <c r="J25" s="1524"/>
      <c r="K25" s="1536"/>
      <c r="L25" s="1517">
        <f t="shared" si="2"/>
        <v>5.4080000000000003E-2</v>
      </c>
      <c r="M25" s="842"/>
      <c r="N25" s="1871"/>
    </row>
    <row r="26" spans="2:14" ht="15" customHeight="1">
      <c r="B26" s="1510" t="s">
        <v>2018</v>
      </c>
      <c r="C26" s="1510" t="s">
        <v>2022</v>
      </c>
      <c r="D26" s="1510" t="s">
        <v>1263</v>
      </c>
      <c r="E26" s="1507">
        <v>260</v>
      </c>
      <c r="F26" s="1413">
        <v>208</v>
      </c>
      <c r="G26" s="1526">
        <f t="shared" si="0"/>
        <v>54080</v>
      </c>
      <c r="H26" s="1331">
        <f t="shared" si="1"/>
        <v>5.4080000000000003E-2</v>
      </c>
      <c r="I26" s="1522"/>
      <c r="J26" s="1524">
        <f>H26</f>
        <v>5.4080000000000003E-2</v>
      </c>
      <c r="K26" s="1536"/>
      <c r="L26" s="1517">
        <f t="shared" si="2"/>
        <v>5.4080000000000003E-2</v>
      </c>
      <c r="M26" s="842" t="s">
        <v>2017</v>
      </c>
      <c r="N26" s="1871"/>
    </row>
    <row r="27" spans="2:14" ht="15" customHeight="1">
      <c r="B27" s="1510" t="s">
        <v>35</v>
      </c>
      <c r="C27" s="1510">
        <v>1892</v>
      </c>
      <c r="D27" s="1510" t="s">
        <v>1565</v>
      </c>
      <c r="E27" s="1507">
        <v>265</v>
      </c>
      <c r="F27" s="1413">
        <v>832</v>
      </c>
      <c r="G27" s="1526">
        <f t="shared" si="0"/>
        <v>220480</v>
      </c>
      <c r="H27" s="1331">
        <f t="shared" si="1"/>
        <v>0.22048000000000001</v>
      </c>
      <c r="I27" s="1522">
        <f>H27</f>
        <v>0.22048000000000001</v>
      </c>
      <c r="J27" s="1524"/>
      <c r="K27" s="1536"/>
      <c r="L27" s="1517">
        <f t="shared" si="2"/>
        <v>0.22048000000000001</v>
      </c>
      <c r="M27" s="842"/>
      <c r="N27" s="1871"/>
    </row>
    <row r="28" spans="2:14" ht="15" customHeight="1">
      <c r="B28" s="1510" t="s">
        <v>35</v>
      </c>
      <c r="C28" s="1510">
        <v>1891</v>
      </c>
      <c r="D28" s="1510" t="s">
        <v>109</v>
      </c>
      <c r="E28" s="1507">
        <v>265</v>
      </c>
      <c r="F28" s="1413">
        <v>832</v>
      </c>
      <c r="G28" s="1526">
        <f t="shared" si="0"/>
        <v>220480</v>
      </c>
      <c r="H28" s="1331">
        <f t="shared" si="1"/>
        <v>0.22048000000000001</v>
      </c>
      <c r="I28" s="1522">
        <f>H28</f>
        <v>0.22048000000000001</v>
      </c>
      <c r="J28" s="1524"/>
      <c r="K28" s="1536"/>
      <c r="L28" s="1517">
        <f t="shared" si="2"/>
        <v>0.22048000000000001</v>
      </c>
      <c r="M28" s="842"/>
      <c r="N28" s="1871"/>
    </row>
    <row r="29" spans="2:14" ht="15" customHeight="1">
      <c r="B29" s="1510" t="s">
        <v>804</v>
      </c>
      <c r="C29" s="1510" t="s">
        <v>2023</v>
      </c>
      <c r="D29" s="1510" t="s">
        <v>1263</v>
      </c>
      <c r="E29" s="1507">
        <v>260</v>
      </c>
      <c r="F29" s="1413">
        <v>884</v>
      </c>
      <c r="G29" s="1526">
        <f t="shared" si="0"/>
        <v>229840</v>
      </c>
      <c r="H29" s="1331">
        <f t="shared" si="1"/>
        <v>0.22983999999999999</v>
      </c>
      <c r="I29" s="1522">
        <f>H29</f>
        <v>0.22983999999999999</v>
      </c>
      <c r="J29" s="1524"/>
      <c r="K29" s="1536"/>
      <c r="L29" s="1517">
        <f t="shared" si="2"/>
        <v>0.22983999999999999</v>
      </c>
      <c r="M29" s="842"/>
      <c r="N29" s="1871"/>
    </row>
    <row r="30" spans="2:14" ht="15" customHeight="1">
      <c r="B30" s="1510" t="s">
        <v>804</v>
      </c>
      <c r="C30" s="1510" t="s">
        <v>2024</v>
      </c>
      <c r="D30" s="1510" t="s">
        <v>1263</v>
      </c>
      <c r="E30" s="1507">
        <v>260</v>
      </c>
      <c r="F30" s="1413">
        <v>832</v>
      </c>
      <c r="G30" s="1526">
        <f t="shared" si="0"/>
        <v>216320</v>
      </c>
      <c r="H30" s="1331">
        <f t="shared" si="1"/>
        <v>0.21632000000000001</v>
      </c>
      <c r="I30" s="1522">
        <f t="shared" ref="I30:I37" si="5">H30</f>
        <v>0.21632000000000001</v>
      </c>
      <c r="J30" s="1524"/>
      <c r="K30" s="1536"/>
      <c r="L30" s="1517">
        <f t="shared" si="2"/>
        <v>0.21632000000000001</v>
      </c>
      <c r="M30" s="842"/>
      <c r="N30" s="1871"/>
    </row>
    <row r="31" spans="2:14" ht="15" customHeight="1">
      <c r="B31" s="1510" t="s">
        <v>2025</v>
      </c>
      <c r="C31" s="1510">
        <v>112566</v>
      </c>
      <c r="D31" s="1510" t="s">
        <v>445</v>
      </c>
      <c r="E31" s="1507">
        <v>315</v>
      </c>
      <c r="F31" s="1413">
        <v>75</v>
      </c>
      <c r="G31" s="1526">
        <f t="shared" si="0"/>
        <v>23625</v>
      </c>
      <c r="H31" s="1331">
        <f t="shared" si="1"/>
        <v>2.3625E-2</v>
      </c>
      <c r="I31" s="1522">
        <f t="shared" si="5"/>
        <v>2.3625E-2</v>
      </c>
      <c r="J31" s="1524"/>
      <c r="K31" s="1536"/>
      <c r="L31" s="1517">
        <f t="shared" si="2"/>
        <v>2.3625E-2</v>
      </c>
      <c r="M31" s="842"/>
      <c r="N31" s="1871"/>
    </row>
    <row r="32" spans="2:14" ht="15" customHeight="1">
      <c r="B32" s="1510" t="s">
        <v>2025</v>
      </c>
      <c r="C32" s="1510">
        <v>112566</v>
      </c>
      <c r="D32" s="1510" t="s">
        <v>296</v>
      </c>
      <c r="E32" s="1507">
        <v>310</v>
      </c>
      <c r="F32" s="1413">
        <v>350</v>
      </c>
      <c r="G32" s="1526">
        <f t="shared" si="0"/>
        <v>108500</v>
      </c>
      <c r="H32" s="1331">
        <f t="shared" si="1"/>
        <v>0.1085</v>
      </c>
      <c r="I32" s="1522">
        <f t="shared" si="5"/>
        <v>0.1085</v>
      </c>
      <c r="J32" s="1524"/>
      <c r="K32" s="1536"/>
      <c r="L32" s="1517">
        <f t="shared" si="2"/>
        <v>0.1085</v>
      </c>
      <c r="M32" s="842"/>
      <c r="N32" s="1871"/>
    </row>
    <row r="33" spans="1:13">
      <c r="A33" s="1871"/>
      <c r="B33" s="1510" t="s">
        <v>1970</v>
      </c>
      <c r="C33" s="1510">
        <v>1087</v>
      </c>
      <c r="D33" s="1510" t="s">
        <v>1265</v>
      </c>
      <c r="E33" s="1507">
        <v>260</v>
      </c>
      <c r="F33" s="1413">
        <v>832</v>
      </c>
      <c r="G33" s="1526">
        <f t="shared" si="0"/>
        <v>216320</v>
      </c>
      <c r="H33" s="1331">
        <f t="shared" si="1"/>
        <v>0.21632000000000001</v>
      </c>
      <c r="I33" s="1522">
        <f t="shared" si="5"/>
        <v>0.21632000000000001</v>
      </c>
      <c r="J33" s="1524"/>
      <c r="K33" s="1574"/>
      <c r="L33" s="1517">
        <f t="shared" si="2"/>
        <v>0.21632000000000001</v>
      </c>
      <c r="M33" s="842"/>
    </row>
    <row r="34" spans="1:13">
      <c r="A34" s="1871"/>
      <c r="B34" s="1510" t="s">
        <v>1970</v>
      </c>
      <c r="C34" s="1510">
        <v>1475</v>
      </c>
      <c r="D34" s="1510" t="s">
        <v>1565</v>
      </c>
      <c r="E34" s="1507">
        <v>265</v>
      </c>
      <c r="F34" s="1413">
        <v>832</v>
      </c>
      <c r="G34" s="1526">
        <f t="shared" si="0"/>
        <v>220480</v>
      </c>
      <c r="H34" s="1331">
        <f t="shared" si="1"/>
        <v>0.22048000000000001</v>
      </c>
      <c r="I34" s="1522">
        <f t="shared" si="5"/>
        <v>0.22048000000000001</v>
      </c>
      <c r="J34" s="1524"/>
      <c r="K34" s="1574"/>
      <c r="L34" s="1517">
        <f t="shared" si="2"/>
        <v>0.22048000000000001</v>
      </c>
      <c r="M34" s="842"/>
    </row>
    <row r="35" spans="1:13">
      <c r="A35" s="1871"/>
      <c r="B35" s="1510" t="s">
        <v>1970</v>
      </c>
      <c r="C35" s="1510">
        <v>1101</v>
      </c>
      <c r="D35" s="1510" t="s">
        <v>1265</v>
      </c>
      <c r="E35" s="1507">
        <v>265</v>
      </c>
      <c r="F35" s="1413">
        <v>832</v>
      </c>
      <c r="G35" s="1526">
        <f t="shared" si="0"/>
        <v>220480</v>
      </c>
      <c r="H35" s="1331">
        <f t="shared" si="1"/>
        <v>0.22048000000000001</v>
      </c>
      <c r="I35" s="1522">
        <f t="shared" si="5"/>
        <v>0.22048000000000001</v>
      </c>
      <c r="J35" s="1524"/>
      <c r="K35" s="1574"/>
      <c r="L35" s="1517">
        <f t="shared" si="2"/>
        <v>0.22048000000000001</v>
      </c>
      <c r="M35" s="842"/>
    </row>
    <row r="36" spans="1:13">
      <c r="A36" s="1871"/>
      <c r="B36" s="1510" t="s">
        <v>1970</v>
      </c>
      <c r="C36" s="1510">
        <v>1095</v>
      </c>
      <c r="D36" s="1510" t="s">
        <v>1265</v>
      </c>
      <c r="E36" s="1507">
        <v>260</v>
      </c>
      <c r="F36" s="1413">
        <v>832</v>
      </c>
      <c r="G36" s="1526">
        <f t="shared" si="0"/>
        <v>216320</v>
      </c>
      <c r="H36" s="1331">
        <f t="shared" si="1"/>
        <v>0.21632000000000001</v>
      </c>
      <c r="I36" s="1522">
        <f t="shared" si="5"/>
        <v>0.21632000000000001</v>
      </c>
      <c r="J36" s="1524"/>
      <c r="K36" s="1574"/>
      <c r="L36" s="1517">
        <f t="shared" si="2"/>
        <v>0.21632000000000001</v>
      </c>
      <c r="M36" s="842"/>
    </row>
    <row r="37" spans="1:13" ht="14.25" customHeight="1">
      <c r="A37" s="1871"/>
      <c r="B37" s="1510" t="s">
        <v>1970</v>
      </c>
      <c r="C37" s="1510">
        <v>1802</v>
      </c>
      <c r="D37" s="1510" t="s">
        <v>109</v>
      </c>
      <c r="E37" s="1507">
        <v>260</v>
      </c>
      <c r="F37" s="1413">
        <v>832</v>
      </c>
      <c r="G37" s="1526">
        <f t="shared" si="0"/>
        <v>216320</v>
      </c>
      <c r="H37" s="1331">
        <f t="shared" si="1"/>
        <v>0.21632000000000001</v>
      </c>
      <c r="I37" s="1522">
        <f t="shared" si="5"/>
        <v>0.21632000000000001</v>
      </c>
      <c r="J37" s="1524"/>
      <c r="K37" s="1395"/>
      <c r="L37" s="1517">
        <f t="shared" si="2"/>
        <v>0.21632000000000001</v>
      </c>
      <c r="M37" s="842"/>
    </row>
    <row r="38" spans="1:13">
      <c r="A38" s="1871"/>
      <c r="B38" s="1510" t="s">
        <v>1970</v>
      </c>
      <c r="C38" s="1510">
        <v>1088</v>
      </c>
      <c r="D38" s="1507" t="s">
        <v>1565</v>
      </c>
      <c r="E38" s="1507">
        <v>265</v>
      </c>
      <c r="F38" s="1525">
        <v>832</v>
      </c>
      <c r="G38" s="1526">
        <f t="shared" si="0"/>
        <v>220480</v>
      </c>
      <c r="H38" s="1331">
        <f t="shared" si="1"/>
        <v>0.22048000000000001</v>
      </c>
      <c r="I38" s="1524"/>
      <c r="J38" s="1524">
        <f>H38</f>
        <v>0.22048000000000001</v>
      </c>
      <c r="K38" s="1481"/>
      <c r="L38" s="1517">
        <f t="shared" si="2"/>
        <v>0.22048000000000001</v>
      </c>
      <c r="M38" s="842" t="s">
        <v>2017</v>
      </c>
    </row>
    <row r="39" spans="1:13">
      <c r="A39" s="1871"/>
      <c r="B39" s="1510" t="s">
        <v>1970</v>
      </c>
      <c r="C39" s="1510">
        <v>1487</v>
      </c>
      <c r="D39" s="1507" t="s">
        <v>1265</v>
      </c>
      <c r="E39" s="1507">
        <v>260</v>
      </c>
      <c r="F39" s="1525">
        <v>832</v>
      </c>
      <c r="G39" s="1526">
        <f t="shared" si="0"/>
        <v>216320</v>
      </c>
      <c r="H39" s="1331">
        <f t="shared" si="1"/>
        <v>0.21632000000000001</v>
      </c>
      <c r="I39" s="1524">
        <f>H39</f>
        <v>0.21632000000000001</v>
      </c>
      <c r="J39" s="1524"/>
      <c r="K39" s="1399"/>
      <c r="L39" s="1518">
        <f>SUM(I39:K39)</f>
        <v>0.21632000000000001</v>
      </c>
      <c r="M39" s="1707" t="s">
        <v>2017</v>
      </c>
    </row>
    <row r="40" spans="1:13">
      <c r="A40" s="1871"/>
      <c r="B40" s="1510" t="s">
        <v>1970</v>
      </c>
      <c r="C40" s="1510">
        <v>1803</v>
      </c>
      <c r="D40" s="1507" t="s">
        <v>109</v>
      </c>
      <c r="E40" s="1507">
        <v>260</v>
      </c>
      <c r="F40" s="1525">
        <v>832</v>
      </c>
      <c r="G40" s="1526">
        <f t="shared" si="0"/>
        <v>216320</v>
      </c>
      <c r="H40" s="1331">
        <f t="shared" si="1"/>
        <v>0.21632000000000001</v>
      </c>
      <c r="I40" s="1524"/>
      <c r="J40" s="1524">
        <f>H40</f>
        <v>0.21632000000000001</v>
      </c>
      <c r="K40" s="1399"/>
      <c r="L40" s="1518">
        <f>SUM(I40:K40)</f>
        <v>0.21632000000000001</v>
      </c>
      <c r="M40" s="1707" t="s">
        <v>2017</v>
      </c>
    </row>
    <row r="41" spans="1:13" s="308" customFormat="1">
      <c r="B41" s="1422" t="s">
        <v>197</v>
      </c>
      <c r="C41" s="1422"/>
      <c r="D41" s="1422"/>
      <c r="E41" s="1422"/>
      <c r="F41" s="1423">
        <f t="shared" ref="F41:L41" si="6">SUM(F3:F40)</f>
        <v>38221</v>
      </c>
      <c r="G41" s="1423">
        <f t="shared" si="6"/>
        <v>10303685</v>
      </c>
      <c r="H41" s="1424">
        <f t="shared" si="6"/>
        <v>10.303685</v>
      </c>
      <c r="I41" s="1424">
        <f t="shared" si="6"/>
        <v>8.5581650000000025</v>
      </c>
      <c r="J41" s="1424">
        <f t="shared" si="6"/>
        <v>1.74552</v>
      </c>
      <c r="K41" s="1424">
        <f t="shared" si="6"/>
        <v>0</v>
      </c>
      <c r="L41" s="1424">
        <f t="shared" si="6"/>
        <v>10.303685</v>
      </c>
      <c r="M41" s="1428" t="s">
        <v>226</v>
      </c>
    </row>
    <row r="42" spans="1:13" s="125" customFormat="1" ht="14.25" customHeight="1">
      <c r="A42" s="1410"/>
      <c r="B42" s="1510" t="s">
        <v>2026</v>
      </c>
      <c r="C42" s="1510" t="s">
        <v>2027</v>
      </c>
      <c r="D42" s="1507" t="s">
        <v>2028</v>
      </c>
      <c r="E42" s="1507">
        <v>305</v>
      </c>
      <c r="F42" s="1413">
        <v>3325</v>
      </c>
      <c r="G42" s="1526">
        <f t="shared" si="0"/>
        <v>1014125</v>
      </c>
      <c r="H42" s="1331">
        <f t="shared" ref="H42:H62" si="7">G42/1000000</f>
        <v>1.0141249999999999</v>
      </c>
      <c r="I42" s="1522">
        <f>H42</f>
        <v>1.0141249999999999</v>
      </c>
      <c r="J42" s="1522"/>
      <c r="K42" s="1395"/>
      <c r="L42" s="1517">
        <f t="shared" ref="L42:L62" si="8">SUM(I42:K42)</f>
        <v>1.0141249999999999</v>
      </c>
      <c r="M42" s="1515"/>
    </row>
    <row r="43" spans="1:13" s="125" customFormat="1" ht="14.25" customHeight="1">
      <c r="A43" s="1411"/>
      <c r="B43" s="1510" t="s">
        <v>1766</v>
      </c>
      <c r="C43" s="1510">
        <v>310171</v>
      </c>
      <c r="D43" s="1507" t="s">
        <v>300</v>
      </c>
      <c r="E43" s="1507">
        <v>260</v>
      </c>
      <c r="F43" s="1413">
        <v>884</v>
      </c>
      <c r="G43" s="1526">
        <f t="shared" si="0"/>
        <v>229840</v>
      </c>
      <c r="H43" s="1331">
        <f t="shared" si="7"/>
        <v>0.22983999999999999</v>
      </c>
      <c r="I43" s="1522">
        <f>H43</f>
        <v>0.22983999999999999</v>
      </c>
      <c r="J43" s="1522"/>
      <c r="K43" s="1736"/>
      <c r="L43" s="1517">
        <f t="shared" si="8"/>
        <v>0.22983999999999999</v>
      </c>
      <c r="M43" s="842"/>
    </row>
    <row r="44" spans="1:13" s="125" customFormat="1" ht="14.25" customHeight="1">
      <c r="A44" s="1411"/>
      <c r="B44" s="1510" t="s">
        <v>1766</v>
      </c>
      <c r="C44" s="1510">
        <v>310171</v>
      </c>
      <c r="D44" s="1507" t="s">
        <v>300</v>
      </c>
      <c r="E44" s="1507">
        <v>260</v>
      </c>
      <c r="F44" s="1413">
        <v>884</v>
      </c>
      <c r="G44" s="1526">
        <f t="shared" si="0"/>
        <v>229840</v>
      </c>
      <c r="H44" s="1331">
        <f t="shared" si="7"/>
        <v>0.22983999999999999</v>
      </c>
      <c r="I44" s="1522">
        <f t="shared" ref="I44:I58" si="9">H44</f>
        <v>0.22983999999999999</v>
      </c>
      <c r="J44" s="1522"/>
      <c r="K44" s="1522"/>
      <c r="L44" s="1517">
        <f t="shared" si="8"/>
        <v>0.22983999999999999</v>
      </c>
      <c r="M44" s="842"/>
    </row>
    <row r="45" spans="1:13" s="125" customFormat="1" ht="14.25" customHeight="1">
      <c r="A45" s="1411"/>
      <c r="B45" s="1510" t="s">
        <v>1766</v>
      </c>
      <c r="C45" s="1510">
        <v>310171</v>
      </c>
      <c r="D45" s="1507" t="s">
        <v>300</v>
      </c>
      <c r="E45" s="1507">
        <v>260</v>
      </c>
      <c r="F45" s="1413">
        <v>884</v>
      </c>
      <c r="G45" s="1526">
        <f t="shared" si="0"/>
        <v>229840</v>
      </c>
      <c r="H45" s="1331">
        <f t="shared" si="7"/>
        <v>0.22983999999999999</v>
      </c>
      <c r="I45" s="1522">
        <f t="shared" si="9"/>
        <v>0.22983999999999999</v>
      </c>
      <c r="J45" s="1522"/>
      <c r="K45" s="1522"/>
      <c r="L45" s="1517">
        <f t="shared" si="8"/>
        <v>0.22983999999999999</v>
      </c>
      <c r="M45" s="842"/>
    </row>
    <row r="46" spans="1:13" s="125" customFormat="1" ht="14.25" customHeight="1">
      <c r="A46" s="1411"/>
      <c r="B46" s="1510" t="s">
        <v>1766</v>
      </c>
      <c r="C46" s="1510">
        <v>310171</v>
      </c>
      <c r="D46" s="1507" t="s">
        <v>300</v>
      </c>
      <c r="E46" s="1507">
        <v>260</v>
      </c>
      <c r="F46" s="1413">
        <v>884</v>
      </c>
      <c r="G46" s="1526">
        <f t="shared" si="0"/>
        <v>229840</v>
      </c>
      <c r="H46" s="1331">
        <f t="shared" si="7"/>
        <v>0.22983999999999999</v>
      </c>
      <c r="I46" s="1522">
        <f t="shared" si="9"/>
        <v>0.22983999999999999</v>
      </c>
      <c r="J46" s="1522"/>
      <c r="K46" s="1522"/>
      <c r="L46" s="1517">
        <f t="shared" si="8"/>
        <v>0.22983999999999999</v>
      </c>
      <c r="M46" s="842"/>
    </row>
    <row r="47" spans="1:13" s="125" customFormat="1" ht="14.25" customHeight="1">
      <c r="A47" s="1411"/>
      <c r="B47" s="1510" t="s">
        <v>1766</v>
      </c>
      <c r="C47" s="1510">
        <v>310171</v>
      </c>
      <c r="D47" s="1507" t="s">
        <v>300</v>
      </c>
      <c r="E47" s="1507">
        <v>260</v>
      </c>
      <c r="F47" s="1413">
        <v>884</v>
      </c>
      <c r="G47" s="1526">
        <f t="shared" si="0"/>
        <v>229840</v>
      </c>
      <c r="H47" s="1331">
        <f t="shared" si="7"/>
        <v>0.22983999999999999</v>
      </c>
      <c r="I47" s="1522">
        <f t="shared" si="9"/>
        <v>0.22983999999999999</v>
      </c>
      <c r="J47" s="1522"/>
      <c r="K47" s="1522"/>
      <c r="L47" s="1517">
        <f t="shared" si="8"/>
        <v>0.22983999999999999</v>
      </c>
      <c r="M47" s="842"/>
    </row>
    <row r="48" spans="1:13" s="125" customFormat="1" ht="14.25" customHeight="1">
      <c r="A48" s="1411"/>
      <c r="B48" s="1510" t="s">
        <v>1766</v>
      </c>
      <c r="C48" s="1510">
        <v>310171</v>
      </c>
      <c r="D48" s="1507" t="s">
        <v>300</v>
      </c>
      <c r="E48" s="1507">
        <v>260</v>
      </c>
      <c r="F48" s="1413">
        <v>884</v>
      </c>
      <c r="G48" s="1526">
        <f t="shared" si="0"/>
        <v>229840</v>
      </c>
      <c r="H48" s="1331">
        <f t="shared" si="7"/>
        <v>0.22983999999999999</v>
      </c>
      <c r="I48" s="1522">
        <f t="shared" si="9"/>
        <v>0.22983999999999999</v>
      </c>
      <c r="J48" s="1522"/>
      <c r="K48" s="1522"/>
      <c r="L48" s="1517">
        <f t="shared" si="8"/>
        <v>0.22983999999999999</v>
      </c>
      <c r="M48" s="842"/>
    </row>
    <row r="49" spans="1:13" s="125" customFormat="1" ht="14.25" customHeight="1">
      <c r="A49" s="1411"/>
      <c r="B49" s="1510" t="s">
        <v>1766</v>
      </c>
      <c r="C49" s="1510">
        <v>310171</v>
      </c>
      <c r="D49" s="1507" t="s">
        <v>300</v>
      </c>
      <c r="E49" s="1507">
        <v>260</v>
      </c>
      <c r="F49" s="1413">
        <v>884</v>
      </c>
      <c r="G49" s="1526">
        <f t="shared" si="0"/>
        <v>229840</v>
      </c>
      <c r="H49" s="1331">
        <f t="shared" si="7"/>
        <v>0.22983999999999999</v>
      </c>
      <c r="I49" s="1522">
        <f t="shared" si="9"/>
        <v>0.22983999999999999</v>
      </c>
      <c r="J49" s="1522"/>
      <c r="K49" s="1522"/>
      <c r="L49" s="1517">
        <f t="shared" si="8"/>
        <v>0.22983999999999999</v>
      </c>
      <c r="M49" s="842"/>
    </row>
    <row r="50" spans="1:13" s="125" customFormat="1" ht="14.25" customHeight="1">
      <c r="A50" s="1411"/>
      <c r="B50" s="1510" t="s">
        <v>1766</v>
      </c>
      <c r="C50" s="1510">
        <v>310171</v>
      </c>
      <c r="D50" s="1507" t="s">
        <v>300</v>
      </c>
      <c r="E50" s="1507">
        <v>260</v>
      </c>
      <c r="F50" s="1413">
        <v>884</v>
      </c>
      <c r="G50" s="1526">
        <f t="shared" si="0"/>
        <v>229840</v>
      </c>
      <c r="H50" s="1331">
        <f t="shared" si="7"/>
        <v>0.22983999999999999</v>
      </c>
      <c r="I50" s="1522">
        <f t="shared" si="9"/>
        <v>0.22983999999999999</v>
      </c>
      <c r="J50" s="1522"/>
      <c r="K50" s="1522"/>
      <c r="L50" s="1517">
        <f t="shared" si="8"/>
        <v>0.22983999999999999</v>
      </c>
      <c r="M50" s="842"/>
    </row>
    <row r="51" spans="1:13" s="125" customFormat="1" ht="14.25" customHeight="1">
      <c r="A51" s="1411"/>
      <c r="B51" s="1510" t="s">
        <v>1766</v>
      </c>
      <c r="C51" s="1510">
        <v>310171</v>
      </c>
      <c r="D51" s="1507" t="s">
        <v>300</v>
      </c>
      <c r="E51" s="1507">
        <v>260</v>
      </c>
      <c r="F51" s="1413">
        <v>884</v>
      </c>
      <c r="G51" s="1526">
        <f t="shared" si="0"/>
        <v>229840</v>
      </c>
      <c r="H51" s="1331">
        <f t="shared" si="7"/>
        <v>0.22983999999999999</v>
      </c>
      <c r="I51" s="1522">
        <f t="shared" si="9"/>
        <v>0.22983999999999999</v>
      </c>
      <c r="J51" s="1522"/>
      <c r="K51" s="1522"/>
      <c r="L51" s="1517">
        <f t="shared" si="8"/>
        <v>0.22983999999999999</v>
      </c>
      <c r="M51" s="842"/>
    </row>
    <row r="52" spans="1:13" s="125" customFormat="1" ht="14.25" customHeight="1">
      <c r="A52" s="1411"/>
      <c r="B52" s="1510" t="s">
        <v>1766</v>
      </c>
      <c r="C52" s="1510">
        <v>310171</v>
      </c>
      <c r="D52" s="1507" t="s">
        <v>300</v>
      </c>
      <c r="E52" s="1507">
        <v>260</v>
      </c>
      <c r="F52" s="1413">
        <v>884</v>
      </c>
      <c r="G52" s="1526">
        <f t="shared" si="0"/>
        <v>229840</v>
      </c>
      <c r="H52" s="1331">
        <f t="shared" si="7"/>
        <v>0.22983999999999999</v>
      </c>
      <c r="I52" s="1522">
        <f t="shared" si="9"/>
        <v>0.22983999999999999</v>
      </c>
      <c r="J52" s="1522"/>
      <c r="K52" s="1522"/>
      <c r="L52" s="1517">
        <f t="shared" si="8"/>
        <v>0.22983999999999999</v>
      </c>
      <c r="M52" s="842"/>
    </row>
    <row r="53" spans="1:13" s="125" customFormat="1" ht="14.25" customHeight="1">
      <c r="A53" s="1411"/>
      <c r="B53" s="1510" t="s">
        <v>1766</v>
      </c>
      <c r="C53" s="1510">
        <v>75656</v>
      </c>
      <c r="D53" s="1507" t="s">
        <v>300</v>
      </c>
      <c r="E53" s="1507">
        <v>260</v>
      </c>
      <c r="F53" s="1413">
        <v>444</v>
      </c>
      <c r="G53" s="1526">
        <f t="shared" si="0"/>
        <v>115440</v>
      </c>
      <c r="H53" s="1331">
        <f t="shared" si="7"/>
        <v>0.11544</v>
      </c>
      <c r="I53" s="1522">
        <f>H53</f>
        <v>0.11544</v>
      </c>
      <c r="J53" s="1522"/>
      <c r="K53" s="1399"/>
      <c r="L53" s="1517">
        <f t="shared" si="8"/>
        <v>0.11544</v>
      </c>
      <c r="M53" s="842"/>
    </row>
    <row r="54" spans="1:13" s="125" customFormat="1" ht="14.25" customHeight="1">
      <c r="A54" s="1411"/>
      <c r="B54" s="1510" t="s">
        <v>1766</v>
      </c>
      <c r="C54" s="1510">
        <v>75657</v>
      </c>
      <c r="D54" s="1507" t="s">
        <v>300</v>
      </c>
      <c r="E54" s="1507">
        <v>265</v>
      </c>
      <c r="F54" s="1413">
        <v>884</v>
      </c>
      <c r="G54" s="1526">
        <f t="shared" si="0"/>
        <v>234260</v>
      </c>
      <c r="H54" s="1331">
        <f t="shared" si="7"/>
        <v>0.23426</v>
      </c>
      <c r="I54" s="1522">
        <f t="shared" si="9"/>
        <v>0.23426</v>
      </c>
      <c r="J54" s="1522"/>
      <c r="K54" s="1522"/>
      <c r="L54" s="1517">
        <f t="shared" si="8"/>
        <v>0.23426</v>
      </c>
      <c r="M54" s="842"/>
    </row>
    <row r="55" spans="1:13" s="125" customFormat="1" ht="14.25" customHeight="1">
      <c r="A55" s="1411"/>
      <c r="B55" s="1510" t="s">
        <v>1766</v>
      </c>
      <c r="C55" s="1510">
        <v>75657</v>
      </c>
      <c r="D55" s="1507" t="s">
        <v>300</v>
      </c>
      <c r="E55" s="1507">
        <v>265</v>
      </c>
      <c r="F55" s="1413">
        <v>884</v>
      </c>
      <c r="G55" s="1526">
        <f t="shared" si="0"/>
        <v>234260</v>
      </c>
      <c r="H55" s="1331">
        <f t="shared" si="7"/>
        <v>0.23426</v>
      </c>
      <c r="I55" s="1522">
        <f t="shared" si="9"/>
        <v>0.23426</v>
      </c>
      <c r="J55" s="1522"/>
      <c r="K55" s="1522"/>
      <c r="L55" s="1517">
        <f t="shared" si="8"/>
        <v>0.23426</v>
      </c>
      <c r="M55" s="842"/>
    </row>
    <row r="56" spans="1:13" s="125" customFormat="1" ht="14.25" customHeight="1">
      <c r="A56" s="1411"/>
      <c r="B56" s="1510" t="s">
        <v>1766</v>
      </c>
      <c r="C56" s="1510">
        <v>75657</v>
      </c>
      <c r="D56" s="1507" t="s">
        <v>300</v>
      </c>
      <c r="E56" s="1507">
        <v>265</v>
      </c>
      <c r="F56" s="1413">
        <v>884</v>
      </c>
      <c r="G56" s="1526">
        <f t="shared" si="0"/>
        <v>234260</v>
      </c>
      <c r="H56" s="1331">
        <f t="shared" si="7"/>
        <v>0.23426</v>
      </c>
      <c r="I56" s="1522">
        <f t="shared" si="9"/>
        <v>0.23426</v>
      </c>
      <c r="J56" s="1522"/>
      <c r="K56" s="1522"/>
      <c r="L56" s="1517">
        <f t="shared" si="8"/>
        <v>0.23426</v>
      </c>
      <c r="M56" s="842"/>
    </row>
    <row r="57" spans="1:13" s="125" customFormat="1" ht="14.25" customHeight="1">
      <c r="A57" s="1411"/>
      <c r="B57" s="1510" t="s">
        <v>1766</v>
      </c>
      <c r="C57" s="1510">
        <v>75657</v>
      </c>
      <c r="D57" s="1507" t="s">
        <v>300</v>
      </c>
      <c r="E57" s="1507">
        <v>265</v>
      </c>
      <c r="F57" s="1413">
        <v>884</v>
      </c>
      <c r="G57" s="1526">
        <f t="shared" si="0"/>
        <v>234260</v>
      </c>
      <c r="H57" s="1331">
        <f t="shared" si="7"/>
        <v>0.23426</v>
      </c>
      <c r="I57" s="1522">
        <f t="shared" si="9"/>
        <v>0.23426</v>
      </c>
      <c r="J57" s="1522"/>
      <c r="K57" s="1522"/>
      <c r="L57" s="1517">
        <f t="shared" si="8"/>
        <v>0.23426</v>
      </c>
      <c r="M57" s="842"/>
    </row>
    <row r="58" spans="1:13" s="125" customFormat="1" ht="14.25" customHeight="1">
      <c r="A58" s="1411"/>
      <c r="B58" s="1510" t="s">
        <v>1766</v>
      </c>
      <c r="C58" s="1510">
        <v>75657</v>
      </c>
      <c r="D58" s="1507" t="s">
        <v>300</v>
      </c>
      <c r="E58" s="1507">
        <v>265</v>
      </c>
      <c r="F58" s="1413">
        <v>884</v>
      </c>
      <c r="G58" s="1526">
        <f t="shared" si="0"/>
        <v>234260</v>
      </c>
      <c r="H58" s="1331">
        <f t="shared" si="7"/>
        <v>0.23426</v>
      </c>
      <c r="I58" s="1522">
        <f t="shared" si="9"/>
        <v>0.23426</v>
      </c>
      <c r="J58" s="1522"/>
      <c r="K58" s="1522"/>
      <c r="L58" s="1517">
        <f t="shared" si="8"/>
        <v>0.23426</v>
      </c>
      <c r="M58" s="842"/>
    </row>
    <row r="59" spans="1:13" s="125" customFormat="1" ht="14.25" customHeight="1">
      <c r="A59" s="1411"/>
      <c r="B59" s="1510" t="s">
        <v>1766</v>
      </c>
      <c r="C59" s="1510">
        <v>75657</v>
      </c>
      <c r="D59" s="1507" t="s">
        <v>300</v>
      </c>
      <c r="E59" s="1507">
        <v>265</v>
      </c>
      <c r="F59" s="1413">
        <v>884</v>
      </c>
      <c r="G59" s="1526">
        <f t="shared" si="0"/>
        <v>234260</v>
      </c>
      <c r="H59" s="1331">
        <f t="shared" si="7"/>
        <v>0.23426</v>
      </c>
      <c r="I59" s="1522">
        <f>H59</f>
        <v>0.23426</v>
      </c>
      <c r="J59" s="1522"/>
      <c r="K59" s="1522"/>
      <c r="L59" s="1517">
        <f t="shared" si="8"/>
        <v>0.23426</v>
      </c>
      <c r="M59" s="842"/>
    </row>
    <row r="60" spans="1:13" s="125" customFormat="1" ht="14.25" customHeight="1">
      <c r="A60" s="1411"/>
      <c r="B60" s="1510" t="s">
        <v>1766</v>
      </c>
      <c r="C60" s="1510">
        <v>70160</v>
      </c>
      <c r="D60" s="1507" t="s">
        <v>300</v>
      </c>
      <c r="E60" s="1507">
        <v>260</v>
      </c>
      <c r="F60" s="1413">
        <v>884</v>
      </c>
      <c r="G60" s="1526">
        <f t="shared" si="0"/>
        <v>229840</v>
      </c>
      <c r="H60" s="1331">
        <f t="shared" si="7"/>
        <v>0.22983999999999999</v>
      </c>
      <c r="I60" s="1522">
        <f>H60</f>
        <v>0.22983999999999999</v>
      </c>
      <c r="J60" s="1522"/>
      <c r="K60" s="1522"/>
      <c r="L60" s="1517">
        <f t="shared" si="8"/>
        <v>0.22983999999999999</v>
      </c>
      <c r="M60" s="842"/>
    </row>
    <row r="61" spans="1:13" s="125" customFormat="1" ht="14.25" customHeight="1">
      <c r="A61" s="1411"/>
      <c r="B61" s="1510" t="s">
        <v>1766</v>
      </c>
      <c r="C61" s="1510">
        <v>70160</v>
      </c>
      <c r="D61" s="1507" t="s">
        <v>300</v>
      </c>
      <c r="E61" s="1507">
        <v>260</v>
      </c>
      <c r="F61" s="1413">
        <v>884</v>
      </c>
      <c r="G61" s="1526">
        <f t="shared" si="0"/>
        <v>229840</v>
      </c>
      <c r="H61" s="1331">
        <f t="shared" si="7"/>
        <v>0.22983999999999999</v>
      </c>
      <c r="I61" s="1737">
        <f>H61</f>
        <v>0.22983999999999999</v>
      </c>
      <c r="J61" s="1522"/>
      <c r="K61" s="1522"/>
      <c r="L61" s="1517">
        <f t="shared" si="8"/>
        <v>0.22983999999999999</v>
      </c>
      <c r="M61" s="842"/>
    </row>
    <row r="62" spans="1:13" s="125" customFormat="1" ht="14.25" customHeight="1">
      <c r="A62" s="1411"/>
      <c r="B62" s="1510" t="s">
        <v>1766</v>
      </c>
      <c r="C62" s="1510">
        <v>70160</v>
      </c>
      <c r="D62" s="1507" t="s">
        <v>300</v>
      </c>
      <c r="E62" s="1507">
        <v>260</v>
      </c>
      <c r="F62" s="1413">
        <v>884</v>
      </c>
      <c r="G62" s="1526">
        <f t="shared" si="0"/>
        <v>229840</v>
      </c>
      <c r="H62" s="1331">
        <f t="shared" si="7"/>
        <v>0.22983999999999999</v>
      </c>
      <c r="I62" s="1737">
        <f>H62</f>
        <v>0.22983999999999999</v>
      </c>
      <c r="J62" s="1522"/>
      <c r="K62" s="1736"/>
      <c r="L62" s="1517">
        <f t="shared" si="8"/>
        <v>0.22983999999999999</v>
      </c>
      <c r="M62" s="842"/>
    </row>
    <row r="63" spans="1:13" s="308" customFormat="1">
      <c r="B63" s="1422" t="s">
        <v>197</v>
      </c>
      <c r="C63" s="1422"/>
      <c r="D63" s="1422"/>
      <c r="E63" s="1422"/>
      <c r="F63" s="1686">
        <f t="shared" ref="F63:L63" si="10">SUM(F42:F62)</f>
        <v>20565</v>
      </c>
      <c r="G63" s="1686">
        <f t="shared" si="10"/>
        <v>5523045</v>
      </c>
      <c r="H63" s="1687">
        <f t="shared" si="10"/>
        <v>5.5230449999999998</v>
      </c>
      <c r="I63" s="1687">
        <f t="shared" si="10"/>
        <v>5.5230449999999998</v>
      </c>
      <c r="J63" s="1687">
        <f t="shared" si="10"/>
        <v>0</v>
      </c>
      <c r="K63" s="1687">
        <f t="shared" si="10"/>
        <v>0</v>
      </c>
      <c r="L63" s="1687">
        <f t="shared" si="10"/>
        <v>5.5230449999999998</v>
      </c>
      <c r="M63" s="1425" t="s">
        <v>417</v>
      </c>
    </row>
    <row r="64" spans="1:13" s="123" customFormat="1" ht="14.25" customHeight="1">
      <c r="A64" s="1872"/>
      <c r="B64" s="1019" t="s">
        <v>1001</v>
      </c>
      <c r="C64" s="187" t="s">
        <v>2029</v>
      </c>
      <c r="D64" s="495" t="s">
        <v>1318</v>
      </c>
      <c r="E64" s="1510">
        <v>260</v>
      </c>
      <c r="F64" s="1586">
        <v>884</v>
      </c>
      <c r="G64" s="1526">
        <f t="shared" ref="G64:G89" si="11">E64*F64</f>
        <v>229840</v>
      </c>
      <c r="H64" s="1331">
        <f t="shared" ref="H64:H89" si="12">E64*F64/1000000</f>
        <v>0.22983999999999999</v>
      </c>
      <c r="I64" s="1533">
        <f t="shared" ref="I64:I92" si="13">H64</f>
        <v>0.22983999999999999</v>
      </c>
      <c r="J64" s="1415"/>
      <c r="K64" s="1691"/>
      <c r="L64" s="1518">
        <f t="shared" ref="L64:L90" si="14">SUM(I64:K64)</f>
        <v>0.22983999999999999</v>
      </c>
      <c r="M64" s="842"/>
    </row>
    <row r="65" spans="2:13" s="123" customFormat="1" ht="14.25" customHeight="1">
      <c r="B65" s="1019" t="s">
        <v>2030</v>
      </c>
      <c r="C65" s="187">
        <v>100001376</v>
      </c>
      <c r="D65" s="495" t="s">
        <v>2031</v>
      </c>
      <c r="E65" s="1510">
        <v>295</v>
      </c>
      <c r="F65" s="1586">
        <v>121</v>
      </c>
      <c r="G65" s="1526">
        <f t="shared" si="11"/>
        <v>35695</v>
      </c>
      <c r="H65" s="1331">
        <f t="shared" si="12"/>
        <v>3.5694999999999998E-2</v>
      </c>
      <c r="I65" s="1533">
        <f t="shared" si="13"/>
        <v>3.5694999999999998E-2</v>
      </c>
      <c r="J65" s="1415"/>
      <c r="K65" s="1691"/>
      <c r="L65" s="1518">
        <f t="shared" si="14"/>
        <v>3.5694999999999998E-2</v>
      </c>
      <c r="M65" s="842"/>
    </row>
    <row r="66" spans="2:13" s="123" customFormat="1" ht="14.25" customHeight="1">
      <c r="B66" s="1019" t="s">
        <v>2032</v>
      </c>
      <c r="C66" s="187">
        <v>50100946</v>
      </c>
      <c r="D66" s="495" t="s">
        <v>419</v>
      </c>
      <c r="E66" s="1510">
        <v>305</v>
      </c>
      <c r="F66" s="1586">
        <v>100</v>
      </c>
      <c r="G66" s="1526">
        <f t="shared" si="11"/>
        <v>30500</v>
      </c>
      <c r="H66" s="1331">
        <f t="shared" si="12"/>
        <v>3.0499999999999999E-2</v>
      </c>
      <c r="I66" s="1533">
        <f t="shared" si="13"/>
        <v>3.0499999999999999E-2</v>
      </c>
      <c r="J66" s="1415"/>
      <c r="K66" s="1691"/>
      <c r="L66" s="1518">
        <f t="shared" si="14"/>
        <v>3.0499999999999999E-2</v>
      </c>
      <c r="M66" s="842"/>
    </row>
    <row r="67" spans="2:13" s="123" customFormat="1" ht="14.25" customHeight="1">
      <c r="B67" s="1019" t="s">
        <v>1888</v>
      </c>
      <c r="C67" s="187" t="s">
        <v>2033</v>
      </c>
      <c r="D67" s="495" t="s">
        <v>108</v>
      </c>
      <c r="E67" s="1510">
        <v>255</v>
      </c>
      <c r="F67" s="1586">
        <v>32</v>
      </c>
      <c r="G67" s="1526">
        <f t="shared" si="11"/>
        <v>8160</v>
      </c>
      <c r="H67" s="1331">
        <f t="shared" si="12"/>
        <v>8.1600000000000006E-3</v>
      </c>
      <c r="I67" s="1533">
        <f t="shared" si="13"/>
        <v>8.1600000000000006E-3</v>
      </c>
      <c r="J67" s="1415"/>
      <c r="K67" s="1691"/>
      <c r="L67" s="1518">
        <f t="shared" si="14"/>
        <v>8.1600000000000006E-3</v>
      </c>
      <c r="M67" s="842"/>
    </row>
    <row r="68" spans="2:13" s="123" customFormat="1" ht="14.25" customHeight="1">
      <c r="B68" s="1019" t="s">
        <v>2034</v>
      </c>
      <c r="C68" s="957" t="s">
        <v>2035</v>
      </c>
      <c r="D68" s="957" t="s">
        <v>212</v>
      </c>
      <c r="E68" s="1510">
        <v>260</v>
      </c>
      <c r="F68" s="1733">
        <v>256</v>
      </c>
      <c r="G68" s="1526">
        <f t="shared" si="11"/>
        <v>66560</v>
      </c>
      <c r="H68" s="1734">
        <f t="shared" si="12"/>
        <v>6.6559999999999994E-2</v>
      </c>
      <c r="I68" s="1551">
        <f>H68</f>
        <v>6.6559999999999994E-2</v>
      </c>
      <c r="J68" s="1738"/>
      <c r="K68" s="1735"/>
      <c r="L68" s="1094">
        <f t="shared" si="14"/>
        <v>6.6559999999999994E-2</v>
      </c>
      <c r="M68" s="842" t="s">
        <v>2017</v>
      </c>
    </row>
    <row r="69" spans="2:13" s="123" customFormat="1" ht="14.25" customHeight="1">
      <c r="B69" s="1019" t="s">
        <v>2034</v>
      </c>
      <c r="C69" s="957" t="s">
        <v>2035</v>
      </c>
      <c r="D69" s="957" t="s">
        <v>212</v>
      </c>
      <c r="E69" s="1510">
        <v>265</v>
      </c>
      <c r="F69" s="1733">
        <v>248</v>
      </c>
      <c r="G69" s="1526">
        <f t="shared" si="11"/>
        <v>65720</v>
      </c>
      <c r="H69" s="1734">
        <f t="shared" si="12"/>
        <v>6.5720000000000001E-2</v>
      </c>
      <c r="I69" s="1551">
        <f>H69</f>
        <v>6.5720000000000001E-2</v>
      </c>
      <c r="J69" s="1738"/>
      <c r="K69" s="1735"/>
      <c r="L69" s="1094">
        <f t="shared" si="14"/>
        <v>6.5720000000000001E-2</v>
      </c>
      <c r="M69" s="842" t="s">
        <v>2017</v>
      </c>
    </row>
    <row r="70" spans="2:13" s="123" customFormat="1" ht="14.25" customHeight="1">
      <c r="B70" s="1019" t="s">
        <v>2036</v>
      </c>
      <c r="C70" s="187" t="s">
        <v>2037</v>
      </c>
      <c r="D70" s="495" t="s">
        <v>1047</v>
      </c>
      <c r="E70" s="1510">
        <v>265</v>
      </c>
      <c r="F70" s="1586">
        <v>640</v>
      </c>
      <c r="G70" s="1526">
        <f t="shared" si="11"/>
        <v>169600</v>
      </c>
      <c r="H70" s="1331">
        <f t="shared" si="12"/>
        <v>0.1696</v>
      </c>
      <c r="I70" s="1533">
        <f t="shared" si="13"/>
        <v>0.1696</v>
      </c>
      <c r="J70" s="1415"/>
      <c r="K70" s="1691"/>
      <c r="L70" s="1518">
        <f t="shared" si="14"/>
        <v>0.1696</v>
      </c>
      <c r="M70" s="842"/>
    </row>
    <row r="71" spans="2:13" s="123" customFormat="1" ht="14.25" customHeight="1">
      <c r="B71" s="1019" t="s">
        <v>2036</v>
      </c>
      <c r="C71" s="187" t="s">
        <v>2037</v>
      </c>
      <c r="D71" s="495" t="s">
        <v>1281</v>
      </c>
      <c r="E71" s="1510">
        <v>260</v>
      </c>
      <c r="F71" s="1586">
        <v>1856</v>
      </c>
      <c r="G71" s="1526">
        <f t="shared" si="11"/>
        <v>482560</v>
      </c>
      <c r="H71" s="1331">
        <f t="shared" si="12"/>
        <v>0.48255999999999999</v>
      </c>
      <c r="I71" s="1533">
        <f t="shared" si="13"/>
        <v>0.48255999999999999</v>
      </c>
      <c r="J71" s="1415"/>
      <c r="K71" s="1691"/>
      <c r="L71" s="1518">
        <f t="shared" si="14"/>
        <v>0.48255999999999999</v>
      </c>
      <c r="M71" s="842"/>
    </row>
    <row r="72" spans="2:13" s="123" customFormat="1" ht="14.25" customHeight="1">
      <c r="B72" s="1019" t="s">
        <v>2038</v>
      </c>
      <c r="C72" s="957" t="s">
        <v>2039</v>
      </c>
      <c r="D72" s="957" t="s">
        <v>845</v>
      </c>
      <c r="E72" s="1510">
        <v>305</v>
      </c>
      <c r="F72" s="1733">
        <v>425</v>
      </c>
      <c r="G72" s="1526">
        <f t="shared" si="11"/>
        <v>129625</v>
      </c>
      <c r="H72" s="1734">
        <f t="shared" si="12"/>
        <v>0.12962499999999999</v>
      </c>
      <c r="I72" s="1551">
        <f t="shared" si="13"/>
        <v>0.12962499999999999</v>
      </c>
      <c r="J72" s="1738"/>
      <c r="K72" s="1735"/>
      <c r="L72" s="1094">
        <f t="shared" si="14"/>
        <v>0.12962499999999999</v>
      </c>
      <c r="M72" s="842"/>
    </row>
    <row r="73" spans="2:13" s="123" customFormat="1" ht="14.25" customHeight="1">
      <c r="B73" s="1019" t="s">
        <v>2040</v>
      </c>
      <c r="C73" s="187" t="s">
        <v>2041</v>
      </c>
      <c r="D73" s="495" t="s">
        <v>1561</v>
      </c>
      <c r="E73" s="1510">
        <v>320</v>
      </c>
      <c r="F73" s="1586">
        <v>1624</v>
      </c>
      <c r="G73" s="1526">
        <f t="shared" si="11"/>
        <v>519680</v>
      </c>
      <c r="H73" s="1331">
        <f t="shared" si="12"/>
        <v>0.51968000000000003</v>
      </c>
      <c r="I73" s="1533">
        <f t="shared" si="13"/>
        <v>0.51968000000000003</v>
      </c>
      <c r="J73" s="1415"/>
      <c r="K73" s="1691"/>
      <c r="L73" s="1518">
        <f t="shared" si="14"/>
        <v>0.51968000000000003</v>
      </c>
      <c r="M73" s="842"/>
    </row>
    <row r="74" spans="2:13" s="123" customFormat="1" ht="14.25" customHeight="1">
      <c r="B74" s="1019" t="s">
        <v>1014</v>
      </c>
      <c r="C74" s="187">
        <v>1063</v>
      </c>
      <c r="D74" s="495" t="s">
        <v>419</v>
      </c>
      <c r="E74" s="1510">
        <v>310</v>
      </c>
      <c r="F74" s="1586">
        <v>50</v>
      </c>
      <c r="G74" s="1526">
        <f t="shared" si="11"/>
        <v>15500</v>
      </c>
      <c r="H74" s="1331">
        <f t="shared" si="12"/>
        <v>1.55E-2</v>
      </c>
      <c r="I74" s="1533">
        <f t="shared" si="13"/>
        <v>1.55E-2</v>
      </c>
      <c r="J74" s="1415"/>
      <c r="K74" s="1691"/>
      <c r="L74" s="1518">
        <f t="shared" si="14"/>
        <v>1.55E-2</v>
      </c>
      <c r="M74" s="842"/>
    </row>
    <row r="75" spans="2:13" s="123" customFormat="1" ht="14.25" customHeight="1">
      <c r="B75" s="1019" t="s">
        <v>2042</v>
      </c>
      <c r="C75" s="187" t="s">
        <v>2043</v>
      </c>
      <c r="D75" s="495" t="s">
        <v>1047</v>
      </c>
      <c r="E75" s="1510">
        <v>265</v>
      </c>
      <c r="F75" s="1586">
        <v>416</v>
      </c>
      <c r="G75" s="1526">
        <f t="shared" si="11"/>
        <v>110240</v>
      </c>
      <c r="H75" s="1331">
        <f t="shared" si="12"/>
        <v>0.11024</v>
      </c>
      <c r="I75" s="1533">
        <f t="shared" si="13"/>
        <v>0.11024</v>
      </c>
      <c r="J75" s="1415"/>
      <c r="K75" s="1691"/>
      <c r="L75" s="1518">
        <f t="shared" si="14"/>
        <v>0.11024</v>
      </c>
      <c r="M75" s="842"/>
    </row>
    <row r="76" spans="2:13" s="123" customFormat="1" ht="14.25" customHeight="1">
      <c r="B76" s="1019" t="s">
        <v>2042</v>
      </c>
      <c r="C76" s="187" t="s">
        <v>2043</v>
      </c>
      <c r="D76" s="495" t="s">
        <v>1047</v>
      </c>
      <c r="E76" s="1510">
        <v>265</v>
      </c>
      <c r="F76" s="1586">
        <v>416</v>
      </c>
      <c r="G76" s="1526">
        <f t="shared" si="11"/>
        <v>110240</v>
      </c>
      <c r="H76" s="1331">
        <f t="shared" si="12"/>
        <v>0.11024</v>
      </c>
      <c r="I76" s="1533">
        <f t="shared" si="13"/>
        <v>0.11024</v>
      </c>
      <c r="J76" s="1415"/>
      <c r="K76" s="1691"/>
      <c r="L76" s="1518">
        <f t="shared" si="14"/>
        <v>0.11024</v>
      </c>
      <c r="M76" s="842"/>
    </row>
    <row r="77" spans="2:13" s="123" customFormat="1" ht="14.25" customHeight="1">
      <c r="B77" s="1019" t="s">
        <v>2044</v>
      </c>
      <c r="C77" s="187" t="s">
        <v>2045</v>
      </c>
      <c r="D77" s="495" t="s">
        <v>419</v>
      </c>
      <c r="E77" s="1510">
        <v>310</v>
      </c>
      <c r="F77" s="1586">
        <v>4050</v>
      </c>
      <c r="G77" s="1526">
        <f t="shared" si="11"/>
        <v>1255500</v>
      </c>
      <c r="H77" s="1331">
        <f t="shared" si="12"/>
        <v>1.2555000000000001</v>
      </c>
      <c r="I77" s="1533">
        <f t="shared" si="13"/>
        <v>1.2555000000000001</v>
      </c>
      <c r="J77" s="1415"/>
      <c r="K77" s="1691"/>
      <c r="L77" s="1518">
        <f t="shared" si="14"/>
        <v>1.2555000000000001</v>
      </c>
      <c r="M77" s="842"/>
    </row>
    <row r="78" spans="2:13" s="123" customFormat="1" ht="14.25" customHeight="1">
      <c r="B78" s="1019" t="s">
        <v>2046</v>
      </c>
      <c r="C78" s="187">
        <v>60</v>
      </c>
      <c r="D78" s="495" t="s">
        <v>108</v>
      </c>
      <c r="E78" s="1510">
        <v>265</v>
      </c>
      <c r="F78" s="1586">
        <v>320</v>
      </c>
      <c r="G78" s="1526">
        <f t="shared" si="11"/>
        <v>84800</v>
      </c>
      <c r="H78" s="1331">
        <f t="shared" si="12"/>
        <v>8.48E-2</v>
      </c>
      <c r="I78" s="1533">
        <f t="shared" si="13"/>
        <v>8.48E-2</v>
      </c>
      <c r="J78" s="1415"/>
      <c r="K78" s="1691"/>
      <c r="L78" s="1518">
        <f t="shared" si="14"/>
        <v>8.48E-2</v>
      </c>
      <c r="M78" s="842"/>
    </row>
    <row r="79" spans="2:13" s="123" customFormat="1" ht="14.25" customHeight="1">
      <c r="B79" s="1019" t="s">
        <v>1673</v>
      </c>
      <c r="C79" s="187">
        <v>11025</v>
      </c>
      <c r="D79" s="495" t="s">
        <v>1047</v>
      </c>
      <c r="E79" s="1510">
        <v>265</v>
      </c>
      <c r="F79" s="1586">
        <v>256</v>
      </c>
      <c r="G79" s="1526">
        <f t="shared" si="11"/>
        <v>67840</v>
      </c>
      <c r="H79" s="1331">
        <f t="shared" si="12"/>
        <v>6.7839999999999998E-2</v>
      </c>
      <c r="I79" s="1533">
        <f t="shared" si="13"/>
        <v>6.7839999999999998E-2</v>
      </c>
      <c r="J79" s="1415"/>
      <c r="K79" s="1691"/>
      <c r="L79" s="1518">
        <f t="shared" si="14"/>
        <v>6.7839999999999998E-2</v>
      </c>
      <c r="M79" s="842"/>
    </row>
    <row r="80" spans="2:13" s="123" customFormat="1" ht="14.25" customHeight="1">
      <c r="B80" s="1019" t="s">
        <v>2047</v>
      </c>
      <c r="C80" s="187">
        <v>1609315</v>
      </c>
      <c r="D80" s="495" t="s">
        <v>613</v>
      </c>
      <c r="E80" s="1510">
        <v>245</v>
      </c>
      <c r="F80" s="1586">
        <v>21</v>
      </c>
      <c r="G80" s="1526">
        <f t="shared" si="11"/>
        <v>5145</v>
      </c>
      <c r="H80" s="1331">
        <f t="shared" si="12"/>
        <v>5.1450000000000003E-3</v>
      </c>
      <c r="I80" s="1533">
        <f t="shared" si="13"/>
        <v>5.1450000000000003E-3</v>
      </c>
      <c r="J80" s="1415"/>
      <c r="K80" s="1691"/>
      <c r="L80" s="1518">
        <f t="shared" si="14"/>
        <v>5.1450000000000003E-3</v>
      </c>
      <c r="M80" s="842"/>
    </row>
    <row r="81" spans="2:14" s="123" customFormat="1" ht="14.25" customHeight="1">
      <c r="B81" s="1019" t="s">
        <v>2047</v>
      </c>
      <c r="C81" s="187">
        <v>1609315</v>
      </c>
      <c r="D81" s="495" t="s">
        <v>615</v>
      </c>
      <c r="E81" s="1510">
        <v>295</v>
      </c>
      <c r="F81" s="1586">
        <v>27</v>
      </c>
      <c r="G81" s="1526">
        <f t="shared" si="11"/>
        <v>7965</v>
      </c>
      <c r="H81" s="1331">
        <f t="shared" si="12"/>
        <v>7.9649999999999999E-3</v>
      </c>
      <c r="I81" s="1533">
        <f t="shared" si="13"/>
        <v>7.9649999999999999E-3</v>
      </c>
      <c r="J81" s="1415"/>
      <c r="K81" s="1691"/>
      <c r="L81" s="1518">
        <f t="shared" si="14"/>
        <v>7.9649999999999999E-3</v>
      </c>
      <c r="M81" s="842"/>
      <c r="N81" s="1872"/>
    </row>
    <row r="82" spans="2:14" s="123" customFormat="1" ht="14.25" customHeight="1">
      <c r="B82" s="1019" t="s">
        <v>2047</v>
      </c>
      <c r="C82" s="187">
        <v>1609315</v>
      </c>
      <c r="D82" s="495" t="s">
        <v>2031</v>
      </c>
      <c r="E82" s="1510">
        <v>300</v>
      </c>
      <c r="F82" s="1586">
        <v>20</v>
      </c>
      <c r="G82" s="1526">
        <f t="shared" si="11"/>
        <v>6000</v>
      </c>
      <c r="H82" s="1331">
        <f t="shared" si="12"/>
        <v>6.0000000000000001E-3</v>
      </c>
      <c r="I82" s="1533">
        <f t="shared" si="13"/>
        <v>6.0000000000000001E-3</v>
      </c>
      <c r="J82" s="1415"/>
      <c r="K82" s="1691"/>
      <c r="L82" s="1518">
        <f t="shared" si="14"/>
        <v>6.0000000000000001E-3</v>
      </c>
      <c r="M82" s="842"/>
      <c r="N82" s="1872"/>
    </row>
    <row r="83" spans="2:14" s="123" customFormat="1" ht="14.25" customHeight="1">
      <c r="B83" s="1019" t="s">
        <v>1990</v>
      </c>
      <c r="C83" s="187" t="s">
        <v>2048</v>
      </c>
      <c r="D83" s="495" t="s">
        <v>1318</v>
      </c>
      <c r="E83" s="1510">
        <v>260</v>
      </c>
      <c r="F83" s="1586">
        <v>468</v>
      </c>
      <c r="G83" s="1526">
        <f t="shared" si="11"/>
        <v>121680</v>
      </c>
      <c r="H83" s="1331">
        <f t="shared" si="12"/>
        <v>0.12168</v>
      </c>
      <c r="I83" s="1533">
        <f t="shared" si="13"/>
        <v>0.12168</v>
      </c>
      <c r="J83" s="1415"/>
      <c r="K83" s="1691"/>
      <c r="L83" s="1518">
        <f t="shared" si="14"/>
        <v>0.12168</v>
      </c>
      <c r="M83" s="842"/>
      <c r="N83" s="1872"/>
    </row>
    <row r="84" spans="2:14" s="123" customFormat="1" ht="14.25" customHeight="1">
      <c r="B84" s="1019" t="s">
        <v>1990</v>
      </c>
      <c r="C84" s="187" t="s">
        <v>2049</v>
      </c>
      <c r="D84" s="495" t="s">
        <v>1318</v>
      </c>
      <c r="E84" s="1510">
        <v>260</v>
      </c>
      <c r="F84" s="1586">
        <v>936</v>
      </c>
      <c r="G84" s="1526">
        <f t="shared" si="11"/>
        <v>243360</v>
      </c>
      <c r="H84" s="1331">
        <f t="shared" si="12"/>
        <v>0.24335999999999999</v>
      </c>
      <c r="I84" s="1533">
        <f t="shared" si="13"/>
        <v>0.24335999999999999</v>
      </c>
      <c r="J84" s="1415"/>
      <c r="K84" s="1691"/>
      <c r="L84" s="1518">
        <f t="shared" si="14"/>
        <v>0.24335999999999999</v>
      </c>
      <c r="M84" s="842"/>
      <c r="N84" s="1872"/>
    </row>
    <row r="85" spans="2:14" s="123" customFormat="1" ht="14.25" customHeight="1">
      <c r="B85" s="1019" t="s">
        <v>1344</v>
      </c>
      <c r="C85" s="957" t="s">
        <v>2050</v>
      </c>
      <c r="D85" s="957" t="s">
        <v>212</v>
      </c>
      <c r="E85" s="1510">
        <v>265</v>
      </c>
      <c r="F85" s="1733">
        <v>651</v>
      </c>
      <c r="G85" s="1526">
        <f t="shared" si="11"/>
        <v>172515</v>
      </c>
      <c r="H85" s="1734">
        <f t="shared" si="12"/>
        <v>0.172515</v>
      </c>
      <c r="I85" s="1551">
        <f t="shared" si="13"/>
        <v>0.172515</v>
      </c>
      <c r="J85" s="1738"/>
      <c r="K85" s="1735"/>
      <c r="L85" s="1094">
        <f t="shared" si="14"/>
        <v>0.172515</v>
      </c>
      <c r="M85" s="842"/>
      <c r="N85" s="1872"/>
    </row>
    <row r="86" spans="2:14" s="123" customFormat="1" ht="14.25" customHeight="1">
      <c r="B86" s="1019" t="s">
        <v>1344</v>
      </c>
      <c r="C86" s="187" t="s">
        <v>2051</v>
      </c>
      <c r="D86" s="495" t="s">
        <v>212</v>
      </c>
      <c r="E86" s="1510">
        <v>265</v>
      </c>
      <c r="F86" s="1586">
        <v>558</v>
      </c>
      <c r="G86" s="1526">
        <f t="shared" si="11"/>
        <v>147870</v>
      </c>
      <c r="H86" s="1331">
        <f t="shared" si="12"/>
        <v>0.14787</v>
      </c>
      <c r="I86" s="1533">
        <f t="shared" si="13"/>
        <v>0.14787</v>
      </c>
      <c r="J86" s="1415"/>
      <c r="K86" s="1691"/>
      <c r="L86" s="1518">
        <f t="shared" si="14"/>
        <v>0.14787</v>
      </c>
      <c r="M86" s="842"/>
      <c r="N86" s="1872"/>
    </row>
    <row r="87" spans="2:14" s="123" customFormat="1" ht="14.25" customHeight="1">
      <c r="B87" s="1019" t="s">
        <v>2052</v>
      </c>
      <c r="C87" s="187">
        <v>3008749</v>
      </c>
      <c r="D87" s="495" t="s">
        <v>419</v>
      </c>
      <c r="E87" s="1510">
        <v>305</v>
      </c>
      <c r="F87" s="1586">
        <v>2</v>
      </c>
      <c r="G87" s="1526">
        <f t="shared" si="11"/>
        <v>610</v>
      </c>
      <c r="H87" s="1331">
        <f t="shared" si="12"/>
        <v>6.0999999999999997E-4</v>
      </c>
      <c r="I87" s="1533">
        <f t="shared" si="13"/>
        <v>6.0999999999999997E-4</v>
      </c>
      <c r="J87" s="1415"/>
      <c r="K87" s="1691"/>
      <c r="L87" s="1518">
        <f t="shared" si="14"/>
        <v>6.0999999999999997E-4</v>
      </c>
      <c r="M87" s="842"/>
      <c r="N87" s="1872"/>
    </row>
    <row r="88" spans="2:14" s="123" customFormat="1" ht="14.25" customHeight="1">
      <c r="B88" s="1019" t="s">
        <v>1680</v>
      </c>
      <c r="C88" s="957" t="s">
        <v>2053</v>
      </c>
      <c r="D88" s="957" t="s">
        <v>2054</v>
      </c>
      <c r="E88" s="1510">
        <v>320</v>
      </c>
      <c r="F88" s="1733">
        <v>145</v>
      </c>
      <c r="G88" s="1526">
        <f t="shared" si="11"/>
        <v>46400</v>
      </c>
      <c r="H88" s="1734">
        <f t="shared" si="12"/>
        <v>4.6399999999999997E-2</v>
      </c>
      <c r="I88" s="1551">
        <f t="shared" si="13"/>
        <v>4.6399999999999997E-2</v>
      </c>
      <c r="J88" s="1738"/>
      <c r="K88" s="1735"/>
      <c r="L88" s="1094">
        <f t="shared" si="14"/>
        <v>4.6399999999999997E-2</v>
      </c>
      <c r="M88" s="842"/>
      <c r="N88" s="1872"/>
    </row>
    <row r="89" spans="2:14" s="123" customFormat="1" ht="14.25" customHeight="1">
      <c r="B89" s="1019" t="s">
        <v>1680</v>
      </c>
      <c r="C89" s="187">
        <v>6481</v>
      </c>
      <c r="D89" s="495" t="s">
        <v>1254</v>
      </c>
      <c r="E89" s="1510">
        <v>320</v>
      </c>
      <c r="F89" s="1586">
        <v>7946</v>
      </c>
      <c r="G89" s="1526">
        <f t="shared" si="11"/>
        <v>2542720</v>
      </c>
      <c r="H89" s="1331">
        <f t="shared" si="12"/>
        <v>2.5427200000000001</v>
      </c>
      <c r="I89" s="1533">
        <f t="shared" si="13"/>
        <v>2.5427200000000001</v>
      </c>
      <c r="J89" s="1415"/>
      <c r="K89" s="1691"/>
      <c r="L89" s="1518">
        <f t="shared" si="14"/>
        <v>2.5427200000000001</v>
      </c>
      <c r="M89" s="842"/>
      <c r="N89" s="1872"/>
    </row>
    <row r="90" spans="2:14">
      <c r="B90" s="1019" t="s">
        <v>1680</v>
      </c>
      <c r="C90" s="692">
        <v>6490</v>
      </c>
      <c r="D90" s="692" t="s">
        <v>419</v>
      </c>
      <c r="E90" s="692">
        <v>305</v>
      </c>
      <c r="F90" s="1618">
        <v>2250</v>
      </c>
      <c r="G90" s="1618">
        <f>E90*F90</f>
        <v>686250</v>
      </c>
      <c r="H90" s="1551">
        <f>G90/1000000</f>
        <v>0.68625000000000003</v>
      </c>
      <c r="I90" s="1551">
        <f t="shared" si="13"/>
        <v>0.68625000000000003</v>
      </c>
      <c r="J90" s="1551"/>
      <c r="K90" s="1684"/>
      <c r="L90" s="1518">
        <f t="shared" si="14"/>
        <v>0.68625000000000003</v>
      </c>
      <c r="M90" s="842"/>
      <c r="N90" s="1388"/>
    </row>
    <row r="91" spans="2:14">
      <c r="B91" s="1510" t="s">
        <v>515</v>
      </c>
      <c r="C91" s="1510">
        <v>940403</v>
      </c>
      <c r="D91" s="1507" t="s">
        <v>1263</v>
      </c>
      <c r="E91" s="1507">
        <v>260</v>
      </c>
      <c r="F91" s="1525">
        <v>676</v>
      </c>
      <c r="G91" s="1526">
        <f>E91*F91</f>
        <v>175760</v>
      </c>
      <c r="H91" s="1331">
        <f>G91/1000000</f>
        <v>0.17576</v>
      </c>
      <c r="I91" s="1524">
        <f t="shared" si="13"/>
        <v>0.17576</v>
      </c>
      <c r="J91" s="1524"/>
      <c r="K91" s="1399"/>
      <c r="L91" s="1518">
        <f>SUM(I91:K91)</f>
        <v>0.17576</v>
      </c>
      <c r="M91" s="842"/>
      <c r="N91" s="1871"/>
    </row>
    <row r="92" spans="2:14">
      <c r="B92" s="1510" t="s">
        <v>515</v>
      </c>
      <c r="C92" s="1510" t="s">
        <v>2055</v>
      </c>
      <c r="D92" s="1507" t="s">
        <v>1263</v>
      </c>
      <c r="E92" s="1507">
        <v>260</v>
      </c>
      <c r="F92" s="1525">
        <v>676</v>
      </c>
      <c r="G92" s="1526">
        <f>E92*F92</f>
        <v>175760</v>
      </c>
      <c r="H92" s="1331">
        <f>G92/1000000</f>
        <v>0.17576</v>
      </c>
      <c r="I92" s="1524">
        <f t="shared" si="13"/>
        <v>0.17576</v>
      </c>
      <c r="J92" s="1524"/>
      <c r="K92" s="1399"/>
      <c r="L92" s="1518">
        <f>SUM(I92:K92)</f>
        <v>0.17576</v>
      </c>
      <c r="M92" s="842"/>
      <c r="N92" s="1871"/>
    </row>
    <row r="93" spans="2:14" s="308" customFormat="1">
      <c r="B93" s="1422" t="s">
        <v>197</v>
      </c>
      <c r="C93" s="1422"/>
      <c r="D93" s="1422"/>
      <c r="E93" s="1422"/>
      <c r="F93" s="1423">
        <f t="shared" ref="F93:L93" si="15">SUM(F64:F92)</f>
        <v>26070</v>
      </c>
      <c r="G93" s="1423">
        <f t="shared" si="15"/>
        <v>7714095</v>
      </c>
      <c r="H93" s="1424">
        <f t="shared" si="15"/>
        <v>7.7140950000000013</v>
      </c>
      <c r="I93" s="1424">
        <f t="shared" si="15"/>
        <v>7.7140950000000013</v>
      </c>
      <c r="J93" s="1424">
        <f t="shared" si="15"/>
        <v>0</v>
      </c>
      <c r="K93" s="1424">
        <f t="shared" si="15"/>
        <v>0</v>
      </c>
      <c r="L93" s="1424">
        <f t="shared" si="15"/>
        <v>7.7140950000000013</v>
      </c>
      <c r="M93" s="1425" t="s">
        <v>346</v>
      </c>
    </row>
    <row r="94" spans="2:14" s="123" customFormat="1" ht="14.25" customHeight="1">
      <c r="B94" s="1509" t="s">
        <v>17</v>
      </c>
      <c r="C94" s="1509">
        <v>16833</v>
      </c>
      <c r="D94" s="1509" t="s">
        <v>430</v>
      </c>
      <c r="E94" s="1509">
        <v>265</v>
      </c>
      <c r="F94" s="781">
        <v>24</v>
      </c>
      <c r="G94" s="781">
        <f>E94*F94</f>
        <v>6360</v>
      </c>
      <c r="H94" s="1405">
        <f>G94/1000000</f>
        <v>6.3600000000000002E-3</v>
      </c>
      <c r="I94" s="1406">
        <f t="shared" ref="I94:I115" si="16">H94</f>
        <v>6.3600000000000002E-3</v>
      </c>
      <c r="J94" s="1524"/>
      <c r="K94" s="1400"/>
      <c r="L94" s="1518">
        <f>SUM(I94:K94)</f>
        <v>6.3600000000000002E-3</v>
      </c>
      <c r="M94" s="845"/>
      <c r="N94" s="1872"/>
    </row>
    <row r="95" spans="2:14" s="123" customFormat="1" ht="14.25" customHeight="1">
      <c r="B95" s="1509" t="s">
        <v>17</v>
      </c>
      <c r="C95" s="1509">
        <v>16833</v>
      </c>
      <c r="D95" s="495" t="s">
        <v>430</v>
      </c>
      <c r="E95" s="1509">
        <v>260</v>
      </c>
      <c r="F95" s="781">
        <v>256</v>
      </c>
      <c r="G95" s="781">
        <f t="shared" ref="G95:G116" si="17">E95*F95</f>
        <v>66560</v>
      </c>
      <c r="H95" s="1405">
        <f t="shared" ref="H95:H116" si="18">G95/1000000</f>
        <v>6.6559999999999994E-2</v>
      </c>
      <c r="I95" s="1406">
        <f t="shared" si="16"/>
        <v>6.6559999999999994E-2</v>
      </c>
      <c r="J95" s="1524"/>
      <c r="K95" s="1400"/>
      <c r="L95" s="1518">
        <f t="shared" ref="L95:L116" si="19">SUM(I95:K95)</f>
        <v>6.6559999999999994E-2</v>
      </c>
      <c r="M95" s="1721"/>
      <c r="N95" s="1872"/>
    </row>
    <row r="96" spans="2:14" s="123" customFormat="1" ht="14.25" customHeight="1">
      <c r="B96" s="1509" t="s">
        <v>17</v>
      </c>
      <c r="C96" s="1509">
        <v>16842</v>
      </c>
      <c r="D96" s="495" t="s">
        <v>2056</v>
      </c>
      <c r="E96" s="1509">
        <v>310</v>
      </c>
      <c r="F96" s="781">
        <v>87</v>
      </c>
      <c r="G96" s="781">
        <f t="shared" si="17"/>
        <v>26970</v>
      </c>
      <c r="H96" s="1405">
        <f t="shared" si="18"/>
        <v>2.6970000000000001E-2</v>
      </c>
      <c r="I96" s="1406">
        <f t="shared" si="16"/>
        <v>2.6970000000000001E-2</v>
      </c>
      <c r="J96" s="1524"/>
      <c r="K96" s="1400"/>
      <c r="L96" s="1518">
        <f t="shared" si="19"/>
        <v>2.6970000000000001E-2</v>
      </c>
      <c r="M96" s="1688"/>
      <c r="N96" s="1872"/>
    </row>
    <row r="97" spans="2:13" s="123" customFormat="1" ht="14.25" customHeight="1">
      <c r="B97" s="1509" t="s">
        <v>280</v>
      </c>
      <c r="C97" s="1509" t="s">
        <v>2057</v>
      </c>
      <c r="D97" s="495" t="s">
        <v>108</v>
      </c>
      <c r="E97" s="1509">
        <v>260</v>
      </c>
      <c r="F97" s="781">
        <v>382</v>
      </c>
      <c r="G97" s="781">
        <f t="shared" si="17"/>
        <v>99320</v>
      </c>
      <c r="H97" s="1405">
        <f t="shared" si="18"/>
        <v>9.9320000000000006E-2</v>
      </c>
      <c r="I97" s="1406">
        <f t="shared" si="16"/>
        <v>9.9320000000000006E-2</v>
      </c>
      <c r="J97" s="1524"/>
      <c r="K97" s="1400"/>
      <c r="L97" s="1518">
        <f t="shared" si="19"/>
        <v>9.9320000000000006E-2</v>
      </c>
      <c r="M97" s="1688"/>
    </row>
    <row r="98" spans="2:13" s="123" customFormat="1" ht="14.25" customHeight="1">
      <c r="B98" s="1509" t="s">
        <v>30</v>
      </c>
      <c r="C98" s="1509">
        <v>622799</v>
      </c>
      <c r="D98" s="495" t="s">
        <v>2058</v>
      </c>
      <c r="E98" s="1509">
        <v>265</v>
      </c>
      <c r="F98" s="781">
        <v>768</v>
      </c>
      <c r="G98" s="781">
        <f t="shared" si="17"/>
        <v>203520</v>
      </c>
      <c r="H98" s="1405">
        <f t="shared" si="18"/>
        <v>0.20352000000000001</v>
      </c>
      <c r="I98" s="1406">
        <f t="shared" si="16"/>
        <v>0.20352000000000001</v>
      </c>
      <c r="J98" s="1524"/>
      <c r="K98" s="1400"/>
      <c r="L98" s="1518">
        <f t="shared" si="19"/>
        <v>0.20352000000000001</v>
      </c>
      <c r="M98" s="1688"/>
    </row>
    <row r="99" spans="2:13" s="123" customFormat="1" ht="14.25" customHeight="1">
      <c r="B99" s="1509" t="s">
        <v>30</v>
      </c>
      <c r="C99" s="1509">
        <v>622805</v>
      </c>
      <c r="D99" s="495" t="s">
        <v>2058</v>
      </c>
      <c r="E99" s="1509">
        <v>265</v>
      </c>
      <c r="F99" s="781">
        <v>768</v>
      </c>
      <c r="G99" s="781">
        <f t="shared" si="17"/>
        <v>203520</v>
      </c>
      <c r="H99" s="1405">
        <f t="shared" si="18"/>
        <v>0.20352000000000001</v>
      </c>
      <c r="I99" s="1406">
        <f t="shared" si="16"/>
        <v>0.20352000000000001</v>
      </c>
      <c r="J99" s="1524"/>
      <c r="K99" s="1400"/>
      <c r="L99" s="1518">
        <f t="shared" si="19"/>
        <v>0.20352000000000001</v>
      </c>
      <c r="M99" s="1688"/>
    </row>
    <row r="100" spans="2:13" s="123" customFormat="1" ht="14.25" customHeight="1">
      <c r="B100" s="1509" t="s">
        <v>30</v>
      </c>
      <c r="C100" s="1509">
        <v>622803</v>
      </c>
      <c r="D100" s="495" t="s">
        <v>2058</v>
      </c>
      <c r="E100" s="1509">
        <v>265</v>
      </c>
      <c r="F100" s="781">
        <v>768</v>
      </c>
      <c r="G100" s="781">
        <f t="shared" si="17"/>
        <v>203520</v>
      </c>
      <c r="H100" s="1405">
        <f t="shared" si="18"/>
        <v>0.20352000000000001</v>
      </c>
      <c r="I100" s="1406">
        <f t="shared" si="16"/>
        <v>0.20352000000000001</v>
      </c>
      <c r="J100" s="1524"/>
      <c r="K100" s="1400"/>
      <c r="L100" s="1518">
        <f t="shared" si="19"/>
        <v>0.20352000000000001</v>
      </c>
      <c r="M100" s="1688"/>
    </row>
    <row r="101" spans="2:13" s="123" customFormat="1" ht="14.25" customHeight="1">
      <c r="B101" s="1509" t="s">
        <v>30</v>
      </c>
      <c r="C101" s="1509">
        <v>623621</v>
      </c>
      <c r="D101" s="495" t="s">
        <v>2059</v>
      </c>
      <c r="E101" s="1509">
        <v>260</v>
      </c>
      <c r="F101" s="781">
        <v>768</v>
      </c>
      <c r="G101" s="781">
        <f t="shared" si="17"/>
        <v>199680</v>
      </c>
      <c r="H101" s="1405">
        <f t="shared" si="18"/>
        <v>0.19968</v>
      </c>
      <c r="I101" s="1406">
        <f t="shared" si="16"/>
        <v>0.19968</v>
      </c>
      <c r="J101" s="1524"/>
      <c r="K101" s="1400"/>
      <c r="L101" s="1518">
        <f t="shared" si="19"/>
        <v>0.19968</v>
      </c>
      <c r="M101" s="1688"/>
    </row>
    <row r="102" spans="2:13" s="123" customFormat="1" ht="14.25" customHeight="1">
      <c r="B102" s="1509" t="s">
        <v>30</v>
      </c>
      <c r="C102" s="1509">
        <v>623631</v>
      </c>
      <c r="D102" s="495" t="s">
        <v>2059</v>
      </c>
      <c r="E102" s="1509">
        <v>260</v>
      </c>
      <c r="F102" s="781">
        <v>768</v>
      </c>
      <c r="G102" s="781">
        <f t="shared" si="17"/>
        <v>199680</v>
      </c>
      <c r="H102" s="1405">
        <f t="shared" si="18"/>
        <v>0.19968</v>
      </c>
      <c r="I102" s="1406">
        <f t="shared" si="16"/>
        <v>0.19968</v>
      </c>
      <c r="J102" s="1524"/>
      <c r="K102" s="1400"/>
      <c r="L102" s="1518">
        <f t="shared" si="19"/>
        <v>0.19968</v>
      </c>
      <c r="M102" s="1688"/>
    </row>
    <row r="103" spans="2:13" s="123" customFormat="1" ht="14.25" customHeight="1">
      <c r="B103" s="1509" t="s">
        <v>30</v>
      </c>
      <c r="C103" s="1509">
        <v>623980</v>
      </c>
      <c r="D103" s="495" t="s">
        <v>2060</v>
      </c>
      <c r="E103" s="1509">
        <v>265</v>
      </c>
      <c r="F103" s="781">
        <v>832</v>
      </c>
      <c r="G103" s="781">
        <f t="shared" si="17"/>
        <v>220480</v>
      </c>
      <c r="H103" s="1405">
        <f t="shared" si="18"/>
        <v>0.22048000000000001</v>
      </c>
      <c r="I103" s="1406">
        <f t="shared" si="16"/>
        <v>0.22048000000000001</v>
      </c>
      <c r="J103" s="1524"/>
      <c r="K103" s="1400"/>
      <c r="L103" s="1518">
        <f t="shared" si="19"/>
        <v>0.22048000000000001</v>
      </c>
      <c r="M103" s="1688"/>
    </row>
    <row r="104" spans="2:13" s="123" customFormat="1" ht="14.25" customHeight="1">
      <c r="B104" s="1509" t="s">
        <v>30</v>
      </c>
      <c r="C104" s="1509">
        <v>623627</v>
      </c>
      <c r="D104" s="495" t="s">
        <v>2059</v>
      </c>
      <c r="E104" s="1509">
        <v>260</v>
      </c>
      <c r="F104" s="781">
        <v>768</v>
      </c>
      <c r="G104" s="781">
        <f t="shared" si="17"/>
        <v>199680</v>
      </c>
      <c r="H104" s="1405">
        <f t="shared" si="18"/>
        <v>0.19968</v>
      </c>
      <c r="I104" s="1406">
        <f t="shared" si="16"/>
        <v>0.19968</v>
      </c>
      <c r="J104" s="1524"/>
      <c r="K104" s="1400"/>
      <c r="L104" s="1518">
        <f t="shared" si="19"/>
        <v>0.19968</v>
      </c>
      <c r="M104" s="845" t="s">
        <v>2017</v>
      </c>
    </row>
    <row r="105" spans="2:13" s="123" customFormat="1" ht="14.25" customHeight="1">
      <c r="B105" s="1509" t="s">
        <v>119</v>
      </c>
      <c r="C105" s="1509" t="s">
        <v>2061</v>
      </c>
      <c r="D105" s="1507" t="s">
        <v>419</v>
      </c>
      <c r="E105" s="1509">
        <v>305</v>
      </c>
      <c r="F105" s="781">
        <v>25</v>
      </c>
      <c r="G105" s="781">
        <f t="shared" si="17"/>
        <v>7625</v>
      </c>
      <c r="H105" s="1405">
        <f t="shared" si="18"/>
        <v>7.6249999999999998E-3</v>
      </c>
      <c r="I105" s="1406">
        <f t="shared" si="16"/>
        <v>7.6249999999999998E-3</v>
      </c>
      <c r="J105" s="1524"/>
      <c r="K105" s="1400"/>
      <c r="L105" s="1518">
        <f t="shared" si="19"/>
        <v>7.6249999999999998E-3</v>
      </c>
      <c r="M105" s="1688"/>
    </row>
    <row r="106" spans="2:13" s="123" customFormat="1" ht="14.25" customHeight="1">
      <c r="B106" s="1509" t="s">
        <v>2062</v>
      </c>
      <c r="C106" s="1509" t="s">
        <v>2063</v>
      </c>
      <c r="D106" s="1507" t="s">
        <v>1047</v>
      </c>
      <c r="E106" s="1509">
        <v>265</v>
      </c>
      <c r="F106" s="781">
        <v>832</v>
      </c>
      <c r="G106" s="781">
        <f t="shared" si="17"/>
        <v>220480</v>
      </c>
      <c r="H106" s="1405">
        <f t="shared" si="18"/>
        <v>0.22048000000000001</v>
      </c>
      <c r="I106" s="1406">
        <f t="shared" si="16"/>
        <v>0.22048000000000001</v>
      </c>
      <c r="J106" s="1524"/>
      <c r="K106" s="1400"/>
      <c r="L106" s="1518">
        <f t="shared" si="19"/>
        <v>0.22048000000000001</v>
      </c>
      <c r="M106" s="1688"/>
    </row>
    <row r="107" spans="2:13" s="123" customFormat="1" ht="14.25" customHeight="1">
      <c r="B107" s="1509" t="s">
        <v>2062</v>
      </c>
      <c r="C107" s="1509" t="s">
        <v>2064</v>
      </c>
      <c r="D107" s="495" t="s">
        <v>1281</v>
      </c>
      <c r="E107" s="1509">
        <v>265</v>
      </c>
      <c r="F107" s="781">
        <v>832</v>
      </c>
      <c r="G107" s="781">
        <f t="shared" si="17"/>
        <v>220480</v>
      </c>
      <c r="H107" s="1405">
        <f t="shared" si="18"/>
        <v>0.22048000000000001</v>
      </c>
      <c r="I107" s="1406">
        <f t="shared" si="16"/>
        <v>0.22048000000000001</v>
      </c>
      <c r="J107" s="1524"/>
      <c r="K107" s="1400"/>
      <c r="L107" s="1518">
        <f t="shared" si="19"/>
        <v>0.22048000000000001</v>
      </c>
      <c r="M107" s="842"/>
    </row>
    <row r="108" spans="2:13" s="123" customFormat="1" ht="14.25" customHeight="1">
      <c r="B108" s="1509" t="s">
        <v>2062</v>
      </c>
      <c r="C108" s="1509" t="s">
        <v>2065</v>
      </c>
      <c r="D108" s="1507" t="s">
        <v>1281</v>
      </c>
      <c r="E108" s="1509">
        <v>265</v>
      </c>
      <c r="F108" s="781">
        <v>832</v>
      </c>
      <c r="G108" s="781">
        <f t="shared" si="17"/>
        <v>220480</v>
      </c>
      <c r="H108" s="1405">
        <f t="shared" si="18"/>
        <v>0.22048000000000001</v>
      </c>
      <c r="I108" s="1406">
        <f t="shared" si="16"/>
        <v>0.22048000000000001</v>
      </c>
      <c r="J108" s="1524"/>
      <c r="K108" s="1400"/>
      <c r="L108" s="1518">
        <f t="shared" si="19"/>
        <v>0.22048000000000001</v>
      </c>
      <c r="M108" s="842"/>
    </row>
    <row r="109" spans="2:13" s="123" customFormat="1" ht="14.25" customHeight="1">
      <c r="B109" s="1509" t="s">
        <v>2062</v>
      </c>
      <c r="C109" s="1509" t="s">
        <v>2066</v>
      </c>
      <c r="D109" s="495" t="s">
        <v>1047</v>
      </c>
      <c r="E109" s="1509">
        <v>265</v>
      </c>
      <c r="F109" s="781">
        <v>832</v>
      </c>
      <c r="G109" s="781">
        <f t="shared" si="17"/>
        <v>220480</v>
      </c>
      <c r="H109" s="1405">
        <f t="shared" si="18"/>
        <v>0.22048000000000001</v>
      </c>
      <c r="I109" s="1406">
        <f t="shared" si="16"/>
        <v>0.22048000000000001</v>
      </c>
      <c r="J109" s="1524"/>
      <c r="K109" s="1400"/>
      <c r="L109" s="1518">
        <f t="shared" si="19"/>
        <v>0.22048000000000001</v>
      </c>
      <c r="M109" s="843"/>
    </row>
    <row r="110" spans="2:13" s="123" customFormat="1" ht="14.25" customHeight="1">
      <c r="B110" s="1509" t="s">
        <v>2062</v>
      </c>
      <c r="C110" s="1509" t="s">
        <v>2067</v>
      </c>
      <c r="D110" s="1507" t="s">
        <v>1263</v>
      </c>
      <c r="E110" s="1509">
        <v>260</v>
      </c>
      <c r="F110" s="781">
        <v>676</v>
      </c>
      <c r="G110" s="781">
        <f t="shared" si="17"/>
        <v>175760</v>
      </c>
      <c r="H110" s="1405">
        <f t="shared" si="18"/>
        <v>0.17576</v>
      </c>
      <c r="I110" s="1406">
        <f t="shared" si="16"/>
        <v>0.17576</v>
      </c>
      <c r="J110" s="1524"/>
      <c r="K110" s="1400"/>
      <c r="L110" s="1518">
        <f t="shared" si="19"/>
        <v>0.17576</v>
      </c>
      <c r="M110" s="843"/>
    </row>
    <row r="111" spans="2:13" s="123" customFormat="1" ht="14.25" customHeight="1">
      <c r="B111" s="1509" t="s">
        <v>2062</v>
      </c>
      <c r="C111" s="1509" t="s">
        <v>2068</v>
      </c>
      <c r="D111" s="1509" t="s">
        <v>1263</v>
      </c>
      <c r="E111" s="1509">
        <v>260</v>
      </c>
      <c r="F111" s="781">
        <v>676</v>
      </c>
      <c r="G111" s="781">
        <f t="shared" si="17"/>
        <v>175760</v>
      </c>
      <c r="H111" s="1405">
        <f t="shared" si="18"/>
        <v>0.17576</v>
      </c>
      <c r="I111" s="1406">
        <f t="shared" si="16"/>
        <v>0.17576</v>
      </c>
      <c r="J111" s="1524"/>
      <c r="K111" s="1400"/>
      <c r="L111" s="1518">
        <f t="shared" si="19"/>
        <v>0.17576</v>
      </c>
      <c r="M111" s="843"/>
    </row>
    <row r="112" spans="2:13" s="123" customFormat="1" ht="14.25" customHeight="1">
      <c r="B112" s="1509" t="s">
        <v>2062</v>
      </c>
      <c r="C112" s="1509" t="s">
        <v>2069</v>
      </c>
      <c r="D112" s="1509" t="s">
        <v>1047</v>
      </c>
      <c r="E112" s="1509">
        <v>265</v>
      </c>
      <c r="F112" s="781">
        <v>832</v>
      </c>
      <c r="G112" s="781">
        <f t="shared" si="17"/>
        <v>220480</v>
      </c>
      <c r="H112" s="1405">
        <f t="shared" si="18"/>
        <v>0.22048000000000001</v>
      </c>
      <c r="I112" s="1406">
        <f t="shared" si="16"/>
        <v>0.22048000000000001</v>
      </c>
      <c r="J112" s="1524"/>
      <c r="K112" s="1400"/>
      <c r="L112" s="1518">
        <f t="shared" si="19"/>
        <v>0.22048000000000001</v>
      </c>
      <c r="M112" s="843"/>
    </row>
    <row r="113" spans="2:14" s="123" customFormat="1" ht="14.25" customHeight="1">
      <c r="B113" s="1509" t="s">
        <v>2070</v>
      </c>
      <c r="C113" s="1509" t="s">
        <v>2071</v>
      </c>
      <c r="D113" s="1509" t="s">
        <v>1281</v>
      </c>
      <c r="E113" s="1509">
        <v>265</v>
      </c>
      <c r="F113" s="781">
        <v>832</v>
      </c>
      <c r="G113" s="781">
        <f t="shared" si="17"/>
        <v>220480</v>
      </c>
      <c r="H113" s="1405">
        <f t="shared" si="18"/>
        <v>0.22048000000000001</v>
      </c>
      <c r="I113" s="1406">
        <f t="shared" si="16"/>
        <v>0.22048000000000001</v>
      </c>
      <c r="J113" s="1524"/>
      <c r="K113" s="1400"/>
      <c r="L113" s="1518">
        <f t="shared" si="19"/>
        <v>0.22048000000000001</v>
      </c>
      <c r="M113" s="843"/>
      <c r="N113" s="1872"/>
    </row>
    <row r="114" spans="2:14" s="123" customFormat="1" ht="14.25" customHeight="1">
      <c r="B114" s="1509" t="s">
        <v>2072</v>
      </c>
      <c r="C114" s="1509" t="s">
        <v>2073</v>
      </c>
      <c r="D114" s="1509" t="s">
        <v>2074</v>
      </c>
      <c r="E114" s="1509">
        <v>265</v>
      </c>
      <c r="F114" s="781">
        <v>676</v>
      </c>
      <c r="G114" s="781">
        <f t="shared" si="17"/>
        <v>179140</v>
      </c>
      <c r="H114" s="1405">
        <f t="shared" si="18"/>
        <v>0.17913999999999999</v>
      </c>
      <c r="I114" s="1406">
        <f t="shared" si="16"/>
        <v>0.17913999999999999</v>
      </c>
      <c r="J114" s="1524"/>
      <c r="K114" s="1400"/>
      <c r="L114" s="1518">
        <f t="shared" si="19"/>
        <v>0.17913999999999999</v>
      </c>
      <c r="M114" s="843"/>
      <c r="N114" s="1872"/>
    </row>
    <row r="115" spans="2:14" s="123" customFormat="1" ht="14.25" customHeight="1">
      <c r="B115" s="1509" t="s">
        <v>1971</v>
      </c>
      <c r="C115" s="1509" t="s">
        <v>2075</v>
      </c>
      <c r="D115" s="1509" t="s">
        <v>2076</v>
      </c>
      <c r="E115" s="1509">
        <v>265</v>
      </c>
      <c r="F115" s="781">
        <v>676</v>
      </c>
      <c r="G115" s="781">
        <f t="shared" si="17"/>
        <v>179140</v>
      </c>
      <c r="H115" s="1405">
        <f t="shared" si="18"/>
        <v>0.17913999999999999</v>
      </c>
      <c r="I115" s="1406">
        <f t="shared" si="16"/>
        <v>0.17913999999999999</v>
      </c>
      <c r="J115" s="1524"/>
      <c r="K115" s="1400"/>
      <c r="L115" s="1518">
        <f t="shared" si="19"/>
        <v>0.17913999999999999</v>
      </c>
      <c r="M115" s="843"/>
      <c r="N115" s="1872"/>
    </row>
    <row r="116" spans="2:14" s="123" customFormat="1" ht="14.25" customHeight="1">
      <c r="B116" s="198" t="s">
        <v>2077</v>
      </c>
      <c r="C116" s="198" t="s">
        <v>2078</v>
      </c>
      <c r="D116" s="198" t="s">
        <v>1047</v>
      </c>
      <c r="E116" s="198">
        <v>265</v>
      </c>
      <c r="F116" s="1722">
        <v>832</v>
      </c>
      <c r="G116" s="781">
        <f t="shared" si="17"/>
        <v>220480</v>
      </c>
      <c r="H116" s="1405">
        <f t="shared" si="18"/>
        <v>0.22048000000000001</v>
      </c>
      <c r="I116" s="1406">
        <f>H116</f>
        <v>0.22048000000000001</v>
      </c>
      <c r="J116" s="1524"/>
      <c r="K116" s="1723"/>
      <c r="L116" s="1518">
        <f t="shared" si="19"/>
        <v>0.22048000000000001</v>
      </c>
      <c r="M116" s="845" t="s">
        <v>2017</v>
      </c>
      <c r="N116" s="1872"/>
    </row>
    <row r="117" spans="2:14" s="308" customFormat="1">
      <c r="B117" s="1422" t="s">
        <v>197</v>
      </c>
      <c r="C117" s="1422"/>
      <c r="D117" s="1422"/>
      <c r="E117" s="1422"/>
      <c r="F117" s="1423">
        <f t="shared" ref="F117:L117" si="20">SUM(F94:F116)</f>
        <v>14742</v>
      </c>
      <c r="G117" s="1423">
        <f t="shared" si="20"/>
        <v>3890075</v>
      </c>
      <c r="H117" s="1424">
        <f t="shared" si="20"/>
        <v>3.8900750000000013</v>
      </c>
      <c r="I117" s="1424">
        <f t="shared" si="20"/>
        <v>3.8900750000000013</v>
      </c>
      <c r="J117" s="1424">
        <f t="shared" si="20"/>
        <v>0</v>
      </c>
      <c r="K117" s="1424">
        <f t="shared" si="20"/>
        <v>0</v>
      </c>
      <c r="L117" s="1424">
        <f t="shared" si="20"/>
        <v>3.8900750000000013</v>
      </c>
      <c r="M117" s="1425" t="s">
        <v>376</v>
      </c>
    </row>
    <row r="118" spans="2:14">
      <c r="B118" s="1509" t="s">
        <v>956</v>
      </c>
      <c r="C118" s="692" t="s">
        <v>960</v>
      </c>
      <c r="D118" s="692" t="s">
        <v>959</v>
      </c>
      <c r="E118" s="692">
        <v>325</v>
      </c>
      <c r="F118" s="1618">
        <v>22330</v>
      </c>
      <c r="G118" s="1618">
        <f>E118*F118</f>
        <v>7257250</v>
      </c>
      <c r="H118" s="1551">
        <f>G118/1000000</f>
        <v>7.25725</v>
      </c>
      <c r="I118" s="1551">
        <f>H118</f>
        <v>7.25725</v>
      </c>
      <c r="J118" s="1551"/>
      <c r="K118" s="1684"/>
      <c r="L118" s="1518">
        <f>SUM(I118:K118)</f>
        <v>7.25725</v>
      </c>
      <c r="M118" s="1516"/>
      <c r="N118" s="1388"/>
    </row>
    <row r="119" spans="2:14">
      <c r="B119" s="1509" t="s">
        <v>956</v>
      </c>
      <c r="C119" s="692" t="s">
        <v>960</v>
      </c>
      <c r="D119" s="692" t="s">
        <v>959</v>
      </c>
      <c r="E119" s="692">
        <v>325</v>
      </c>
      <c r="F119" s="1618">
        <v>28710</v>
      </c>
      <c r="G119" s="1618">
        <f t="shared" ref="G119:G152" si="21">E119*F119</f>
        <v>9330750</v>
      </c>
      <c r="H119" s="1551">
        <f t="shared" ref="H119:H132" si="22">G119/1000000</f>
        <v>9.3307500000000001</v>
      </c>
      <c r="I119" s="1551">
        <f>H119</f>
        <v>9.3307500000000001</v>
      </c>
      <c r="J119" s="1551"/>
      <c r="K119" s="1684"/>
      <c r="L119" s="1518">
        <f t="shared" ref="L119:L132" si="23">SUM(I119:K119)</f>
        <v>9.3307500000000001</v>
      </c>
      <c r="M119" s="1516"/>
      <c r="N119" s="1388"/>
    </row>
    <row r="120" spans="2:14" s="1732" customFormat="1">
      <c r="B120" s="692" t="s">
        <v>956</v>
      </c>
      <c r="C120" s="692" t="s">
        <v>960</v>
      </c>
      <c r="D120" s="692" t="s">
        <v>959</v>
      </c>
      <c r="E120" s="692">
        <v>325</v>
      </c>
      <c r="F120" s="1618">
        <v>28710</v>
      </c>
      <c r="G120" s="1618">
        <f t="shared" si="21"/>
        <v>9330750</v>
      </c>
      <c r="H120" s="1551">
        <f t="shared" si="22"/>
        <v>9.3307500000000001</v>
      </c>
      <c r="I120" s="1551">
        <f>H120</f>
        <v>9.3307500000000001</v>
      </c>
      <c r="J120" s="1551"/>
      <c r="K120" s="1730"/>
      <c r="L120" s="1094">
        <f t="shared" si="23"/>
        <v>9.3307500000000001</v>
      </c>
      <c r="M120" s="845"/>
      <c r="N120" s="1731"/>
    </row>
    <row r="121" spans="2:14" s="1732" customFormat="1">
      <c r="B121" s="692" t="s">
        <v>956</v>
      </c>
      <c r="C121" s="692" t="s">
        <v>960</v>
      </c>
      <c r="D121" s="692" t="s">
        <v>959</v>
      </c>
      <c r="E121" s="692">
        <v>325</v>
      </c>
      <c r="F121" s="1618">
        <v>18502</v>
      </c>
      <c r="G121" s="1618">
        <f t="shared" si="21"/>
        <v>6013150</v>
      </c>
      <c r="H121" s="1551">
        <f t="shared" si="22"/>
        <v>6.0131500000000004</v>
      </c>
      <c r="I121" s="1551">
        <f>H121</f>
        <v>6.0131500000000004</v>
      </c>
      <c r="J121" s="1551"/>
      <c r="K121" s="1730"/>
      <c r="L121" s="1094">
        <f t="shared" si="23"/>
        <v>6.0131500000000004</v>
      </c>
      <c r="M121" s="845"/>
      <c r="N121" s="1731"/>
    </row>
    <row r="122" spans="2:14" s="1729" customFormat="1">
      <c r="B122" s="496" t="s">
        <v>956</v>
      </c>
      <c r="C122" s="496" t="s">
        <v>960</v>
      </c>
      <c r="D122" s="496" t="s">
        <v>959</v>
      </c>
      <c r="E122" s="496">
        <v>325</v>
      </c>
      <c r="F122" s="1725">
        <f>638*24</f>
        <v>15312</v>
      </c>
      <c r="G122" s="1725">
        <f t="shared" si="21"/>
        <v>4976400</v>
      </c>
      <c r="H122" s="1726">
        <f t="shared" si="22"/>
        <v>4.9763999999999999</v>
      </c>
      <c r="I122" s="1726"/>
      <c r="J122" s="1726">
        <f>H122</f>
        <v>4.9763999999999999</v>
      </c>
      <c r="K122" s="1727"/>
      <c r="L122" s="1724">
        <f t="shared" si="23"/>
        <v>4.9763999999999999</v>
      </c>
      <c r="M122" s="868"/>
      <c r="N122" s="1728"/>
    </row>
    <row r="123" spans="2:14">
      <c r="B123" s="1509" t="s">
        <v>956</v>
      </c>
      <c r="C123" s="692" t="s">
        <v>1560</v>
      </c>
      <c r="D123" s="692" t="s">
        <v>1254</v>
      </c>
      <c r="E123" s="692">
        <v>325</v>
      </c>
      <c r="F123" s="1618">
        <v>2451</v>
      </c>
      <c r="G123" s="1618">
        <f>E123*F123</f>
        <v>796575</v>
      </c>
      <c r="H123" s="1551">
        <f>G123/1000000</f>
        <v>0.79657500000000003</v>
      </c>
      <c r="I123" s="1551">
        <f t="shared" ref="I123:I131" si="24">H123</f>
        <v>0.79657500000000003</v>
      </c>
      <c r="J123" s="1551"/>
      <c r="K123" s="1684"/>
      <c r="L123" s="1518">
        <f t="shared" si="23"/>
        <v>0.79657500000000003</v>
      </c>
      <c r="M123" s="1516"/>
      <c r="N123" s="1388"/>
    </row>
    <row r="124" spans="2:14">
      <c r="B124" s="1509" t="s">
        <v>956</v>
      </c>
      <c r="C124" s="692" t="s">
        <v>1560</v>
      </c>
      <c r="D124" s="692" t="s">
        <v>1254</v>
      </c>
      <c r="E124" s="692">
        <v>325</v>
      </c>
      <c r="F124" s="1618">
        <v>2147</v>
      </c>
      <c r="G124" s="1618">
        <f>E124*F124</f>
        <v>697775</v>
      </c>
      <c r="H124" s="1551">
        <f>G124/1000000</f>
        <v>0.69777500000000003</v>
      </c>
      <c r="I124" s="1551">
        <f t="shared" si="24"/>
        <v>0.69777500000000003</v>
      </c>
      <c r="J124" s="1551"/>
      <c r="K124" s="1684"/>
      <c r="L124" s="1518">
        <f t="shared" si="23"/>
        <v>0.69777500000000003</v>
      </c>
      <c r="M124" s="1516"/>
      <c r="N124" s="1388"/>
    </row>
    <row r="125" spans="2:14">
      <c r="B125" s="1509" t="s">
        <v>956</v>
      </c>
      <c r="C125" s="692" t="s">
        <v>1032</v>
      </c>
      <c r="D125" s="692" t="s">
        <v>959</v>
      </c>
      <c r="E125" s="692">
        <v>330</v>
      </c>
      <c r="F125" s="1618">
        <v>16588</v>
      </c>
      <c r="G125" s="1618">
        <f>E125*F125</f>
        <v>5474040</v>
      </c>
      <c r="H125" s="1551">
        <f>G125/1000000</f>
        <v>5.4740399999999996</v>
      </c>
      <c r="I125" s="1551">
        <f t="shared" si="24"/>
        <v>5.4740399999999996</v>
      </c>
      <c r="J125" s="1551"/>
      <c r="K125" s="1684"/>
      <c r="L125" s="1518">
        <f t="shared" si="23"/>
        <v>5.4740399999999996</v>
      </c>
      <c r="M125" s="1516"/>
      <c r="N125" s="1388"/>
    </row>
    <row r="126" spans="2:14" s="1732" customFormat="1">
      <c r="B126" s="692" t="s">
        <v>956</v>
      </c>
      <c r="C126" s="692" t="s">
        <v>1032</v>
      </c>
      <c r="D126" s="692" t="s">
        <v>1254</v>
      </c>
      <c r="E126" s="692">
        <v>330</v>
      </c>
      <c r="F126" s="1618">
        <v>16559</v>
      </c>
      <c r="G126" s="1618">
        <f>E126*F126</f>
        <v>5464470</v>
      </c>
      <c r="H126" s="1551">
        <f>G126/1000000</f>
        <v>5.4644700000000004</v>
      </c>
      <c r="I126" s="1551">
        <f t="shared" si="24"/>
        <v>5.4644700000000004</v>
      </c>
      <c r="J126" s="1551"/>
      <c r="K126" s="1730"/>
      <c r="L126" s="1094">
        <f t="shared" si="23"/>
        <v>5.4644700000000004</v>
      </c>
      <c r="M126" s="845"/>
      <c r="N126" s="1731"/>
    </row>
    <row r="127" spans="2:14">
      <c r="B127" s="1509" t="s">
        <v>956</v>
      </c>
      <c r="C127" s="692" t="s">
        <v>1032</v>
      </c>
      <c r="D127" s="692" t="s">
        <v>959</v>
      </c>
      <c r="E127" s="692">
        <v>330</v>
      </c>
      <c r="F127" s="1618">
        <v>19308</v>
      </c>
      <c r="G127" s="1618">
        <f t="shared" si="21"/>
        <v>6371640</v>
      </c>
      <c r="H127" s="1551">
        <f t="shared" si="22"/>
        <v>6.3716400000000002</v>
      </c>
      <c r="I127" s="1551">
        <f t="shared" si="24"/>
        <v>6.3716400000000002</v>
      </c>
      <c r="J127" s="1551"/>
      <c r="K127" s="1684"/>
      <c r="L127" s="1518">
        <f t="shared" si="23"/>
        <v>6.3716400000000002</v>
      </c>
      <c r="M127" s="1516"/>
      <c r="N127" s="1388"/>
    </row>
    <row r="128" spans="2:14">
      <c r="B128" s="1509" t="s">
        <v>956</v>
      </c>
      <c r="C128" s="692" t="s">
        <v>1032</v>
      </c>
      <c r="D128" s="692" t="s">
        <v>959</v>
      </c>
      <c r="E128" s="692">
        <v>330</v>
      </c>
      <c r="F128" s="1618">
        <v>638</v>
      </c>
      <c r="G128" s="1618">
        <f t="shared" si="21"/>
        <v>210540</v>
      </c>
      <c r="H128" s="1551">
        <f t="shared" si="22"/>
        <v>0.21054</v>
      </c>
      <c r="I128" s="1551">
        <f t="shared" si="24"/>
        <v>0.21054</v>
      </c>
      <c r="J128" s="1551"/>
      <c r="K128" s="1684"/>
      <c r="L128" s="1518">
        <f t="shared" si="23"/>
        <v>0.21054</v>
      </c>
      <c r="M128" s="1516"/>
      <c r="N128" s="1388"/>
    </row>
    <row r="129" spans="2:14">
      <c r="B129" s="1509" t="s">
        <v>956</v>
      </c>
      <c r="C129" s="692" t="s">
        <v>1033</v>
      </c>
      <c r="D129" s="692" t="s">
        <v>959</v>
      </c>
      <c r="E129" s="692">
        <v>325</v>
      </c>
      <c r="F129" s="1618">
        <v>15950</v>
      </c>
      <c r="G129" s="1618">
        <f t="shared" si="21"/>
        <v>5183750</v>
      </c>
      <c r="H129" s="1551">
        <f t="shared" si="22"/>
        <v>5.1837499999999999</v>
      </c>
      <c r="I129" s="1551">
        <f t="shared" si="24"/>
        <v>5.1837499999999999</v>
      </c>
      <c r="J129" s="1551"/>
      <c r="K129" s="1684"/>
      <c r="L129" s="1518">
        <f t="shared" si="23"/>
        <v>5.1837499999999999</v>
      </c>
      <c r="M129" s="1516"/>
      <c r="N129" s="1388"/>
    </row>
    <row r="130" spans="2:14">
      <c r="B130" s="1509" t="s">
        <v>956</v>
      </c>
      <c r="C130" s="692" t="s">
        <v>1033</v>
      </c>
      <c r="D130" s="692" t="s">
        <v>959</v>
      </c>
      <c r="E130" s="692">
        <v>325</v>
      </c>
      <c r="F130" s="1618">
        <v>15950</v>
      </c>
      <c r="G130" s="1618">
        <f t="shared" si="21"/>
        <v>5183750</v>
      </c>
      <c r="H130" s="1551">
        <f t="shared" si="22"/>
        <v>5.1837499999999999</v>
      </c>
      <c r="I130" s="1551">
        <f t="shared" si="24"/>
        <v>5.1837499999999999</v>
      </c>
      <c r="J130" s="1551"/>
      <c r="K130" s="1684"/>
      <c r="L130" s="1518">
        <f t="shared" si="23"/>
        <v>5.1837499999999999</v>
      </c>
      <c r="M130" s="1516"/>
      <c r="N130" s="1388"/>
    </row>
    <row r="131" spans="2:14">
      <c r="B131" s="1509" t="s">
        <v>956</v>
      </c>
      <c r="C131" s="692" t="s">
        <v>1033</v>
      </c>
      <c r="D131" s="692" t="s">
        <v>959</v>
      </c>
      <c r="E131" s="692">
        <v>325</v>
      </c>
      <c r="F131" s="1618">
        <v>15950</v>
      </c>
      <c r="G131" s="1618">
        <f t="shared" si="21"/>
        <v>5183750</v>
      </c>
      <c r="H131" s="1551">
        <f t="shared" si="22"/>
        <v>5.1837499999999999</v>
      </c>
      <c r="I131" s="1551">
        <f t="shared" si="24"/>
        <v>5.1837499999999999</v>
      </c>
      <c r="J131" s="1551"/>
      <c r="K131" s="1684"/>
      <c r="L131" s="1518">
        <f t="shared" si="23"/>
        <v>5.1837499999999999</v>
      </c>
      <c r="M131" s="1516"/>
      <c r="N131" s="1388"/>
    </row>
    <row r="132" spans="2:14" s="1729" customFormat="1">
      <c r="B132" s="496" t="s">
        <v>956</v>
      </c>
      <c r="C132" s="496" t="s">
        <v>1033</v>
      </c>
      <c r="D132" s="496" t="s">
        <v>959</v>
      </c>
      <c r="E132" s="496">
        <v>325</v>
      </c>
      <c r="F132" s="1725">
        <v>19169</v>
      </c>
      <c r="G132" s="1725">
        <f t="shared" si="21"/>
        <v>6229925</v>
      </c>
      <c r="H132" s="1726">
        <f t="shared" si="22"/>
        <v>6.2299249999999997</v>
      </c>
      <c r="I132" s="1726"/>
      <c r="J132" s="1726">
        <f>H132</f>
        <v>6.2299249999999997</v>
      </c>
      <c r="K132" s="1727"/>
      <c r="L132" s="1724">
        <f t="shared" si="23"/>
        <v>6.2299249999999997</v>
      </c>
      <c r="M132" s="868"/>
      <c r="N132" s="1728"/>
    </row>
    <row r="133" spans="2:14" s="1732" customFormat="1">
      <c r="B133" s="692" t="s">
        <v>956</v>
      </c>
      <c r="C133" s="692" t="s">
        <v>2004</v>
      </c>
      <c r="D133" s="692" t="s">
        <v>959</v>
      </c>
      <c r="E133" s="692">
        <v>330</v>
      </c>
      <c r="F133" s="1618">
        <v>6032</v>
      </c>
      <c r="G133" s="1618">
        <f t="shared" si="21"/>
        <v>1990560</v>
      </c>
      <c r="H133" s="1551">
        <f>G133/1000000</f>
        <v>1.9905600000000001</v>
      </c>
      <c r="I133" s="1551">
        <f>H133</f>
        <v>1.9905600000000001</v>
      </c>
      <c r="J133" s="1551"/>
      <c r="K133" s="1730"/>
      <c r="L133" s="1094">
        <f>SUM(I133:K133)</f>
        <v>1.9905600000000001</v>
      </c>
      <c r="M133" s="845"/>
      <c r="N133" s="1731"/>
    </row>
    <row r="134" spans="2:14" s="1729" customFormat="1">
      <c r="B134" s="496" t="s">
        <v>956</v>
      </c>
      <c r="C134" s="496" t="s">
        <v>2004</v>
      </c>
      <c r="D134" s="496" t="s">
        <v>1254</v>
      </c>
      <c r="E134" s="496">
        <v>330</v>
      </c>
      <c r="F134" s="1725">
        <v>16588</v>
      </c>
      <c r="G134" s="1725">
        <f t="shared" si="21"/>
        <v>5474040</v>
      </c>
      <c r="H134" s="1726">
        <f>G134/1000000</f>
        <v>5.4740399999999996</v>
      </c>
      <c r="I134" s="1726"/>
      <c r="J134" s="1726">
        <f>H134</f>
        <v>5.4740399999999996</v>
      </c>
      <c r="K134" s="1727"/>
      <c r="L134" s="1724">
        <f>SUM(I134:K134)</f>
        <v>5.4740399999999996</v>
      </c>
      <c r="M134" s="868"/>
      <c r="N134" s="1728"/>
    </row>
    <row r="135" spans="2:14">
      <c r="B135" s="1509" t="s">
        <v>956</v>
      </c>
      <c r="C135" s="692" t="s">
        <v>2004</v>
      </c>
      <c r="D135" s="692" t="s">
        <v>959</v>
      </c>
      <c r="E135" s="692">
        <v>330</v>
      </c>
      <c r="F135" s="1618">
        <v>16588</v>
      </c>
      <c r="G135" s="1618">
        <f t="shared" si="21"/>
        <v>5474040</v>
      </c>
      <c r="H135" s="1551">
        <f t="shared" ref="H135:H152" si="25">G135/1000000</f>
        <v>5.4740399999999996</v>
      </c>
      <c r="I135" s="1551">
        <f>H135</f>
        <v>5.4740399999999996</v>
      </c>
      <c r="J135" s="1551"/>
      <c r="K135" s="1684"/>
      <c r="L135" s="1518">
        <f t="shared" ref="L135:L152" si="26">SUM(I135:K135)</f>
        <v>5.4740399999999996</v>
      </c>
      <c r="M135" s="1516"/>
      <c r="N135" s="1388"/>
    </row>
    <row r="136" spans="2:14">
      <c r="B136" s="1509" t="s">
        <v>956</v>
      </c>
      <c r="C136" s="692" t="s">
        <v>2004</v>
      </c>
      <c r="D136" s="692" t="s">
        <v>959</v>
      </c>
      <c r="E136" s="692">
        <v>330</v>
      </c>
      <c r="F136" s="1618">
        <v>16588</v>
      </c>
      <c r="G136" s="1618">
        <f t="shared" si="21"/>
        <v>5474040</v>
      </c>
      <c r="H136" s="1551">
        <f t="shared" si="25"/>
        <v>5.4740399999999996</v>
      </c>
      <c r="I136" s="1551">
        <f>H136</f>
        <v>5.4740399999999996</v>
      </c>
      <c r="J136" s="1551"/>
      <c r="K136" s="1684"/>
      <c r="L136" s="1518">
        <f t="shared" si="26"/>
        <v>5.4740399999999996</v>
      </c>
      <c r="M136" s="1516"/>
      <c r="N136" s="1388"/>
    </row>
    <row r="137" spans="2:14">
      <c r="B137" s="1509" t="s">
        <v>956</v>
      </c>
      <c r="C137" s="692" t="s">
        <v>1904</v>
      </c>
      <c r="D137" s="692" t="s">
        <v>959</v>
      </c>
      <c r="E137" s="692">
        <v>325</v>
      </c>
      <c r="F137" s="1618">
        <v>16588</v>
      </c>
      <c r="G137" s="1618">
        <f t="shared" si="21"/>
        <v>5391100</v>
      </c>
      <c r="H137" s="1551">
        <f t="shared" si="25"/>
        <v>5.3910999999999998</v>
      </c>
      <c r="I137" s="1551">
        <f>H137</f>
        <v>5.3910999999999998</v>
      </c>
      <c r="J137" s="1551"/>
      <c r="K137" s="1684"/>
      <c r="L137" s="1518">
        <f t="shared" si="26"/>
        <v>5.3910999999999998</v>
      </c>
      <c r="M137" s="1516"/>
      <c r="N137" s="1388"/>
    </row>
    <row r="138" spans="2:14">
      <c r="B138" s="1509" t="s">
        <v>956</v>
      </c>
      <c r="C138" s="692" t="s">
        <v>1904</v>
      </c>
      <c r="D138" s="692" t="s">
        <v>959</v>
      </c>
      <c r="E138" s="692">
        <v>325</v>
      </c>
      <c r="F138" s="1618">
        <v>16588</v>
      </c>
      <c r="G138" s="1618">
        <f t="shared" si="21"/>
        <v>5391100</v>
      </c>
      <c r="H138" s="1551">
        <f t="shared" si="25"/>
        <v>5.3910999999999998</v>
      </c>
      <c r="I138" s="1551">
        <f>H138</f>
        <v>5.3910999999999998</v>
      </c>
      <c r="J138" s="1551"/>
      <c r="K138" s="1684"/>
      <c r="L138" s="1518">
        <f t="shared" si="26"/>
        <v>5.3910999999999998</v>
      </c>
      <c r="M138" s="1516"/>
      <c r="N138" s="1388"/>
    </row>
    <row r="139" spans="2:14">
      <c r="B139" s="1509" t="s">
        <v>956</v>
      </c>
      <c r="C139" s="692" t="s">
        <v>1904</v>
      </c>
      <c r="D139" s="692" t="s">
        <v>959</v>
      </c>
      <c r="E139" s="692">
        <v>325</v>
      </c>
      <c r="F139" s="1618">
        <v>16588</v>
      </c>
      <c r="G139" s="1618">
        <f t="shared" si="21"/>
        <v>5391100</v>
      </c>
      <c r="H139" s="1551">
        <f t="shared" si="25"/>
        <v>5.3910999999999998</v>
      </c>
      <c r="I139" s="1551">
        <f>H139</f>
        <v>5.3910999999999998</v>
      </c>
      <c r="J139" s="1551"/>
      <c r="K139" s="1684"/>
      <c r="L139" s="1518">
        <f t="shared" si="26"/>
        <v>5.3910999999999998</v>
      </c>
      <c r="M139" s="1516"/>
      <c r="N139" s="1388"/>
    </row>
    <row r="140" spans="2:14">
      <c r="B140" s="1509" t="s">
        <v>956</v>
      </c>
      <c r="C140" s="692" t="s">
        <v>1904</v>
      </c>
      <c r="D140" s="692" t="s">
        <v>959</v>
      </c>
      <c r="E140" s="692">
        <v>325</v>
      </c>
      <c r="F140" s="1618">
        <v>16588</v>
      </c>
      <c r="G140" s="1618">
        <f>E140*F140</f>
        <v>5391100</v>
      </c>
      <c r="H140" s="1551">
        <f>G140/1000000</f>
        <v>5.3910999999999998</v>
      </c>
      <c r="I140" s="1551">
        <f t="shared" ref="I140:I150" si="27">H140</f>
        <v>5.3910999999999998</v>
      </c>
      <c r="J140" s="1551"/>
      <c r="K140" s="1684"/>
      <c r="L140" s="1518">
        <f>SUM(I140:K140)</f>
        <v>5.3910999999999998</v>
      </c>
      <c r="M140" s="1516"/>
      <c r="N140" s="1388"/>
    </row>
    <row r="141" spans="2:14">
      <c r="B141" s="1509" t="s">
        <v>956</v>
      </c>
      <c r="C141" s="692" t="s">
        <v>2005</v>
      </c>
      <c r="D141" s="692" t="s">
        <v>959</v>
      </c>
      <c r="E141" s="692">
        <v>330</v>
      </c>
      <c r="F141" s="1618">
        <v>16588</v>
      </c>
      <c r="G141" s="1618">
        <f t="shared" si="21"/>
        <v>5474040</v>
      </c>
      <c r="H141" s="1551">
        <f t="shared" si="25"/>
        <v>5.4740399999999996</v>
      </c>
      <c r="I141" s="1551">
        <f t="shared" si="27"/>
        <v>5.4740399999999996</v>
      </c>
      <c r="J141" s="1551"/>
      <c r="K141" s="1684"/>
      <c r="L141" s="1518">
        <f t="shared" si="26"/>
        <v>5.4740399999999996</v>
      </c>
      <c r="M141" s="1516"/>
      <c r="N141" s="1388"/>
    </row>
    <row r="142" spans="2:14">
      <c r="B142" s="1509" t="s">
        <v>956</v>
      </c>
      <c r="C142" s="692" t="s">
        <v>2005</v>
      </c>
      <c r="D142" s="692" t="s">
        <v>959</v>
      </c>
      <c r="E142" s="692">
        <v>330</v>
      </c>
      <c r="F142" s="1618">
        <v>638</v>
      </c>
      <c r="G142" s="1618">
        <f t="shared" si="21"/>
        <v>210540</v>
      </c>
      <c r="H142" s="1551">
        <f t="shared" si="25"/>
        <v>0.21054</v>
      </c>
      <c r="I142" s="1551">
        <f t="shared" si="27"/>
        <v>0.21054</v>
      </c>
      <c r="J142" s="1551"/>
      <c r="K142" s="1684"/>
      <c r="L142" s="1518">
        <f t="shared" si="26"/>
        <v>0.21054</v>
      </c>
      <c r="M142" s="1516"/>
      <c r="N142" s="1388"/>
    </row>
    <row r="143" spans="2:14">
      <c r="B143" s="1509" t="s">
        <v>956</v>
      </c>
      <c r="C143" s="692" t="s">
        <v>2005</v>
      </c>
      <c r="D143" s="692" t="s">
        <v>959</v>
      </c>
      <c r="E143" s="692">
        <v>330</v>
      </c>
      <c r="F143" s="1618">
        <v>12760</v>
      </c>
      <c r="G143" s="1618">
        <f t="shared" si="21"/>
        <v>4210800</v>
      </c>
      <c r="H143" s="1551">
        <f t="shared" si="25"/>
        <v>4.2107999999999999</v>
      </c>
      <c r="I143" s="1551">
        <f t="shared" si="27"/>
        <v>4.2107999999999999</v>
      </c>
      <c r="J143" s="1551"/>
      <c r="K143" s="1684"/>
      <c r="L143" s="1518">
        <f t="shared" si="26"/>
        <v>4.2107999999999999</v>
      </c>
      <c r="M143" s="1516"/>
      <c r="N143" s="1388"/>
    </row>
    <row r="144" spans="2:14">
      <c r="B144" s="1509" t="s">
        <v>956</v>
      </c>
      <c r="C144" s="692" t="s">
        <v>2005</v>
      </c>
      <c r="D144" s="692" t="s">
        <v>959</v>
      </c>
      <c r="E144" s="692">
        <v>330</v>
      </c>
      <c r="F144" s="1618">
        <v>3190</v>
      </c>
      <c r="G144" s="1618">
        <f t="shared" si="21"/>
        <v>1052700</v>
      </c>
      <c r="H144" s="1551">
        <f>G144/1000000</f>
        <v>1.0527</v>
      </c>
      <c r="I144" s="1551">
        <f t="shared" si="27"/>
        <v>1.0527</v>
      </c>
      <c r="J144" s="1551"/>
      <c r="K144" s="1684"/>
      <c r="L144" s="1518">
        <f>SUM(I144:K144)</f>
        <v>1.0527</v>
      </c>
      <c r="M144" s="1516"/>
      <c r="N144" s="1388"/>
    </row>
    <row r="145" spans="2:14">
      <c r="B145" s="1509" t="s">
        <v>956</v>
      </c>
      <c r="C145" s="692" t="s">
        <v>2005</v>
      </c>
      <c r="D145" s="692" t="s">
        <v>959</v>
      </c>
      <c r="E145" s="692">
        <v>330</v>
      </c>
      <c r="F145" s="1618">
        <v>16588</v>
      </c>
      <c r="G145" s="1618">
        <f t="shared" si="21"/>
        <v>5474040</v>
      </c>
      <c r="H145" s="1551">
        <f t="shared" si="25"/>
        <v>5.4740399999999996</v>
      </c>
      <c r="I145" s="1551">
        <f t="shared" si="27"/>
        <v>5.4740399999999996</v>
      </c>
      <c r="J145" s="1551"/>
      <c r="K145" s="1684"/>
      <c r="L145" s="1518">
        <f t="shared" si="26"/>
        <v>5.4740399999999996</v>
      </c>
      <c r="M145" s="1516"/>
      <c r="N145" s="1388"/>
    </row>
    <row r="146" spans="2:14">
      <c r="B146" s="1509" t="s">
        <v>956</v>
      </c>
      <c r="C146" s="692" t="s">
        <v>2005</v>
      </c>
      <c r="D146" s="692" t="s">
        <v>959</v>
      </c>
      <c r="E146" s="692">
        <v>330</v>
      </c>
      <c r="F146" s="1618">
        <v>1914</v>
      </c>
      <c r="G146" s="1618">
        <f t="shared" si="21"/>
        <v>631620</v>
      </c>
      <c r="H146" s="1551">
        <f t="shared" si="25"/>
        <v>0.63161999999999996</v>
      </c>
      <c r="I146" s="1551">
        <f t="shared" si="27"/>
        <v>0.63161999999999996</v>
      </c>
      <c r="J146" s="1551"/>
      <c r="K146" s="1684"/>
      <c r="L146" s="1518">
        <f t="shared" si="26"/>
        <v>0.63161999999999996</v>
      </c>
      <c r="M146" s="1516"/>
      <c r="N146" s="1388"/>
    </row>
    <row r="147" spans="2:14">
      <c r="B147" s="1509" t="s">
        <v>956</v>
      </c>
      <c r="C147" s="692" t="s">
        <v>2005</v>
      </c>
      <c r="D147" s="692" t="s">
        <v>959</v>
      </c>
      <c r="E147" s="692">
        <v>330</v>
      </c>
      <c r="F147" s="1618">
        <v>16588</v>
      </c>
      <c r="G147" s="1618">
        <f t="shared" si="21"/>
        <v>5474040</v>
      </c>
      <c r="H147" s="1551">
        <f t="shared" si="25"/>
        <v>5.4740399999999996</v>
      </c>
      <c r="I147" s="1551">
        <f t="shared" si="27"/>
        <v>5.4740399999999996</v>
      </c>
      <c r="J147" s="1551"/>
      <c r="K147" s="1684"/>
      <c r="L147" s="1518">
        <f t="shared" si="26"/>
        <v>5.4740399999999996</v>
      </c>
      <c r="M147" s="1516"/>
      <c r="N147" s="1388"/>
    </row>
    <row r="148" spans="2:14">
      <c r="B148" s="1509" t="s">
        <v>956</v>
      </c>
      <c r="C148" s="692" t="s">
        <v>2005</v>
      </c>
      <c r="D148" s="692" t="s">
        <v>959</v>
      </c>
      <c r="E148" s="692">
        <v>330</v>
      </c>
      <c r="F148" s="1618">
        <v>16588</v>
      </c>
      <c r="G148" s="1618">
        <f t="shared" si="21"/>
        <v>5474040</v>
      </c>
      <c r="H148" s="1551">
        <f t="shared" si="25"/>
        <v>5.4740399999999996</v>
      </c>
      <c r="I148" s="1551">
        <f t="shared" si="27"/>
        <v>5.4740399999999996</v>
      </c>
      <c r="J148" s="1551"/>
      <c r="K148" s="1684"/>
      <c r="L148" s="1518">
        <f t="shared" si="26"/>
        <v>5.4740399999999996</v>
      </c>
      <c r="M148" s="1516"/>
      <c r="N148" s="1388"/>
    </row>
    <row r="149" spans="2:14">
      <c r="B149" s="1509" t="s">
        <v>956</v>
      </c>
      <c r="C149" s="692" t="s">
        <v>1818</v>
      </c>
      <c r="D149" s="692" t="s">
        <v>959</v>
      </c>
      <c r="E149" s="692">
        <v>335</v>
      </c>
      <c r="F149" s="1618">
        <v>3828</v>
      </c>
      <c r="G149" s="1618">
        <f t="shared" si="21"/>
        <v>1282380</v>
      </c>
      <c r="H149" s="1551">
        <f t="shared" si="25"/>
        <v>1.2823800000000001</v>
      </c>
      <c r="I149" s="1551">
        <f t="shared" si="27"/>
        <v>1.2823800000000001</v>
      </c>
      <c r="J149" s="1551"/>
      <c r="K149" s="1684"/>
      <c r="L149" s="1518">
        <f t="shared" si="26"/>
        <v>1.2823800000000001</v>
      </c>
      <c r="M149" s="1516"/>
      <c r="N149" s="1388"/>
    </row>
    <row r="150" spans="2:14">
      <c r="B150" s="1509" t="s">
        <v>956</v>
      </c>
      <c r="C150" s="692" t="s">
        <v>1818</v>
      </c>
      <c r="D150" s="692" t="s">
        <v>959</v>
      </c>
      <c r="E150" s="692">
        <v>335</v>
      </c>
      <c r="F150" s="1618">
        <v>10846</v>
      </c>
      <c r="G150" s="1618">
        <f t="shared" si="21"/>
        <v>3633410</v>
      </c>
      <c r="H150" s="1551">
        <f t="shared" si="25"/>
        <v>3.63341</v>
      </c>
      <c r="I150" s="1551">
        <f t="shared" si="27"/>
        <v>3.63341</v>
      </c>
      <c r="J150" s="1551"/>
      <c r="K150" s="1684"/>
      <c r="L150" s="1518">
        <f t="shared" si="26"/>
        <v>3.63341</v>
      </c>
      <c r="M150" s="1516"/>
      <c r="N150" s="1388"/>
    </row>
    <row r="151" spans="2:14">
      <c r="B151" s="1509" t="s">
        <v>956</v>
      </c>
      <c r="C151" s="692" t="s">
        <v>1819</v>
      </c>
      <c r="D151" s="692" t="s">
        <v>959</v>
      </c>
      <c r="E151" s="692">
        <v>335</v>
      </c>
      <c r="F151" s="1618">
        <v>2552</v>
      </c>
      <c r="G151" s="1618">
        <f t="shared" si="21"/>
        <v>854920</v>
      </c>
      <c r="H151" s="1551">
        <f t="shared" si="25"/>
        <v>0.85492000000000001</v>
      </c>
      <c r="I151" s="1551">
        <f>H151</f>
        <v>0.85492000000000001</v>
      </c>
      <c r="J151" s="1551"/>
      <c r="K151" s="1684"/>
      <c r="L151" s="1518">
        <f t="shared" si="26"/>
        <v>0.85492000000000001</v>
      </c>
      <c r="M151" s="1516"/>
      <c r="N151" s="1388"/>
    </row>
    <row r="152" spans="2:14">
      <c r="B152" s="1509" t="s">
        <v>956</v>
      </c>
      <c r="C152" s="692" t="s">
        <v>1819</v>
      </c>
      <c r="D152" s="692" t="s">
        <v>959</v>
      </c>
      <c r="E152" s="692">
        <v>335</v>
      </c>
      <c r="F152" s="1618">
        <v>9570</v>
      </c>
      <c r="G152" s="1618">
        <f t="shared" si="21"/>
        <v>3205950</v>
      </c>
      <c r="H152" s="1551">
        <f t="shared" si="25"/>
        <v>3.2059500000000001</v>
      </c>
      <c r="I152" s="1551">
        <f>H152</f>
        <v>3.2059500000000001</v>
      </c>
      <c r="J152" s="1551"/>
      <c r="K152" s="1684"/>
      <c r="L152" s="1518">
        <f t="shared" si="26"/>
        <v>3.2059500000000001</v>
      </c>
      <c r="M152" s="1516"/>
      <c r="N152" s="1388"/>
    </row>
    <row r="153" spans="2:14">
      <c r="B153" s="1422" t="s">
        <v>197</v>
      </c>
      <c r="C153" s="1294"/>
      <c r="D153" s="1294"/>
      <c r="E153" s="1692"/>
      <c r="F153" s="1692">
        <f t="shared" ref="F153:L153" si="28">SUM(F118:F152)</f>
        <v>472072</v>
      </c>
      <c r="G153" s="1692">
        <f t="shared" si="28"/>
        <v>154660075</v>
      </c>
      <c r="H153" s="890">
        <f t="shared" si="28"/>
        <v>154.66007499999998</v>
      </c>
      <c r="I153" s="890">
        <f t="shared" si="28"/>
        <v>137.97970999999998</v>
      </c>
      <c r="J153" s="890">
        <f t="shared" si="28"/>
        <v>16.680364999999998</v>
      </c>
      <c r="K153" s="1685">
        <f t="shared" si="28"/>
        <v>0</v>
      </c>
      <c r="L153" s="890">
        <f t="shared" si="28"/>
        <v>154.66007499999998</v>
      </c>
      <c r="M153" s="1425" t="s">
        <v>246</v>
      </c>
      <c r="N153" s="1871"/>
    </row>
    <row r="154" spans="2:14" s="1293" customFormat="1" ht="24" customHeight="1">
      <c r="B154" s="1318"/>
      <c r="C154" s="1318"/>
      <c r="D154" s="1319"/>
      <c r="E154" s="1318"/>
      <c r="F154" s="1320">
        <f t="shared" ref="F154:L154" si="29">F153+F117+F93+F63+F41</f>
        <v>571670</v>
      </c>
      <c r="G154" s="1320">
        <f t="shared" si="29"/>
        <v>182090975</v>
      </c>
      <c r="H154" s="1583">
        <f t="shared" si="29"/>
        <v>182.09097499999999</v>
      </c>
      <c r="I154" s="1583">
        <f t="shared" si="29"/>
        <v>163.66508999999999</v>
      </c>
      <c r="J154" s="1583">
        <f t="shared" si="29"/>
        <v>18.425884999999997</v>
      </c>
      <c r="K154" s="1583">
        <f t="shared" si="29"/>
        <v>0</v>
      </c>
      <c r="L154" s="1583">
        <f t="shared" si="29"/>
        <v>182.09097499999999</v>
      </c>
      <c r="M154" s="1322"/>
    </row>
    <row r="155" spans="2:14" ht="18.75" customHeight="1">
      <c r="B155" s="1871"/>
      <c r="C155" s="1871"/>
      <c r="D155" s="1871"/>
      <c r="E155" s="1871"/>
      <c r="H155" s="1700" t="s">
        <v>1061</v>
      </c>
      <c r="I155" s="1701">
        <f>I154/L155</f>
        <v>0.8992587362637362</v>
      </c>
      <c r="K155" s="1693" t="s">
        <v>516</v>
      </c>
      <c r="L155" s="1360">
        <v>182</v>
      </c>
      <c r="M155" s="1871"/>
      <c r="N155" s="1871"/>
    </row>
    <row r="156" spans="2:14" ht="18.75" customHeight="1">
      <c r="B156" s="1871"/>
      <c r="C156" s="1871"/>
      <c r="D156" s="1871"/>
      <c r="E156" s="1871"/>
      <c r="J156" s="1583">
        <f>L154</f>
        <v>182.09097499999999</v>
      </c>
      <c r="K156" s="1693" t="s">
        <v>517</v>
      </c>
      <c r="L156" s="1363">
        <f>L154-L155</f>
        <v>9.0974999999986039E-2</v>
      </c>
      <c r="M156" s="1871"/>
      <c r="N156" s="1871"/>
    </row>
    <row r="157" spans="2:14" ht="18.75" customHeight="1">
      <c r="B157" s="1871"/>
      <c r="C157" s="1871"/>
      <c r="D157" s="1871"/>
      <c r="E157" s="1871"/>
      <c r="J157" s="1583">
        <f>I154+J154</f>
        <v>182.09097499999999</v>
      </c>
      <c r="K157" s="1693" t="s">
        <v>517</v>
      </c>
      <c r="L157" s="1702">
        <f>I154+J154-L155</f>
        <v>9.0974999999986039E-2</v>
      </c>
      <c r="M157" s="1871" t="s">
        <v>1062</v>
      </c>
      <c r="N157" s="1871"/>
    </row>
    <row r="158" spans="2:14" ht="15.75">
      <c r="B158" s="1871"/>
      <c r="C158" s="1871"/>
      <c r="D158" s="1871"/>
      <c r="E158" s="1871"/>
      <c r="I158" s="1292">
        <f>L154</f>
        <v>182.09097499999999</v>
      </c>
      <c r="J158" s="1583">
        <f>I154+J154+L163+K154</f>
        <v>182.09097499999999</v>
      </c>
      <c r="K158" s="1693" t="s">
        <v>517</v>
      </c>
      <c r="L158" s="1363">
        <f>I154+J154+L163+K154-L155</f>
        <v>9.0974999999986039E-2</v>
      </c>
      <c r="M158" s="1871" t="s">
        <v>1063</v>
      </c>
      <c r="N158" s="1871"/>
    </row>
    <row r="159" spans="2:14" ht="15.75">
      <c r="B159" s="1302"/>
      <c r="C159" s="1871"/>
      <c r="D159" s="1871"/>
      <c r="E159" s="1871"/>
      <c r="M159" s="1871"/>
      <c r="N159" s="1871"/>
    </row>
    <row r="160" spans="2:14" ht="30">
      <c r="B160" s="1345" t="s">
        <v>3</v>
      </c>
      <c r="C160" s="1345" t="s">
        <v>4</v>
      </c>
      <c r="D160" s="1346" t="s">
        <v>5</v>
      </c>
      <c r="E160" s="1345" t="s">
        <v>6</v>
      </c>
      <c r="F160" s="1347" t="s">
        <v>7</v>
      </c>
      <c r="G160" s="1348" t="s">
        <v>185</v>
      </c>
      <c r="H160" s="1348" t="s">
        <v>186</v>
      </c>
      <c r="I160" s="1349"/>
      <c r="J160" s="1350" t="s">
        <v>188</v>
      </c>
      <c r="K160" s="1402" t="s">
        <v>10</v>
      </c>
      <c r="L160" s="1350" t="s">
        <v>11</v>
      </c>
      <c r="M160" s="1346" t="s">
        <v>13</v>
      </c>
      <c r="N160" s="1871"/>
    </row>
    <row r="161" spans="2:14">
      <c r="B161" s="1509"/>
      <c r="C161" s="692"/>
      <c r="D161" s="692"/>
      <c r="E161" s="692"/>
      <c r="F161" s="1618"/>
      <c r="G161" s="1618">
        <f>E161*F161</f>
        <v>0</v>
      </c>
      <c r="H161" s="1551">
        <f>G161/1000000</f>
        <v>0</v>
      </c>
      <c r="I161" s="1551"/>
      <c r="J161" s="1551">
        <f>H161</f>
        <v>0</v>
      </c>
      <c r="K161" s="1684"/>
      <c r="L161" s="1518"/>
      <c r="M161" s="1627" t="s">
        <v>2079</v>
      </c>
      <c r="N161" s="1388"/>
    </row>
    <row r="162" spans="2:14">
      <c r="B162" s="1509"/>
      <c r="C162" s="692"/>
      <c r="D162" s="692"/>
      <c r="E162" s="692"/>
      <c r="F162" s="1618"/>
      <c r="G162" s="1618">
        <f>E162*F162</f>
        <v>0</v>
      </c>
      <c r="H162" s="1551">
        <f>G162/1000000</f>
        <v>0</v>
      </c>
      <c r="I162" s="1551"/>
      <c r="J162" s="1551">
        <f>H162</f>
        <v>0</v>
      </c>
      <c r="K162" s="1684"/>
      <c r="L162" s="1518"/>
      <c r="M162" s="1627" t="s">
        <v>2079</v>
      </c>
      <c r="N162" s="1388"/>
    </row>
    <row r="163" spans="2:14">
      <c r="B163" s="1354" t="s">
        <v>197</v>
      </c>
      <c r="C163" s="1354"/>
      <c r="D163" s="1354"/>
      <c r="E163" s="1354"/>
      <c r="F163" s="1355"/>
      <c r="G163" s="1356">
        <f t="shared" ref="G163:L163" si="30">SUM(G161:G162)</f>
        <v>0</v>
      </c>
      <c r="H163" s="1356">
        <f t="shared" si="30"/>
        <v>0</v>
      </c>
      <c r="I163" s="1356">
        <f t="shared" si="30"/>
        <v>0</v>
      </c>
      <c r="J163" s="1357">
        <f t="shared" si="30"/>
        <v>0</v>
      </c>
      <c r="K163" s="1357">
        <f t="shared" si="30"/>
        <v>0</v>
      </c>
      <c r="L163" s="1352">
        <f t="shared" si="30"/>
        <v>0</v>
      </c>
      <c r="M163" s="1359"/>
      <c r="N163" s="187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2">
    <tabColor theme="0"/>
  </sheetPr>
  <dimension ref="A1:N104"/>
  <sheetViews>
    <sheetView topLeftCell="B1" zoomScale="85" zoomScaleNormal="85" workbookViewId="0">
      <pane ySplit="2" topLeftCell="A3" activePane="bottomLeft" state="frozen"/>
      <selection pane="bottomLeft" activeCell="D97" sqref="D97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4.57031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2080</v>
      </c>
      <c r="C1" s="1871"/>
      <c r="D1" s="1871"/>
      <c r="E1" s="1871"/>
      <c r="M1" s="1871" t="s">
        <v>2081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2082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49</v>
      </c>
      <c r="C3" s="1507">
        <v>443</v>
      </c>
      <c r="D3" s="1507" t="s">
        <v>296</v>
      </c>
      <c r="E3" s="1507">
        <v>310</v>
      </c>
      <c r="F3" s="1328">
        <v>50</v>
      </c>
      <c r="G3" s="1526">
        <f t="shared" ref="G3:G21" si="0">E3*F3</f>
        <v>15500</v>
      </c>
      <c r="H3" s="1331">
        <f t="shared" ref="H3:H20" si="1">G3/1000000</f>
        <v>1.55E-2</v>
      </c>
      <c r="I3" s="1326">
        <f t="shared" ref="I3:I9" si="2">H3</f>
        <v>1.55E-2</v>
      </c>
      <c r="J3" s="1524"/>
      <c r="K3" s="1536"/>
      <c r="L3" s="1517">
        <f t="shared" ref="L3:L20" si="3">I3+J3+K3</f>
        <v>1.55E-2</v>
      </c>
      <c r="M3" s="843"/>
    </row>
    <row r="4" spans="2:13" ht="15" customHeight="1">
      <c r="B4" s="1510" t="s">
        <v>49</v>
      </c>
      <c r="C4" s="1510">
        <v>442</v>
      </c>
      <c r="D4" s="1510" t="s">
        <v>445</v>
      </c>
      <c r="E4" s="1507">
        <v>315</v>
      </c>
      <c r="F4" s="1413">
        <v>75</v>
      </c>
      <c r="G4" s="1526">
        <f t="shared" si="0"/>
        <v>23625</v>
      </c>
      <c r="H4" s="1331">
        <f t="shared" si="1"/>
        <v>2.3625E-2</v>
      </c>
      <c r="I4" s="1522">
        <f t="shared" si="2"/>
        <v>2.3625E-2</v>
      </c>
      <c r="J4" s="1524"/>
      <c r="K4" s="1536"/>
      <c r="L4" s="1517">
        <f t="shared" si="3"/>
        <v>2.3625E-2</v>
      </c>
      <c r="M4" s="843"/>
    </row>
    <row r="5" spans="2:13" ht="15" customHeight="1">
      <c r="B5" s="1510" t="s">
        <v>49</v>
      </c>
      <c r="C5" s="1510">
        <v>418</v>
      </c>
      <c r="D5" s="1510" t="s">
        <v>1522</v>
      </c>
      <c r="E5" s="1507">
        <v>315</v>
      </c>
      <c r="F5" s="1413">
        <v>116</v>
      </c>
      <c r="G5" s="1526">
        <f t="shared" si="0"/>
        <v>36540</v>
      </c>
      <c r="H5" s="1331">
        <f t="shared" si="1"/>
        <v>3.6540000000000003E-2</v>
      </c>
      <c r="I5" s="1522">
        <f t="shared" si="2"/>
        <v>3.6540000000000003E-2</v>
      </c>
      <c r="J5" s="1524"/>
      <c r="K5" s="1536"/>
      <c r="L5" s="1517">
        <f t="shared" si="3"/>
        <v>3.6540000000000003E-2</v>
      </c>
      <c r="M5" s="1708"/>
    </row>
    <row r="6" spans="2:13" ht="15" customHeight="1">
      <c r="B6" s="1510" t="s">
        <v>49</v>
      </c>
      <c r="C6" s="1510">
        <v>419</v>
      </c>
      <c r="D6" s="1510" t="s">
        <v>1522</v>
      </c>
      <c r="E6" s="1507">
        <v>315</v>
      </c>
      <c r="F6" s="1413">
        <v>87</v>
      </c>
      <c r="G6" s="1526">
        <f t="shared" si="0"/>
        <v>27405</v>
      </c>
      <c r="H6" s="1331">
        <f t="shared" si="1"/>
        <v>2.7404999999999999E-2</v>
      </c>
      <c r="I6" s="1522">
        <f t="shared" si="2"/>
        <v>2.7404999999999999E-2</v>
      </c>
      <c r="J6" s="1524"/>
      <c r="K6" s="1536"/>
      <c r="L6" s="1517">
        <f t="shared" si="3"/>
        <v>2.7404999999999999E-2</v>
      </c>
      <c r="M6" s="1707"/>
    </row>
    <row r="7" spans="2:13" ht="15" customHeight="1">
      <c r="B7" s="1510" t="s">
        <v>321</v>
      </c>
      <c r="C7" s="1510" t="s">
        <v>2083</v>
      </c>
      <c r="D7" s="1510" t="s">
        <v>1263</v>
      </c>
      <c r="E7" s="1507">
        <v>260</v>
      </c>
      <c r="F7" s="1413">
        <v>780</v>
      </c>
      <c r="G7" s="1526">
        <f t="shared" si="0"/>
        <v>202800</v>
      </c>
      <c r="H7" s="1331">
        <f t="shared" si="1"/>
        <v>0.20280000000000001</v>
      </c>
      <c r="I7" s="1522">
        <f t="shared" si="2"/>
        <v>0.20280000000000001</v>
      </c>
      <c r="J7" s="1524"/>
      <c r="K7" s="1536"/>
      <c r="L7" s="1517">
        <f t="shared" si="3"/>
        <v>0.20280000000000001</v>
      </c>
      <c r="M7" s="842"/>
    </row>
    <row r="8" spans="2:13" ht="15" customHeight="1">
      <c r="B8" s="1510" t="s">
        <v>321</v>
      </c>
      <c r="C8" s="1510" t="s">
        <v>2084</v>
      </c>
      <c r="D8" s="1510" t="s">
        <v>1263</v>
      </c>
      <c r="E8" s="1507">
        <v>260</v>
      </c>
      <c r="F8" s="1413">
        <v>780</v>
      </c>
      <c r="G8" s="1526">
        <f t="shared" si="0"/>
        <v>202800</v>
      </c>
      <c r="H8" s="1331">
        <f t="shared" si="1"/>
        <v>0.20280000000000001</v>
      </c>
      <c r="I8" s="1522">
        <f t="shared" si="2"/>
        <v>0.20280000000000001</v>
      </c>
      <c r="J8" s="1524"/>
      <c r="K8" s="1536"/>
      <c r="L8" s="1517">
        <f t="shared" si="3"/>
        <v>0.20280000000000001</v>
      </c>
      <c r="M8" s="842"/>
    </row>
    <row r="9" spans="2:13" ht="15" customHeight="1">
      <c r="B9" s="1510" t="s">
        <v>321</v>
      </c>
      <c r="C9" s="1510" t="s">
        <v>2085</v>
      </c>
      <c r="D9" s="1510" t="s">
        <v>109</v>
      </c>
      <c r="E9" s="1507">
        <v>260</v>
      </c>
      <c r="F9" s="1413">
        <v>832</v>
      </c>
      <c r="G9" s="1526">
        <f t="shared" si="0"/>
        <v>216320</v>
      </c>
      <c r="H9" s="1331">
        <f t="shared" si="1"/>
        <v>0.21632000000000001</v>
      </c>
      <c r="I9" s="1522">
        <f t="shared" si="2"/>
        <v>0.21632000000000001</v>
      </c>
      <c r="J9" s="1524"/>
      <c r="K9" s="1536"/>
      <c r="L9" s="1517">
        <f t="shared" si="3"/>
        <v>0.21632000000000001</v>
      </c>
      <c r="M9" s="842"/>
    </row>
    <row r="10" spans="2:13" ht="15" customHeight="1">
      <c r="B10" s="1510" t="s">
        <v>2086</v>
      </c>
      <c r="C10" s="1510">
        <v>1009</v>
      </c>
      <c r="D10" s="1510" t="s">
        <v>1263</v>
      </c>
      <c r="E10" s="1507">
        <v>260</v>
      </c>
      <c r="F10" s="1413">
        <v>2314</v>
      </c>
      <c r="G10" s="1526">
        <f t="shared" si="0"/>
        <v>601640</v>
      </c>
      <c r="H10" s="1331">
        <f>G10/1000000</f>
        <v>0.60163999999999995</v>
      </c>
      <c r="I10" s="1522">
        <f>H10</f>
        <v>0.60163999999999995</v>
      </c>
      <c r="J10" s="1524"/>
      <c r="K10" s="1536"/>
      <c r="L10" s="1517">
        <f t="shared" si="3"/>
        <v>0.60163999999999995</v>
      </c>
      <c r="M10" s="842"/>
    </row>
    <row r="11" spans="2:13" ht="15" customHeight="1">
      <c r="B11" s="1510" t="s">
        <v>902</v>
      </c>
      <c r="C11" s="1510">
        <v>22</v>
      </c>
      <c r="D11" s="1510" t="s">
        <v>109</v>
      </c>
      <c r="E11" s="1507">
        <v>260</v>
      </c>
      <c r="F11" s="1413">
        <v>1024</v>
      </c>
      <c r="G11" s="1526">
        <f t="shared" si="0"/>
        <v>266240</v>
      </c>
      <c r="H11" s="1331">
        <f t="shared" si="1"/>
        <v>0.26623999999999998</v>
      </c>
      <c r="I11" s="1522">
        <f t="shared" ref="I11:I19" si="4">H11</f>
        <v>0.26623999999999998</v>
      </c>
      <c r="J11" s="1524"/>
      <c r="K11" s="1536"/>
      <c r="L11" s="1517">
        <f t="shared" si="3"/>
        <v>0.26623999999999998</v>
      </c>
      <c r="M11" s="842"/>
    </row>
    <row r="12" spans="2:13" ht="15" customHeight="1">
      <c r="B12" s="1510" t="s">
        <v>2087</v>
      </c>
      <c r="C12" s="1510" t="s">
        <v>2088</v>
      </c>
      <c r="D12" s="1510" t="s">
        <v>296</v>
      </c>
      <c r="E12" s="1507">
        <v>310</v>
      </c>
      <c r="F12" s="1413">
        <v>25</v>
      </c>
      <c r="G12" s="1526">
        <f t="shared" si="0"/>
        <v>7750</v>
      </c>
      <c r="H12" s="1331">
        <f t="shared" si="1"/>
        <v>7.7499999999999999E-3</v>
      </c>
      <c r="I12" s="1522">
        <f t="shared" si="4"/>
        <v>7.7499999999999999E-3</v>
      </c>
      <c r="J12" s="1524"/>
      <c r="K12" s="1536"/>
      <c r="L12" s="1517">
        <f t="shared" si="3"/>
        <v>7.7499999999999999E-3</v>
      </c>
      <c r="M12" s="842"/>
    </row>
    <row r="13" spans="2:13" ht="15" customHeight="1">
      <c r="B13" s="1510" t="s">
        <v>204</v>
      </c>
      <c r="C13" s="1510">
        <v>1085</v>
      </c>
      <c r="D13" s="1510" t="s">
        <v>109</v>
      </c>
      <c r="E13" s="1507">
        <v>260</v>
      </c>
      <c r="F13" s="1413">
        <v>832</v>
      </c>
      <c r="G13" s="1526">
        <f t="shared" si="0"/>
        <v>216320</v>
      </c>
      <c r="H13" s="1331">
        <f t="shared" si="1"/>
        <v>0.21632000000000001</v>
      </c>
      <c r="I13" s="1522">
        <f t="shared" si="4"/>
        <v>0.21632000000000001</v>
      </c>
      <c r="J13" s="1524"/>
      <c r="K13" s="1536"/>
      <c r="L13" s="1517">
        <f t="shared" si="3"/>
        <v>0.21632000000000001</v>
      </c>
      <c r="M13" s="842"/>
    </row>
    <row r="14" spans="2:13" ht="15" customHeight="1">
      <c r="B14" s="1510" t="s">
        <v>204</v>
      </c>
      <c r="C14" s="1510">
        <v>1570</v>
      </c>
      <c r="D14" s="1510" t="s">
        <v>109</v>
      </c>
      <c r="E14" s="1507">
        <v>265</v>
      </c>
      <c r="F14" s="1413">
        <v>832</v>
      </c>
      <c r="G14" s="1526">
        <f t="shared" si="0"/>
        <v>220480</v>
      </c>
      <c r="H14" s="1331">
        <f t="shared" si="1"/>
        <v>0.22048000000000001</v>
      </c>
      <c r="I14" s="1522">
        <f t="shared" si="4"/>
        <v>0.22048000000000001</v>
      </c>
      <c r="J14" s="1524"/>
      <c r="K14" s="1536"/>
      <c r="L14" s="1517">
        <f t="shared" si="3"/>
        <v>0.22048000000000001</v>
      </c>
      <c r="M14" s="842"/>
    </row>
    <row r="15" spans="2:13" ht="15" customHeight="1">
      <c r="B15" s="1510" t="s">
        <v>204</v>
      </c>
      <c r="C15" s="1510">
        <v>1495</v>
      </c>
      <c r="D15" s="1510" t="s">
        <v>1265</v>
      </c>
      <c r="E15" s="1507">
        <v>265</v>
      </c>
      <c r="F15" s="1413">
        <v>832</v>
      </c>
      <c r="G15" s="1526">
        <f>E15*F15</f>
        <v>220480</v>
      </c>
      <c r="H15" s="1331">
        <f>G15/1000000</f>
        <v>0.22048000000000001</v>
      </c>
      <c r="I15" s="1522">
        <f t="shared" si="4"/>
        <v>0.22048000000000001</v>
      </c>
      <c r="J15" s="1524"/>
      <c r="K15" s="1536"/>
      <c r="L15" s="1517">
        <f>I15+J15+K15</f>
        <v>0.22048000000000001</v>
      </c>
      <c r="M15" s="842"/>
    </row>
    <row r="16" spans="2:13" ht="15" customHeight="1">
      <c r="B16" s="1510" t="s">
        <v>204</v>
      </c>
      <c r="C16" s="1510">
        <v>1100</v>
      </c>
      <c r="D16" s="1510" t="s">
        <v>1265</v>
      </c>
      <c r="E16" s="1507">
        <v>265</v>
      </c>
      <c r="F16" s="1413">
        <v>832</v>
      </c>
      <c r="G16" s="1526">
        <f t="shared" si="0"/>
        <v>220480</v>
      </c>
      <c r="H16" s="1331">
        <f t="shared" si="1"/>
        <v>0.22048000000000001</v>
      </c>
      <c r="I16" s="1522">
        <f t="shared" si="4"/>
        <v>0.22048000000000001</v>
      </c>
      <c r="J16" s="1524"/>
      <c r="K16" s="1536"/>
      <c r="L16" s="1517">
        <f t="shared" si="3"/>
        <v>0.22048000000000001</v>
      </c>
      <c r="M16" s="842"/>
    </row>
    <row r="17" spans="1:13" ht="15" customHeight="1">
      <c r="A17" s="1871"/>
      <c r="B17" s="1510" t="s">
        <v>204</v>
      </c>
      <c r="C17" s="1510">
        <v>1086</v>
      </c>
      <c r="D17" s="1510" t="s">
        <v>1265</v>
      </c>
      <c r="E17" s="1507">
        <v>265</v>
      </c>
      <c r="F17" s="1413">
        <v>832</v>
      </c>
      <c r="G17" s="1526">
        <f t="shared" si="0"/>
        <v>220480</v>
      </c>
      <c r="H17" s="1331">
        <f t="shared" si="1"/>
        <v>0.22048000000000001</v>
      </c>
      <c r="I17" s="1522">
        <f t="shared" si="4"/>
        <v>0.22048000000000001</v>
      </c>
      <c r="J17" s="1524"/>
      <c r="K17" s="1536"/>
      <c r="L17" s="1517">
        <f t="shared" si="3"/>
        <v>0.22048000000000001</v>
      </c>
      <c r="M17" s="842"/>
    </row>
    <row r="18" spans="1:13">
      <c r="A18" s="1871"/>
      <c r="B18" s="1510" t="s">
        <v>204</v>
      </c>
      <c r="C18" s="1510">
        <v>1176</v>
      </c>
      <c r="D18" s="1510" t="s">
        <v>1265</v>
      </c>
      <c r="E18" s="1507">
        <v>265</v>
      </c>
      <c r="F18" s="1525">
        <v>832</v>
      </c>
      <c r="G18" s="1526">
        <f t="shared" si="0"/>
        <v>220480</v>
      </c>
      <c r="H18" s="1331">
        <f t="shared" si="1"/>
        <v>0.22048000000000001</v>
      </c>
      <c r="I18" s="1524">
        <f t="shared" si="4"/>
        <v>0.22048000000000001</v>
      </c>
      <c r="J18" s="1524"/>
      <c r="K18" s="1481"/>
      <c r="L18" s="1517">
        <f t="shared" si="3"/>
        <v>0.22048000000000001</v>
      </c>
      <c r="M18" s="842"/>
    </row>
    <row r="19" spans="1:13" ht="15" customHeight="1">
      <c r="A19" s="1871"/>
      <c r="B19" s="1510" t="s">
        <v>204</v>
      </c>
      <c r="C19" s="1510">
        <v>1096</v>
      </c>
      <c r="D19" s="1510" t="s">
        <v>1265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395"/>
      <c r="L19" s="1517">
        <f t="shared" si="3"/>
        <v>0.22048000000000001</v>
      </c>
      <c r="M19" s="842"/>
    </row>
    <row r="20" spans="1:13">
      <c r="A20" s="1871"/>
      <c r="B20" s="1510" t="s">
        <v>333</v>
      </c>
      <c r="C20" s="1510" t="s">
        <v>2089</v>
      </c>
      <c r="D20" s="1507" t="s">
        <v>445</v>
      </c>
      <c r="E20" s="1507">
        <v>305</v>
      </c>
      <c r="F20" s="1525">
        <v>14500</v>
      </c>
      <c r="G20" s="1526">
        <f t="shared" si="0"/>
        <v>4422500</v>
      </c>
      <c r="H20" s="1331">
        <f t="shared" si="1"/>
        <v>4.4225000000000003</v>
      </c>
      <c r="I20" s="1524">
        <f>H20</f>
        <v>4.4225000000000003</v>
      </c>
      <c r="J20" s="1524"/>
      <c r="K20" s="1481"/>
      <c r="L20" s="1517">
        <f t="shared" si="3"/>
        <v>4.4225000000000003</v>
      </c>
      <c r="M20" s="842"/>
    </row>
    <row r="21" spans="1:13">
      <c r="A21" s="1871"/>
      <c r="B21" s="1510" t="s">
        <v>515</v>
      </c>
      <c r="C21" s="1510">
        <v>934679</v>
      </c>
      <c r="D21" s="1510" t="s">
        <v>109</v>
      </c>
      <c r="E21" s="1507">
        <v>260</v>
      </c>
      <c r="F21" s="1525">
        <v>1472</v>
      </c>
      <c r="G21" s="1526">
        <f t="shared" si="0"/>
        <v>382720</v>
      </c>
      <c r="H21" s="1331">
        <f>G21/1000000</f>
        <v>0.38272</v>
      </c>
      <c r="I21" s="1524">
        <f>H21</f>
        <v>0.38272</v>
      </c>
      <c r="J21" s="1524"/>
      <c r="K21" s="1399"/>
      <c r="L21" s="1518">
        <f>SUM(I21:K21)</f>
        <v>0.38272</v>
      </c>
      <c r="M21" s="1707"/>
    </row>
    <row r="22" spans="1:13" s="308" customFormat="1">
      <c r="B22" s="1422" t="s">
        <v>197</v>
      </c>
      <c r="C22" s="1422"/>
      <c r="D22" s="1422"/>
      <c r="E22" s="1422"/>
      <c r="F22" s="1423">
        <f t="shared" ref="F22:L22" si="5">SUM(F3:F21)</f>
        <v>27879</v>
      </c>
      <c r="G22" s="1423">
        <f t="shared" si="5"/>
        <v>7945040</v>
      </c>
      <c r="H22" s="1014">
        <f t="shared" si="5"/>
        <v>7.9450400000000014</v>
      </c>
      <c r="I22" s="1309">
        <f t="shared" si="5"/>
        <v>7.9450400000000014</v>
      </c>
      <c r="J22" s="1309">
        <f t="shared" si="5"/>
        <v>0</v>
      </c>
      <c r="K22" s="1396">
        <f t="shared" si="5"/>
        <v>0</v>
      </c>
      <c r="L22" s="1309">
        <f t="shared" si="5"/>
        <v>7.9450400000000014</v>
      </c>
      <c r="M22" s="1428" t="s">
        <v>226</v>
      </c>
    </row>
    <row r="23" spans="1:13" s="125" customFormat="1" ht="14.25" customHeight="1">
      <c r="A23" s="1410"/>
      <c r="B23" s="1510" t="s">
        <v>407</v>
      </c>
      <c r="C23" s="1510">
        <v>85285</v>
      </c>
      <c r="D23" s="1510" t="s">
        <v>1565</v>
      </c>
      <c r="E23" s="1507">
        <v>265</v>
      </c>
      <c r="F23" s="1413">
        <v>3776</v>
      </c>
      <c r="G23" s="1526">
        <f>E23*F23</f>
        <v>1000640</v>
      </c>
      <c r="H23" s="1331">
        <f>G23/1000000</f>
        <v>1.00064</v>
      </c>
      <c r="I23" s="1522">
        <f>H23</f>
        <v>1.00064</v>
      </c>
      <c r="J23" s="1522"/>
      <c r="K23" s="1395"/>
      <c r="L23" s="1517">
        <f>SUM(I23:K23)</f>
        <v>1.00064</v>
      </c>
      <c r="M23" s="1515"/>
    </row>
    <row r="24" spans="1:13" s="125" customFormat="1" ht="14.25" customHeight="1">
      <c r="A24" s="1411"/>
      <c r="B24" s="1510" t="s">
        <v>407</v>
      </c>
      <c r="C24" s="1510">
        <v>85285</v>
      </c>
      <c r="D24" s="1510" t="s">
        <v>1565</v>
      </c>
      <c r="E24" s="1507">
        <v>265</v>
      </c>
      <c r="F24" s="1413">
        <v>3328</v>
      </c>
      <c r="G24" s="1526">
        <f>E24*F24</f>
        <v>881920</v>
      </c>
      <c r="H24" s="1331">
        <f>G24/1000000</f>
        <v>0.88192000000000004</v>
      </c>
      <c r="I24" s="1522">
        <f>H24</f>
        <v>0.88192000000000004</v>
      </c>
      <c r="J24" s="1522"/>
      <c r="K24" s="1395"/>
      <c r="L24" s="1517">
        <f>SUM(I24:K24)</f>
        <v>0.88192000000000004</v>
      </c>
      <c r="M24" s="1515"/>
    </row>
    <row r="25" spans="1:13" s="125" customFormat="1" ht="14.25" customHeight="1">
      <c r="A25" s="1411"/>
      <c r="B25" s="1510" t="s">
        <v>407</v>
      </c>
      <c r="C25" s="1510">
        <v>85285</v>
      </c>
      <c r="D25" s="1510" t="s">
        <v>1565</v>
      </c>
      <c r="E25" s="1507">
        <v>265</v>
      </c>
      <c r="F25" s="1413">
        <v>3328</v>
      </c>
      <c r="G25" s="1526">
        <f>E25*F25</f>
        <v>881920</v>
      </c>
      <c r="H25" s="1331">
        <f>G25/1000000</f>
        <v>0.88192000000000004</v>
      </c>
      <c r="I25" s="1522">
        <f>H25</f>
        <v>0.88192000000000004</v>
      </c>
      <c r="J25" s="1522"/>
      <c r="K25" s="1395"/>
      <c r="L25" s="1517">
        <f>SUM(I25:K25)</f>
        <v>0.88192000000000004</v>
      </c>
      <c r="M25" s="1515"/>
    </row>
    <row r="26" spans="1:13" s="125" customFormat="1" ht="14.25" customHeight="1">
      <c r="A26" s="1411"/>
      <c r="B26" s="1510" t="s">
        <v>407</v>
      </c>
      <c r="C26" s="1510">
        <v>85285</v>
      </c>
      <c r="D26" s="1510" t="s">
        <v>1565</v>
      </c>
      <c r="E26" s="1507">
        <v>265</v>
      </c>
      <c r="F26" s="1413">
        <v>3328</v>
      </c>
      <c r="G26" s="1526">
        <f>E26*F26</f>
        <v>881920</v>
      </c>
      <c r="H26" s="1331">
        <f>G26/1000000</f>
        <v>0.88192000000000004</v>
      </c>
      <c r="I26" s="1522">
        <f>H26</f>
        <v>0.88192000000000004</v>
      </c>
      <c r="J26" s="1522"/>
      <c r="K26" s="1395"/>
      <c r="L26" s="1517">
        <f>SUM(I26:K26)</f>
        <v>0.88192000000000004</v>
      </c>
      <c r="M26" s="1515"/>
    </row>
    <row r="27" spans="1:13" s="125" customFormat="1" ht="14.25" customHeight="1">
      <c r="A27" s="1411"/>
      <c r="B27" s="1510" t="s">
        <v>407</v>
      </c>
      <c r="C27" s="1510">
        <v>85285</v>
      </c>
      <c r="D27" s="1510" t="s">
        <v>1565</v>
      </c>
      <c r="E27" s="1507">
        <v>265</v>
      </c>
      <c r="F27" s="1413">
        <v>3328</v>
      </c>
      <c r="G27" s="1526">
        <f>E27*F27</f>
        <v>881920</v>
      </c>
      <c r="H27" s="1331">
        <f>G27/1000000</f>
        <v>0.88192000000000004</v>
      </c>
      <c r="I27" s="1522">
        <f>H27</f>
        <v>0.88192000000000004</v>
      </c>
      <c r="J27" s="1522"/>
      <c r="K27" s="1395"/>
      <c r="L27" s="1517">
        <f>SUM(I27:K27)</f>
        <v>0.88192000000000004</v>
      </c>
      <c r="M27" s="1515"/>
    </row>
    <row r="28" spans="1:13" s="308" customFormat="1">
      <c r="B28" s="1422" t="s">
        <v>197</v>
      </c>
      <c r="C28" s="1422"/>
      <c r="D28" s="1422"/>
      <c r="E28" s="1422"/>
      <c r="F28" s="1686">
        <f t="shared" ref="F28:L28" si="6">SUM(F23:F27)</f>
        <v>17088</v>
      </c>
      <c r="G28" s="1686">
        <f t="shared" si="6"/>
        <v>4528320</v>
      </c>
      <c r="H28" s="1687">
        <f t="shared" si="6"/>
        <v>4.5283199999999999</v>
      </c>
      <c r="I28" s="1699">
        <f t="shared" si="6"/>
        <v>4.5283199999999999</v>
      </c>
      <c r="J28" s="1309">
        <f t="shared" si="6"/>
        <v>0</v>
      </c>
      <c r="K28" s="1396">
        <f t="shared" si="6"/>
        <v>0</v>
      </c>
      <c r="L28" s="1309">
        <f t="shared" si="6"/>
        <v>4.5283199999999999</v>
      </c>
      <c r="M28" s="1425" t="s">
        <v>417</v>
      </c>
    </row>
    <row r="29" spans="1:13" s="123" customFormat="1" ht="14.25" customHeight="1">
      <c r="A29" s="1872"/>
      <c r="B29" s="1019" t="s">
        <v>2090</v>
      </c>
      <c r="C29" s="187" t="s">
        <v>2091</v>
      </c>
      <c r="D29" s="495" t="s">
        <v>108</v>
      </c>
      <c r="E29" s="1510">
        <v>255</v>
      </c>
      <c r="F29" s="1586">
        <v>192</v>
      </c>
      <c r="G29" s="1526">
        <f t="shared" ref="G29:G43" si="7">E29*F29</f>
        <v>48960</v>
      </c>
      <c r="H29" s="1331">
        <f t="shared" ref="H29:H43" si="8">E29*F29/1000000</f>
        <v>4.8959999999999997E-2</v>
      </c>
      <c r="I29" s="1533">
        <f t="shared" ref="I29:I43" si="9">H29</f>
        <v>4.8959999999999997E-2</v>
      </c>
      <c r="J29" s="1415"/>
      <c r="K29" s="1691"/>
      <c r="L29" s="1518">
        <f t="shared" ref="L29:L43" si="10">SUM(I29:K29)</f>
        <v>4.8959999999999997E-2</v>
      </c>
      <c r="M29" s="842"/>
    </row>
    <row r="30" spans="1:13" s="123" customFormat="1" ht="14.25" customHeight="1">
      <c r="A30" s="1872"/>
      <c r="B30" s="1019" t="s">
        <v>843</v>
      </c>
      <c r="C30" s="187" t="s">
        <v>2092</v>
      </c>
      <c r="D30" s="495" t="s">
        <v>1263</v>
      </c>
      <c r="E30" s="1510">
        <v>265</v>
      </c>
      <c r="F30" s="1586">
        <v>104</v>
      </c>
      <c r="G30" s="1526">
        <f t="shared" si="7"/>
        <v>27560</v>
      </c>
      <c r="H30" s="1331">
        <f t="shared" si="8"/>
        <v>2.7560000000000001E-2</v>
      </c>
      <c r="I30" s="1533">
        <f t="shared" si="9"/>
        <v>2.7560000000000001E-2</v>
      </c>
      <c r="J30" s="1415"/>
      <c r="K30" s="1691"/>
      <c r="L30" s="1518">
        <f t="shared" si="10"/>
        <v>2.7560000000000001E-2</v>
      </c>
      <c r="M30" s="842"/>
    </row>
    <row r="31" spans="1:13" s="123" customFormat="1" ht="14.25" customHeight="1">
      <c r="A31" s="1872"/>
      <c r="B31" s="1019" t="s">
        <v>843</v>
      </c>
      <c r="C31" s="187" t="s">
        <v>2093</v>
      </c>
      <c r="D31" s="495" t="s">
        <v>2094</v>
      </c>
      <c r="E31" s="1510">
        <v>255</v>
      </c>
      <c r="F31" s="1586">
        <v>64</v>
      </c>
      <c r="G31" s="1526">
        <f t="shared" si="7"/>
        <v>16320</v>
      </c>
      <c r="H31" s="1331">
        <f t="shared" si="8"/>
        <v>1.6320000000000001E-2</v>
      </c>
      <c r="I31" s="1533">
        <f t="shared" si="9"/>
        <v>1.6320000000000001E-2</v>
      </c>
      <c r="J31" s="1415"/>
      <c r="K31" s="1691"/>
      <c r="L31" s="1518">
        <f t="shared" si="10"/>
        <v>1.6320000000000001E-2</v>
      </c>
      <c r="M31" s="842"/>
    </row>
    <row r="32" spans="1:13" s="123" customFormat="1" ht="14.25" customHeight="1">
      <c r="A32" s="1872"/>
      <c r="B32" s="1019" t="s">
        <v>913</v>
      </c>
      <c r="C32" s="187" t="s">
        <v>914</v>
      </c>
      <c r="D32" s="495" t="s">
        <v>223</v>
      </c>
      <c r="E32" s="1510">
        <v>270</v>
      </c>
      <c r="F32" s="1586">
        <v>261</v>
      </c>
      <c r="G32" s="1526">
        <f t="shared" si="7"/>
        <v>70470</v>
      </c>
      <c r="H32" s="1331">
        <f t="shared" si="8"/>
        <v>7.0470000000000005E-2</v>
      </c>
      <c r="I32" s="1533">
        <f t="shared" si="9"/>
        <v>7.0470000000000005E-2</v>
      </c>
      <c r="J32" s="1415"/>
      <c r="K32" s="1691"/>
      <c r="L32" s="1518">
        <f t="shared" si="10"/>
        <v>7.0470000000000005E-2</v>
      </c>
      <c r="M32" s="842"/>
    </row>
    <row r="33" spans="2:13" s="123" customFormat="1" ht="14.25" customHeight="1">
      <c r="B33" s="1019" t="s">
        <v>2034</v>
      </c>
      <c r="C33" s="187" t="s">
        <v>2095</v>
      </c>
      <c r="D33" s="495" t="s">
        <v>219</v>
      </c>
      <c r="E33" s="1510">
        <v>250</v>
      </c>
      <c r="F33" s="1586">
        <v>232</v>
      </c>
      <c r="G33" s="1526">
        <f t="shared" si="7"/>
        <v>58000</v>
      </c>
      <c r="H33" s="1331">
        <f t="shared" si="8"/>
        <v>5.8000000000000003E-2</v>
      </c>
      <c r="I33" s="1533">
        <f t="shared" si="9"/>
        <v>5.8000000000000003E-2</v>
      </c>
      <c r="J33" s="1415"/>
      <c r="K33" s="1691"/>
      <c r="L33" s="1518">
        <f t="shared" si="10"/>
        <v>5.8000000000000003E-2</v>
      </c>
      <c r="M33" s="842"/>
    </row>
    <row r="34" spans="2:13" s="123" customFormat="1" ht="14.25" customHeight="1">
      <c r="B34" s="1019" t="s">
        <v>82</v>
      </c>
      <c r="C34" s="187">
        <v>29519</v>
      </c>
      <c r="D34" s="495" t="s">
        <v>108</v>
      </c>
      <c r="E34" s="1510">
        <v>260</v>
      </c>
      <c r="F34" s="1586">
        <v>64</v>
      </c>
      <c r="G34" s="1526">
        <f t="shared" si="7"/>
        <v>16640</v>
      </c>
      <c r="H34" s="1331">
        <f t="shared" si="8"/>
        <v>1.6639999999999999E-2</v>
      </c>
      <c r="I34" s="1533">
        <f t="shared" si="9"/>
        <v>1.6639999999999999E-2</v>
      </c>
      <c r="J34" s="1415"/>
      <c r="K34" s="1691"/>
      <c r="L34" s="1518">
        <f t="shared" si="10"/>
        <v>1.6639999999999999E-2</v>
      </c>
      <c r="M34" s="842"/>
    </row>
    <row r="35" spans="2:13" s="123" customFormat="1" ht="14.25" customHeight="1">
      <c r="B35" s="1019" t="s">
        <v>2096</v>
      </c>
      <c r="C35" s="187">
        <v>10548</v>
      </c>
      <c r="D35" s="495" t="s">
        <v>419</v>
      </c>
      <c r="E35" s="1510">
        <v>300</v>
      </c>
      <c r="F35" s="1586">
        <v>3350</v>
      </c>
      <c r="G35" s="1526">
        <f t="shared" si="7"/>
        <v>1005000</v>
      </c>
      <c r="H35" s="1331">
        <f t="shared" si="8"/>
        <v>1.0049999999999999</v>
      </c>
      <c r="I35" s="1533">
        <f t="shared" si="9"/>
        <v>1.0049999999999999</v>
      </c>
      <c r="J35" s="1415"/>
      <c r="K35" s="1691"/>
      <c r="L35" s="1518">
        <f t="shared" si="10"/>
        <v>1.0049999999999999</v>
      </c>
      <c r="M35" s="842"/>
    </row>
    <row r="36" spans="2:13" s="123" customFormat="1" ht="14.25" customHeight="1">
      <c r="B36" s="1019" t="s">
        <v>2097</v>
      </c>
      <c r="C36" s="187" t="s">
        <v>2098</v>
      </c>
      <c r="D36" s="495" t="s">
        <v>656</v>
      </c>
      <c r="E36" s="1510">
        <v>260</v>
      </c>
      <c r="F36" s="1586">
        <v>580</v>
      </c>
      <c r="G36" s="1526">
        <f t="shared" si="7"/>
        <v>150800</v>
      </c>
      <c r="H36" s="1331">
        <f t="shared" si="8"/>
        <v>0.15079999999999999</v>
      </c>
      <c r="I36" s="1533">
        <f t="shared" si="9"/>
        <v>0.15079999999999999</v>
      </c>
      <c r="J36" s="1415"/>
      <c r="K36" s="1691"/>
      <c r="L36" s="1518">
        <f t="shared" si="10"/>
        <v>0.15079999999999999</v>
      </c>
      <c r="M36" s="842"/>
    </row>
    <row r="37" spans="2:13" s="123" customFormat="1" ht="14.25" customHeight="1">
      <c r="B37" s="1019" t="s">
        <v>2099</v>
      </c>
      <c r="C37" s="187">
        <v>13</v>
      </c>
      <c r="D37" s="495" t="s">
        <v>419</v>
      </c>
      <c r="E37" s="1510">
        <v>305</v>
      </c>
      <c r="F37" s="1586">
        <v>50</v>
      </c>
      <c r="G37" s="1526">
        <f t="shared" si="7"/>
        <v>15250</v>
      </c>
      <c r="H37" s="1331">
        <f t="shared" si="8"/>
        <v>1.525E-2</v>
      </c>
      <c r="I37" s="1533">
        <f t="shared" si="9"/>
        <v>1.525E-2</v>
      </c>
      <c r="J37" s="1415"/>
      <c r="K37" s="1691"/>
      <c r="L37" s="1518">
        <f t="shared" si="10"/>
        <v>1.525E-2</v>
      </c>
      <c r="M37" s="842"/>
    </row>
    <row r="38" spans="2:13" s="123" customFormat="1" ht="14.25" customHeight="1">
      <c r="B38" s="1019" t="s">
        <v>2100</v>
      </c>
      <c r="C38" s="187">
        <v>10549</v>
      </c>
      <c r="D38" s="495" t="s">
        <v>419</v>
      </c>
      <c r="E38" s="1510">
        <v>305</v>
      </c>
      <c r="F38" s="1586">
        <v>3075</v>
      </c>
      <c r="G38" s="1526">
        <f t="shared" si="7"/>
        <v>937875</v>
      </c>
      <c r="H38" s="1331">
        <f t="shared" si="8"/>
        <v>0.93787500000000001</v>
      </c>
      <c r="I38" s="1533">
        <f t="shared" si="9"/>
        <v>0.93787500000000001</v>
      </c>
      <c r="J38" s="1415"/>
      <c r="K38" s="1691"/>
      <c r="L38" s="1518">
        <f t="shared" si="10"/>
        <v>0.93787500000000001</v>
      </c>
      <c r="M38" s="842"/>
    </row>
    <row r="39" spans="2:13" s="123" customFormat="1" ht="14.25" customHeight="1">
      <c r="B39" s="1019" t="s">
        <v>1328</v>
      </c>
      <c r="C39" s="187">
        <v>1005</v>
      </c>
      <c r="D39" s="495" t="s">
        <v>108</v>
      </c>
      <c r="E39" s="1510">
        <v>255</v>
      </c>
      <c r="F39" s="1586">
        <v>128</v>
      </c>
      <c r="G39" s="1526">
        <f>E39*F39</f>
        <v>32640</v>
      </c>
      <c r="H39" s="1331">
        <f>E39*F39/1000000</f>
        <v>3.2640000000000002E-2</v>
      </c>
      <c r="I39" s="1533">
        <f t="shared" si="9"/>
        <v>3.2640000000000002E-2</v>
      </c>
      <c r="J39" s="1415"/>
      <c r="K39" s="1691"/>
      <c r="L39" s="1518">
        <f t="shared" si="10"/>
        <v>3.2640000000000002E-2</v>
      </c>
      <c r="M39" s="842"/>
    </row>
    <row r="40" spans="2:13" s="123" customFormat="1" ht="14.25" customHeight="1">
      <c r="B40" s="1019" t="s">
        <v>1680</v>
      </c>
      <c r="C40" s="187">
        <v>1</v>
      </c>
      <c r="D40" s="495" t="s">
        <v>917</v>
      </c>
      <c r="E40" s="1510">
        <v>310</v>
      </c>
      <c r="F40" s="1586">
        <v>1800</v>
      </c>
      <c r="G40" s="1526">
        <f>E40*F40</f>
        <v>558000</v>
      </c>
      <c r="H40" s="1331">
        <f>E40*F40/1000000</f>
        <v>0.55800000000000005</v>
      </c>
      <c r="I40" s="1533">
        <f t="shared" si="9"/>
        <v>0.55800000000000005</v>
      </c>
      <c r="J40" s="1415"/>
      <c r="K40" s="1691"/>
      <c r="L40" s="1518">
        <f t="shared" si="10"/>
        <v>0.55800000000000005</v>
      </c>
      <c r="M40" s="842" t="s">
        <v>2101</v>
      </c>
    </row>
    <row r="41" spans="2:13" s="123" customFormat="1" ht="14.25" customHeight="1">
      <c r="B41" s="1019" t="s">
        <v>1990</v>
      </c>
      <c r="C41" s="187" t="s">
        <v>2102</v>
      </c>
      <c r="D41" s="495" t="s">
        <v>1318</v>
      </c>
      <c r="E41" s="1510">
        <v>260</v>
      </c>
      <c r="F41" s="1586">
        <v>780</v>
      </c>
      <c r="G41" s="1526">
        <f t="shared" si="7"/>
        <v>202800</v>
      </c>
      <c r="H41" s="1331">
        <f t="shared" si="8"/>
        <v>0.20280000000000001</v>
      </c>
      <c r="I41" s="1533">
        <f t="shared" si="9"/>
        <v>0.20280000000000001</v>
      </c>
      <c r="J41" s="1415"/>
      <c r="K41" s="1691"/>
      <c r="L41" s="1518">
        <f t="shared" si="10"/>
        <v>0.20280000000000001</v>
      </c>
      <c r="M41" s="842"/>
    </row>
    <row r="42" spans="2:13" s="123" customFormat="1" ht="14.25" customHeight="1">
      <c r="B42" s="1019" t="s">
        <v>1990</v>
      </c>
      <c r="C42" s="187" t="s">
        <v>2103</v>
      </c>
      <c r="D42" s="495" t="s">
        <v>1318</v>
      </c>
      <c r="E42" s="1510">
        <v>260</v>
      </c>
      <c r="F42" s="1586">
        <v>962</v>
      </c>
      <c r="G42" s="1526">
        <f t="shared" si="7"/>
        <v>250120</v>
      </c>
      <c r="H42" s="1331">
        <f t="shared" si="8"/>
        <v>0.25012000000000001</v>
      </c>
      <c r="I42" s="1533">
        <f t="shared" si="9"/>
        <v>0.25012000000000001</v>
      </c>
      <c r="J42" s="1415"/>
      <c r="K42" s="1691"/>
      <c r="L42" s="1518">
        <f t="shared" si="10"/>
        <v>0.25012000000000001</v>
      </c>
      <c r="M42" s="842"/>
    </row>
    <row r="43" spans="2:13" s="123" customFormat="1" ht="14.25" customHeight="1">
      <c r="B43" s="1019" t="s">
        <v>1990</v>
      </c>
      <c r="C43" s="187" t="s">
        <v>2104</v>
      </c>
      <c r="D43" s="495" t="s">
        <v>1318</v>
      </c>
      <c r="E43" s="1510">
        <v>260</v>
      </c>
      <c r="F43" s="1586">
        <v>468</v>
      </c>
      <c r="G43" s="1526">
        <f t="shared" si="7"/>
        <v>121680</v>
      </c>
      <c r="H43" s="1331">
        <f t="shared" si="8"/>
        <v>0.12168</v>
      </c>
      <c r="I43" s="1533">
        <f t="shared" si="9"/>
        <v>0.12168</v>
      </c>
      <c r="J43" s="1415"/>
      <c r="K43" s="1691"/>
      <c r="L43" s="1518">
        <f t="shared" si="10"/>
        <v>0.12168</v>
      </c>
      <c r="M43" s="842"/>
    </row>
    <row r="44" spans="2:13" s="308" customFormat="1">
      <c r="B44" s="1422" t="s">
        <v>197</v>
      </c>
      <c r="C44" s="1422"/>
      <c r="D44" s="1422"/>
      <c r="E44" s="1422"/>
      <c r="F44" s="1423">
        <f t="shared" ref="F44:L44" si="11">SUM(F29:F43)</f>
        <v>12110</v>
      </c>
      <c r="G44" s="1423">
        <f t="shared" si="11"/>
        <v>3512115</v>
      </c>
      <c r="H44" s="1424">
        <f t="shared" si="11"/>
        <v>3.5121149999999992</v>
      </c>
      <c r="I44" s="1424">
        <f t="shared" si="11"/>
        <v>3.5121149999999992</v>
      </c>
      <c r="J44" s="1424">
        <f t="shared" si="11"/>
        <v>0</v>
      </c>
      <c r="K44" s="1424">
        <f>SUM(K29:K43)</f>
        <v>0</v>
      </c>
      <c r="L44" s="1424">
        <f t="shared" si="11"/>
        <v>3.5121149999999992</v>
      </c>
      <c r="M44" s="1425" t="s">
        <v>346</v>
      </c>
    </row>
    <row r="45" spans="2:13" s="123" customFormat="1" ht="14.25" customHeight="1">
      <c r="B45" s="1509" t="s">
        <v>17</v>
      </c>
      <c r="C45" s="1509">
        <v>16385</v>
      </c>
      <c r="D45" s="1509" t="s">
        <v>108</v>
      </c>
      <c r="E45" s="1509">
        <v>265</v>
      </c>
      <c r="F45" s="781">
        <v>160</v>
      </c>
      <c r="G45" s="781">
        <f t="shared" ref="G45:G50" si="12">E45*F45</f>
        <v>42400</v>
      </c>
      <c r="H45" s="1405">
        <f t="shared" ref="H45:H50" si="13">G45/1000000</f>
        <v>4.24E-2</v>
      </c>
      <c r="I45" s="1406">
        <f t="shared" ref="I45:I50" si="14">H45</f>
        <v>4.24E-2</v>
      </c>
      <c r="J45" s="1524"/>
      <c r="K45" s="1400"/>
      <c r="L45" s="1518">
        <f t="shared" ref="L45:L50" si="15">SUM(I45:K45)</f>
        <v>4.24E-2</v>
      </c>
      <c r="M45" s="845"/>
    </row>
    <row r="46" spans="2:13" s="123" customFormat="1" ht="14.25" customHeight="1">
      <c r="B46" s="1509" t="s">
        <v>17</v>
      </c>
      <c r="C46" s="1509">
        <v>16385</v>
      </c>
      <c r="D46" s="1509" t="s">
        <v>2105</v>
      </c>
      <c r="E46" s="1509">
        <v>310</v>
      </c>
      <c r="F46" s="781">
        <v>87</v>
      </c>
      <c r="G46" s="781">
        <f t="shared" si="12"/>
        <v>26970</v>
      </c>
      <c r="H46" s="1405">
        <f t="shared" si="13"/>
        <v>2.6970000000000001E-2</v>
      </c>
      <c r="I46" s="1406">
        <f t="shared" si="14"/>
        <v>2.6970000000000001E-2</v>
      </c>
      <c r="J46" s="1524"/>
      <c r="K46" s="1400"/>
      <c r="L46" s="1518">
        <f t="shared" si="15"/>
        <v>2.6970000000000001E-2</v>
      </c>
      <c r="M46" s="845"/>
    </row>
    <row r="47" spans="2:13" s="123" customFormat="1" ht="14.25" customHeight="1">
      <c r="B47" s="1509" t="s">
        <v>2106</v>
      </c>
      <c r="C47" s="1509" t="s">
        <v>2107</v>
      </c>
      <c r="D47" s="1509" t="s">
        <v>108</v>
      </c>
      <c r="E47" s="1509">
        <v>255</v>
      </c>
      <c r="F47" s="781">
        <v>832</v>
      </c>
      <c r="G47" s="781">
        <f t="shared" si="12"/>
        <v>212160</v>
      </c>
      <c r="H47" s="1405">
        <f t="shared" si="13"/>
        <v>0.21215999999999999</v>
      </c>
      <c r="I47" s="1406">
        <f t="shared" si="14"/>
        <v>0.21215999999999999</v>
      </c>
      <c r="J47" s="1524"/>
      <c r="K47" s="1400"/>
      <c r="L47" s="1518">
        <f t="shared" si="15"/>
        <v>0.21215999999999999</v>
      </c>
      <c r="M47" s="1688"/>
    </row>
    <row r="48" spans="2:13" s="123" customFormat="1" ht="14.25" customHeight="1">
      <c r="B48" s="1509" t="s">
        <v>437</v>
      </c>
      <c r="C48" s="1509" t="s">
        <v>2108</v>
      </c>
      <c r="D48" s="1509" t="s">
        <v>108</v>
      </c>
      <c r="E48" s="1509">
        <v>255</v>
      </c>
      <c r="F48" s="781">
        <v>832</v>
      </c>
      <c r="G48" s="781">
        <f t="shared" si="12"/>
        <v>212160</v>
      </c>
      <c r="H48" s="1405">
        <f t="shared" si="13"/>
        <v>0.21215999999999999</v>
      </c>
      <c r="I48" s="1406">
        <f t="shared" si="14"/>
        <v>0.21215999999999999</v>
      </c>
      <c r="J48" s="1524"/>
      <c r="K48" s="1400"/>
      <c r="L48" s="1518">
        <f t="shared" si="15"/>
        <v>0.21215999999999999</v>
      </c>
      <c r="M48" s="1688"/>
    </row>
    <row r="49" spans="2:14" s="123" customFormat="1" ht="14.25" customHeight="1">
      <c r="B49" s="1509" t="s">
        <v>437</v>
      </c>
      <c r="C49" s="1509" t="s">
        <v>2109</v>
      </c>
      <c r="D49" s="1509" t="s">
        <v>2060</v>
      </c>
      <c r="E49" s="1509">
        <v>260</v>
      </c>
      <c r="F49" s="781">
        <v>676</v>
      </c>
      <c r="G49" s="781">
        <f t="shared" si="12"/>
        <v>175760</v>
      </c>
      <c r="H49" s="1405">
        <f t="shared" si="13"/>
        <v>0.17576</v>
      </c>
      <c r="I49" s="1406">
        <f t="shared" si="14"/>
        <v>0.17576</v>
      </c>
      <c r="J49" s="1524"/>
      <c r="K49" s="1400"/>
      <c r="L49" s="1518">
        <f t="shared" si="15"/>
        <v>0.17576</v>
      </c>
      <c r="M49" s="842"/>
      <c r="N49" s="1872"/>
    </row>
    <row r="50" spans="2:14" s="123" customFormat="1" ht="14.25" customHeight="1">
      <c r="B50" s="1509" t="s">
        <v>437</v>
      </c>
      <c r="C50" s="1509" t="s">
        <v>2109</v>
      </c>
      <c r="D50" s="1509" t="s">
        <v>2060</v>
      </c>
      <c r="E50" s="1509">
        <v>260</v>
      </c>
      <c r="F50" s="781">
        <v>676</v>
      </c>
      <c r="G50" s="781">
        <f t="shared" si="12"/>
        <v>175760</v>
      </c>
      <c r="H50" s="1405">
        <f t="shared" si="13"/>
        <v>0.17576</v>
      </c>
      <c r="I50" s="1406">
        <f t="shared" si="14"/>
        <v>0.17576</v>
      </c>
      <c r="J50" s="1524"/>
      <c r="K50" s="1400"/>
      <c r="L50" s="1518">
        <f t="shared" si="15"/>
        <v>0.17576</v>
      </c>
      <c r="M50" s="842"/>
      <c r="N50" s="1872"/>
    </row>
    <row r="51" spans="2:14" s="123" customFormat="1" ht="14.25" customHeight="1">
      <c r="B51" s="1509" t="s">
        <v>119</v>
      </c>
      <c r="C51" s="1509" t="s">
        <v>2110</v>
      </c>
      <c r="D51" s="1509" t="s">
        <v>1047</v>
      </c>
      <c r="E51" s="1509">
        <v>265</v>
      </c>
      <c r="F51" s="781">
        <v>832</v>
      </c>
      <c r="G51" s="781">
        <f t="shared" ref="G51:G62" si="16">E51*F51</f>
        <v>220480</v>
      </c>
      <c r="H51" s="1405">
        <f t="shared" ref="H51:H62" si="17">G51/1000000</f>
        <v>0.22048000000000001</v>
      </c>
      <c r="I51" s="1406">
        <f t="shared" ref="I51:I57" si="18">H51</f>
        <v>0.22048000000000001</v>
      </c>
      <c r="J51" s="1524"/>
      <c r="K51" s="1400"/>
      <c r="L51" s="1518">
        <f t="shared" ref="L51:L62" si="19">SUM(I51:K51)</f>
        <v>0.22048000000000001</v>
      </c>
      <c r="M51" s="843"/>
      <c r="N51" s="1872"/>
    </row>
    <row r="52" spans="2:14" s="123" customFormat="1" ht="14.25" customHeight="1">
      <c r="B52" s="1509" t="s">
        <v>119</v>
      </c>
      <c r="C52" s="1509" t="s">
        <v>2111</v>
      </c>
      <c r="D52" s="1509" t="s">
        <v>1047</v>
      </c>
      <c r="E52" s="1509">
        <v>265</v>
      </c>
      <c r="F52" s="781">
        <v>832</v>
      </c>
      <c r="G52" s="781">
        <f t="shared" si="16"/>
        <v>220480</v>
      </c>
      <c r="H52" s="1405">
        <f t="shared" si="17"/>
        <v>0.22048000000000001</v>
      </c>
      <c r="I52" s="1406">
        <f t="shared" si="18"/>
        <v>0.22048000000000001</v>
      </c>
      <c r="J52" s="1524"/>
      <c r="K52" s="1400"/>
      <c r="L52" s="1518">
        <f t="shared" si="19"/>
        <v>0.22048000000000001</v>
      </c>
      <c r="M52" s="843"/>
      <c r="N52" s="1872"/>
    </row>
    <row r="53" spans="2:14" s="123" customFormat="1" ht="14.25" customHeight="1">
      <c r="B53" s="1509" t="s">
        <v>119</v>
      </c>
      <c r="C53" s="1509" t="s">
        <v>2112</v>
      </c>
      <c r="D53" s="1509" t="s">
        <v>1047</v>
      </c>
      <c r="E53" s="1509">
        <v>265</v>
      </c>
      <c r="F53" s="781">
        <v>416</v>
      </c>
      <c r="G53" s="781">
        <f t="shared" si="16"/>
        <v>110240</v>
      </c>
      <c r="H53" s="1405">
        <f t="shared" si="17"/>
        <v>0.11024</v>
      </c>
      <c r="I53" s="1406">
        <f t="shared" si="18"/>
        <v>0.11024</v>
      </c>
      <c r="J53" s="1524"/>
      <c r="K53" s="1400"/>
      <c r="L53" s="1518">
        <f t="shared" si="19"/>
        <v>0.11024</v>
      </c>
      <c r="M53" s="843"/>
      <c r="N53" s="1872"/>
    </row>
    <row r="54" spans="2:14" s="123" customFormat="1" ht="14.25" customHeight="1">
      <c r="B54" s="1509" t="s">
        <v>119</v>
      </c>
      <c r="C54" s="1509" t="s">
        <v>2113</v>
      </c>
      <c r="D54" s="1509" t="s">
        <v>1047</v>
      </c>
      <c r="E54" s="1509">
        <v>265</v>
      </c>
      <c r="F54" s="781">
        <v>832</v>
      </c>
      <c r="G54" s="781">
        <f t="shared" si="16"/>
        <v>220480</v>
      </c>
      <c r="H54" s="1405">
        <f t="shared" si="17"/>
        <v>0.22048000000000001</v>
      </c>
      <c r="I54" s="1406">
        <f t="shared" si="18"/>
        <v>0.22048000000000001</v>
      </c>
      <c r="J54" s="1524"/>
      <c r="K54" s="1400"/>
      <c r="L54" s="1518">
        <f t="shared" si="19"/>
        <v>0.22048000000000001</v>
      </c>
      <c r="M54" s="843"/>
      <c r="N54" s="1872"/>
    </row>
    <row r="55" spans="2:14" s="123" customFormat="1" ht="14.25" customHeight="1">
      <c r="B55" s="1509" t="s">
        <v>119</v>
      </c>
      <c r="C55" s="1509" t="s">
        <v>2114</v>
      </c>
      <c r="D55" s="1509" t="s">
        <v>108</v>
      </c>
      <c r="E55" s="1509">
        <v>260</v>
      </c>
      <c r="F55" s="781">
        <v>416</v>
      </c>
      <c r="G55" s="781">
        <f t="shared" si="16"/>
        <v>108160</v>
      </c>
      <c r="H55" s="1405">
        <f t="shared" si="17"/>
        <v>0.10816000000000001</v>
      </c>
      <c r="I55" s="1406">
        <f t="shared" si="18"/>
        <v>0.10816000000000001</v>
      </c>
      <c r="J55" s="1524"/>
      <c r="K55" s="1400"/>
      <c r="L55" s="1518">
        <f t="shared" si="19"/>
        <v>0.10816000000000001</v>
      </c>
      <c r="M55" s="843"/>
      <c r="N55" s="1872"/>
    </row>
    <row r="56" spans="2:14" s="123" customFormat="1" ht="14.25" customHeight="1">
      <c r="B56" s="1509" t="s">
        <v>119</v>
      </c>
      <c r="C56" s="1509" t="s">
        <v>2115</v>
      </c>
      <c r="D56" s="1509" t="s">
        <v>108</v>
      </c>
      <c r="E56" s="1509">
        <v>260</v>
      </c>
      <c r="F56" s="781">
        <v>832</v>
      </c>
      <c r="G56" s="781">
        <f t="shared" si="16"/>
        <v>216320</v>
      </c>
      <c r="H56" s="1405">
        <f t="shared" si="17"/>
        <v>0.21632000000000001</v>
      </c>
      <c r="I56" s="1406">
        <f t="shared" si="18"/>
        <v>0.21632000000000001</v>
      </c>
      <c r="J56" s="1524"/>
      <c r="K56" s="1400"/>
      <c r="L56" s="1518">
        <f t="shared" si="19"/>
        <v>0.21632000000000001</v>
      </c>
      <c r="M56" s="843"/>
      <c r="N56" s="1872"/>
    </row>
    <row r="57" spans="2:14" s="123" customFormat="1" ht="14.25" customHeight="1">
      <c r="B57" s="1509" t="s">
        <v>119</v>
      </c>
      <c r="C57" s="1509" t="s">
        <v>2116</v>
      </c>
      <c r="D57" s="1509" t="s">
        <v>108</v>
      </c>
      <c r="E57" s="1509">
        <v>260</v>
      </c>
      <c r="F57" s="781">
        <v>832</v>
      </c>
      <c r="G57" s="781">
        <f t="shared" si="16"/>
        <v>216320</v>
      </c>
      <c r="H57" s="1405">
        <f t="shared" si="17"/>
        <v>0.21632000000000001</v>
      </c>
      <c r="I57" s="1406">
        <f t="shared" si="18"/>
        <v>0.21632000000000001</v>
      </c>
      <c r="J57" s="1524"/>
      <c r="K57" s="1400"/>
      <c r="L57" s="1518">
        <f t="shared" si="19"/>
        <v>0.21632000000000001</v>
      </c>
      <c r="M57" s="843"/>
      <c r="N57" s="1872"/>
    </row>
    <row r="58" spans="2:14" s="123" customFormat="1" ht="14.25" customHeight="1">
      <c r="B58" s="1509" t="s">
        <v>119</v>
      </c>
      <c r="C58" s="1509" t="s">
        <v>2117</v>
      </c>
      <c r="D58" s="1509" t="s">
        <v>1047</v>
      </c>
      <c r="E58" s="1509">
        <v>265</v>
      </c>
      <c r="F58" s="781">
        <v>832</v>
      </c>
      <c r="G58" s="781">
        <f t="shared" si="16"/>
        <v>220480</v>
      </c>
      <c r="H58" s="1405">
        <f t="shared" si="17"/>
        <v>0.22048000000000001</v>
      </c>
      <c r="I58" s="1406">
        <f>H58</f>
        <v>0.22048000000000001</v>
      </c>
      <c r="J58" s="1524"/>
      <c r="K58" s="1400"/>
      <c r="L58" s="1518">
        <f t="shared" si="19"/>
        <v>0.22048000000000001</v>
      </c>
      <c r="M58" s="843"/>
      <c r="N58" s="1872"/>
    </row>
    <row r="59" spans="2:14" s="123" customFormat="1" ht="14.25" customHeight="1">
      <c r="B59" s="1509" t="s">
        <v>119</v>
      </c>
      <c r="C59" s="1509" t="s">
        <v>2118</v>
      </c>
      <c r="D59" s="1509" t="s">
        <v>1047</v>
      </c>
      <c r="E59" s="1509">
        <v>265</v>
      </c>
      <c r="F59" s="781">
        <v>1664</v>
      </c>
      <c r="G59" s="781">
        <f t="shared" si="16"/>
        <v>440960</v>
      </c>
      <c r="H59" s="1405">
        <f t="shared" si="17"/>
        <v>0.44096000000000002</v>
      </c>
      <c r="I59" s="1406">
        <f>H59</f>
        <v>0.44096000000000002</v>
      </c>
      <c r="J59" s="1524"/>
      <c r="K59" s="1400"/>
      <c r="L59" s="1518">
        <f t="shared" si="19"/>
        <v>0.44096000000000002</v>
      </c>
      <c r="M59" s="843"/>
      <c r="N59" s="1872"/>
    </row>
    <row r="60" spans="2:14" s="123" customFormat="1" ht="14.25" customHeight="1">
      <c r="B60" s="1509" t="s">
        <v>119</v>
      </c>
      <c r="C60" s="1509" t="s">
        <v>2119</v>
      </c>
      <c r="D60" s="1509" t="s">
        <v>1047</v>
      </c>
      <c r="E60" s="1509">
        <v>265</v>
      </c>
      <c r="F60" s="781">
        <v>1664</v>
      </c>
      <c r="G60" s="781">
        <f t="shared" si="16"/>
        <v>440960</v>
      </c>
      <c r="H60" s="1405">
        <f t="shared" si="17"/>
        <v>0.44096000000000002</v>
      </c>
      <c r="I60" s="1406">
        <f>H60</f>
        <v>0.44096000000000002</v>
      </c>
      <c r="J60" s="1524"/>
      <c r="K60" s="1400"/>
      <c r="L60" s="1518">
        <f t="shared" si="19"/>
        <v>0.44096000000000002</v>
      </c>
      <c r="M60" s="843"/>
      <c r="N60" s="1872"/>
    </row>
    <row r="61" spans="2:14" s="123" customFormat="1" ht="14.25" customHeight="1">
      <c r="B61" s="1509" t="s">
        <v>119</v>
      </c>
      <c r="C61" s="1509" t="s">
        <v>2120</v>
      </c>
      <c r="D61" s="1509" t="s">
        <v>1047</v>
      </c>
      <c r="E61" s="1509">
        <v>265</v>
      </c>
      <c r="F61" s="781">
        <v>416</v>
      </c>
      <c r="G61" s="781">
        <f>E61*F61</f>
        <v>110240</v>
      </c>
      <c r="H61" s="1405">
        <f>G61/1000000</f>
        <v>0.11024</v>
      </c>
      <c r="I61" s="1406">
        <f>H61</f>
        <v>0.11024</v>
      </c>
      <c r="J61" s="1524"/>
      <c r="K61" s="1400"/>
      <c r="L61" s="1518">
        <f>SUM(I61:K61)</f>
        <v>0.11024</v>
      </c>
      <c r="M61" s="843"/>
      <c r="N61" s="1872"/>
    </row>
    <row r="62" spans="2:14" s="123" customFormat="1" ht="14.25" customHeight="1">
      <c r="B62" s="1509" t="s">
        <v>119</v>
      </c>
      <c r="C62" s="1509" t="s">
        <v>2121</v>
      </c>
      <c r="D62" s="1509" t="s">
        <v>1047</v>
      </c>
      <c r="E62" s="1509">
        <v>265</v>
      </c>
      <c r="F62" s="781">
        <v>832</v>
      </c>
      <c r="G62" s="781">
        <f t="shared" si="16"/>
        <v>220480</v>
      </c>
      <c r="H62" s="1405">
        <f t="shared" si="17"/>
        <v>0.22048000000000001</v>
      </c>
      <c r="I62" s="1406">
        <f>H62</f>
        <v>0.22048000000000001</v>
      </c>
      <c r="J62" s="1524"/>
      <c r="K62" s="1400"/>
      <c r="L62" s="1518">
        <f t="shared" si="19"/>
        <v>0.22048000000000001</v>
      </c>
      <c r="M62" s="843"/>
      <c r="N62" s="1872"/>
    </row>
    <row r="63" spans="2:14" s="308" customFormat="1">
      <c r="B63" s="1422" t="s">
        <v>197</v>
      </c>
      <c r="C63" s="1422"/>
      <c r="D63" s="1422"/>
      <c r="E63" s="1422"/>
      <c r="F63" s="1423">
        <f t="shared" ref="F63:L63" si="20">SUM(F45:F62)</f>
        <v>13663</v>
      </c>
      <c r="G63" s="1423">
        <f t="shared" si="20"/>
        <v>3590810</v>
      </c>
      <c r="H63" s="1424">
        <f t="shared" si="20"/>
        <v>3.5908100000000003</v>
      </c>
      <c r="I63" s="1424">
        <f t="shared" si="20"/>
        <v>3.5908100000000003</v>
      </c>
      <c r="J63" s="1424">
        <f t="shared" si="20"/>
        <v>0</v>
      </c>
      <c r="K63" s="1424">
        <f t="shared" si="20"/>
        <v>0</v>
      </c>
      <c r="L63" s="1424">
        <f t="shared" si="20"/>
        <v>3.5908100000000003</v>
      </c>
      <c r="M63" s="1425" t="s">
        <v>376</v>
      </c>
    </row>
    <row r="64" spans="2:14">
      <c r="B64" s="1509" t="s">
        <v>956</v>
      </c>
      <c r="C64" s="692" t="s">
        <v>960</v>
      </c>
      <c r="D64" s="692" t="s">
        <v>959</v>
      </c>
      <c r="E64" s="692">
        <v>325</v>
      </c>
      <c r="F64" s="1618">
        <v>9570</v>
      </c>
      <c r="G64" s="1618">
        <f>E64*F64</f>
        <v>3110250</v>
      </c>
      <c r="H64" s="1551">
        <f>G64/1000000</f>
        <v>3.1102500000000002</v>
      </c>
      <c r="I64" s="1551">
        <f t="shared" ref="I64:I70" si="21">H64</f>
        <v>3.1102500000000002</v>
      </c>
      <c r="J64" s="1551"/>
      <c r="K64" s="1684"/>
      <c r="L64" s="1518">
        <f>SUM(I64:K64)</f>
        <v>3.1102500000000002</v>
      </c>
      <c r="M64" s="1516"/>
      <c r="N64" s="1388"/>
    </row>
    <row r="65" spans="2:14">
      <c r="B65" s="1509" t="s">
        <v>956</v>
      </c>
      <c r="C65" s="692" t="s">
        <v>960</v>
      </c>
      <c r="D65" s="692" t="s">
        <v>959</v>
      </c>
      <c r="E65" s="692">
        <v>325</v>
      </c>
      <c r="F65" s="1618">
        <v>12760</v>
      </c>
      <c r="G65" s="1618">
        <f t="shared" ref="G65:G93" si="22">E65*F65</f>
        <v>4147000</v>
      </c>
      <c r="H65" s="1551">
        <f t="shared" ref="H65:H74" si="23">G65/1000000</f>
        <v>4.1470000000000002</v>
      </c>
      <c r="I65" s="1551">
        <f t="shared" si="21"/>
        <v>4.1470000000000002</v>
      </c>
      <c r="J65" s="1551"/>
      <c r="K65" s="1684"/>
      <c r="L65" s="1518">
        <f t="shared" ref="L65:L74" si="24">SUM(I65:K65)</f>
        <v>4.1470000000000002</v>
      </c>
      <c r="M65" s="1516"/>
      <c r="N65" s="1388"/>
    </row>
    <row r="66" spans="2:14">
      <c r="B66" s="1509" t="s">
        <v>956</v>
      </c>
      <c r="C66" s="692" t="s">
        <v>960</v>
      </c>
      <c r="D66" s="692" t="s">
        <v>959</v>
      </c>
      <c r="E66" s="692">
        <v>325</v>
      </c>
      <c r="F66" s="1618">
        <v>12760</v>
      </c>
      <c r="G66" s="1618">
        <f t="shared" si="22"/>
        <v>4147000</v>
      </c>
      <c r="H66" s="1551">
        <f t="shared" si="23"/>
        <v>4.1470000000000002</v>
      </c>
      <c r="I66" s="1551">
        <f t="shared" si="21"/>
        <v>4.1470000000000002</v>
      </c>
      <c r="J66" s="1551"/>
      <c r="K66" s="1684"/>
      <c r="L66" s="1518">
        <f t="shared" si="24"/>
        <v>4.1470000000000002</v>
      </c>
      <c r="M66" s="1516"/>
      <c r="N66" s="1388"/>
    </row>
    <row r="67" spans="2:14">
      <c r="B67" s="1509" t="s">
        <v>956</v>
      </c>
      <c r="C67" s="692" t="s">
        <v>960</v>
      </c>
      <c r="D67" s="692" t="s">
        <v>959</v>
      </c>
      <c r="E67" s="692">
        <v>325</v>
      </c>
      <c r="F67" s="1618">
        <v>12760</v>
      </c>
      <c r="G67" s="1618">
        <f>E67*F67</f>
        <v>4147000</v>
      </c>
      <c r="H67" s="1551">
        <f>G67/1000000</f>
        <v>4.1470000000000002</v>
      </c>
      <c r="I67" s="1551">
        <f t="shared" si="21"/>
        <v>4.1470000000000002</v>
      </c>
      <c r="J67" s="1551"/>
      <c r="K67" s="1684"/>
      <c r="L67" s="1518">
        <f>SUM(I67:K67)</f>
        <v>4.1470000000000002</v>
      </c>
      <c r="M67" s="1516"/>
      <c r="N67" s="1388"/>
    </row>
    <row r="68" spans="2:14">
      <c r="B68" s="1509" t="s">
        <v>956</v>
      </c>
      <c r="C68" s="692" t="s">
        <v>2122</v>
      </c>
      <c r="D68" s="692" t="s">
        <v>2123</v>
      </c>
      <c r="E68" s="692">
        <v>315</v>
      </c>
      <c r="F68" s="1618">
        <v>28</v>
      </c>
      <c r="G68" s="1618">
        <f>E68*F68</f>
        <v>8820</v>
      </c>
      <c r="H68" s="1551">
        <f>G68/1000000</f>
        <v>8.8199999999999997E-3</v>
      </c>
      <c r="I68" s="1551">
        <f t="shared" si="21"/>
        <v>8.8199999999999997E-3</v>
      </c>
      <c r="J68" s="1551"/>
      <c r="K68" s="1684"/>
      <c r="L68" s="1518">
        <f>SUM(I68:K68)</f>
        <v>8.8199999999999997E-3</v>
      </c>
      <c r="M68" s="1516"/>
      <c r="N68" s="1388"/>
    </row>
    <row r="69" spans="2:14">
      <c r="B69" s="1509" t="s">
        <v>956</v>
      </c>
      <c r="C69" s="692" t="s">
        <v>1032</v>
      </c>
      <c r="D69" s="692" t="s">
        <v>959</v>
      </c>
      <c r="E69" s="692">
        <v>330</v>
      </c>
      <c r="F69" s="1618">
        <v>16588</v>
      </c>
      <c r="G69" s="1618">
        <f t="shared" si="22"/>
        <v>5474040</v>
      </c>
      <c r="H69" s="1551">
        <f t="shared" si="23"/>
        <v>5.4740399999999996</v>
      </c>
      <c r="I69" s="1551">
        <f t="shared" si="21"/>
        <v>5.4740399999999996</v>
      </c>
      <c r="J69" s="1551"/>
      <c r="K69" s="1684"/>
      <c r="L69" s="1518">
        <f t="shared" si="24"/>
        <v>5.4740399999999996</v>
      </c>
      <c r="M69" s="1516"/>
      <c r="N69" s="1388"/>
    </row>
    <row r="70" spans="2:14">
      <c r="B70" s="1509" t="s">
        <v>956</v>
      </c>
      <c r="C70" s="692" t="s">
        <v>1032</v>
      </c>
      <c r="D70" s="692" t="s">
        <v>959</v>
      </c>
      <c r="E70" s="692">
        <v>330</v>
      </c>
      <c r="F70" s="1618">
        <v>16588</v>
      </c>
      <c r="G70" s="1618">
        <f t="shared" si="22"/>
        <v>5474040</v>
      </c>
      <c r="H70" s="1551">
        <f t="shared" si="23"/>
        <v>5.4740399999999996</v>
      </c>
      <c r="I70" s="1551">
        <f t="shared" si="21"/>
        <v>5.4740399999999996</v>
      </c>
      <c r="J70" s="1551"/>
      <c r="K70" s="1684"/>
      <c r="L70" s="1518">
        <f t="shared" si="24"/>
        <v>5.4740399999999996</v>
      </c>
      <c r="M70" s="1516"/>
      <c r="N70" s="1388"/>
    </row>
    <row r="71" spans="2:14">
      <c r="B71" s="1509" t="s">
        <v>956</v>
      </c>
      <c r="C71" s="692" t="s">
        <v>1032</v>
      </c>
      <c r="D71" s="692" t="s">
        <v>959</v>
      </c>
      <c r="E71" s="692">
        <v>330</v>
      </c>
      <c r="F71" s="1618">
        <v>16588</v>
      </c>
      <c r="G71" s="1618">
        <f t="shared" si="22"/>
        <v>5474040</v>
      </c>
      <c r="H71" s="1551">
        <f t="shared" si="23"/>
        <v>5.4740399999999996</v>
      </c>
      <c r="I71" s="1551"/>
      <c r="J71" s="1551">
        <f>H71</f>
        <v>5.4740399999999996</v>
      </c>
      <c r="K71" s="1684"/>
      <c r="L71" s="1518">
        <f t="shared" si="24"/>
        <v>5.4740399999999996</v>
      </c>
      <c r="M71" s="1516"/>
      <c r="N71" s="1388"/>
    </row>
    <row r="72" spans="2:14">
      <c r="B72" s="1509" t="s">
        <v>956</v>
      </c>
      <c r="C72" s="692" t="s">
        <v>1032</v>
      </c>
      <c r="D72" s="692" t="s">
        <v>959</v>
      </c>
      <c r="E72" s="692">
        <v>330</v>
      </c>
      <c r="F72" s="1618">
        <f>3770+754</f>
        <v>4524</v>
      </c>
      <c r="G72" s="1618">
        <f t="shared" si="22"/>
        <v>1492920</v>
      </c>
      <c r="H72" s="1551">
        <f t="shared" si="23"/>
        <v>1.49292</v>
      </c>
      <c r="I72" s="1551">
        <f>H72</f>
        <v>1.49292</v>
      </c>
      <c r="J72" s="1551"/>
      <c r="K72" s="1684"/>
      <c r="L72" s="1518">
        <f t="shared" si="24"/>
        <v>1.49292</v>
      </c>
      <c r="M72" s="1516"/>
      <c r="N72" s="1388"/>
    </row>
    <row r="73" spans="2:14">
      <c r="B73" s="1509" t="s">
        <v>956</v>
      </c>
      <c r="C73" s="692" t="s">
        <v>1033</v>
      </c>
      <c r="D73" s="692" t="s">
        <v>959</v>
      </c>
      <c r="E73" s="692">
        <v>325</v>
      </c>
      <c r="F73" s="1618">
        <v>25520</v>
      </c>
      <c r="G73" s="1618">
        <f t="shared" si="22"/>
        <v>8294000</v>
      </c>
      <c r="H73" s="1551">
        <f t="shared" si="23"/>
        <v>8.2940000000000005</v>
      </c>
      <c r="I73" s="1551">
        <f>H73</f>
        <v>8.2940000000000005</v>
      </c>
      <c r="J73" s="1551"/>
      <c r="K73" s="1684"/>
      <c r="L73" s="1518">
        <f t="shared" si="24"/>
        <v>8.2940000000000005</v>
      </c>
      <c r="M73" s="1516"/>
      <c r="N73" s="1388"/>
    </row>
    <row r="74" spans="2:14">
      <c r="B74" s="1509" t="s">
        <v>956</v>
      </c>
      <c r="C74" s="692" t="s">
        <v>1033</v>
      </c>
      <c r="D74" s="692" t="s">
        <v>959</v>
      </c>
      <c r="E74" s="692">
        <v>325</v>
      </c>
      <c r="F74" s="1618">
        <v>28710</v>
      </c>
      <c r="G74" s="1618">
        <f t="shared" si="22"/>
        <v>9330750</v>
      </c>
      <c r="H74" s="1551">
        <f t="shared" si="23"/>
        <v>9.3307500000000001</v>
      </c>
      <c r="I74" s="1551">
        <f>H74</f>
        <v>9.3307500000000001</v>
      </c>
      <c r="J74" s="1551"/>
      <c r="K74" s="1684"/>
      <c r="L74" s="1518">
        <f t="shared" si="24"/>
        <v>9.3307500000000001</v>
      </c>
      <c r="M74" s="1516"/>
      <c r="N74" s="1388"/>
    </row>
    <row r="75" spans="2:14">
      <c r="B75" s="1509" t="s">
        <v>956</v>
      </c>
      <c r="C75" s="692" t="s">
        <v>1033</v>
      </c>
      <c r="D75" s="692" t="s">
        <v>959</v>
      </c>
      <c r="E75" s="692">
        <v>325</v>
      </c>
      <c r="F75" s="1618">
        <v>15950</v>
      </c>
      <c r="G75" s="1618">
        <f t="shared" si="22"/>
        <v>5183750</v>
      </c>
      <c r="H75" s="1551">
        <f>G75/1000000</f>
        <v>5.1837499999999999</v>
      </c>
      <c r="I75" s="1551"/>
      <c r="J75" s="1551">
        <f>H75</f>
        <v>5.1837499999999999</v>
      </c>
      <c r="K75" s="1684"/>
      <c r="L75" s="1518">
        <f>SUM(I75:K75)</f>
        <v>5.1837499999999999</v>
      </c>
      <c r="M75" s="1516"/>
      <c r="N75" s="1388"/>
    </row>
    <row r="76" spans="2:14">
      <c r="B76" s="1509" t="s">
        <v>956</v>
      </c>
      <c r="C76" s="692" t="s">
        <v>1033</v>
      </c>
      <c r="D76" s="692" t="s">
        <v>959</v>
      </c>
      <c r="E76" s="692">
        <v>325</v>
      </c>
      <c r="F76" s="1618">
        <v>15950</v>
      </c>
      <c r="G76" s="1618">
        <f t="shared" si="22"/>
        <v>5183750</v>
      </c>
      <c r="H76" s="1551">
        <f>G76/1000000</f>
        <v>5.1837499999999999</v>
      </c>
      <c r="I76" s="1551"/>
      <c r="J76" s="1551">
        <f>H76</f>
        <v>5.1837499999999999</v>
      </c>
      <c r="K76" s="1684"/>
      <c r="L76" s="1518">
        <f>SUM(I76:K76)</f>
        <v>5.1837499999999999</v>
      </c>
      <c r="M76" s="1516"/>
      <c r="N76" s="1388"/>
    </row>
    <row r="77" spans="2:14">
      <c r="B77" s="1509" t="s">
        <v>956</v>
      </c>
      <c r="C77" s="692" t="s">
        <v>2004</v>
      </c>
      <c r="D77" s="692" t="s">
        <v>959</v>
      </c>
      <c r="E77" s="692">
        <v>330</v>
      </c>
      <c r="F77" s="1618">
        <v>16588</v>
      </c>
      <c r="G77" s="1618">
        <f t="shared" si="22"/>
        <v>5474040</v>
      </c>
      <c r="H77" s="1551">
        <f t="shared" ref="H77:H93" si="25">G77/1000000</f>
        <v>5.4740399999999996</v>
      </c>
      <c r="I77" s="1551">
        <f>H77</f>
        <v>5.4740399999999996</v>
      </c>
      <c r="J77" s="1551"/>
      <c r="K77" s="1684"/>
      <c r="L77" s="1518">
        <f t="shared" ref="L77:L93" si="26">SUM(I77:K77)</f>
        <v>5.4740399999999996</v>
      </c>
      <c r="M77" s="1516"/>
      <c r="N77" s="1388"/>
    </row>
    <row r="78" spans="2:14">
      <c r="B78" s="1509" t="s">
        <v>956</v>
      </c>
      <c r="C78" s="692" t="s">
        <v>2004</v>
      </c>
      <c r="D78" s="692" t="s">
        <v>959</v>
      </c>
      <c r="E78" s="692">
        <v>330</v>
      </c>
      <c r="F78" s="1618">
        <v>19140</v>
      </c>
      <c r="G78" s="1618">
        <f t="shared" si="22"/>
        <v>6316200</v>
      </c>
      <c r="H78" s="1551">
        <f t="shared" si="25"/>
        <v>6.3162000000000003</v>
      </c>
      <c r="I78" s="1551">
        <f>H78</f>
        <v>6.3162000000000003</v>
      </c>
      <c r="J78" s="1551"/>
      <c r="K78" s="1684"/>
      <c r="L78" s="1518">
        <f t="shared" si="26"/>
        <v>6.3162000000000003</v>
      </c>
      <c r="M78" s="1516"/>
      <c r="N78" s="1388"/>
    </row>
    <row r="79" spans="2:14">
      <c r="B79" s="1509" t="s">
        <v>956</v>
      </c>
      <c r="C79" s="692" t="s">
        <v>2004</v>
      </c>
      <c r="D79" s="692" t="s">
        <v>959</v>
      </c>
      <c r="E79" s="692">
        <v>330</v>
      </c>
      <c r="F79" s="1618">
        <v>14036</v>
      </c>
      <c r="G79" s="1618">
        <f t="shared" si="22"/>
        <v>4631880</v>
      </c>
      <c r="H79" s="1551">
        <f t="shared" si="25"/>
        <v>4.6318799999999998</v>
      </c>
      <c r="I79" s="1551">
        <f>H79</f>
        <v>4.6318799999999998</v>
      </c>
      <c r="J79" s="1551"/>
      <c r="K79" s="1684"/>
      <c r="L79" s="1518">
        <f t="shared" si="26"/>
        <v>4.6318799999999998</v>
      </c>
      <c r="M79" s="1516"/>
      <c r="N79" s="1388"/>
    </row>
    <row r="80" spans="2:14">
      <c r="B80" s="1509" t="s">
        <v>956</v>
      </c>
      <c r="C80" s="692" t="s">
        <v>2004</v>
      </c>
      <c r="D80" s="692" t="s">
        <v>959</v>
      </c>
      <c r="E80" s="692">
        <v>330</v>
      </c>
      <c r="F80" s="1618">
        <v>16588</v>
      </c>
      <c r="G80" s="1618">
        <f t="shared" si="22"/>
        <v>5474040</v>
      </c>
      <c r="H80" s="1551">
        <f t="shared" si="25"/>
        <v>5.4740399999999996</v>
      </c>
      <c r="I80" s="1551">
        <f>H80</f>
        <v>5.4740399999999996</v>
      </c>
      <c r="J80" s="1551"/>
      <c r="K80" s="1684"/>
      <c r="L80" s="1518">
        <f t="shared" si="26"/>
        <v>5.4740399999999996</v>
      </c>
      <c r="M80" s="1516"/>
      <c r="N80" s="1388"/>
    </row>
    <row r="81" spans="2:14">
      <c r="B81" s="1509" t="s">
        <v>956</v>
      </c>
      <c r="C81" s="692" t="s">
        <v>2004</v>
      </c>
      <c r="D81" s="692" t="s">
        <v>959</v>
      </c>
      <c r="E81" s="692">
        <v>330</v>
      </c>
      <c r="F81" s="1618">
        <f>16588-58</f>
        <v>16530</v>
      </c>
      <c r="G81" s="1618">
        <f>E81*F81</f>
        <v>5454900</v>
      </c>
      <c r="H81" s="1551">
        <f>G81/1000000</f>
        <v>5.4549000000000003</v>
      </c>
      <c r="I81" s="1551">
        <f>H81</f>
        <v>5.4549000000000003</v>
      </c>
      <c r="J81" s="1551"/>
      <c r="K81" s="1684"/>
      <c r="L81" s="1518">
        <f>SUM(I81:K81)</f>
        <v>5.4549000000000003</v>
      </c>
      <c r="M81" s="1516"/>
      <c r="N81" s="1388"/>
    </row>
    <row r="82" spans="2:14">
      <c r="B82" s="1709" t="s">
        <v>956</v>
      </c>
      <c r="C82" s="1710" t="s">
        <v>2004</v>
      </c>
      <c r="D82" s="1710" t="s">
        <v>959</v>
      </c>
      <c r="E82" s="1710">
        <v>330</v>
      </c>
      <c r="F82" s="1711">
        <v>10556</v>
      </c>
      <c r="G82" s="1711">
        <f>E82*F82</f>
        <v>3483480</v>
      </c>
      <c r="H82" s="1712">
        <f>G82/1000000</f>
        <v>3.4834800000000001</v>
      </c>
      <c r="I82" s="1712"/>
      <c r="J82" s="1712">
        <f>H82</f>
        <v>3.4834800000000001</v>
      </c>
      <c r="K82" s="1713"/>
      <c r="L82" s="1714">
        <f>SUM(I82:K82)</f>
        <v>3.4834800000000001</v>
      </c>
      <c r="M82" s="1715" t="s">
        <v>1112</v>
      </c>
      <c r="N82" s="1388"/>
    </row>
    <row r="83" spans="2:14">
      <c r="B83" s="1509" t="s">
        <v>956</v>
      </c>
      <c r="C83" s="692" t="s">
        <v>1904</v>
      </c>
      <c r="D83" s="692" t="s">
        <v>959</v>
      </c>
      <c r="E83" s="692">
        <v>325</v>
      </c>
      <c r="F83" s="1618">
        <v>16588</v>
      </c>
      <c r="G83" s="1618">
        <f t="shared" si="22"/>
        <v>5391100</v>
      </c>
      <c r="H83" s="1551">
        <f t="shared" si="25"/>
        <v>5.3910999999999998</v>
      </c>
      <c r="I83" s="1551">
        <f>H83</f>
        <v>5.3910999999999998</v>
      </c>
      <c r="J83" s="1551"/>
      <c r="K83" s="1684"/>
      <c r="L83" s="1518">
        <f t="shared" si="26"/>
        <v>5.3910999999999998</v>
      </c>
      <c r="M83" s="1516"/>
      <c r="N83" s="1388"/>
    </row>
    <row r="84" spans="2:14">
      <c r="B84" s="1509" t="s">
        <v>956</v>
      </c>
      <c r="C84" s="692" t="s">
        <v>1904</v>
      </c>
      <c r="D84" s="692" t="s">
        <v>959</v>
      </c>
      <c r="E84" s="692">
        <v>325</v>
      </c>
      <c r="F84" s="1618">
        <v>16588</v>
      </c>
      <c r="G84" s="1618">
        <f t="shared" si="22"/>
        <v>5391100</v>
      </c>
      <c r="H84" s="1551">
        <f t="shared" si="25"/>
        <v>5.3910999999999998</v>
      </c>
      <c r="I84" s="1551">
        <f>H84</f>
        <v>5.3910999999999998</v>
      </c>
      <c r="J84" s="1551"/>
      <c r="K84" s="1684"/>
      <c r="L84" s="1518">
        <f t="shared" si="26"/>
        <v>5.3910999999999998</v>
      </c>
      <c r="M84" s="1516"/>
      <c r="N84" s="1388"/>
    </row>
    <row r="85" spans="2:14">
      <c r="B85" s="1509" t="s">
        <v>956</v>
      </c>
      <c r="C85" s="692" t="s">
        <v>1904</v>
      </c>
      <c r="D85" s="692" t="s">
        <v>959</v>
      </c>
      <c r="E85" s="692">
        <v>325</v>
      </c>
      <c r="F85" s="1618">
        <v>16588</v>
      </c>
      <c r="G85" s="1618">
        <f t="shared" si="22"/>
        <v>5391100</v>
      </c>
      <c r="H85" s="1551">
        <f t="shared" si="25"/>
        <v>5.3910999999999998</v>
      </c>
      <c r="I85" s="1551">
        <f>H85</f>
        <v>5.3910999999999998</v>
      </c>
      <c r="J85" s="1551"/>
      <c r="K85" s="1684"/>
      <c r="L85" s="1518">
        <f t="shared" si="26"/>
        <v>5.3910999999999998</v>
      </c>
      <c r="M85" s="1516"/>
      <c r="N85" s="1388"/>
    </row>
    <row r="86" spans="2:14">
      <c r="B86" s="1509" t="s">
        <v>956</v>
      </c>
      <c r="C86" s="692" t="s">
        <v>1904</v>
      </c>
      <c r="D86" s="692" t="s">
        <v>959</v>
      </c>
      <c r="E86" s="828">
        <v>325</v>
      </c>
      <c r="F86" s="1704">
        <v>16588</v>
      </c>
      <c r="G86" s="1618">
        <f t="shared" si="22"/>
        <v>5391100</v>
      </c>
      <c r="H86" s="1551">
        <f t="shared" si="25"/>
        <v>5.3910999999999998</v>
      </c>
      <c r="I86" s="1705"/>
      <c r="J86" s="1551">
        <f>H86</f>
        <v>5.3910999999999998</v>
      </c>
      <c r="K86" s="1706"/>
      <c r="L86" s="1518">
        <f>SUM(I86:K86)</f>
        <v>5.3910999999999998</v>
      </c>
      <c r="M86" s="1627"/>
      <c r="N86" s="1388"/>
    </row>
    <row r="87" spans="2:14">
      <c r="B87" s="1509" t="s">
        <v>956</v>
      </c>
      <c r="C87" s="692" t="s">
        <v>2124</v>
      </c>
      <c r="D87" s="692" t="s">
        <v>959</v>
      </c>
      <c r="E87" s="692">
        <v>330</v>
      </c>
      <c r="F87" s="1618">
        <v>16588</v>
      </c>
      <c r="G87" s="1618">
        <f t="shared" si="22"/>
        <v>5474040</v>
      </c>
      <c r="H87" s="1551">
        <f t="shared" si="25"/>
        <v>5.4740399999999996</v>
      </c>
      <c r="I87" s="1551">
        <f>H87</f>
        <v>5.4740399999999996</v>
      </c>
      <c r="J87" s="1551"/>
      <c r="K87" s="1684"/>
      <c r="L87" s="1518">
        <f t="shared" si="26"/>
        <v>5.4740399999999996</v>
      </c>
      <c r="M87" s="1516"/>
      <c r="N87" s="1388"/>
    </row>
    <row r="88" spans="2:14">
      <c r="B88" s="1509" t="s">
        <v>956</v>
      </c>
      <c r="C88" s="692" t="s">
        <v>2124</v>
      </c>
      <c r="D88" s="692" t="s">
        <v>959</v>
      </c>
      <c r="E88" s="692">
        <v>330</v>
      </c>
      <c r="F88" s="1618">
        <v>16588</v>
      </c>
      <c r="G88" s="1618">
        <f t="shared" si="22"/>
        <v>5474040</v>
      </c>
      <c r="H88" s="1551">
        <f t="shared" si="25"/>
        <v>5.4740399999999996</v>
      </c>
      <c r="I88" s="1551">
        <f>H88</f>
        <v>5.4740399999999996</v>
      </c>
      <c r="J88" s="1551"/>
      <c r="K88" s="1684"/>
      <c r="L88" s="1518">
        <f t="shared" si="26"/>
        <v>5.4740399999999996</v>
      </c>
      <c r="M88" s="1516"/>
      <c r="N88" s="1388"/>
    </row>
    <row r="89" spans="2:14">
      <c r="B89" s="1509" t="s">
        <v>956</v>
      </c>
      <c r="C89" s="692" t="s">
        <v>2124</v>
      </c>
      <c r="D89" s="692" t="s">
        <v>959</v>
      </c>
      <c r="E89" s="692">
        <v>330</v>
      </c>
      <c r="F89" s="1618">
        <v>16588</v>
      </c>
      <c r="G89" s="1618">
        <f>E89*F89</f>
        <v>5474040</v>
      </c>
      <c r="H89" s="1551">
        <f>G89/1000000</f>
        <v>5.4740399999999996</v>
      </c>
      <c r="I89" s="1551"/>
      <c r="J89" s="1551">
        <f>H89</f>
        <v>5.4740399999999996</v>
      </c>
      <c r="K89" s="1684"/>
      <c r="L89" s="1518">
        <f>SUM(I89:K89)</f>
        <v>5.4740399999999996</v>
      </c>
      <c r="M89" s="1516"/>
      <c r="N89" s="1388"/>
    </row>
    <row r="90" spans="2:14">
      <c r="B90" s="1509" t="s">
        <v>956</v>
      </c>
      <c r="C90" s="692" t="s">
        <v>2124</v>
      </c>
      <c r="D90" s="692" t="s">
        <v>959</v>
      </c>
      <c r="E90" s="692">
        <v>330</v>
      </c>
      <c r="F90" s="1618">
        <v>16588</v>
      </c>
      <c r="G90" s="1618">
        <f>E90*F90</f>
        <v>5474040</v>
      </c>
      <c r="H90" s="1551">
        <f>G90/1000000</f>
        <v>5.4740399999999996</v>
      </c>
      <c r="I90" s="1551"/>
      <c r="J90" s="1551">
        <f>H90</f>
        <v>5.4740399999999996</v>
      </c>
      <c r="K90" s="1684"/>
      <c r="L90" s="1518">
        <f>SUM(I90:K90)</f>
        <v>5.4740399999999996</v>
      </c>
      <c r="M90" s="1516"/>
      <c r="N90" s="1388"/>
    </row>
    <row r="91" spans="2:14">
      <c r="B91" s="1709" t="s">
        <v>956</v>
      </c>
      <c r="C91" s="1716" t="s">
        <v>1560</v>
      </c>
      <c r="D91" s="1710" t="s">
        <v>959</v>
      </c>
      <c r="E91" s="1716">
        <v>325</v>
      </c>
      <c r="F91" s="1717">
        <v>3610</v>
      </c>
      <c r="G91" s="1711">
        <f>E91*F91</f>
        <v>1173250</v>
      </c>
      <c r="H91" s="1712">
        <f>G91/1000000</f>
        <v>1.1732499999999999</v>
      </c>
      <c r="I91" s="1718"/>
      <c r="J91" s="1712">
        <f>H91</f>
        <v>1.1732499999999999</v>
      </c>
      <c r="K91" s="1719"/>
      <c r="L91" s="1714">
        <f>SUM(I91:K91)</f>
        <v>1.1732499999999999</v>
      </c>
      <c r="M91" s="1720" t="s">
        <v>1112</v>
      </c>
      <c r="N91" s="1388"/>
    </row>
    <row r="92" spans="2:14">
      <c r="B92" s="1509" t="s">
        <v>956</v>
      </c>
      <c r="C92" s="692" t="s">
        <v>2125</v>
      </c>
      <c r="D92" s="692" t="s">
        <v>959</v>
      </c>
      <c r="E92" s="692">
        <v>325</v>
      </c>
      <c r="F92" s="1618">
        <v>8</v>
      </c>
      <c r="G92" s="1618">
        <f t="shared" si="22"/>
        <v>2600</v>
      </c>
      <c r="H92" s="1551">
        <f t="shared" si="25"/>
        <v>2.5999999999999999E-3</v>
      </c>
      <c r="I92" s="1551">
        <f>H92</f>
        <v>2.5999999999999999E-3</v>
      </c>
      <c r="J92" s="1551"/>
      <c r="K92" s="1684"/>
      <c r="L92" s="1518">
        <f t="shared" si="26"/>
        <v>2.5999999999999999E-3</v>
      </c>
      <c r="M92" s="1516"/>
      <c r="N92" s="1388"/>
    </row>
    <row r="93" spans="2:14">
      <c r="B93" s="1509" t="s">
        <v>956</v>
      </c>
      <c r="C93" s="692" t="s">
        <v>2125</v>
      </c>
      <c r="D93" s="692" t="s">
        <v>959</v>
      </c>
      <c r="E93" s="692">
        <v>335</v>
      </c>
      <c r="F93" s="1618">
        <v>6</v>
      </c>
      <c r="G93" s="1618">
        <f t="shared" si="22"/>
        <v>2010</v>
      </c>
      <c r="H93" s="1551">
        <f t="shared" si="25"/>
        <v>2.0100000000000001E-3</v>
      </c>
      <c r="I93" s="1551">
        <f>H93</f>
        <v>2.0100000000000001E-3</v>
      </c>
      <c r="J93" s="1551"/>
      <c r="K93" s="1684"/>
      <c r="L93" s="1518">
        <f t="shared" si="26"/>
        <v>2.0100000000000001E-3</v>
      </c>
      <c r="M93" s="1516"/>
      <c r="N93" s="1388"/>
    </row>
    <row r="94" spans="2:14">
      <c r="B94" s="1422" t="s">
        <v>197</v>
      </c>
      <c r="C94" s="1294"/>
      <c r="D94" s="1294"/>
      <c r="E94" s="1294"/>
      <c r="F94" s="1692">
        <f t="shared" ref="F94:L94" si="27">SUM(F64:F93)</f>
        <v>418062</v>
      </c>
      <c r="G94" s="1692">
        <f t="shared" si="27"/>
        <v>136940320</v>
      </c>
      <c r="H94" s="890">
        <f t="shared" si="27"/>
        <v>136.94031999999999</v>
      </c>
      <c r="I94" s="890">
        <f t="shared" si="27"/>
        <v>100.10287</v>
      </c>
      <c r="J94" s="1703">
        <f t="shared" si="27"/>
        <v>36.837449999999997</v>
      </c>
      <c r="K94" s="1685">
        <f t="shared" si="27"/>
        <v>0</v>
      </c>
      <c r="L94" s="890">
        <f t="shared" si="27"/>
        <v>136.94031999999999</v>
      </c>
      <c r="M94" s="1303" t="s">
        <v>246</v>
      </c>
      <c r="N94" s="1871"/>
    </row>
    <row r="95" spans="2:14" s="1293" customFormat="1" ht="24" customHeight="1">
      <c r="B95" s="1318"/>
      <c r="C95" s="1318"/>
      <c r="D95" s="1319"/>
      <c r="E95" s="1318"/>
      <c r="F95" s="1320">
        <f t="shared" ref="F95:L95" si="28">F94+F63+F44+F28+F22</f>
        <v>488802</v>
      </c>
      <c r="G95" s="1320">
        <f t="shared" si="28"/>
        <v>156516605</v>
      </c>
      <c r="H95" s="1583">
        <f t="shared" si="28"/>
        <v>156.516605</v>
      </c>
      <c r="I95" s="1583">
        <f t="shared" si="28"/>
        <v>119.67915499999999</v>
      </c>
      <c r="J95" s="1583">
        <f t="shared" si="28"/>
        <v>36.837449999999997</v>
      </c>
      <c r="K95" s="1583">
        <f t="shared" si="28"/>
        <v>0</v>
      </c>
      <c r="L95" s="1583">
        <f t="shared" si="28"/>
        <v>156.516605</v>
      </c>
      <c r="M95" s="1322"/>
    </row>
    <row r="96" spans="2:14" ht="18.75" customHeight="1">
      <c r="B96" s="1871"/>
      <c r="C96" s="1871"/>
      <c r="D96" s="1871"/>
      <c r="E96" s="1871"/>
      <c r="H96" s="1700" t="s">
        <v>1061</v>
      </c>
      <c r="I96" s="1701">
        <f>I95/L96</f>
        <v>0.76717407051282049</v>
      </c>
      <c r="K96" s="1693" t="s">
        <v>516</v>
      </c>
      <c r="L96" s="1360">
        <v>156</v>
      </c>
      <c r="M96" s="1871"/>
      <c r="N96" s="1871"/>
    </row>
    <row r="97" spans="2:14" ht="18.75" customHeight="1">
      <c r="B97" s="1871"/>
      <c r="C97" s="1871"/>
      <c r="D97" s="1871"/>
      <c r="E97" s="1871"/>
      <c r="J97" s="1583">
        <f>L95</f>
        <v>156.516605</v>
      </c>
      <c r="K97" s="1693" t="s">
        <v>517</v>
      </c>
      <c r="L97" s="1363">
        <f>L95-L96</f>
        <v>0.51660499999999843</v>
      </c>
      <c r="M97" s="1871"/>
      <c r="N97" s="1871"/>
    </row>
    <row r="98" spans="2:14" ht="18.75" customHeight="1">
      <c r="B98" s="1871"/>
      <c r="C98" s="1871"/>
      <c r="D98" s="1871"/>
      <c r="E98" s="1871"/>
      <c r="J98" s="1583">
        <f>I95+J95</f>
        <v>156.516605</v>
      </c>
      <c r="K98" s="1693" t="s">
        <v>517</v>
      </c>
      <c r="L98" s="1702">
        <f>I95+J95-L96</f>
        <v>0.51660499999999843</v>
      </c>
      <c r="M98" s="1871" t="s">
        <v>1062</v>
      </c>
      <c r="N98" s="1871"/>
    </row>
    <row r="99" spans="2:14" ht="15.75">
      <c r="B99" s="1871"/>
      <c r="C99" s="1871"/>
      <c r="D99" s="1871"/>
      <c r="E99" s="1871"/>
      <c r="J99" s="1583">
        <f>I95+J95+L104+K95</f>
        <v>156.516605</v>
      </c>
      <c r="K99" s="1693" t="s">
        <v>517</v>
      </c>
      <c r="L99" s="1363">
        <f>I95+J95+L104+K95-L96</f>
        <v>0.51660499999999843</v>
      </c>
      <c r="M99" s="1871" t="s">
        <v>1063</v>
      </c>
      <c r="N99" s="1871"/>
    </row>
    <row r="100" spans="2:14" ht="15.75">
      <c r="B100" s="1302"/>
      <c r="C100" s="1871"/>
      <c r="D100" s="1871"/>
      <c r="E100" s="1871"/>
      <c r="M100" s="1871"/>
      <c r="N100" s="1871"/>
    </row>
    <row r="101" spans="2:14" ht="30">
      <c r="B101" s="1345" t="s">
        <v>3</v>
      </c>
      <c r="C101" s="1345" t="s">
        <v>4</v>
      </c>
      <c r="D101" s="1346" t="s">
        <v>5</v>
      </c>
      <c r="E101" s="1345" t="s">
        <v>6</v>
      </c>
      <c r="F101" s="1347" t="s">
        <v>7</v>
      </c>
      <c r="G101" s="1348" t="s">
        <v>185</v>
      </c>
      <c r="H101" s="1348" t="s">
        <v>186</v>
      </c>
      <c r="I101" s="1349"/>
      <c r="J101" s="1350" t="s">
        <v>188</v>
      </c>
      <c r="K101" s="1402" t="s">
        <v>10</v>
      </c>
      <c r="L101" s="1350" t="s">
        <v>11</v>
      </c>
      <c r="M101" s="1346" t="s">
        <v>13</v>
      </c>
      <c r="N101" s="1871"/>
    </row>
    <row r="102" spans="2:14">
      <c r="B102" s="1509"/>
      <c r="C102" s="692"/>
      <c r="D102" s="692"/>
      <c r="E102" s="692"/>
      <c r="F102" s="1618"/>
      <c r="G102" s="1618"/>
      <c r="H102" s="1551"/>
      <c r="I102" s="1551"/>
      <c r="J102" s="1551"/>
      <c r="K102" s="1684"/>
      <c r="L102" s="1518"/>
      <c r="M102" s="1516"/>
      <c r="N102" s="1388"/>
    </row>
    <row r="103" spans="2:14">
      <c r="B103" s="1509"/>
      <c r="C103" s="828"/>
      <c r="D103" s="692"/>
      <c r="E103" s="828"/>
      <c r="F103" s="1704"/>
      <c r="G103" s="1618"/>
      <c r="H103" s="1551"/>
      <c r="I103" s="1705"/>
      <c r="J103" s="1551"/>
      <c r="K103" s="1706"/>
      <c r="L103" s="1518"/>
      <c r="M103" s="1627"/>
      <c r="N103" s="1388"/>
    </row>
    <row r="104" spans="2:14">
      <c r="B104" s="1354" t="s">
        <v>197</v>
      </c>
      <c r="C104" s="1354"/>
      <c r="D104" s="1354"/>
      <c r="E104" s="1354"/>
      <c r="F104" s="1355"/>
      <c r="G104" s="1355"/>
      <c r="H104" s="1356">
        <f>SUM(H102:H103)</f>
        <v>0</v>
      </c>
      <c r="I104" s="1356">
        <f>SUM(I102:I103)</f>
        <v>0</v>
      </c>
      <c r="J104" s="1357">
        <f>SUM(J102:J103)</f>
        <v>0</v>
      </c>
      <c r="K104" s="1689">
        <f>SUM(K102:K103)</f>
        <v>0</v>
      </c>
      <c r="L104" s="1352">
        <f>SUM(L102:L103)</f>
        <v>0</v>
      </c>
      <c r="M104" s="1359"/>
      <c r="N104" s="1871"/>
    </row>
  </sheetData>
  <autoFilter ref="B2:M104" xr:uid="{00000000-0009-0000-0000-000033000000}"/>
  <sortState xmlns:xlrd2="http://schemas.microsoft.com/office/spreadsheetml/2017/richdata2" ref="B35:M47">
    <sortCondition ref="B35:B47"/>
  </sortState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9">
    <tabColor theme="0"/>
  </sheetPr>
  <dimension ref="A1:O137"/>
  <sheetViews>
    <sheetView zoomScale="85" zoomScaleNormal="85" workbookViewId="0">
      <pane ySplit="2" topLeftCell="A3" activePane="bottomLeft" state="frozen"/>
      <selection pane="bottomLeft" activeCell="K117" sqref="K117"/>
    </sheetView>
  </sheetViews>
  <sheetFormatPr defaultColWidth="9.140625" defaultRowHeight="15" outlineLevelCol="1"/>
  <cols>
    <col min="1" max="1" width="2.5703125" style="1513" customWidth="1"/>
    <col min="2" max="2" width="12.7109375" style="1513" hidden="1" customWidth="1"/>
    <col min="3" max="3" width="37.42578125" style="1513" customWidth="1"/>
    <col min="4" max="4" width="24" style="1513" customWidth="1"/>
    <col min="5" max="5" width="35" style="1513" bestFit="1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690" customWidth="1" outlineLevel="1"/>
    <col min="13" max="13" width="13.28515625" style="1292" customWidth="1"/>
    <col min="14" max="14" width="69.5703125" style="1513" bestFit="1" customWidth="1"/>
    <col min="15" max="16384" width="9.140625" style="1513"/>
  </cols>
  <sheetData>
    <row r="1" spans="2:14" ht="18.75" customHeight="1">
      <c r="B1" s="1871"/>
      <c r="C1" s="1302" t="s">
        <v>2126</v>
      </c>
      <c r="D1" s="1871"/>
      <c r="E1" s="1871"/>
      <c r="F1" s="1871"/>
      <c r="N1" s="1871" t="s">
        <v>2127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2128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4" ht="15" customHeight="1">
      <c r="B3" s="1509" t="s">
        <v>981</v>
      </c>
      <c r="C3" s="1507" t="s">
        <v>49</v>
      </c>
      <c r="D3" s="1507">
        <v>390</v>
      </c>
      <c r="E3" s="1507" t="s">
        <v>108</v>
      </c>
      <c r="F3" s="1507">
        <v>260</v>
      </c>
      <c r="G3" s="1328">
        <v>960</v>
      </c>
      <c r="H3" s="1526">
        <f>F3*G3</f>
        <v>249600</v>
      </c>
      <c r="I3" s="1331">
        <f>H3/1000000</f>
        <v>0.24959999999999999</v>
      </c>
      <c r="J3" s="1326">
        <f t="shared" ref="J3:J12" si="0">I3</f>
        <v>0.24959999999999999</v>
      </c>
      <c r="K3" s="1524"/>
      <c r="L3" s="1536"/>
      <c r="M3" s="1517">
        <f t="shared" ref="M3:M27" si="1">J3+K3+L3</f>
        <v>0.24959999999999999</v>
      </c>
      <c r="N3" s="843"/>
    </row>
    <row r="4" spans="2:14" ht="15" customHeight="1">
      <c r="B4" s="1509" t="s">
        <v>981</v>
      </c>
      <c r="C4" s="1510" t="s">
        <v>49</v>
      </c>
      <c r="D4" s="1510">
        <v>407</v>
      </c>
      <c r="E4" s="1510" t="s">
        <v>108</v>
      </c>
      <c r="F4" s="1507">
        <v>260</v>
      </c>
      <c r="G4" s="1413">
        <v>960</v>
      </c>
      <c r="H4" s="1526">
        <f t="shared" ref="H4:H23" si="2">F4*G4</f>
        <v>249600</v>
      </c>
      <c r="I4" s="1331">
        <f t="shared" ref="I4:I23" si="3">H4/1000000</f>
        <v>0.24959999999999999</v>
      </c>
      <c r="J4" s="1522">
        <f t="shared" si="0"/>
        <v>0.24959999999999999</v>
      </c>
      <c r="K4" s="1524"/>
      <c r="L4" s="1536"/>
      <c r="M4" s="1517">
        <f t="shared" si="1"/>
        <v>0.24959999999999999</v>
      </c>
      <c r="N4" s="843"/>
    </row>
    <row r="5" spans="2:14" ht="15" customHeight="1">
      <c r="B5" s="1509" t="s">
        <v>981</v>
      </c>
      <c r="C5" s="1510" t="s">
        <v>49</v>
      </c>
      <c r="D5" s="1510">
        <v>406</v>
      </c>
      <c r="E5" s="1510" t="s">
        <v>419</v>
      </c>
      <c r="F5" s="1507">
        <v>315</v>
      </c>
      <c r="G5" s="1413">
        <v>300</v>
      </c>
      <c r="H5" s="1526">
        <f>F5*G5</f>
        <v>94500</v>
      </c>
      <c r="I5" s="1331">
        <f>H5/1000000</f>
        <v>9.4500000000000001E-2</v>
      </c>
      <c r="J5" s="1522">
        <f t="shared" si="0"/>
        <v>9.4500000000000001E-2</v>
      </c>
      <c r="K5" s="1524"/>
      <c r="L5" s="1536"/>
      <c r="M5" s="1517">
        <f>J5+K5+L5</f>
        <v>9.4500000000000001E-2</v>
      </c>
      <c r="N5" s="843"/>
    </row>
    <row r="6" spans="2:14" ht="15" customHeight="1">
      <c r="B6" s="1509" t="s">
        <v>981</v>
      </c>
      <c r="C6" s="1510" t="s">
        <v>49</v>
      </c>
      <c r="D6" s="1510" t="s">
        <v>983</v>
      </c>
      <c r="E6" s="1510" t="s">
        <v>294</v>
      </c>
      <c r="F6" s="1507">
        <v>315</v>
      </c>
      <c r="G6" s="1413">
        <v>675</v>
      </c>
      <c r="H6" s="1526">
        <f t="shared" si="2"/>
        <v>212625</v>
      </c>
      <c r="I6" s="1331">
        <f t="shared" si="3"/>
        <v>0.21262500000000001</v>
      </c>
      <c r="J6" s="1522">
        <f t="shared" si="0"/>
        <v>0.21262500000000001</v>
      </c>
      <c r="K6" s="1524"/>
      <c r="L6" s="1536"/>
      <c r="M6" s="1517">
        <f t="shared" si="1"/>
        <v>0.21262500000000001</v>
      </c>
      <c r="N6" s="843"/>
    </row>
    <row r="7" spans="2:14" ht="15" customHeight="1">
      <c r="B7" s="1509" t="s">
        <v>981</v>
      </c>
      <c r="C7" s="1510" t="s">
        <v>49</v>
      </c>
      <c r="D7" s="1510">
        <v>350</v>
      </c>
      <c r="E7" s="1510" t="s">
        <v>897</v>
      </c>
      <c r="F7" s="1507">
        <v>310</v>
      </c>
      <c r="G7" s="1413">
        <v>2016</v>
      </c>
      <c r="H7" s="1526">
        <f>F7*G7</f>
        <v>624960</v>
      </c>
      <c r="I7" s="1331">
        <f>H7/1000000</f>
        <v>0.62495999999999996</v>
      </c>
      <c r="J7" s="1522">
        <f t="shared" si="0"/>
        <v>0.62495999999999996</v>
      </c>
      <c r="K7" s="1524"/>
      <c r="L7" s="1536"/>
      <c r="M7" s="1517">
        <f>J7+K7+L7</f>
        <v>0.62495999999999996</v>
      </c>
      <c r="N7" s="843"/>
    </row>
    <row r="8" spans="2:14" ht="15" customHeight="1">
      <c r="B8" s="1509" t="s">
        <v>981</v>
      </c>
      <c r="C8" s="1510" t="s">
        <v>49</v>
      </c>
      <c r="D8" s="1510">
        <v>350</v>
      </c>
      <c r="E8" s="1510" t="s">
        <v>412</v>
      </c>
      <c r="F8" s="1507">
        <v>310</v>
      </c>
      <c r="G8" s="1413">
        <v>88</v>
      </c>
      <c r="H8" s="1526">
        <f>F8*G8</f>
        <v>27280</v>
      </c>
      <c r="I8" s="1331">
        <f>H8/1000000</f>
        <v>2.7279999999999999E-2</v>
      </c>
      <c r="J8" s="1522">
        <f t="shared" si="0"/>
        <v>2.7279999999999999E-2</v>
      </c>
      <c r="K8" s="1524"/>
      <c r="L8" s="1536"/>
      <c r="M8" s="1517">
        <f>J8+K8+L8</f>
        <v>2.7279999999999999E-2</v>
      </c>
      <c r="N8" s="843"/>
    </row>
    <row r="9" spans="2:14" ht="15" customHeight="1">
      <c r="B9" s="1509" t="s">
        <v>981</v>
      </c>
      <c r="C9" s="1510" t="s">
        <v>321</v>
      </c>
      <c r="D9" s="1510" t="s">
        <v>2129</v>
      </c>
      <c r="E9" s="1510" t="s">
        <v>108</v>
      </c>
      <c r="F9" s="1507">
        <v>260</v>
      </c>
      <c r="G9" s="1413">
        <v>832</v>
      </c>
      <c r="H9" s="1526">
        <f t="shared" si="2"/>
        <v>216320</v>
      </c>
      <c r="I9" s="1331">
        <f t="shared" si="3"/>
        <v>0.21632000000000001</v>
      </c>
      <c r="J9" s="1522">
        <f t="shared" si="0"/>
        <v>0.21632000000000001</v>
      </c>
      <c r="K9" s="1524"/>
      <c r="L9" s="1536"/>
      <c r="M9" s="1517">
        <f t="shared" si="1"/>
        <v>0.21632000000000001</v>
      </c>
      <c r="N9" s="843"/>
    </row>
    <row r="10" spans="2:14" ht="15" customHeight="1">
      <c r="B10" s="1509" t="s">
        <v>981</v>
      </c>
      <c r="C10" s="1510" t="s">
        <v>321</v>
      </c>
      <c r="D10" s="1510" t="s">
        <v>2130</v>
      </c>
      <c r="E10" s="1510" t="s">
        <v>108</v>
      </c>
      <c r="F10" s="1507">
        <v>260</v>
      </c>
      <c r="G10" s="1413">
        <v>832</v>
      </c>
      <c r="H10" s="1526">
        <f t="shared" si="2"/>
        <v>216320</v>
      </c>
      <c r="I10" s="1331">
        <f t="shared" si="3"/>
        <v>0.21632000000000001</v>
      </c>
      <c r="J10" s="1522">
        <f t="shared" si="0"/>
        <v>0.21632000000000001</v>
      </c>
      <c r="K10" s="1524"/>
      <c r="L10" s="1536"/>
      <c r="M10" s="1517">
        <f t="shared" si="1"/>
        <v>0.21632000000000001</v>
      </c>
      <c r="N10" s="843"/>
    </row>
    <row r="11" spans="2:14" ht="15" customHeight="1">
      <c r="B11" s="1509" t="s">
        <v>981</v>
      </c>
      <c r="C11" s="1510" t="s">
        <v>321</v>
      </c>
      <c r="D11" s="1510" t="s">
        <v>2131</v>
      </c>
      <c r="E11" s="1510" t="s">
        <v>223</v>
      </c>
      <c r="F11" s="1507">
        <v>270</v>
      </c>
      <c r="G11" s="1413">
        <v>522</v>
      </c>
      <c r="H11" s="1526">
        <f t="shared" si="2"/>
        <v>140940</v>
      </c>
      <c r="I11" s="1331">
        <f t="shared" si="3"/>
        <v>0.14094000000000001</v>
      </c>
      <c r="J11" s="1522">
        <f t="shared" si="0"/>
        <v>0.14094000000000001</v>
      </c>
      <c r="K11" s="1524"/>
      <c r="L11" s="1536"/>
      <c r="M11" s="1517">
        <f t="shared" si="1"/>
        <v>0.14094000000000001</v>
      </c>
      <c r="N11" s="843"/>
    </row>
    <row r="12" spans="2:14" ht="15" customHeight="1">
      <c r="B12" s="1509" t="s">
        <v>981</v>
      </c>
      <c r="C12" s="1510" t="s">
        <v>321</v>
      </c>
      <c r="D12" s="1510" t="s">
        <v>2132</v>
      </c>
      <c r="E12" s="1510" t="s">
        <v>108</v>
      </c>
      <c r="F12" s="1507">
        <v>260</v>
      </c>
      <c r="G12" s="1413">
        <v>960</v>
      </c>
      <c r="H12" s="1526">
        <f t="shared" si="2"/>
        <v>249600</v>
      </c>
      <c r="I12" s="1331">
        <f t="shared" si="3"/>
        <v>0.24959999999999999</v>
      </c>
      <c r="J12" s="1522">
        <f t="shared" si="0"/>
        <v>0.24959999999999999</v>
      </c>
      <c r="K12" s="1524"/>
      <c r="L12" s="1536"/>
      <c r="M12" s="1517">
        <f t="shared" si="1"/>
        <v>0.24959999999999999</v>
      </c>
      <c r="N12" s="843"/>
    </row>
    <row r="13" spans="2:14" ht="15" customHeight="1">
      <c r="B13" s="1509" t="s">
        <v>981</v>
      </c>
      <c r="C13" s="1510" t="s">
        <v>321</v>
      </c>
      <c r="D13" s="1510" t="s">
        <v>2133</v>
      </c>
      <c r="E13" s="1510" t="s">
        <v>1565</v>
      </c>
      <c r="F13" s="1507">
        <v>265</v>
      </c>
      <c r="G13" s="1413">
        <v>1664</v>
      </c>
      <c r="H13" s="1526">
        <f>F13*G13</f>
        <v>440960</v>
      </c>
      <c r="I13" s="1331">
        <f>H13/1000000</f>
        <v>0.44096000000000002</v>
      </c>
      <c r="J13" s="1522">
        <f>I13</f>
        <v>0.44096000000000002</v>
      </c>
      <c r="K13" s="1524"/>
      <c r="L13" s="1536"/>
      <c r="M13" s="1517">
        <f>J13+K13+L13</f>
        <v>0.44096000000000002</v>
      </c>
      <c r="N13" s="843"/>
    </row>
    <row r="14" spans="2:14" ht="15" customHeight="1">
      <c r="B14" s="1509" t="s">
        <v>981</v>
      </c>
      <c r="C14" s="1510" t="s">
        <v>321</v>
      </c>
      <c r="D14" s="1510" t="s">
        <v>2134</v>
      </c>
      <c r="E14" s="1510" t="s">
        <v>1318</v>
      </c>
      <c r="F14" s="1507">
        <v>260</v>
      </c>
      <c r="G14" s="1413">
        <v>884</v>
      </c>
      <c r="H14" s="1526">
        <f>F14*G14</f>
        <v>229840</v>
      </c>
      <c r="I14" s="1331">
        <f>H14/1000000</f>
        <v>0.22983999999999999</v>
      </c>
      <c r="J14" s="1522">
        <f>I14</f>
        <v>0.22983999999999999</v>
      </c>
      <c r="K14" s="1524"/>
      <c r="L14" s="1536"/>
      <c r="M14" s="1517">
        <f>J14+K14+L14</f>
        <v>0.22983999999999999</v>
      </c>
      <c r="N14" s="843"/>
    </row>
    <row r="15" spans="2:14" ht="15" customHeight="1">
      <c r="B15" s="1509" t="s">
        <v>981</v>
      </c>
      <c r="C15" s="1510" t="s">
        <v>493</v>
      </c>
      <c r="D15" s="1510">
        <v>1021</v>
      </c>
      <c r="E15" s="1510" t="s">
        <v>108</v>
      </c>
      <c r="F15" s="1507">
        <v>260</v>
      </c>
      <c r="G15" s="1413">
        <v>320</v>
      </c>
      <c r="H15" s="1526">
        <f t="shared" si="2"/>
        <v>83200</v>
      </c>
      <c r="I15" s="1331">
        <f t="shared" si="3"/>
        <v>8.3199999999999996E-2</v>
      </c>
      <c r="J15" s="1522">
        <f>I15</f>
        <v>8.3199999999999996E-2</v>
      </c>
      <c r="K15" s="1524"/>
      <c r="L15" s="1536"/>
      <c r="M15" s="1517">
        <f t="shared" si="1"/>
        <v>8.3199999999999996E-2</v>
      </c>
      <c r="N15" s="843"/>
    </row>
    <row r="16" spans="2:14" ht="15" customHeight="1">
      <c r="B16" s="1509" t="s">
        <v>981</v>
      </c>
      <c r="C16" s="1510" t="s">
        <v>493</v>
      </c>
      <c r="D16" s="1510">
        <v>1022</v>
      </c>
      <c r="E16" s="1510" t="s">
        <v>108</v>
      </c>
      <c r="F16" s="1507">
        <v>260</v>
      </c>
      <c r="G16" s="1413">
        <v>288</v>
      </c>
      <c r="H16" s="1526">
        <f t="shared" si="2"/>
        <v>74880</v>
      </c>
      <c r="I16" s="1331">
        <f t="shared" si="3"/>
        <v>7.4880000000000002E-2</v>
      </c>
      <c r="J16" s="1522">
        <f>I16</f>
        <v>7.4880000000000002E-2</v>
      </c>
      <c r="K16" s="1524"/>
      <c r="L16" s="1536"/>
      <c r="M16" s="1517">
        <f t="shared" si="1"/>
        <v>7.4880000000000002E-2</v>
      </c>
      <c r="N16" s="843"/>
    </row>
    <row r="17" spans="2:14" ht="15" customHeight="1">
      <c r="B17" s="1509" t="s">
        <v>981</v>
      </c>
      <c r="C17" s="1510" t="s">
        <v>35</v>
      </c>
      <c r="D17" s="1510">
        <v>1890</v>
      </c>
      <c r="E17" s="1510" t="s">
        <v>108</v>
      </c>
      <c r="F17" s="1507">
        <v>265</v>
      </c>
      <c r="G17" s="1413">
        <v>832</v>
      </c>
      <c r="H17" s="1526">
        <f t="shared" si="2"/>
        <v>220480</v>
      </c>
      <c r="I17" s="1331">
        <f t="shared" si="3"/>
        <v>0.22048000000000001</v>
      </c>
      <c r="J17" s="1522">
        <f t="shared" ref="J17:J27" si="4">I17</f>
        <v>0.22048000000000001</v>
      </c>
      <c r="K17" s="1524"/>
      <c r="L17" s="1536"/>
      <c r="M17" s="1517">
        <f t="shared" si="1"/>
        <v>0.22048000000000001</v>
      </c>
      <c r="N17" s="843"/>
    </row>
    <row r="18" spans="2:14" ht="15" customHeight="1">
      <c r="B18" s="1509" t="s">
        <v>981</v>
      </c>
      <c r="C18" s="1510" t="s">
        <v>989</v>
      </c>
      <c r="D18" s="1510" t="s">
        <v>990</v>
      </c>
      <c r="E18" s="1510" t="s">
        <v>917</v>
      </c>
      <c r="F18" s="1507">
        <v>310</v>
      </c>
      <c r="G18" s="1413">
        <v>4440</v>
      </c>
      <c r="H18" s="1526">
        <f t="shared" si="2"/>
        <v>1376400</v>
      </c>
      <c r="I18" s="1331">
        <f t="shared" si="3"/>
        <v>1.3764000000000001</v>
      </c>
      <c r="J18" s="1522">
        <f t="shared" si="4"/>
        <v>1.3764000000000001</v>
      </c>
      <c r="K18" s="1524"/>
      <c r="L18" s="1536"/>
      <c r="M18" s="1517">
        <f t="shared" si="1"/>
        <v>1.3764000000000001</v>
      </c>
      <c r="N18" s="843"/>
    </row>
    <row r="19" spans="2:14" ht="15" customHeight="1">
      <c r="B19" s="1509" t="s">
        <v>981</v>
      </c>
      <c r="C19" s="1510" t="s">
        <v>63</v>
      </c>
      <c r="D19" s="1510" t="s">
        <v>2135</v>
      </c>
      <c r="E19" s="1510" t="s">
        <v>1994</v>
      </c>
      <c r="F19" s="1507">
        <v>265</v>
      </c>
      <c r="G19" s="1413">
        <v>806</v>
      </c>
      <c r="H19" s="1526">
        <f t="shared" si="2"/>
        <v>213590</v>
      </c>
      <c r="I19" s="1331">
        <f t="shared" si="3"/>
        <v>0.21359</v>
      </c>
      <c r="J19" s="1522">
        <f t="shared" si="4"/>
        <v>0.21359</v>
      </c>
      <c r="K19" s="1524"/>
      <c r="L19" s="1536"/>
      <c r="M19" s="1517">
        <f t="shared" si="1"/>
        <v>0.21359</v>
      </c>
      <c r="N19" s="843"/>
    </row>
    <row r="20" spans="2:14" ht="15" customHeight="1">
      <c r="B20" s="1509" t="s">
        <v>981</v>
      </c>
      <c r="C20" s="1510" t="s">
        <v>804</v>
      </c>
      <c r="D20" s="1510" t="s">
        <v>2136</v>
      </c>
      <c r="E20" s="1510" t="s">
        <v>108</v>
      </c>
      <c r="F20" s="1507">
        <v>260</v>
      </c>
      <c r="G20" s="1413">
        <v>1664</v>
      </c>
      <c r="H20" s="1526">
        <f t="shared" si="2"/>
        <v>432640</v>
      </c>
      <c r="I20" s="1331">
        <f t="shared" si="3"/>
        <v>0.43264000000000002</v>
      </c>
      <c r="J20" s="1522">
        <f t="shared" si="4"/>
        <v>0.43264000000000002</v>
      </c>
      <c r="K20" s="1524"/>
      <c r="L20" s="1536"/>
      <c r="M20" s="1517">
        <f t="shared" si="1"/>
        <v>0.43264000000000002</v>
      </c>
      <c r="N20" s="843"/>
    </row>
    <row r="21" spans="2:14" ht="15" customHeight="1">
      <c r="B21" s="1509" t="s">
        <v>981</v>
      </c>
      <c r="C21" s="1510" t="s">
        <v>2137</v>
      </c>
      <c r="D21" s="1510">
        <v>4501637823</v>
      </c>
      <c r="E21" s="1510" t="s">
        <v>419</v>
      </c>
      <c r="F21" s="1507">
        <v>315</v>
      </c>
      <c r="G21" s="1413">
        <v>1375</v>
      </c>
      <c r="H21" s="1526">
        <f t="shared" si="2"/>
        <v>433125</v>
      </c>
      <c r="I21" s="1331">
        <f t="shared" si="3"/>
        <v>0.43312499999999998</v>
      </c>
      <c r="J21" s="1522">
        <f t="shared" si="4"/>
        <v>0.43312499999999998</v>
      </c>
      <c r="K21" s="1524"/>
      <c r="L21" s="1536"/>
      <c r="M21" s="1517">
        <f t="shared" si="1"/>
        <v>0.43312499999999998</v>
      </c>
      <c r="N21" s="843"/>
    </row>
    <row r="22" spans="2:14" ht="15" customHeight="1">
      <c r="B22" s="1509" t="s">
        <v>981</v>
      </c>
      <c r="C22" s="1510" t="s">
        <v>2087</v>
      </c>
      <c r="D22" s="1510" t="s">
        <v>2138</v>
      </c>
      <c r="E22" s="1510" t="s">
        <v>296</v>
      </c>
      <c r="F22" s="1507">
        <v>310</v>
      </c>
      <c r="G22" s="1413">
        <v>25</v>
      </c>
      <c r="H22" s="1526">
        <f>F22*G22</f>
        <v>7750</v>
      </c>
      <c r="I22" s="1331">
        <f>H22/1000000</f>
        <v>7.7499999999999999E-3</v>
      </c>
      <c r="J22" s="1522">
        <f t="shared" si="4"/>
        <v>7.7499999999999999E-3</v>
      </c>
      <c r="K22" s="1524"/>
      <c r="L22" s="1536"/>
      <c r="M22" s="1517">
        <f>J22+K22+L22</f>
        <v>7.7499999999999999E-3</v>
      </c>
      <c r="N22" s="843"/>
    </row>
    <row r="23" spans="2:14" ht="15" customHeight="1">
      <c r="B23" s="1509" t="s">
        <v>981</v>
      </c>
      <c r="C23" s="1510" t="s">
        <v>38</v>
      </c>
      <c r="D23" s="1510" t="s">
        <v>2139</v>
      </c>
      <c r="E23" s="1510" t="s">
        <v>917</v>
      </c>
      <c r="F23" s="1507">
        <v>310</v>
      </c>
      <c r="G23" s="1413">
        <v>720</v>
      </c>
      <c r="H23" s="1526">
        <f t="shared" si="2"/>
        <v>223200</v>
      </c>
      <c r="I23" s="1331">
        <f t="shared" si="3"/>
        <v>0.22320000000000001</v>
      </c>
      <c r="J23" s="1522">
        <f t="shared" si="4"/>
        <v>0.22320000000000001</v>
      </c>
      <c r="K23" s="1524"/>
      <c r="L23" s="1536"/>
      <c r="M23" s="1517">
        <f t="shared" si="1"/>
        <v>0.22320000000000001</v>
      </c>
      <c r="N23" s="843"/>
    </row>
    <row r="24" spans="2:14">
      <c r="B24" s="1509" t="s">
        <v>981</v>
      </c>
      <c r="C24" s="1510" t="s">
        <v>204</v>
      </c>
      <c r="D24" s="1510">
        <v>1083</v>
      </c>
      <c r="E24" s="1507" t="s">
        <v>108</v>
      </c>
      <c r="F24" s="1507">
        <v>260</v>
      </c>
      <c r="G24" s="1525">
        <v>832</v>
      </c>
      <c r="H24" s="1526">
        <f t="shared" ref="H24:H30" si="5">F24*G24</f>
        <v>216320</v>
      </c>
      <c r="I24" s="1331">
        <f t="shared" ref="I24:I30" si="6">H24/1000000</f>
        <v>0.21632000000000001</v>
      </c>
      <c r="J24" s="1524">
        <f t="shared" si="4"/>
        <v>0.21632000000000001</v>
      </c>
      <c r="K24" s="1524"/>
      <c r="L24" s="1481"/>
      <c r="M24" s="1517">
        <f t="shared" si="1"/>
        <v>0.21632000000000001</v>
      </c>
      <c r="N24" s="1515"/>
    </row>
    <row r="25" spans="2:14" ht="15" customHeight="1">
      <c r="B25" s="1509" t="s">
        <v>981</v>
      </c>
      <c r="C25" s="1510" t="s">
        <v>204</v>
      </c>
      <c r="D25" s="1510">
        <v>1084</v>
      </c>
      <c r="E25" s="1510" t="s">
        <v>108</v>
      </c>
      <c r="F25" s="1507">
        <v>260</v>
      </c>
      <c r="G25" s="1413">
        <v>832</v>
      </c>
      <c r="H25" s="1526">
        <f t="shared" si="5"/>
        <v>216320</v>
      </c>
      <c r="I25" s="1331">
        <f t="shared" si="6"/>
        <v>0.21632000000000001</v>
      </c>
      <c r="J25" s="1522">
        <f t="shared" si="4"/>
        <v>0.21632000000000001</v>
      </c>
      <c r="K25" s="1524"/>
      <c r="L25" s="1395"/>
      <c r="M25" s="1517">
        <f t="shared" si="1"/>
        <v>0.21632000000000001</v>
      </c>
      <c r="N25" s="843"/>
    </row>
    <row r="26" spans="2:14" ht="15" customHeight="1">
      <c r="B26" s="1509" t="s">
        <v>981</v>
      </c>
      <c r="C26" s="1510" t="s">
        <v>204</v>
      </c>
      <c r="D26" s="1510">
        <v>1094</v>
      </c>
      <c r="E26" s="1510" t="s">
        <v>108</v>
      </c>
      <c r="F26" s="1507">
        <v>260</v>
      </c>
      <c r="G26" s="1413">
        <v>832</v>
      </c>
      <c r="H26" s="1526">
        <f t="shared" si="5"/>
        <v>216320</v>
      </c>
      <c r="I26" s="1331">
        <f t="shared" si="6"/>
        <v>0.21632000000000001</v>
      </c>
      <c r="J26" s="1522">
        <f t="shared" si="4"/>
        <v>0.21632000000000001</v>
      </c>
      <c r="K26" s="1524"/>
      <c r="L26" s="1395"/>
      <c r="M26" s="1517">
        <f t="shared" si="1"/>
        <v>0.21632000000000001</v>
      </c>
      <c r="N26" s="843"/>
    </row>
    <row r="27" spans="2:14">
      <c r="B27" s="1509" t="s">
        <v>981</v>
      </c>
      <c r="C27" s="1510" t="s">
        <v>204</v>
      </c>
      <c r="D27" s="1510">
        <v>1099</v>
      </c>
      <c r="E27" s="1507" t="s">
        <v>108</v>
      </c>
      <c r="F27" s="1507">
        <v>260</v>
      </c>
      <c r="G27" s="1525">
        <v>832</v>
      </c>
      <c r="H27" s="1526">
        <f t="shared" si="5"/>
        <v>216320</v>
      </c>
      <c r="I27" s="1331">
        <f t="shared" si="6"/>
        <v>0.21632000000000001</v>
      </c>
      <c r="J27" s="1524">
        <f t="shared" si="4"/>
        <v>0.21632000000000001</v>
      </c>
      <c r="K27" s="1524"/>
      <c r="L27" s="1399"/>
      <c r="M27" s="1517">
        <f t="shared" si="1"/>
        <v>0.21632000000000001</v>
      </c>
      <c r="N27" s="843"/>
    </row>
    <row r="28" spans="2:14">
      <c r="B28" s="1509" t="s">
        <v>981</v>
      </c>
      <c r="C28" s="1510" t="s">
        <v>204</v>
      </c>
      <c r="D28" s="1510">
        <v>1175</v>
      </c>
      <c r="E28" s="1507" t="s">
        <v>108</v>
      </c>
      <c r="F28" s="1507">
        <v>260</v>
      </c>
      <c r="G28" s="1525">
        <v>832</v>
      </c>
      <c r="H28" s="1526">
        <f>F28*G28</f>
        <v>216320</v>
      </c>
      <c r="I28" s="1331">
        <f>H28/1000000</f>
        <v>0.21632000000000001</v>
      </c>
      <c r="J28" s="1524">
        <f>I28</f>
        <v>0.21632000000000001</v>
      </c>
      <c r="K28" s="1524"/>
      <c r="L28" s="1481"/>
      <c r="M28" s="1517">
        <f>J28+K28+L28</f>
        <v>0.21632000000000001</v>
      </c>
      <c r="N28" s="1515"/>
    </row>
    <row r="29" spans="2:14">
      <c r="B29" s="1509" t="s">
        <v>981</v>
      </c>
      <c r="C29" s="1510" t="s">
        <v>999</v>
      </c>
      <c r="D29" s="1510" t="s">
        <v>2140</v>
      </c>
      <c r="E29" s="1510" t="s">
        <v>108</v>
      </c>
      <c r="F29" s="1507">
        <v>260</v>
      </c>
      <c r="G29" s="1525">
        <v>832</v>
      </c>
      <c r="H29" s="1526">
        <f t="shared" si="5"/>
        <v>216320</v>
      </c>
      <c r="I29" s="1331">
        <f t="shared" si="6"/>
        <v>0.21632000000000001</v>
      </c>
      <c r="J29" s="1524">
        <f>I29</f>
        <v>0.21632000000000001</v>
      </c>
      <c r="K29" s="1524"/>
      <c r="L29" s="1399"/>
      <c r="M29" s="1518">
        <f>SUM(J29:L29)</f>
        <v>0.21632000000000001</v>
      </c>
      <c r="N29" s="843"/>
    </row>
    <row r="30" spans="2:14">
      <c r="B30" s="1509" t="s">
        <v>981</v>
      </c>
      <c r="C30" s="1510" t="s">
        <v>515</v>
      </c>
      <c r="D30" s="1510">
        <v>770109</v>
      </c>
      <c r="E30" s="1510" t="s">
        <v>219</v>
      </c>
      <c r="F30" s="1507">
        <v>260</v>
      </c>
      <c r="G30" s="1525">
        <v>290</v>
      </c>
      <c r="H30" s="1526">
        <f t="shared" si="5"/>
        <v>75400</v>
      </c>
      <c r="I30" s="1331">
        <f t="shared" si="6"/>
        <v>7.5399999999999995E-2</v>
      </c>
      <c r="J30" s="1524">
        <f>I30</f>
        <v>7.5399999999999995E-2</v>
      </c>
      <c r="K30" s="1524"/>
      <c r="L30" s="1399"/>
      <c r="M30" s="1518">
        <f>SUM(J30:L30)</f>
        <v>7.5399999999999995E-2</v>
      </c>
      <c r="N30" s="843"/>
    </row>
    <row r="31" spans="2:14">
      <c r="B31" s="1509" t="s">
        <v>981</v>
      </c>
      <c r="C31" s="1510" t="s">
        <v>515</v>
      </c>
      <c r="D31" s="1510">
        <v>931397</v>
      </c>
      <c r="E31" s="1510" t="s">
        <v>109</v>
      </c>
      <c r="F31" s="1507">
        <v>260</v>
      </c>
      <c r="G31" s="1525">
        <v>2496</v>
      </c>
      <c r="H31" s="1526">
        <f>F31*G31</f>
        <v>648960</v>
      </c>
      <c r="I31" s="1331">
        <f>H31/1000000</f>
        <v>0.64895999999999998</v>
      </c>
      <c r="J31" s="1524">
        <f>I31</f>
        <v>0.64895999999999998</v>
      </c>
      <c r="K31" s="1524"/>
      <c r="L31" s="1399"/>
      <c r="M31" s="1518">
        <f>SUM(J31:L31)</f>
        <v>0.64895999999999998</v>
      </c>
      <c r="N31" s="843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M32" si="7">SUM(G3:G31)</f>
        <v>28941</v>
      </c>
      <c r="H32" s="1423">
        <f t="shared" si="7"/>
        <v>8040090</v>
      </c>
      <c r="I32" s="1014">
        <f t="shared" si="7"/>
        <v>8.0400899999999993</v>
      </c>
      <c r="J32" s="1309">
        <f t="shared" si="7"/>
        <v>8.0400899999999993</v>
      </c>
      <c r="K32" s="1309">
        <f t="shared" si="7"/>
        <v>0</v>
      </c>
      <c r="L32" s="1396">
        <f t="shared" si="7"/>
        <v>0</v>
      </c>
      <c r="M32" s="1309">
        <f t="shared" si="7"/>
        <v>8.0400899999999993</v>
      </c>
      <c r="N32" s="1428" t="s">
        <v>226</v>
      </c>
    </row>
    <row r="33" spans="1:14" s="125" customFormat="1" ht="14.25" customHeight="1">
      <c r="A33" s="1410"/>
      <c r="B33" s="1506" t="s">
        <v>981</v>
      </c>
      <c r="C33" s="1510" t="s">
        <v>907</v>
      </c>
      <c r="D33" s="1510">
        <v>70160</v>
      </c>
      <c r="E33" s="1510" t="s">
        <v>300</v>
      </c>
      <c r="F33" s="1507">
        <v>260</v>
      </c>
      <c r="G33" s="1413">
        <v>7072</v>
      </c>
      <c r="H33" s="1526">
        <f>F33*G33</f>
        <v>1838720</v>
      </c>
      <c r="I33" s="1331">
        <f>H33/1000000</f>
        <v>1.8387199999999999</v>
      </c>
      <c r="J33" s="1522">
        <f t="shared" ref="J33:J39" si="8">I33</f>
        <v>1.8387199999999999</v>
      </c>
      <c r="K33" s="1522"/>
      <c r="L33" s="1395"/>
      <c r="M33" s="1517">
        <f t="shared" ref="M33:M51" si="9">SUM(J33:L33)</f>
        <v>1.8387199999999999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70160</v>
      </c>
      <c r="E34" s="1510" t="s">
        <v>300</v>
      </c>
      <c r="F34" s="1507">
        <v>260</v>
      </c>
      <c r="G34" s="1413">
        <v>7072</v>
      </c>
      <c r="H34" s="1526">
        <f t="shared" ref="H34:H51" si="10">F34*G34</f>
        <v>1838720</v>
      </c>
      <c r="I34" s="1331">
        <f t="shared" ref="I34:I51" si="11">H34/1000000</f>
        <v>1.8387199999999999</v>
      </c>
      <c r="J34" s="1522">
        <f t="shared" si="8"/>
        <v>1.8387199999999999</v>
      </c>
      <c r="K34" s="1522"/>
      <c r="L34" s="1395"/>
      <c r="M34" s="1517">
        <f t="shared" si="9"/>
        <v>1.8387199999999999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70160</v>
      </c>
      <c r="E35" s="1510" t="s">
        <v>300</v>
      </c>
      <c r="F35" s="1507">
        <v>260</v>
      </c>
      <c r="G35" s="1413">
        <f>7072-2652</f>
        <v>4420</v>
      </c>
      <c r="H35" s="1526">
        <f>F35*G35</f>
        <v>1149200</v>
      </c>
      <c r="I35" s="1331">
        <f>H35/1000000</f>
        <v>1.1492</v>
      </c>
      <c r="J35" s="1522">
        <f t="shared" si="8"/>
        <v>1.1492</v>
      </c>
      <c r="K35" s="1522"/>
      <c r="L35" s="1395"/>
      <c r="M35" s="1517">
        <f>SUM(J35:L35)</f>
        <v>1.1492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70161</v>
      </c>
      <c r="E36" s="1510" t="s">
        <v>300</v>
      </c>
      <c r="F36" s="1507">
        <v>265</v>
      </c>
      <c r="G36" s="1413">
        <v>3692</v>
      </c>
      <c r="H36" s="1526">
        <f t="shared" si="10"/>
        <v>978380</v>
      </c>
      <c r="I36" s="1331">
        <f t="shared" si="11"/>
        <v>0.97838000000000003</v>
      </c>
      <c r="J36" s="1522">
        <f t="shared" si="8"/>
        <v>0.97838000000000003</v>
      </c>
      <c r="K36" s="1522"/>
      <c r="L36" s="1395"/>
      <c r="M36" s="1517">
        <f t="shared" si="9"/>
        <v>0.97838000000000003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70161</v>
      </c>
      <c r="E37" s="1510" t="s">
        <v>300</v>
      </c>
      <c r="F37" s="1507">
        <v>265</v>
      </c>
      <c r="G37" s="1413">
        <f>3692-1768</f>
        <v>1924</v>
      </c>
      <c r="H37" s="1526">
        <f t="shared" si="10"/>
        <v>509860</v>
      </c>
      <c r="I37" s="1331">
        <f t="shared" si="11"/>
        <v>0.50985999999999998</v>
      </c>
      <c r="J37" s="1522">
        <f t="shared" si="8"/>
        <v>0.50985999999999998</v>
      </c>
      <c r="K37" s="1522"/>
      <c r="L37" s="1395"/>
      <c r="M37" s="1517">
        <f t="shared" si="9"/>
        <v>0.50985999999999998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301065</v>
      </c>
      <c r="E38" s="1510" t="s">
        <v>419</v>
      </c>
      <c r="F38" s="1507">
        <v>305</v>
      </c>
      <c r="G38" s="1413">
        <v>1400</v>
      </c>
      <c r="H38" s="1526">
        <f t="shared" si="10"/>
        <v>427000</v>
      </c>
      <c r="I38" s="1331">
        <f t="shared" si="11"/>
        <v>0.42699999999999999</v>
      </c>
      <c r="J38" s="1522">
        <f t="shared" si="8"/>
        <v>0.42699999999999999</v>
      </c>
      <c r="K38" s="1522"/>
      <c r="L38" s="1395"/>
      <c r="M38" s="1517">
        <f t="shared" si="9"/>
        <v>0.42699999999999999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301065</v>
      </c>
      <c r="E39" s="1510" t="s">
        <v>419</v>
      </c>
      <c r="F39" s="1507">
        <v>305</v>
      </c>
      <c r="G39" s="1413">
        <v>1975</v>
      </c>
      <c r="H39" s="1526">
        <f t="shared" si="10"/>
        <v>602375</v>
      </c>
      <c r="I39" s="1331">
        <f t="shared" si="11"/>
        <v>0.60237499999999999</v>
      </c>
      <c r="J39" s="1522">
        <f t="shared" si="8"/>
        <v>0.60237499999999999</v>
      </c>
      <c r="K39" s="1522"/>
      <c r="L39" s="1395"/>
      <c r="M39" s="1517">
        <f t="shared" si="9"/>
        <v>0.60237499999999999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301065</v>
      </c>
      <c r="E40" s="1510" t="s">
        <v>419</v>
      </c>
      <c r="F40" s="1507">
        <v>305</v>
      </c>
      <c r="G40" s="1413">
        <v>1400</v>
      </c>
      <c r="H40" s="1526">
        <f t="shared" si="10"/>
        <v>427000</v>
      </c>
      <c r="I40" s="1331">
        <f t="shared" si="11"/>
        <v>0.42699999999999999</v>
      </c>
      <c r="J40" s="1522">
        <f t="shared" ref="J40:J51" si="12">I40</f>
        <v>0.42699999999999999</v>
      </c>
      <c r="K40" s="1522"/>
      <c r="L40" s="1395"/>
      <c r="M40" s="1517">
        <f t="shared" si="9"/>
        <v>0.42699999999999999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301065</v>
      </c>
      <c r="E41" s="1510" t="s">
        <v>419</v>
      </c>
      <c r="F41" s="1507">
        <v>305</v>
      </c>
      <c r="G41" s="1413">
        <v>1400</v>
      </c>
      <c r="H41" s="1526">
        <f t="shared" si="10"/>
        <v>427000</v>
      </c>
      <c r="I41" s="1331">
        <f t="shared" si="11"/>
        <v>0.42699999999999999</v>
      </c>
      <c r="J41" s="1522">
        <f t="shared" si="12"/>
        <v>0.42699999999999999</v>
      </c>
      <c r="K41" s="1522"/>
      <c r="L41" s="1395"/>
      <c r="M41" s="1517">
        <f t="shared" si="9"/>
        <v>0.42699999999999999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301065</v>
      </c>
      <c r="E42" s="1510" t="s">
        <v>419</v>
      </c>
      <c r="F42" s="1507">
        <v>305</v>
      </c>
      <c r="G42" s="1413">
        <v>575</v>
      </c>
      <c r="H42" s="1526">
        <f t="shared" si="10"/>
        <v>175375</v>
      </c>
      <c r="I42" s="1331">
        <f t="shared" si="11"/>
        <v>0.175375</v>
      </c>
      <c r="J42" s="1522">
        <f t="shared" si="12"/>
        <v>0.175375</v>
      </c>
      <c r="K42" s="1522"/>
      <c r="L42" s="1395"/>
      <c r="M42" s="1517">
        <f t="shared" si="9"/>
        <v>0.175375</v>
      </c>
      <c r="N42" s="723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301067</v>
      </c>
      <c r="E43" s="1510" t="s">
        <v>419</v>
      </c>
      <c r="F43" s="1507">
        <v>305</v>
      </c>
      <c r="G43" s="1413">
        <v>2250</v>
      </c>
      <c r="H43" s="1526">
        <f t="shared" si="10"/>
        <v>686250</v>
      </c>
      <c r="I43" s="1331">
        <f t="shared" si="11"/>
        <v>0.68625000000000003</v>
      </c>
      <c r="J43" s="1522">
        <f t="shared" si="12"/>
        <v>0.68625000000000003</v>
      </c>
      <c r="K43" s="1522"/>
      <c r="L43" s="1395"/>
      <c r="M43" s="1517">
        <f t="shared" si="9"/>
        <v>0.68625000000000003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301067</v>
      </c>
      <c r="E44" s="1510" t="s">
        <v>419</v>
      </c>
      <c r="F44" s="1507">
        <v>305</v>
      </c>
      <c r="G44" s="1413">
        <v>2250</v>
      </c>
      <c r="H44" s="1526">
        <f t="shared" si="10"/>
        <v>686250</v>
      </c>
      <c r="I44" s="1331">
        <f t="shared" si="11"/>
        <v>0.68625000000000003</v>
      </c>
      <c r="J44" s="1522">
        <f t="shared" si="12"/>
        <v>0.68625000000000003</v>
      </c>
      <c r="K44" s="1522"/>
      <c r="L44" s="1395"/>
      <c r="M44" s="1517">
        <f t="shared" si="9"/>
        <v>0.68625000000000003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301067</v>
      </c>
      <c r="E45" s="1510" t="s">
        <v>419</v>
      </c>
      <c r="F45" s="1507">
        <v>305</v>
      </c>
      <c r="G45" s="1413">
        <v>2250</v>
      </c>
      <c r="H45" s="1526">
        <f t="shared" si="10"/>
        <v>686250</v>
      </c>
      <c r="I45" s="1331">
        <f t="shared" si="11"/>
        <v>0.68625000000000003</v>
      </c>
      <c r="J45" s="1522">
        <f t="shared" si="12"/>
        <v>0.68625000000000003</v>
      </c>
      <c r="K45" s="1522"/>
      <c r="L45" s="1395"/>
      <c r="M45" s="1517">
        <f t="shared" si="9"/>
        <v>0.68625000000000003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301067</v>
      </c>
      <c r="E46" s="1510" t="s">
        <v>419</v>
      </c>
      <c r="F46" s="1507">
        <v>305</v>
      </c>
      <c r="G46" s="1413">
        <v>2250</v>
      </c>
      <c r="H46" s="1526">
        <f t="shared" si="10"/>
        <v>686250</v>
      </c>
      <c r="I46" s="1331">
        <f t="shared" si="11"/>
        <v>0.68625000000000003</v>
      </c>
      <c r="J46" s="1522">
        <f t="shared" si="12"/>
        <v>0.68625000000000003</v>
      </c>
      <c r="K46" s="1522"/>
      <c r="L46" s="1395"/>
      <c r="M46" s="1517">
        <f t="shared" si="9"/>
        <v>0.68625000000000003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301067</v>
      </c>
      <c r="E47" s="1510" t="s">
        <v>419</v>
      </c>
      <c r="F47" s="1507">
        <v>305</v>
      </c>
      <c r="G47" s="1413">
        <v>2250</v>
      </c>
      <c r="H47" s="1526">
        <f t="shared" si="10"/>
        <v>686250</v>
      </c>
      <c r="I47" s="1331">
        <f t="shared" si="11"/>
        <v>0.68625000000000003</v>
      </c>
      <c r="J47" s="1522">
        <f t="shared" si="12"/>
        <v>0.68625000000000003</v>
      </c>
      <c r="K47" s="1522"/>
      <c r="L47" s="1395"/>
      <c r="M47" s="1517">
        <f t="shared" si="9"/>
        <v>0.68625000000000003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301067</v>
      </c>
      <c r="E48" s="1510" t="s">
        <v>419</v>
      </c>
      <c r="F48" s="1507">
        <v>305</v>
      </c>
      <c r="G48" s="1413">
        <v>2200</v>
      </c>
      <c r="H48" s="1526">
        <f t="shared" si="10"/>
        <v>671000</v>
      </c>
      <c r="I48" s="1331">
        <f t="shared" si="11"/>
        <v>0.67100000000000004</v>
      </c>
      <c r="J48" s="1522">
        <f t="shared" si="12"/>
        <v>0.67100000000000004</v>
      </c>
      <c r="K48" s="1522"/>
      <c r="L48" s="1395"/>
      <c r="M48" s="1517">
        <f t="shared" si="9"/>
        <v>0.67100000000000004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69638</v>
      </c>
      <c r="E49" s="1510" t="s">
        <v>419</v>
      </c>
      <c r="F49" s="1507">
        <v>310</v>
      </c>
      <c r="G49" s="1413">
        <v>550</v>
      </c>
      <c r="H49" s="1526">
        <f t="shared" si="10"/>
        <v>170500</v>
      </c>
      <c r="I49" s="1331">
        <f t="shared" si="11"/>
        <v>0.17050000000000001</v>
      </c>
      <c r="J49" s="1522">
        <f t="shared" si="12"/>
        <v>0.17050000000000001</v>
      </c>
      <c r="K49" s="1522"/>
      <c r="L49" s="1395"/>
      <c r="M49" s="1517">
        <f t="shared" si="9"/>
        <v>0.17050000000000001</v>
      </c>
      <c r="N49" s="1515"/>
    </row>
    <row r="50" spans="1:14" s="125" customFormat="1" ht="14.25" customHeight="1">
      <c r="A50" s="1411"/>
      <c r="B50" s="1506" t="s">
        <v>981</v>
      </c>
      <c r="C50" s="1510" t="s">
        <v>407</v>
      </c>
      <c r="D50" s="1510">
        <v>84911</v>
      </c>
      <c r="E50" s="1510" t="s">
        <v>1565</v>
      </c>
      <c r="F50" s="1507">
        <v>265</v>
      </c>
      <c r="G50" s="1413">
        <v>3712</v>
      </c>
      <c r="H50" s="1526">
        <f t="shared" si="10"/>
        <v>983680</v>
      </c>
      <c r="I50" s="1331">
        <f t="shared" si="11"/>
        <v>0.98368</v>
      </c>
      <c r="J50" s="1522">
        <f t="shared" si="12"/>
        <v>0.98368</v>
      </c>
      <c r="K50" s="1522"/>
      <c r="L50" s="1395"/>
      <c r="M50" s="1517">
        <f t="shared" si="9"/>
        <v>0.98368</v>
      </c>
      <c r="N50" s="1515"/>
    </row>
    <row r="51" spans="1:14" s="125" customFormat="1" ht="14.25" customHeight="1">
      <c r="A51" s="1411"/>
      <c r="B51" s="1506" t="s">
        <v>981</v>
      </c>
      <c r="C51" s="1510" t="s">
        <v>407</v>
      </c>
      <c r="D51" s="1510">
        <v>84911</v>
      </c>
      <c r="E51" s="1510" t="s">
        <v>1565</v>
      </c>
      <c r="F51" s="1507">
        <v>265</v>
      </c>
      <c r="G51" s="1413">
        <v>64</v>
      </c>
      <c r="H51" s="1526">
        <f t="shared" si="10"/>
        <v>16960</v>
      </c>
      <c r="I51" s="1331">
        <f t="shared" si="11"/>
        <v>1.6959999999999999E-2</v>
      </c>
      <c r="J51" s="1522">
        <f t="shared" si="12"/>
        <v>1.6959999999999999E-2</v>
      </c>
      <c r="K51" s="1522"/>
      <c r="L51" s="1395"/>
      <c r="M51" s="1517">
        <f t="shared" si="9"/>
        <v>1.6959999999999999E-2</v>
      </c>
      <c r="N51" s="1515"/>
    </row>
    <row r="52" spans="1:14" s="308" customFormat="1">
      <c r="B52" s="1421"/>
      <c r="C52" s="1422" t="s">
        <v>197</v>
      </c>
      <c r="D52" s="1422"/>
      <c r="E52" s="1422"/>
      <c r="F52" s="1422"/>
      <c r="G52" s="1686">
        <f t="shared" ref="G52:M52" si="13">SUM(G33:G51)</f>
        <v>48706</v>
      </c>
      <c r="H52" s="1686">
        <f t="shared" si="13"/>
        <v>13647020</v>
      </c>
      <c r="I52" s="1687">
        <f t="shared" si="13"/>
        <v>13.647019999999994</v>
      </c>
      <c r="J52" s="1699">
        <f t="shared" si="13"/>
        <v>13.647019999999994</v>
      </c>
      <c r="K52" s="1309">
        <f t="shared" si="13"/>
        <v>0</v>
      </c>
      <c r="L52" s="1396">
        <f t="shared" si="13"/>
        <v>0</v>
      </c>
      <c r="M52" s="1309">
        <f t="shared" si="13"/>
        <v>13.647019999999994</v>
      </c>
      <c r="N52" s="1425" t="s">
        <v>417</v>
      </c>
    </row>
    <row r="53" spans="1:14" s="123" customFormat="1" ht="14.25" customHeight="1">
      <c r="A53" s="1872"/>
      <c r="B53" s="1509" t="s">
        <v>981</v>
      </c>
      <c r="C53" s="1019" t="s">
        <v>908</v>
      </c>
      <c r="D53" s="187" t="s">
        <v>2141</v>
      </c>
      <c r="E53" s="495" t="s">
        <v>656</v>
      </c>
      <c r="F53" s="1510">
        <v>260</v>
      </c>
      <c r="G53" s="1586">
        <v>203</v>
      </c>
      <c r="H53" s="1526">
        <f t="shared" ref="H53:H74" si="14">F53*G53</f>
        <v>52780</v>
      </c>
      <c r="I53" s="1331">
        <f t="shared" ref="I53:I74" si="15">F53*G53/1000000</f>
        <v>5.2780000000000001E-2</v>
      </c>
      <c r="J53" s="1533">
        <f t="shared" ref="J53:J59" si="16">I53</f>
        <v>5.2780000000000001E-2</v>
      </c>
      <c r="K53" s="1415"/>
      <c r="L53" s="1691"/>
      <c r="M53" s="1518">
        <f t="shared" ref="M53:M73" si="17">SUM(J53:L53)</f>
        <v>5.2780000000000001E-2</v>
      </c>
      <c r="N53" s="842"/>
    </row>
    <row r="54" spans="1:14" s="123" customFormat="1" ht="14.25" customHeight="1">
      <c r="A54" s="1872"/>
      <c r="B54" s="1509" t="s">
        <v>981</v>
      </c>
      <c r="C54" s="1019" t="s">
        <v>908</v>
      </c>
      <c r="D54" s="187" t="s">
        <v>2142</v>
      </c>
      <c r="E54" s="495" t="s">
        <v>656</v>
      </c>
      <c r="F54" s="1510">
        <v>260</v>
      </c>
      <c r="G54" s="1586">
        <v>203</v>
      </c>
      <c r="H54" s="1526">
        <f t="shared" si="14"/>
        <v>52780</v>
      </c>
      <c r="I54" s="1331">
        <f t="shared" si="15"/>
        <v>5.2780000000000001E-2</v>
      </c>
      <c r="J54" s="1533">
        <f t="shared" si="16"/>
        <v>5.2780000000000001E-2</v>
      </c>
      <c r="K54" s="1415"/>
      <c r="L54" s="1691"/>
      <c r="M54" s="1518">
        <f t="shared" si="17"/>
        <v>5.2780000000000001E-2</v>
      </c>
      <c r="N54" s="842"/>
    </row>
    <row r="55" spans="1:14" s="123" customFormat="1" ht="14.25" customHeight="1">
      <c r="A55" s="1872"/>
      <c r="B55" s="1509" t="s">
        <v>981</v>
      </c>
      <c r="C55" s="1019" t="s">
        <v>2143</v>
      </c>
      <c r="D55" s="187" t="s">
        <v>2144</v>
      </c>
      <c r="E55" s="495" t="s">
        <v>656</v>
      </c>
      <c r="F55" s="1510">
        <v>260</v>
      </c>
      <c r="G55" s="1586">
        <v>203</v>
      </c>
      <c r="H55" s="1526">
        <f t="shared" si="14"/>
        <v>52780</v>
      </c>
      <c r="I55" s="1331">
        <f t="shared" si="15"/>
        <v>5.2780000000000001E-2</v>
      </c>
      <c r="J55" s="1533">
        <f t="shared" si="16"/>
        <v>5.2780000000000001E-2</v>
      </c>
      <c r="K55" s="1415"/>
      <c r="L55" s="1691"/>
      <c r="M55" s="1518">
        <f t="shared" si="17"/>
        <v>5.2780000000000001E-2</v>
      </c>
      <c r="N55" s="842"/>
    </row>
    <row r="56" spans="1:14" s="123" customFormat="1" ht="14.25" customHeight="1">
      <c r="A56" s="1872"/>
      <c r="B56" s="1509" t="s">
        <v>981</v>
      </c>
      <c r="C56" s="1019" t="s">
        <v>73</v>
      </c>
      <c r="D56" s="187">
        <v>50100198</v>
      </c>
      <c r="E56" s="495" t="s">
        <v>419</v>
      </c>
      <c r="F56" s="1510">
        <v>305</v>
      </c>
      <c r="G56" s="1586">
        <v>17050</v>
      </c>
      <c r="H56" s="1526">
        <f>F56*G56</f>
        <v>5200250</v>
      </c>
      <c r="I56" s="1331">
        <f>F56*G56/1000000</f>
        <v>5.2002499999999996</v>
      </c>
      <c r="J56" s="1533">
        <f t="shared" si="16"/>
        <v>5.2002499999999996</v>
      </c>
      <c r="K56" s="1415"/>
      <c r="L56" s="1691"/>
      <c r="M56" s="1518">
        <f t="shared" si="17"/>
        <v>5.2002499999999996</v>
      </c>
      <c r="N56" s="842"/>
    </row>
    <row r="57" spans="1:14" s="123" customFormat="1" ht="14.25" customHeight="1">
      <c r="A57" s="1872"/>
      <c r="B57" s="1509" t="s">
        <v>981</v>
      </c>
      <c r="C57" s="1019" t="s">
        <v>2145</v>
      </c>
      <c r="D57" s="187" t="s">
        <v>2146</v>
      </c>
      <c r="E57" s="495" t="s">
        <v>917</v>
      </c>
      <c r="F57" s="1510">
        <v>310</v>
      </c>
      <c r="G57" s="1586">
        <v>48</v>
      </c>
      <c r="H57" s="1526">
        <f t="shared" si="14"/>
        <v>14880</v>
      </c>
      <c r="I57" s="1331">
        <f t="shared" si="15"/>
        <v>1.4880000000000001E-2</v>
      </c>
      <c r="J57" s="1533">
        <f t="shared" si="16"/>
        <v>1.4880000000000001E-2</v>
      </c>
      <c r="K57" s="1415"/>
      <c r="L57" s="1691"/>
      <c r="M57" s="1518">
        <f t="shared" si="17"/>
        <v>1.4880000000000001E-2</v>
      </c>
      <c r="N57" s="842"/>
    </row>
    <row r="58" spans="1:14" s="123" customFormat="1" ht="14.25" customHeight="1">
      <c r="A58" s="1872"/>
      <c r="B58" s="1509" t="s">
        <v>981</v>
      </c>
      <c r="C58" s="1019" t="s">
        <v>2145</v>
      </c>
      <c r="D58" s="187" t="s">
        <v>2147</v>
      </c>
      <c r="E58" s="495" t="s">
        <v>917</v>
      </c>
      <c r="F58" s="1510">
        <v>310</v>
      </c>
      <c r="G58" s="1586">
        <v>48</v>
      </c>
      <c r="H58" s="1526">
        <f>F58*G58</f>
        <v>14880</v>
      </c>
      <c r="I58" s="1331">
        <f>F58*G58/1000000</f>
        <v>1.4880000000000001E-2</v>
      </c>
      <c r="J58" s="1533">
        <f t="shared" si="16"/>
        <v>1.4880000000000001E-2</v>
      </c>
      <c r="K58" s="1415"/>
      <c r="L58" s="1691"/>
      <c r="M58" s="1518">
        <f>SUM(J58:L58)</f>
        <v>1.4880000000000001E-2</v>
      </c>
      <c r="N58" s="842"/>
    </row>
    <row r="59" spans="1:14" s="123" customFormat="1" ht="14.25" customHeight="1">
      <c r="A59" s="1872"/>
      <c r="B59" s="1509" t="s">
        <v>981</v>
      </c>
      <c r="C59" s="1019" t="s">
        <v>843</v>
      </c>
      <c r="D59" s="187">
        <v>411134</v>
      </c>
      <c r="E59" s="495" t="s">
        <v>108</v>
      </c>
      <c r="F59" s="1510">
        <v>255</v>
      </c>
      <c r="G59" s="1586">
        <v>64</v>
      </c>
      <c r="H59" s="1526">
        <f>F59*G59</f>
        <v>16320</v>
      </c>
      <c r="I59" s="1331">
        <f>F59*G59/1000000</f>
        <v>1.6320000000000001E-2</v>
      </c>
      <c r="J59" s="1533">
        <f t="shared" si="16"/>
        <v>1.6320000000000001E-2</v>
      </c>
      <c r="K59" s="1415"/>
      <c r="L59" s="1691"/>
      <c r="M59" s="1518">
        <f>SUM(J59:L59)</f>
        <v>1.6320000000000001E-2</v>
      </c>
      <c r="N59" s="842"/>
    </row>
    <row r="60" spans="1:14" s="123" customFormat="1" ht="14.25" customHeight="1">
      <c r="A60" s="1872"/>
      <c r="B60" s="1509" t="s">
        <v>981</v>
      </c>
      <c r="C60" s="1019" t="s">
        <v>843</v>
      </c>
      <c r="D60" s="187">
        <v>411135</v>
      </c>
      <c r="E60" s="495" t="s">
        <v>108</v>
      </c>
      <c r="F60" s="1510">
        <v>255</v>
      </c>
      <c r="G60" s="1586">
        <v>64</v>
      </c>
      <c r="H60" s="1526">
        <f>F60*G60</f>
        <v>16320</v>
      </c>
      <c r="I60" s="1331">
        <f>F60*G60/1000000</f>
        <v>1.6320000000000001E-2</v>
      </c>
      <c r="J60" s="1533">
        <f>I60</f>
        <v>1.6320000000000001E-2</v>
      </c>
      <c r="K60" s="1415"/>
      <c r="L60" s="1691"/>
      <c r="M60" s="1518">
        <f>SUM(J60:L60)</f>
        <v>1.6320000000000001E-2</v>
      </c>
      <c r="N60" s="842"/>
    </row>
    <row r="61" spans="1:14" s="123" customFormat="1" ht="14.25" customHeight="1">
      <c r="A61" s="1872"/>
      <c r="B61" s="1509" t="s">
        <v>981</v>
      </c>
      <c r="C61" s="1019" t="s">
        <v>2148</v>
      </c>
      <c r="D61" s="187">
        <v>6480</v>
      </c>
      <c r="E61" s="495" t="s">
        <v>917</v>
      </c>
      <c r="F61" s="1510">
        <v>310</v>
      </c>
      <c r="G61" s="1586">
        <v>2160</v>
      </c>
      <c r="H61" s="1526">
        <f t="shared" si="14"/>
        <v>669600</v>
      </c>
      <c r="I61" s="1331">
        <f t="shared" si="15"/>
        <v>0.66959999999999997</v>
      </c>
      <c r="J61" s="1533">
        <f t="shared" ref="J61:J68" si="18">I61</f>
        <v>0.66959999999999997</v>
      </c>
      <c r="K61" s="1415"/>
      <c r="L61" s="1691"/>
      <c r="M61" s="1518">
        <f t="shared" si="17"/>
        <v>0.66959999999999997</v>
      </c>
      <c r="N61" s="842"/>
    </row>
    <row r="62" spans="1:14" s="123" customFormat="1" ht="14.25" customHeight="1">
      <c r="A62" s="1872"/>
      <c r="B62" s="1509" t="s">
        <v>981</v>
      </c>
      <c r="C62" s="1019" t="s">
        <v>443</v>
      </c>
      <c r="D62" s="187" t="s">
        <v>1012</v>
      </c>
      <c r="E62" s="495" t="s">
        <v>223</v>
      </c>
      <c r="F62" s="1510">
        <v>270</v>
      </c>
      <c r="G62" s="1586">
        <v>174</v>
      </c>
      <c r="H62" s="1526">
        <f t="shared" si="14"/>
        <v>46980</v>
      </c>
      <c r="I62" s="1331">
        <f t="shared" si="15"/>
        <v>4.6980000000000001E-2</v>
      </c>
      <c r="J62" s="1533">
        <f t="shared" si="18"/>
        <v>4.6980000000000001E-2</v>
      </c>
      <c r="K62" s="1415"/>
      <c r="L62" s="1691"/>
      <c r="M62" s="1518">
        <f t="shared" si="17"/>
        <v>4.6980000000000001E-2</v>
      </c>
      <c r="N62" s="842"/>
    </row>
    <row r="63" spans="1:14" s="123" customFormat="1" ht="14.25" customHeight="1">
      <c r="A63" s="1872"/>
      <c r="B63" s="1509" t="s">
        <v>981</v>
      </c>
      <c r="C63" s="1019" t="s">
        <v>443</v>
      </c>
      <c r="D63" s="187" t="s">
        <v>2149</v>
      </c>
      <c r="E63" s="495" t="s">
        <v>223</v>
      </c>
      <c r="F63" s="1510">
        <v>270</v>
      </c>
      <c r="G63" s="1586">
        <v>174</v>
      </c>
      <c r="H63" s="1526">
        <f t="shared" si="14"/>
        <v>46980</v>
      </c>
      <c r="I63" s="1331">
        <f t="shared" si="15"/>
        <v>4.6980000000000001E-2</v>
      </c>
      <c r="J63" s="1533">
        <f t="shared" si="18"/>
        <v>4.6980000000000001E-2</v>
      </c>
      <c r="K63" s="1415"/>
      <c r="L63" s="1691"/>
      <c r="M63" s="1518">
        <f t="shared" si="17"/>
        <v>4.6980000000000001E-2</v>
      </c>
      <c r="N63" s="842"/>
    </row>
    <row r="64" spans="1:14" s="123" customFormat="1" ht="14.25" customHeight="1">
      <c r="A64" s="1872"/>
      <c r="B64" s="1509" t="s">
        <v>981</v>
      </c>
      <c r="C64" s="1019" t="s">
        <v>2150</v>
      </c>
      <c r="D64" s="187" t="s">
        <v>2151</v>
      </c>
      <c r="E64" s="495" t="s">
        <v>419</v>
      </c>
      <c r="F64" s="1510">
        <v>300</v>
      </c>
      <c r="G64" s="1586">
        <v>125</v>
      </c>
      <c r="H64" s="1526">
        <f t="shared" si="14"/>
        <v>37500</v>
      </c>
      <c r="I64" s="1331">
        <f t="shared" si="15"/>
        <v>3.7499999999999999E-2</v>
      </c>
      <c r="J64" s="1533">
        <f t="shared" si="18"/>
        <v>3.7499999999999999E-2</v>
      </c>
      <c r="K64" s="1415"/>
      <c r="L64" s="1691"/>
      <c r="M64" s="1518">
        <f t="shared" si="17"/>
        <v>3.7499999999999999E-2</v>
      </c>
      <c r="N64" s="842"/>
    </row>
    <row r="65" spans="2:14" s="123" customFormat="1" ht="14.25" customHeight="1">
      <c r="B65" s="1509" t="s">
        <v>981</v>
      </c>
      <c r="C65" s="1019" t="s">
        <v>2036</v>
      </c>
      <c r="D65" s="187" t="s">
        <v>2152</v>
      </c>
      <c r="E65" s="495" t="s">
        <v>1047</v>
      </c>
      <c r="F65" s="1510">
        <v>265</v>
      </c>
      <c r="G65" s="1586">
        <v>1664</v>
      </c>
      <c r="H65" s="1526">
        <f>F65*G65</f>
        <v>440960</v>
      </c>
      <c r="I65" s="1331">
        <f>F65*G65/1000000</f>
        <v>0.44096000000000002</v>
      </c>
      <c r="J65" s="1533">
        <f t="shared" si="18"/>
        <v>0.44096000000000002</v>
      </c>
      <c r="K65" s="1415"/>
      <c r="L65" s="1691"/>
      <c r="M65" s="1518">
        <f>SUM(J65:L65)</f>
        <v>0.44096000000000002</v>
      </c>
      <c r="N65" s="842"/>
    </row>
    <row r="66" spans="2:14" s="123" customFormat="1" ht="14.25" customHeight="1">
      <c r="B66" s="1509" t="s">
        <v>981</v>
      </c>
      <c r="C66" s="1019" t="s">
        <v>1013</v>
      </c>
      <c r="D66" s="187" t="s">
        <v>2153</v>
      </c>
      <c r="E66" s="495" t="s">
        <v>419</v>
      </c>
      <c r="F66" s="1510">
        <v>305</v>
      </c>
      <c r="G66" s="1586">
        <v>775</v>
      </c>
      <c r="H66" s="1526">
        <f t="shared" si="14"/>
        <v>236375</v>
      </c>
      <c r="I66" s="1331">
        <f t="shared" si="15"/>
        <v>0.236375</v>
      </c>
      <c r="J66" s="1533">
        <f t="shared" si="18"/>
        <v>0.236375</v>
      </c>
      <c r="K66" s="1415"/>
      <c r="L66" s="1691"/>
      <c r="M66" s="1518">
        <f t="shared" si="17"/>
        <v>0.236375</v>
      </c>
      <c r="N66" s="842"/>
    </row>
    <row r="67" spans="2:14" s="123" customFormat="1" ht="14.25" customHeight="1">
      <c r="B67" s="1509" t="s">
        <v>981</v>
      </c>
      <c r="C67" s="1019" t="s">
        <v>1013</v>
      </c>
      <c r="D67" s="187" t="s">
        <v>2154</v>
      </c>
      <c r="E67" s="495" t="s">
        <v>419</v>
      </c>
      <c r="F67" s="1510">
        <v>305</v>
      </c>
      <c r="G67" s="1586">
        <v>125</v>
      </c>
      <c r="H67" s="1526">
        <f>F67*G67</f>
        <v>38125</v>
      </c>
      <c r="I67" s="1331">
        <f>F67*G67/1000000</f>
        <v>3.8124999999999999E-2</v>
      </c>
      <c r="J67" s="1533">
        <f t="shared" si="18"/>
        <v>3.8124999999999999E-2</v>
      </c>
      <c r="K67" s="1415"/>
      <c r="L67" s="1691"/>
      <c r="M67" s="1518">
        <f>SUM(J67:L67)</f>
        <v>3.8124999999999999E-2</v>
      </c>
      <c r="N67" s="842"/>
    </row>
    <row r="68" spans="2:14" s="123" customFormat="1" ht="14.25" customHeight="1">
      <c r="B68" s="1509" t="s">
        <v>981</v>
      </c>
      <c r="C68" s="1019" t="s">
        <v>1014</v>
      </c>
      <c r="D68" s="187">
        <v>1058</v>
      </c>
      <c r="E68" s="495" t="s">
        <v>419</v>
      </c>
      <c r="F68" s="1510">
        <v>305</v>
      </c>
      <c r="G68" s="1586">
        <v>50</v>
      </c>
      <c r="H68" s="1526">
        <f t="shared" si="14"/>
        <v>15250</v>
      </c>
      <c r="I68" s="1331">
        <f t="shared" si="15"/>
        <v>1.525E-2</v>
      </c>
      <c r="J68" s="1533">
        <f t="shared" si="18"/>
        <v>1.525E-2</v>
      </c>
      <c r="K68" s="1415"/>
      <c r="L68" s="1691"/>
      <c r="M68" s="1518">
        <f t="shared" si="17"/>
        <v>1.525E-2</v>
      </c>
      <c r="N68" s="842"/>
    </row>
    <row r="69" spans="2:14" s="123" customFormat="1" ht="14.25" customHeight="1">
      <c r="B69" s="1509" t="s">
        <v>981</v>
      </c>
      <c r="C69" s="1019" t="s">
        <v>1014</v>
      </c>
      <c r="D69" s="187">
        <v>1060</v>
      </c>
      <c r="E69" s="495" t="s">
        <v>223</v>
      </c>
      <c r="F69" s="1510">
        <v>265</v>
      </c>
      <c r="G69" s="1586">
        <v>28</v>
      </c>
      <c r="H69" s="1526">
        <f>F69*G69</f>
        <v>7420</v>
      </c>
      <c r="I69" s="1331">
        <f>F69*G69/1000000</f>
        <v>7.4200000000000004E-3</v>
      </c>
      <c r="J69" s="1533">
        <f t="shared" ref="J69:J74" si="19">I69</f>
        <v>7.4200000000000004E-3</v>
      </c>
      <c r="K69" s="1415"/>
      <c r="L69" s="1691"/>
      <c r="M69" s="1518">
        <f>SUM(J69:L69)</f>
        <v>7.4200000000000004E-3</v>
      </c>
      <c r="N69" s="842"/>
    </row>
    <row r="70" spans="2:14" s="123" customFormat="1" ht="14.25" customHeight="1">
      <c r="B70" s="1509" t="s">
        <v>981</v>
      </c>
      <c r="C70" s="1019" t="s">
        <v>931</v>
      </c>
      <c r="D70" s="187">
        <v>1001981</v>
      </c>
      <c r="E70" s="495" t="s">
        <v>1994</v>
      </c>
      <c r="F70" s="1510">
        <v>265</v>
      </c>
      <c r="G70" s="1586">
        <v>155</v>
      </c>
      <c r="H70" s="1526">
        <f>F70*G70</f>
        <v>41075</v>
      </c>
      <c r="I70" s="1331">
        <f>F70*G70/1000000</f>
        <v>4.1075E-2</v>
      </c>
      <c r="J70" s="1533">
        <f t="shared" si="19"/>
        <v>4.1075E-2</v>
      </c>
      <c r="K70" s="1415"/>
      <c r="L70" s="1691"/>
      <c r="M70" s="1518">
        <f>SUM(J70:L70)</f>
        <v>4.1075E-2</v>
      </c>
      <c r="N70" s="842"/>
    </row>
    <row r="71" spans="2:14" s="123" customFormat="1" ht="14.25" customHeight="1">
      <c r="B71" s="1509" t="s">
        <v>981</v>
      </c>
      <c r="C71" s="1019" t="s">
        <v>1016</v>
      </c>
      <c r="D71" s="187">
        <v>178</v>
      </c>
      <c r="E71" s="495" t="s">
        <v>419</v>
      </c>
      <c r="F71" s="1510">
        <v>305</v>
      </c>
      <c r="G71" s="1586">
        <v>500</v>
      </c>
      <c r="H71" s="1526">
        <f t="shared" si="14"/>
        <v>152500</v>
      </c>
      <c r="I71" s="1331">
        <f t="shared" si="15"/>
        <v>0.1525</v>
      </c>
      <c r="J71" s="1533">
        <f t="shared" si="19"/>
        <v>0.1525</v>
      </c>
      <c r="K71" s="1415"/>
      <c r="L71" s="1691"/>
      <c r="M71" s="1518">
        <f>SUM(J71:L71)</f>
        <v>0.1525</v>
      </c>
      <c r="N71" s="842"/>
    </row>
    <row r="72" spans="2:14" s="123" customFormat="1" ht="14.25" customHeight="1">
      <c r="B72" s="1509" t="s">
        <v>981</v>
      </c>
      <c r="C72" s="1019" t="s">
        <v>1016</v>
      </c>
      <c r="D72" s="187">
        <v>179</v>
      </c>
      <c r="E72" s="495" t="s">
        <v>419</v>
      </c>
      <c r="F72" s="1510">
        <v>305</v>
      </c>
      <c r="G72" s="1586">
        <v>250</v>
      </c>
      <c r="H72" s="1526">
        <f t="shared" si="14"/>
        <v>76250</v>
      </c>
      <c r="I72" s="1331">
        <f t="shared" si="15"/>
        <v>7.6249999999999998E-2</v>
      </c>
      <c r="J72" s="1533">
        <f t="shared" si="19"/>
        <v>7.6249999999999998E-2</v>
      </c>
      <c r="K72" s="1415"/>
      <c r="L72" s="1691"/>
      <c r="M72" s="1518">
        <f t="shared" si="17"/>
        <v>7.6249999999999998E-2</v>
      </c>
      <c r="N72" s="842"/>
    </row>
    <row r="73" spans="2:14" s="123" customFormat="1" ht="14.25" customHeight="1">
      <c r="B73" s="1509" t="s">
        <v>981</v>
      </c>
      <c r="C73" s="1019" t="s">
        <v>1344</v>
      </c>
      <c r="D73" s="187" t="s">
        <v>2155</v>
      </c>
      <c r="E73" s="495" t="s">
        <v>1994</v>
      </c>
      <c r="F73" s="1510">
        <v>265</v>
      </c>
      <c r="G73" s="1586">
        <v>352</v>
      </c>
      <c r="H73" s="1526">
        <f t="shared" si="14"/>
        <v>93280</v>
      </c>
      <c r="I73" s="1331">
        <f t="shared" si="15"/>
        <v>9.3280000000000002E-2</v>
      </c>
      <c r="J73" s="1533">
        <f t="shared" si="19"/>
        <v>9.3280000000000002E-2</v>
      </c>
      <c r="K73" s="1415"/>
      <c r="L73" s="1691"/>
      <c r="M73" s="1518">
        <f t="shared" si="17"/>
        <v>9.3280000000000002E-2</v>
      </c>
      <c r="N73" s="842"/>
    </row>
    <row r="74" spans="2:14" s="123" customFormat="1" ht="14.25" customHeight="1">
      <c r="B74" s="1509" t="s">
        <v>981</v>
      </c>
      <c r="C74" s="1019" t="s">
        <v>1344</v>
      </c>
      <c r="D74" s="187" t="s">
        <v>2156</v>
      </c>
      <c r="E74" s="495" t="s">
        <v>223</v>
      </c>
      <c r="F74" s="1510">
        <v>270</v>
      </c>
      <c r="G74" s="1586">
        <v>29</v>
      </c>
      <c r="H74" s="1526">
        <f t="shared" si="14"/>
        <v>7830</v>
      </c>
      <c r="I74" s="1331">
        <f t="shared" si="15"/>
        <v>7.8300000000000002E-3</v>
      </c>
      <c r="J74" s="1533">
        <f t="shared" si="19"/>
        <v>7.8300000000000002E-3</v>
      </c>
      <c r="K74" s="1415"/>
      <c r="L74" s="1691"/>
      <c r="M74" s="1518">
        <f>SUM(J74:L74)</f>
        <v>7.8300000000000002E-3</v>
      </c>
      <c r="N74" s="842"/>
    </row>
    <row r="75" spans="2:14" s="308" customFormat="1">
      <c r="B75" s="1421"/>
      <c r="C75" s="1422" t="s">
        <v>197</v>
      </c>
      <c r="D75" s="1422"/>
      <c r="E75" s="1422"/>
      <c r="F75" s="1422"/>
      <c r="G75" s="1423">
        <f t="shared" ref="G75:M75" si="20">SUM(G53:G74)</f>
        <v>24444</v>
      </c>
      <c r="H75" s="1423">
        <f t="shared" si="20"/>
        <v>7331115</v>
      </c>
      <c r="I75" s="1014">
        <f t="shared" si="20"/>
        <v>7.3311149999999978</v>
      </c>
      <c r="J75" s="1014">
        <f t="shared" si="20"/>
        <v>7.3311149999999978</v>
      </c>
      <c r="K75" s="1424">
        <f t="shared" si="20"/>
        <v>0</v>
      </c>
      <c r="L75" s="1119">
        <f t="shared" si="20"/>
        <v>0</v>
      </c>
      <c r="M75" s="1309">
        <f t="shared" si="20"/>
        <v>7.3311149999999978</v>
      </c>
      <c r="N75" s="1425" t="s">
        <v>346</v>
      </c>
    </row>
    <row r="76" spans="2:14" s="123" customFormat="1" ht="14.25" customHeight="1">
      <c r="B76" s="1509" t="s">
        <v>981</v>
      </c>
      <c r="C76" s="1509" t="s">
        <v>835</v>
      </c>
      <c r="D76" s="1509">
        <v>16549</v>
      </c>
      <c r="E76" s="1509" t="s">
        <v>1047</v>
      </c>
      <c r="F76" s="1509">
        <v>265</v>
      </c>
      <c r="G76" s="781">
        <v>32</v>
      </c>
      <c r="H76" s="781">
        <f>F76*G76</f>
        <v>8480</v>
      </c>
      <c r="I76" s="1405">
        <f>H76/1000000</f>
        <v>8.4799999999999997E-3</v>
      </c>
      <c r="J76" s="1406">
        <f>I76</f>
        <v>8.4799999999999997E-3</v>
      </c>
      <c r="K76" s="1524"/>
      <c r="L76" s="1400"/>
      <c r="M76" s="1518">
        <f>SUM(J76:L76)</f>
        <v>8.4799999999999997E-3</v>
      </c>
      <c r="N76" s="1688"/>
    </row>
    <row r="77" spans="2:14" s="123" customFormat="1" ht="14.25" customHeight="1">
      <c r="B77" s="1509" t="s">
        <v>981</v>
      </c>
      <c r="C77" s="1509" t="s">
        <v>2106</v>
      </c>
      <c r="D77" s="1509" t="s">
        <v>2157</v>
      </c>
      <c r="E77" s="1509" t="s">
        <v>108</v>
      </c>
      <c r="F77" s="1509">
        <v>255</v>
      </c>
      <c r="G77" s="781">
        <v>832</v>
      </c>
      <c r="H77" s="781">
        <f>F77*G77</f>
        <v>212160</v>
      </c>
      <c r="I77" s="1405">
        <f>H77/1000000</f>
        <v>0.21215999999999999</v>
      </c>
      <c r="J77" s="1406">
        <f>I77</f>
        <v>0.21215999999999999</v>
      </c>
      <c r="K77" s="1524"/>
      <c r="L77" s="1400"/>
      <c r="M77" s="1518">
        <f>SUM(J77:L77)</f>
        <v>0.21215999999999999</v>
      </c>
      <c r="N77" s="1688"/>
    </row>
    <row r="78" spans="2:14" s="123" customFormat="1" ht="14.25" customHeight="1">
      <c r="B78" s="1509" t="s">
        <v>981</v>
      </c>
      <c r="C78" s="1509" t="s">
        <v>2106</v>
      </c>
      <c r="D78" s="1509" t="s">
        <v>2158</v>
      </c>
      <c r="E78" s="1509" t="s">
        <v>108</v>
      </c>
      <c r="F78" s="1509">
        <v>255</v>
      </c>
      <c r="G78" s="781">
        <v>832</v>
      </c>
      <c r="H78" s="781">
        <f>F78*G78</f>
        <v>212160</v>
      </c>
      <c r="I78" s="1405">
        <f>H78/1000000</f>
        <v>0.21215999999999999</v>
      </c>
      <c r="J78" s="1406">
        <f t="shared" ref="J78:J83" si="21">I78</f>
        <v>0.21215999999999999</v>
      </c>
      <c r="K78" s="1524"/>
      <c r="L78" s="1400"/>
      <c r="M78" s="1518">
        <f t="shared" ref="M78:M105" si="22">SUM(J78:L78)</f>
        <v>0.21215999999999999</v>
      </c>
      <c r="N78" s="1688"/>
    </row>
    <row r="79" spans="2:14" s="123" customFormat="1" ht="14.25" customHeight="1">
      <c r="B79" s="1509" t="s">
        <v>981</v>
      </c>
      <c r="C79" s="1509" t="s">
        <v>20</v>
      </c>
      <c r="D79" s="1509">
        <v>704</v>
      </c>
      <c r="E79" s="1509" t="s">
        <v>946</v>
      </c>
      <c r="F79" s="1509">
        <v>275</v>
      </c>
      <c r="G79" s="781">
        <v>4408</v>
      </c>
      <c r="H79" s="781">
        <f t="shared" ref="H79:H105" si="23">F79*G79</f>
        <v>1212200</v>
      </c>
      <c r="I79" s="1405">
        <f t="shared" ref="I79:I105" si="24">H79/1000000</f>
        <v>1.2121999999999999</v>
      </c>
      <c r="J79" s="1406">
        <f t="shared" si="21"/>
        <v>1.2121999999999999</v>
      </c>
      <c r="K79" s="1524"/>
      <c r="L79" s="1400"/>
      <c r="M79" s="1518">
        <f t="shared" si="22"/>
        <v>1.2121999999999999</v>
      </c>
      <c r="N79" s="1688"/>
    </row>
    <row r="80" spans="2:14" s="123" customFormat="1" ht="14.25" customHeight="1">
      <c r="B80" s="1509" t="s">
        <v>981</v>
      </c>
      <c r="C80" s="1509" t="s">
        <v>20</v>
      </c>
      <c r="D80" s="1509">
        <v>704</v>
      </c>
      <c r="E80" s="1509" t="s">
        <v>946</v>
      </c>
      <c r="F80" s="1509">
        <v>275</v>
      </c>
      <c r="G80" s="781">
        <v>754</v>
      </c>
      <c r="H80" s="781">
        <f t="shared" si="23"/>
        <v>207350</v>
      </c>
      <c r="I80" s="1405">
        <f t="shared" si="24"/>
        <v>0.20735000000000001</v>
      </c>
      <c r="J80" s="1406">
        <f t="shared" si="21"/>
        <v>0.20735000000000001</v>
      </c>
      <c r="K80" s="1524"/>
      <c r="L80" s="1400"/>
      <c r="M80" s="1518">
        <f t="shared" si="22"/>
        <v>0.20735000000000001</v>
      </c>
      <c r="N80" s="843"/>
    </row>
    <row r="81" spans="2:14" s="123" customFormat="1" ht="14.25" customHeight="1">
      <c r="B81" s="1509" t="s">
        <v>981</v>
      </c>
      <c r="C81" s="1509" t="s">
        <v>20</v>
      </c>
      <c r="D81" s="1509">
        <v>704</v>
      </c>
      <c r="E81" s="1509" t="s">
        <v>946</v>
      </c>
      <c r="F81" s="1509">
        <v>275</v>
      </c>
      <c r="G81" s="781">
        <v>754</v>
      </c>
      <c r="H81" s="781">
        <f t="shared" si="23"/>
        <v>207350</v>
      </c>
      <c r="I81" s="1405">
        <f t="shared" si="24"/>
        <v>0.20735000000000001</v>
      </c>
      <c r="J81" s="1406">
        <f t="shared" si="21"/>
        <v>0.20735000000000001</v>
      </c>
      <c r="K81" s="1524"/>
      <c r="L81" s="1400"/>
      <c r="M81" s="1518">
        <f t="shared" si="22"/>
        <v>0.20735000000000001</v>
      </c>
      <c r="N81" s="843"/>
    </row>
    <row r="82" spans="2:14" s="123" customFormat="1" ht="14.25" customHeight="1">
      <c r="B82" s="1509" t="s">
        <v>981</v>
      </c>
      <c r="C82" s="1509" t="s">
        <v>453</v>
      </c>
      <c r="D82" s="1509" t="s">
        <v>2159</v>
      </c>
      <c r="E82" s="1509" t="s">
        <v>108</v>
      </c>
      <c r="F82" s="1509">
        <v>260</v>
      </c>
      <c r="G82" s="781">
        <v>928</v>
      </c>
      <c r="H82" s="781">
        <f t="shared" si="23"/>
        <v>241280</v>
      </c>
      <c r="I82" s="1405">
        <f t="shared" si="24"/>
        <v>0.24127999999999999</v>
      </c>
      <c r="J82" s="1406">
        <f t="shared" si="21"/>
        <v>0.24127999999999999</v>
      </c>
      <c r="K82" s="1524"/>
      <c r="L82" s="1400"/>
      <c r="M82" s="1518">
        <f t="shared" si="22"/>
        <v>0.24127999999999999</v>
      </c>
      <c r="N82" s="843"/>
    </row>
    <row r="83" spans="2:14" s="123" customFormat="1" ht="14.25" customHeight="1">
      <c r="B83" s="1509" t="s">
        <v>981</v>
      </c>
      <c r="C83" s="1509" t="s">
        <v>453</v>
      </c>
      <c r="D83" s="1509" t="s">
        <v>2160</v>
      </c>
      <c r="E83" s="1509" t="s">
        <v>108</v>
      </c>
      <c r="F83" s="1509">
        <v>260</v>
      </c>
      <c r="G83" s="781">
        <v>928</v>
      </c>
      <c r="H83" s="781">
        <f t="shared" si="23"/>
        <v>241280</v>
      </c>
      <c r="I83" s="1405">
        <f t="shared" si="24"/>
        <v>0.24127999999999999</v>
      </c>
      <c r="J83" s="1406">
        <f t="shared" si="21"/>
        <v>0.24127999999999999</v>
      </c>
      <c r="K83" s="1524"/>
      <c r="L83" s="1400"/>
      <c r="M83" s="1518">
        <f t="shared" si="22"/>
        <v>0.24127999999999999</v>
      </c>
      <c r="N83" s="843"/>
    </row>
    <row r="84" spans="2:14" s="123" customFormat="1" ht="14.25" customHeight="1">
      <c r="B84" s="1509" t="s">
        <v>981</v>
      </c>
      <c r="C84" s="1509" t="s">
        <v>453</v>
      </c>
      <c r="D84" s="1509" t="s">
        <v>2161</v>
      </c>
      <c r="E84" s="1509" t="s">
        <v>2058</v>
      </c>
      <c r="F84" s="1509">
        <v>265</v>
      </c>
      <c r="G84" s="781">
        <v>928</v>
      </c>
      <c r="H84" s="781">
        <f>F84*G84</f>
        <v>245920</v>
      </c>
      <c r="I84" s="1405">
        <f>H84/1000000</f>
        <v>0.24592</v>
      </c>
      <c r="J84" s="1406">
        <f>I84</f>
        <v>0.24592</v>
      </c>
      <c r="K84" s="1524"/>
      <c r="L84" s="1400"/>
      <c r="M84" s="1518">
        <f>SUM(J84:L84)</f>
        <v>0.24592</v>
      </c>
      <c r="N84" s="843"/>
    </row>
    <row r="85" spans="2:14" s="123" customFormat="1" ht="14.25" customHeight="1">
      <c r="B85" s="1509" t="s">
        <v>981</v>
      </c>
      <c r="C85" s="1509" t="s">
        <v>453</v>
      </c>
      <c r="D85" s="1509" t="s">
        <v>2162</v>
      </c>
      <c r="E85" s="1509" t="s">
        <v>2058</v>
      </c>
      <c r="F85" s="1509">
        <v>265</v>
      </c>
      <c r="G85" s="781">
        <v>832</v>
      </c>
      <c r="H85" s="781">
        <f>F85*G85</f>
        <v>220480</v>
      </c>
      <c r="I85" s="1405">
        <f>H85/1000000</f>
        <v>0.22048000000000001</v>
      </c>
      <c r="J85" s="1406">
        <f>I85</f>
        <v>0.22048000000000001</v>
      </c>
      <c r="K85" s="1524"/>
      <c r="L85" s="1400"/>
      <c r="M85" s="1518">
        <f>SUM(J85:L85)</f>
        <v>0.22048000000000001</v>
      </c>
      <c r="N85" s="843"/>
    </row>
    <row r="86" spans="2:14" s="123" customFormat="1" ht="14.25" customHeight="1">
      <c r="B86" s="1509" t="s">
        <v>981</v>
      </c>
      <c r="C86" s="1509" t="s">
        <v>30</v>
      </c>
      <c r="D86" s="1509">
        <v>622138</v>
      </c>
      <c r="E86" s="1509" t="s">
        <v>108</v>
      </c>
      <c r="F86" s="1509">
        <v>260</v>
      </c>
      <c r="G86" s="781">
        <v>768</v>
      </c>
      <c r="H86" s="781">
        <f t="shared" si="23"/>
        <v>199680</v>
      </c>
      <c r="I86" s="1405">
        <f t="shared" si="24"/>
        <v>0.19968</v>
      </c>
      <c r="J86" s="1406">
        <f t="shared" ref="J86:J91" si="25">I86</f>
        <v>0.19968</v>
      </c>
      <c r="K86" s="1524"/>
      <c r="L86" s="1400"/>
      <c r="M86" s="1518">
        <f t="shared" si="22"/>
        <v>0.19968</v>
      </c>
      <c r="N86" s="843"/>
    </row>
    <row r="87" spans="2:14" s="123" customFormat="1" ht="14.25" customHeight="1">
      <c r="B87" s="1509" t="s">
        <v>981</v>
      </c>
      <c r="C87" s="1509" t="s">
        <v>30</v>
      </c>
      <c r="D87" s="1509">
        <v>622135</v>
      </c>
      <c r="E87" s="1509" t="s">
        <v>108</v>
      </c>
      <c r="F87" s="1509">
        <v>260</v>
      </c>
      <c r="G87" s="781">
        <v>768</v>
      </c>
      <c r="H87" s="781">
        <f t="shared" si="23"/>
        <v>199680</v>
      </c>
      <c r="I87" s="1405">
        <f t="shared" si="24"/>
        <v>0.19968</v>
      </c>
      <c r="J87" s="1406">
        <f t="shared" si="25"/>
        <v>0.19968</v>
      </c>
      <c r="K87" s="1524"/>
      <c r="L87" s="1400"/>
      <c r="M87" s="1518">
        <f t="shared" si="22"/>
        <v>0.19968</v>
      </c>
      <c r="N87" s="843"/>
    </row>
    <row r="88" spans="2:14" s="123" customFormat="1" ht="14.25" customHeight="1">
      <c r="B88" s="1509" t="s">
        <v>981</v>
      </c>
      <c r="C88" s="1509" t="s">
        <v>30</v>
      </c>
      <c r="D88" s="1509">
        <v>622137</v>
      </c>
      <c r="E88" s="1509" t="s">
        <v>108</v>
      </c>
      <c r="F88" s="1509">
        <v>260</v>
      </c>
      <c r="G88" s="781">
        <v>768</v>
      </c>
      <c r="H88" s="781">
        <f t="shared" si="23"/>
        <v>199680</v>
      </c>
      <c r="I88" s="1405">
        <f t="shared" si="24"/>
        <v>0.19968</v>
      </c>
      <c r="J88" s="1406">
        <f t="shared" si="25"/>
        <v>0.19968</v>
      </c>
      <c r="K88" s="1524"/>
      <c r="L88" s="1400"/>
      <c r="M88" s="1518">
        <f t="shared" si="22"/>
        <v>0.19968</v>
      </c>
      <c r="N88" s="843"/>
    </row>
    <row r="89" spans="2:14" s="123" customFormat="1" ht="14.25" customHeight="1">
      <c r="B89" s="1509" t="s">
        <v>981</v>
      </c>
      <c r="C89" s="1509" t="s">
        <v>119</v>
      </c>
      <c r="D89" s="1509" t="s">
        <v>2163</v>
      </c>
      <c r="E89" s="1509" t="s">
        <v>108</v>
      </c>
      <c r="F89" s="1509">
        <v>260</v>
      </c>
      <c r="G89" s="781">
        <v>832</v>
      </c>
      <c r="H89" s="781">
        <f t="shared" si="23"/>
        <v>216320</v>
      </c>
      <c r="I89" s="1405">
        <f t="shared" si="24"/>
        <v>0.21632000000000001</v>
      </c>
      <c r="J89" s="1406">
        <f t="shared" si="25"/>
        <v>0.21632000000000001</v>
      </c>
      <c r="K89" s="1524"/>
      <c r="L89" s="1400"/>
      <c r="M89" s="1518">
        <f t="shared" si="22"/>
        <v>0.21632000000000001</v>
      </c>
      <c r="N89" s="843"/>
    </row>
    <row r="90" spans="2:14" s="123" customFormat="1" ht="14.25" customHeight="1">
      <c r="B90" s="1509" t="s">
        <v>981</v>
      </c>
      <c r="C90" s="1509" t="s">
        <v>119</v>
      </c>
      <c r="D90" s="1509" t="s">
        <v>2164</v>
      </c>
      <c r="E90" s="1509" t="s">
        <v>108</v>
      </c>
      <c r="F90" s="1509">
        <v>260</v>
      </c>
      <c r="G90" s="781">
        <v>832</v>
      </c>
      <c r="H90" s="781">
        <f t="shared" si="23"/>
        <v>216320</v>
      </c>
      <c r="I90" s="1405">
        <f t="shared" si="24"/>
        <v>0.21632000000000001</v>
      </c>
      <c r="J90" s="1406">
        <f t="shared" si="25"/>
        <v>0.21632000000000001</v>
      </c>
      <c r="K90" s="1524"/>
      <c r="L90" s="1400"/>
      <c r="M90" s="1518">
        <f t="shared" si="22"/>
        <v>0.21632000000000001</v>
      </c>
      <c r="N90" s="843"/>
    </row>
    <row r="91" spans="2:14" s="123" customFormat="1" ht="14.25" customHeight="1">
      <c r="B91" s="1509" t="s">
        <v>981</v>
      </c>
      <c r="C91" s="1509" t="s">
        <v>119</v>
      </c>
      <c r="D91" s="1509" t="s">
        <v>2165</v>
      </c>
      <c r="E91" s="1509" t="s">
        <v>108</v>
      </c>
      <c r="F91" s="1509">
        <v>260</v>
      </c>
      <c r="G91" s="781">
        <v>832</v>
      </c>
      <c r="H91" s="781">
        <f t="shared" si="23"/>
        <v>216320</v>
      </c>
      <c r="I91" s="1405">
        <f t="shared" si="24"/>
        <v>0.21632000000000001</v>
      </c>
      <c r="J91" s="1406">
        <f t="shared" si="25"/>
        <v>0.21632000000000001</v>
      </c>
      <c r="K91" s="1524"/>
      <c r="L91" s="1400"/>
      <c r="M91" s="1518">
        <f t="shared" si="22"/>
        <v>0.21632000000000001</v>
      </c>
      <c r="N91" s="843"/>
    </row>
    <row r="92" spans="2:14" s="123" customFormat="1" ht="14.25" customHeight="1">
      <c r="B92" s="1509" t="s">
        <v>981</v>
      </c>
      <c r="C92" s="1509" t="s">
        <v>119</v>
      </c>
      <c r="D92" s="1509" t="s">
        <v>2166</v>
      </c>
      <c r="E92" s="1509" t="s">
        <v>1047</v>
      </c>
      <c r="F92" s="1509">
        <v>265</v>
      </c>
      <c r="G92" s="781">
        <v>832</v>
      </c>
      <c r="H92" s="781">
        <f t="shared" si="23"/>
        <v>220480</v>
      </c>
      <c r="I92" s="1405">
        <f t="shared" si="24"/>
        <v>0.22048000000000001</v>
      </c>
      <c r="J92" s="1406">
        <f t="shared" ref="J92:J97" si="26">I92</f>
        <v>0.22048000000000001</v>
      </c>
      <c r="K92" s="1524"/>
      <c r="L92" s="1400"/>
      <c r="M92" s="1518">
        <f t="shared" si="22"/>
        <v>0.22048000000000001</v>
      </c>
      <c r="N92" s="843"/>
    </row>
    <row r="93" spans="2:14" s="123" customFormat="1" ht="14.25" customHeight="1">
      <c r="B93" s="1509" t="s">
        <v>981</v>
      </c>
      <c r="C93" s="1509" t="s">
        <v>119</v>
      </c>
      <c r="D93" s="1509" t="s">
        <v>2167</v>
      </c>
      <c r="E93" s="1509" t="s">
        <v>108</v>
      </c>
      <c r="F93" s="1509">
        <v>260</v>
      </c>
      <c r="G93" s="781">
        <v>96</v>
      </c>
      <c r="H93" s="781">
        <f t="shared" si="23"/>
        <v>24960</v>
      </c>
      <c r="I93" s="1405">
        <f t="shared" si="24"/>
        <v>2.496E-2</v>
      </c>
      <c r="J93" s="1406">
        <f t="shared" si="26"/>
        <v>2.496E-2</v>
      </c>
      <c r="K93" s="1524"/>
      <c r="L93" s="1400"/>
      <c r="M93" s="1518">
        <f t="shared" si="22"/>
        <v>2.496E-2</v>
      </c>
      <c r="N93" s="843"/>
    </row>
    <row r="94" spans="2:14" s="123" customFormat="1" ht="14.25" customHeight="1">
      <c r="B94" s="1509" t="s">
        <v>981</v>
      </c>
      <c r="C94" s="1509" t="s">
        <v>119</v>
      </c>
      <c r="D94" s="1509" t="s">
        <v>2168</v>
      </c>
      <c r="E94" s="1509" t="s">
        <v>108</v>
      </c>
      <c r="F94" s="1509">
        <v>260</v>
      </c>
      <c r="G94" s="781">
        <v>96</v>
      </c>
      <c r="H94" s="781">
        <f>F94*G94</f>
        <v>24960</v>
      </c>
      <c r="I94" s="1405">
        <f>H94/1000000</f>
        <v>2.496E-2</v>
      </c>
      <c r="J94" s="1406">
        <f t="shared" si="26"/>
        <v>2.496E-2</v>
      </c>
      <c r="K94" s="1524"/>
      <c r="L94" s="1400"/>
      <c r="M94" s="1518">
        <f>SUM(J94:L94)</f>
        <v>2.496E-2</v>
      </c>
      <c r="N94" s="843"/>
    </row>
    <row r="95" spans="2:14" s="123" customFormat="1" ht="14.25" customHeight="1">
      <c r="B95" s="1509" t="s">
        <v>981</v>
      </c>
      <c r="C95" s="1509" t="s">
        <v>119</v>
      </c>
      <c r="D95" s="1509" t="s">
        <v>2169</v>
      </c>
      <c r="E95" s="1509" t="s">
        <v>1047</v>
      </c>
      <c r="F95" s="1509">
        <v>265</v>
      </c>
      <c r="G95" s="781">
        <v>832</v>
      </c>
      <c r="H95" s="781">
        <f t="shared" si="23"/>
        <v>220480</v>
      </c>
      <c r="I95" s="1405">
        <f>H95/1000000</f>
        <v>0.22048000000000001</v>
      </c>
      <c r="J95" s="1406">
        <f t="shared" si="26"/>
        <v>0.22048000000000001</v>
      </c>
      <c r="K95" s="1524"/>
      <c r="L95" s="1400"/>
      <c r="M95" s="1518">
        <f t="shared" si="22"/>
        <v>0.22048000000000001</v>
      </c>
      <c r="N95" s="843"/>
    </row>
    <row r="96" spans="2:14" s="123" customFormat="1" ht="14.25" customHeight="1">
      <c r="B96" s="1509" t="s">
        <v>981</v>
      </c>
      <c r="C96" s="1509" t="s">
        <v>119</v>
      </c>
      <c r="D96" s="1509" t="s">
        <v>2170</v>
      </c>
      <c r="E96" s="1509" t="s">
        <v>1047</v>
      </c>
      <c r="F96" s="1509">
        <v>265</v>
      </c>
      <c r="G96" s="781">
        <v>416</v>
      </c>
      <c r="H96" s="781">
        <f>F96*G96</f>
        <v>110240</v>
      </c>
      <c r="I96" s="1405">
        <f>H96/1000000</f>
        <v>0.11024</v>
      </c>
      <c r="J96" s="1406">
        <f t="shared" si="26"/>
        <v>0.11024</v>
      </c>
      <c r="K96" s="1524"/>
      <c r="L96" s="1400"/>
      <c r="M96" s="1518">
        <f>SUM(J96:L96)</f>
        <v>0.11024</v>
      </c>
      <c r="N96" s="843"/>
    </row>
    <row r="97" spans="2:15" s="123" customFormat="1" ht="14.25" customHeight="1">
      <c r="B97" s="1509" t="s">
        <v>981</v>
      </c>
      <c r="C97" s="1509" t="s">
        <v>119</v>
      </c>
      <c r="D97" s="1509" t="s">
        <v>2171</v>
      </c>
      <c r="E97" s="1509" t="s">
        <v>1047</v>
      </c>
      <c r="F97" s="1509">
        <v>265</v>
      </c>
      <c r="G97" s="781">
        <v>416</v>
      </c>
      <c r="H97" s="781">
        <f t="shared" si="23"/>
        <v>110240</v>
      </c>
      <c r="I97" s="1405">
        <f t="shared" si="24"/>
        <v>0.11024</v>
      </c>
      <c r="J97" s="1406">
        <f t="shared" si="26"/>
        <v>0.11024</v>
      </c>
      <c r="K97" s="1524"/>
      <c r="L97" s="1400"/>
      <c r="M97" s="1518">
        <f t="shared" si="22"/>
        <v>0.11024</v>
      </c>
      <c r="N97" s="843"/>
      <c r="O97" s="1872"/>
    </row>
    <row r="98" spans="2:15" s="123" customFormat="1" ht="14.25" customHeight="1">
      <c r="B98" s="1509" t="s">
        <v>981</v>
      </c>
      <c r="C98" s="1509" t="s">
        <v>119</v>
      </c>
      <c r="D98" s="1509" t="s">
        <v>2172</v>
      </c>
      <c r="E98" s="1509" t="s">
        <v>108</v>
      </c>
      <c r="F98" s="1509">
        <v>260</v>
      </c>
      <c r="G98" s="781">
        <v>416</v>
      </c>
      <c r="H98" s="781">
        <f t="shared" si="23"/>
        <v>108160</v>
      </c>
      <c r="I98" s="1405">
        <f t="shared" si="24"/>
        <v>0.10816000000000001</v>
      </c>
      <c r="J98" s="1406">
        <f>I98</f>
        <v>0.10816000000000001</v>
      </c>
      <c r="K98" s="1524"/>
      <c r="L98" s="1400"/>
      <c r="M98" s="1518">
        <f t="shared" si="22"/>
        <v>0.10816000000000001</v>
      </c>
      <c r="N98" s="843"/>
      <c r="O98" s="1872"/>
    </row>
    <row r="99" spans="2:15" s="123" customFormat="1" ht="14.25" customHeight="1">
      <c r="B99" s="1509" t="s">
        <v>981</v>
      </c>
      <c r="C99" s="1509" t="s">
        <v>119</v>
      </c>
      <c r="D99" s="1509" t="s">
        <v>2173</v>
      </c>
      <c r="E99" s="1509" t="s">
        <v>1047</v>
      </c>
      <c r="F99" s="1509">
        <v>265</v>
      </c>
      <c r="G99" s="781">
        <v>1664</v>
      </c>
      <c r="H99" s="781">
        <f t="shared" si="23"/>
        <v>440960</v>
      </c>
      <c r="I99" s="1405">
        <f t="shared" si="24"/>
        <v>0.44096000000000002</v>
      </c>
      <c r="J99" s="1406">
        <f t="shared" ref="J99:J105" si="27">I99</f>
        <v>0.44096000000000002</v>
      </c>
      <c r="K99" s="1524"/>
      <c r="L99" s="1400"/>
      <c r="M99" s="1518">
        <f t="shared" si="22"/>
        <v>0.44096000000000002</v>
      </c>
      <c r="N99" s="843"/>
      <c r="O99" s="1872"/>
    </row>
    <row r="100" spans="2:15" s="123" customFormat="1" ht="14.25" customHeight="1">
      <c r="B100" s="1509" t="s">
        <v>981</v>
      </c>
      <c r="C100" s="1509" t="s">
        <v>119</v>
      </c>
      <c r="D100" s="1509" t="s">
        <v>2174</v>
      </c>
      <c r="E100" s="1509" t="s">
        <v>1047</v>
      </c>
      <c r="F100" s="1509">
        <v>265</v>
      </c>
      <c r="G100" s="781">
        <v>832</v>
      </c>
      <c r="H100" s="781">
        <f>F100*G100</f>
        <v>220480</v>
      </c>
      <c r="I100" s="1405">
        <f>H100/1000000</f>
        <v>0.22048000000000001</v>
      </c>
      <c r="J100" s="1406">
        <f t="shared" si="27"/>
        <v>0.22048000000000001</v>
      </c>
      <c r="K100" s="1524"/>
      <c r="L100" s="1400"/>
      <c r="M100" s="1518">
        <f>SUM(J100:L100)</f>
        <v>0.22048000000000001</v>
      </c>
      <c r="N100" s="843"/>
      <c r="O100" s="1872"/>
    </row>
    <row r="101" spans="2:15" s="123" customFormat="1" ht="14.25" customHeight="1">
      <c r="B101" s="1509" t="s">
        <v>981</v>
      </c>
      <c r="C101" s="1509" t="s">
        <v>119</v>
      </c>
      <c r="D101" s="1509" t="s">
        <v>2175</v>
      </c>
      <c r="E101" s="1509" t="s">
        <v>1047</v>
      </c>
      <c r="F101" s="1509">
        <v>265</v>
      </c>
      <c r="G101" s="781">
        <v>2496</v>
      </c>
      <c r="H101" s="781">
        <f>F101*G101</f>
        <v>661440</v>
      </c>
      <c r="I101" s="1405">
        <f>H101/1000000</f>
        <v>0.66144000000000003</v>
      </c>
      <c r="J101" s="1406">
        <f t="shared" si="27"/>
        <v>0.66144000000000003</v>
      </c>
      <c r="K101" s="1524"/>
      <c r="L101" s="1400"/>
      <c r="M101" s="1518">
        <f>SUM(J101:L101)</f>
        <v>0.66144000000000003</v>
      </c>
      <c r="N101" s="843"/>
      <c r="O101" s="1872"/>
    </row>
    <row r="102" spans="2:15" s="123" customFormat="1" ht="14.25" customHeight="1">
      <c r="B102" s="1509" t="s">
        <v>981</v>
      </c>
      <c r="C102" s="1509" t="s">
        <v>119</v>
      </c>
      <c r="D102" s="1509" t="s">
        <v>2176</v>
      </c>
      <c r="E102" s="1509" t="s">
        <v>1047</v>
      </c>
      <c r="F102" s="1509">
        <v>265</v>
      </c>
      <c r="G102" s="781">
        <v>832</v>
      </c>
      <c r="H102" s="781">
        <f>F102*G102</f>
        <v>220480</v>
      </c>
      <c r="I102" s="1405">
        <f>H102/1000000</f>
        <v>0.22048000000000001</v>
      </c>
      <c r="J102" s="1406">
        <f t="shared" si="27"/>
        <v>0.22048000000000001</v>
      </c>
      <c r="K102" s="1524"/>
      <c r="L102" s="1400"/>
      <c r="M102" s="1518">
        <f>SUM(J102:L102)</f>
        <v>0.22048000000000001</v>
      </c>
      <c r="N102" s="843"/>
      <c r="O102" s="1872"/>
    </row>
    <row r="103" spans="2:15" s="123" customFormat="1" ht="14.25" customHeight="1">
      <c r="B103" s="1509" t="s">
        <v>981</v>
      </c>
      <c r="C103" s="1509" t="s">
        <v>119</v>
      </c>
      <c r="D103" s="1509" t="s">
        <v>2177</v>
      </c>
      <c r="E103" s="1509" t="s">
        <v>1047</v>
      </c>
      <c r="F103" s="1509">
        <v>265</v>
      </c>
      <c r="G103" s="781">
        <v>832</v>
      </c>
      <c r="H103" s="781">
        <f>F103*G103</f>
        <v>220480</v>
      </c>
      <c r="I103" s="1405">
        <f>H103/1000000</f>
        <v>0.22048000000000001</v>
      </c>
      <c r="J103" s="1406">
        <f t="shared" si="27"/>
        <v>0.22048000000000001</v>
      </c>
      <c r="K103" s="1524"/>
      <c r="L103" s="1400"/>
      <c r="M103" s="1518">
        <f>SUM(J103:L103)</f>
        <v>0.22048000000000001</v>
      </c>
      <c r="N103" s="843"/>
      <c r="O103" s="1872"/>
    </row>
    <row r="104" spans="2:15" s="123" customFormat="1" ht="14.25" customHeight="1">
      <c r="B104" s="1509" t="s">
        <v>981</v>
      </c>
      <c r="C104" s="1509" t="s">
        <v>457</v>
      </c>
      <c r="D104" s="1509">
        <v>2426</v>
      </c>
      <c r="E104" s="1509" t="s">
        <v>1047</v>
      </c>
      <c r="F104" s="1509">
        <v>265</v>
      </c>
      <c r="G104" s="781">
        <v>832</v>
      </c>
      <c r="H104" s="781">
        <f>F104*G104</f>
        <v>220480</v>
      </c>
      <c r="I104" s="1405">
        <f>H104/1000000</f>
        <v>0.22048000000000001</v>
      </c>
      <c r="J104" s="1406">
        <f t="shared" si="27"/>
        <v>0.22048000000000001</v>
      </c>
      <c r="K104" s="1524"/>
      <c r="L104" s="1400"/>
      <c r="M104" s="1518">
        <f>SUM(J104:L104)</f>
        <v>0.22048000000000001</v>
      </c>
      <c r="N104" s="843"/>
      <c r="O104" s="1872"/>
    </row>
    <row r="105" spans="2:15" s="123" customFormat="1" ht="14.25" customHeight="1">
      <c r="B105" s="1509" t="s">
        <v>981</v>
      </c>
      <c r="C105" s="1509" t="s">
        <v>457</v>
      </c>
      <c r="D105" s="1509">
        <v>2417</v>
      </c>
      <c r="E105" s="1509" t="s">
        <v>419</v>
      </c>
      <c r="F105" s="1509">
        <v>310</v>
      </c>
      <c r="G105" s="781">
        <v>250</v>
      </c>
      <c r="H105" s="781">
        <f t="shared" si="23"/>
        <v>77500</v>
      </c>
      <c r="I105" s="1405">
        <f t="shared" si="24"/>
        <v>7.7499999999999999E-2</v>
      </c>
      <c r="J105" s="1406">
        <f t="shared" si="27"/>
        <v>7.7499999999999999E-2</v>
      </c>
      <c r="K105" s="1524"/>
      <c r="L105" s="1400"/>
      <c r="M105" s="1518">
        <f t="shared" si="22"/>
        <v>7.7499999999999999E-2</v>
      </c>
      <c r="N105" s="843"/>
      <c r="O105" s="1872"/>
    </row>
    <row r="106" spans="2:15" s="308" customFormat="1">
      <c r="B106" s="1421"/>
      <c r="C106" s="1422" t="s">
        <v>197</v>
      </c>
      <c r="D106" s="1422"/>
      <c r="E106" s="1422"/>
      <c r="F106" s="1422"/>
      <c r="G106" s="1423">
        <f>SUM(G76:G105)</f>
        <v>26870</v>
      </c>
      <c r="H106" s="1423">
        <f>SUM(H76:H105)</f>
        <v>7138000</v>
      </c>
      <c r="I106" s="1014">
        <f>SUM(I76:I105)</f>
        <v>7.1379999999999999</v>
      </c>
      <c r="J106" s="1309">
        <f>SUM(J76:J105)</f>
        <v>7.1379999999999999</v>
      </c>
      <c r="K106" s="1309">
        <f>SUM(K77:K105)</f>
        <v>0</v>
      </c>
      <c r="L106" s="1396">
        <f>SUM(L77:L105)</f>
        <v>0</v>
      </c>
      <c r="M106" s="1309">
        <f>SUM(M76:M105)</f>
        <v>7.1379999999999999</v>
      </c>
      <c r="N106" s="1425" t="s">
        <v>376</v>
      </c>
    </row>
    <row r="107" spans="2:15">
      <c r="B107" s="692" t="s">
        <v>981</v>
      </c>
      <c r="C107" s="1509" t="s">
        <v>237</v>
      </c>
      <c r="D107" s="692" t="s">
        <v>1030</v>
      </c>
      <c r="E107" s="692" t="s">
        <v>108</v>
      </c>
      <c r="F107" s="692">
        <v>260</v>
      </c>
      <c r="G107" s="1618">
        <v>960</v>
      </c>
      <c r="H107" s="1618">
        <f>F107*G107</f>
        <v>249600</v>
      </c>
      <c r="I107" s="1551">
        <f>H107/1000000</f>
        <v>0.24959999999999999</v>
      </c>
      <c r="J107" s="1551">
        <f t="shared" ref="J107:J113" si="28">I107</f>
        <v>0.24959999999999999</v>
      </c>
      <c r="K107" s="1551"/>
      <c r="L107" s="1684"/>
      <c r="M107" s="1518">
        <f>SUM(J107:L107)</f>
        <v>0.24959999999999999</v>
      </c>
      <c r="N107" s="1516"/>
      <c r="O107" s="1388"/>
    </row>
    <row r="108" spans="2:15">
      <c r="B108" s="692" t="s">
        <v>981</v>
      </c>
      <c r="C108" s="1509" t="s">
        <v>956</v>
      </c>
      <c r="D108" s="692" t="s">
        <v>957</v>
      </c>
      <c r="E108" s="692" t="s">
        <v>1367</v>
      </c>
      <c r="F108" s="692">
        <v>325</v>
      </c>
      <c r="G108" s="1618">
        <v>4990</v>
      </c>
      <c r="H108" s="1618">
        <f>F108*G108</f>
        <v>1621750</v>
      </c>
      <c r="I108" s="1551">
        <f>H108/1000000</f>
        <v>1.62175</v>
      </c>
      <c r="J108" s="1551">
        <f t="shared" si="28"/>
        <v>1.62175</v>
      </c>
      <c r="K108" s="1551"/>
      <c r="L108" s="1684"/>
      <c r="M108" s="1518">
        <f>SUM(J108:L108)</f>
        <v>1.62175</v>
      </c>
      <c r="N108" s="1516"/>
      <c r="O108" s="1388"/>
    </row>
    <row r="109" spans="2:15">
      <c r="B109" s="692" t="s">
        <v>981</v>
      </c>
      <c r="C109" s="1509" t="s">
        <v>956</v>
      </c>
      <c r="D109" s="692" t="s">
        <v>957</v>
      </c>
      <c r="E109" s="692" t="s">
        <v>2178</v>
      </c>
      <c r="F109" s="692">
        <v>315</v>
      </c>
      <c r="G109" s="1618">
        <v>29</v>
      </c>
      <c r="H109" s="1618">
        <f>F109*G109</f>
        <v>9135</v>
      </c>
      <c r="I109" s="1551">
        <f>H109/1000000</f>
        <v>9.1350000000000008E-3</v>
      </c>
      <c r="J109" s="1551"/>
      <c r="K109" s="1551">
        <f>I109</f>
        <v>9.1350000000000008E-3</v>
      </c>
      <c r="L109" s="1684"/>
      <c r="M109" s="1518">
        <f>SUM(J109:L109)</f>
        <v>9.1350000000000008E-3</v>
      </c>
      <c r="N109" s="1516"/>
      <c r="O109" s="1388"/>
    </row>
    <row r="110" spans="2:15">
      <c r="B110" s="692" t="s">
        <v>981</v>
      </c>
      <c r="C110" s="1509" t="s">
        <v>956</v>
      </c>
      <c r="D110" s="692" t="s">
        <v>960</v>
      </c>
      <c r="E110" s="692" t="s">
        <v>1367</v>
      </c>
      <c r="F110" s="692">
        <v>325</v>
      </c>
      <c r="G110" s="1618">
        <v>9570</v>
      </c>
      <c r="H110" s="1618">
        <f t="shared" ref="H110:H125" si="29">F110*G110</f>
        <v>3110250</v>
      </c>
      <c r="I110" s="1551">
        <f t="shared" ref="I110:I125" si="30">H110/1000000</f>
        <v>3.1102500000000002</v>
      </c>
      <c r="J110" s="1551">
        <f t="shared" si="28"/>
        <v>3.1102500000000002</v>
      </c>
      <c r="K110" s="1551"/>
      <c r="L110" s="1684"/>
      <c r="M110" s="1518">
        <f t="shared" ref="M110:M125" si="31">SUM(J110:L110)</f>
        <v>3.1102500000000002</v>
      </c>
      <c r="N110" s="1516"/>
      <c r="O110" s="1388"/>
    </row>
    <row r="111" spans="2:15">
      <c r="B111" s="692" t="s">
        <v>981</v>
      </c>
      <c r="C111" s="1509" t="s">
        <v>956</v>
      </c>
      <c r="D111" s="692" t="s">
        <v>960</v>
      </c>
      <c r="E111" s="692" t="s">
        <v>1367</v>
      </c>
      <c r="F111" s="692">
        <v>325</v>
      </c>
      <c r="G111" s="1618">
        <v>9570</v>
      </c>
      <c r="H111" s="1618">
        <f t="shared" si="29"/>
        <v>3110250</v>
      </c>
      <c r="I111" s="1551">
        <f t="shared" si="30"/>
        <v>3.1102500000000002</v>
      </c>
      <c r="J111" s="1551">
        <f t="shared" si="28"/>
        <v>3.1102500000000002</v>
      </c>
      <c r="K111" s="1551"/>
      <c r="L111" s="1684"/>
      <c r="M111" s="1518">
        <f t="shared" si="31"/>
        <v>3.1102500000000002</v>
      </c>
      <c r="N111" s="1516"/>
      <c r="O111" s="1388"/>
    </row>
    <row r="112" spans="2:15">
      <c r="B112" s="692" t="s">
        <v>981</v>
      </c>
      <c r="C112" s="1509" t="s">
        <v>956</v>
      </c>
      <c r="D112" s="692" t="s">
        <v>960</v>
      </c>
      <c r="E112" s="692" t="s">
        <v>1367</v>
      </c>
      <c r="F112" s="692">
        <v>325</v>
      </c>
      <c r="G112" s="1618">
        <v>9570</v>
      </c>
      <c r="H112" s="1618">
        <f t="shared" si="29"/>
        <v>3110250</v>
      </c>
      <c r="I112" s="1551">
        <f t="shared" si="30"/>
        <v>3.1102500000000002</v>
      </c>
      <c r="J112" s="1551">
        <f t="shared" si="28"/>
        <v>3.1102500000000002</v>
      </c>
      <c r="K112" s="1551"/>
      <c r="L112" s="1684"/>
      <c r="M112" s="1518">
        <f t="shared" si="31"/>
        <v>3.1102500000000002</v>
      </c>
      <c r="N112" s="1516"/>
      <c r="O112" s="1388"/>
    </row>
    <row r="113" spans="2:15">
      <c r="B113" s="692" t="s">
        <v>981</v>
      </c>
      <c r="C113" s="1509" t="s">
        <v>956</v>
      </c>
      <c r="D113" s="692" t="s">
        <v>960</v>
      </c>
      <c r="E113" s="692" t="s">
        <v>1367</v>
      </c>
      <c r="F113" s="692">
        <v>325</v>
      </c>
      <c r="G113" s="1618">
        <v>9570</v>
      </c>
      <c r="H113" s="1618">
        <f t="shared" si="29"/>
        <v>3110250</v>
      </c>
      <c r="I113" s="1551">
        <f t="shared" si="30"/>
        <v>3.1102500000000002</v>
      </c>
      <c r="J113" s="1551">
        <f t="shared" si="28"/>
        <v>3.1102500000000002</v>
      </c>
      <c r="K113" s="1551"/>
      <c r="L113" s="1684"/>
      <c r="M113" s="1518">
        <f t="shared" si="31"/>
        <v>3.1102500000000002</v>
      </c>
      <c r="N113" s="1516"/>
      <c r="O113" s="1388"/>
    </row>
    <row r="114" spans="2:15">
      <c r="B114" s="692" t="s">
        <v>981</v>
      </c>
      <c r="C114" s="1509" t="s">
        <v>956</v>
      </c>
      <c r="D114" s="692" t="s">
        <v>960</v>
      </c>
      <c r="E114" s="692" t="s">
        <v>1367</v>
      </c>
      <c r="F114" s="692">
        <v>325</v>
      </c>
      <c r="G114" s="1618">
        <v>9570</v>
      </c>
      <c r="H114" s="1618">
        <f>F114*G114</f>
        <v>3110250</v>
      </c>
      <c r="I114" s="1551">
        <f>H114/1000000</f>
        <v>3.1102500000000002</v>
      </c>
      <c r="J114" s="1551">
        <f t="shared" ref="J114:J119" si="32">I114</f>
        <v>3.1102500000000002</v>
      </c>
      <c r="K114" s="1551"/>
      <c r="L114" s="1684"/>
      <c r="M114" s="1518">
        <f>SUM(J114:L114)</f>
        <v>3.1102500000000002</v>
      </c>
      <c r="N114" s="1516"/>
      <c r="O114" s="1388"/>
    </row>
    <row r="115" spans="2:15">
      <c r="B115" s="692" t="s">
        <v>981</v>
      </c>
      <c r="C115" s="1509" t="s">
        <v>956</v>
      </c>
      <c r="D115" s="692" t="s">
        <v>1032</v>
      </c>
      <c r="E115" s="692" t="s">
        <v>1367</v>
      </c>
      <c r="F115" s="692">
        <v>330</v>
      </c>
      <c r="G115" s="1618">
        <v>1334</v>
      </c>
      <c r="H115" s="1618">
        <f t="shared" si="29"/>
        <v>440220</v>
      </c>
      <c r="I115" s="1551">
        <f t="shared" si="30"/>
        <v>0.44022</v>
      </c>
      <c r="J115" s="1551">
        <f t="shared" si="32"/>
        <v>0.44022</v>
      </c>
      <c r="K115" s="1551"/>
      <c r="L115" s="1684"/>
      <c r="M115" s="1518">
        <f t="shared" si="31"/>
        <v>0.44022</v>
      </c>
      <c r="N115" s="1516"/>
      <c r="O115" s="1388"/>
    </row>
    <row r="116" spans="2:15">
      <c r="B116" s="692" t="s">
        <v>981</v>
      </c>
      <c r="C116" s="1509" t="s">
        <v>956</v>
      </c>
      <c r="D116" s="692" t="s">
        <v>1032</v>
      </c>
      <c r="E116" s="692" t="s">
        <v>1367</v>
      </c>
      <c r="F116" s="692">
        <v>330</v>
      </c>
      <c r="G116" s="1618">
        <v>15312</v>
      </c>
      <c r="H116" s="1618">
        <f t="shared" si="29"/>
        <v>5052960</v>
      </c>
      <c r="I116" s="1551">
        <f t="shared" si="30"/>
        <v>5.0529599999999997</v>
      </c>
      <c r="J116" s="1551">
        <f t="shared" si="32"/>
        <v>5.0529599999999997</v>
      </c>
      <c r="K116" s="1551"/>
      <c r="L116" s="1684"/>
      <c r="M116" s="1518">
        <f t="shared" si="31"/>
        <v>5.0529599999999997</v>
      </c>
      <c r="N116" s="1516"/>
      <c r="O116" s="1388"/>
    </row>
    <row r="117" spans="2:15">
      <c r="B117" s="692" t="s">
        <v>981</v>
      </c>
      <c r="C117" s="1509" t="s">
        <v>956</v>
      </c>
      <c r="D117" s="692" t="s">
        <v>1032</v>
      </c>
      <c r="E117" s="692" t="s">
        <v>1367</v>
      </c>
      <c r="F117" s="692">
        <v>330</v>
      </c>
      <c r="G117" s="1618">
        <v>17226</v>
      </c>
      <c r="H117" s="1618">
        <f t="shared" ref="H117:H123" si="33">F117*G117</f>
        <v>5684580</v>
      </c>
      <c r="I117" s="1551">
        <f t="shared" si="30"/>
        <v>5.6845800000000004</v>
      </c>
      <c r="J117" s="1551">
        <f t="shared" si="32"/>
        <v>5.6845800000000004</v>
      </c>
      <c r="K117" s="1551"/>
      <c r="L117" s="1684"/>
      <c r="M117" s="1518">
        <f t="shared" si="31"/>
        <v>5.6845800000000004</v>
      </c>
      <c r="N117" s="1516"/>
      <c r="O117" s="1388"/>
    </row>
    <row r="118" spans="2:15">
      <c r="B118" s="692" t="s">
        <v>981</v>
      </c>
      <c r="C118" s="1509" t="s">
        <v>956</v>
      </c>
      <c r="D118" s="692" t="s">
        <v>1032</v>
      </c>
      <c r="E118" s="692" t="s">
        <v>1367</v>
      </c>
      <c r="F118" s="692">
        <v>330</v>
      </c>
      <c r="G118" s="1618">
        <v>13398</v>
      </c>
      <c r="H118" s="1618">
        <f t="shared" si="33"/>
        <v>4421340</v>
      </c>
      <c r="I118" s="1551">
        <f t="shared" si="30"/>
        <v>4.4213399999999998</v>
      </c>
      <c r="J118" s="1551">
        <f t="shared" si="32"/>
        <v>4.4213399999999998</v>
      </c>
      <c r="K118" s="1551"/>
      <c r="L118" s="1684"/>
      <c r="M118" s="1518">
        <f t="shared" si="31"/>
        <v>4.4213399999999998</v>
      </c>
      <c r="N118" s="1516"/>
      <c r="O118" s="1388"/>
    </row>
    <row r="119" spans="2:15">
      <c r="B119" s="692" t="s">
        <v>981</v>
      </c>
      <c r="C119" s="1509" t="s">
        <v>956</v>
      </c>
      <c r="D119" s="692" t="s">
        <v>1032</v>
      </c>
      <c r="E119" s="692" t="s">
        <v>1367</v>
      </c>
      <c r="F119" s="692">
        <v>330</v>
      </c>
      <c r="G119" s="1618">
        <v>17226</v>
      </c>
      <c r="H119" s="1618">
        <f>F119*G119</f>
        <v>5684580</v>
      </c>
      <c r="I119" s="1551">
        <f>H119/1000000</f>
        <v>5.6845800000000004</v>
      </c>
      <c r="J119" s="1551">
        <f t="shared" si="32"/>
        <v>5.6845800000000004</v>
      </c>
      <c r="K119" s="1551"/>
      <c r="L119" s="1684"/>
      <c r="M119" s="1518">
        <f>SUM(J119:L119)</f>
        <v>5.6845800000000004</v>
      </c>
      <c r="N119" s="1516"/>
      <c r="O119" s="1388"/>
    </row>
    <row r="120" spans="2:15">
      <c r="B120" s="692" t="s">
        <v>981</v>
      </c>
      <c r="C120" s="1509" t="s">
        <v>956</v>
      </c>
      <c r="D120" s="692" t="s">
        <v>1032</v>
      </c>
      <c r="E120" s="692" t="s">
        <v>1367</v>
      </c>
      <c r="F120" s="692">
        <v>330</v>
      </c>
      <c r="G120" s="1618">
        <f>12818-754</f>
        <v>12064</v>
      </c>
      <c r="H120" s="1618">
        <f>F120*G120</f>
        <v>3981120</v>
      </c>
      <c r="I120" s="1551">
        <f>H120/1000000</f>
        <v>3.9811200000000002</v>
      </c>
      <c r="J120" s="1551">
        <f>I120</f>
        <v>3.9811200000000002</v>
      </c>
      <c r="K120" s="1551"/>
      <c r="L120" s="1684"/>
      <c r="M120" s="1518">
        <f>SUM(J120:L120)</f>
        <v>3.9811200000000002</v>
      </c>
      <c r="N120" s="1516" t="s">
        <v>1118</v>
      </c>
      <c r="O120" s="1388"/>
    </row>
    <row r="121" spans="2:15">
      <c r="B121" s="692" t="s">
        <v>981</v>
      </c>
      <c r="C121" s="1509" t="s">
        <v>956</v>
      </c>
      <c r="D121" s="692" t="s">
        <v>1033</v>
      </c>
      <c r="E121" s="692" t="s">
        <v>1367</v>
      </c>
      <c r="F121" s="692">
        <v>325</v>
      </c>
      <c r="G121" s="1618">
        <v>3190</v>
      </c>
      <c r="H121" s="1618">
        <f>F121*G121</f>
        <v>1036750</v>
      </c>
      <c r="I121" s="1551">
        <f>H121/1000000</f>
        <v>1.0367500000000001</v>
      </c>
      <c r="J121" s="1551">
        <f t="shared" ref="J121:J126" si="34">I121</f>
        <v>1.0367500000000001</v>
      </c>
      <c r="K121" s="1551"/>
      <c r="L121" s="1684"/>
      <c r="M121" s="1518">
        <f>SUM(J121:L121)</f>
        <v>1.0367500000000001</v>
      </c>
      <c r="N121" s="1516"/>
      <c r="O121" s="1388"/>
    </row>
    <row r="122" spans="2:15">
      <c r="B122" s="692" t="s">
        <v>981</v>
      </c>
      <c r="C122" s="1509" t="s">
        <v>956</v>
      </c>
      <c r="D122" s="692" t="s">
        <v>1033</v>
      </c>
      <c r="E122" s="692" t="s">
        <v>1367</v>
      </c>
      <c r="F122" s="692">
        <v>325</v>
      </c>
      <c r="G122" s="1618">
        <v>12760</v>
      </c>
      <c r="H122" s="1618">
        <f>F122*G122</f>
        <v>4147000</v>
      </c>
      <c r="I122" s="1551">
        <f>H122/1000000</f>
        <v>4.1470000000000002</v>
      </c>
      <c r="J122" s="1551">
        <f t="shared" si="34"/>
        <v>4.1470000000000002</v>
      </c>
      <c r="K122" s="1551"/>
      <c r="L122" s="1684"/>
      <c r="M122" s="1518">
        <f>SUM(J122:L122)</f>
        <v>4.1470000000000002</v>
      </c>
      <c r="N122" s="1516"/>
      <c r="O122" s="1388"/>
    </row>
    <row r="123" spans="2:15">
      <c r="B123" s="692" t="s">
        <v>981</v>
      </c>
      <c r="C123" s="1509" t="s">
        <v>956</v>
      </c>
      <c r="D123" s="692" t="s">
        <v>1033</v>
      </c>
      <c r="E123" s="692" t="s">
        <v>1367</v>
      </c>
      <c r="F123" s="692">
        <v>325</v>
      </c>
      <c r="G123" s="1618">
        <v>22330</v>
      </c>
      <c r="H123" s="1618">
        <f t="shared" si="33"/>
        <v>7257250</v>
      </c>
      <c r="I123" s="1551">
        <f t="shared" si="30"/>
        <v>7.25725</v>
      </c>
      <c r="J123" s="1551">
        <f t="shared" si="34"/>
        <v>7.25725</v>
      </c>
      <c r="K123" s="1551"/>
      <c r="L123" s="1684"/>
      <c r="M123" s="1518">
        <f t="shared" si="31"/>
        <v>7.25725</v>
      </c>
      <c r="N123" s="1516"/>
      <c r="O123" s="1388"/>
    </row>
    <row r="124" spans="2:15">
      <c r="B124" s="692" t="s">
        <v>981</v>
      </c>
      <c r="C124" s="1509" t="s">
        <v>956</v>
      </c>
      <c r="D124" s="692" t="s">
        <v>1033</v>
      </c>
      <c r="E124" s="692" t="s">
        <v>1367</v>
      </c>
      <c r="F124" s="692">
        <v>325</v>
      </c>
      <c r="G124" s="1618">
        <v>28710</v>
      </c>
      <c r="H124" s="1618">
        <f t="shared" si="29"/>
        <v>9330750</v>
      </c>
      <c r="I124" s="1551">
        <f t="shared" si="30"/>
        <v>9.3307500000000001</v>
      </c>
      <c r="J124" s="1551">
        <f t="shared" si="34"/>
        <v>9.3307500000000001</v>
      </c>
      <c r="K124" s="1551"/>
      <c r="L124" s="1684"/>
      <c r="M124" s="1518">
        <f t="shared" si="31"/>
        <v>9.3307500000000001</v>
      </c>
      <c r="N124" s="1516"/>
      <c r="O124" s="1388"/>
    </row>
    <row r="125" spans="2:15">
      <c r="B125" s="692" t="s">
        <v>981</v>
      </c>
      <c r="C125" s="1509" t="s">
        <v>956</v>
      </c>
      <c r="D125" s="692" t="s">
        <v>1033</v>
      </c>
      <c r="E125" s="692" t="s">
        <v>1367</v>
      </c>
      <c r="F125" s="692">
        <v>325</v>
      </c>
      <c r="G125" s="1618">
        <v>25520</v>
      </c>
      <c r="H125" s="1618">
        <f t="shared" si="29"/>
        <v>8294000</v>
      </c>
      <c r="I125" s="1551">
        <f t="shared" si="30"/>
        <v>8.2940000000000005</v>
      </c>
      <c r="J125" s="1551">
        <f t="shared" si="34"/>
        <v>8.2940000000000005</v>
      </c>
      <c r="K125" s="1551"/>
      <c r="L125" s="1684"/>
      <c r="M125" s="1518">
        <f t="shared" si="31"/>
        <v>8.2940000000000005</v>
      </c>
      <c r="N125" s="1516"/>
      <c r="O125" s="1388"/>
    </row>
    <row r="126" spans="2:15">
      <c r="B126" s="692" t="s">
        <v>981</v>
      </c>
      <c r="C126" s="1509" t="s">
        <v>956</v>
      </c>
      <c r="D126" s="692" t="s">
        <v>2179</v>
      </c>
      <c r="E126" s="692" t="s">
        <v>1367</v>
      </c>
      <c r="F126" s="692">
        <v>330</v>
      </c>
      <c r="G126" s="1618">
        <f>16588</f>
        <v>16588</v>
      </c>
      <c r="H126" s="1618">
        <f>F126*G126</f>
        <v>5474040</v>
      </c>
      <c r="I126" s="1551">
        <f>H126/1000000</f>
        <v>5.4740399999999996</v>
      </c>
      <c r="J126" s="1551">
        <f t="shared" si="34"/>
        <v>5.4740399999999996</v>
      </c>
      <c r="K126" s="1551"/>
      <c r="L126" s="1684"/>
      <c r="M126" s="1518">
        <f>SUM(J126:L126)</f>
        <v>5.4740399999999996</v>
      </c>
      <c r="N126" s="1516"/>
      <c r="O126" s="1388"/>
    </row>
    <row r="127" spans="2:15">
      <c r="B127" s="1294"/>
      <c r="C127" s="1422" t="s">
        <v>197</v>
      </c>
      <c r="D127" s="1294"/>
      <c r="E127" s="1294"/>
      <c r="F127" s="1294"/>
      <c r="G127" s="1514">
        <f>SUM(G107:G126)</f>
        <v>239487</v>
      </c>
      <c r="H127" s="1514">
        <f t="shared" ref="H127:M127" si="35">SUM(H107:H126)</f>
        <v>78236325</v>
      </c>
      <c r="I127" s="890">
        <f t="shared" si="35"/>
        <v>78.236324999999979</v>
      </c>
      <c r="J127" s="890">
        <f t="shared" si="35"/>
        <v>78.227189999999993</v>
      </c>
      <c r="K127" s="890">
        <f t="shared" si="35"/>
        <v>9.1350000000000008E-3</v>
      </c>
      <c r="L127" s="1685">
        <f t="shared" si="35"/>
        <v>0</v>
      </c>
      <c r="M127" s="890">
        <f t="shared" si="35"/>
        <v>78.236324999999979</v>
      </c>
      <c r="N127" s="1303" t="s">
        <v>246</v>
      </c>
      <c r="O127" s="1871"/>
    </row>
    <row r="128" spans="2:15" s="1293" customFormat="1" ht="24" customHeight="1">
      <c r="B128" s="1318"/>
      <c r="C128" s="1318"/>
      <c r="D128" s="1318"/>
      <c r="E128" s="1319"/>
      <c r="F128" s="1318"/>
      <c r="G128" s="1320">
        <f t="shared" ref="G128:M128" si="36">G127+G106+G75+G52+G32</f>
        <v>368448</v>
      </c>
      <c r="H128" s="1320">
        <f t="shared" si="36"/>
        <v>114392550</v>
      </c>
      <c r="I128" s="1583">
        <f t="shared" si="36"/>
        <v>114.39254999999997</v>
      </c>
      <c r="J128" s="1583">
        <f t="shared" si="36"/>
        <v>114.38341499999999</v>
      </c>
      <c r="K128" s="1583">
        <f t="shared" si="36"/>
        <v>9.1350000000000008E-3</v>
      </c>
      <c r="L128" s="1583">
        <f t="shared" si="36"/>
        <v>0</v>
      </c>
      <c r="M128" s="1583">
        <f t="shared" si="36"/>
        <v>114.39254999999997</v>
      </c>
      <c r="N128" s="1322"/>
    </row>
    <row r="129" spans="2:14" ht="18.75" customHeight="1">
      <c r="B129" s="1871"/>
      <c r="C129" s="1871"/>
      <c r="D129" s="1871"/>
      <c r="E129" s="1871"/>
      <c r="F129" s="1871"/>
      <c r="I129" s="1700" t="s">
        <v>1061</v>
      </c>
      <c r="J129" s="1701">
        <f>J128/M129</f>
        <v>1.030481216216216</v>
      </c>
      <c r="L129" s="1693" t="s">
        <v>516</v>
      </c>
      <c r="M129" s="1360">
        <v>111</v>
      </c>
      <c r="N129" s="1871"/>
    </row>
    <row r="130" spans="2:14" ht="18.75" customHeight="1">
      <c r="B130" s="1871"/>
      <c r="C130" s="1871"/>
      <c r="D130" s="1871"/>
      <c r="E130" s="1871"/>
      <c r="F130" s="1871"/>
      <c r="K130" s="1583">
        <f>M128</f>
        <v>114.39254999999997</v>
      </c>
      <c r="L130" s="1693" t="s">
        <v>517</v>
      </c>
      <c r="M130" s="1363">
        <f>M128-M129</f>
        <v>3.3925499999999715</v>
      </c>
      <c r="N130" s="1871"/>
    </row>
    <row r="131" spans="2:14" ht="18.75" customHeight="1">
      <c r="B131" s="1871"/>
      <c r="C131" s="1871"/>
      <c r="D131" s="1871"/>
      <c r="E131" s="1871"/>
      <c r="F131" s="1871"/>
      <c r="K131" s="1583">
        <f>J128+K128</f>
        <v>114.39254999999999</v>
      </c>
      <c r="L131" s="1693" t="s">
        <v>517</v>
      </c>
      <c r="M131" s="1702">
        <f>J128+K128-M129</f>
        <v>3.3925499999999857</v>
      </c>
      <c r="N131" s="1871" t="s">
        <v>1062</v>
      </c>
    </row>
    <row r="132" spans="2:14" ht="15.75">
      <c r="B132" s="1871"/>
      <c r="C132" s="1871"/>
      <c r="D132" s="1871"/>
      <c r="E132" s="1871"/>
      <c r="F132" s="1871"/>
      <c r="K132" s="1583">
        <f>J128+K128+M137</f>
        <v>114.39254999999999</v>
      </c>
      <c r="L132" s="1693" t="s">
        <v>517</v>
      </c>
      <c r="M132" s="1363">
        <f>J128+K128+M137-M129</f>
        <v>3.3925499999999857</v>
      </c>
      <c r="N132" s="1871" t="s">
        <v>1909</v>
      </c>
    </row>
    <row r="133" spans="2:14" ht="15.75">
      <c r="B133" s="1871"/>
      <c r="C133" s="1302" t="s">
        <v>2180</v>
      </c>
      <c r="D133" s="1871"/>
      <c r="E133" s="1871"/>
      <c r="F133" s="1871"/>
      <c r="N133" s="1871"/>
    </row>
    <row r="134" spans="2:14" ht="30">
      <c r="B134" s="1345" t="s">
        <v>2</v>
      </c>
      <c r="C134" s="1345" t="s">
        <v>3</v>
      </c>
      <c r="D134" s="1345" t="s">
        <v>4</v>
      </c>
      <c r="E134" s="1346" t="s">
        <v>5</v>
      </c>
      <c r="F134" s="1345" t="s">
        <v>6</v>
      </c>
      <c r="G134" s="1347" t="s">
        <v>7</v>
      </c>
      <c r="H134" s="1348" t="s">
        <v>185</v>
      </c>
      <c r="I134" s="1348" t="s">
        <v>186</v>
      </c>
      <c r="J134" s="1349"/>
      <c r="K134" s="1350" t="s">
        <v>188</v>
      </c>
      <c r="L134" s="1402" t="s">
        <v>10</v>
      </c>
      <c r="M134" s="1350" t="s">
        <v>11</v>
      </c>
      <c r="N134" s="1346" t="s">
        <v>13</v>
      </c>
    </row>
    <row r="135" spans="2:14">
      <c r="B135" s="692" t="s">
        <v>981</v>
      </c>
      <c r="C135" s="1507" t="s">
        <v>2181</v>
      </c>
      <c r="D135" s="1314"/>
      <c r="E135" s="1507" t="s">
        <v>2182</v>
      </c>
      <c r="F135" s="1507">
        <v>310</v>
      </c>
      <c r="G135" s="1525"/>
      <c r="H135" s="1525">
        <v>2000000</v>
      </c>
      <c r="I135" s="1551"/>
      <c r="J135" s="1524"/>
      <c r="K135" s="1527">
        <f>I135</f>
        <v>0</v>
      </c>
      <c r="L135" s="1107"/>
      <c r="M135" s="1518">
        <f>SUM(J135:L135)</f>
        <v>0</v>
      </c>
      <c r="N135" s="843"/>
    </row>
    <row r="136" spans="2:14">
      <c r="B136" s="455" t="s">
        <v>981</v>
      </c>
      <c r="C136" s="457" t="s">
        <v>397</v>
      </c>
      <c r="D136" s="1259" t="s">
        <v>2089</v>
      </c>
      <c r="E136" s="1507" t="s">
        <v>445</v>
      </c>
      <c r="F136" s="1507">
        <v>305</v>
      </c>
      <c r="G136" s="1332">
        <v>14500</v>
      </c>
      <c r="H136" s="1332">
        <f>F136*G136</f>
        <v>4422500</v>
      </c>
      <c r="I136" s="1333"/>
      <c r="J136" s="1327"/>
      <c r="K136" s="1527"/>
      <c r="L136" s="1403">
        <f>I136</f>
        <v>0</v>
      </c>
      <c r="M136" s="1027">
        <f>SUM(J136:L136)</f>
        <v>0</v>
      </c>
      <c r="N136" s="854" t="s">
        <v>2183</v>
      </c>
    </row>
    <row r="137" spans="2:14">
      <c r="B137" s="1353"/>
      <c r="C137" s="1354" t="s">
        <v>197</v>
      </c>
      <c r="D137" s="1354"/>
      <c r="E137" s="1354"/>
      <c r="F137" s="1354"/>
      <c r="G137" s="1355"/>
      <c r="H137" s="1355"/>
      <c r="I137" s="1356">
        <f>SUM(I135:I136)</f>
        <v>0</v>
      </c>
      <c r="J137" s="1356"/>
      <c r="K137" s="1357">
        <f>SUM(K135:K136)</f>
        <v>0</v>
      </c>
      <c r="L137" s="1689">
        <f>SUM(L135:L136)</f>
        <v>0</v>
      </c>
      <c r="M137" s="1352">
        <f>SUM(M135:M136)</f>
        <v>0</v>
      </c>
      <c r="N137" s="1359"/>
    </row>
  </sheetData>
  <autoFilter ref="B2:N137" xr:uid="{00000000-0009-0000-0000-000034000000}"/>
  <phoneticPr fontId="43" type="noConversion"/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0">
    <tabColor theme="0"/>
  </sheetPr>
  <dimension ref="A2:E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ColWidth="9.140625" defaultRowHeight="15" outlineLevelCol="1"/>
  <cols>
    <col min="1" max="1" width="15.28515625" style="1291" bestFit="1" customWidth="1"/>
    <col min="2" max="2" width="26.7109375" style="1291" customWidth="1" outlineLevel="1"/>
    <col min="3" max="3" width="16.7109375" style="1291" customWidth="1" outlineLevel="1"/>
    <col min="4" max="4" width="14.42578125" style="1291" customWidth="1" outlineLevel="1"/>
    <col min="5" max="5" width="15.42578125" style="1292" customWidth="1"/>
    <col min="6" max="6" width="13.85546875" style="1290" customWidth="1"/>
    <col min="7" max="20" width="10.28515625" style="1290" customWidth="1"/>
    <col min="21" max="16384" width="9.140625" style="1290"/>
  </cols>
  <sheetData>
    <row r="2" spans="2:5" ht="24" customHeight="1">
      <c r="B2" s="1305" t="s">
        <v>2184</v>
      </c>
    </row>
    <row r="3" spans="2:5" ht="18.75" customHeight="1">
      <c r="E3" s="1367" t="s">
        <v>1</v>
      </c>
    </row>
    <row r="4" spans="2:5" ht="18.75" customHeight="1">
      <c r="B4" s="1373"/>
      <c r="C4" s="1373" t="s">
        <v>527</v>
      </c>
      <c r="D4" s="1373" t="s">
        <v>528</v>
      </c>
      <c r="E4" s="1373" t="s">
        <v>529</v>
      </c>
    </row>
    <row r="5" spans="2:5" ht="18.75" customHeight="1">
      <c r="B5" s="1370" t="s">
        <v>2185</v>
      </c>
      <c r="C5" s="1370">
        <v>48.712270000000004</v>
      </c>
      <c r="D5" s="1370">
        <v>67.664225000000016</v>
      </c>
      <c r="E5" s="1370">
        <v>26.901075000000006</v>
      </c>
    </row>
    <row r="6" spans="2:5" ht="18.75" customHeight="1" thickBot="1">
      <c r="B6" s="1371" t="s">
        <v>232</v>
      </c>
      <c r="C6" s="1371">
        <v>24.7</v>
      </c>
      <c r="D6" s="1371">
        <v>49.8</v>
      </c>
      <c r="E6" s="1371">
        <v>66.5</v>
      </c>
    </row>
    <row r="7" spans="2:5" ht="18.75" customHeight="1" thickBot="1">
      <c r="B7" s="1379" t="s">
        <v>2186</v>
      </c>
      <c r="C7" s="1380">
        <f>SUM(C5:C6)</f>
        <v>73.412270000000007</v>
      </c>
      <c r="D7" s="1380">
        <f>SUM(D5:D6)</f>
        <v>117.46422500000001</v>
      </c>
      <c r="E7" s="1372">
        <f>SUM(E5:E6)</f>
        <v>93.401075000000006</v>
      </c>
    </row>
    <row r="8" spans="2:5" ht="18.75" customHeight="1" thickBot="1">
      <c r="B8" s="1368" t="s">
        <v>681</v>
      </c>
      <c r="C8" s="1368">
        <v>86</v>
      </c>
      <c r="D8" s="1368">
        <v>130</v>
      </c>
      <c r="E8" s="1368">
        <v>120</v>
      </c>
    </row>
    <row r="9" spans="2:5" ht="18.75" customHeight="1" thickBot="1">
      <c r="B9" s="1381" t="s">
        <v>2187</v>
      </c>
      <c r="C9" s="1382">
        <v>12.587729999999993</v>
      </c>
      <c r="D9" s="1382">
        <v>12.535774999999987</v>
      </c>
      <c r="E9" s="1369">
        <v>26.598924999999994</v>
      </c>
    </row>
    <row r="10" spans="2:5">
      <c r="E10" s="1291"/>
    </row>
    <row r="12" spans="2:5" ht="16.5" customHeight="1">
      <c r="B12" s="1378" t="s">
        <v>2188</v>
      </c>
      <c r="C12" s="1374"/>
      <c r="D12" s="1374"/>
      <c r="E12" s="1375"/>
    </row>
    <row r="13" spans="2:5" ht="16.5" customHeight="1">
      <c r="B13" s="1375" t="s">
        <v>527</v>
      </c>
      <c r="C13" s="1374"/>
      <c r="D13" s="1374"/>
      <c r="E13" s="1376" t="s">
        <v>1</v>
      </c>
    </row>
    <row r="14" spans="2:5" ht="16.5" customHeight="1">
      <c r="B14" s="1377" t="s">
        <v>978</v>
      </c>
      <c r="C14" s="1377" t="s">
        <v>530</v>
      </c>
      <c r="D14" s="1377" t="s">
        <v>2189</v>
      </c>
      <c r="E14" s="1344" t="s">
        <v>2190</v>
      </c>
    </row>
    <row r="15" spans="2:5" ht="16.5" customHeight="1">
      <c r="B15" s="245" t="s">
        <v>2191</v>
      </c>
      <c r="C15" s="245" t="s">
        <v>521</v>
      </c>
      <c r="D15" s="245">
        <v>275</v>
      </c>
      <c r="E15" s="1366">
        <v>4</v>
      </c>
    </row>
    <row r="16" spans="2:5" ht="16.5" customHeight="1">
      <c r="B16" s="245" t="s">
        <v>2192</v>
      </c>
      <c r="C16" s="245" t="s">
        <v>850</v>
      </c>
      <c r="D16" s="245">
        <v>260</v>
      </c>
      <c r="E16" s="1366">
        <v>1</v>
      </c>
    </row>
    <row r="17" spans="2:5" ht="16.5" customHeight="1">
      <c r="B17" s="245" t="s">
        <v>2193</v>
      </c>
      <c r="C17" s="245" t="s">
        <v>850</v>
      </c>
      <c r="D17" s="245">
        <v>260</v>
      </c>
      <c r="E17" s="1366">
        <v>0.4</v>
      </c>
    </row>
    <row r="18" spans="2:5" ht="16.5" customHeight="1">
      <c r="B18" s="245" t="s">
        <v>2194</v>
      </c>
      <c r="C18" s="245" t="s">
        <v>850</v>
      </c>
      <c r="D18" s="245">
        <v>260</v>
      </c>
      <c r="E18" s="1366">
        <v>5</v>
      </c>
    </row>
    <row r="19" spans="2:5" ht="16.5" customHeight="1">
      <c r="B19" s="1366" t="s">
        <v>105</v>
      </c>
      <c r="C19" s="1366"/>
      <c r="D19" s="1366"/>
      <c r="E19" s="1366">
        <f>SUM(E15:E18)</f>
        <v>10.4</v>
      </c>
    </row>
    <row r="20" spans="2:5" ht="16.5" customHeight="1">
      <c r="B20" s="1364"/>
      <c r="C20" s="1364"/>
      <c r="D20" s="1364"/>
      <c r="E20" s="1365"/>
    </row>
    <row r="21" spans="2:5" ht="16.5" customHeight="1">
      <c r="B21" s="1375" t="s">
        <v>528</v>
      </c>
      <c r="C21" s="1374"/>
      <c r="D21" s="1374"/>
      <c r="E21" s="1376" t="s">
        <v>1</v>
      </c>
    </row>
    <row r="22" spans="2:5" ht="16.5" customHeight="1">
      <c r="B22" s="1377" t="s">
        <v>978</v>
      </c>
      <c r="C22" s="1377" t="s">
        <v>530</v>
      </c>
      <c r="D22" s="1377" t="s">
        <v>2189</v>
      </c>
      <c r="E22" s="1344" t="s">
        <v>2190</v>
      </c>
    </row>
    <row r="23" spans="2:5" ht="16.5" customHeight="1">
      <c r="B23" s="245" t="s">
        <v>2195</v>
      </c>
      <c r="C23" s="245" t="s">
        <v>917</v>
      </c>
      <c r="D23" s="245">
        <v>310</v>
      </c>
      <c r="E23" s="1366">
        <v>3.6</v>
      </c>
    </row>
    <row r="24" spans="2:5" ht="16.5" customHeight="1">
      <c r="B24" s="245"/>
      <c r="C24" s="245"/>
      <c r="D24" s="245"/>
      <c r="E24" s="1366"/>
    </row>
    <row r="25" spans="2:5" ht="16.5" customHeight="1">
      <c r="B25" s="1366" t="s">
        <v>105</v>
      </c>
      <c r="C25" s="1366"/>
      <c r="D25" s="1366"/>
      <c r="E25" s="1366">
        <f>SUM(E23:E24)</f>
        <v>3.6</v>
      </c>
    </row>
  </sheetData>
  <phoneticPr fontId="4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4">
    <tabColor theme="0"/>
  </sheetPr>
  <dimension ref="B1:O60"/>
  <sheetViews>
    <sheetView topLeftCell="C10" zoomScale="70" zoomScaleNormal="70" workbookViewId="0">
      <selection activeCell="I46" sqref="I46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33.42578125" style="333" customWidth="1"/>
    <col min="4" max="4" width="17.85546875" style="333" customWidth="1"/>
    <col min="5" max="5" width="19" style="333" customWidth="1"/>
    <col min="6" max="6" width="12.42578125" style="333" customWidth="1"/>
    <col min="7" max="7" width="16.140625" style="483" customWidth="1"/>
    <col min="8" max="9" width="16.140625" style="335" customWidth="1"/>
    <col min="10" max="10" width="17.42578125" style="335" customWidth="1"/>
    <col min="11" max="11" width="17.28515625" style="335" bestFit="1" customWidth="1"/>
    <col min="12" max="12" width="17.28515625" style="335" customWidth="1"/>
    <col min="13" max="13" width="18.140625" style="336" customWidth="1"/>
    <col min="14" max="14" width="35.28515625" style="333" bestFit="1" customWidth="1"/>
    <col min="15" max="15" width="16.28515625" style="333" hidden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24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2196</v>
      </c>
      <c r="O1" s="1871"/>
    </row>
    <row r="2" spans="2:15" s="2" customFormat="1" ht="34.5" customHeight="1">
      <c r="B2" s="207" t="s">
        <v>3</v>
      </c>
      <c r="C2" s="778" t="s">
        <v>728</v>
      </c>
      <c r="D2" s="208" t="s">
        <v>4</v>
      </c>
      <c r="E2" s="208" t="s">
        <v>5</v>
      </c>
      <c r="F2" s="209" t="s">
        <v>404</v>
      </c>
      <c r="G2" s="779" t="s">
        <v>7</v>
      </c>
      <c r="H2" s="536" t="s">
        <v>729</v>
      </c>
      <c r="I2" s="536" t="s">
        <v>186</v>
      </c>
      <c r="J2" s="537" t="s">
        <v>2197</v>
      </c>
      <c r="K2" s="537" t="s">
        <v>107</v>
      </c>
      <c r="L2" s="538" t="s">
        <v>10</v>
      </c>
      <c r="M2" s="539" t="s">
        <v>11</v>
      </c>
      <c r="N2" s="540" t="s">
        <v>13</v>
      </c>
      <c r="O2" s="131" t="s">
        <v>14</v>
      </c>
    </row>
    <row r="3" spans="2:15" s="547" customFormat="1" ht="14.25" customHeight="1">
      <c r="B3" s="218" t="s">
        <v>731</v>
      </c>
      <c r="C3" s="1289" t="s">
        <v>732</v>
      </c>
      <c r="D3" s="1507">
        <v>56175</v>
      </c>
      <c r="E3" s="1507" t="s">
        <v>733</v>
      </c>
      <c r="F3" s="1507">
        <v>270</v>
      </c>
      <c r="G3" s="781">
        <v>360</v>
      </c>
      <c r="H3" s="548">
        <f>G3*F3</f>
        <v>97200</v>
      </c>
      <c r="I3" s="548">
        <f t="shared" ref="I3:I44" si="0">H3/1000000</f>
        <v>9.7199999999999995E-2</v>
      </c>
      <c r="J3" s="288">
        <v>9.7199999999999995E-2</v>
      </c>
      <c r="K3" s="288"/>
      <c r="L3" s="780"/>
      <c r="M3" s="550">
        <f t="shared" ref="M3:M43" si="1">SUM(J3:L3)</f>
        <v>9.7199999999999995E-2</v>
      </c>
      <c r="N3" s="551"/>
      <c r="O3" s="1886"/>
    </row>
    <row r="4" spans="2:15" s="547" customFormat="1" ht="14.25" customHeight="1">
      <c r="B4" s="218" t="s">
        <v>731</v>
      </c>
      <c r="C4" s="1289" t="s">
        <v>734</v>
      </c>
      <c r="D4" s="1507">
        <v>56178</v>
      </c>
      <c r="E4" s="1507" t="s">
        <v>735</v>
      </c>
      <c r="F4" s="1507">
        <v>255</v>
      </c>
      <c r="G4" s="781">
        <v>484</v>
      </c>
      <c r="H4" s="548">
        <f t="shared" ref="H4:H44" si="2">G4*F4</f>
        <v>123420</v>
      </c>
      <c r="I4" s="548">
        <f t="shared" si="0"/>
        <v>0.12342</v>
      </c>
      <c r="J4" s="554">
        <v>0.12342</v>
      </c>
      <c r="K4" s="554"/>
      <c r="L4" s="782"/>
      <c r="M4" s="550">
        <f t="shared" si="1"/>
        <v>0.12342</v>
      </c>
      <c r="N4" s="551"/>
      <c r="O4" s="1886"/>
    </row>
    <row r="5" spans="2:15" s="547" customFormat="1" ht="14.25" customHeight="1">
      <c r="B5" s="218" t="s">
        <v>731</v>
      </c>
      <c r="C5" s="1289" t="s">
        <v>736</v>
      </c>
      <c r="D5" s="1507">
        <v>56177</v>
      </c>
      <c r="E5" s="1507" t="s">
        <v>733</v>
      </c>
      <c r="F5" s="1507">
        <v>270</v>
      </c>
      <c r="G5" s="781">
        <v>560</v>
      </c>
      <c r="H5" s="548">
        <f t="shared" si="2"/>
        <v>151200</v>
      </c>
      <c r="I5" s="548">
        <f t="shared" si="0"/>
        <v>0.1512</v>
      </c>
      <c r="J5" s="554">
        <v>0.1512</v>
      </c>
      <c r="K5" s="554"/>
      <c r="L5" s="782"/>
      <c r="M5" s="550">
        <f t="shared" si="1"/>
        <v>0.1512</v>
      </c>
      <c r="N5" s="551"/>
      <c r="O5" s="1886"/>
    </row>
    <row r="6" spans="2:15" s="547" customFormat="1" ht="14.25" customHeight="1">
      <c r="B6" s="218" t="s">
        <v>731</v>
      </c>
      <c r="C6" s="1289" t="s">
        <v>737</v>
      </c>
      <c r="D6" s="1509">
        <v>56187</v>
      </c>
      <c r="E6" s="1509" t="s">
        <v>733</v>
      </c>
      <c r="F6" s="1509">
        <v>270</v>
      </c>
      <c r="G6" s="781">
        <v>540</v>
      </c>
      <c r="H6" s="548">
        <f t="shared" si="2"/>
        <v>145800</v>
      </c>
      <c r="I6" s="548">
        <f t="shared" si="0"/>
        <v>0.14580000000000001</v>
      </c>
      <c r="J6" s="554">
        <v>0.14580000000000001</v>
      </c>
      <c r="K6" s="554"/>
      <c r="L6" s="782"/>
      <c r="M6" s="550">
        <f t="shared" si="1"/>
        <v>0.14580000000000001</v>
      </c>
      <c r="N6" s="551"/>
      <c r="O6" s="1886"/>
    </row>
    <row r="7" spans="2:15" s="547" customFormat="1" ht="14.25" customHeight="1">
      <c r="B7" s="218" t="s">
        <v>731</v>
      </c>
      <c r="C7" s="1289" t="s">
        <v>738</v>
      </c>
      <c r="D7" s="1507">
        <v>56186</v>
      </c>
      <c r="E7" s="1507" t="s">
        <v>733</v>
      </c>
      <c r="F7" s="1507">
        <v>270</v>
      </c>
      <c r="G7" s="781">
        <v>920</v>
      </c>
      <c r="H7" s="548">
        <f t="shared" si="2"/>
        <v>248400</v>
      </c>
      <c r="I7" s="548">
        <f t="shared" si="0"/>
        <v>0.24840000000000001</v>
      </c>
      <c r="J7" s="554">
        <v>0.24840000000000001</v>
      </c>
      <c r="K7" s="554"/>
      <c r="L7" s="782"/>
      <c r="M7" s="550">
        <f t="shared" si="1"/>
        <v>0.24840000000000001</v>
      </c>
      <c r="N7" s="551"/>
      <c r="O7" s="1886"/>
    </row>
    <row r="8" spans="2:15" s="547" customFormat="1" ht="14.25" customHeight="1">
      <c r="B8" s="218" t="s">
        <v>731</v>
      </c>
      <c r="C8" s="1289" t="s">
        <v>739</v>
      </c>
      <c r="D8" s="1509">
        <v>56188</v>
      </c>
      <c r="E8" s="1509" t="s">
        <v>733</v>
      </c>
      <c r="F8" s="1509">
        <v>270</v>
      </c>
      <c r="G8" s="781">
        <v>360</v>
      </c>
      <c r="H8" s="548">
        <f t="shared" si="2"/>
        <v>97200</v>
      </c>
      <c r="I8" s="548">
        <f t="shared" si="0"/>
        <v>9.7199999999999995E-2</v>
      </c>
      <c r="J8" s="554">
        <v>9.7199999999999995E-2</v>
      </c>
      <c r="K8" s="554"/>
      <c r="L8" s="782"/>
      <c r="M8" s="550">
        <f t="shared" si="1"/>
        <v>9.7199999999999995E-2</v>
      </c>
      <c r="N8" s="551"/>
      <c r="O8" s="1886"/>
    </row>
    <row r="9" spans="2:15" s="547" customFormat="1" ht="14.25" customHeight="1">
      <c r="B9" s="218" t="s">
        <v>731</v>
      </c>
      <c r="C9" s="1289" t="s">
        <v>740</v>
      </c>
      <c r="D9" s="1507">
        <v>56185</v>
      </c>
      <c r="E9" s="1507" t="s">
        <v>733</v>
      </c>
      <c r="F9" s="1507">
        <v>270</v>
      </c>
      <c r="G9" s="781">
        <v>200</v>
      </c>
      <c r="H9" s="548">
        <f t="shared" si="2"/>
        <v>54000</v>
      </c>
      <c r="I9" s="548">
        <f t="shared" si="0"/>
        <v>5.3999999999999999E-2</v>
      </c>
      <c r="J9" s="554">
        <v>5.3999999999999999E-2</v>
      </c>
      <c r="K9" s="554"/>
      <c r="L9" s="782"/>
      <c r="M9" s="550">
        <f t="shared" si="1"/>
        <v>5.3999999999999999E-2</v>
      </c>
      <c r="N9" s="551"/>
      <c r="O9" s="1886"/>
    </row>
    <row r="10" spans="2:15" s="547" customFormat="1" ht="14.25" customHeight="1">
      <c r="B10" s="218" t="s">
        <v>731</v>
      </c>
      <c r="C10" s="1289" t="s">
        <v>741</v>
      </c>
      <c r="D10" s="1507">
        <v>56189</v>
      </c>
      <c r="E10" s="1507" t="s">
        <v>735</v>
      </c>
      <c r="F10" s="1507">
        <v>255</v>
      </c>
      <c r="G10" s="781">
        <v>286</v>
      </c>
      <c r="H10" s="548">
        <f t="shared" si="2"/>
        <v>72930</v>
      </c>
      <c r="I10" s="548">
        <f t="shared" si="0"/>
        <v>7.2929999999999995E-2</v>
      </c>
      <c r="J10" s="554">
        <v>7.2929999999999995E-2</v>
      </c>
      <c r="K10" s="554"/>
      <c r="L10" s="782"/>
      <c r="M10" s="550">
        <f t="shared" si="1"/>
        <v>7.2929999999999995E-2</v>
      </c>
      <c r="N10" s="551"/>
      <c r="O10" s="1886"/>
    </row>
    <row r="11" spans="2:15" s="547" customFormat="1" ht="14.25" customHeight="1">
      <c r="B11" s="218" t="s">
        <v>731</v>
      </c>
      <c r="C11" s="1289" t="s">
        <v>742</v>
      </c>
      <c r="D11" s="1509">
        <v>56106</v>
      </c>
      <c r="E11" s="1509" t="s">
        <v>733</v>
      </c>
      <c r="F11" s="1509">
        <v>270</v>
      </c>
      <c r="G11" s="781">
        <v>260</v>
      </c>
      <c r="H11" s="548">
        <f t="shared" si="2"/>
        <v>70200</v>
      </c>
      <c r="I11" s="548">
        <f t="shared" si="0"/>
        <v>7.0199999999999999E-2</v>
      </c>
      <c r="J11" s="554">
        <v>7.0199999999999999E-2</v>
      </c>
      <c r="K11" s="554"/>
      <c r="L11" s="782"/>
      <c r="M11" s="550">
        <f t="shared" si="1"/>
        <v>7.0199999999999999E-2</v>
      </c>
      <c r="N11" s="551"/>
      <c r="O11" s="1886"/>
    </row>
    <row r="12" spans="2:15" s="547" customFormat="1" ht="14.25" customHeight="1">
      <c r="B12" s="218" t="s">
        <v>731</v>
      </c>
      <c r="C12" s="1289" t="s">
        <v>743</v>
      </c>
      <c r="D12" s="1507">
        <v>56173</v>
      </c>
      <c r="E12" s="1507" t="s">
        <v>735</v>
      </c>
      <c r="F12" s="1507">
        <v>255</v>
      </c>
      <c r="G12" s="781">
        <v>770</v>
      </c>
      <c r="H12" s="548">
        <f t="shared" si="2"/>
        <v>196350</v>
      </c>
      <c r="I12" s="548">
        <f t="shared" si="0"/>
        <v>0.19635</v>
      </c>
      <c r="J12" s="554">
        <v>0.19635</v>
      </c>
      <c r="K12" s="554"/>
      <c r="L12" s="782"/>
      <c r="M12" s="550">
        <f t="shared" si="1"/>
        <v>0.19635</v>
      </c>
      <c r="N12" s="551"/>
      <c r="O12" s="1886"/>
    </row>
    <row r="13" spans="2:15" s="547" customFormat="1" ht="14.25" customHeight="1">
      <c r="B13" s="218" t="s">
        <v>731</v>
      </c>
      <c r="C13" s="1289" t="s">
        <v>744</v>
      </c>
      <c r="D13" s="1509">
        <v>56102</v>
      </c>
      <c r="E13" s="1509" t="s">
        <v>735</v>
      </c>
      <c r="F13" s="1509">
        <v>255</v>
      </c>
      <c r="G13" s="781">
        <v>1122</v>
      </c>
      <c r="H13" s="548">
        <f t="shared" si="2"/>
        <v>286110</v>
      </c>
      <c r="I13" s="548">
        <f t="shared" si="0"/>
        <v>0.28610999999999998</v>
      </c>
      <c r="J13" s="554">
        <v>0.28610999999999998</v>
      </c>
      <c r="K13" s="554"/>
      <c r="L13" s="782"/>
      <c r="M13" s="550">
        <f t="shared" si="1"/>
        <v>0.28610999999999998</v>
      </c>
      <c r="N13" s="551"/>
      <c r="O13" s="1886"/>
    </row>
    <row r="14" spans="2:15" s="547" customFormat="1" ht="14.25" customHeight="1">
      <c r="B14" s="218" t="s">
        <v>731</v>
      </c>
      <c r="C14" s="1289" t="s">
        <v>745</v>
      </c>
      <c r="D14" s="1509">
        <v>56135</v>
      </c>
      <c r="E14" s="1509" t="s">
        <v>735</v>
      </c>
      <c r="F14" s="1509">
        <v>255</v>
      </c>
      <c r="G14" s="781">
        <v>550</v>
      </c>
      <c r="H14" s="548">
        <f t="shared" si="2"/>
        <v>140250</v>
      </c>
      <c r="I14" s="548">
        <f t="shared" si="0"/>
        <v>0.14025000000000001</v>
      </c>
      <c r="J14" s="554">
        <v>0.14025000000000001</v>
      </c>
      <c r="K14" s="554"/>
      <c r="L14" s="782"/>
      <c r="M14" s="550">
        <f t="shared" si="1"/>
        <v>0.14025000000000001</v>
      </c>
      <c r="N14" s="551"/>
      <c r="O14" s="1886"/>
    </row>
    <row r="15" spans="2:15" s="547" customFormat="1" ht="14.25" customHeight="1">
      <c r="B15" s="218" t="s">
        <v>731</v>
      </c>
      <c r="C15" s="1289" t="s">
        <v>746</v>
      </c>
      <c r="D15" s="547">
        <v>56201</v>
      </c>
      <c r="E15" s="1509" t="s">
        <v>735</v>
      </c>
      <c r="F15" s="547">
        <v>255</v>
      </c>
      <c r="G15" s="781">
        <v>418</v>
      </c>
      <c r="H15" s="548">
        <f t="shared" si="2"/>
        <v>106590</v>
      </c>
      <c r="I15" s="548">
        <f t="shared" si="0"/>
        <v>0.10659</v>
      </c>
      <c r="J15" s="554">
        <v>0.10659</v>
      </c>
      <c r="K15" s="554"/>
      <c r="L15" s="782"/>
      <c r="M15" s="550">
        <f t="shared" si="1"/>
        <v>0.10659</v>
      </c>
      <c r="N15" s="551"/>
      <c r="O15" s="1886"/>
    </row>
    <row r="16" spans="2:15" s="547" customFormat="1" ht="14.25" customHeight="1">
      <c r="B16" s="218" t="s">
        <v>731</v>
      </c>
      <c r="C16" s="1289" t="s">
        <v>747</v>
      </c>
      <c r="D16" s="1509">
        <v>56205</v>
      </c>
      <c r="E16" s="1509" t="s">
        <v>733</v>
      </c>
      <c r="F16" s="1509">
        <v>270</v>
      </c>
      <c r="G16" s="781">
        <v>600</v>
      </c>
      <c r="H16" s="548">
        <f t="shared" si="2"/>
        <v>162000</v>
      </c>
      <c r="I16" s="548">
        <f t="shared" si="0"/>
        <v>0.16200000000000001</v>
      </c>
      <c r="J16" s="554">
        <v>0.16200000000000001</v>
      </c>
      <c r="K16" s="554"/>
      <c r="L16" s="782"/>
      <c r="M16" s="550">
        <f t="shared" si="1"/>
        <v>0.16200000000000001</v>
      </c>
      <c r="N16" s="551"/>
      <c r="O16" s="1886"/>
    </row>
    <row r="17" spans="2:15" s="547" customFormat="1" ht="14.25" customHeight="1">
      <c r="B17" s="218" t="s">
        <v>731</v>
      </c>
      <c r="C17" s="1289" t="s">
        <v>748</v>
      </c>
      <c r="D17" s="1509">
        <v>56097</v>
      </c>
      <c r="E17" s="1509" t="s">
        <v>733</v>
      </c>
      <c r="F17" s="1509">
        <v>270</v>
      </c>
      <c r="G17" s="781">
        <v>500</v>
      </c>
      <c r="H17" s="548">
        <f t="shared" si="2"/>
        <v>135000</v>
      </c>
      <c r="I17" s="548">
        <f t="shared" si="0"/>
        <v>0.13500000000000001</v>
      </c>
      <c r="J17" s="554">
        <v>0.13500000000000001</v>
      </c>
      <c r="K17" s="554"/>
      <c r="L17" s="782"/>
      <c r="M17" s="550">
        <f t="shared" si="1"/>
        <v>0.13500000000000001</v>
      </c>
      <c r="N17" s="551"/>
      <c r="O17" s="1886"/>
    </row>
    <row r="18" spans="2:15" s="547" customFormat="1" ht="14.25" customHeight="1">
      <c r="B18" s="218" t="s">
        <v>731</v>
      </c>
      <c r="C18" s="1289" t="s">
        <v>749</v>
      </c>
      <c r="D18" s="1507">
        <v>56172</v>
      </c>
      <c r="E18" s="1507" t="s">
        <v>733</v>
      </c>
      <c r="F18" s="1507">
        <v>270</v>
      </c>
      <c r="G18" s="781">
        <v>280</v>
      </c>
      <c r="H18" s="548">
        <f t="shared" si="2"/>
        <v>75600</v>
      </c>
      <c r="I18" s="548">
        <f t="shared" si="0"/>
        <v>7.5600000000000001E-2</v>
      </c>
      <c r="J18" s="554">
        <v>7.5600000000000001E-2</v>
      </c>
      <c r="K18" s="554"/>
      <c r="L18" s="782"/>
      <c r="M18" s="550">
        <f t="shared" si="1"/>
        <v>7.5600000000000001E-2</v>
      </c>
      <c r="N18" s="551"/>
      <c r="O18" s="1886"/>
    </row>
    <row r="19" spans="2:15" s="547" customFormat="1" ht="14.25" customHeight="1">
      <c r="B19" s="218" t="s">
        <v>731</v>
      </c>
      <c r="C19" s="1289" t="s">
        <v>750</v>
      </c>
      <c r="D19" s="1509">
        <v>56176</v>
      </c>
      <c r="E19" s="1509" t="s">
        <v>733</v>
      </c>
      <c r="F19" s="1509">
        <v>270</v>
      </c>
      <c r="G19" s="781">
        <v>1000</v>
      </c>
      <c r="H19" s="548">
        <f t="shared" si="2"/>
        <v>270000</v>
      </c>
      <c r="I19" s="548">
        <f t="shared" si="0"/>
        <v>0.27</v>
      </c>
      <c r="J19" s="554">
        <v>0.27</v>
      </c>
      <c r="K19" s="554"/>
      <c r="L19" s="782"/>
      <c r="M19" s="550">
        <f t="shared" si="1"/>
        <v>0.27</v>
      </c>
      <c r="N19" s="551"/>
      <c r="O19" s="1886"/>
    </row>
    <row r="20" spans="2:15" s="547" customFormat="1" ht="14.25" customHeight="1">
      <c r="B20" s="218" t="s">
        <v>731</v>
      </c>
      <c r="C20" s="1289" t="s">
        <v>751</v>
      </c>
      <c r="D20" s="1509">
        <v>56298</v>
      </c>
      <c r="E20" s="1507" t="s">
        <v>733</v>
      </c>
      <c r="F20" s="1509">
        <v>270</v>
      </c>
      <c r="G20" s="781">
        <v>420</v>
      </c>
      <c r="H20" s="548">
        <f t="shared" si="2"/>
        <v>113400</v>
      </c>
      <c r="I20" s="548">
        <f t="shared" si="0"/>
        <v>0.1134</v>
      </c>
      <c r="J20" s="554">
        <v>0.1134</v>
      </c>
      <c r="K20" s="554"/>
      <c r="L20" s="782"/>
      <c r="M20" s="550">
        <f t="shared" si="1"/>
        <v>0.1134</v>
      </c>
      <c r="N20" s="551"/>
      <c r="O20" s="1886"/>
    </row>
    <row r="21" spans="2:15" s="547" customFormat="1" ht="14.25" customHeight="1">
      <c r="B21" s="218" t="s">
        <v>731</v>
      </c>
      <c r="C21" s="1289" t="s">
        <v>752</v>
      </c>
      <c r="D21" s="1507">
        <v>56174</v>
      </c>
      <c r="E21" s="1509" t="s">
        <v>733</v>
      </c>
      <c r="F21" s="1507">
        <v>270</v>
      </c>
      <c r="G21" s="781">
        <v>280</v>
      </c>
      <c r="H21" s="548">
        <f t="shared" si="2"/>
        <v>75600</v>
      </c>
      <c r="I21" s="548">
        <f t="shared" si="0"/>
        <v>7.5600000000000001E-2</v>
      </c>
      <c r="J21" s="554">
        <v>7.5600000000000001E-2</v>
      </c>
      <c r="K21" s="554"/>
      <c r="L21" s="782"/>
      <c r="M21" s="550">
        <f t="shared" si="1"/>
        <v>7.5600000000000001E-2</v>
      </c>
      <c r="N21" s="551"/>
      <c r="O21" s="1886"/>
    </row>
    <row r="22" spans="2:15" s="547" customFormat="1" ht="14.25" customHeight="1">
      <c r="B22" s="218" t="s">
        <v>731</v>
      </c>
      <c r="C22" s="1289" t="s">
        <v>753</v>
      </c>
      <c r="D22" s="1509">
        <v>56300</v>
      </c>
      <c r="E22" s="1507" t="s">
        <v>733</v>
      </c>
      <c r="F22" s="1509">
        <v>270</v>
      </c>
      <c r="G22" s="781">
        <v>300</v>
      </c>
      <c r="H22" s="548">
        <f t="shared" si="2"/>
        <v>81000</v>
      </c>
      <c r="I22" s="548">
        <f t="shared" si="0"/>
        <v>8.1000000000000003E-2</v>
      </c>
      <c r="J22" s="554">
        <v>8.1000000000000003E-2</v>
      </c>
      <c r="K22" s="554"/>
      <c r="L22" s="782"/>
      <c r="M22" s="550">
        <f t="shared" si="1"/>
        <v>8.1000000000000003E-2</v>
      </c>
      <c r="N22" s="551"/>
      <c r="O22" s="1886"/>
    </row>
    <row r="23" spans="2:15" s="547" customFormat="1" ht="14.25" customHeight="1">
      <c r="B23" s="218" t="s">
        <v>731</v>
      </c>
      <c r="C23" s="1289" t="s">
        <v>754</v>
      </c>
      <c r="D23" s="1509">
        <v>56293</v>
      </c>
      <c r="E23" s="1509" t="s">
        <v>733</v>
      </c>
      <c r="F23" s="1507">
        <v>270</v>
      </c>
      <c r="G23" s="781">
        <v>360</v>
      </c>
      <c r="H23" s="548">
        <f t="shared" si="2"/>
        <v>97200</v>
      </c>
      <c r="I23" s="548">
        <f t="shared" si="0"/>
        <v>9.7199999999999995E-2</v>
      </c>
      <c r="J23" s="554">
        <v>9.7199999999999995E-2</v>
      </c>
      <c r="K23" s="554"/>
      <c r="L23" s="782"/>
      <c r="M23" s="550">
        <f t="shared" si="1"/>
        <v>9.7199999999999995E-2</v>
      </c>
      <c r="N23" s="551"/>
      <c r="O23" s="1886"/>
    </row>
    <row r="24" spans="2:15" s="547" customFormat="1" ht="14.25" customHeight="1">
      <c r="B24" s="218" t="s">
        <v>731</v>
      </c>
      <c r="C24" s="1289" t="s">
        <v>755</v>
      </c>
      <c r="D24" s="1509">
        <v>56290</v>
      </c>
      <c r="E24" s="1507" t="s">
        <v>733</v>
      </c>
      <c r="F24" s="1509">
        <v>270</v>
      </c>
      <c r="G24" s="781">
        <v>380</v>
      </c>
      <c r="H24" s="548">
        <f t="shared" si="2"/>
        <v>102600</v>
      </c>
      <c r="I24" s="548">
        <f t="shared" si="0"/>
        <v>0.1026</v>
      </c>
      <c r="J24" s="554">
        <v>0.1026</v>
      </c>
      <c r="K24" s="554"/>
      <c r="L24" s="782"/>
      <c r="M24" s="550">
        <f t="shared" si="1"/>
        <v>0.1026</v>
      </c>
      <c r="N24" s="551"/>
      <c r="O24" s="1886"/>
    </row>
    <row r="25" spans="2:15" s="547" customFormat="1" ht="14.25" customHeight="1">
      <c r="B25" s="218" t="s">
        <v>731</v>
      </c>
      <c r="C25" s="1289" t="s">
        <v>756</v>
      </c>
      <c r="D25" s="1509">
        <v>56296</v>
      </c>
      <c r="E25" s="1509" t="s">
        <v>733</v>
      </c>
      <c r="F25" s="1507">
        <v>270</v>
      </c>
      <c r="G25" s="781">
        <v>160</v>
      </c>
      <c r="H25" s="548">
        <f t="shared" si="2"/>
        <v>43200</v>
      </c>
      <c r="I25" s="548">
        <f t="shared" si="0"/>
        <v>4.3200000000000002E-2</v>
      </c>
      <c r="J25" s="554">
        <v>4.3200000000000002E-2</v>
      </c>
      <c r="K25" s="554"/>
      <c r="L25" s="782"/>
      <c r="M25" s="550">
        <f t="shared" si="1"/>
        <v>4.3200000000000002E-2</v>
      </c>
      <c r="N25" s="551"/>
      <c r="O25" s="1886"/>
    </row>
    <row r="26" spans="2:15" s="547" customFormat="1" ht="14.25" customHeight="1">
      <c r="B26" s="218" t="s">
        <v>731</v>
      </c>
      <c r="C26" s="1289" t="s">
        <v>757</v>
      </c>
      <c r="D26" s="1509">
        <v>56297</v>
      </c>
      <c r="E26" s="1507" t="s">
        <v>733</v>
      </c>
      <c r="F26" s="1509">
        <v>270</v>
      </c>
      <c r="G26" s="781">
        <v>560</v>
      </c>
      <c r="H26" s="548">
        <f t="shared" si="2"/>
        <v>151200</v>
      </c>
      <c r="I26" s="548">
        <f t="shared" si="0"/>
        <v>0.1512</v>
      </c>
      <c r="J26" s="554">
        <v>0.1512</v>
      </c>
      <c r="K26" s="554"/>
      <c r="L26" s="782"/>
      <c r="M26" s="550">
        <f t="shared" si="1"/>
        <v>0.1512</v>
      </c>
      <c r="N26" s="551"/>
      <c r="O26" s="1886"/>
    </row>
    <row r="27" spans="2:15" s="547" customFormat="1" ht="14.25" customHeight="1">
      <c r="B27" s="218" t="s">
        <v>731</v>
      </c>
      <c r="C27" s="1289" t="s">
        <v>758</v>
      </c>
      <c r="D27" s="1509">
        <v>56291</v>
      </c>
      <c r="E27" s="1509" t="s">
        <v>733</v>
      </c>
      <c r="F27" s="1507">
        <v>270</v>
      </c>
      <c r="G27" s="781">
        <v>180</v>
      </c>
      <c r="H27" s="548">
        <f t="shared" si="2"/>
        <v>48600</v>
      </c>
      <c r="I27" s="548">
        <f t="shared" si="0"/>
        <v>4.8599999999999997E-2</v>
      </c>
      <c r="J27" s="554">
        <v>4.8599999999999997E-2</v>
      </c>
      <c r="K27" s="554"/>
      <c r="L27" s="782"/>
      <c r="M27" s="550">
        <f t="shared" si="1"/>
        <v>4.8599999999999997E-2</v>
      </c>
      <c r="N27" s="551"/>
      <c r="O27" s="1886"/>
    </row>
    <row r="28" spans="2:15" s="547" customFormat="1" ht="14.25" customHeight="1">
      <c r="B28" s="218" t="s">
        <v>731</v>
      </c>
      <c r="C28" s="1289" t="s">
        <v>759</v>
      </c>
      <c r="D28" s="1507">
        <v>56204</v>
      </c>
      <c r="E28" s="1507" t="s">
        <v>733</v>
      </c>
      <c r="F28" s="1509">
        <v>270</v>
      </c>
      <c r="G28" s="781">
        <v>400</v>
      </c>
      <c r="H28" s="548">
        <f t="shared" si="2"/>
        <v>108000</v>
      </c>
      <c r="I28" s="548">
        <f t="shared" si="0"/>
        <v>0.108</v>
      </c>
      <c r="J28" s="554">
        <v>0.108</v>
      </c>
      <c r="K28" s="554"/>
      <c r="L28" s="782"/>
      <c r="M28" s="550">
        <f t="shared" si="1"/>
        <v>0.108</v>
      </c>
      <c r="N28" s="551"/>
      <c r="O28" s="1886"/>
    </row>
    <row r="29" spans="2:15" s="547" customFormat="1" ht="14.25" customHeight="1">
      <c r="B29" s="218" t="s">
        <v>731</v>
      </c>
      <c r="C29" s="1289" t="s">
        <v>760</v>
      </c>
      <c r="D29" s="1507">
        <v>56292</v>
      </c>
      <c r="E29" s="1509" t="s">
        <v>733</v>
      </c>
      <c r="F29" s="1507">
        <v>270</v>
      </c>
      <c r="G29" s="781">
        <v>160</v>
      </c>
      <c r="H29" s="548">
        <f t="shared" si="2"/>
        <v>43200</v>
      </c>
      <c r="I29" s="548">
        <f t="shared" si="0"/>
        <v>4.3200000000000002E-2</v>
      </c>
      <c r="J29" s="554">
        <v>4.3200000000000002E-2</v>
      </c>
      <c r="K29" s="554"/>
      <c r="L29" s="782"/>
      <c r="M29" s="550">
        <f t="shared" si="1"/>
        <v>4.3200000000000002E-2</v>
      </c>
      <c r="N29" s="551"/>
      <c r="O29" s="1886"/>
    </row>
    <row r="30" spans="2:15" s="547" customFormat="1" ht="14.25" customHeight="1">
      <c r="B30" s="218" t="s">
        <v>731</v>
      </c>
      <c r="C30" s="1289" t="s">
        <v>761</v>
      </c>
      <c r="D30" s="1509">
        <v>56294</v>
      </c>
      <c r="E30" s="1507" t="s">
        <v>733</v>
      </c>
      <c r="F30" s="1509">
        <v>270</v>
      </c>
      <c r="G30" s="781">
        <v>300</v>
      </c>
      <c r="H30" s="548">
        <f t="shared" si="2"/>
        <v>81000</v>
      </c>
      <c r="I30" s="548">
        <f t="shared" si="0"/>
        <v>8.1000000000000003E-2</v>
      </c>
      <c r="J30" s="554">
        <v>8.1000000000000003E-2</v>
      </c>
      <c r="K30" s="554"/>
      <c r="L30" s="782"/>
      <c r="M30" s="550">
        <f t="shared" si="1"/>
        <v>8.1000000000000003E-2</v>
      </c>
      <c r="N30" s="551"/>
      <c r="O30" s="1886"/>
    </row>
    <row r="31" spans="2:15" s="547" customFormat="1" ht="14.25" customHeight="1">
      <c r="B31" s="218" t="s">
        <v>731</v>
      </c>
      <c r="C31" s="1289" t="s">
        <v>762</v>
      </c>
      <c r="D31" s="1509">
        <v>56104</v>
      </c>
      <c r="E31" s="1509" t="s">
        <v>733</v>
      </c>
      <c r="F31" s="1509">
        <v>270</v>
      </c>
      <c r="G31" s="781">
        <v>200</v>
      </c>
      <c r="H31" s="548">
        <f t="shared" si="2"/>
        <v>54000</v>
      </c>
      <c r="I31" s="548">
        <f t="shared" si="0"/>
        <v>5.3999999999999999E-2</v>
      </c>
      <c r="J31" s="554">
        <v>5.3999999999999999E-2</v>
      </c>
      <c r="K31" s="554"/>
      <c r="L31" s="782"/>
      <c r="M31" s="550">
        <f t="shared" si="1"/>
        <v>5.3999999999999999E-2</v>
      </c>
      <c r="N31" s="551"/>
      <c r="O31" s="1886"/>
    </row>
    <row r="32" spans="2:15" s="547" customFormat="1" ht="14.25" customHeight="1">
      <c r="B32" s="218" t="s">
        <v>731</v>
      </c>
      <c r="C32" s="1289" t="s">
        <v>763</v>
      </c>
      <c r="D32" s="1509">
        <v>50311</v>
      </c>
      <c r="E32" s="1507" t="s">
        <v>733</v>
      </c>
      <c r="F32" s="1507">
        <v>270</v>
      </c>
      <c r="G32" s="781">
        <v>300</v>
      </c>
      <c r="H32" s="548">
        <f t="shared" si="2"/>
        <v>81000</v>
      </c>
      <c r="I32" s="548">
        <f t="shared" si="0"/>
        <v>8.1000000000000003E-2</v>
      </c>
      <c r="J32" s="554">
        <v>8.1000000000000003E-2</v>
      </c>
      <c r="K32" s="554"/>
      <c r="L32" s="782"/>
      <c r="M32" s="550">
        <f t="shared" ref="M32:M41" si="3">SUM(J32:L32)</f>
        <v>8.1000000000000003E-2</v>
      </c>
      <c r="N32" s="551"/>
      <c r="O32" s="1886"/>
    </row>
    <row r="33" spans="2:15" s="547" customFormat="1" ht="14.25" customHeight="1">
      <c r="B33" s="218" t="s">
        <v>731</v>
      </c>
      <c r="C33" s="1289" t="s">
        <v>764</v>
      </c>
      <c r="D33" s="1509">
        <v>56196</v>
      </c>
      <c r="E33" s="1509" t="s">
        <v>733</v>
      </c>
      <c r="F33" s="1509">
        <v>270</v>
      </c>
      <c r="G33" s="781">
        <v>760</v>
      </c>
      <c r="H33" s="548">
        <f t="shared" si="2"/>
        <v>205200</v>
      </c>
      <c r="I33" s="548">
        <f t="shared" si="0"/>
        <v>0.20519999999999999</v>
      </c>
      <c r="J33" s="554">
        <v>0.20519999999999999</v>
      </c>
      <c r="K33" s="554"/>
      <c r="L33" s="782"/>
      <c r="M33" s="550">
        <f t="shared" si="3"/>
        <v>0.20519999999999999</v>
      </c>
      <c r="N33" s="551"/>
      <c r="O33" s="1886"/>
    </row>
    <row r="34" spans="2:15" s="547" customFormat="1" ht="14.25" customHeight="1">
      <c r="B34" s="218" t="s">
        <v>731</v>
      </c>
      <c r="C34" s="1289" t="s">
        <v>765</v>
      </c>
      <c r="D34" s="1509">
        <v>56206</v>
      </c>
      <c r="E34" s="1507" t="s">
        <v>733</v>
      </c>
      <c r="F34" s="1507">
        <v>270</v>
      </c>
      <c r="G34" s="781">
        <v>300</v>
      </c>
      <c r="H34" s="548">
        <f t="shared" si="2"/>
        <v>81000</v>
      </c>
      <c r="I34" s="548">
        <f t="shared" si="0"/>
        <v>8.1000000000000003E-2</v>
      </c>
      <c r="J34" s="554">
        <v>8.1000000000000003E-2</v>
      </c>
      <c r="K34" s="554"/>
      <c r="L34" s="782"/>
      <c r="M34" s="550">
        <f t="shared" si="3"/>
        <v>8.1000000000000003E-2</v>
      </c>
      <c r="N34" s="551"/>
      <c r="O34" s="1886"/>
    </row>
    <row r="35" spans="2:15" s="547" customFormat="1" ht="14.25" customHeight="1">
      <c r="B35" s="218" t="s">
        <v>731</v>
      </c>
      <c r="C35" s="1289" t="s">
        <v>766</v>
      </c>
      <c r="D35" s="1509">
        <v>50314</v>
      </c>
      <c r="E35" s="1509" t="s">
        <v>733</v>
      </c>
      <c r="F35" s="1509">
        <v>270</v>
      </c>
      <c r="G35" s="781">
        <v>160</v>
      </c>
      <c r="H35" s="548">
        <f t="shared" si="2"/>
        <v>43200</v>
      </c>
      <c r="I35" s="548">
        <f t="shared" si="0"/>
        <v>4.3200000000000002E-2</v>
      </c>
      <c r="J35" s="554">
        <v>4.3200000000000002E-2</v>
      </c>
      <c r="K35" s="554"/>
      <c r="L35" s="782"/>
      <c r="M35" s="550">
        <f t="shared" si="3"/>
        <v>4.3200000000000002E-2</v>
      </c>
      <c r="N35" s="551"/>
      <c r="O35" s="1886"/>
    </row>
    <row r="36" spans="2:15" s="547" customFormat="1" ht="14.25" customHeight="1">
      <c r="B36" s="218" t="s">
        <v>731</v>
      </c>
      <c r="C36" s="1289" t="s">
        <v>767</v>
      </c>
      <c r="D36" s="1509">
        <v>50315</v>
      </c>
      <c r="E36" s="1507" t="s">
        <v>733</v>
      </c>
      <c r="F36" s="1509">
        <v>270</v>
      </c>
      <c r="G36" s="781">
        <v>300</v>
      </c>
      <c r="H36" s="548">
        <f t="shared" si="2"/>
        <v>81000</v>
      </c>
      <c r="I36" s="548">
        <f t="shared" si="0"/>
        <v>8.1000000000000003E-2</v>
      </c>
      <c r="J36" s="554">
        <v>8.1000000000000003E-2</v>
      </c>
      <c r="K36" s="554"/>
      <c r="L36" s="782"/>
      <c r="M36" s="550">
        <f t="shared" si="3"/>
        <v>8.1000000000000003E-2</v>
      </c>
      <c r="N36" s="551"/>
      <c r="O36" s="1886"/>
    </row>
    <row r="37" spans="2:15" s="547" customFormat="1" ht="14.25" customHeight="1">
      <c r="B37" s="218" t="s">
        <v>731</v>
      </c>
      <c r="C37" s="1289" t="s">
        <v>768</v>
      </c>
      <c r="D37" s="1509">
        <v>50308</v>
      </c>
      <c r="E37" s="1509" t="s">
        <v>733</v>
      </c>
      <c r="F37" s="1507">
        <v>270</v>
      </c>
      <c r="G37" s="781">
        <v>280</v>
      </c>
      <c r="H37" s="548">
        <f t="shared" si="2"/>
        <v>75600</v>
      </c>
      <c r="I37" s="548">
        <f t="shared" si="0"/>
        <v>7.5600000000000001E-2</v>
      </c>
      <c r="J37" s="288">
        <v>7.5600000000000001E-2</v>
      </c>
      <c r="K37" s="554"/>
      <c r="L37" s="780"/>
      <c r="M37" s="550">
        <f t="shared" si="3"/>
        <v>7.5600000000000001E-2</v>
      </c>
      <c r="N37" s="551"/>
      <c r="O37" s="1886"/>
    </row>
    <row r="38" spans="2:15" s="547" customFormat="1" ht="14.25" customHeight="1">
      <c r="B38" s="218" t="s">
        <v>731</v>
      </c>
      <c r="C38" s="1289" t="s">
        <v>769</v>
      </c>
      <c r="D38" s="1509">
        <v>56199</v>
      </c>
      <c r="E38" s="1507" t="s">
        <v>733</v>
      </c>
      <c r="F38" s="1509">
        <v>270</v>
      </c>
      <c r="G38" s="781">
        <v>200</v>
      </c>
      <c r="H38" s="548">
        <f t="shared" si="2"/>
        <v>54000</v>
      </c>
      <c r="I38" s="548">
        <f t="shared" si="0"/>
        <v>5.3999999999999999E-2</v>
      </c>
      <c r="J38" s="288">
        <v>5.3999999999999999E-2</v>
      </c>
      <c r="K38" s="554"/>
      <c r="L38" s="780"/>
      <c r="M38" s="550">
        <f t="shared" si="3"/>
        <v>5.3999999999999999E-2</v>
      </c>
      <c r="N38" s="551"/>
      <c r="O38" s="1886"/>
    </row>
    <row r="39" spans="2:15" s="547" customFormat="1" ht="14.25" customHeight="1">
      <c r="B39" s="218" t="s">
        <v>731</v>
      </c>
      <c r="C39" s="1289" t="s">
        <v>2198</v>
      </c>
      <c r="D39" s="1507">
        <v>56160</v>
      </c>
      <c r="E39" s="1509" t="s">
        <v>733</v>
      </c>
      <c r="F39" s="1507">
        <v>270</v>
      </c>
      <c r="G39" s="781">
        <v>880</v>
      </c>
      <c r="H39" s="548">
        <f t="shared" si="2"/>
        <v>237600</v>
      </c>
      <c r="I39" s="548">
        <f t="shared" si="0"/>
        <v>0.23760000000000001</v>
      </c>
      <c r="J39" s="288">
        <v>0.23760000000000001</v>
      </c>
      <c r="K39" s="554"/>
      <c r="L39" s="780"/>
      <c r="M39" s="550">
        <f t="shared" si="3"/>
        <v>0.23760000000000001</v>
      </c>
      <c r="N39" s="551"/>
      <c r="O39" s="1886"/>
    </row>
    <row r="40" spans="2:15" s="547" customFormat="1" ht="14.25" customHeight="1">
      <c r="B40" s="218" t="s">
        <v>731</v>
      </c>
      <c r="C40" s="1289" t="s">
        <v>771</v>
      </c>
      <c r="D40" s="1509">
        <v>56200</v>
      </c>
      <c r="E40" s="1507" t="s">
        <v>733</v>
      </c>
      <c r="F40" s="1509">
        <v>270</v>
      </c>
      <c r="G40" s="781">
        <v>260</v>
      </c>
      <c r="H40" s="548">
        <f>G40*F40</f>
        <v>70200</v>
      </c>
      <c r="I40" s="548">
        <f t="shared" si="0"/>
        <v>7.0199999999999999E-2</v>
      </c>
      <c r="J40" s="288">
        <v>7.0199999999999999E-2</v>
      </c>
      <c r="K40" s="554"/>
      <c r="L40" s="780"/>
      <c r="M40" s="550">
        <f t="shared" si="3"/>
        <v>7.0199999999999999E-2</v>
      </c>
      <c r="N40" s="551"/>
      <c r="O40" s="1886"/>
    </row>
    <row r="41" spans="2:15" s="547" customFormat="1" ht="14.25" customHeight="1">
      <c r="B41" s="218" t="s">
        <v>731</v>
      </c>
      <c r="C41" s="1289" t="s">
        <v>2199</v>
      </c>
      <c r="D41" s="1509">
        <v>56195</v>
      </c>
      <c r="E41" s="1507" t="s">
        <v>733</v>
      </c>
      <c r="F41" s="1509">
        <v>270</v>
      </c>
      <c r="G41" s="781">
        <v>360</v>
      </c>
      <c r="H41" s="548">
        <f t="shared" si="2"/>
        <v>97200</v>
      </c>
      <c r="I41" s="548">
        <f t="shared" si="0"/>
        <v>9.7199999999999995E-2</v>
      </c>
      <c r="J41" s="288">
        <v>9.7199999999999995E-2</v>
      </c>
      <c r="K41" s="554"/>
      <c r="L41" s="780"/>
      <c r="M41" s="550">
        <f t="shared" si="3"/>
        <v>9.7199999999999995E-2</v>
      </c>
      <c r="N41" s="551"/>
      <c r="O41" s="1886"/>
    </row>
    <row r="42" spans="2:15" s="547" customFormat="1" ht="14.25" customHeight="1">
      <c r="B42" s="218" t="s">
        <v>731</v>
      </c>
      <c r="C42" s="1289" t="s">
        <v>770</v>
      </c>
      <c r="D42" s="1509">
        <v>56192</v>
      </c>
      <c r="E42" s="1509" t="s">
        <v>733</v>
      </c>
      <c r="F42" s="1507">
        <v>270</v>
      </c>
      <c r="G42" s="781">
        <v>1420</v>
      </c>
      <c r="H42" s="548">
        <f t="shared" si="2"/>
        <v>383400</v>
      </c>
      <c r="I42" s="548">
        <f t="shared" si="0"/>
        <v>0.38340000000000002</v>
      </c>
      <c r="J42" s="288"/>
      <c r="K42" s="288">
        <v>0.38340000000000002</v>
      </c>
      <c r="L42" s="780"/>
      <c r="M42" s="550">
        <f t="shared" si="1"/>
        <v>0.38340000000000002</v>
      </c>
      <c r="N42" s="551"/>
      <c r="O42" s="1886"/>
    </row>
    <row r="43" spans="2:15" s="547" customFormat="1" ht="14.25" customHeight="1">
      <c r="B43" s="218" t="s">
        <v>731</v>
      </c>
      <c r="C43" s="1289" t="s">
        <v>2200</v>
      </c>
      <c r="D43" s="1509">
        <v>56202</v>
      </c>
      <c r="E43" s="1507" t="s">
        <v>733</v>
      </c>
      <c r="F43" s="1509">
        <v>270</v>
      </c>
      <c r="G43" s="781">
        <v>820</v>
      </c>
      <c r="H43" s="548">
        <f t="shared" si="2"/>
        <v>221400</v>
      </c>
      <c r="I43" s="548">
        <f t="shared" si="0"/>
        <v>0.22140000000000001</v>
      </c>
      <c r="J43" s="288"/>
      <c r="K43" s="288">
        <v>0.22140000000000001</v>
      </c>
      <c r="L43" s="780"/>
      <c r="M43" s="550">
        <f t="shared" si="1"/>
        <v>0.22140000000000001</v>
      </c>
      <c r="N43" s="551"/>
      <c r="O43" s="1886"/>
    </row>
    <row r="44" spans="2:15" s="547" customFormat="1" ht="14.25" customHeight="1" thickBot="1">
      <c r="B44" s="553" t="s">
        <v>772</v>
      </c>
      <c r="C44" s="517" t="s">
        <v>773</v>
      </c>
      <c r="D44" s="1507" t="s">
        <v>773</v>
      </c>
      <c r="E44" s="1507" t="s">
        <v>733</v>
      </c>
      <c r="F44" s="1507">
        <v>250</v>
      </c>
      <c r="G44" s="781">
        <v>816</v>
      </c>
      <c r="H44" s="548">
        <f t="shared" si="2"/>
        <v>204000</v>
      </c>
      <c r="I44" s="548">
        <f t="shared" si="0"/>
        <v>0.20399999999999999</v>
      </c>
      <c r="J44" s="288">
        <v>0.20399999999999999</v>
      </c>
      <c r="K44" s="288"/>
      <c r="L44" s="780"/>
      <c r="M44" s="550">
        <f>SUM(J44:L44)</f>
        <v>0.20399999999999999</v>
      </c>
      <c r="N44" s="551"/>
      <c r="O44" s="1886"/>
    </row>
    <row r="45" spans="2:15" ht="15.75" thickBot="1">
      <c r="B45" s="565" t="s">
        <v>197</v>
      </c>
      <c r="C45" s="785"/>
      <c r="D45" s="566"/>
      <c r="E45" s="566"/>
      <c r="F45" s="566"/>
      <c r="G45" s="786">
        <f>SUM(G4:G44)</f>
        <v>19406</v>
      </c>
      <c r="H45" s="567">
        <f>SUM(H4:H44)</f>
        <v>5168850</v>
      </c>
      <c r="I45" s="567">
        <f>SUM(I4:I44)</f>
        <v>5.1688499999999991</v>
      </c>
      <c r="J45" s="567">
        <f>SUM(J3:J44)</f>
        <v>4.661249999999999</v>
      </c>
      <c r="K45" s="567">
        <f>SUM(K3:K44)</f>
        <v>0.6048</v>
      </c>
      <c r="L45" s="568">
        <f>SUM(L3:L44)</f>
        <v>0</v>
      </c>
      <c r="M45" s="567">
        <f>SUM(M3:M44)</f>
        <v>5.266049999999999</v>
      </c>
      <c r="N45" s="567"/>
      <c r="O45" s="567"/>
    </row>
    <row r="46" spans="2:15" ht="15.75" thickBot="1">
      <c r="B46" s="1871"/>
      <c r="C46" s="1871"/>
      <c r="D46" s="1871"/>
      <c r="E46" s="1871"/>
      <c r="F46" s="1871"/>
      <c r="G46" s="1295"/>
      <c r="H46" s="1291"/>
      <c r="I46" s="1291"/>
      <c r="J46" s="1291"/>
      <c r="K46" s="1291"/>
      <c r="L46" s="1291"/>
      <c r="M46" s="1292"/>
      <c r="N46" s="1871"/>
      <c r="O46" s="1871"/>
    </row>
    <row r="47" spans="2:15">
      <c r="B47" s="569" t="s">
        <v>774</v>
      </c>
      <c r="C47" s="787"/>
      <c r="D47" s="570"/>
      <c r="E47" s="570" t="s">
        <v>667</v>
      </c>
      <c r="F47" s="570" t="s">
        <v>668</v>
      </c>
      <c r="G47" s="788"/>
      <c r="H47" s="572">
        <v>500000</v>
      </c>
      <c r="I47" s="572">
        <v>0</v>
      </c>
      <c r="J47" s="572"/>
      <c r="K47" s="573"/>
      <c r="L47" s="574">
        <v>0</v>
      </c>
      <c r="M47" s="789">
        <f>SUM(J47:L47)</f>
        <v>0</v>
      </c>
      <c r="N47" s="576"/>
      <c r="O47" s="577"/>
    </row>
    <row r="48" spans="2:15">
      <c r="B48" s="260"/>
      <c r="C48" s="790"/>
      <c r="D48" s="261"/>
      <c r="E48" s="261"/>
      <c r="F48" s="261"/>
      <c r="G48" s="791"/>
      <c r="H48" s="263"/>
      <c r="I48" s="263"/>
      <c r="J48" s="263"/>
      <c r="K48" s="578"/>
      <c r="L48" s="271"/>
      <c r="M48" s="579"/>
      <c r="N48" s="580"/>
      <c r="O48" s="265"/>
    </row>
    <row r="49" spans="2:15">
      <c r="B49" s="260"/>
      <c r="C49" s="790"/>
      <c r="D49" s="261"/>
      <c r="E49" s="261"/>
      <c r="F49" s="261"/>
      <c r="G49" s="791"/>
      <c r="H49" s="263"/>
      <c r="I49" s="263"/>
      <c r="J49" s="263"/>
      <c r="K49" s="578"/>
      <c r="L49" s="271"/>
      <c r="M49" s="579"/>
      <c r="N49" s="580"/>
      <c r="O49" s="265"/>
    </row>
    <row r="50" spans="2:15">
      <c r="B50" s="218" t="s">
        <v>775</v>
      </c>
      <c r="C50" s="1289"/>
      <c r="D50" s="1509"/>
      <c r="E50" s="1509" t="s">
        <v>716</v>
      </c>
      <c r="F50" s="1509">
        <v>320</v>
      </c>
      <c r="G50" s="781"/>
      <c r="H50" s="548"/>
      <c r="I50" s="548"/>
      <c r="J50" s="548"/>
      <c r="K50" s="1304"/>
      <c r="L50" s="560">
        <f>H50</f>
        <v>0</v>
      </c>
      <c r="M50" s="550"/>
      <c r="N50" s="551"/>
      <c r="O50" s="221"/>
    </row>
    <row r="51" spans="2:15" ht="15.75" thickBot="1">
      <c r="B51" s="272" t="s">
        <v>776</v>
      </c>
      <c r="C51" s="783"/>
      <c r="D51" s="273"/>
      <c r="E51" s="273" t="s">
        <v>626</v>
      </c>
      <c r="F51" s="273">
        <v>260</v>
      </c>
      <c r="G51" s="784">
        <f>832*2</f>
        <v>1664</v>
      </c>
      <c r="H51" s="274"/>
      <c r="I51" s="274"/>
      <c r="J51" s="274"/>
      <c r="K51" s="581"/>
      <c r="L51" s="562">
        <f>H51</f>
        <v>0</v>
      </c>
      <c r="M51" s="563"/>
      <c r="N51" s="564"/>
      <c r="O51" s="582"/>
    </row>
    <row r="52" spans="2:15" ht="15.75" thickBot="1">
      <c r="B52" s="565"/>
      <c r="C52" s="785"/>
      <c r="D52" s="566"/>
      <c r="E52" s="566"/>
      <c r="F52" s="566"/>
      <c r="G52" s="786"/>
      <c r="H52" s="567"/>
      <c r="I52" s="567"/>
      <c r="J52" s="567"/>
      <c r="K52" s="583"/>
      <c r="L52" s="584">
        <f>SUM(L47:L51)</f>
        <v>0</v>
      </c>
      <c r="M52" s="585">
        <f>SUM(M47:M51)</f>
        <v>0</v>
      </c>
      <c r="N52" s="586"/>
      <c r="O52" s="587"/>
    </row>
    <row r="54" spans="2:15" ht="18.75" customHeight="1">
      <c r="B54" s="1871"/>
      <c r="C54" s="1871"/>
      <c r="D54" s="1871"/>
      <c r="E54" s="1871"/>
      <c r="F54" s="1871"/>
      <c r="G54" s="1295"/>
      <c r="H54" s="1291"/>
      <c r="I54" s="1291"/>
      <c r="J54" s="1305" t="s">
        <v>777</v>
      </c>
      <c r="K54" s="1291"/>
      <c r="L54" s="1291"/>
      <c r="M54" s="1292"/>
      <c r="N54" s="1871"/>
      <c r="O54" s="1871"/>
    </row>
    <row r="55" spans="2:15" ht="18" customHeight="1">
      <c r="B55" s="1871"/>
      <c r="C55" s="1871"/>
      <c r="D55" s="1871"/>
      <c r="E55" s="1871"/>
      <c r="F55" s="1871"/>
      <c r="G55" s="1295"/>
      <c r="H55" s="1291"/>
      <c r="I55" s="1291"/>
      <c r="J55" s="1291" t="s">
        <v>778</v>
      </c>
      <c r="K55" s="1291">
        <f>J45+J52</f>
        <v>4.661249999999999</v>
      </c>
      <c r="L55" s="1291"/>
      <c r="M55" s="1292"/>
      <c r="N55" s="1871"/>
      <c r="O55" s="1871"/>
    </row>
    <row r="56" spans="2:15" ht="18" customHeight="1">
      <c r="B56" s="1871"/>
      <c r="C56" s="1871"/>
      <c r="D56" s="1871"/>
      <c r="E56" s="1871"/>
      <c r="F56" s="1871"/>
      <c r="G56" s="1295"/>
      <c r="H56" s="1291"/>
      <c r="I56" s="1291"/>
      <c r="J56" s="1291" t="s">
        <v>779</v>
      </c>
      <c r="K56" s="1291">
        <f>K45+K52</f>
        <v>0.6048</v>
      </c>
      <c r="L56" s="1291"/>
      <c r="M56" s="1292"/>
      <c r="N56" s="1871"/>
      <c r="O56" s="1871"/>
    </row>
    <row r="57" spans="2:15" ht="18" customHeight="1">
      <c r="B57" s="1871"/>
      <c r="C57" s="1871"/>
      <c r="D57" s="1871"/>
      <c r="E57" s="1871"/>
      <c r="F57" s="1871"/>
      <c r="G57" s="1295"/>
      <c r="H57" s="1291"/>
      <c r="I57" s="1291"/>
      <c r="J57" s="1291" t="s">
        <v>780</v>
      </c>
      <c r="K57" s="337">
        <f>L45</f>
        <v>0</v>
      </c>
      <c r="L57" s="1291"/>
      <c r="M57" s="1292"/>
      <c r="N57" s="1871"/>
      <c r="O57" s="1871"/>
    </row>
    <row r="58" spans="2:15" ht="18" customHeight="1">
      <c r="B58" s="1871"/>
      <c r="C58" s="1871"/>
      <c r="D58" s="1871"/>
      <c r="E58" s="1871"/>
      <c r="F58" s="1871"/>
      <c r="G58" s="1871"/>
      <c r="H58" s="1871"/>
      <c r="I58" s="1871"/>
      <c r="J58" s="1291" t="s">
        <v>781</v>
      </c>
      <c r="K58" s="337">
        <f>L52</f>
        <v>0</v>
      </c>
      <c r="L58" s="1871"/>
      <c r="M58" s="1871"/>
      <c r="N58" s="1871"/>
      <c r="O58" s="1871"/>
    </row>
    <row r="59" spans="2:15" ht="18" customHeight="1" thickBot="1">
      <c r="B59" s="1871"/>
      <c r="C59" s="1871"/>
      <c r="D59" s="1871"/>
      <c r="E59" s="1871"/>
      <c r="F59" s="1871"/>
      <c r="G59" s="1871"/>
      <c r="H59" s="1871"/>
      <c r="I59" s="1871"/>
      <c r="J59" s="1291"/>
      <c r="K59" s="588">
        <f>SUM(K55:K58)</f>
        <v>5.266049999999999</v>
      </c>
      <c r="L59" s="1871"/>
      <c r="M59" s="1871"/>
      <c r="N59" s="1871"/>
      <c r="O59" s="1871"/>
    </row>
    <row r="60" spans="2:15" ht="15.75" thickTop="1">
      <c r="B60" s="1871"/>
      <c r="C60" s="1871"/>
      <c r="D60" s="1871"/>
      <c r="E60" s="1871"/>
      <c r="F60" s="1871"/>
      <c r="G60" s="1871"/>
      <c r="H60" s="1871"/>
      <c r="I60" s="1871"/>
      <c r="J60" s="1291"/>
      <c r="K60" s="1291"/>
      <c r="L60" s="1871"/>
      <c r="M60" s="1871"/>
      <c r="N60" s="1871"/>
      <c r="O60" s="1871"/>
    </row>
  </sheetData>
  <phoneticPr fontId="43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1">
    <tabColor rgb="FF92D050"/>
  </sheetPr>
  <dimension ref="B1:P108"/>
  <sheetViews>
    <sheetView zoomScale="70" zoomScaleNormal="70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E127" sqref="E127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29.140625" style="333" bestFit="1" customWidth="1"/>
    <col min="4" max="4" width="21.7109375" style="333" customWidth="1"/>
    <col min="5" max="5" width="21.140625" style="333" customWidth="1"/>
    <col min="6" max="7" width="11.28515625" style="333" customWidth="1"/>
    <col min="8" max="8" width="10.5703125" style="483" customWidth="1"/>
    <col min="9" max="9" width="12.28515625" style="335" customWidth="1"/>
    <col min="10" max="10" width="9.7109375" style="335" customWidth="1"/>
    <col min="11" max="12" width="11.85546875" style="335" customWidth="1"/>
    <col min="13" max="14" width="13" style="335" customWidth="1"/>
    <col min="15" max="16" width="12.7109375" style="335" customWidth="1"/>
    <col min="17" max="16384" width="9.140625" style="333"/>
  </cols>
  <sheetData>
    <row r="1" spans="2:16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1"/>
      <c r="O1" s="1291"/>
      <c r="P1" s="1291"/>
    </row>
    <row r="2" spans="2:16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98" t="s">
        <v>185</v>
      </c>
      <c r="J2" s="1298" t="s">
        <v>186</v>
      </c>
      <c r="K2" s="1146" t="s">
        <v>2201</v>
      </c>
      <c r="L2" s="1299" t="s">
        <v>2202</v>
      </c>
      <c r="M2" s="1146" t="s">
        <v>2203</v>
      </c>
      <c r="N2" s="1299" t="s">
        <v>2204</v>
      </c>
      <c r="O2" s="1169" t="s">
        <v>2205</v>
      </c>
      <c r="P2" s="1144" t="s">
        <v>2206</v>
      </c>
    </row>
    <row r="3" spans="2:16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910">
        <f t="shared" ref="I3:I22" si="0">F3*H3</f>
        <v>5512000</v>
      </c>
      <c r="J3" s="1156">
        <f t="shared" ref="J3:J22" si="1">I3/1000000</f>
        <v>5.5119999999999996</v>
      </c>
      <c r="K3" s="1036">
        <v>0</v>
      </c>
      <c r="L3" s="1156">
        <f>K3*G3</f>
        <v>0</v>
      </c>
      <c r="M3" s="1036">
        <v>1.3228800000000001</v>
      </c>
      <c r="N3" s="1156">
        <f>G3*M3</f>
        <v>0.84664320000000004</v>
      </c>
      <c r="O3" s="1208">
        <v>1.1024</v>
      </c>
      <c r="P3" s="1203">
        <f>G3*O3</f>
        <v>0.70553600000000005</v>
      </c>
    </row>
    <row r="4" spans="2:16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56">
        <f t="shared" si="1"/>
        <v>0.22048000000000001</v>
      </c>
      <c r="K4" s="1036">
        <v>0</v>
      </c>
      <c r="L4" s="1156">
        <f t="shared" ref="L4:L67" si="2">K4*G4</f>
        <v>0</v>
      </c>
      <c r="M4" s="1036">
        <v>0</v>
      </c>
      <c r="N4" s="1156">
        <f t="shared" ref="N4:N67" si="3">G4*M4</f>
        <v>0</v>
      </c>
      <c r="O4" s="1202">
        <v>0</v>
      </c>
      <c r="P4" s="1203">
        <f t="shared" ref="P4:P67" si="4">G4*O4</f>
        <v>0</v>
      </c>
    </row>
    <row r="5" spans="2:16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56">
        <f t="shared" si="1"/>
        <v>1.1024</v>
      </c>
      <c r="K5" s="1036">
        <v>0</v>
      </c>
      <c r="L5" s="1156">
        <f t="shared" si="2"/>
        <v>0</v>
      </c>
      <c r="M5" s="1036">
        <v>0.44096000000000002</v>
      </c>
      <c r="N5" s="1156">
        <f t="shared" si="3"/>
        <v>0.28221440000000003</v>
      </c>
      <c r="O5" s="1202">
        <v>0</v>
      </c>
      <c r="P5" s="1203">
        <f t="shared" si="4"/>
        <v>0</v>
      </c>
    </row>
    <row r="6" spans="2:16" s="123" customFormat="1" ht="14.25" customHeight="1">
      <c r="B6" s="1190" t="s">
        <v>19</v>
      </c>
      <c r="C6" s="1191" t="s">
        <v>26</v>
      </c>
      <c r="D6" s="1191">
        <v>10594</v>
      </c>
      <c r="E6" s="1191" t="s">
        <v>112</v>
      </c>
      <c r="F6" s="1191">
        <v>265</v>
      </c>
      <c r="G6" s="1191">
        <v>0.69</v>
      </c>
      <c r="H6" s="1192">
        <v>754</v>
      </c>
      <c r="I6" s="1193">
        <f t="shared" si="0"/>
        <v>199810</v>
      </c>
      <c r="J6" s="1194">
        <f t="shared" si="1"/>
        <v>0.19980999999999999</v>
      </c>
      <c r="K6" s="1199">
        <v>0</v>
      </c>
      <c r="L6" s="1194">
        <f t="shared" si="2"/>
        <v>0</v>
      </c>
      <c r="M6" s="1199">
        <v>0</v>
      </c>
      <c r="N6" s="1194">
        <f t="shared" si="3"/>
        <v>0</v>
      </c>
      <c r="O6" s="1209">
        <f>J6</f>
        <v>0.19980999999999999</v>
      </c>
      <c r="P6" s="1210">
        <f t="shared" si="4"/>
        <v>0.13786889999999999</v>
      </c>
    </row>
    <row r="7" spans="2:16" s="123" customFormat="1" ht="14.25" customHeight="1">
      <c r="B7" s="1190" t="s">
        <v>19</v>
      </c>
      <c r="C7" s="1191" t="s">
        <v>30</v>
      </c>
      <c r="D7" s="1191">
        <v>619215</v>
      </c>
      <c r="E7" s="1191" t="s">
        <v>112</v>
      </c>
      <c r="F7" s="1191">
        <v>260</v>
      </c>
      <c r="G7" s="1191">
        <v>0.66</v>
      </c>
      <c r="H7" s="1192">
        <v>754</v>
      </c>
      <c r="I7" s="1193">
        <f t="shared" si="0"/>
        <v>196040</v>
      </c>
      <c r="J7" s="1194">
        <f t="shared" si="1"/>
        <v>0.19603999999999999</v>
      </c>
      <c r="K7" s="1199">
        <v>0</v>
      </c>
      <c r="L7" s="1194">
        <f t="shared" si="2"/>
        <v>0</v>
      </c>
      <c r="M7" s="1199">
        <f>J7</f>
        <v>0.19603999999999999</v>
      </c>
      <c r="N7" s="1194">
        <f t="shared" si="3"/>
        <v>0.12938640000000001</v>
      </c>
      <c r="O7" s="1209">
        <v>0</v>
      </c>
      <c r="P7" s="1210">
        <f t="shared" si="4"/>
        <v>0</v>
      </c>
    </row>
    <row r="8" spans="2:16" s="123" customFormat="1" ht="14.25" customHeight="1">
      <c r="B8" s="1190" t="s">
        <v>19</v>
      </c>
      <c r="C8" s="1191" t="s">
        <v>30</v>
      </c>
      <c r="D8" s="1191">
        <v>619216</v>
      </c>
      <c r="E8" s="1191" t="s">
        <v>112</v>
      </c>
      <c r="F8" s="1191">
        <v>260</v>
      </c>
      <c r="G8" s="1191">
        <v>0.66</v>
      </c>
      <c r="H8" s="1192">
        <v>754</v>
      </c>
      <c r="I8" s="1193">
        <f t="shared" si="0"/>
        <v>196040</v>
      </c>
      <c r="J8" s="1194">
        <f t="shared" si="1"/>
        <v>0.19603999999999999</v>
      </c>
      <c r="K8" s="1199">
        <f>J8</f>
        <v>0.19603999999999999</v>
      </c>
      <c r="L8" s="1194">
        <f t="shared" si="2"/>
        <v>0.12938640000000001</v>
      </c>
      <c r="M8" s="1199">
        <v>0</v>
      </c>
      <c r="N8" s="1194">
        <f t="shared" si="3"/>
        <v>0</v>
      </c>
      <c r="O8" s="1209">
        <v>0</v>
      </c>
      <c r="P8" s="1210">
        <f t="shared" si="4"/>
        <v>0</v>
      </c>
    </row>
    <row r="9" spans="2:16" s="123" customFormat="1" ht="14.25" customHeight="1">
      <c r="B9" s="1190" t="s">
        <v>19</v>
      </c>
      <c r="C9" s="1191" t="s">
        <v>30</v>
      </c>
      <c r="D9" s="1191">
        <v>619217</v>
      </c>
      <c r="E9" s="1191" t="s">
        <v>112</v>
      </c>
      <c r="F9" s="1191">
        <v>260</v>
      </c>
      <c r="G9" s="1191">
        <v>0.66</v>
      </c>
      <c r="H9" s="1192">
        <v>754</v>
      </c>
      <c r="I9" s="1193">
        <f t="shared" si="0"/>
        <v>196040</v>
      </c>
      <c r="J9" s="1194">
        <f t="shared" si="1"/>
        <v>0.19603999999999999</v>
      </c>
      <c r="K9" s="1199">
        <f>J9</f>
        <v>0.19603999999999999</v>
      </c>
      <c r="L9" s="1194">
        <f t="shared" si="2"/>
        <v>0.12938640000000001</v>
      </c>
      <c r="M9" s="1199">
        <v>0</v>
      </c>
      <c r="N9" s="1194">
        <f t="shared" si="3"/>
        <v>0</v>
      </c>
      <c r="O9" s="1209">
        <v>0</v>
      </c>
      <c r="P9" s="1210">
        <f t="shared" si="4"/>
        <v>0</v>
      </c>
    </row>
    <row r="10" spans="2:16" s="123" customFormat="1" ht="14.25" customHeight="1">
      <c r="B10" s="1190" t="s">
        <v>19</v>
      </c>
      <c r="C10" s="1191" t="s">
        <v>278</v>
      </c>
      <c r="D10" s="1191" t="s">
        <v>279</v>
      </c>
      <c r="E10" s="1191" t="s">
        <v>109</v>
      </c>
      <c r="F10" s="1191">
        <v>260</v>
      </c>
      <c r="G10" s="1191">
        <v>0.63</v>
      </c>
      <c r="H10" s="1192">
        <v>928</v>
      </c>
      <c r="I10" s="1193">
        <f t="shared" si="0"/>
        <v>241280</v>
      </c>
      <c r="J10" s="1194">
        <f t="shared" si="1"/>
        <v>0.24127999999999999</v>
      </c>
      <c r="K10" s="1199">
        <v>0</v>
      </c>
      <c r="L10" s="1194">
        <f t="shared" si="2"/>
        <v>0</v>
      </c>
      <c r="M10" s="1199">
        <f>J10</f>
        <v>0.24127999999999999</v>
      </c>
      <c r="N10" s="1194">
        <f t="shared" si="3"/>
        <v>0.15200639999999999</v>
      </c>
      <c r="O10" s="1209">
        <v>0</v>
      </c>
      <c r="P10" s="1210">
        <f t="shared" si="4"/>
        <v>0</v>
      </c>
    </row>
    <row r="11" spans="2:16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56">
        <f t="shared" si="1"/>
        <v>5.824E-2</v>
      </c>
      <c r="K11" s="1036">
        <v>0</v>
      </c>
      <c r="L11" s="1156">
        <f t="shared" si="2"/>
        <v>0</v>
      </c>
      <c r="M11" s="1036">
        <v>0</v>
      </c>
      <c r="N11" s="1156">
        <f t="shared" si="3"/>
        <v>0</v>
      </c>
      <c r="O11" s="1202">
        <v>0</v>
      </c>
      <c r="P11" s="1203">
        <f t="shared" si="4"/>
        <v>0</v>
      </c>
    </row>
    <row r="12" spans="2:16" s="123" customFormat="1" ht="14.25" customHeight="1">
      <c r="B12" s="1190" t="s">
        <v>19</v>
      </c>
      <c r="C12" s="1191" t="s">
        <v>191</v>
      </c>
      <c r="D12" s="1191">
        <v>1923</v>
      </c>
      <c r="E12" s="1191" t="s">
        <v>283</v>
      </c>
      <c r="F12" s="1191">
        <v>255</v>
      </c>
      <c r="G12" s="1191">
        <v>0.64</v>
      </c>
      <c r="H12" s="1192">
        <v>640</v>
      </c>
      <c r="I12" s="1193">
        <f t="shared" si="0"/>
        <v>163200</v>
      </c>
      <c r="J12" s="1194">
        <f t="shared" si="1"/>
        <v>0.16320000000000001</v>
      </c>
      <c r="K12" s="1199">
        <f>J12</f>
        <v>0.16320000000000001</v>
      </c>
      <c r="L12" s="1194">
        <f t="shared" si="2"/>
        <v>0.10444800000000001</v>
      </c>
      <c r="M12" s="1199">
        <v>0</v>
      </c>
      <c r="N12" s="1194">
        <f t="shared" si="3"/>
        <v>0</v>
      </c>
      <c r="O12" s="1209">
        <v>0</v>
      </c>
      <c r="P12" s="1210">
        <f t="shared" si="4"/>
        <v>0</v>
      </c>
    </row>
    <row r="13" spans="2:16" s="123" customFormat="1" ht="14.25" customHeight="1">
      <c r="B13" s="1190" t="s">
        <v>19</v>
      </c>
      <c r="C13" s="1191" t="s">
        <v>23</v>
      </c>
      <c r="D13" s="1191" t="s">
        <v>192</v>
      </c>
      <c r="E13" s="1191" t="s">
        <v>109</v>
      </c>
      <c r="F13" s="1191">
        <v>260</v>
      </c>
      <c r="G13" s="1191">
        <v>0.65</v>
      </c>
      <c r="H13" s="1192">
        <v>928</v>
      </c>
      <c r="I13" s="1193">
        <f t="shared" si="0"/>
        <v>241280</v>
      </c>
      <c r="J13" s="1194">
        <f t="shared" si="1"/>
        <v>0.24127999999999999</v>
      </c>
      <c r="K13" s="1199">
        <f>J13</f>
        <v>0.24127999999999999</v>
      </c>
      <c r="L13" s="1194">
        <f t="shared" si="2"/>
        <v>0.156832</v>
      </c>
      <c r="M13" s="1199">
        <v>0</v>
      </c>
      <c r="N13" s="1194">
        <f t="shared" si="3"/>
        <v>0</v>
      </c>
      <c r="O13" s="1209">
        <v>0</v>
      </c>
      <c r="P13" s="1210">
        <f t="shared" si="4"/>
        <v>0</v>
      </c>
    </row>
    <row r="14" spans="2:16" s="123" customFormat="1" ht="14.25" customHeight="1">
      <c r="B14" s="1190" t="s">
        <v>19</v>
      </c>
      <c r="C14" s="1191" t="s">
        <v>23</v>
      </c>
      <c r="D14" s="1191" t="s">
        <v>193</v>
      </c>
      <c r="E14" s="1191" t="s">
        <v>109</v>
      </c>
      <c r="F14" s="1191">
        <v>260</v>
      </c>
      <c r="G14" s="1191">
        <v>0.65</v>
      </c>
      <c r="H14" s="1192">
        <v>480</v>
      </c>
      <c r="I14" s="1193">
        <f t="shared" si="0"/>
        <v>124800</v>
      </c>
      <c r="J14" s="1194">
        <f t="shared" si="1"/>
        <v>0.12479999999999999</v>
      </c>
      <c r="K14" s="1199">
        <f>J14</f>
        <v>0.12479999999999999</v>
      </c>
      <c r="L14" s="1194">
        <f t="shared" si="2"/>
        <v>8.1119999999999998E-2</v>
      </c>
      <c r="M14" s="1199">
        <v>0</v>
      </c>
      <c r="N14" s="1194">
        <f t="shared" si="3"/>
        <v>0</v>
      </c>
      <c r="O14" s="1209">
        <v>0</v>
      </c>
      <c r="P14" s="1210">
        <f t="shared" si="4"/>
        <v>0</v>
      </c>
    </row>
    <row r="15" spans="2:16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56">
        <f t="shared" si="1"/>
        <v>0.21215999999999999</v>
      </c>
      <c r="K15" s="1036">
        <v>0</v>
      </c>
      <c r="L15" s="1156">
        <f t="shared" si="2"/>
        <v>0</v>
      </c>
      <c r="M15" s="1036">
        <v>0</v>
      </c>
      <c r="N15" s="1156">
        <f t="shared" si="3"/>
        <v>0</v>
      </c>
      <c r="O15" s="1202">
        <v>0</v>
      </c>
      <c r="P15" s="1203">
        <f t="shared" si="4"/>
        <v>0</v>
      </c>
    </row>
    <row r="16" spans="2:16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56">
        <f t="shared" si="1"/>
        <v>0.64895999999999998</v>
      </c>
      <c r="K16" s="1036">
        <v>0</v>
      </c>
      <c r="L16" s="1156">
        <f t="shared" si="2"/>
        <v>0</v>
      </c>
      <c r="M16" s="1036">
        <v>0</v>
      </c>
      <c r="N16" s="1156">
        <f t="shared" si="3"/>
        <v>0</v>
      </c>
      <c r="O16" s="1202">
        <v>0.43264000000000002</v>
      </c>
      <c r="P16" s="1203">
        <f t="shared" si="4"/>
        <v>0.27688960000000001</v>
      </c>
    </row>
    <row r="17" spans="2:16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56">
        <f t="shared" si="1"/>
        <v>0.19603999999999999</v>
      </c>
      <c r="K17" s="1036">
        <v>0</v>
      </c>
      <c r="L17" s="1156">
        <f t="shared" si="2"/>
        <v>0</v>
      </c>
      <c r="M17" s="1036">
        <v>0</v>
      </c>
      <c r="N17" s="1156">
        <f t="shared" si="3"/>
        <v>0</v>
      </c>
      <c r="O17" s="1202">
        <v>0</v>
      </c>
      <c r="P17" s="1203">
        <f t="shared" si="4"/>
        <v>0</v>
      </c>
    </row>
    <row r="18" spans="2:16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56">
        <f t="shared" si="1"/>
        <v>0.19603999999999999</v>
      </c>
      <c r="K18" s="1036">
        <v>0</v>
      </c>
      <c r="L18" s="1156">
        <f t="shared" si="2"/>
        <v>0</v>
      </c>
      <c r="M18" s="1036">
        <v>0</v>
      </c>
      <c r="N18" s="1156">
        <f t="shared" si="3"/>
        <v>0</v>
      </c>
      <c r="O18" s="1202">
        <v>0</v>
      </c>
      <c r="P18" s="1203">
        <f t="shared" si="4"/>
        <v>0</v>
      </c>
    </row>
    <row r="19" spans="2:16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56">
        <f t="shared" si="1"/>
        <v>0.19603999999999999</v>
      </c>
      <c r="K19" s="1036">
        <v>0</v>
      </c>
      <c r="L19" s="1156">
        <f t="shared" si="2"/>
        <v>0</v>
      </c>
      <c r="M19" s="1036">
        <v>0</v>
      </c>
      <c r="N19" s="1156">
        <f t="shared" si="3"/>
        <v>0</v>
      </c>
      <c r="O19" s="1202">
        <v>0</v>
      </c>
      <c r="P19" s="1203">
        <f t="shared" si="4"/>
        <v>0</v>
      </c>
    </row>
    <row r="20" spans="2:16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56">
        <f t="shared" si="1"/>
        <v>0.19603999999999999</v>
      </c>
      <c r="K20" s="1036">
        <v>0</v>
      </c>
      <c r="L20" s="1156">
        <f t="shared" si="2"/>
        <v>0</v>
      </c>
      <c r="M20" s="1036">
        <v>0</v>
      </c>
      <c r="N20" s="1156">
        <f t="shared" si="3"/>
        <v>0</v>
      </c>
      <c r="O20" s="1202">
        <v>0</v>
      </c>
      <c r="P20" s="1203">
        <f t="shared" si="4"/>
        <v>0</v>
      </c>
    </row>
    <row r="21" spans="2:16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56">
        <f t="shared" si="1"/>
        <v>0.19603999999999999</v>
      </c>
      <c r="K21" s="1036">
        <v>0</v>
      </c>
      <c r="L21" s="1156">
        <f t="shared" si="2"/>
        <v>0</v>
      </c>
      <c r="M21" s="1036">
        <v>0</v>
      </c>
      <c r="N21" s="1156">
        <f t="shared" si="3"/>
        <v>0</v>
      </c>
      <c r="O21" s="1202">
        <v>0</v>
      </c>
      <c r="P21" s="1203">
        <f t="shared" si="4"/>
        <v>0</v>
      </c>
    </row>
    <row r="22" spans="2:16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1156">
        <f t="shared" si="2"/>
        <v>0</v>
      </c>
      <c r="M22" s="1036">
        <v>0</v>
      </c>
      <c r="N22" s="1156">
        <f t="shared" si="3"/>
        <v>0</v>
      </c>
      <c r="O22" s="1202">
        <v>0</v>
      </c>
      <c r="P22" s="1203">
        <f t="shared" si="4"/>
        <v>0</v>
      </c>
    </row>
    <row r="23" spans="2:16">
      <c r="B23" s="1294"/>
      <c r="C23" s="1296" t="s">
        <v>197</v>
      </c>
      <c r="D23" s="1296"/>
      <c r="E23" s="1296"/>
      <c r="F23" s="1296"/>
      <c r="G23" s="1296"/>
      <c r="H23" s="909">
        <f t="shared" ref="H23:P23" si="5">SUM(H3:H22)</f>
        <v>39860</v>
      </c>
      <c r="I23" s="909">
        <f t="shared" si="5"/>
        <v>10488970</v>
      </c>
      <c r="J23" s="1308">
        <f t="shared" si="5"/>
        <v>10.488970000000002</v>
      </c>
      <c r="K23" s="1147">
        <f t="shared" si="5"/>
        <v>0.92135999999999996</v>
      </c>
      <c r="L23" s="1308">
        <f t="shared" si="5"/>
        <v>0.60117279999999995</v>
      </c>
      <c r="M23" s="1147">
        <f t="shared" si="5"/>
        <v>2.2011600000000002</v>
      </c>
      <c r="N23" s="1308">
        <f t="shared" si="5"/>
        <v>1.4102504000000002</v>
      </c>
      <c r="O23" s="1211">
        <f t="shared" si="5"/>
        <v>1.7348500000000002</v>
      </c>
      <c r="P23" s="1211">
        <f t="shared" si="5"/>
        <v>1.1202945</v>
      </c>
    </row>
    <row r="24" spans="2:16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011">
        <f t="shared" ref="I24:I53" si="6">F24*H24</f>
        <v>161040</v>
      </c>
      <c r="J24" s="1183">
        <f t="shared" ref="J24:J53" si="7">I24/1000000</f>
        <v>0.16103999999999999</v>
      </c>
      <c r="K24" s="1148">
        <v>0</v>
      </c>
      <c r="L24" s="1157">
        <f t="shared" si="2"/>
        <v>0</v>
      </c>
      <c r="M24" s="1148">
        <v>0</v>
      </c>
      <c r="N24" s="1157">
        <f t="shared" si="3"/>
        <v>0</v>
      </c>
      <c r="O24" s="1208">
        <v>0</v>
      </c>
      <c r="P24" s="1212">
        <f t="shared" si="4"/>
        <v>0</v>
      </c>
    </row>
    <row r="25" spans="2:16">
      <c r="B25" s="1195" t="s">
        <v>19</v>
      </c>
      <c r="C25" s="1191" t="s">
        <v>49</v>
      </c>
      <c r="D25" s="1191" t="s">
        <v>203</v>
      </c>
      <c r="E25" s="1191" t="s">
        <v>133</v>
      </c>
      <c r="F25" s="1191">
        <v>265</v>
      </c>
      <c r="G25" s="1191">
        <v>0.65800000000000003</v>
      </c>
      <c r="H25" s="1192">
        <v>928</v>
      </c>
      <c r="I25" s="1197">
        <f t="shared" si="6"/>
        <v>245920</v>
      </c>
      <c r="J25" s="1198">
        <f t="shared" si="7"/>
        <v>0.24592</v>
      </c>
      <c r="K25" s="1200">
        <v>0</v>
      </c>
      <c r="L25" s="1201">
        <f t="shared" si="2"/>
        <v>0</v>
      </c>
      <c r="M25" s="1200">
        <v>0</v>
      </c>
      <c r="N25" s="1201">
        <f t="shared" si="3"/>
        <v>0</v>
      </c>
      <c r="O25" s="1209">
        <f>J25</f>
        <v>0.24592</v>
      </c>
      <c r="P25" s="1210">
        <f t="shared" si="4"/>
        <v>0.16181536000000002</v>
      </c>
    </row>
    <row r="26" spans="2:16" ht="15" customHeight="1">
      <c r="B26" s="1195" t="s">
        <v>15</v>
      </c>
      <c r="C26" s="1191" t="s">
        <v>49</v>
      </c>
      <c r="D26" s="1191">
        <v>217</v>
      </c>
      <c r="E26" s="1191" t="s">
        <v>287</v>
      </c>
      <c r="F26" s="1191">
        <v>260</v>
      </c>
      <c r="G26" s="1196">
        <v>0.64</v>
      </c>
      <c r="H26" s="1192">
        <v>832</v>
      </c>
      <c r="I26" s="1197">
        <f t="shared" si="6"/>
        <v>216320</v>
      </c>
      <c r="J26" s="1198">
        <f t="shared" si="7"/>
        <v>0.21632000000000001</v>
      </c>
      <c r="K26" s="1200">
        <f>J26</f>
        <v>0.21632000000000001</v>
      </c>
      <c r="L26" s="1201">
        <f t="shared" si="2"/>
        <v>0.13844480000000001</v>
      </c>
      <c r="M26" s="1200">
        <v>0</v>
      </c>
      <c r="N26" s="1201">
        <f t="shared" si="3"/>
        <v>0</v>
      </c>
      <c r="O26" s="1209">
        <v>0</v>
      </c>
      <c r="P26" s="1210">
        <f t="shared" si="4"/>
        <v>0</v>
      </c>
    </row>
    <row r="27" spans="2:16" ht="15" customHeight="1">
      <c r="B27" s="1506" t="s">
        <v>19</v>
      </c>
      <c r="C27" s="1507" t="s">
        <v>49</v>
      </c>
      <c r="D27" s="1507">
        <v>234</v>
      </c>
      <c r="E27" s="1507" t="s">
        <v>291</v>
      </c>
      <c r="F27" s="1507">
        <v>265</v>
      </c>
      <c r="G27" s="1507">
        <v>0.65</v>
      </c>
      <c r="H27" s="1312">
        <v>1358</v>
      </c>
      <c r="I27" s="946">
        <f t="shared" si="6"/>
        <v>359870</v>
      </c>
      <c r="J27" s="1184">
        <f t="shared" si="7"/>
        <v>0.35987000000000002</v>
      </c>
      <c r="K27" s="1149">
        <v>0</v>
      </c>
      <c r="L27" s="1158">
        <f t="shared" si="2"/>
        <v>0</v>
      </c>
      <c r="M27" s="1149">
        <v>0</v>
      </c>
      <c r="N27" s="1158">
        <f t="shared" si="3"/>
        <v>0</v>
      </c>
      <c r="O27" s="1202">
        <v>0</v>
      </c>
      <c r="P27" s="1203">
        <f t="shared" si="4"/>
        <v>0</v>
      </c>
    </row>
    <row r="28" spans="2:16" ht="15" customHeight="1">
      <c r="B28" s="1506" t="s">
        <v>19</v>
      </c>
      <c r="C28" s="1507" t="s">
        <v>49</v>
      </c>
      <c r="D28" s="1507">
        <v>235</v>
      </c>
      <c r="E28" s="1507" t="s">
        <v>291</v>
      </c>
      <c r="F28" s="1507">
        <v>265</v>
      </c>
      <c r="G28" s="1507">
        <v>0.65</v>
      </c>
      <c r="H28" s="1312">
        <v>1344</v>
      </c>
      <c r="I28" s="946">
        <f t="shared" si="6"/>
        <v>356160</v>
      </c>
      <c r="J28" s="1184">
        <f t="shared" si="7"/>
        <v>0.35615999999999998</v>
      </c>
      <c r="K28" s="1149">
        <v>0</v>
      </c>
      <c r="L28" s="1158">
        <f t="shared" si="2"/>
        <v>0</v>
      </c>
      <c r="M28" s="1149">
        <v>0</v>
      </c>
      <c r="N28" s="1158">
        <f t="shared" si="3"/>
        <v>0</v>
      </c>
      <c r="O28" s="1202">
        <v>0</v>
      </c>
      <c r="P28" s="1203">
        <f t="shared" si="4"/>
        <v>0</v>
      </c>
    </row>
    <row r="29" spans="2:16" ht="15" customHeight="1">
      <c r="B29" s="1506" t="s">
        <v>15</v>
      </c>
      <c r="C29" s="1507" t="s">
        <v>59</v>
      </c>
      <c r="D29" s="1507" t="s">
        <v>317</v>
      </c>
      <c r="E29" s="1507" t="s">
        <v>292</v>
      </c>
      <c r="F29" s="1507">
        <v>265</v>
      </c>
      <c r="G29" s="1507">
        <v>0.66</v>
      </c>
      <c r="H29" s="1312">
        <v>832</v>
      </c>
      <c r="I29" s="946">
        <f t="shared" si="6"/>
        <v>220480</v>
      </c>
      <c r="J29" s="1184">
        <f t="shared" si="7"/>
        <v>0.22048000000000001</v>
      </c>
      <c r="K29" s="1149">
        <v>0</v>
      </c>
      <c r="L29" s="1158">
        <f t="shared" si="2"/>
        <v>0</v>
      </c>
      <c r="M29" s="1149">
        <v>0</v>
      </c>
      <c r="N29" s="1158">
        <f t="shared" si="3"/>
        <v>0</v>
      </c>
      <c r="O29" s="1202">
        <v>0</v>
      </c>
      <c r="P29" s="1203">
        <f t="shared" si="4"/>
        <v>0</v>
      </c>
    </row>
    <row r="30" spans="2:16" ht="15" customHeight="1">
      <c r="B30" s="1195" t="s">
        <v>15</v>
      </c>
      <c r="C30" s="1191" t="s">
        <v>205</v>
      </c>
      <c r="D30" s="1191" t="s">
        <v>206</v>
      </c>
      <c r="E30" s="1191" t="s">
        <v>288</v>
      </c>
      <c r="F30" s="1191">
        <v>310</v>
      </c>
      <c r="G30" s="1191">
        <v>0.64500000000000002</v>
      </c>
      <c r="H30" s="1192">
        <v>720</v>
      </c>
      <c r="I30" s="1197">
        <f t="shared" si="6"/>
        <v>223200</v>
      </c>
      <c r="J30" s="1198">
        <f t="shared" si="7"/>
        <v>0.22320000000000001</v>
      </c>
      <c r="K30" s="1200">
        <v>0</v>
      </c>
      <c r="L30" s="1201">
        <f t="shared" si="2"/>
        <v>0</v>
      </c>
      <c r="M30" s="1200">
        <f>J30</f>
        <v>0.22320000000000001</v>
      </c>
      <c r="N30" s="1201">
        <f t="shared" si="3"/>
        <v>0.14396400000000001</v>
      </c>
      <c r="O30" s="1209">
        <v>0</v>
      </c>
      <c r="P30" s="1210">
        <f t="shared" si="4"/>
        <v>0</v>
      </c>
    </row>
    <row r="31" spans="2:16" ht="15" customHeight="1">
      <c r="B31" s="1506" t="s">
        <v>15</v>
      </c>
      <c r="C31" s="1507" t="s">
        <v>205</v>
      </c>
      <c r="D31" s="1507" t="s">
        <v>207</v>
      </c>
      <c r="E31" s="1507" t="s">
        <v>288</v>
      </c>
      <c r="F31" s="1507">
        <v>310</v>
      </c>
      <c r="G31" s="1507">
        <v>0.64500000000000002</v>
      </c>
      <c r="H31" s="1312">
        <v>960</v>
      </c>
      <c r="I31" s="946">
        <f t="shared" si="6"/>
        <v>297600</v>
      </c>
      <c r="J31" s="1184">
        <f t="shared" si="7"/>
        <v>0.29759999999999998</v>
      </c>
      <c r="K31" s="1149">
        <v>0</v>
      </c>
      <c r="L31" s="1158">
        <f t="shared" si="2"/>
        <v>0</v>
      </c>
      <c r="M31" s="1149">
        <v>0</v>
      </c>
      <c r="N31" s="1158">
        <f t="shared" si="3"/>
        <v>0</v>
      </c>
      <c r="O31" s="1202">
        <v>0</v>
      </c>
      <c r="P31" s="1203">
        <f t="shared" si="4"/>
        <v>0</v>
      </c>
    </row>
    <row r="32" spans="2:16" ht="15" customHeight="1">
      <c r="B32" s="1195" t="s">
        <v>15</v>
      </c>
      <c r="C32" s="1191" t="s">
        <v>208</v>
      </c>
      <c r="D32" s="1191" t="s">
        <v>209</v>
      </c>
      <c r="E32" s="1191" t="s">
        <v>287</v>
      </c>
      <c r="F32" s="1191">
        <v>260</v>
      </c>
      <c r="G32" s="1196">
        <v>0.64</v>
      </c>
      <c r="H32" s="1192">
        <v>832</v>
      </c>
      <c r="I32" s="1197">
        <f t="shared" si="6"/>
        <v>216320</v>
      </c>
      <c r="J32" s="1198">
        <f t="shared" si="7"/>
        <v>0.21632000000000001</v>
      </c>
      <c r="K32" s="1200">
        <v>0</v>
      </c>
      <c r="L32" s="1201">
        <f t="shared" si="2"/>
        <v>0</v>
      </c>
      <c r="M32" s="1200">
        <f>J32</f>
        <v>0.21632000000000001</v>
      </c>
      <c r="N32" s="1201">
        <f t="shared" si="3"/>
        <v>0.13844480000000001</v>
      </c>
      <c r="O32" s="1209">
        <v>0</v>
      </c>
      <c r="P32" s="1210">
        <f t="shared" si="4"/>
        <v>0</v>
      </c>
    </row>
    <row r="33" spans="2:16" ht="15" customHeight="1">
      <c r="B33" s="1506" t="s">
        <v>15</v>
      </c>
      <c r="C33" s="1507" t="s">
        <v>208</v>
      </c>
      <c r="D33" s="1507" t="s">
        <v>318</v>
      </c>
      <c r="E33" s="1507" t="s">
        <v>287</v>
      </c>
      <c r="F33" s="1507">
        <v>260</v>
      </c>
      <c r="G33" s="1507">
        <v>0.64</v>
      </c>
      <c r="H33" s="1312">
        <v>832</v>
      </c>
      <c r="I33" s="946">
        <f t="shared" si="6"/>
        <v>216320</v>
      </c>
      <c r="J33" s="1184">
        <f t="shared" si="7"/>
        <v>0.21632000000000001</v>
      </c>
      <c r="K33" s="1149">
        <v>0</v>
      </c>
      <c r="L33" s="1158">
        <f t="shared" si="2"/>
        <v>0</v>
      </c>
      <c r="M33" s="1149">
        <v>0</v>
      </c>
      <c r="N33" s="1158">
        <f t="shared" si="3"/>
        <v>0</v>
      </c>
      <c r="O33" s="1202">
        <v>0</v>
      </c>
      <c r="P33" s="1203">
        <f t="shared" si="4"/>
        <v>0</v>
      </c>
    </row>
    <row r="34" spans="2:16" ht="15" customHeight="1">
      <c r="B34" s="1195" t="s">
        <v>15</v>
      </c>
      <c r="C34" s="1191" t="s">
        <v>319</v>
      </c>
      <c r="D34" s="1191" t="s">
        <v>320</v>
      </c>
      <c r="E34" s="1191" t="s">
        <v>287</v>
      </c>
      <c r="F34" s="1191">
        <v>260</v>
      </c>
      <c r="G34" s="1191">
        <v>0.64</v>
      </c>
      <c r="H34" s="1192">
        <v>832</v>
      </c>
      <c r="I34" s="1197">
        <f t="shared" si="6"/>
        <v>216320</v>
      </c>
      <c r="J34" s="1198">
        <f t="shared" si="7"/>
        <v>0.21632000000000001</v>
      </c>
      <c r="K34" s="1200">
        <v>0</v>
      </c>
      <c r="L34" s="1201">
        <f t="shared" si="2"/>
        <v>0</v>
      </c>
      <c r="M34" s="1200">
        <v>0</v>
      </c>
      <c r="N34" s="1201">
        <f t="shared" si="3"/>
        <v>0</v>
      </c>
      <c r="O34" s="1209">
        <f>J34</f>
        <v>0.21632000000000001</v>
      </c>
      <c r="P34" s="1210">
        <f t="shared" si="4"/>
        <v>0.13844480000000001</v>
      </c>
    </row>
    <row r="35" spans="2:16" ht="15" customHeight="1">
      <c r="B35" s="1506" t="s">
        <v>15</v>
      </c>
      <c r="C35" s="1507" t="s">
        <v>323</v>
      </c>
      <c r="D35" s="1507">
        <v>1017</v>
      </c>
      <c r="E35" s="1507" t="s">
        <v>287</v>
      </c>
      <c r="F35" s="1507">
        <v>260</v>
      </c>
      <c r="G35" s="1507"/>
      <c r="H35" s="1312">
        <v>160</v>
      </c>
      <c r="I35" s="946">
        <f t="shared" si="6"/>
        <v>41600</v>
      </c>
      <c r="J35" s="1184">
        <f t="shared" si="7"/>
        <v>4.1599999999999998E-2</v>
      </c>
      <c r="K35" s="1149">
        <v>0</v>
      </c>
      <c r="L35" s="1158">
        <f t="shared" si="2"/>
        <v>0</v>
      </c>
      <c r="M35" s="1149">
        <v>0</v>
      </c>
      <c r="N35" s="1158">
        <f t="shared" si="3"/>
        <v>0</v>
      </c>
      <c r="O35" s="1202">
        <v>0</v>
      </c>
      <c r="P35" s="1203">
        <f t="shared" si="4"/>
        <v>0</v>
      </c>
    </row>
    <row r="36" spans="2:16" ht="15" customHeight="1">
      <c r="B36" s="1506" t="s">
        <v>15</v>
      </c>
      <c r="C36" s="1507" t="s">
        <v>323</v>
      </c>
      <c r="D36" s="1507">
        <v>1018</v>
      </c>
      <c r="E36" s="1507" t="s">
        <v>290</v>
      </c>
      <c r="F36" s="1507">
        <v>280</v>
      </c>
      <c r="G36" s="1507"/>
      <c r="H36" s="1312">
        <v>1450</v>
      </c>
      <c r="I36" s="946">
        <f t="shared" si="6"/>
        <v>406000</v>
      </c>
      <c r="J36" s="1184">
        <f t="shared" si="7"/>
        <v>0.40600000000000003</v>
      </c>
      <c r="K36" s="1149">
        <v>0</v>
      </c>
      <c r="L36" s="1158">
        <f t="shared" si="2"/>
        <v>0</v>
      </c>
      <c r="M36" s="1149">
        <v>0</v>
      </c>
      <c r="N36" s="1158">
        <f t="shared" si="3"/>
        <v>0</v>
      </c>
      <c r="O36" s="1202">
        <v>0</v>
      </c>
      <c r="P36" s="1203">
        <f t="shared" si="4"/>
        <v>0</v>
      </c>
    </row>
    <row r="37" spans="2:16" ht="15" customHeight="1">
      <c r="B37" s="1506" t="s">
        <v>15</v>
      </c>
      <c r="C37" s="1507" t="s">
        <v>215</v>
      </c>
      <c r="D37" s="1507" t="s">
        <v>216</v>
      </c>
      <c r="E37" s="1507" t="s">
        <v>296</v>
      </c>
      <c r="F37" s="1507">
        <v>310</v>
      </c>
      <c r="G37" s="1507"/>
      <c r="H37" s="1312">
        <v>3225</v>
      </c>
      <c r="I37" s="946">
        <f t="shared" si="6"/>
        <v>999750</v>
      </c>
      <c r="J37" s="1184">
        <f t="shared" si="7"/>
        <v>0.99975000000000003</v>
      </c>
      <c r="K37" s="1149">
        <v>0</v>
      </c>
      <c r="L37" s="1158">
        <f t="shared" si="2"/>
        <v>0</v>
      </c>
      <c r="M37" s="1149">
        <v>0</v>
      </c>
      <c r="N37" s="1158">
        <f t="shared" si="3"/>
        <v>0</v>
      </c>
      <c r="O37" s="1202">
        <v>0</v>
      </c>
      <c r="P37" s="1203">
        <f t="shared" si="4"/>
        <v>0</v>
      </c>
    </row>
    <row r="38" spans="2:16" ht="15" customHeight="1">
      <c r="B38" s="1506" t="s">
        <v>19</v>
      </c>
      <c r="C38" s="1507" t="s">
        <v>35</v>
      </c>
      <c r="D38" s="1507">
        <v>1211</v>
      </c>
      <c r="E38" s="1507" t="s">
        <v>133</v>
      </c>
      <c r="F38" s="1507">
        <v>265</v>
      </c>
      <c r="G38" s="1507">
        <v>0.66</v>
      </c>
      <c r="H38" s="1312">
        <v>754</v>
      </c>
      <c r="I38" s="946">
        <f t="shared" si="6"/>
        <v>199810</v>
      </c>
      <c r="J38" s="1184">
        <f t="shared" si="7"/>
        <v>0.19980999999999999</v>
      </c>
      <c r="K38" s="1149">
        <v>0</v>
      </c>
      <c r="L38" s="1158">
        <f t="shared" si="2"/>
        <v>0</v>
      </c>
      <c r="M38" s="1149">
        <v>0</v>
      </c>
      <c r="N38" s="1158">
        <f t="shared" si="3"/>
        <v>0</v>
      </c>
      <c r="O38" s="1202">
        <v>0</v>
      </c>
      <c r="P38" s="1203">
        <f t="shared" si="4"/>
        <v>0</v>
      </c>
    </row>
    <row r="39" spans="2:16" ht="15" customHeight="1">
      <c r="B39" s="1195" t="s">
        <v>19</v>
      </c>
      <c r="C39" s="1191" t="s">
        <v>63</v>
      </c>
      <c r="D39" s="1191" t="s">
        <v>218</v>
      </c>
      <c r="E39" s="1191" t="s">
        <v>327</v>
      </c>
      <c r="F39" s="1191">
        <v>260</v>
      </c>
      <c r="G39" s="1191">
        <v>0.63</v>
      </c>
      <c r="H39" s="1192">
        <v>261</v>
      </c>
      <c r="I39" s="1197">
        <f t="shared" si="6"/>
        <v>67860</v>
      </c>
      <c r="J39" s="1198">
        <f t="shared" si="7"/>
        <v>6.7860000000000004E-2</v>
      </c>
      <c r="K39" s="1200">
        <v>0</v>
      </c>
      <c r="L39" s="1201">
        <f t="shared" si="2"/>
        <v>0</v>
      </c>
      <c r="M39" s="1200">
        <f>J39</f>
        <v>6.7860000000000004E-2</v>
      </c>
      <c r="N39" s="1201">
        <f t="shared" si="3"/>
        <v>4.27518E-2</v>
      </c>
      <c r="O39" s="1209">
        <v>0</v>
      </c>
      <c r="P39" s="1210">
        <f t="shared" si="4"/>
        <v>0</v>
      </c>
    </row>
    <row r="40" spans="2:16" ht="15" customHeight="1">
      <c r="B40" s="1506" t="s">
        <v>19</v>
      </c>
      <c r="C40" s="1507" t="s">
        <v>328</v>
      </c>
      <c r="D40" s="1507" t="s">
        <v>329</v>
      </c>
      <c r="E40" s="1507" t="s">
        <v>293</v>
      </c>
      <c r="F40" s="1507">
        <v>270</v>
      </c>
      <c r="G40" s="1507"/>
      <c r="H40" s="1312">
        <v>87</v>
      </c>
      <c r="I40" s="946">
        <f t="shared" si="6"/>
        <v>23490</v>
      </c>
      <c r="J40" s="1184">
        <f t="shared" si="7"/>
        <v>2.349E-2</v>
      </c>
      <c r="K40" s="1149">
        <v>0</v>
      </c>
      <c r="L40" s="1158">
        <f t="shared" si="2"/>
        <v>0</v>
      </c>
      <c r="M40" s="1149">
        <v>0</v>
      </c>
      <c r="N40" s="1158">
        <f t="shared" si="3"/>
        <v>0</v>
      </c>
      <c r="O40" s="1202">
        <v>0</v>
      </c>
      <c r="P40" s="1203">
        <f t="shared" si="4"/>
        <v>0</v>
      </c>
    </row>
    <row r="41" spans="2:16" ht="15" customHeight="1">
      <c r="B41" s="1506" t="s">
        <v>15</v>
      </c>
      <c r="C41" s="1507" t="s">
        <v>199</v>
      </c>
      <c r="D41" s="1507" t="s">
        <v>284</v>
      </c>
      <c r="E41" s="1507" t="s">
        <v>285</v>
      </c>
      <c r="F41" s="1507">
        <v>305</v>
      </c>
      <c r="G41" s="1507">
        <v>0.67</v>
      </c>
      <c r="H41" s="1312">
        <v>696</v>
      </c>
      <c r="I41" s="946">
        <f t="shared" si="6"/>
        <v>212280</v>
      </c>
      <c r="J41" s="1184">
        <f t="shared" si="7"/>
        <v>0.21228</v>
      </c>
      <c r="K41" s="1149">
        <v>0</v>
      </c>
      <c r="L41" s="1158">
        <f t="shared" si="2"/>
        <v>0</v>
      </c>
      <c r="M41" s="1149">
        <v>0</v>
      </c>
      <c r="N41" s="1158">
        <f t="shared" si="3"/>
        <v>0</v>
      </c>
      <c r="O41" s="1202">
        <v>0</v>
      </c>
      <c r="P41" s="1203">
        <f t="shared" si="4"/>
        <v>0</v>
      </c>
    </row>
    <row r="42" spans="2:16" ht="15" customHeight="1">
      <c r="B42" s="1506" t="s">
        <v>15</v>
      </c>
      <c r="C42" s="1507" t="s">
        <v>43</v>
      </c>
      <c r="D42" s="1507">
        <v>10</v>
      </c>
      <c r="E42" s="1507" t="s">
        <v>330</v>
      </c>
      <c r="F42" s="1507">
        <v>310</v>
      </c>
      <c r="G42" s="1507"/>
      <c r="H42" s="1312">
        <v>175</v>
      </c>
      <c r="I42" s="946">
        <f t="shared" si="6"/>
        <v>54250</v>
      </c>
      <c r="J42" s="1184">
        <f t="shared" si="7"/>
        <v>5.425E-2</v>
      </c>
      <c r="K42" s="1149">
        <v>0</v>
      </c>
      <c r="L42" s="1158">
        <f t="shared" si="2"/>
        <v>0</v>
      </c>
      <c r="M42" s="1149">
        <v>0</v>
      </c>
      <c r="N42" s="1158">
        <f t="shared" si="3"/>
        <v>0</v>
      </c>
      <c r="O42" s="1202">
        <v>0</v>
      </c>
      <c r="P42" s="1203">
        <f t="shared" si="4"/>
        <v>0</v>
      </c>
    </row>
    <row r="43" spans="2:16" ht="15" customHeight="1">
      <c r="B43" s="1506" t="s">
        <v>15</v>
      </c>
      <c r="C43" s="1507" t="s">
        <v>43</v>
      </c>
      <c r="D43" s="1507">
        <v>10</v>
      </c>
      <c r="E43" s="1507" t="s">
        <v>296</v>
      </c>
      <c r="F43" s="1507">
        <v>310</v>
      </c>
      <c r="G43" s="1507"/>
      <c r="H43" s="1312">
        <v>50</v>
      </c>
      <c r="I43" s="946">
        <f t="shared" si="6"/>
        <v>15500</v>
      </c>
      <c r="J43" s="1184">
        <f t="shared" si="7"/>
        <v>1.55E-2</v>
      </c>
      <c r="K43" s="1149">
        <v>0</v>
      </c>
      <c r="L43" s="1158">
        <f t="shared" si="2"/>
        <v>0</v>
      </c>
      <c r="M43" s="1149">
        <v>0</v>
      </c>
      <c r="N43" s="1158">
        <f t="shared" si="3"/>
        <v>0</v>
      </c>
      <c r="O43" s="1202">
        <v>0</v>
      </c>
      <c r="P43" s="1203">
        <f t="shared" si="4"/>
        <v>0</v>
      </c>
    </row>
    <row r="44" spans="2:16" ht="15" customHeight="1">
      <c r="B44" s="1195" t="s">
        <v>19</v>
      </c>
      <c r="C44" s="1191" t="s">
        <v>34</v>
      </c>
      <c r="D44" s="1258">
        <v>539</v>
      </c>
      <c r="E44" s="1191" t="s">
        <v>293</v>
      </c>
      <c r="F44" s="1191">
        <v>270</v>
      </c>
      <c r="G44" s="1196">
        <v>0.73</v>
      </c>
      <c r="H44" s="1192">
        <v>754</v>
      </c>
      <c r="I44" s="1197">
        <f t="shared" si="6"/>
        <v>203580</v>
      </c>
      <c r="J44" s="1198">
        <f t="shared" si="7"/>
        <v>0.20358000000000001</v>
      </c>
      <c r="K44" s="1200">
        <v>0</v>
      </c>
      <c r="L44" s="1201">
        <f t="shared" si="2"/>
        <v>0</v>
      </c>
      <c r="M44" s="1200">
        <v>0</v>
      </c>
      <c r="N44" s="1201">
        <f t="shared" si="3"/>
        <v>0</v>
      </c>
      <c r="O44" s="1209">
        <f>J44</f>
        <v>0.20358000000000001</v>
      </c>
      <c r="P44" s="1210">
        <f t="shared" si="4"/>
        <v>0.14861340000000001</v>
      </c>
    </row>
    <row r="45" spans="2:16" ht="15" customHeight="1">
      <c r="B45" s="1506" t="s">
        <v>19</v>
      </c>
      <c r="C45" s="1507" t="s">
        <v>38</v>
      </c>
      <c r="D45" s="1507" t="s">
        <v>211</v>
      </c>
      <c r="E45" s="1507" t="s">
        <v>289</v>
      </c>
      <c r="F45" s="1507">
        <v>260</v>
      </c>
      <c r="G45" s="1507">
        <v>0.69</v>
      </c>
      <c r="H45" s="1312">
        <v>64</v>
      </c>
      <c r="I45" s="946">
        <f t="shared" si="6"/>
        <v>16640</v>
      </c>
      <c r="J45" s="1184">
        <f t="shared" si="7"/>
        <v>1.6639999999999999E-2</v>
      </c>
      <c r="K45" s="1149">
        <v>0</v>
      </c>
      <c r="L45" s="1158">
        <f t="shared" si="2"/>
        <v>0</v>
      </c>
      <c r="M45" s="1149">
        <v>0</v>
      </c>
      <c r="N45" s="1158">
        <f t="shared" si="3"/>
        <v>0</v>
      </c>
      <c r="O45" s="1202">
        <v>0</v>
      </c>
      <c r="P45" s="1203">
        <f t="shared" si="4"/>
        <v>0</v>
      </c>
    </row>
    <row r="46" spans="2:16" ht="15" customHeight="1">
      <c r="B46" s="1506" t="s">
        <v>15</v>
      </c>
      <c r="C46" s="1507" t="s">
        <v>38</v>
      </c>
      <c r="D46" s="1507" t="s">
        <v>213</v>
      </c>
      <c r="E46" s="1507" t="s">
        <v>290</v>
      </c>
      <c r="F46" s="1507">
        <v>280</v>
      </c>
      <c r="G46" s="1507">
        <v>0.8</v>
      </c>
      <c r="H46" s="1312">
        <v>29</v>
      </c>
      <c r="I46" s="946">
        <f t="shared" si="6"/>
        <v>8120</v>
      </c>
      <c r="J46" s="1184">
        <f t="shared" si="7"/>
        <v>8.1200000000000005E-3</v>
      </c>
      <c r="K46" s="1149">
        <v>0</v>
      </c>
      <c r="L46" s="1158">
        <f t="shared" si="2"/>
        <v>0</v>
      </c>
      <c r="M46" s="1149">
        <v>0</v>
      </c>
      <c r="N46" s="1158">
        <f t="shared" si="3"/>
        <v>0</v>
      </c>
      <c r="O46" s="1202">
        <v>0</v>
      </c>
      <c r="P46" s="1203">
        <f t="shared" si="4"/>
        <v>0</v>
      </c>
    </row>
    <row r="47" spans="2:16" ht="15" customHeight="1">
      <c r="B47" s="1506" t="s">
        <v>19</v>
      </c>
      <c r="C47" s="1507" t="s">
        <v>38</v>
      </c>
      <c r="D47" s="1507" t="s">
        <v>331</v>
      </c>
      <c r="E47" s="1507" t="s">
        <v>289</v>
      </c>
      <c r="F47" s="1507">
        <v>260</v>
      </c>
      <c r="G47" s="1507"/>
      <c r="H47" s="1312">
        <v>64</v>
      </c>
      <c r="I47" s="946">
        <f t="shared" si="6"/>
        <v>16640</v>
      </c>
      <c r="J47" s="1184">
        <f t="shared" si="7"/>
        <v>1.6639999999999999E-2</v>
      </c>
      <c r="K47" s="1149">
        <v>0</v>
      </c>
      <c r="L47" s="1158">
        <f t="shared" si="2"/>
        <v>0</v>
      </c>
      <c r="M47" s="1149">
        <v>0</v>
      </c>
      <c r="N47" s="1158">
        <f t="shared" si="3"/>
        <v>0</v>
      </c>
      <c r="O47" s="1202">
        <v>0</v>
      </c>
      <c r="P47" s="1203">
        <f t="shared" si="4"/>
        <v>0</v>
      </c>
    </row>
    <row r="48" spans="2:16" ht="15" customHeight="1">
      <c r="B48" s="1195" t="s">
        <v>15</v>
      </c>
      <c r="C48" s="1191" t="s">
        <v>204</v>
      </c>
      <c r="D48" s="1191">
        <v>798</v>
      </c>
      <c r="E48" s="1191" t="s">
        <v>287</v>
      </c>
      <c r="F48" s="1191">
        <v>260</v>
      </c>
      <c r="G48" s="1191">
        <v>0.65</v>
      </c>
      <c r="H48" s="1192">
        <v>832</v>
      </c>
      <c r="I48" s="1197">
        <f t="shared" si="6"/>
        <v>216320</v>
      </c>
      <c r="J48" s="1198">
        <f t="shared" si="7"/>
        <v>0.21632000000000001</v>
      </c>
      <c r="K48" s="1200">
        <f>J48</f>
        <v>0.21632000000000001</v>
      </c>
      <c r="L48" s="1201">
        <f t="shared" si="2"/>
        <v>0.14060800000000001</v>
      </c>
      <c r="M48" s="1200">
        <v>0</v>
      </c>
      <c r="N48" s="1201">
        <f t="shared" si="3"/>
        <v>0</v>
      </c>
      <c r="O48" s="1209">
        <v>0</v>
      </c>
      <c r="P48" s="1210">
        <f t="shared" si="4"/>
        <v>0</v>
      </c>
    </row>
    <row r="49" spans="2:16" ht="15" customHeight="1">
      <c r="B49" s="1195" t="s">
        <v>15</v>
      </c>
      <c r="C49" s="1191" t="s">
        <v>204</v>
      </c>
      <c r="D49" s="1191">
        <v>844</v>
      </c>
      <c r="E49" s="1191" t="s">
        <v>287</v>
      </c>
      <c r="F49" s="1191">
        <v>260</v>
      </c>
      <c r="G49" s="1191">
        <v>0.65</v>
      </c>
      <c r="H49" s="1192">
        <v>832</v>
      </c>
      <c r="I49" s="1197">
        <f t="shared" si="6"/>
        <v>216320</v>
      </c>
      <c r="J49" s="1198">
        <f t="shared" si="7"/>
        <v>0.21632000000000001</v>
      </c>
      <c r="K49" s="1200">
        <v>0</v>
      </c>
      <c r="L49" s="1201">
        <f t="shared" si="2"/>
        <v>0</v>
      </c>
      <c r="M49" s="1200">
        <f>J49</f>
        <v>0.21632000000000001</v>
      </c>
      <c r="N49" s="1201">
        <f t="shared" si="3"/>
        <v>0.14060800000000001</v>
      </c>
      <c r="O49" s="1209">
        <v>0</v>
      </c>
      <c r="P49" s="1210">
        <f t="shared" si="4"/>
        <v>0</v>
      </c>
    </row>
    <row r="50" spans="2:16" ht="15" customHeight="1">
      <c r="B50" s="1506" t="s">
        <v>15</v>
      </c>
      <c r="C50" s="1507" t="s">
        <v>204</v>
      </c>
      <c r="D50" s="1507">
        <v>799</v>
      </c>
      <c r="E50" s="1507" t="s">
        <v>287</v>
      </c>
      <c r="F50" s="1507">
        <v>260</v>
      </c>
      <c r="G50" s="1507">
        <v>0.65</v>
      </c>
      <c r="H50" s="1312">
        <v>832</v>
      </c>
      <c r="I50" s="946">
        <f t="shared" si="6"/>
        <v>216320</v>
      </c>
      <c r="J50" s="1184">
        <f t="shared" si="7"/>
        <v>0.21632000000000001</v>
      </c>
      <c r="K50" s="1149">
        <v>0</v>
      </c>
      <c r="L50" s="1158">
        <f t="shared" si="2"/>
        <v>0</v>
      </c>
      <c r="M50" s="1149">
        <v>0</v>
      </c>
      <c r="N50" s="1158">
        <f t="shared" si="3"/>
        <v>0</v>
      </c>
      <c r="O50" s="1202">
        <v>0</v>
      </c>
      <c r="P50" s="1203">
        <f t="shared" si="4"/>
        <v>0</v>
      </c>
    </row>
    <row r="51" spans="2:16" ht="15" customHeight="1">
      <c r="B51" s="256" t="s">
        <v>19</v>
      </c>
      <c r="C51" s="1510" t="s">
        <v>225</v>
      </c>
      <c r="D51" s="1510">
        <v>10984</v>
      </c>
      <c r="E51" s="1510" t="s">
        <v>292</v>
      </c>
      <c r="F51" s="1510">
        <v>265</v>
      </c>
      <c r="G51" s="1510">
        <v>0.7</v>
      </c>
      <c r="H51" s="1028">
        <v>96</v>
      </c>
      <c r="I51" s="1016">
        <f t="shared" si="6"/>
        <v>25440</v>
      </c>
      <c r="J51" s="1185">
        <f t="shared" si="7"/>
        <v>2.5440000000000001E-2</v>
      </c>
      <c r="K51" s="1150">
        <v>0</v>
      </c>
      <c r="L51" s="1159">
        <f t="shared" si="2"/>
        <v>0</v>
      </c>
      <c r="M51" s="1150">
        <v>0</v>
      </c>
      <c r="N51" s="1159">
        <f t="shared" si="3"/>
        <v>0</v>
      </c>
      <c r="O51" s="1204">
        <v>0</v>
      </c>
      <c r="P51" s="1205">
        <f t="shared" si="4"/>
        <v>0</v>
      </c>
    </row>
    <row r="52" spans="2:16">
      <c r="B52" s="957" t="s">
        <v>15</v>
      </c>
      <c r="C52" s="1019" t="s">
        <v>275</v>
      </c>
      <c r="D52" s="1081" t="s">
        <v>383</v>
      </c>
      <c r="E52" s="1082" t="s">
        <v>258</v>
      </c>
      <c r="F52" s="1510">
        <v>310</v>
      </c>
      <c r="G52" s="1510"/>
      <c r="H52" s="1097">
        <v>2387</v>
      </c>
      <c r="I52" s="1084">
        <f>F52*H52</f>
        <v>739970</v>
      </c>
      <c r="J52" s="1160">
        <f>I52/1000000</f>
        <v>0.73997000000000002</v>
      </c>
      <c r="K52" s="1175">
        <v>0</v>
      </c>
      <c r="L52" s="1160">
        <f t="shared" si="2"/>
        <v>0</v>
      </c>
      <c r="M52" s="1151">
        <v>0</v>
      </c>
      <c r="N52" s="1170">
        <f t="shared" si="3"/>
        <v>0</v>
      </c>
      <c r="O52" s="1204">
        <v>0</v>
      </c>
      <c r="P52" s="1205">
        <f t="shared" si="4"/>
        <v>0</v>
      </c>
    </row>
    <row r="53" spans="2:16">
      <c r="B53" s="455" t="s">
        <v>19</v>
      </c>
      <c r="C53" s="457" t="s">
        <v>220</v>
      </c>
      <c r="D53" s="1259" t="s">
        <v>336</v>
      </c>
      <c r="E53" s="457" t="s">
        <v>287</v>
      </c>
      <c r="F53" s="457">
        <v>260</v>
      </c>
      <c r="G53" s="1510"/>
      <c r="H53" s="1312">
        <v>832</v>
      </c>
      <c r="I53" s="946">
        <f t="shared" si="6"/>
        <v>216320</v>
      </c>
      <c r="J53" s="1186">
        <f t="shared" si="7"/>
        <v>0.21632000000000001</v>
      </c>
      <c r="K53" s="1176">
        <v>0</v>
      </c>
      <c r="L53" s="1161">
        <f t="shared" si="2"/>
        <v>0</v>
      </c>
      <c r="M53" s="1149">
        <v>0</v>
      </c>
      <c r="N53" s="1158">
        <f t="shared" si="3"/>
        <v>0</v>
      </c>
      <c r="O53" s="1213">
        <v>0</v>
      </c>
      <c r="P53" s="1214">
        <f t="shared" si="4"/>
        <v>0</v>
      </c>
    </row>
    <row r="54" spans="2:16">
      <c r="B54" s="1294"/>
      <c r="C54" s="1296" t="s">
        <v>197</v>
      </c>
      <c r="D54" s="1296"/>
      <c r="E54" s="1296"/>
      <c r="F54" s="1296"/>
      <c r="G54" s="1296"/>
      <c r="H54" s="909">
        <f>SUM(H24:H53)</f>
        <v>23578</v>
      </c>
      <c r="I54" s="909">
        <f>SUM(I24:I53)</f>
        <v>6625760</v>
      </c>
      <c r="J54" s="1308">
        <f>SUM(J24:J53)</f>
        <v>6.6257599999999961</v>
      </c>
      <c r="K54" s="1147">
        <f t="shared" ref="K54:P54" si="8">SUM(K24:K53)</f>
        <v>0.43264000000000002</v>
      </c>
      <c r="L54" s="1308">
        <f t="shared" si="8"/>
        <v>0.27905279999999999</v>
      </c>
      <c r="M54" s="923">
        <f t="shared" si="8"/>
        <v>0.72370000000000001</v>
      </c>
      <c r="N54" s="923">
        <f t="shared" si="8"/>
        <v>0.46576860000000003</v>
      </c>
      <c r="O54" s="1211">
        <f t="shared" si="8"/>
        <v>0.66581999999999997</v>
      </c>
      <c r="P54" s="1211">
        <f t="shared" si="8"/>
        <v>0.44887356</v>
      </c>
    </row>
    <row r="55" spans="2:16">
      <c r="B55" s="1078" t="s">
        <v>15</v>
      </c>
      <c r="C55" s="1510" t="s">
        <v>221</v>
      </c>
      <c r="D55" s="971" t="s">
        <v>222</v>
      </c>
      <c r="E55" s="1510" t="s">
        <v>337</v>
      </c>
      <c r="F55" s="1510">
        <v>255</v>
      </c>
      <c r="G55" s="1510"/>
      <c r="H55" s="1312">
        <v>3910</v>
      </c>
      <c r="I55" s="910">
        <f>F55*H55</f>
        <v>997050</v>
      </c>
      <c r="J55" s="1187">
        <f>I55/1000000</f>
        <v>0.99704999999999999</v>
      </c>
      <c r="K55" s="1152">
        <v>0</v>
      </c>
      <c r="L55" s="1162">
        <f>K55*G55</f>
        <v>0</v>
      </c>
      <c r="M55" s="1152">
        <v>0</v>
      </c>
      <c r="N55" s="1162">
        <f>G55*M55</f>
        <v>0</v>
      </c>
      <c r="O55" s="1202">
        <v>0</v>
      </c>
      <c r="P55" s="1203">
        <f t="shared" si="4"/>
        <v>0</v>
      </c>
    </row>
    <row r="56" spans="2:16">
      <c r="B56" s="957" t="s">
        <v>15</v>
      </c>
      <c r="C56" s="1077" t="s">
        <v>339</v>
      </c>
      <c r="D56" s="957" t="s">
        <v>340</v>
      </c>
      <c r="E56" s="1082" t="s">
        <v>258</v>
      </c>
      <c r="F56" s="1510">
        <v>310</v>
      </c>
      <c r="G56" s="1510"/>
      <c r="H56" s="1083">
        <v>10740</v>
      </c>
      <c r="I56" s="1084">
        <v>3329400</v>
      </c>
      <c r="J56" s="1160">
        <v>3.3290000000000002</v>
      </c>
      <c r="K56" s="1175">
        <v>0</v>
      </c>
      <c r="L56" s="1160">
        <f t="shared" si="2"/>
        <v>0</v>
      </c>
      <c r="M56" s="1175">
        <v>0</v>
      </c>
      <c r="N56" s="1162">
        <f t="shared" ref="N56:N63" si="9">G56*M56</f>
        <v>0</v>
      </c>
      <c r="O56" s="1204">
        <v>0</v>
      </c>
      <c r="P56" s="1205">
        <f t="shared" si="4"/>
        <v>0</v>
      </c>
    </row>
    <row r="57" spans="2:16">
      <c r="B57" s="957" t="s">
        <v>15</v>
      </c>
      <c r="C57" s="1077" t="s">
        <v>339</v>
      </c>
      <c r="D57" s="957" t="s">
        <v>342</v>
      </c>
      <c r="E57" s="1082" t="s">
        <v>258</v>
      </c>
      <c r="F57" s="1510">
        <v>315</v>
      </c>
      <c r="G57" s="1510"/>
      <c r="H57" s="1083">
        <v>10740</v>
      </c>
      <c r="I57" s="1084">
        <v>3329400</v>
      </c>
      <c r="J57" s="1160">
        <f>I57/1000000</f>
        <v>3.3294000000000001</v>
      </c>
      <c r="K57" s="1175">
        <v>0</v>
      </c>
      <c r="L57" s="1160">
        <f t="shared" si="2"/>
        <v>0</v>
      </c>
      <c r="M57" s="1175">
        <v>0</v>
      </c>
      <c r="N57" s="1162">
        <f t="shared" si="9"/>
        <v>0</v>
      </c>
      <c r="O57" s="1204">
        <v>0</v>
      </c>
      <c r="P57" s="1205">
        <f t="shared" si="4"/>
        <v>0</v>
      </c>
    </row>
    <row r="58" spans="2:16" s="1015" customFormat="1">
      <c r="B58" s="1089"/>
      <c r="C58" s="1090" t="s">
        <v>386</v>
      </c>
      <c r="D58" s="1091">
        <v>948</v>
      </c>
      <c r="E58" s="1092" t="s">
        <v>387</v>
      </c>
      <c r="F58" s="1091">
        <v>280</v>
      </c>
      <c r="G58" s="1091"/>
      <c r="H58" s="1093">
        <v>29</v>
      </c>
      <c r="I58" s="1084">
        <f>F58*H58</f>
        <v>8120</v>
      </c>
      <c r="J58" s="1188">
        <f>I58/1000000</f>
        <v>8.1200000000000005E-3</v>
      </c>
      <c r="K58" s="1175">
        <v>0</v>
      </c>
      <c r="L58" s="1160">
        <f t="shared" si="2"/>
        <v>0</v>
      </c>
      <c r="M58" s="1175">
        <v>0</v>
      </c>
      <c r="N58" s="1162">
        <f t="shared" si="9"/>
        <v>0</v>
      </c>
      <c r="O58" s="1204">
        <v>0</v>
      </c>
      <c r="P58" s="1205">
        <f t="shared" si="4"/>
        <v>0</v>
      </c>
    </row>
    <row r="59" spans="2:16" s="1015" customFormat="1">
      <c r="B59" s="1089"/>
      <c r="C59" s="1090" t="s">
        <v>263</v>
      </c>
      <c r="D59" s="1091" t="s">
        <v>343</v>
      </c>
      <c r="E59" s="700" t="s">
        <v>344</v>
      </c>
      <c r="F59" s="1091">
        <v>255</v>
      </c>
      <c r="G59" s="1091"/>
      <c r="H59" s="1093">
        <v>544</v>
      </c>
      <c r="I59" s="1084">
        <f>F59*H59</f>
        <v>138720</v>
      </c>
      <c r="J59" s="1188">
        <f>I59/1000000</f>
        <v>0.13872000000000001</v>
      </c>
      <c r="K59" s="1175">
        <v>0</v>
      </c>
      <c r="L59" s="1160">
        <f t="shared" si="2"/>
        <v>0</v>
      </c>
      <c r="M59" s="1175">
        <v>0</v>
      </c>
      <c r="N59" s="1162">
        <f t="shared" si="9"/>
        <v>0</v>
      </c>
      <c r="O59" s="1204">
        <v>0</v>
      </c>
      <c r="P59" s="1205">
        <f t="shared" si="4"/>
        <v>0</v>
      </c>
    </row>
    <row r="60" spans="2:16">
      <c r="B60" s="1095"/>
      <c r="C60" s="822" t="s">
        <v>263</v>
      </c>
      <c r="D60" s="1091" t="s">
        <v>345</v>
      </c>
      <c r="E60" s="693" t="s">
        <v>314</v>
      </c>
      <c r="F60" s="692">
        <v>305</v>
      </c>
      <c r="G60" s="692"/>
      <c r="H60" s="1096">
        <v>120</v>
      </c>
      <c r="I60" s="1084">
        <f>F60*H60</f>
        <v>36600</v>
      </c>
      <c r="J60" s="1188">
        <f>I60/1000000</f>
        <v>3.6600000000000001E-2</v>
      </c>
      <c r="K60" s="1175">
        <v>0</v>
      </c>
      <c r="L60" s="1165">
        <f t="shared" si="2"/>
        <v>0</v>
      </c>
      <c r="M60" s="1175">
        <v>0</v>
      </c>
      <c r="N60" s="1162">
        <f t="shared" si="9"/>
        <v>0</v>
      </c>
      <c r="O60" s="1204">
        <v>0</v>
      </c>
      <c r="P60" s="1162">
        <f t="shared" si="4"/>
        <v>0</v>
      </c>
    </row>
    <row r="61" spans="2:16">
      <c r="B61" s="1081"/>
      <c r="C61" s="822" t="s">
        <v>44</v>
      </c>
      <c r="D61" s="957" t="s">
        <v>498</v>
      </c>
      <c r="E61" s="700" t="s">
        <v>491</v>
      </c>
      <c r="F61" s="692">
        <v>260</v>
      </c>
      <c r="G61" s="957"/>
      <c r="H61" s="1097">
        <v>1664</v>
      </c>
      <c r="I61" s="1084">
        <f>F61*H61</f>
        <v>432640</v>
      </c>
      <c r="J61" s="1188">
        <f>I61/1000000</f>
        <v>0.43264000000000002</v>
      </c>
      <c r="K61" s="1175">
        <v>0</v>
      </c>
      <c r="L61" s="1160">
        <f t="shared" si="2"/>
        <v>0</v>
      </c>
      <c r="M61" s="1175">
        <v>0</v>
      </c>
      <c r="N61" s="1162">
        <f t="shared" si="9"/>
        <v>0</v>
      </c>
      <c r="O61" s="1204">
        <v>0</v>
      </c>
      <c r="P61" s="1205">
        <f t="shared" si="4"/>
        <v>0</v>
      </c>
    </row>
    <row r="62" spans="2:16">
      <c r="B62" s="1095"/>
      <c r="C62" s="822"/>
      <c r="D62" s="692"/>
      <c r="E62" s="700"/>
      <c r="F62" s="692"/>
      <c r="G62" s="692"/>
      <c r="H62" s="1133"/>
      <c r="I62" s="1134"/>
      <c r="J62" s="1188"/>
      <c r="K62" s="1177">
        <v>0</v>
      </c>
      <c r="L62" s="1165">
        <f t="shared" si="2"/>
        <v>0</v>
      </c>
      <c r="M62" s="1177">
        <v>0</v>
      </c>
      <c r="N62" s="1162">
        <f t="shared" si="9"/>
        <v>0</v>
      </c>
      <c r="O62" s="1202">
        <v>0</v>
      </c>
      <c r="P62" s="1203">
        <f t="shared" si="4"/>
        <v>0</v>
      </c>
    </row>
    <row r="63" spans="2:16" ht="15" customHeight="1">
      <c r="B63" s="229"/>
      <c r="C63" s="493"/>
      <c r="D63" s="1171"/>
      <c r="E63" s="493"/>
      <c r="F63" s="493"/>
      <c r="G63" s="493"/>
      <c r="H63" s="1172"/>
      <c r="I63" s="910"/>
      <c r="J63" s="1189"/>
      <c r="K63" s="1036">
        <v>0</v>
      </c>
      <c r="L63" s="1156">
        <f t="shared" si="2"/>
        <v>0</v>
      </c>
      <c r="M63" s="1036">
        <v>0</v>
      </c>
      <c r="N63" s="1162">
        <f t="shared" si="9"/>
        <v>0</v>
      </c>
      <c r="O63" s="1215">
        <v>0</v>
      </c>
      <c r="P63" s="1216">
        <f t="shared" si="4"/>
        <v>0</v>
      </c>
    </row>
    <row r="64" spans="2:16">
      <c r="B64" s="1294"/>
      <c r="C64" s="1296" t="s">
        <v>197</v>
      </c>
      <c r="D64" s="1296"/>
      <c r="E64" s="1296"/>
      <c r="F64" s="1296"/>
      <c r="G64" s="1296"/>
      <c r="H64" s="909">
        <f>SUM(H55:H63)</f>
        <v>27747</v>
      </c>
      <c r="I64" s="909">
        <f>SUM(I55:I63)</f>
        <v>8271930</v>
      </c>
      <c r="J64" s="1308">
        <f>SUM(J55:J63)</f>
        <v>8.2715300000000003</v>
      </c>
      <c r="K64" s="1147">
        <f t="shared" ref="K64:P64" si="10">SUM(K55:K63)</f>
        <v>0</v>
      </c>
      <c r="L64" s="1308">
        <f t="shared" si="10"/>
        <v>0</v>
      </c>
      <c r="M64" s="923">
        <f t="shared" si="10"/>
        <v>0</v>
      </c>
      <c r="N64" s="923">
        <f t="shared" si="10"/>
        <v>0</v>
      </c>
      <c r="O64" s="1211">
        <f t="shared" si="10"/>
        <v>0</v>
      </c>
      <c r="P64" s="1211">
        <f t="shared" si="10"/>
        <v>0</v>
      </c>
    </row>
    <row r="65" spans="2:16" ht="15" customHeight="1">
      <c r="B65" s="1506" t="s">
        <v>15</v>
      </c>
      <c r="C65" s="1507" t="s">
        <v>62</v>
      </c>
      <c r="D65" s="1507">
        <v>1086</v>
      </c>
      <c r="E65" s="1507" t="s">
        <v>223</v>
      </c>
      <c r="F65" s="1507">
        <v>270</v>
      </c>
      <c r="G65" s="1507">
        <v>0.73</v>
      </c>
      <c r="H65" s="484">
        <f>1479+725+754</f>
        <v>2958</v>
      </c>
      <c r="I65" s="948">
        <f>F65*H65</f>
        <v>798660</v>
      </c>
      <c r="J65" s="1189">
        <f>I65/1000000</f>
        <v>0.79866000000000004</v>
      </c>
      <c r="K65" s="1175">
        <v>0</v>
      </c>
      <c r="L65" s="1173">
        <f t="shared" si="2"/>
        <v>0</v>
      </c>
      <c r="M65" s="1175">
        <v>0</v>
      </c>
      <c r="N65" s="1160">
        <f t="shared" si="3"/>
        <v>0</v>
      </c>
      <c r="O65" s="1175">
        <v>0</v>
      </c>
      <c r="P65" s="1160">
        <f t="shared" si="4"/>
        <v>0</v>
      </c>
    </row>
    <row r="66" spans="2:16" ht="15" customHeight="1">
      <c r="B66" s="1195" t="s">
        <v>19</v>
      </c>
      <c r="C66" s="1191" t="s">
        <v>347</v>
      </c>
      <c r="D66" s="1191">
        <v>52825</v>
      </c>
      <c r="E66" s="1230" t="s">
        <v>108</v>
      </c>
      <c r="F66" s="1191">
        <v>265</v>
      </c>
      <c r="G66" s="1191">
        <v>0.68</v>
      </c>
      <c r="H66" s="1223">
        <v>116</v>
      </c>
      <c r="I66" s="1231">
        <f>F66*H66</f>
        <v>30740</v>
      </c>
      <c r="J66" s="1232">
        <f>I66/1000000</f>
        <v>3.074E-2</v>
      </c>
      <c r="K66" s="1228">
        <v>0</v>
      </c>
      <c r="L66" s="1233">
        <f t="shared" si="2"/>
        <v>0</v>
      </c>
      <c r="M66" s="1228">
        <f>J66</f>
        <v>3.074E-2</v>
      </c>
      <c r="N66" s="1233">
        <f t="shared" si="3"/>
        <v>2.09032E-2</v>
      </c>
      <c r="O66" s="1228">
        <v>0</v>
      </c>
      <c r="P66" s="1233">
        <f t="shared" si="4"/>
        <v>0</v>
      </c>
    </row>
    <row r="67" spans="2:16" ht="15" customHeight="1">
      <c r="B67" s="1506" t="s">
        <v>15</v>
      </c>
      <c r="C67" s="1507" t="s">
        <v>68</v>
      </c>
      <c r="D67" s="1507" t="s">
        <v>230</v>
      </c>
      <c r="E67" s="1507" t="s">
        <v>217</v>
      </c>
      <c r="F67" s="1507">
        <v>315</v>
      </c>
      <c r="G67" s="1507"/>
      <c r="H67" s="484">
        <v>125</v>
      </c>
      <c r="I67" s="948">
        <f>F67*H67</f>
        <v>39375</v>
      </c>
      <c r="J67" s="1189">
        <f>I67/1000000</f>
        <v>3.9375E-2</v>
      </c>
      <c r="K67" s="1175">
        <v>0</v>
      </c>
      <c r="L67" s="1174">
        <f t="shared" si="2"/>
        <v>0</v>
      </c>
      <c r="M67" s="1175">
        <v>0</v>
      </c>
      <c r="N67" s="1160">
        <f t="shared" si="3"/>
        <v>0</v>
      </c>
      <c r="O67" s="1175">
        <v>0</v>
      </c>
      <c r="P67" s="1160">
        <f t="shared" si="4"/>
        <v>0</v>
      </c>
    </row>
    <row r="68" spans="2:16">
      <c r="B68" s="1294"/>
      <c r="C68" s="1296" t="s">
        <v>197</v>
      </c>
      <c r="D68" s="1296"/>
      <c r="E68" s="1296"/>
      <c r="F68" s="1296"/>
      <c r="G68" s="1296"/>
      <c r="H68" s="909">
        <f>SUM(H65:H67)</f>
        <v>3199</v>
      </c>
      <c r="I68" s="909">
        <f>SUM(I65:I67)</f>
        <v>868775</v>
      </c>
      <c r="J68" s="1308">
        <f>SUM(J65:J67)</f>
        <v>0.86877500000000007</v>
      </c>
      <c r="K68" s="1147">
        <f t="shared" ref="K68:P68" si="11">SUM(K65:K67)</f>
        <v>0</v>
      </c>
      <c r="L68" s="1308">
        <f t="shared" si="11"/>
        <v>0</v>
      </c>
      <c r="M68" s="923">
        <f t="shared" si="11"/>
        <v>3.074E-2</v>
      </c>
      <c r="N68" s="923">
        <f t="shared" si="11"/>
        <v>2.09032E-2</v>
      </c>
      <c r="O68" s="1211">
        <f t="shared" si="11"/>
        <v>0</v>
      </c>
      <c r="P68" s="1211">
        <f t="shared" si="11"/>
        <v>0</v>
      </c>
    </row>
    <row r="69" spans="2:16">
      <c r="B69" s="1123" t="s">
        <v>15</v>
      </c>
      <c r="C69" s="1123" t="s">
        <v>232</v>
      </c>
      <c r="D69" s="1123"/>
      <c r="E69" s="1123" t="s">
        <v>233</v>
      </c>
      <c r="F69" s="1123">
        <v>315</v>
      </c>
      <c r="G69" s="1123"/>
      <c r="H69" s="1124">
        <v>38100</v>
      </c>
      <c r="I69" s="1125">
        <f t="shared" ref="I69:I81" si="12">F69*H69</f>
        <v>12001500</v>
      </c>
      <c r="J69" s="1163">
        <f>I69/1000000</f>
        <v>12.0015</v>
      </c>
      <c r="K69" s="1153">
        <v>0</v>
      </c>
      <c r="L69" s="1163">
        <f t="shared" ref="L69:L104" si="13">K69*G69</f>
        <v>0</v>
      </c>
      <c r="M69" s="1153"/>
      <c r="N69" s="1163">
        <f t="shared" ref="N69:N104" si="14">G69*M69</f>
        <v>0</v>
      </c>
      <c r="O69" s="1153">
        <v>0</v>
      </c>
      <c r="P69" s="1217">
        <f t="shared" ref="P69:P104" si="15">G69*O69</f>
        <v>0</v>
      </c>
    </row>
    <row r="70" spans="2:16">
      <c r="B70" s="1234" t="s">
        <v>15</v>
      </c>
      <c r="C70" s="1234" t="s">
        <v>78</v>
      </c>
      <c r="D70" s="1260">
        <v>112177</v>
      </c>
      <c r="E70" s="1235" t="s">
        <v>217</v>
      </c>
      <c r="F70" s="1234">
        <v>310</v>
      </c>
      <c r="G70" s="1222">
        <v>0.66500000000000004</v>
      </c>
      <c r="H70" s="1223">
        <v>10675</v>
      </c>
      <c r="I70" s="1231">
        <f t="shared" si="12"/>
        <v>3309250</v>
      </c>
      <c r="J70" s="1232">
        <f>I70/1000000</f>
        <v>3.30925</v>
      </c>
      <c r="K70" s="1236">
        <v>0</v>
      </c>
      <c r="L70" s="1237">
        <f t="shared" si="13"/>
        <v>0</v>
      </c>
      <c r="M70" s="1228">
        <v>0</v>
      </c>
      <c r="N70" s="1229">
        <f t="shared" si="14"/>
        <v>0</v>
      </c>
      <c r="O70" s="1238">
        <f>J70</f>
        <v>3.30925</v>
      </c>
      <c r="P70" s="1239">
        <f t="shared" si="15"/>
        <v>2.2006512499999999</v>
      </c>
    </row>
    <row r="71" spans="2:16">
      <c r="B71" s="1221" t="s">
        <v>15</v>
      </c>
      <c r="C71" s="1221" t="s">
        <v>235</v>
      </c>
      <c r="D71" s="1240" t="s">
        <v>236</v>
      </c>
      <c r="E71" s="1222" t="s">
        <v>217</v>
      </c>
      <c r="F71" s="1195">
        <v>310</v>
      </c>
      <c r="G71" s="1195">
        <v>0.66</v>
      </c>
      <c r="H71" s="1223">
        <v>3175</v>
      </c>
      <c r="I71" s="1224">
        <f t="shared" si="12"/>
        <v>984250</v>
      </c>
      <c r="J71" s="1225">
        <f t="shared" ref="J71:J81" si="16">I71/1000000</f>
        <v>0.98424999999999996</v>
      </c>
      <c r="K71" s="1226">
        <v>0</v>
      </c>
      <c r="L71" s="1227">
        <f t="shared" si="13"/>
        <v>0</v>
      </c>
      <c r="M71" s="1228">
        <f>J71</f>
        <v>0.98424999999999996</v>
      </c>
      <c r="N71" s="1229">
        <f t="shared" si="14"/>
        <v>0.64960499999999999</v>
      </c>
      <c r="O71" s="1209">
        <v>0</v>
      </c>
      <c r="P71" s="1210">
        <f t="shared" si="15"/>
        <v>0</v>
      </c>
    </row>
    <row r="72" spans="2:16">
      <c r="B72" s="1195" t="s">
        <v>15</v>
      </c>
      <c r="C72" s="1191" t="s">
        <v>237</v>
      </c>
      <c r="D72" s="1191" t="s">
        <v>238</v>
      </c>
      <c r="E72" s="1230" t="s">
        <v>108</v>
      </c>
      <c r="F72" s="1191">
        <v>260</v>
      </c>
      <c r="G72" s="1191">
        <v>0.64</v>
      </c>
      <c r="H72" s="1223">
        <v>960</v>
      </c>
      <c r="I72" s="1224">
        <f t="shared" si="12"/>
        <v>249600</v>
      </c>
      <c r="J72" s="1225">
        <f t="shared" si="16"/>
        <v>0.24959999999999999</v>
      </c>
      <c r="K72" s="1209">
        <v>0</v>
      </c>
      <c r="L72" s="1229">
        <f t="shared" si="13"/>
        <v>0</v>
      </c>
      <c r="M72" s="1228">
        <f>J72</f>
        <v>0.24959999999999999</v>
      </c>
      <c r="N72" s="1229">
        <f t="shared" si="14"/>
        <v>0.159744</v>
      </c>
      <c r="O72" s="1209">
        <v>0</v>
      </c>
      <c r="P72" s="1210">
        <f t="shared" si="15"/>
        <v>0</v>
      </c>
    </row>
    <row r="73" spans="2:16">
      <c r="B73" s="247" t="s">
        <v>15</v>
      </c>
      <c r="C73" s="234" t="s">
        <v>237</v>
      </c>
      <c r="D73" s="234" t="s">
        <v>239</v>
      </c>
      <c r="E73" s="1510" t="s">
        <v>108</v>
      </c>
      <c r="F73" s="234">
        <v>260</v>
      </c>
      <c r="G73" s="234">
        <v>0.64</v>
      </c>
      <c r="H73" s="484">
        <v>960</v>
      </c>
      <c r="I73" s="948">
        <f t="shared" si="12"/>
        <v>249600</v>
      </c>
      <c r="J73" s="1189">
        <f t="shared" si="16"/>
        <v>0.24959999999999999</v>
      </c>
      <c r="K73" s="1178">
        <v>0</v>
      </c>
      <c r="L73" s="1166">
        <f t="shared" si="13"/>
        <v>0</v>
      </c>
      <c r="M73" s="1175">
        <v>0</v>
      </c>
      <c r="N73" s="1165">
        <f t="shared" si="14"/>
        <v>0</v>
      </c>
      <c r="O73" s="1178">
        <v>0</v>
      </c>
      <c r="P73" s="1218">
        <f t="shared" si="15"/>
        <v>0</v>
      </c>
    </row>
    <row r="74" spans="2:16">
      <c r="B74" s="247" t="s">
        <v>15</v>
      </c>
      <c r="C74" s="234" t="s">
        <v>237</v>
      </c>
      <c r="D74" s="234" t="s">
        <v>240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2"/>
        <v>249600</v>
      </c>
      <c r="J74" s="1189">
        <f t="shared" si="16"/>
        <v>0.24959999999999999</v>
      </c>
      <c r="K74" s="1178">
        <v>0</v>
      </c>
      <c r="L74" s="1166">
        <f t="shared" si="13"/>
        <v>0</v>
      </c>
      <c r="M74" s="1175">
        <v>0</v>
      </c>
      <c r="N74" s="1165">
        <f t="shared" si="14"/>
        <v>0</v>
      </c>
      <c r="O74" s="1178">
        <v>0</v>
      </c>
      <c r="P74" s="1218">
        <f t="shared" si="15"/>
        <v>0</v>
      </c>
    </row>
    <row r="75" spans="2:16">
      <c r="B75" s="692" t="s">
        <v>19</v>
      </c>
      <c r="C75" s="692" t="s">
        <v>82</v>
      </c>
      <c r="D75" s="692">
        <v>26634</v>
      </c>
      <c r="E75" s="338" t="s">
        <v>219</v>
      </c>
      <c r="F75" s="1509">
        <v>260</v>
      </c>
      <c r="G75" s="1509">
        <v>0.63</v>
      </c>
      <c r="H75" s="484">
        <v>1856</v>
      </c>
      <c r="I75" s="948">
        <f t="shared" si="12"/>
        <v>482560</v>
      </c>
      <c r="J75" s="1189">
        <f t="shared" si="16"/>
        <v>0.48255999999999999</v>
      </c>
      <c r="K75" s="1178">
        <v>0</v>
      </c>
      <c r="L75" s="1166">
        <f t="shared" si="13"/>
        <v>0</v>
      </c>
      <c r="M75" s="1175">
        <v>0.24127999999999999</v>
      </c>
      <c r="N75" s="1165">
        <f t="shared" si="14"/>
        <v>0.15200639999999999</v>
      </c>
      <c r="O75" s="1178">
        <v>0</v>
      </c>
      <c r="P75" s="1218">
        <f t="shared" si="15"/>
        <v>0</v>
      </c>
    </row>
    <row r="76" spans="2:16" s="520" customFormat="1">
      <c r="B76" s="692" t="s">
        <v>15</v>
      </c>
      <c r="C76" s="692" t="s">
        <v>241</v>
      </c>
      <c r="D76" s="873" t="s">
        <v>350</v>
      </c>
      <c r="E76" s="692" t="s">
        <v>201</v>
      </c>
      <c r="F76" s="692">
        <v>305</v>
      </c>
      <c r="G76" s="692">
        <v>0.65</v>
      </c>
      <c r="H76" s="484">
        <v>2178</v>
      </c>
      <c r="I76" s="948">
        <f t="shared" si="12"/>
        <v>664290</v>
      </c>
      <c r="J76" s="1189">
        <f t="shared" si="16"/>
        <v>0.66429000000000005</v>
      </c>
      <c r="K76" s="1179">
        <v>0</v>
      </c>
      <c r="L76" s="1167">
        <f t="shared" si="13"/>
        <v>0</v>
      </c>
      <c r="M76" s="1175">
        <v>0</v>
      </c>
      <c r="N76" s="1165">
        <f t="shared" si="14"/>
        <v>0</v>
      </c>
      <c r="O76" s="1179">
        <v>0</v>
      </c>
      <c r="P76" s="1206">
        <f t="shared" si="15"/>
        <v>0</v>
      </c>
    </row>
    <row r="77" spans="2:16" s="520" customFormat="1">
      <c r="B77" s="1240" t="s">
        <v>15</v>
      </c>
      <c r="C77" s="1240" t="s">
        <v>73</v>
      </c>
      <c r="D77" s="1240">
        <v>50090076</v>
      </c>
      <c r="E77" s="1191" t="s">
        <v>201</v>
      </c>
      <c r="F77" s="1240">
        <v>305</v>
      </c>
      <c r="G77" s="1240">
        <v>0.72499999999999998</v>
      </c>
      <c r="H77" s="1241">
        <v>2448</v>
      </c>
      <c r="I77" s="1242">
        <f t="shared" si="12"/>
        <v>746640</v>
      </c>
      <c r="J77" s="1232">
        <f t="shared" si="16"/>
        <v>0.74663999999999997</v>
      </c>
      <c r="K77" s="1209">
        <f>J77</f>
        <v>0.74663999999999997</v>
      </c>
      <c r="L77" s="1229">
        <f t="shared" si="13"/>
        <v>0.54131399999999996</v>
      </c>
      <c r="M77" s="1228">
        <v>0</v>
      </c>
      <c r="N77" s="1229">
        <f t="shared" si="14"/>
        <v>0</v>
      </c>
      <c r="O77" s="1209">
        <v>0</v>
      </c>
      <c r="P77" s="1210">
        <f t="shared" si="15"/>
        <v>0</v>
      </c>
    </row>
    <row r="78" spans="2:16">
      <c r="B78" s="957" t="s">
        <v>19</v>
      </c>
      <c r="C78" s="187" t="s">
        <v>87</v>
      </c>
      <c r="D78" s="957">
        <v>520</v>
      </c>
      <c r="E78" s="187" t="s">
        <v>212</v>
      </c>
      <c r="F78" s="187">
        <v>265</v>
      </c>
      <c r="G78" s="187">
        <v>0.62</v>
      </c>
      <c r="H78" s="958">
        <v>5632</v>
      </c>
      <c r="I78" s="917">
        <f t="shared" si="12"/>
        <v>1492480</v>
      </c>
      <c r="J78" s="1164">
        <f t="shared" si="16"/>
        <v>1.49248</v>
      </c>
      <c r="K78" s="1177">
        <v>0</v>
      </c>
      <c r="L78" s="1166">
        <f t="shared" si="13"/>
        <v>0</v>
      </c>
      <c r="M78" s="1175">
        <v>0</v>
      </c>
      <c r="N78" s="1165">
        <f t="shared" si="14"/>
        <v>0</v>
      </c>
      <c r="O78" s="1179">
        <v>0</v>
      </c>
      <c r="P78" s="1165">
        <f t="shared" si="15"/>
        <v>0</v>
      </c>
    </row>
    <row r="79" spans="2:16">
      <c r="B79" s="957" t="s">
        <v>19</v>
      </c>
      <c r="C79" s="187" t="s">
        <v>87</v>
      </c>
      <c r="D79" s="957">
        <v>521</v>
      </c>
      <c r="E79" s="187" t="s">
        <v>212</v>
      </c>
      <c r="F79" s="187">
        <v>265</v>
      </c>
      <c r="G79" s="187">
        <v>0.62</v>
      </c>
      <c r="H79" s="958">
        <v>12608</v>
      </c>
      <c r="I79" s="917">
        <f t="shared" si="12"/>
        <v>3341120</v>
      </c>
      <c r="J79" s="1164">
        <f t="shared" si="16"/>
        <v>3.3411200000000001</v>
      </c>
      <c r="K79" s="1177">
        <v>0</v>
      </c>
      <c r="L79" s="1166">
        <f t="shared" si="13"/>
        <v>0</v>
      </c>
      <c r="M79" s="1175">
        <v>0</v>
      </c>
      <c r="N79" s="1165">
        <f t="shared" si="14"/>
        <v>0</v>
      </c>
      <c r="O79" s="1179">
        <v>0</v>
      </c>
      <c r="P79" s="1165">
        <f t="shared" si="15"/>
        <v>0</v>
      </c>
    </row>
    <row r="80" spans="2:16">
      <c r="B80" s="957" t="s">
        <v>19</v>
      </c>
      <c r="C80" s="495" t="s">
        <v>244</v>
      </c>
      <c r="D80" s="957">
        <v>1429</v>
      </c>
      <c r="E80" s="495" t="s">
        <v>108</v>
      </c>
      <c r="F80" s="187">
        <v>265</v>
      </c>
      <c r="G80" s="187">
        <v>0.68500000000000005</v>
      </c>
      <c r="H80" s="958">
        <v>1024</v>
      </c>
      <c r="I80" s="917">
        <f t="shared" si="12"/>
        <v>271360</v>
      </c>
      <c r="J80" s="1164">
        <f t="shared" si="16"/>
        <v>0.27135999999999999</v>
      </c>
      <c r="K80" s="1177">
        <v>0</v>
      </c>
      <c r="L80" s="1166">
        <f t="shared" si="13"/>
        <v>0</v>
      </c>
      <c r="M80" s="1175">
        <v>0</v>
      </c>
      <c r="N80" s="1165">
        <f t="shared" si="14"/>
        <v>0</v>
      </c>
      <c r="O80" s="1179">
        <v>0</v>
      </c>
      <c r="P80" s="1165">
        <f t="shared" si="15"/>
        <v>0</v>
      </c>
    </row>
    <row r="81" spans="2:16">
      <c r="B81" s="338" t="s">
        <v>15</v>
      </c>
      <c r="C81" s="338" t="s">
        <v>245</v>
      </c>
      <c r="D81" s="692">
        <v>1028</v>
      </c>
      <c r="E81" s="338" t="s">
        <v>217</v>
      </c>
      <c r="F81" s="1509">
        <v>305</v>
      </c>
      <c r="G81" s="1509">
        <v>0.67</v>
      </c>
      <c r="H81" s="484">
        <v>700</v>
      </c>
      <c r="I81" s="948">
        <f t="shared" si="12"/>
        <v>213500</v>
      </c>
      <c r="J81" s="1189">
        <f t="shared" si="16"/>
        <v>0.2135</v>
      </c>
      <c r="K81" s="1180">
        <v>0</v>
      </c>
      <c r="L81" s="1168">
        <f t="shared" si="13"/>
        <v>0</v>
      </c>
      <c r="M81" s="1175">
        <v>0</v>
      </c>
      <c r="N81" s="1166">
        <f t="shared" si="14"/>
        <v>0</v>
      </c>
      <c r="O81" s="1219">
        <v>0</v>
      </c>
      <c r="P81" s="1220">
        <f t="shared" si="15"/>
        <v>0</v>
      </c>
    </row>
    <row r="82" spans="2:16">
      <c r="B82" s="1294"/>
      <c r="C82" s="1296" t="s">
        <v>197</v>
      </c>
      <c r="D82" s="1261"/>
      <c r="E82" s="1294"/>
      <c r="F82" s="1294"/>
      <c r="G82" s="1294"/>
      <c r="H82" s="919">
        <f>SUM(H69:H81)</f>
        <v>81276</v>
      </c>
      <c r="I82" s="919">
        <f>SUM(I69:I81)</f>
        <v>24255750</v>
      </c>
      <c r="J82" s="1308">
        <f>SUM(J69:J81)</f>
        <v>24.255750000000006</v>
      </c>
      <c r="K82" s="1181">
        <f>SUM(K69:K81)</f>
        <v>0.74663999999999997</v>
      </c>
      <c r="L82" s="936">
        <f>SUM(L69:L81)</f>
        <v>0.54131399999999996</v>
      </c>
      <c r="M82" s="923">
        <f>SUM(M70:M81)</f>
        <v>1.4751299999999998</v>
      </c>
      <c r="N82" s="923">
        <f>SUM(N69:N81)</f>
        <v>0.96135539999999997</v>
      </c>
      <c r="O82" s="1211">
        <f>SUM(O69:O81)</f>
        <v>3.30925</v>
      </c>
      <c r="P82" s="1211">
        <f>SUM(P69:P81)</f>
        <v>2.2006512499999999</v>
      </c>
    </row>
    <row r="83" spans="2:16">
      <c r="B83" s="1243" t="s">
        <v>19</v>
      </c>
      <c r="C83" s="1243" t="s">
        <v>247</v>
      </c>
      <c r="D83" s="1262">
        <v>62893</v>
      </c>
      <c r="E83" s="1244" t="s">
        <v>248</v>
      </c>
      <c r="F83" s="1243">
        <v>260</v>
      </c>
      <c r="G83" s="1243">
        <v>0.66</v>
      </c>
      <c r="H83" s="1245">
        <v>5096</v>
      </c>
      <c r="I83" s="1246">
        <f t="shared" ref="I83:I98" si="17">F83*H83</f>
        <v>1324960</v>
      </c>
      <c r="J83" s="1247">
        <f t="shared" ref="J83:J98" si="18">I83/1000000</f>
        <v>1.3249599999999999</v>
      </c>
      <c r="K83" s="1248">
        <v>0</v>
      </c>
      <c r="L83" s="1247">
        <f t="shared" si="13"/>
        <v>0</v>
      </c>
      <c r="M83" s="1248">
        <v>0</v>
      </c>
      <c r="N83" s="1247">
        <f t="shared" si="14"/>
        <v>0</v>
      </c>
      <c r="O83" s="1249">
        <v>0</v>
      </c>
      <c r="P83" s="1250">
        <f t="shared" si="15"/>
        <v>0</v>
      </c>
    </row>
    <row r="84" spans="2:16">
      <c r="B84" s="1244" t="s">
        <v>19</v>
      </c>
      <c r="C84" s="1244" t="s">
        <v>247</v>
      </c>
      <c r="D84" s="1263">
        <v>62893</v>
      </c>
      <c r="E84" s="1244" t="s">
        <v>248</v>
      </c>
      <c r="F84" s="1244">
        <v>260</v>
      </c>
      <c r="G84" s="1244">
        <v>0.66</v>
      </c>
      <c r="H84" s="1251">
        <v>4368</v>
      </c>
      <c r="I84" s="1246">
        <f t="shared" si="17"/>
        <v>1135680</v>
      </c>
      <c r="J84" s="1247">
        <f t="shared" si="18"/>
        <v>1.13568</v>
      </c>
      <c r="K84" s="1248">
        <v>0</v>
      </c>
      <c r="L84" s="1247">
        <f t="shared" si="13"/>
        <v>0</v>
      </c>
      <c r="M84" s="1248">
        <v>0</v>
      </c>
      <c r="N84" s="1247">
        <f t="shared" si="14"/>
        <v>0</v>
      </c>
      <c r="O84" s="1249">
        <v>0</v>
      </c>
      <c r="P84" s="1250">
        <f t="shared" si="15"/>
        <v>0</v>
      </c>
    </row>
    <row r="85" spans="2:16">
      <c r="B85" s="1244" t="s">
        <v>19</v>
      </c>
      <c r="C85" s="1244" t="s">
        <v>247</v>
      </c>
      <c r="D85" s="1263">
        <v>62893</v>
      </c>
      <c r="E85" s="1244" t="s">
        <v>248</v>
      </c>
      <c r="F85" s="1244">
        <v>260</v>
      </c>
      <c r="G85" s="1244">
        <v>0.66</v>
      </c>
      <c r="H85" s="1251">
        <v>4368</v>
      </c>
      <c r="I85" s="1246">
        <f t="shared" si="17"/>
        <v>1135680</v>
      </c>
      <c r="J85" s="1247">
        <f t="shared" si="18"/>
        <v>1.13568</v>
      </c>
      <c r="K85" s="1248">
        <v>0</v>
      </c>
      <c r="L85" s="1247">
        <f t="shared" si="13"/>
        <v>0</v>
      </c>
      <c r="M85" s="1248">
        <v>0</v>
      </c>
      <c r="N85" s="1247">
        <f t="shared" si="14"/>
        <v>0</v>
      </c>
      <c r="O85" s="1249">
        <v>0</v>
      </c>
      <c r="P85" s="1250">
        <f t="shared" si="15"/>
        <v>0</v>
      </c>
    </row>
    <row r="86" spans="2:16">
      <c r="B86" s="1244" t="s">
        <v>19</v>
      </c>
      <c r="C86" s="1252" t="s">
        <v>247</v>
      </c>
      <c r="D86" s="1263">
        <v>62893</v>
      </c>
      <c r="E86" s="1244" t="s">
        <v>248</v>
      </c>
      <c r="F86" s="1244">
        <v>260</v>
      </c>
      <c r="G86" s="1244">
        <v>0.66</v>
      </c>
      <c r="H86" s="1251">
        <v>5096</v>
      </c>
      <c r="I86" s="1246">
        <f t="shared" si="17"/>
        <v>1324960</v>
      </c>
      <c r="J86" s="1247">
        <f t="shared" si="18"/>
        <v>1.3249599999999999</v>
      </c>
      <c r="K86" s="1248">
        <v>0</v>
      </c>
      <c r="L86" s="1247">
        <f t="shared" si="13"/>
        <v>0</v>
      </c>
      <c r="M86" s="1248">
        <v>0</v>
      </c>
      <c r="N86" s="1247">
        <f t="shared" si="14"/>
        <v>0</v>
      </c>
      <c r="O86" s="1249">
        <v>0</v>
      </c>
      <c r="P86" s="1250">
        <f t="shared" si="15"/>
        <v>0</v>
      </c>
    </row>
    <row r="87" spans="2:16">
      <c r="B87" s="1509" t="s">
        <v>19</v>
      </c>
      <c r="C87" s="338" t="s">
        <v>247</v>
      </c>
      <c r="D87" s="692">
        <v>62895</v>
      </c>
      <c r="E87" s="1509" t="s">
        <v>248</v>
      </c>
      <c r="F87" s="1509">
        <v>265</v>
      </c>
      <c r="G87" s="1509">
        <v>0.66</v>
      </c>
      <c r="H87" s="915">
        <v>6552</v>
      </c>
      <c r="I87" s="918">
        <f t="shared" si="17"/>
        <v>1736280</v>
      </c>
      <c r="J87" s="1164">
        <f t="shared" si="18"/>
        <v>1.73628</v>
      </c>
      <c r="K87" s="1154">
        <v>0</v>
      </c>
      <c r="L87" s="1164">
        <f t="shared" si="13"/>
        <v>0</v>
      </c>
      <c r="M87" s="1154">
        <v>0</v>
      </c>
      <c r="N87" s="1164">
        <f t="shared" si="14"/>
        <v>0</v>
      </c>
      <c r="O87" s="1177">
        <v>0</v>
      </c>
      <c r="P87" s="1207">
        <f t="shared" si="15"/>
        <v>0</v>
      </c>
    </row>
    <row r="88" spans="2:16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7"/>
        <v>1736280</v>
      </c>
      <c r="J88" s="1164">
        <f t="shared" si="18"/>
        <v>1.73628</v>
      </c>
      <c r="K88" s="1154">
        <v>0</v>
      </c>
      <c r="L88" s="1164">
        <f t="shared" si="13"/>
        <v>0</v>
      </c>
      <c r="M88" s="1154">
        <v>0</v>
      </c>
      <c r="N88" s="1164">
        <f t="shared" si="14"/>
        <v>0</v>
      </c>
      <c r="O88" s="1177">
        <v>0</v>
      </c>
      <c r="P88" s="1207">
        <f t="shared" si="15"/>
        <v>0</v>
      </c>
    </row>
    <row r="89" spans="2:16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f>6552+1560</f>
        <v>8112</v>
      </c>
      <c r="I89" s="918">
        <f t="shared" si="17"/>
        <v>2149680</v>
      </c>
      <c r="J89" s="1164">
        <f t="shared" si="18"/>
        <v>2.14968</v>
      </c>
      <c r="K89" s="1154">
        <v>0</v>
      </c>
      <c r="L89" s="1164">
        <f t="shared" si="13"/>
        <v>0</v>
      </c>
      <c r="M89" s="1154">
        <v>0</v>
      </c>
      <c r="N89" s="1164">
        <f t="shared" si="14"/>
        <v>0</v>
      </c>
      <c r="O89" s="1177">
        <v>0</v>
      </c>
      <c r="P89" s="1207">
        <f t="shared" si="15"/>
        <v>0</v>
      </c>
    </row>
    <row r="90" spans="2:16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4992</v>
      </c>
      <c r="I90" s="918">
        <f t="shared" si="17"/>
        <v>1322880</v>
      </c>
      <c r="J90" s="1164">
        <f t="shared" si="18"/>
        <v>1.3228800000000001</v>
      </c>
      <c r="K90" s="1154">
        <v>0</v>
      </c>
      <c r="L90" s="1164">
        <f t="shared" si="13"/>
        <v>0</v>
      </c>
      <c r="M90" s="1154">
        <v>3.2796400000000001</v>
      </c>
      <c r="N90" s="1164">
        <f t="shared" si="14"/>
        <v>2.1645624000000003</v>
      </c>
      <c r="O90" s="1177">
        <v>2.3426</v>
      </c>
      <c r="P90" s="1207">
        <f t="shared" si="15"/>
        <v>1.546116</v>
      </c>
    </row>
    <row r="91" spans="2:16">
      <c r="B91" s="1244" t="s">
        <v>19</v>
      </c>
      <c r="C91" s="1244" t="s">
        <v>247</v>
      </c>
      <c r="D91" s="1263">
        <v>62849</v>
      </c>
      <c r="E91" s="1253" t="s">
        <v>201</v>
      </c>
      <c r="F91" s="1244">
        <v>310</v>
      </c>
      <c r="G91" s="1244">
        <v>0.64</v>
      </c>
      <c r="H91" s="1251">
        <v>10032</v>
      </c>
      <c r="I91" s="1246">
        <f t="shared" si="17"/>
        <v>3109920</v>
      </c>
      <c r="J91" s="1247">
        <f t="shared" si="18"/>
        <v>3.1099199999999998</v>
      </c>
      <c r="K91" s="1248">
        <v>0</v>
      </c>
      <c r="L91" s="1247">
        <f t="shared" si="13"/>
        <v>0</v>
      </c>
      <c r="M91" s="1248">
        <v>0</v>
      </c>
      <c r="N91" s="1247">
        <f t="shared" si="14"/>
        <v>0</v>
      </c>
      <c r="O91" s="1249">
        <v>0</v>
      </c>
      <c r="P91" s="1250">
        <f t="shared" si="15"/>
        <v>0</v>
      </c>
    </row>
    <row r="92" spans="2:16">
      <c r="B92" s="1509" t="s">
        <v>19</v>
      </c>
      <c r="C92" s="1509" t="s">
        <v>247</v>
      </c>
      <c r="D92" s="692">
        <v>63245</v>
      </c>
      <c r="E92" s="1507" t="s">
        <v>201</v>
      </c>
      <c r="F92" s="1509">
        <v>310</v>
      </c>
      <c r="G92" s="1509">
        <v>0.64</v>
      </c>
      <c r="H92" s="915">
        <v>5808</v>
      </c>
      <c r="I92" s="918">
        <f t="shared" si="17"/>
        <v>1800480</v>
      </c>
      <c r="J92" s="1164">
        <f t="shared" si="18"/>
        <v>1.8004800000000001</v>
      </c>
      <c r="K92" s="1154">
        <v>0</v>
      </c>
      <c r="L92" s="1164">
        <f t="shared" si="13"/>
        <v>0</v>
      </c>
      <c r="M92" s="1154">
        <v>0</v>
      </c>
      <c r="N92" s="1164">
        <f t="shared" si="14"/>
        <v>0</v>
      </c>
      <c r="O92" s="1177">
        <v>0</v>
      </c>
      <c r="P92" s="1207">
        <f t="shared" si="15"/>
        <v>0</v>
      </c>
    </row>
    <row r="93" spans="2:16">
      <c r="B93" s="1509" t="s">
        <v>19</v>
      </c>
      <c r="C93" s="1509" t="s">
        <v>247</v>
      </c>
      <c r="D93" s="692">
        <v>63252</v>
      </c>
      <c r="E93" s="1507" t="s">
        <v>201</v>
      </c>
      <c r="F93" s="1509">
        <v>310</v>
      </c>
      <c r="G93" s="1509">
        <v>0.64</v>
      </c>
      <c r="H93" s="915">
        <v>4752</v>
      </c>
      <c r="I93" s="918">
        <f t="shared" si="17"/>
        <v>1473120</v>
      </c>
      <c r="J93" s="1164">
        <f t="shared" si="18"/>
        <v>1.47312</v>
      </c>
      <c r="K93" s="1154">
        <v>0</v>
      </c>
      <c r="L93" s="1164">
        <f t="shared" si="13"/>
        <v>0</v>
      </c>
      <c r="M93" s="1154">
        <v>0</v>
      </c>
      <c r="N93" s="1164">
        <f t="shared" si="14"/>
        <v>0</v>
      </c>
      <c r="O93" s="1177">
        <v>0</v>
      </c>
      <c r="P93" s="1207">
        <f t="shared" si="15"/>
        <v>0</v>
      </c>
    </row>
    <row r="94" spans="2:16">
      <c r="B94" s="1509" t="s">
        <v>19</v>
      </c>
      <c r="C94" s="1509" t="s">
        <v>247</v>
      </c>
      <c r="D94" s="692">
        <v>63891</v>
      </c>
      <c r="E94" s="1509" t="s">
        <v>248</v>
      </c>
      <c r="F94" s="1509">
        <v>265</v>
      </c>
      <c r="G94" s="1509">
        <v>0.66</v>
      </c>
      <c r="H94" s="915">
        <v>1425</v>
      </c>
      <c r="I94" s="918">
        <f t="shared" si="17"/>
        <v>377625</v>
      </c>
      <c r="J94" s="1164">
        <f t="shared" si="18"/>
        <v>0.37762499999999999</v>
      </c>
      <c r="K94" s="1154">
        <v>0</v>
      </c>
      <c r="L94" s="1164">
        <f t="shared" si="13"/>
        <v>0</v>
      </c>
      <c r="M94" s="1154">
        <v>0</v>
      </c>
      <c r="N94" s="1164">
        <f t="shared" si="14"/>
        <v>0</v>
      </c>
      <c r="O94" s="1177">
        <v>0</v>
      </c>
      <c r="P94" s="1207">
        <f t="shared" si="15"/>
        <v>0</v>
      </c>
    </row>
    <row r="95" spans="2:16">
      <c r="B95" s="1244" t="s">
        <v>19</v>
      </c>
      <c r="C95" s="1254" t="s">
        <v>247</v>
      </c>
      <c r="D95" s="1264">
        <v>66818</v>
      </c>
      <c r="E95" s="1244" t="s">
        <v>248</v>
      </c>
      <c r="F95" s="1254">
        <v>260</v>
      </c>
      <c r="G95" s="1254">
        <v>0.66</v>
      </c>
      <c r="H95" s="1255">
        <v>1025</v>
      </c>
      <c r="I95" s="1246">
        <f t="shared" si="17"/>
        <v>266500</v>
      </c>
      <c r="J95" s="1247">
        <f t="shared" si="18"/>
        <v>0.26650000000000001</v>
      </c>
      <c r="K95" s="1248">
        <v>0</v>
      </c>
      <c r="L95" s="1247">
        <f t="shared" si="13"/>
        <v>0</v>
      </c>
      <c r="M95" s="1248">
        <v>0.27312500000000001</v>
      </c>
      <c r="N95" s="1247">
        <f t="shared" si="14"/>
        <v>0.18026250000000002</v>
      </c>
      <c r="O95" s="1249">
        <v>0</v>
      </c>
      <c r="P95" s="1250">
        <f t="shared" si="15"/>
        <v>0</v>
      </c>
    </row>
    <row r="96" spans="2:16">
      <c r="B96" s="1244" t="s">
        <v>19</v>
      </c>
      <c r="C96" s="1254" t="s">
        <v>247</v>
      </c>
      <c r="D96" s="1264">
        <v>66818</v>
      </c>
      <c r="E96" s="1244" t="s">
        <v>248</v>
      </c>
      <c r="F96" s="1254">
        <v>265</v>
      </c>
      <c r="G96" s="1254">
        <v>0.66</v>
      </c>
      <c r="H96" s="1255">
        <v>2575</v>
      </c>
      <c r="I96" s="1246">
        <f t="shared" si="17"/>
        <v>682375</v>
      </c>
      <c r="J96" s="1247">
        <f t="shared" si="18"/>
        <v>0.68237499999999995</v>
      </c>
      <c r="K96" s="1248">
        <v>0</v>
      </c>
      <c r="L96" s="1247">
        <f t="shared" si="13"/>
        <v>0</v>
      </c>
      <c r="M96" s="1248">
        <v>0</v>
      </c>
      <c r="N96" s="1247">
        <f t="shared" si="14"/>
        <v>0</v>
      </c>
      <c r="O96" s="1249">
        <v>0</v>
      </c>
      <c r="P96" s="1250">
        <f t="shared" si="15"/>
        <v>0</v>
      </c>
    </row>
    <row r="97" spans="2:16">
      <c r="B97" s="187" t="s">
        <v>15</v>
      </c>
      <c r="C97" s="187" t="s">
        <v>247</v>
      </c>
      <c r="D97" s="957">
        <v>64412</v>
      </c>
      <c r="E97" s="1507" t="s">
        <v>201</v>
      </c>
      <c r="F97" s="187">
        <v>305</v>
      </c>
      <c r="G97" s="187">
        <v>0.64</v>
      </c>
      <c r="H97" s="914">
        <v>3168</v>
      </c>
      <c r="I97" s="918">
        <f t="shared" si="17"/>
        <v>966240</v>
      </c>
      <c r="J97" s="1164">
        <f t="shared" si="18"/>
        <v>0.96623999999999999</v>
      </c>
      <c r="K97" s="1154">
        <v>0</v>
      </c>
      <c r="L97" s="1164">
        <f t="shared" si="13"/>
        <v>0</v>
      </c>
      <c r="M97" s="1154">
        <v>0</v>
      </c>
      <c r="N97" s="1164">
        <f t="shared" si="14"/>
        <v>0</v>
      </c>
      <c r="O97" s="1177">
        <v>0</v>
      </c>
      <c r="P97" s="1207">
        <f t="shared" si="15"/>
        <v>0</v>
      </c>
    </row>
    <row r="98" spans="2:16">
      <c r="B98" s="187" t="s">
        <v>15</v>
      </c>
      <c r="C98" s="187" t="s">
        <v>247</v>
      </c>
      <c r="D98" s="957">
        <v>64411</v>
      </c>
      <c r="E98" s="1507" t="s">
        <v>201</v>
      </c>
      <c r="F98" s="187">
        <v>305</v>
      </c>
      <c r="G98" s="187">
        <v>0.64</v>
      </c>
      <c r="H98" s="914">
        <v>5808</v>
      </c>
      <c r="I98" s="918">
        <f t="shared" si="17"/>
        <v>1771440</v>
      </c>
      <c r="J98" s="1164">
        <f t="shared" si="18"/>
        <v>1.7714399999999999</v>
      </c>
      <c r="K98" s="1154">
        <v>0</v>
      </c>
      <c r="L98" s="1164">
        <f t="shared" si="13"/>
        <v>0</v>
      </c>
      <c r="M98" s="1154">
        <v>0</v>
      </c>
      <c r="N98" s="1164">
        <f t="shared" si="14"/>
        <v>0</v>
      </c>
      <c r="O98" s="1177">
        <v>0</v>
      </c>
      <c r="P98" s="1207">
        <f t="shared" si="15"/>
        <v>0</v>
      </c>
    </row>
    <row r="99" spans="2:16">
      <c r="B99" s="1294"/>
      <c r="C99" s="1294"/>
      <c r="D99" s="1261"/>
      <c r="E99" s="1294"/>
      <c r="F99" s="1294"/>
      <c r="G99" s="1294"/>
      <c r="H99" s="485">
        <f>SUM(H83:H98)</f>
        <v>79729</v>
      </c>
      <c r="I99" s="1514">
        <f>SUM(I83:I98)</f>
        <v>22314100</v>
      </c>
      <c r="J99" s="1308">
        <f>SUM(J83:J98)</f>
        <v>22.314099999999996</v>
      </c>
      <c r="K99" s="1147">
        <f t="shared" ref="K99:P99" si="19">SUM(K83:K98)</f>
        <v>0</v>
      </c>
      <c r="L99" s="936">
        <f t="shared" si="19"/>
        <v>0</v>
      </c>
      <c r="M99" s="1155">
        <f t="shared" si="19"/>
        <v>3.552765</v>
      </c>
      <c r="N99" s="345">
        <f t="shared" si="19"/>
        <v>2.3448249000000003</v>
      </c>
      <c r="O99" s="1211">
        <f t="shared" si="19"/>
        <v>2.3426</v>
      </c>
      <c r="P99" s="1211">
        <f t="shared" si="19"/>
        <v>1.546116</v>
      </c>
    </row>
    <row r="100" spans="2:16">
      <c r="B100" s="1509" t="s">
        <v>15</v>
      </c>
      <c r="C100" s="338" t="s">
        <v>60</v>
      </c>
      <c r="D100" s="957" t="s">
        <v>362</v>
      </c>
      <c r="E100" s="1507" t="s">
        <v>109</v>
      </c>
      <c r="F100" s="187">
        <v>260</v>
      </c>
      <c r="G100" s="902"/>
      <c r="H100" s="914">
        <v>832</v>
      </c>
      <c r="I100" s="918">
        <f>F100*H100</f>
        <v>216320</v>
      </c>
      <c r="J100" s="1164">
        <f>I100/1000000</f>
        <v>0.21632000000000001</v>
      </c>
      <c r="K100" s="1154">
        <v>0</v>
      </c>
      <c r="L100" s="1164">
        <f t="shared" si="13"/>
        <v>0</v>
      </c>
      <c r="M100" s="1154">
        <v>0</v>
      </c>
      <c r="N100" s="1164">
        <f t="shared" si="14"/>
        <v>0</v>
      </c>
      <c r="O100" s="1177">
        <v>0</v>
      </c>
      <c r="P100" s="1207">
        <f t="shared" si="15"/>
        <v>0</v>
      </c>
    </row>
    <row r="101" spans="2:16">
      <c r="B101" s="1509" t="s">
        <v>19</v>
      </c>
      <c r="C101" s="338" t="s">
        <v>364</v>
      </c>
      <c r="D101" s="957" t="s">
        <v>366</v>
      </c>
      <c r="E101" s="1507" t="s">
        <v>212</v>
      </c>
      <c r="F101" s="187">
        <v>260</v>
      </c>
      <c r="G101" s="187"/>
      <c r="H101" s="914">
        <v>1322</v>
      </c>
      <c r="I101" s="918">
        <f>F101*H101</f>
        <v>343720</v>
      </c>
      <c r="J101" s="1164">
        <f>I101/1000000</f>
        <v>0.34372000000000003</v>
      </c>
      <c r="K101" s="1154">
        <v>0</v>
      </c>
      <c r="L101" s="1164">
        <f t="shared" si="13"/>
        <v>0</v>
      </c>
      <c r="M101" s="1154">
        <v>0</v>
      </c>
      <c r="N101" s="1164">
        <f t="shared" si="14"/>
        <v>0</v>
      </c>
      <c r="O101" s="1177">
        <v>0</v>
      </c>
      <c r="P101" s="1207">
        <f t="shared" si="15"/>
        <v>0</v>
      </c>
    </row>
    <row r="102" spans="2:16">
      <c r="B102" s="1509" t="s">
        <v>19</v>
      </c>
      <c r="C102" s="338" t="s">
        <v>364</v>
      </c>
      <c r="D102" s="957" t="s">
        <v>368</v>
      </c>
      <c r="E102" s="1507" t="s">
        <v>369</v>
      </c>
      <c r="F102" s="187">
        <v>260</v>
      </c>
      <c r="G102" s="187"/>
      <c r="H102" s="914">
        <v>1984</v>
      </c>
      <c r="I102" s="918">
        <f>F102*H102</f>
        <v>515840</v>
      </c>
      <c r="J102" s="1164">
        <f>I102/1000000</f>
        <v>0.51583999999999997</v>
      </c>
      <c r="K102" s="1154">
        <v>0</v>
      </c>
      <c r="L102" s="1164">
        <f t="shared" si="13"/>
        <v>0</v>
      </c>
      <c r="M102" s="1154">
        <v>0</v>
      </c>
      <c r="N102" s="1164">
        <f t="shared" si="14"/>
        <v>0</v>
      </c>
      <c r="O102" s="1177">
        <v>0</v>
      </c>
      <c r="P102" s="1207">
        <f t="shared" si="15"/>
        <v>0</v>
      </c>
    </row>
    <row r="103" spans="2:16">
      <c r="B103" s="1509" t="s">
        <v>19</v>
      </c>
      <c r="C103" s="338" t="s">
        <v>119</v>
      </c>
      <c r="D103" s="957" t="s">
        <v>390</v>
      </c>
      <c r="E103" s="1507" t="s">
        <v>463</v>
      </c>
      <c r="F103" s="187">
        <v>305</v>
      </c>
      <c r="G103" s="187"/>
      <c r="H103" s="914">
        <v>528</v>
      </c>
      <c r="I103" s="918">
        <f>F103*H103</f>
        <v>161040</v>
      </c>
      <c r="J103" s="1164">
        <f>I103/1000000</f>
        <v>0.16103999999999999</v>
      </c>
      <c r="K103" s="1154">
        <v>0</v>
      </c>
      <c r="L103" s="1164">
        <f t="shared" si="13"/>
        <v>0</v>
      </c>
      <c r="M103" s="1154">
        <v>0</v>
      </c>
      <c r="N103" s="1164">
        <f t="shared" si="14"/>
        <v>0</v>
      </c>
      <c r="O103" s="1177">
        <v>0</v>
      </c>
      <c r="P103" s="1207">
        <f t="shared" si="15"/>
        <v>0</v>
      </c>
    </row>
    <row r="104" spans="2:16">
      <c r="B104" s="1509" t="s">
        <v>19</v>
      </c>
      <c r="C104" s="338" t="s">
        <v>373</v>
      </c>
      <c r="D104" s="957" t="s">
        <v>374</v>
      </c>
      <c r="E104" s="1507" t="s">
        <v>223</v>
      </c>
      <c r="F104" s="187">
        <v>270</v>
      </c>
      <c r="G104" s="187"/>
      <c r="H104" s="914">
        <v>29</v>
      </c>
      <c r="I104" s="918">
        <f>F104*H104</f>
        <v>7830</v>
      </c>
      <c r="J104" s="1164">
        <f>I104/1000000</f>
        <v>7.8300000000000002E-3</v>
      </c>
      <c r="K104" s="1154">
        <v>0</v>
      </c>
      <c r="L104" s="1164">
        <f t="shared" si="13"/>
        <v>0</v>
      </c>
      <c r="M104" s="1154">
        <v>0</v>
      </c>
      <c r="N104" s="1164">
        <f t="shared" si="14"/>
        <v>0</v>
      </c>
      <c r="O104" s="1177">
        <v>0</v>
      </c>
      <c r="P104" s="1207">
        <f t="shared" si="15"/>
        <v>0</v>
      </c>
    </row>
    <row r="105" spans="2:16">
      <c r="B105" s="1294"/>
      <c r="C105" s="1294"/>
      <c r="D105" s="1294"/>
      <c r="E105" s="1294"/>
      <c r="F105" s="1294"/>
      <c r="G105" s="1294"/>
      <c r="H105" s="485">
        <f>SUM(H100:H104)</f>
        <v>4695</v>
      </c>
      <c r="I105" s="1514">
        <f>SUM(I100:I104)</f>
        <v>1244750</v>
      </c>
      <c r="J105" s="1308">
        <f>SUM(J100:J104)</f>
        <v>1.2447500000000002</v>
      </c>
      <c r="K105" s="1147">
        <f t="shared" ref="K105:P105" si="20">SUM(K100:K104)</f>
        <v>0</v>
      </c>
      <c r="L105" s="1308">
        <f t="shared" si="20"/>
        <v>0</v>
      </c>
      <c r="M105" s="1147">
        <f t="shared" si="20"/>
        <v>0</v>
      </c>
      <c r="N105" s="1308">
        <f t="shared" si="20"/>
        <v>0</v>
      </c>
      <c r="O105" s="1211">
        <f t="shared" si="20"/>
        <v>0</v>
      </c>
      <c r="P105" s="1211">
        <f t="shared" si="20"/>
        <v>0</v>
      </c>
    </row>
    <row r="106" spans="2:16">
      <c r="B106" s="446"/>
      <c r="C106" s="446" t="s">
        <v>105</v>
      </c>
      <c r="D106" s="446"/>
      <c r="E106" s="446"/>
      <c r="F106" s="446"/>
      <c r="G106" s="446"/>
      <c r="H106" s="486">
        <f t="shared" ref="H106:P106" si="21">H23+H54+H64+H68+H82+H99+H105</f>
        <v>260084</v>
      </c>
      <c r="I106" s="629">
        <f t="shared" si="21"/>
        <v>74070035</v>
      </c>
      <c r="J106" s="449">
        <f t="shared" si="21"/>
        <v>74.069634999999991</v>
      </c>
      <c r="K106" s="1145">
        <f t="shared" si="21"/>
        <v>2.1006400000000003</v>
      </c>
      <c r="L106" s="449">
        <f t="shared" si="21"/>
        <v>1.4215396</v>
      </c>
      <c r="M106" s="1145">
        <f t="shared" si="21"/>
        <v>7.9834950000000005</v>
      </c>
      <c r="N106" s="449">
        <f t="shared" si="21"/>
        <v>5.2031025</v>
      </c>
      <c r="O106" s="1145">
        <f t="shared" si="21"/>
        <v>8.0525200000000012</v>
      </c>
      <c r="P106" s="1145">
        <f t="shared" si="21"/>
        <v>5.3159353100000004</v>
      </c>
    </row>
    <row r="107" spans="2:16">
      <c r="B107" s="1871"/>
      <c r="C107" s="1871"/>
      <c r="D107" s="1871"/>
      <c r="E107" s="1871"/>
      <c r="F107" s="1871"/>
      <c r="G107" s="1871"/>
      <c r="H107" s="1295"/>
      <c r="I107" s="1295"/>
      <c r="J107" s="480"/>
      <c r="K107" s="1291"/>
      <c r="L107" s="1291"/>
      <c r="M107" s="1291"/>
      <c r="N107" s="1291"/>
      <c r="O107" s="1291"/>
      <c r="P107" s="1291"/>
    </row>
    <row r="108" spans="2:16" ht="15.75">
      <c r="B108" s="1293"/>
      <c r="C108" s="1871"/>
      <c r="D108" s="1871"/>
      <c r="E108" s="1871"/>
      <c r="F108" s="1871"/>
      <c r="G108" s="1871"/>
      <c r="H108" s="1295"/>
      <c r="I108" s="1291"/>
      <c r="J108" s="1291"/>
      <c r="K108" s="1291"/>
      <c r="L108" s="1291"/>
      <c r="M108" s="1291"/>
      <c r="N108" s="1291"/>
      <c r="O108" s="1291"/>
      <c r="P108" s="1291"/>
    </row>
  </sheetData>
  <phoneticPr fontId="4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A6A6533DB70C44A862C9D7C8A5F852" ma:contentTypeVersion="5" ma:contentTypeDescription="Create a new document." ma:contentTypeScope="" ma:versionID="8238e6f9c23a017735797d1d183976ce">
  <xsd:schema xmlns:xsd="http://www.w3.org/2001/XMLSchema" xmlns:xs="http://www.w3.org/2001/XMLSchema" xmlns:p="http://schemas.microsoft.com/office/2006/metadata/properties" xmlns:ns3="1dd13546-1c9d-4700-98ed-e20cf55fa86f" xmlns:ns4="1ef8cb5c-f4b0-4dd8-a64a-13d31b5da3c7" targetNamespace="http://schemas.microsoft.com/office/2006/metadata/properties" ma:root="true" ma:fieldsID="48828e199095ee6a699ea8a1554ecc1e" ns3:_="" ns4:_="">
    <xsd:import namespace="1dd13546-1c9d-4700-98ed-e20cf55fa86f"/>
    <xsd:import namespace="1ef8cb5c-f4b0-4dd8-a64a-13d31b5da3c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d13546-1c9d-4700-98ed-e20cf55fa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cb5c-f4b0-4dd8-a64a-13d31b5da3c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86FF62C-F63D-4B38-89D5-D170337CB79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AE1549-C083-4B63-A71A-5C65A1C5BC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d13546-1c9d-4700-98ed-e20cf55fa86f"/>
    <ds:schemaRef ds:uri="1ef8cb5c-f4b0-4dd8-a64a-13d31b5da3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12DDB31-6BE0-4BE0-B23C-2CEAE6F13C5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7-24</vt:lpstr>
      <vt:lpstr>7-29</vt:lpstr>
      <vt:lpstr>US 0909</vt:lpstr>
      <vt:lpstr>US 0904</vt:lpstr>
      <vt:lpstr>US 0924</vt:lpstr>
      <vt:lpstr>US 0923</vt:lpstr>
      <vt:lpstr>US Oct</vt:lpstr>
      <vt:lpstr>US Aug</vt:lpstr>
      <vt:lpstr>US 8-21</vt:lpstr>
      <vt:lpstr>US 8-26</vt:lpstr>
      <vt:lpstr>8-17</vt:lpstr>
      <vt:lpstr>US 8-19</vt:lpstr>
      <vt:lpstr>CAN 8-21</vt:lpstr>
      <vt:lpstr>CAN 8-19</vt:lpstr>
      <vt:lpstr>US Nov</vt:lpstr>
      <vt:lpstr>US Dec</vt:lpstr>
      <vt:lpstr>US Jan</vt:lpstr>
      <vt:lpstr>Canand June</vt:lpstr>
      <vt:lpstr>April</vt:lpstr>
      <vt:lpstr>Sheet1</vt:lpstr>
      <vt:lpstr>Sheet3</vt:lpstr>
      <vt:lpstr>Sheet2</vt:lpstr>
      <vt:lpstr>Q.Home</vt:lpstr>
      <vt:lpstr>ESS_Item_Code</vt:lpstr>
      <vt:lpstr>Item Master Data</vt:lpstr>
      <vt:lpstr>HOUSTON RESI</vt:lpstr>
      <vt:lpstr>400 Priority (CA)</vt:lpstr>
      <vt:lpstr>angie_Sales OPS</vt:lpstr>
      <vt:lpstr>US December</vt:lpstr>
      <vt:lpstr>US November</vt:lpstr>
      <vt:lpstr>US October</vt:lpstr>
      <vt:lpstr>US September</vt:lpstr>
      <vt:lpstr>US August</vt:lpstr>
      <vt:lpstr>US June</vt:lpstr>
      <vt:lpstr>US April</vt:lpstr>
      <vt:lpstr>US March</vt:lpstr>
      <vt:lpstr>US Feb</vt:lpstr>
      <vt:lpstr>Summary</vt:lpstr>
      <vt:lpstr>CAN Aug</vt:lpstr>
      <vt:lpstr>Weekly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Jin Han</dc:creator>
  <cp:keywords/>
  <dc:description/>
  <cp:lastModifiedBy>Angie Lee</cp:lastModifiedBy>
  <cp:revision/>
  <cp:lastPrinted>2022-01-07T03:35:07Z</cp:lastPrinted>
  <dcterms:created xsi:type="dcterms:W3CDTF">2015-07-22T01:52:33Z</dcterms:created>
  <dcterms:modified xsi:type="dcterms:W3CDTF">2022-04-26T08:49:37Z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0x01010028A6A6533DB70C44A862C9D7C8A5F852</vt:lpwstr>
  </property>
</Properties>
</file>